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375" windowWidth="18855" windowHeight="11760"/>
  </bookViews>
  <sheets>
    <sheet name="TOC" sheetId="1" r:id="rId1"/>
    <sheet name="Table1" sheetId="2" r:id="rId2"/>
    <sheet name="Table2" sheetId="3" r:id="rId3"/>
    <sheet name="Table3" sheetId="4" r:id="rId4"/>
    <sheet name="Table4" sheetId="5" r:id="rId5"/>
    <sheet name="Table5" sheetId="6" r:id="rId6"/>
    <sheet name="Table6" sheetId="7" r:id="rId7"/>
    <sheet name="Table7" sheetId="8" r:id="rId8"/>
    <sheet name="Table8" sheetId="9" r:id="rId9"/>
    <sheet name="Table9" sheetId="10" r:id="rId10"/>
    <sheet name="Table10" sheetId="11" r:id="rId11"/>
    <sheet name="Table11" sheetId="12" r:id="rId12"/>
    <sheet name="Table12" sheetId="13" r:id="rId13"/>
    <sheet name="Table13" sheetId="14" r:id="rId14"/>
    <sheet name="Table14" sheetId="15" r:id="rId15"/>
    <sheet name="Table15" sheetId="16" r:id="rId16"/>
    <sheet name="Table16" sheetId="17" r:id="rId17"/>
    <sheet name="Table17" sheetId="18" r:id="rId18"/>
    <sheet name="Table18" sheetId="19" r:id="rId19"/>
    <sheet name="Table19" sheetId="20" r:id="rId20"/>
    <sheet name="Table20" sheetId="21" r:id="rId21"/>
    <sheet name="Table21" sheetId="22" r:id="rId22"/>
    <sheet name="Table22" sheetId="23" r:id="rId23"/>
    <sheet name="Table23" sheetId="24" r:id="rId24"/>
    <sheet name="Table24" sheetId="25" r:id="rId25"/>
    <sheet name="Table25" sheetId="26" r:id="rId26"/>
    <sheet name="Table26" sheetId="27" r:id="rId27"/>
    <sheet name="Table27" sheetId="28" r:id="rId28"/>
    <sheet name="Table28" sheetId="29" r:id="rId29"/>
    <sheet name="Table29" sheetId="30" r:id="rId30"/>
    <sheet name="Table30" sheetId="31" r:id="rId31"/>
    <sheet name="Table31" sheetId="32" r:id="rId32"/>
    <sheet name="Table32" sheetId="33" r:id="rId33"/>
    <sheet name="Table33" sheetId="34" r:id="rId34"/>
    <sheet name="Table34" sheetId="35" r:id="rId35"/>
    <sheet name="Table35" sheetId="36" r:id="rId36"/>
    <sheet name="Table36" sheetId="37" r:id="rId37"/>
    <sheet name="Table37" sheetId="38" r:id="rId38"/>
    <sheet name="Table38" sheetId="39" r:id="rId39"/>
    <sheet name="Table39" sheetId="40" r:id="rId40"/>
    <sheet name="Table40" sheetId="41" r:id="rId41"/>
    <sheet name="Table41" sheetId="42" r:id="rId42"/>
    <sheet name="Table42" sheetId="43" r:id="rId43"/>
    <sheet name="Table43" sheetId="44" r:id="rId44"/>
    <sheet name="Table44" sheetId="45" r:id="rId45"/>
    <sheet name="Table45" sheetId="46" r:id="rId46"/>
    <sheet name="Table46" sheetId="47" r:id="rId47"/>
    <sheet name="Table47" sheetId="48" r:id="rId48"/>
    <sheet name="Table48" sheetId="49" r:id="rId49"/>
    <sheet name="Table49" sheetId="50" r:id="rId50"/>
    <sheet name="Table50" sheetId="51" r:id="rId51"/>
    <sheet name="Table51" sheetId="52" r:id="rId52"/>
    <sheet name="Table52" sheetId="53" r:id="rId53"/>
    <sheet name="Table53" sheetId="54" r:id="rId54"/>
    <sheet name="Table54" sheetId="55" r:id="rId55"/>
    <sheet name="Table55" sheetId="56" r:id="rId56"/>
    <sheet name="Table56" sheetId="57" r:id="rId57"/>
    <sheet name="Table57" sheetId="58" r:id="rId58"/>
    <sheet name="Table58" sheetId="59" r:id="rId59"/>
    <sheet name="Table59" sheetId="60" r:id="rId60"/>
    <sheet name="Table60" sheetId="61" r:id="rId61"/>
    <sheet name="Table61" sheetId="62" r:id="rId62"/>
    <sheet name="Table62" sheetId="63" r:id="rId63"/>
    <sheet name="Table63" sheetId="64" r:id="rId64"/>
    <sheet name="Table64" sheetId="65" r:id="rId65"/>
    <sheet name="Table65" sheetId="66" r:id="rId66"/>
    <sheet name="Table66" sheetId="67" r:id="rId67"/>
    <sheet name="Table67" sheetId="68" r:id="rId68"/>
    <sheet name="Table68" sheetId="69" r:id="rId69"/>
    <sheet name="Table69" sheetId="70" r:id="rId70"/>
    <sheet name="Table70" sheetId="71" r:id="rId71"/>
    <sheet name="Table71" sheetId="72" r:id="rId72"/>
    <sheet name="Table72" sheetId="73" r:id="rId73"/>
    <sheet name="Table73" sheetId="74" r:id="rId74"/>
    <sheet name="Table74" sheetId="75" r:id="rId75"/>
    <sheet name="Table75" sheetId="76" r:id="rId76"/>
    <sheet name="Table76" sheetId="77" r:id="rId77"/>
    <sheet name="Table77" sheetId="78" r:id="rId78"/>
    <sheet name="Table78" sheetId="79" r:id="rId79"/>
    <sheet name="Table79" sheetId="80" r:id="rId80"/>
    <sheet name="Table80" sheetId="81" r:id="rId81"/>
    <sheet name="Table81" sheetId="82" r:id="rId82"/>
    <sheet name="Table82" sheetId="83" r:id="rId83"/>
    <sheet name="Table83" sheetId="84" r:id="rId84"/>
    <sheet name="Table84" sheetId="85" r:id="rId85"/>
    <sheet name="Table85" sheetId="86" r:id="rId86"/>
    <sheet name="Table86" sheetId="87" r:id="rId87"/>
    <sheet name="Table87" sheetId="88" r:id="rId88"/>
    <sheet name="Table88" sheetId="89" r:id="rId89"/>
    <sheet name="Table89" sheetId="90" r:id="rId90"/>
    <sheet name="Table90" sheetId="91" r:id="rId91"/>
    <sheet name="Table91" sheetId="92" r:id="rId92"/>
    <sheet name="Table92" sheetId="93" r:id="rId93"/>
    <sheet name="Table93" sheetId="94" r:id="rId94"/>
    <sheet name="Table94" sheetId="95" r:id="rId95"/>
    <sheet name="Table95" sheetId="96" r:id="rId96"/>
    <sheet name="Table96" sheetId="97" r:id="rId97"/>
    <sheet name="Table97" sheetId="98" r:id="rId98"/>
    <sheet name="Table98" sheetId="99" r:id="rId99"/>
    <sheet name="Table99" sheetId="100" r:id="rId100"/>
    <sheet name="Table100" sheetId="101" r:id="rId101"/>
    <sheet name="Table101" sheetId="102" r:id="rId102"/>
    <sheet name="Table102" sheetId="103" r:id="rId103"/>
    <sheet name="Table103" sheetId="104" r:id="rId104"/>
    <sheet name="Table104" sheetId="105" r:id="rId105"/>
    <sheet name="Table105" sheetId="106" r:id="rId106"/>
    <sheet name="Table106" sheetId="107" r:id="rId107"/>
    <sheet name="Table107" sheetId="108" r:id="rId108"/>
    <sheet name="Table108" sheetId="109" r:id="rId109"/>
    <sheet name="Table109" sheetId="110" r:id="rId110"/>
    <sheet name="Table110" sheetId="111" r:id="rId111"/>
    <sheet name="Table111" sheetId="112" r:id="rId112"/>
    <sheet name="Table112" sheetId="113" r:id="rId113"/>
    <sheet name="Table113" sheetId="114" r:id="rId114"/>
    <sheet name="Table114" sheetId="115" r:id="rId115"/>
    <sheet name="Table115" sheetId="116" r:id="rId116"/>
    <sheet name="Table116" sheetId="117" r:id="rId117"/>
    <sheet name="Table117" sheetId="118" r:id="rId118"/>
    <sheet name="Table118" sheetId="119" r:id="rId119"/>
    <sheet name="Table119" sheetId="120" r:id="rId120"/>
    <sheet name="Table120" sheetId="121" r:id="rId121"/>
    <sheet name="Table121" sheetId="122" r:id="rId122"/>
    <sheet name="Table122" sheetId="123" r:id="rId123"/>
    <sheet name="Table123" sheetId="124" r:id="rId124"/>
    <sheet name="Table124" sheetId="125" r:id="rId125"/>
    <sheet name="Table125" sheetId="126" r:id="rId126"/>
    <sheet name="Table126" sheetId="127" r:id="rId127"/>
    <sheet name="Table127" sheetId="128" r:id="rId128"/>
    <sheet name="Table128" sheetId="129" r:id="rId129"/>
    <sheet name="Table129" sheetId="130" r:id="rId130"/>
    <sheet name="Table130" sheetId="131" r:id="rId131"/>
    <sheet name="Table131" sheetId="132" r:id="rId132"/>
    <sheet name="Table132" sheetId="133" r:id="rId133"/>
    <sheet name="Table133" sheetId="134" r:id="rId134"/>
    <sheet name="Table134" sheetId="135" r:id="rId135"/>
    <sheet name="Table135" sheetId="136" r:id="rId136"/>
    <sheet name="Table136" sheetId="137" r:id="rId137"/>
    <sheet name="Table137" sheetId="138" r:id="rId138"/>
    <sheet name="Table138" sheetId="139" r:id="rId139"/>
    <sheet name="Table139" sheetId="140" r:id="rId140"/>
    <sheet name="Table140" sheetId="141" r:id="rId141"/>
    <sheet name="Table141" sheetId="142" r:id="rId142"/>
    <sheet name="Table142" sheetId="143" r:id="rId143"/>
    <sheet name="Table143" sheetId="144" r:id="rId144"/>
    <sheet name="Table144" sheetId="145" r:id="rId145"/>
    <sheet name="Table145" sheetId="146" r:id="rId146"/>
    <sheet name="Table146" sheetId="147" r:id="rId147"/>
    <sheet name="Table147" sheetId="148" r:id="rId148"/>
    <sheet name="Table148" sheetId="149" r:id="rId149"/>
    <sheet name="Table149" sheetId="150" r:id="rId150"/>
    <sheet name="Table150" sheetId="151" r:id="rId151"/>
    <sheet name="Table151" sheetId="152" r:id="rId152"/>
    <sheet name="Table152" sheetId="153" r:id="rId153"/>
    <sheet name="Table153" sheetId="154" r:id="rId154"/>
    <sheet name="Table154" sheetId="155" r:id="rId155"/>
    <sheet name="Table155" sheetId="156" r:id="rId156"/>
    <sheet name="Table156" sheetId="157" r:id="rId157"/>
    <sheet name="Table157" sheetId="158" r:id="rId158"/>
    <sheet name="Table158" sheetId="159" r:id="rId159"/>
    <sheet name="Table159" sheetId="160" r:id="rId160"/>
    <sheet name="Table160" sheetId="161" r:id="rId161"/>
    <sheet name="Table161" sheetId="162" r:id="rId162"/>
    <sheet name="Table162" sheetId="163" r:id="rId163"/>
    <sheet name="Table163" sheetId="164" r:id="rId164"/>
    <sheet name="Table164" sheetId="165" r:id="rId165"/>
    <sheet name="Table165" sheetId="166" r:id="rId166"/>
    <sheet name="Table166" sheetId="167" r:id="rId167"/>
    <sheet name="Table167" sheetId="168" r:id="rId168"/>
    <sheet name="Table168" sheetId="169" r:id="rId169"/>
    <sheet name="Table169" sheetId="170" r:id="rId170"/>
    <sheet name="Table170" sheetId="171" r:id="rId171"/>
    <sheet name="Table171" sheetId="172" r:id="rId172"/>
    <sheet name="Table172" sheetId="173" r:id="rId173"/>
    <sheet name="Table173" sheetId="174" r:id="rId174"/>
    <sheet name="Table174" sheetId="175" r:id="rId175"/>
    <sheet name="Table175" sheetId="176" r:id="rId176"/>
    <sheet name="Table176" sheetId="177" r:id="rId177"/>
    <sheet name="Table177" sheetId="178" r:id="rId178"/>
    <sheet name="Table178" sheetId="179" r:id="rId179"/>
    <sheet name="Table179" sheetId="180" r:id="rId180"/>
    <sheet name="Table180" sheetId="181" r:id="rId181"/>
    <sheet name="Table181" sheetId="182" r:id="rId182"/>
    <sheet name="Table182" sheetId="183" r:id="rId183"/>
    <sheet name="Table183" sheetId="184" r:id="rId184"/>
    <sheet name="Table184" sheetId="185" r:id="rId185"/>
    <sheet name="Table185" sheetId="186" r:id="rId186"/>
    <sheet name="Table186" sheetId="187" r:id="rId187"/>
    <sheet name="Table187" sheetId="188" r:id="rId188"/>
  </sheets>
  <definedNames>
    <definedName name="_xlnm.Print_Area" localSheetId="0">TOC!$A$1:$D$191</definedName>
    <definedName name="_xlnm.Print_Titles" localSheetId="1">Table1!$A:$A</definedName>
    <definedName name="_xlnm.Print_Titles" localSheetId="10">Table10!$A:$A</definedName>
    <definedName name="_xlnm.Print_Titles" localSheetId="100">Table100!$A:$A</definedName>
    <definedName name="_xlnm.Print_Titles" localSheetId="101">Table101!$A:$A</definedName>
    <definedName name="_xlnm.Print_Titles" localSheetId="102">Table102!$A:$A</definedName>
    <definedName name="_xlnm.Print_Titles" localSheetId="103">Table103!$A:$A</definedName>
    <definedName name="_xlnm.Print_Titles" localSheetId="104">Table104!$A:$A</definedName>
    <definedName name="_xlnm.Print_Titles" localSheetId="105">Table105!$A:$A</definedName>
    <definedName name="_xlnm.Print_Titles" localSheetId="106">Table106!$A:$A</definedName>
    <definedName name="_xlnm.Print_Titles" localSheetId="107">Table107!$A:$A</definedName>
    <definedName name="_xlnm.Print_Titles" localSheetId="108">Table108!$A:$A</definedName>
    <definedName name="_xlnm.Print_Titles" localSheetId="109">Table109!$A:$A</definedName>
    <definedName name="_xlnm.Print_Titles" localSheetId="11">Table11!$A:$A</definedName>
    <definedName name="_xlnm.Print_Titles" localSheetId="110">Table110!$A:$A</definedName>
    <definedName name="_xlnm.Print_Titles" localSheetId="111">Table111!$A:$A</definedName>
    <definedName name="_xlnm.Print_Titles" localSheetId="112">Table112!$A:$A</definedName>
    <definedName name="_xlnm.Print_Titles" localSheetId="113">Table113!$A:$A</definedName>
    <definedName name="_xlnm.Print_Titles" localSheetId="114">Table114!$A:$A</definedName>
    <definedName name="_xlnm.Print_Titles" localSheetId="115">Table115!$A:$A</definedName>
    <definedName name="_xlnm.Print_Titles" localSheetId="116">Table116!$A:$A</definedName>
    <definedName name="_xlnm.Print_Titles" localSheetId="117">Table117!$A:$A</definedName>
    <definedName name="_xlnm.Print_Titles" localSheetId="118">Table118!$A:$A</definedName>
    <definedName name="_xlnm.Print_Titles" localSheetId="119">Table119!$A:$A</definedName>
    <definedName name="_xlnm.Print_Titles" localSheetId="12">Table12!$A:$A</definedName>
    <definedName name="_xlnm.Print_Titles" localSheetId="120">Table120!$A:$A</definedName>
    <definedName name="_xlnm.Print_Titles" localSheetId="121">Table121!$A:$A</definedName>
    <definedName name="_xlnm.Print_Titles" localSheetId="122">Table122!$A:$A</definedName>
    <definedName name="_xlnm.Print_Titles" localSheetId="123">Table123!$A:$A</definedName>
    <definedName name="_xlnm.Print_Titles" localSheetId="124">Table124!$A:$A</definedName>
    <definedName name="_xlnm.Print_Titles" localSheetId="125">Table125!$A:$A</definedName>
    <definedName name="_xlnm.Print_Titles" localSheetId="126">Table126!$A:$A</definedName>
    <definedName name="_xlnm.Print_Titles" localSheetId="127">Table127!$A:$A</definedName>
    <definedName name="_xlnm.Print_Titles" localSheetId="128">Table128!$A:$A</definedName>
    <definedName name="_xlnm.Print_Titles" localSheetId="129">Table129!$A:$A</definedName>
    <definedName name="_xlnm.Print_Titles" localSheetId="13">Table13!$A:$A</definedName>
    <definedName name="_xlnm.Print_Titles" localSheetId="130">Table130!$A:$A</definedName>
    <definedName name="_xlnm.Print_Titles" localSheetId="131">Table131!$A:$A</definedName>
    <definedName name="_xlnm.Print_Titles" localSheetId="132">Table132!$A:$A</definedName>
    <definedName name="_xlnm.Print_Titles" localSheetId="133">Table133!$A:$A</definedName>
    <definedName name="_xlnm.Print_Titles" localSheetId="134">Table134!$A:$A</definedName>
    <definedName name="_xlnm.Print_Titles" localSheetId="135">Table135!$A:$A</definedName>
    <definedName name="_xlnm.Print_Titles" localSheetId="136">Table136!$A:$A</definedName>
    <definedName name="_xlnm.Print_Titles" localSheetId="137">Table137!$A:$A</definedName>
    <definedName name="_xlnm.Print_Titles" localSheetId="138">Table138!$A:$A</definedName>
    <definedName name="_xlnm.Print_Titles" localSheetId="139">Table139!$A:$A</definedName>
    <definedName name="_xlnm.Print_Titles" localSheetId="14">Table14!$A:$A</definedName>
    <definedName name="_xlnm.Print_Titles" localSheetId="140">Table140!$A:$A</definedName>
    <definedName name="_xlnm.Print_Titles" localSheetId="141">Table141!$A:$A</definedName>
    <definedName name="_xlnm.Print_Titles" localSheetId="142">Table142!$A:$A</definedName>
    <definedName name="_xlnm.Print_Titles" localSheetId="143">Table143!$A:$A</definedName>
    <definedName name="_xlnm.Print_Titles" localSheetId="144">Table144!$A:$A</definedName>
    <definedName name="_xlnm.Print_Titles" localSheetId="145">Table145!$A:$A</definedName>
    <definedName name="_xlnm.Print_Titles" localSheetId="146">Table146!$A:$A</definedName>
    <definedName name="_xlnm.Print_Titles" localSheetId="147">Table147!$A:$A</definedName>
    <definedName name="_xlnm.Print_Titles" localSheetId="148">Table148!$A:$A</definedName>
    <definedName name="_xlnm.Print_Titles" localSheetId="149">Table149!$A:$A</definedName>
    <definedName name="_xlnm.Print_Titles" localSheetId="15">Table15!$A:$A</definedName>
    <definedName name="_xlnm.Print_Titles" localSheetId="150">Table150!$A:$A</definedName>
    <definedName name="_xlnm.Print_Titles" localSheetId="151">Table151!$A:$A</definedName>
    <definedName name="_xlnm.Print_Titles" localSheetId="152">Table152!$A:$A</definedName>
    <definedName name="_xlnm.Print_Titles" localSheetId="153">Table153!$A:$A</definedName>
    <definedName name="_xlnm.Print_Titles" localSheetId="154">Table154!$A:$A</definedName>
    <definedName name="_xlnm.Print_Titles" localSheetId="155">Table155!$A:$A</definedName>
    <definedName name="_xlnm.Print_Titles" localSheetId="156">Table156!$A:$A</definedName>
    <definedName name="_xlnm.Print_Titles" localSheetId="157">Table157!$A:$A</definedName>
    <definedName name="_xlnm.Print_Titles" localSheetId="158">Table158!$A:$A</definedName>
    <definedName name="_xlnm.Print_Titles" localSheetId="159">Table159!$A:$A</definedName>
    <definedName name="_xlnm.Print_Titles" localSheetId="16">Table16!$A:$A</definedName>
    <definedName name="_xlnm.Print_Titles" localSheetId="160">Table160!$A:$A</definedName>
    <definedName name="_xlnm.Print_Titles" localSheetId="161">Table161!$A:$A</definedName>
    <definedName name="_xlnm.Print_Titles" localSheetId="162">Table162!$A:$A</definedName>
    <definedName name="_xlnm.Print_Titles" localSheetId="163">Table163!$A:$A</definedName>
    <definedName name="_xlnm.Print_Titles" localSheetId="164">Table164!$A:$A</definedName>
    <definedName name="_xlnm.Print_Titles" localSheetId="165">Table165!$A:$A</definedName>
    <definedName name="_xlnm.Print_Titles" localSheetId="166">Table166!$A:$A</definedName>
    <definedName name="_xlnm.Print_Titles" localSheetId="167">Table167!$A:$A</definedName>
    <definedName name="_xlnm.Print_Titles" localSheetId="168">Table168!$A:$A</definedName>
    <definedName name="_xlnm.Print_Titles" localSheetId="169">Table169!$A:$A</definedName>
    <definedName name="_xlnm.Print_Titles" localSheetId="17">Table17!$A:$A</definedName>
    <definedName name="_xlnm.Print_Titles" localSheetId="170">Table170!$A:$A</definedName>
    <definedName name="_xlnm.Print_Titles" localSheetId="171">Table171!$A:$A</definedName>
    <definedName name="_xlnm.Print_Titles" localSheetId="172">Table172!$A:$A</definedName>
    <definedName name="_xlnm.Print_Titles" localSheetId="173">Table173!$A:$A</definedName>
    <definedName name="_xlnm.Print_Titles" localSheetId="174">Table174!$A:$A</definedName>
    <definedName name="_xlnm.Print_Titles" localSheetId="175">Table175!$A:$A</definedName>
    <definedName name="_xlnm.Print_Titles" localSheetId="176">Table176!$A:$A</definedName>
    <definedName name="_xlnm.Print_Titles" localSheetId="177">Table177!$A:$A</definedName>
    <definedName name="_xlnm.Print_Titles" localSheetId="178">Table178!$A:$A</definedName>
    <definedName name="_xlnm.Print_Titles" localSheetId="179">Table179!$A:$A</definedName>
    <definedName name="_xlnm.Print_Titles" localSheetId="18">Table18!$A:$A</definedName>
    <definedName name="_xlnm.Print_Titles" localSheetId="180">Table180!$A:$A</definedName>
    <definedName name="_xlnm.Print_Titles" localSheetId="181">Table181!$A:$A</definedName>
    <definedName name="_xlnm.Print_Titles" localSheetId="182">Table182!$A:$A</definedName>
    <definedName name="_xlnm.Print_Titles" localSheetId="183">Table183!$A:$A</definedName>
    <definedName name="_xlnm.Print_Titles" localSheetId="184">Table184!$A:$A</definedName>
    <definedName name="_xlnm.Print_Titles" localSheetId="185">Table185!$A:$A</definedName>
    <definedName name="_xlnm.Print_Titles" localSheetId="186">Table186!$A:$A</definedName>
    <definedName name="_xlnm.Print_Titles" localSheetId="187">Table187!$A:$A</definedName>
    <definedName name="_xlnm.Print_Titles" localSheetId="19">Table19!$A:$A</definedName>
    <definedName name="_xlnm.Print_Titles" localSheetId="2">Table2!$A:$A</definedName>
    <definedName name="_xlnm.Print_Titles" localSheetId="20">Table20!$A:$A</definedName>
    <definedName name="_xlnm.Print_Titles" localSheetId="21">Table21!$A:$A</definedName>
    <definedName name="_xlnm.Print_Titles" localSheetId="22">Table22!$A:$A</definedName>
    <definedName name="_xlnm.Print_Titles" localSheetId="23">Table23!$A:$A</definedName>
    <definedName name="_xlnm.Print_Titles" localSheetId="24">Table24!$A:$A</definedName>
    <definedName name="_xlnm.Print_Titles" localSheetId="25">Table25!$A:$A</definedName>
    <definedName name="_xlnm.Print_Titles" localSheetId="26">Table26!$A:$A</definedName>
    <definedName name="_xlnm.Print_Titles" localSheetId="27">Table27!$A:$A</definedName>
    <definedName name="_xlnm.Print_Titles" localSheetId="28">Table28!$A:$A</definedName>
    <definedName name="_xlnm.Print_Titles" localSheetId="29">Table29!$A:$A</definedName>
    <definedName name="_xlnm.Print_Titles" localSheetId="3">Table3!$A:$A</definedName>
    <definedName name="_xlnm.Print_Titles" localSheetId="30">Table30!$A:$A</definedName>
    <definedName name="_xlnm.Print_Titles" localSheetId="31">Table31!$A:$A</definedName>
    <definedName name="_xlnm.Print_Titles" localSheetId="32">Table32!$A:$A</definedName>
    <definedName name="_xlnm.Print_Titles" localSheetId="33">Table33!$A:$A</definedName>
    <definedName name="_xlnm.Print_Titles" localSheetId="34">Table34!$A:$A</definedName>
    <definedName name="_xlnm.Print_Titles" localSheetId="35">Table35!$A:$A</definedName>
    <definedName name="_xlnm.Print_Titles" localSheetId="36">Table36!$A:$A</definedName>
    <definedName name="_xlnm.Print_Titles" localSheetId="37">Table37!$A:$A</definedName>
    <definedName name="_xlnm.Print_Titles" localSheetId="38">Table38!$A:$A</definedName>
    <definedName name="_xlnm.Print_Titles" localSheetId="39">Table39!$A:$A</definedName>
    <definedName name="_xlnm.Print_Titles" localSheetId="4">Table4!$A:$A</definedName>
    <definedName name="_xlnm.Print_Titles" localSheetId="40">Table40!$A:$A</definedName>
    <definedName name="_xlnm.Print_Titles" localSheetId="41">Table41!$A:$A</definedName>
    <definedName name="_xlnm.Print_Titles" localSheetId="42">Table42!$A:$A</definedName>
    <definedName name="_xlnm.Print_Titles" localSheetId="43">Table43!$A:$A</definedName>
    <definedName name="_xlnm.Print_Titles" localSheetId="44">Table44!$A:$A</definedName>
    <definedName name="_xlnm.Print_Titles" localSheetId="45">Table45!$A:$A</definedName>
    <definedName name="_xlnm.Print_Titles" localSheetId="46">Table46!$A:$A</definedName>
    <definedName name="_xlnm.Print_Titles" localSheetId="47">Table47!$A:$A</definedName>
    <definedName name="_xlnm.Print_Titles" localSheetId="48">Table48!$A:$A</definedName>
    <definedName name="_xlnm.Print_Titles" localSheetId="49">Table49!$A:$A</definedName>
    <definedName name="_xlnm.Print_Titles" localSheetId="5">Table5!$A:$A</definedName>
    <definedName name="_xlnm.Print_Titles" localSheetId="50">Table50!$A:$A</definedName>
    <definedName name="_xlnm.Print_Titles" localSheetId="51">Table51!$A:$A</definedName>
    <definedName name="_xlnm.Print_Titles" localSheetId="52">Table52!$A:$A</definedName>
    <definedName name="_xlnm.Print_Titles" localSheetId="53">Table53!$A:$A</definedName>
    <definedName name="_xlnm.Print_Titles" localSheetId="54">Table54!$A:$A</definedName>
    <definedName name="_xlnm.Print_Titles" localSheetId="55">Table55!$A:$A</definedName>
    <definedName name="_xlnm.Print_Titles" localSheetId="56">Table56!$A:$A</definedName>
    <definedName name="_xlnm.Print_Titles" localSheetId="57">Table57!$A:$A</definedName>
    <definedName name="_xlnm.Print_Titles" localSheetId="58">Table58!$A:$A</definedName>
    <definedName name="_xlnm.Print_Titles" localSheetId="59">Table59!$A:$A</definedName>
    <definedName name="_xlnm.Print_Titles" localSheetId="6">Table6!$A:$A</definedName>
    <definedName name="_xlnm.Print_Titles" localSheetId="60">Table60!$A:$A</definedName>
    <definedName name="_xlnm.Print_Titles" localSheetId="61">Table61!$A:$A</definedName>
    <definedName name="_xlnm.Print_Titles" localSheetId="62">Table62!$A:$A</definedName>
    <definedName name="_xlnm.Print_Titles" localSheetId="63">Table63!$A:$A</definedName>
    <definedName name="_xlnm.Print_Titles" localSheetId="64">Table64!$A:$A</definedName>
    <definedName name="_xlnm.Print_Titles" localSheetId="65">Table65!$A:$A</definedName>
    <definedName name="_xlnm.Print_Titles" localSheetId="66">Table66!$A:$A</definedName>
    <definedName name="_xlnm.Print_Titles" localSheetId="67">Table67!$A:$A</definedName>
    <definedName name="_xlnm.Print_Titles" localSheetId="68">Table68!$A:$A</definedName>
    <definedName name="_xlnm.Print_Titles" localSheetId="69">Table69!$A:$A</definedName>
    <definedName name="_xlnm.Print_Titles" localSheetId="7">Table7!$A:$A</definedName>
    <definedName name="_xlnm.Print_Titles" localSheetId="70">Table70!$A:$A</definedName>
    <definedName name="_xlnm.Print_Titles" localSheetId="71">Table71!$A:$A</definedName>
    <definedName name="_xlnm.Print_Titles" localSheetId="72">Table72!$A:$A</definedName>
    <definedName name="_xlnm.Print_Titles" localSheetId="73">Table73!$A:$A</definedName>
    <definedName name="_xlnm.Print_Titles" localSheetId="74">Table74!$A:$A</definedName>
    <definedName name="_xlnm.Print_Titles" localSheetId="75">Table75!$A:$A</definedName>
    <definedName name="_xlnm.Print_Titles" localSheetId="76">Table76!$A:$A</definedName>
    <definedName name="_xlnm.Print_Titles" localSheetId="77">Table77!$A:$A</definedName>
    <definedName name="_xlnm.Print_Titles" localSheetId="78">Table78!$A:$A</definedName>
    <definedName name="_xlnm.Print_Titles" localSheetId="79">Table79!$A:$A</definedName>
    <definedName name="_xlnm.Print_Titles" localSheetId="8">Table8!$A:$A</definedName>
    <definedName name="_xlnm.Print_Titles" localSheetId="80">Table80!$A:$A</definedName>
    <definedName name="_xlnm.Print_Titles" localSheetId="81">Table81!$A:$A</definedName>
    <definedName name="_xlnm.Print_Titles" localSheetId="82">Table82!$A:$A</definedName>
    <definedName name="_xlnm.Print_Titles" localSheetId="83">Table83!$A:$A</definedName>
    <definedName name="_xlnm.Print_Titles" localSheetId="84">Table84!$A:$A</definedName>
    <definedName name="_xlnm.Print_Titles" localSheetId="85">Table85!$A:$A</definedName>
    <definedName name="_xlnm.Print_Titles" localSheetId="86">Table86!$A:$A</definedName>
    <definedName name="_xlnm.Print_Titles" localSheetId="87">Table87!$A:$A</definedName>
    <definedName name="_xlnm.Print_Titles" localSheetId="88">Table88!$A:$A</definedName>
    <definedName name="_xlnm.Print_Titles" localSheetId="89">Table89!$A:$A</definedName>
    <definedName name="_xlnm.Print_Titles" localSheetId="9">Table9!$A:$A</definedName>
    <definedName name="_xlnm.Print_Titles" localSheetId="90">Table90!$A:$A</definedName>
    <definedName name="_xlnm.Print_Titles" localSheetId="91">Table91!$A:$A</definedName>
    <definedName name="_xlnm.Print_Titles" localSheetId="92">Table92!$A:$A</definedName>
    <definedName name="_xlnm.Print_Titles" localSheetId="93">Table93!$A:$A</definedName>
    <definedName name="_xlnm.Print_Titles" localSheetId="94">Table94!$A:$A</definedName>
    <definedName name="_xlnm.Print_Titles" localSheetId="95">Table95!$A:$A</definedName>
    <definedName name="_xlnm.Print_Titles" localSheetId="96">Table96!$A:$A</definedName>
    <definedName name="_xlnm.Print_Titles" localSheetId="97">Table97!$A:$A</definedName>
    <definedName name="_xlnm.Print_Titles" localSheetId="98">Table98!$A:$A</definedName>
    <definedName name="_xlnm.Print_Titles" localSheetId="99">Table99!$A:$A</definedName>
    <definedName name="Table_1">Table1!$A$1</definedName>
    <definedName name="Table_10">Table10!$A$1</definedName>
    <definedName name="Table_100">Table100!$A$1</definedName>
    <definedName name="Table_101">Table101!$A$1</definedName>
    <definedName name="Table_102">Table102!$A$1</definedName>
    <definedName name="Table_103">Table103!$A$1</definedName>
    <definedName name="Table_104">Table104!$A$1</definedName>
    <definedName name="Table_105">Table105!$A$1</definedName>
    <definedName name="Table_106">Table106!$A$1</definedName>
    <definedName name="Table_107">Table107!$A$1</definedName>
    <definedName name="Table_108">Table108!$A$1</definedName>
    <definedName name="Table_109">Table109!$A$1</definedName>
    <definedName name="Table_11">Table11!$A$1</definedName>
    <definedName name="Table_110">Table110!$A$1</definedName>
    <definedName name="Table_111">Table111!$A$1</definedName>
    <definedName name="Table_112">Table112!$A$1</definedName>
    <definedName name="Table_113">Table113!$A$1</definedName>
    <definedName name="Table_114">Table114!$A$1</definedName>
    <definedName name="Table_115">Table115!$A$1</definedName>
    <definedName name="Table_116">Table116!$A$1</definedName>
    <definedName name="Table_117">Table117!$A$1</definedName>
    <definedName name="Table_118">Table118!$A$1</definedName>
    <definedName name="Table_119">Table119!$A$1</definedName>
    <definedName name="Table_12">Table12!$A$1</definedName>
    <definedName name="Table_120">Table120!$A$1</definedName>
    <definedName name="Table_121">Table121!$A$1</definedName>
    <definedName name="Table_122">Table122!$A$1</definedName>
    <definedName name="Table_123">Table123!$A$1</definedName>
    <definedName name="Table_124">Table124!$A$1</definedName>
    <definedName name="Table_125">Table125!$A$1</definedName>
    <definedName name="Table_126">Table126!$A$1</definedName>
    <definedName name="Table_127">Table127!$A$1</definedName>
    <definedName name="Table_128">Table128!$A$1</definedName>
    <definedName name="Table_129">Table129!$A$1</definedName>
    <definedName name="Table_13">Table13!$A$1</definedName>
    <definedName name="Table_130">Table130!$A$1</definedName>
    <definedName name="Table_131">Table131!$A$1</definedName>
    <definedName name="Table_132">Table132!$A$1</definedName>
    <definedName name="Table_133">Table133!$A$1</definedName>
    <definedName name="Table_134">Table134!$A$1</definedName>
    <definedName name="Table_135">Table135!$A$1</definedName>
    <definedName name="Table_136">Table136!$A$1</definedName>
    <definedName name="Table_137">Table137!$A$1</definedName>
    <definedName name="Table_138">Table138!$A$1</definedName>
    <definedName name="Table_139">Table139!$A$1</definedName>
    <definedName name="Table_14">Table14!$A$1</definedName>
    <definedName name="Table_140">Table140!$A$1</definedName>
    <definedName name="Table_141">Table141!$A$1</definedName>
    <definedName name="Table_142">Table142!$A$1</definedName>
    <definedName name="Table_143">Table143!$A$1</definedName>
    <definedName name="Table_144">Table144!$A$1</definedName>
    <definedName name="Table_145">Table145!$A$1</definedName>
    <definedName name="Table_146">Table146!$A$1</definedName>
    <definedName name="Table_147">Table147!$A$1</definedName>
    <definedName name="Table_148">Table148!$A$1</definedName>
    <definedName name="Table_149">Table149!$A$1</definedName>
    <definedName name="Table_15">Table15!$A$1</definedName>
    <definedName name="Table_150">Table150!$A$1</definedName>
    <definedName name="Table_151">Table151!$A$1</definedName>
    <definedName name="Table_152">Table152!$A$1</definedName>
    <definedName name="Table_153">Table153!$A$1</definedName>
    <definedName name="Table_154">Table154!$A$1</definedName>
    <definedName name="Table_155">Table155!$A$1</definedName>
    <definedName name="Table_156">Table156!$A$1</definedName>
    <definedName name="Table_157">Table157!$A$1</definedName>
    <definedName name="Table_158">Table158!$A$1</definedName>
    <definedName name="Table_159">Table159!$A$1</definedName>
    <definedName name="Table_16">Table16!$A$1</definedName>
    <definedName name="Table_160">Table160!$A$1</definedName>
    <definedName name="Table_161">Table161!$A$1</definedName>
    <definedName name="Table_162">Table162!$A$1</definedName>
    <definedName name="Table_163">Table163!$A$1</definedName>
    <definedName name="Table_164">Table164!$A$1</definedName>
    <definedName name="Table_165">Table165!$A$1</definedName>
    <definedName name="Table_166">Table166!$A$1</definedName>
    <definedName name="Table_167">Table167!$A$1</definedName>
    <definedName name="Table_168">Table168!$A$1</definedName>
    <definedName name="Table_169">Table169!$A$1</definedName>
    <definedName name="Table_17">Table17!$A$1</definedName>
    <definedName name="Table_170">Table170!$A$1</definedName>
    <definedName name="Table_171">Table171!$A$1</definedName>
    <definedName name="Table_172">Table172!$A$1</definedName>
    <definedName name="Table_173">Table173!$A$1</definedName>
    <definedName name="Table_174">Table174!$A$1</definedName>
    <definedName name="Table_175">Table175!$A$1</definedName>
    <definedName name="Table_176">Table176!$A$1</definedName>
    <definedName name="Table_177">Table177!$A$1</definedName>
    <definedName name="Table_178">Table178!$A$1</definedName>
    <definedName name="Table_179">Table179!$A$1</definedName>
    <definedName name="Table_18">Table18!$A$1</definedName>
    <definedName name="Table_180">Table180!$A$1</definedName>
    <definedName name="Table_181">Table181!$A$1</definedName>
    <definedName name="Table_182">Table182!$A$1</definedName>
    <definedName name="Table_183">Table183!$A$1</definedName>
    <definedName name="Table_184">Table184!$A$1</definedName>
    <definedName name="Table_185">Table185!$A$1</definedName>
    <definedName name="Table_186">Table186!$A$1</definedName>
    <definedName name="Table_187">Table187!$A$1</definedName>
    <definedName name="Table_19">Table19!$A$1</definedName>
    <definedName name="Table_2">Table2!$A$1</definedName>
    <definedName name="Table_20">Table20!$A$1</definedName>
    <definedName name="Table_21">Table21!$A$1</definedName>
    <definedName name="Table_22">Table22!$A$1</definedName>
    <definedName name="Table_23">Table23!$A$1</definedName>
    <definedName name="Table_24">Table24!$A$1</definedName>
    <definedName name="Table_25">Table25!$A$1</definedName>
    <definedName name="Table_26">Table26!$A$1</definedName>
    <definedName name="Table_27">Table27!$A$1</definedName>
    <definedName name="Table_28">Table28!$A$1</definedName>
    <definedName name="Table_29">Table29!$A$1</definedName>
    <definedName name="Table_3">Table3!$A$1</definedName>
    <definedName name="Table_30">Table30!$A$1</definedName>
    <definedName name="Table_31">Table31!$A$1</definedName>
    <definedName name="Table_32">Table32!$A$1</definedName>
    <definedName name="Table_33">Table33!$A$1</definedName>
    <definedName name="Table_34">Table34!$A$1</definedName>
    <definedName name="Table_35">Table35!$A$1</definedName>
    <definedName name="Table_36">Table36!$A$1</definedName>
    <definedName name="Table_37">Table37!$A$1</definedName>
    <definedName name="Table_38">Table38!$A$1</definedName>
    <definedName name="Table_39">Table39!$A$1</definedName>
    <definedName name="Table_4">Table4!$A$1</definedName>
    <definedName name="Table_40">Table40!$A$1</definedName>
    <definedName name="Table_41">Table41!$A$1</definedName>
    <definedName name="Table_42">Table42!$A$1</definedName>
    <definedName name="Table_43">Table43!$A$1</definedName>
    <definedName name="Table_44">Table44!$A$1</definedName>
    <definedName name="Table_45">Table45!$A$1</definedName>
    <definedName name="Table_46">Table46!$A$1</definedName>
    <definedName name="Table_47">Table47!$A$1</definedName>
    <definedName name="Table_48">Table48!$A$1</definedName>
    <definedName name="Table_49">Table49!$A$1</definedName>
    <definedName name="Table_5">Table5!$A$1</definedName>
    <definedName name="Table_50">Table50!$A$1</definedName>
    <definedName name="Table_51">Table51!$A$1</definedName>
    <definedName name="Table_52">Table52!$A$1</definedName>
    <definedName name="Table_53">Table53!$A$1</definedName>
    <definedName name="Table_54">Table54!$A$1</definedName>
    <definedName name="Table_55">Table55!$A$1</definedName>
    <definedName name="Table_56">Table56!$A$1</definedName>
    <definedName name="Table_57">Table57!$A$1</definedName>
    <definedName name="Table_58">Table58!$A$1</definedName>
    <definedName name="Table_59">Table59!$A$1</definedName>
    <definedName name="Table_6">Table6!$A$1</definedName>
    <definedName name="Table_60">Table60!$A$1</definedName>
    <definedName name="Table_61">Table61!$A$1</definedName>
    <definedName name="Table_62">Table62!$A$1</definedName>
    <definedName name="Table_63">Table63!$A$1</definedName>
    <definedName name="Table_64">Table64!$A$1</definedName>
    <definedName name="Table_65">Table65!$A$1</definedName>
    <definedName name="Table_66">Table66!$A$1</definedName>
    <definedName name="Table_67">Table67!$A$1</definedName>
    <definedName name="Table_68">Table68!$A$1</definedName>
    <definedName name="Table_69">Table69!$A$1</definedName>
    <definedName name="Table_7">Table7!$A$1</definedName>
    <definedName name="Table_70">Table70!$A$1</definedName>
    <definedName name="Table_71">Table71!$A$1</definedName>
    <definedName name="Table_72">Table72!$A$1</definedName>
    <definedName name="Table_73">Table73!$A$1</definedName>
    <definedName name="Table_74">Table74!$A$1</definedName>
    <definedName name="Table_75">Table75!$A$1</definedName>
    <definedName name="Table_76">Table76!$A$1</definedName>
    <definedName name="Table_77">Table77!$A$1</definedName>
    <definedName name="Table_78">Table78!$A$1</definedName>
    <definedName name="Table_79">Table79!$A$1</definedName>
    <definedName name="Table_8">Table8!$A$1</definedName>
    <definedName name="Table_80">Table80!$A$1</definedName>
    <definedName name="Table_81">Table81!$A$1</definedName>
    <definedName name="Table_82">Table82!$A$1</definedName>
    <definedName name="Table_83">Table83!$A$1</definedName>
    <definedName name="Table_84">Table84!$A$1</definedName>
    <definedName name="Table_85">Table85!$A$1</definedName>
    <definedName name="Table_86">Table86!$A$1</definedName>
    <definedName name="Table_87">Table87!$A$1</definedName>
    <definedName name="Table_88">Table88!$A$1</definedName>
    <definedName name="Table_89">Table89!$A$1</definedName>
    <definedName name="Table_9">Table9!$A$1</definedName>
    <definedName name="Table_90">Table90!$A$1</definedName>
    <definedName name="Table_91">Table91!$A$1</definedName>
    <definedName name="Table_92">Table92!$A$1</definedName>
    <definedName name="Table_93">Table93!$A$1</definedName>
    <definedName name="Table_94">Table94!$A$1</definedName>
    <definedName name="Table_95">Table95!$A$1</definedName>
    <definedName name="Table_96">Table96!$A$1</definedName>
    <definedName name="Table_97">Table97!$A$1</definedName>
    <definedName name="Table_98">Table98!$A$1</definedName>
    <definedName name="Table_99">Table99!$A$1</definedName>
  </definedNames>
  <calcPr calcId="145621"/>
</workbook>
</file>

<file path=xl/calcChain.xml><?xml version="1.0" encoding="utf-8"?>
<calcChain xmlns="http://schemas.openxmlformats.org/spreadsheetml/2006/main">
  <c r="D29" i="178" l="1"/>
  <c r="B29" i="178"/>
  <c r="A2" i="177"/>
  <c r="A2" i="176"/>
  <c r="BZ32" i="175"/>
  <c r="BY32" i="175"/>
  <c r="BX32" i="175"/>
  <c r="BW32" i="175"/>
  <c r="BV32" i="175"/>
  <c r="BU32" i="175"/>
  <c r="BT32" i="175"/>
  <c r="BS32" i="175"/>
  <c r="BR32" i="175"/>
  <c r="BQ32" i="175"/>
  <c r="BP32" i="175"/>
  <c r="BO32" i="175"/>
  <c r="BN32" i="175"/>
  <c r="BM32" i="175"/>
  <c r="BL32" i="175"/>
  <c r="BK32" i="175"/>
  <c r="BJ32" i="175"/>
  <c r="BI32" i="175"/>
  <c r="BH32" i="175"/>
  <c r="BG32" i="175"/>
  <c r="BF32" i="175"/>
  <c r="BE32" i="175"/>
  <c r="BD32" i="175"/>
  <c r="BC32" i="175"/>
  <c r="BB32" i="175"/>
  <c r="BA32" i="175"/>
  <c r="AZ32" i="175"/>
  <c r="AY32" i="175"/>
  <c r="AX32" i="175"/>
  <c r="AW32" i="175"/>
  <c r="AV32" i="175"/>
  <c r="AU32" i="175"/>
  <c r="AT32" i="175"/>
  <c r="AS32" i="175"/>
  <c r="AR32" i="175"/>
  <c r="AQ32" i="175"/>
  <c r="AP32" i="175"/>
  <c r="AO32" i="175"/>
  <c r="AN32" i="175"/>
  <c r="AM32" i="175"/>
  <c r="AL32" i="175"/>
  <c r="AK32" i="175"/>
  <c r="AJ32" i="175"/>
  <c r="AI32" i="175"/>
  <c r="AH32" i="175"/>
  <c r="AG32" i="175"/>
  <c r="AF32" i="175"/>
  <c r="AE32" i="175"/>
  <c r="AD32" i="175"/>
  <c r="AC32" i="175"/>
  <c r="AB32" i="175"/>
  <c r="AA32" i="175"/>
  <c r="Z32" i="175"/>
  <c r="Y32" i="175"/>
  <c r="X32" i="175"/>
  <c r="W32" i="175"/>
  <c r="V32" i="175"/>
  <c r="U32" i="175"/>
  <c r="T32" i="175"/>
  <c r="S32" i="175"/>
  <c r="R32" i="175"/>
  <c r="Q32" i="175"/>
  <c r="P32" i="175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B32" i="175"/>
  <c r="A2" i="175"/>
  <c r="A2" i="174"/>
  <c r="BZ32" i="173"/>
  <c r="BY32" i="173"/>
  <c r="BX32" i="173"/>
  <c r="BW32" i="173"/>
  <c r="BV32" i="173"/>
  <c r="BU32" i="173"/>
  <c r="BT32" i="173"/>
  <c r="BS32" i="173"/>
  <c r="BR32" i="173"/>
  <c r="BQ32" i="173"/>
  <c r="BP32" i="173"/>
  <c r="BO32" i="173"/>
  <c r="BN32" i="173"/>
  <c r="BM32" i="173"/>
  <c r="BL32" i="173"/>
  <c r="BK32" i="173"/>
  <c r="BJ32" i="173"/>
  <c r="BI32" i="173"/>
  <c r="BH32" i="173"/>
  <c r="BG32" i="173"/>
  <c r="BF32" i="173"/>
  <c r="BE32" i="173"/>
  <c r="BD32" i="173"/>
  <c r="BC32" i="173"/>
  <c r="BB32" i="173"/>
  <c r="BA32" i="173"/>
  <c r="AZ32" i="173"/>
  <c r="AY32" i="173"/>
  <c r="AX32" i="173"/>
  <c r="AW32" i="173"/>
  <c r="AV32" i="173"/>
  <c r="AU32" i="173"/>
  <c r="AT32" i="173"/>
  <c r="AS32" i="173"/>
  <c r="AR32" i="173"/>
  <c r="AQ32" i="173"/>
  <c r="AP32" i="173"/>
  <c r="AO32" i="173"/>
  <c r="AN32" i="173"/>
  <c r="AM32" i="173"/>
  <c r="AL32" i="173"/>
  <c r="AJ32" i="173"/>
  <c r="AI32" i="173"/>
  <c r="AG32" i="173"/>
  <c r="AF32" i="173"/>
  <c r="AE32" i="173"/>
  <c r="AD32" i="173"/>
  <c r="AC32" i="173"/>
  <c r="AB32" i="173"/>
  <c r="AA32" i="173"/>
  <c r="Z32" i="173"/>
  <c r="Y32" i="173"/>
  <c r="X32" i="173"/>
  <c r="W32" i="173"/>
  <c r="V32" i="173"/>
  <c r="S32" i="173"/>
  <c r="R32" i="173"/>
  <c r="Q32" i="173"/>
  <c r="P32" i="173"/>
  <c r="O32" i="173"/>
  <c r="N32" i="173"/>
  <c r="K32" i="173"/>
  <c r="J32" i="173"/>
  <c r="I32" i="173"/>
  <c r="H32" i="173"/>
  <c r="G32" i="173"/>
  <c r="F32" i="173"/>
  <c r="E32" i="173"/>
  <c r="D32" i="173"/>
  <c r="C32" i="173"/>
  <c r="B32" i="173"/>
  <c r="A2" i="173"/>
  <c r="BD31" i="170"/>
  <c r="F29" i="168"/>
  <c r="E29" i="168"/>
  <c r="C29" i="168"/>
  <c r="A2" i="167"/>
  <c r="A2" i="166"/>
  <c r="BZ32" i="165"/>
  <c r="BY32" i="165"/>
  <c r="BX32" i="165"/>
  <c r="BW32" i="165"/>
  <c r="BV32" i="165"/>
  <c r="BU32" i="165"/>
  <c r="BT32" i="165"/>
  <c r="BS32" i="165"/>
  <c r="BR32" i="165"/>
  <c r="BQ32" i="165"/>
  <c r="BP32" i="165"/>
  <c r="BO32" i="165"/>
  <c r="BN32" i="165"/>
  <c r="BM32" i="165"/>
  <c r="BL32" i="165"/>
  <c r="BK32" i="165"/>
  <c r="BJ32" i="165"/>
  <c r="BI32" i="165"/>
  <c r="BH32" i="165"/>
  <c r="BG32" i="165"/>
  <c r="BF32" i="165"/>
  <c r="BE32" i="165"/>
  <c r="BD32" i="165"/>
  <c r="BC32" i="165"/>
  <c r="BB32" i="165"/>
  <c r="BA32" i="165"/>
  <c r="AZ32" i="165"/>
  <c r="AY32" i="165"/>
  <c r="AX32" i="165"/>
  <c r="AW32" i="165"/>
  <c r="AV32" i="165"/>
  <c r="AU32" i="165"/>
  <c r="AT32" i="165"/>
  <c r="AS32" i="165"/>
  <c r="AR32" i="165"/>
  <c r="AQ32" i="165"/>
  <c r="AP32" i="165"/>
  <c r="AO32" i="165"/>
  <c r="AN32" i="165"/>
  <c r="AM32" i="165"/>
  <c r="AL32" i="165"/>
  <c r="AK32" i="165"/>
  <c r="AJ32" i="165"/>
  <c r="AI32" i="165"/>
  <c r="AH32" i="165"/>
  <c r="AG32" i="165"/>
  <c r="AF32" i="165"/>
  <c r="AE32" i="165"/>
  <c r="AD32" i="165"/>
  <c r="AC32" i="165"/>
  <c r="AB32" i="165"/>
  <c r="AA32" i="165"/>
  <c r="Z32" i="165"/>
  <c r="Y32" i="165"/>
  <c r="X32" i="165"/>
  <c r="W32" i="165"/>
  <c r="V32" i="165"/>
  <c r="U32" i="165"/>
  <c r="T32" i="165"/>
  <c r="S32" i="165"/>
  <c r="R32" i="165"/>
  <c r="Q32" i="165"/>
  <c r="P32" i="165"/>
  <c r="O32" i="165"/>
  <c r="N32" i="165"/>
  <c r="M32" i="165"/>
  <c r="L32" i="165"/>
  <c r="K32" i="165"/>
  <c r="J32" i="165"/>
  <c r="I32" i="165"/>
  <c r="H32" i="165"/>
  <c r="G32" i="165"/>
  <c r="F32" i="165"/>
  <c r="E32" i="165"/>
  <c r="D32" i="165"/>
  <c r="C32" i="165"/>
  <c r="B32" i="165"/>
  <c r="BZ32" i="164"/>
  <c r="BY32" i="164"/>
  <c r="BX32" i="164"/>
  <c r="BW32" i="164"/>
  <c r="BV32" i="164"/>
  <c r="BU32" i="164"/>
  <c r="BT32" i="164"/>
  <c r="BS32" i="164"/>
  <c r="BR32" i="164"/>
  <c r="BQ32" i="164"/>
  <c r="BN32" i="164"/>
  <c r="BM32" i="164"/>
  <c r="BL32" i="164"/>
  <c r="BK32" i="164"/>
  <c r="BJ32" i="164"/>
  <c r="BI32" i="164"/>
  <c r="BG32" i="164"/>
  <c r="BF32" i="164"/>
  <c r="BE32" i="164"/>
  <c r="BC32" i="164"/>
  <c r="BB32" i="164"/>
  <c r="AZ32" i="164"/>
  <c r="AY32" i="164"/>
  <c r="AX32" i="164"/>
  <c r="AV32" i="164"/>
  <c r="AU32" i="164"/>
  <c r="AT32" i="164"/>
  <c r="AS32" i="164"/>
  <c r="AR32" i="164"/>
  <c r="AQ32" i="164"/>
  <c r="AP32" i="164"/>
  <c r="AM32" i="164"/>
  <c r="AL32" i="164"/>
  <c r="AI32" i="164"/>
  <c r="AH32" i="164"/>
  <c r="AG32" i="164"/>
  <c r="AF32" i="164"/>
  <c r="AD32" i="164"/>
  <c r="AC32" i="164"/>
  <c r="AB32" i="164"/>
  <c r="AA32" i="164"/>
  <c r="Z32" i="164"/>
  <c r="V32" i="164"/>
  <c r="T32" i="164"/>
  <c r="S32" i="164"/>
  <c r="R32" i="164"/>
  <c r="O32" i="164"/>
  <c r="N32" i="164"/>
  <c r="K32" i="164"/>
  <c r="J32" i="164"/>
  <c r="I32" i="164"/>
  <c r="G32" i="164"/>
  <c r="F32" i="164"/>
  <c r="C32" i="164"/>
  <c r="B32" i="164"/>
  <c r="A2" i="164"/>
  <c r="BW32" i="163"/>
  <c r="BU32" i="163"/>
  <c r="BT32" i="163"/>
  <c r="BS32" i="163"/>
  <c r="BR32" i="163"/>
  <c r="BQ32" i="163"/>
  <c r="BN32" i="163"/>
  <c r="BM32" i="163"/>
  <c r="BL32" i="163"/>
  <c r="BJ32" i="163"/>
  <c r="BI32" i="163"/>
  <c r="BG32" i="163"/>
  <c r="BE32" i="163"/>
  <c r="BC32" i="163"/>
  <c r="AU32" i="163"/>
  <c r="AL32" i="163"/>
  <c r="AH32" i="163"/>
  <c r="AG32" i="163"/>
  <c r="BZ32" i="162"/>
  <c r="BY32" i="162"/>
  <c r="BX32" i="162"/>
  <c r="BW32" i="162"/>
  <c r="BV32" i="162"/>
  <c r="BU32" i="162"/>
  <c r="BT32" i="162"/>
  <c r="BS32" i="162"/>
  <c r="BR32" i="162"/>
  <c r="BQ32" i="162"/>
  <c r="BN32" i="162"/>
  <c r="BM32" i="162"/>
  <c r="BL32" i="162"/>
  <c r="BJ32" i="162"/>
  <c r="BI32" i="162"/>
  <c r="BG32" i="162"/>
  <c r="BE32" i="162"/>
  <c r="BD32" i="162"/>
  <c r="BC32" i="162"/>
  <c r="BB32" i="162"/>
  <c r="BA32" i="162"/>
  <c r="AZ32" i="162"/>
  <c r="AY32" i="162"/>
  <c r="AU32" i="162"/>
  <c r="AT32" i="162"/>
  <c r="AQ32" i="162"/>
  <c r="AL32" i="162"/>
  <c r="AI32" i="162"/>
  <c r="AH32" i="162"/>
  <c r="AG32" i="162"/>
  <c r="AD32" i="162"/>
  <c r="AC32" i="162"/>
  <c r="AB32" i="162"/>
  <c r="AA32" i="162"/>
  <c r="Z32" i="162"/>
  <c r="Y32" i="162"/>
  <c r="V32" i="162"/>
  <c r="T32" i="162"/>
  <c r="S32" i="162"/>
  <c r="R32" i="162"/>
  <c r="N32" i="162"/>
  <c r="J32" i="162"/>
  <c r="I32" i="162"/>
  <c r="G32" i="162"/>
  <c r="F32" i="162"/>
  <c r="E32" i="162"/>
  <c r="C32" i="162"/>
  <c r="B32" i="162"/>
  <c r="A2" i="162"/>
  <c r="BZ32" i="161"/>
  <c r="BY32" i="161"/>
  <c r="BX32" i="161"/>
  <c r="BW32" i="161"/>
  <c r="BU32" i="161"/>
  <c r="BT32" i="161"/>
  <c r="BS32" i="161"/>
  <c r="BR32" i="161"/>
  <c r="BQ32" i="161"/>
  <c r="BN32" i="161"/>
  <c r="BM32" i="161"/>
  <c r="BL32" i="161"/>
  <c r="BJ32" i="161"/>
  <c r="BI32" i="161"/>
  <c r="BG32" i="161"/>
  <c r="BE32" i="161"/>
  <c r="BC32" i="161"/>
  <c r="BB32" i="161"/>
  <c r="AZ32" i="161"/>
  <c r="AY32" i="161"/>
  <c r="AV32" i="161"/>
  <c r="AU32" i="161"/>
  <c r="AT32" i="161"/>
  <c r="AP32" i="161"/>
  <c r="AL32" i="161"/>
  <c r="AI32" i="161"/>
  <c r="AH32" i="161"/>
  <c r="AG32" i="161"/>
  <c r="AD32" i="161"/>
  <c r="AC32" i="161"/>
  <c r="V32" i="161"/>
  <c r="T32" i="161"/>
  <c r="S32" i="161"/>
  <c r="R32" i="161"/>
  <c r="N32" i="161"/>
  <c r="J32" i="161"/>
  <c r="I32" i="161"/>
  <c r="G32" i="161"/>
  <c r="F32" i="161"/>
  <c r="C32" i="161"/>
  <c r="A2" i="140"/>
  <c r="A2" i="139"/>
  <c r="A2" i="138"/>
  <c r="A2" i="133"/>
  <c r="A2" i="132"/>
  <c r="A2" i="131"/>
  <c r="A2" i="126"/>
  <c r="A2" i="125"/>
  <c r="A2" i="124"/>
  <c r="A2" i="123"/>
  <c r="A2" i="118"/>
  <c r="A2" i="117"/>
  <c r="A2" i="116"/>
  <c r="A2" i="112"/>
  <c r="A2" i="111"/>
  <c r="A2" i="110"/>
  <c r="A2" i="109"/>
  <c r="BZ30" i="104"/>
  <c r="BY30" i="104"/>
  <c r="BX30" i="104"/>
  <c r="BW30" i="104"/>
  <c r="BV30" i="104"/>
  <c r="BU30" i="104"/>
  <c r="BT30" i="104"/>
  <c r="BS30" i="104"/>
  <c r="BR30" i="104"/>
  <c r="BQ30" i="104"/>
  <c r="BO30" i="104"/>
  <c r="BN30" i="104"/>
  <c r="BM30" i="104"/>
  <c r="BL30" i="104"/>
  <c r="BK30" i="104"/>
  <c r="BJ30" i="104"/>
  <c r="BI30" i="104"/>
  <c r="BH30" i="104"/>
  <c r="BG30" i="104"/>
  <c r="BF30" i="104"/>
  <c r="BE30" i="104"/>
  <c r="BD30" i="104"/>
  <c r="BC30" i="104"/>
  <c r="BB30" i="104"/>
  <c r="BA30" i="104"/>
  <c r="AY30" i="104"/>
  <c r="AX30" i="104"/>
  <c r="AW30" i="104"/>
  <c r="AV30" i="104"/>
  <c r="AU30" i="104"/>
  <c r="AT30" i="104"/>
  <c r="AS30" i="104"/>
  <c r="AQ30" i="104"/>
  <c r="AP30" i="104"/>
  <c r="AO30" i="104"/>
  <c r="AN30" i="104"/>
  <c r="AM30" i="104"/>
  <c r="AL30" i="104"/>
  <c r="AK30" i="104"/>
  <c r="AJ30" i="104"/>
  <c r="AI30" i="104"/>
  <c r="AH30" i="104"/>
  <c r="AG30" i="104"/>
  <c r="AF30" i="104"/>
  <c r="AE30" i="104"/>
  <c r="AD30" i="104"/>
  <c r="AC30" i="104"/>
  <c r="AB30" i="104"/>
  <c r="AA30" i="104"/>
  <c r="Z30" i="104"/>
  <c r="Y30" i="104"/>
  <c r="X30" i="104"/>
  <c r="W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BP21" i="98"/>
  <c r="BD21" i="98"/>
  <c r="BV31" i="94"/>
  <c r="BP31" i="94"/>
  <c r="BL31" i="94"/>
  <c r="BK31" i="94"/>
  <c r="BB31" i="94"/>
  <c r="BA31" i="94"/>
  <c r="AY31" i="94"/>
  <c r="AW31" i="94"/>
  <c r="AO31" i="94"/>
  <c r="AN31" i="94"/>
  <c r="AJ31" i="94"/>
  <c r="X31" i="94"/>
  <c r="W31" i="94"/>
  <c r="Q31" i="94"/>
  <c r="H31" i="94"/>
  <c r="E31" i="94"/>
  <c r="D29" i="90"/>
  <c r="BU32" i="89"/>
  <c r="BM32" i="89"/>
  <c r="AG32" i="89"/>
  <c r="A2" i="89"/>
  <c r="A2" i="88"/>
  <c r="BW32" i="87"/>
  <c r="BV32" i="87"/>
  <c r="BU32" i="87"/>
  <c r="BT32" i="87"/>
  <c r="BS32" i="87"/>
  <c r="BR32" i="87"/>
  <c r="BQ32" i="87"/>
  <c r="BO32" i="87"/>
  <c r="BN32" i="87"/>
  <c r="BM32" i="87"/>
  <c r="BL32" i="87"/>
  <c r="BK32" i="87"/>
  <c r="BJ32" i="87"/>
  <c r="BI32" i="87"/>
  <c r="BG32" i="87"/>
  <c r="BF32" i="87"/>
  <c r="BE32" i="87"/>
  <c r="BC32" i="87"/>
  <c r="BB32" i="87"/>
  <c r="BA32" i="87"/>
  <c r="AZ32" i="87"/>
  <c r="AY32" i="87"/>
  <c r="AX32" i="87"/>
  <c r="AW32" i="87"/>
  <c r="AV32" i="87"/>
  <c r="AU32" i="87"/>
  <c r="AT32" i="87"/>
  <c r="AS32" i="87"/>
  <c r="AR32" i="87"/>
  <c r="AO32" i="87"/>
  <c r="AM32" i="87"/>
  <c r="AL32" i="87"/>
  <c r="AK32" i="87"/>
  <c r="AJ32" i="87"/>
  <c r="AI32" i="87"/>
  <c r="AH32" i="87"/>
  <c r="AG32" i="87"/>
  <c r="AF32" i="87"/>
  <c r="AE32" i="87"/>
  <c r="AD32" i="87"/>
  <c r="AC32" i="87"/>
  <c r="AB32" i="87"/>
  <c r="AA32" i="87"/>
  <c r="Z32" i="87"/>
  <c r="Y32" i="87"/>
  <c r="V32" i="87"/>
  <c r="U32" i="87"/>
  <c r="T32" i="87"/>
  <c r="S32" i="87"/>
  <c r="R32" i="87"/>
  <c r="Q32" i="87"/>
  <c r="O32" i="87"/>
  <c r="N32" i="87"/>
  <c r="M32" i="87"/>
  <c r="L32" i="87"/>
  <c r="K32" i="87"/>
  <c r="J32" i="87"/>
  <c r="I32" i="87"/>
  <c r="G32" i="87"/>
  <c r="F32" i="87"/>
  <c r="E32" i="87"/>
  <c r="D32" i="87"/>
  <c r="C32" i="87"/>
  <c r="B32" i="87"/>
  <c r="A2" i="87"/>
  <c r="A2" i="86"/>
  <c r="A2" i="85"/>
  <c r="BD31" i="72"/>
  <c r="BK31" i="71"/>
  <c r="BD31" i="71"/>
  <c r="BD31" i="70"/>
  <c r="BD31" i="38"/>
  <c r="AN31" i="38"/>
</calcChain>
</file>

<file path=xl/sharedStrings.xml><?xml version="1.0" encoding="utf-8"?>
<sst xmlns="http://schemas.openxmlformats.org/spreadsheetml/2006/main" count="46342" uniqueCount="1156">
  <si>
    <t>Table No.</t>
  </si>
  <si>
    <t>Table Title</t>
  </si>
  <si>
    <t>Breakdown</t>
  </si>
  <si>
    <t>Base</t>
  </si>
  <si>
    <t>Table_1</t>
  </si>
  <si>
    <t>Base: All who have gas and/or electricity supply</t>
  </si>
  <si>
    <t>NATION</t>
  </si>
  <si>
    <t>AGE</t>
  </si>
  <si>
    <t>SOCIAL GRADE</t>
  </si>
  <si>
    <t>INCOME</t>
  </si>
  <si>
    <t>DISABILITY</t>
  </si>
  <si>
    <t>TENURE</t>
  </si>
  <si>
    <t>INTERNET USER</t>
  </si>
  <si>
    <t>TYPE OF CONSUMER</t>
  </si>
  <si>
    <t>TIME OF USE ELECTRICITY METER</t>
  </si>
  <si>
    <t>SUPPLIER</t>
  </si>
  <si>
    <t>METHOD OF PAYMENT</t>
  </si>
  <si>
    <t>TARIFF TYPE</t>
  </si>
  <si>
    <t>PES - SEGMENTS</t>
  </si>
  <si>
    <t>SWITCHED - RECENTLY</t>
  </si>
  <si>
    <t>SWITCHED - EVER</t>
  </si>
  <si>
    <t>SWITCHING - METHOD</t>
  </si>
  <si>
    <t>SEGMENTS</t>
  </si>
  <si>
    <t>COMPARED OR CHANGED TARRIFF - LAST 12 MONTHS</t>
  </si>
  <si>
    <t>SWITCHED SUPPLIER/COMPARISON - LAST 12 MONTHS</t>
  </si>
  <si>
    <t>CHANGED TARRIFF/COMPARISON - LAST 12 MONTHS</t>
  </si>
  <si>
    <t>TRUST IN ENERGY SUPPLIER (COMPLETELY/TEND TO TRUST)</t>
  </si>
  <si>
    <t>Total</t>
  </si>
  <si>
    <t>England</t>
  </si>
  <si>
    <t>Scotland</t>
  </si>
  <si>
    <t>Wales</t>
  </si>
  <si>
    <t>16-34</t>
  </si>
  <si>
    <t>35-64</t>
  </si>
  <si>
    <t>65+</t>
  </si>
  <si>
    <t>AB</t>
  </si>
  <si>
    <t>C1</t>
  </si>
  <si>
    <t>C2</t>
  </si>
  <si>
    <t>DE</t>
  </si>
  <si>
    <t>Below £16,000p.a.</t>
  </si>
  <si>
    <t>£16,000p.a. or more</t>
  </si>
  <si>
    <t>Refused</t>
  </si>
  <si>
    <t>Don't know</t>
  </si>
  <si>
    <t>Disabled</t>
  </si>
  <si>
    <t>Not disabled</t>
  </si>
  <si>
    <t>Owned/Mortgage</t>
  </si>
  <si>
    <t>Rent private</t>
  </si>
  <si>
    <t>Rent local authority</t>
  </si>
  <si>
    <t>Uses Internet frequently</t>
  </si>
  <si>
    <t>Uses Internet infrequently</t>
  </si>
  <si>
    <t>Does not use Internet</t>
  </si>
  <si>
    <t>Has mains electricity only</t>
  </si>
  <si>
    <t>Has mains gas</t>
  </si>
  <si>
    <t>Has mains electricity</t>
  </si>
  <si>
    <t>Has mains gas and electricity</t>
  </si>
  <si>
    <t>Yes</t>
  </si>
  <si>
    <t>No</t>
  </si>
  <si>
    <t>Any of the Six Large supplier(s)</t>
  </si>
  <si>
    <t>Any Small or Medium sized supplier(s)</t>
  </si>
  <si>
    <t>Mix of Six Large supplier and Small or Medium sized supplier</t>
  </si>
  <si>
    <t>Direct Debit</t>
  </si>
  <si>
    <t>Standard Credit</t>
  </si>
  <si>
    <t>PPM</t>
  </si>
  <si>
    <t>Fixed term (all energy supplies)</t>
  </si>
  <si>
    <t>SVT (all energy supplies)</t>
  </si>
  <si>
    <t>Mixed (fixed term for at least one (but not all) energy suppliers)</t>
  </si>
  <si>
    <t>Eastern</t>
  </si>
  <si>
    <t>EME</t>
  </si>
  <si>
    <t>London</t>
  </si>
  <si>
    <t>Manweb</t>
  </si>
  <si>
    <t>Midlands</t>
  </si>
  <si>
    <t>Northern</t>
  </si>
  <si>
    <t>Norweb</t>
  </si>
  <si>
    <t>Scottish Hydro</t>
  </si>
  <si>
    <t>Scottish Power</t>
  </si>
  <si>
    <t>Seeboard</t>
  </si>
  <si>
    <t>Southern</t>
  </si>
  <si>
    <t>SWALEC</t>
  </si>
  <si>
    <t>SWEB</t>
  </si>
  <si>
    <t>Yorkshire</t>
  </si>
  <si>
    <t>NA</t>
  </si>
  <si>
    <t>Switched in last 12 months</t>
  </si>
  <si>
    <t>Not switched in last 12 months</t>
  </si>
  <si>
    <t>Ever switched</t>
  </si>
  <si>
    <t>Never switched</t>
  </si>
  <si>
    <t>Price comparison service</t>
  </si>
  <si>
    <t>Direct contact with supplier</t>
  </si>
  <si>
    <t>Contact with a salesperson</t>
  </si>
  <si>
    <t>Other</t>
  </si>
  <si>
    <t>Switched on</t>
  </si>
  <si>
    <t>Tuned in</t>
  </si>
  <si>
    <t>On Standby</t>
  </si>
  <si>
    <t>Unplugged</t>
  </si>
  <si>
    <t>Changed tariff with existing supplier</t>
  </si>
  <si>
    <t>Compared tariff with those from other suppliers</t>
  </si>
  <si>
    <t>Compared tariff with those from existing supplier</t>
  </si>
  <si>
    <t>Switched but didn't compare (Switched supplier but did not compare tariff with those from other suppliers, in the last 12 months)</t>
  </si>
  <si>
    <t>Switched and did compare (Switched supplier and did compare tariff with those from other suppliers, in the last 12 months)</t>
  </si>
  <si>
    <t>Changed tariff but did not compare (Changed tariff with existing supplier  but did not compare tariff with those from existing supplier, in the last 12 months)</t>
  </si>
  <si>
    <t>Changed tariff and did compare (Changed tariff with existing supplier  and did compare tariff with those from existing supplier, in the last 12 months)</t>
  </si>
  <si>
    <t>Treat you fairly in their dealings with you</t>
  </si>
  <si>
    <t>Provide clear and helpful information for you</t>
  </si>
  <si>
    <t>Charge you a fair price for your electricity</t>
  </si>
  <si>
    <t>Unweighted Base</t>
  </si>
  <si>
    <t>Weighted Base</t>
  </si>
  <si>
    <t xml:space="preserve"> </t>
  </si>
  <si>
    <t>Mains gas only</t>
  </si>
  <si>
    <t xml:space="preserve">-- </t>
  </si>
  <si>
    <t>Mains electricity only</t>
  </si>
  <si>
    <t xml:space="preserve">- </t>
  </si>
  <si>
    <t>Mains gas and electricity</t>
  </si>
  <si>
    <t>Table_2</t>
  </si>
  <si>
    <t>Base: All who have gas and/or electricity supply and are responsible for it</t>
  </si>
  <si>
    <t>Q.150 Is your gas and electricity supplied by the same energy supplier?</t>
  </si>
  <si>
    <t>Table_3</t>
  </si>
  <si>
    <t>Base: All who have gas and electricity supply and are responsible for it</t>
  </si>
  <si>
    <t>Q.3 Who is your current gas supplier?</t>
  </si>
  <si>
    <t>Table_4</t>
  </si>
  <si>
    <t>Base: All who have different gas and electricity suppliers, or only have gas supply</t>
  </si>
  <si>
    <t>Better Energy</t>
  </si>
  <si>
    <t>British Gas</t>
  </si>
  <si>
    <t>Daligas</t>
  </si>
  <si>
    <t>E.ON</t>
  </si>
  <si>
    <t>Economy Energy</t>
  </si>
  <si>
    <t>Ecotricity</t>
  </si>
  <si>
    <t>EDF</t>
  </si>
  <si>
    <t>Extra Energy</t>
  </si>
  <si>
    <t>First Utility</t>
  </si>
  <si>
    <t>Good Energy</t>
  </si>
  <si>
    <t>Green Energy</t>
  </si>
  <si>
    <t>Green Star Energy</t>
  </si>
  <si>
    <t>Npower</t>
  </si>
  <si>
    <t>Southern Electric</t>
  </si>
  <si>
    <t>SSE (Scottish and Southern Energy)</t>
  </si>
  <si>
    <t>Swalec</t>
  </si>
  <si>
    <t>Telecom Plus</t>
  </si>
  <si>
    <t>Utility Warehouse</t>
  </si>
  <si>
    <t>Utilita</t>
  </si>
  <si>
    <t>Zog Energy</t>
  </si>
  <si>
    <t xml:space="preserve">SUMMARY CODE </t>
  </si>
  <si>
    <t>SSE ALL</t>
  </si>
  <si>
    <t>Q.4 Who is your current electricity supplier?</t>
  </si>
  <si>
    <t>Table_5</t>
  </si>
  <si>
    <t>Base: All who have different gas and electricity suppliers, or only have electricity supply</t>
  </si>
  <si>
    <t>Co--operative Energy</t>
  </si>
  <si>
    <t>E (formerly Epower)</t>
  </si>
  <si>
    <t>Flow Energy</t>
  </si>
  <si>
    <t>isupply Energy</t>
  </si>
  <si>
    <t>LoCo2 Energy</t>
  </si>
  <si>
    <t>Marks &amp; Spencer Energy</t>
  </si>
  <si>
    <t>Ovo</t>
  </si>
  <si>
    <t>Robin Hood Energy</t>
  </si>
  <si>
    <t>Sainsbury's Energy</t>
  </si>
  <si>
    <t>Spark Energy</t>
  </si>
  <si>
    <t>Q.151 Who is your current gas and electricity supplier?</t>
  </si>
  <si>
    <t>Table_6</t>
  </si>
  <si>
    <t>Base: All who have gas and electricity supply from the same supplier and are responsible for it</t>
  </si>
  <si>
    <t>Atlantic</t>
  </si>
  <si>
    <t>Axis Telecom</t>
  </si>
  <si>
    <t>Bulb energy</t>
  </si>
  <si>
    <t>Ebico</t>
  </si>
  <si>
    <t>GB Energy Supply Limited</t>
  </si>
  <si>
    <t>Gnergy</t>
  </si>
  <si>
    <t>iSupply Energy</t>
  </si>
  <si>
    <t>LoCo2</t>
  </si>
  <si>
    <t>Robin Hood Energy Ltd</t>
  </si>
  <si>
    <t>Scottish gas</t>
  </si>
  <si>
    <t xml:space="preserve">SUMMARY CODES </t>
  </si>
  <si>
    <t>Q.5 How do you pay for your gas?</t>
  </si>
  <si>
    <t>Table_7</t>
  </si>
  <si>
    <t>Base: All who have gas supply</t>
  </si>
  <si>
    <t>Monthly direct debit</t>
  </si>
  <si>
    <t>Quarterly direct debit</t>
  </si>
  <si>
    <t>Pay by cheque, cash or card on receipt of your bill</t>
  </si>
  <si>
    <t>Prepayment meter (where you top up credit onto a key or card)</t>
  </si>
  <si>
    <t>Fuel direct (where a set amount is deducted from your benefits before you receive them)</t>
  </si>
  <si>
    <t>Weekly \ fortnightly payment scheme</t>
  </si>
  <si>
    <t>Payment card \ book where you can pay money in whenever you choose (ad hoc)</t>
  </si>
  <si>
    <t>Online</t>
  </si>
  <si>
    <t>Standing order</t>
  </si>
  <si>
    <t>Quarterly (Other mentions)</t>
  </si>
  <si>
    <t>Quarterly online</t>
  </si>
  <si>
    <t>Q.6 How do you pay for your electricity?</t>
  </si>
  <si>
    <t>Table_8</t>
  </si>
  <si>
    <t>Base: All who have electricity supply</t>
  </si>
  <si>
    <t>Paid at bank or post office</t>
  </si>
  <si>
    <t>Q.7 Do you receive a dual fuel discount for buying your gas and electricity from the same energy supplier?</t>
  </si>
  <si>
    <t>Table_9</t>
  </si>
  <si>
    <t>Q.8/Q.9 Spend on home energy per year</t>
  </si>
  <si>
    <t>Table_10</t>
  </si>
  <si>
    <t>£0 to £700</t>
  </si>
  <si>
    <t>£701 to £1200</t>
  </si>
  <si>
    <t>£1201 to £1500</t>
  </si>
  <si>
    <t>£1501 or more</t>
  </si>
  <si>
    <t>Mean Score</t>
  </si>
  <si>
    <t>Standard Deviation</t>
  </si>
  <si>
    <t>Error Variance</t>
  </si>
  <si>
    <t>Q.10 An energy tariff is the pricing plan for the &lt;gas / electricity / gas and electricity&gt; that you use. Are you on an online tariff, that is,</t>
  </si>
  <si>
    <t>Table_11</t>
  </si>
  <si>
    <t>a &lt;gas / electricity / gas and electricity&gt; account that you manage over the internet?</t>
  </si>
  <si>
    <t>Yes, gas only</t>
  </si>
  <si>
    <t>Yes, electricity only</t>
  </si>
  <si>
    <t>Yes gas and electricity</t>
  </si>
  <si>
    <t>Q.11 A fixed term tariff is a tariff that has a definite end date. Are you on a fixed term tariff for &lt;gas / electricity / gas and electricity&gt;?</t>
  </si>
  <si>
    <t>Table_12</t>
  </si>
  <si>
    <t>Q.13 Do you have an electricity meter that charges different amounts at different times of the day?</t>
  </si>
  <si>
    <t>Table_13</t>
  </si>
  <si>
    <t>Yes, such as Economy 7 or Economy 10</t>
  </si>
  <si>
    <t>No, it's a single rate meter</t>
  </si>
  <si>
    <t>Q.14 Which of the following do you think it is possible for energy customers to do?</t>
  </si>
  <si>
    <t>Table_14</t>
  </si>
  <si>
    <t>Change their payment method with their current supplier</t>
  </si>
  <si>
    <t>Change their tariff with their current supplier</t>
  </si>
  <si>
    <t>Switch to a different supplier</t>
  </si>
  <si>
    <t>All of the above</t>
  </si>
  <si>
    <t>None</t>
  </si>
  <si>
    <t>Q.86 How familiar would you say you are with the range of different energy tariffs available to you from energy suppliers in general?</t>
  </si>
  <si>
    <t>Table_15</t>
  </si>
  <si>
    <t>Completely (4)</t>
  </si>
  <si>
    <t>Fairly (3)</t>
  </si>
  <si>
    <t>Not very (2)</t>
  </si>
  <si>
    <t>Not at all (1)</t>
  </si>
  <si>
    <t>FAMILIAR</t>
  </si>
  <si>
    <t>UNFAMILIAR</t>
  </si>
  <si>
    <t>Q.152 How familiar would you say you are with the range of different tariffs available to you from your current energy supplier?</t>
  </si>
  <si>
    <t>Table_16</t>
  </si>
  <si>
    <t>Q.87 How familiar would you say you are with the range of different tariffs available to you from your current gas supplier?</t>
  </si>
  <si>
    <t>Table_17</t>
  </si>
  <si>
    <t>Q.88 How familiar would you say you are with the range of different tariffs available to you from your current electricity supplier?</t>
  </si>
  <si>
    <t>Table_18</t>
  </si>
  <si>
    <t>Q.153 How familiar would you say you are with the features of your current dual fuel tariff? I mean the rate you pay and any discounts,</t>
  </si>
  <si>
    <t>Table_19</t>
  </si>
  <si>
    <t>Base: All who receive a dual fuel discount</t>
  </si>
  <si>
    <t>any standing charges that apply, exit fees or benefits that you receive.</t>
  </si>
  <si>
    <t>Q.89 How familiar would you say you are with the features of your current gas tariff? I mean the rate you pay and any discounts,</t>
  </si>
  <si>
    <t>Table_20</t>
  </si>
  <si>
    <t>Base: All who have gas supply but not as part of a dual fuel deal</t>
  </si>
  <si>
    <t>Q.90 How familiar would you say you are with the features of your current electricity tariff? I mean the rate you pay and any discounts,</t>
  </si>
  <si>
    <t>Table_21</t>
  </si>
  <si>
    <t>Base: All who have electricity supply but not as part of a dual fuel deal</t>
  </si>
  <si>
    <t>Q.17/Q.137 Minimum amount of money would have to save to encourage switching gas or electricity supplier per year</t>
  </si>
  <si>
    <t>Table_22</t>
  </si>
  <si>
    <t>£0 to £50</t>
  </si>
  <si>
    <t>£51 to £100</t>
  </si>
  <si>
    <t>£101 to £200</t>
  </si>
  <si>
    <t>£201 to £400</t>
  </si>
  <si>
    <t>£401 or more</t>
  </si>
  <si>
    <t>It's not all about the money</t>
  </si>
  <si>
    <t>Q.19 In the last 12 months, have you switched your gas supplier?</t>
  </si>
  <si>
    <t>Table_23</t>
  </si>
  <si>
    <t>Q.18 In the last 12 months, have you switched your electricity supplier?</t>
  </si>
  <si>
    <t>Table_24</t>
  </si>
  <si>
    <t>Q.20 Have you ever switched your gas or electricity supplier?</t>
  </si>
  <si>
    <t>Table_25</t>
  </si>
  <si>
    <t>Base: All who haven't switched gas or electricity supplier in the past 12 months</t>
  </si>
  <si>
    <t>Yes, both</t>
  </si>
  <si>
    <t>GAS SUPPLIER</t>
  </si>
  <si>
    <t>ELECTRICITY SUPPLIER</t>
  </si>
  <si>
    <t>No, neither</t>
  </si>
  <si>
    <t>Q.21 How many times have you ever switched your gas supplier?</t>
  </si>
  <si>
    <t>Table_26</t>
  </si>
  <si>
    <t>Base: All who have switched gas supplier ever</t>
  </si>
  <si>
    <t>Once (1)</t>
  </si>
  <si>
    <t>Twice (2)</t>
  </si>
  <si>
    <t>Three times (3)</t>
  </si>
  <si>
    <t>Four times or more (4)</t>
  </si>
  <si>
    <t>Q.138 When did you last do this?</t>
  </si>
  <si>
    <t>Table_27</t>
  </si>
  <si>
    <t>Base: All who have switched gas supplier more than one year ago</t>
  </si>
  <si>
    <t>Between 1 and 2 (1.5) years ago</t>
  </si>
  <si>
    <t>Between 2 and 5 (3.5) years ago</t>
  </si>
  <si>
    <t>Between 5 and 9 (7) years ago</t>
  </si>
  <si>
    <t>10 or more (10) years ago</t>
  </si>
  <si>
    <t>Q.22 How many times have you ever switched your electricity supplier?</t>
  </si>
  <si>
    <t>Table_28</t>
  </si>
  <si>
    <t>Base: All who have switched electricity supplier ever</t>
  </si>
  <si>
    <t>Q.139 When did you last do this?</t>
  </si>
  <si>
    <t>Table_29</t>
  </si>
  <si>
    <t>Base: All who have switched electricity supplier more than one year ago</t>
  </si>
  <si>
    <t>Q.154 Thinking about the last time you switched an energy supplier, did you switch both gas and electricity at the same time?</t>
  </si>
  <si>
    <t>Table_30</t>
  </si>
  <si>
    <t>Base: All who have switched gas AND electricity supplier ever</t>
  </si>
  <si>
    <t>Q.155 And before you switched, did the same energy supplier (i.e. a single supplier) provide your gas and electricity?</t>
  </si>
  <si>
    <t>Table_31</t>
  </si>
  <si>
    <t>Base: All who switched gas AND electricity supplier at same time</t>
  </si>
  <si>
    <t>Q.156 Thinking of the last time you switched your gas and electricity supplier, how did you switch?</t>
  </si>
  <si>
    <t>Table_32</t>
  </si>
  <si>
    <t>Base: All whose last energy supplier switch was a combined (gas and electricity) supplier to combined supplier switch</t>
  </si>
  <si>
    <t>Online price comparison service</t>
  </si>
  <si>
    <t>I contacted the supplier by phone</t>
  </si>
  <si>
    <t>Through a salesperson who knocked at my door</t>
  </si>
  <si>
    <t>Telephone price comparison service</t>
  </si>
  <si>
    <t>Through the supplier's website</t>
  </si>
  <si>
    <t>Supplier contacted me by phone</t>
  </si>
  <si>
    <t>Through a salesperson in the street \ shopping centre \ other public place</t>
  </si>
  <si>
    <t>Friend\relative recommended\did it for me</t>
  </si>
  <si>
    <t>Moved house</t>
  </si>
  <si>
    <t>Through a collective (group) switching campaign organised by a third party (e.g. council \ charity \ housing association \ Big Switch \ Ready to Switch etc.)</t>
  </si>
  <si>
    <t>Leaflet\letter (through the door)</t>
  </si>
  <si>
    <t>Online research</t>
  </si>
  <si>
    <t>(Ad) On TV</t>
  </si>
  <si>
    <t>Relative\friend\I worked for them</t>
  </si>
  <si>
    <t>Contacted them myself</t>
  </si>
  <si>
    <t>Q.29 Thinking of the last time you switched gas supplier, how did you switch?</t>
  </si>
  <si>
    <t>Table_33</t>
  </si>
  <si>
    <t>Base: All who have switched gas supplier, but last switch was not a combined supplier to combined supplier switch</t>
  </si>
  <si>
    <t>Supplier was already at the house (when i moved in)</t>
  </si>
  <si>
    <t>Someone else\friend (no detail)</t>
  </si>
  <si>
    <t>Recommendation</t>
  </si>
  <si>
    <t>Someone else did it (no detail)</t>
  </si>
  <si>
    <t>Someone else contacted supplier by phone</t>
  </si>
  <si>
    <t>Supplier sent a letter</t>
  </si>
  <si>
    <t>Leaflet</t>
  </si>
  <si>
    <t>Through Age UK\Age Concern</t>
  </si>
  <si>
    <t>Internet\online (no detail)</t>
  </si>
  <si>
    <t>Q.34 Thinking of the last time you switched electricity supplier, how did you switch?</t>
  </si>
  <si>
    <t>Table_34</t>
  </si>
  <si>
    <t>Base: All who have switched electricity supplier, but last switch was not a combined supplier to combined supplier switch</t>
  </si>
  <si>
    <t>Letter\post (no detail)</t>
  </si>
  <si>
    <t>Recommendation (all references)</t>
  </si>
  <si>
    <t>Through work</t>
  </si>
  <si>
    <t>Someone else contacted the supplier by phone</t>
  </si>
  <si>
    <t>Friend\someone else (no detail)</t>
  </si>
  <si>
    <t>Someone else did it online</t>
  </si>
  <si>
    <t>Table_35</t>
  </si>
  <si>
    <t>Base: All who switched</t>
  </si>
  <si>
    <t>Table_36</t>
  </si>
  <si>
    <t>Agree strongly (2)</t>
  </si>
  <si>
    <t>Tend to agree (1)</t>
  </si>
  <si>
    <t>Neither agree(0)  nor disagree</t>
  </si>
  <si>
    <t>Tend to disagree (--1)</t>
  </si>
  <si>
    <t>Disagree strongly (--2)</t>
  </si>
  <si>
    <t>AGREE</t>
  </si>
  <si>
    <t>DISAGREE</t>
  </si>
  <si>
    <t>Table_37</t>
  </si>
  <si>
    <t>Neither agree (0) nor disagree</t>
  </si>
  <si>
    <t>Table_38</t>
  </si>
  <si>
    <t>Q.158 And who was your previous energy supplier?</t>
  </si>
  <si>
    <t>Table_39</t>
  </si>
  <si>
    <t>Base: All whose last energy supplier switch was a combined (gas and electricity) supplier to combined supplier switch AND switch was in the past 12 months</t>
  </si>
  <si>
    <t>Q.25 And who was your previous gas supplier?</t>
  </si>
  <si>
    <t>Table_40</t>
  </si>
  <si>
    <t>Base: All who have switched gas supplier in past 12 months, but last switch was not a combined supplier to combined supplier switch</t>
  </si>
  <si>
    <t>Q.30 And who was your previous electricity supplier?</t>
  </si>
  <si>
    <t>Table_41</t>
  </si>
  <si>
    <t>Base: All who have switched electricity supplier in past 12 months, but last switch was not a combined supplier to combined supplier switch</t>
  </si>
  <si>
    <t>Q.26 In the last 12 months, have you changed the payment method with your gas supplier?</t>
  </si>
  <si>
    <t>Table_42</t>
  </si>
  <si>
    <t>Q.27 How did you previously pay for your gas?</t>
  </si>
  <si>
    <t>Table_43</t>
  </si>
  <si>
    <t>Base: All who have changed gas payment method in past 12 months</t>
  </si>
  <si>
    <t>Q.31 In the last 12 months, have you changed the payment method with your electricity supplier?</t>
  </si>
  <si>
    <t>Table_44</t>
  </si>
  <si>
    <t>Q.32 How did you previously pay for your electricity?</t>
  </si>
  <si>
    <t>Table_45</t>
  </si>
  <si>
    <t>Base: All who have changed electricity payment method in past 12 months</t>
  </si>
  <si>
    <t>I only changed the bank \ building account bills are paid from</t>
  </si>
  <si>
    <t>Q.35 In the last 12 months, did &lt;you / you also&gt; change the tariff you were on with your existing gas supplier (without switching supplier)?</t>
  </si>
  <si>
    <t>Table_46</t>
  </si>
  <si>
    <t>Q.37 Have you ever changed your tariff with an existing gas supplier?</t>
  </si>
  <si>
    <t>Table_47</t>
  </si>
  <si>
    <t>Base: All who haven't changed gas tariff with an existing supplier in the last 12 months</t>
  </si>
  <si>
    <t>Q.41 In the last 12 months, did you compare the gas tariff you were on with those offered by other suppliers?</t>
  </si>
  <si>
    <t>Table_48</t>
  </si>
  <si>
    <t>Table_49</t>
  </si>
  <si>
    <t>Base: All who haven't switched gas supplier in the last 12 months</t>
  </si>
  <si>
    <t>Q.43 In the last 12 months, did you compare the gas tariff you were on with any others available with your existing supplier?</t>
  </si>
  <si>
    <t>Table_50</t>
  </si>
  <si>
    <t>Table_51</t>
  </si>
  <si>
    <t>Base: All who haven't changed gas tariff in the last 12 months</t>
  </si>
  <si>
    <t>Q.36 In the last 12 months, did &lt;you / you also&gt; change the tariff you were on with your existing electricity supplier (without switching supplier)?</t>
  </si>
  <si>
    <t>Table_52</t>
  </si>
  <si>
    <t>Q.39 Have you ever changed your tariff with an existing electricity supplier?</t>
  </si>
  <si>
    <t>Table_53</t>
  </si>
  <si>
    <t>Base: All who haven't changed electricity tariff with an existing supplier in the last 12 months</t>
  </si>
  <si>
    <t>Q.42 In the last 12 months, did you compare the electricity tariff you were on with those offered by other suppliers?</t>
  </si>
  <si>
    <t>Table_54</t>
  </si>
  <si>
    <t>Table_55</t>
  </si>
  <si>
    <t>Base: All who haven't switched electricity supplier in the last 12 months</t>
  </si>
  <si>
    <t>Q.44 In the last 12 months, did you compare the electricity tariff you were on with any others available with your existing supplier?</t>
  </si>
  <si>
    <t>Table_56</t>
  </si>
  <si>
    <t>Table_57</t>
  </si>
  <si>
    <t>Base: All who haven't changed electricity tariff in the last 12 months</t>
  </si>
  <si>
    <t>Q.159 The last time you switched or compared tariff or supplier, was this regarding just gas, just electricity or both gas and electricity at the same time?</t>
  </si>
  <si>
    <t>Table_58</t>
  </si>
  <si>
    <t>Base: All who have either switched supplier, changed tariff with existing supplier, compared tariff with other suppliers or compared tariff with existing supplier in the last 12 months</t>
  </si>
  <si>
    <t>Gas</t>
  </si>
  <si>
    <t>Electricity</t>
  </si>
  <si>
    <t>Both gas and electricity</t>
  </si>
  <si>
    <t>Q.160 Thinking of the last time you switched or compared  &lt;gas / electricity /  gas and electricity&gt; supplier or tariffs, what were the main things you wanted to achieve?</t>
  </si>
  <si>
    <t>Table_59</t>
  </si>
  <si>
    <t>Base: All who have switched supplier, changed tariff with an existing supplier, compared tariff with other suppliers or compared tariff with existing supplier in past 12 months</t>
  </si>
  <si>
    <t>Save money</t>
  </si>
  <si>
    <t>Get better customer service</t>
  </si>
  <si>
    <t>Wanted a fixed term \ fixed price deal</t>
  </si>
  <si>
    <t>Wanted a dual fuel package</t>
  </si>
  <si>
    <t>Wanted a 'greener' tariff</t>
  </si>
  <si>
    <t>Get other benefits (e.g. loyalty points)</t>
  </si>
  <si>
    <t>Wanted an online tariff</t>
  </si>
  <si>
    <t>A better deal / tariff</t>
  </si>
  <si>
    <t>Moved / moving house</t>
  </si>
  <si>
    <t>Ease / convenience / hassle free</t>
  </si>
  <si>
    <t>Easier / more convenient payment options (cheque, cash, Direct Debit)</t>
  </si>
  <si>
    <t>To have a different meter (for free)</t>
  </si>
  <si>
    <t>Chosen / preferred  company (all references)</t>
  </si>
  <si>
    <t>Never / not planning to switch</t>
  </si>
  <si>
    <t>Better billing</t>
  </si>
  <si>
    <t>To come off pre--pay meter</t>
  </si>
  <si>
    <t>Reliability</t>
  </si>
  <si>
    <t>Q.161 And what were the main reasons that caused you to do this?</t>
  </si>
  <si>
    <t>Table_60</t>
  </si>
  <si>
    <t>I was looking at a money saving website</t>
  </si>
  <si>
    <t>I received an end of fixed term tariff notice from my supplier</t>
  </si>
  <si>
    <t>I received a price increase notice from my supplier</t>
  </si>
  <si>
    <t>I moved home</t>
  </si>
  <si>
    <t>I received a bill or direct debit \ prepayment statement from my supplier</t>
  </si>
  <si>
    <t>I experienced poor customer service</t>
  </si>
  <si>
    <t>To save money\reduce costs\better deal</t>
  </si>
  <si>
    <t>Talked to a friend, family member, or neighbour</t>
  </si>
  <si>
    <t>I heard my energy supplier's prices were going up</t>
  </si>
  <si>
    <t>I received an annual summary or review from my supplier</t>
  </si>
  <si>
    <t>I saw a message on a communication from my supplier about how I could make savings by changing tariff or payment method with my current supplier</t>
  </si>
  <si>
    <t>Media coverage about energy suppliers in general</t>
  </si>
  <si>
    <t>I saw an advert on TV</t>
  </si>
  <si>
    <t>I received another communication from my supplier</t>
  </si>
  <si>
    <t>I saw an advert online</t>
  </si>
  <si>
    <t>Find a cheaper tariff</t>
  </si>
  <si>
    <t>Through salesperson who knocked at my door</t>
  </si>
  <si>
    <t>I saw an advert'/'article in the newspaper</t>
  </si>
  <si>
    <t>Cost (no detail)</t>
  </si>
  <si>
    <t>Advert other</t>
  </si>
  <si>
    <t>Change\check\do it regularly</t>
  </si>
  <si>
    <t>Meter\pre--payment meter\smart meter</t>
  </si>
  <si>
    <t>Curiosity\interest</t>
  </si>
  <si>
    <t>I was paying too much</t>
  </si>
  <si>
    <t>Change in circumstances</t>
  </si>
  <si>
    <t>They rang me\contacted me by phone (no detail of whom)</t>
  </si>
  <si>
    <t>Fixed rate\contract ended</t>
  </si>
  <si>
    <t>I received a 'dead notice' from my supplier about my tariff</t>
  </si>
  <si>
    <t>Salesperson (nms)</t>
  </si>
  <si>
    <t>Expensive</t>
  </si>
  <si>
    <t>I was contacted\was approached (no detail)</t>
  </si>
  <si>
    <t>Bills were (too) high</t>
  </si>
  <si>
    <t>Just did\time to change</t>
  </si>
  <si>
    <t>I saw someone post something on social media (Facebook, Instagram, twitter etc.)</t>
  </si>
  <si>
    <t>Contacted by another\different supplier</t>
  </si>
  <si>
    <t>Price increases</t>
  </si>
  <si>
    <t>Convenience</t>
  </si>
  <si>
    <t>I was told\it was recommended (no detail)</t>
  </si>
  <si>
    <t>Through sales person in the street\shopping centre\other public place</t>
  </si>
  <si>
    <t>Wanted a greener\ethical company</t>
  </si>
  <si>
    <t>Wanted dual fuel\join the two together</t>
  </si>
  <si>
    <t>Wanted original\same supplier</t>
  </si>
  <si>
    <t>I saw a programme on TV</t>
  </si>
  <si>
    <t>Fixed term was coming to an end\was aware that fixed term was finishing</t>
  </si>
  <si>
    <t>Not my decision (council\landlord decided)</t>
  </si>
  <si>
    <t>Staff\employee discount</t>
  </si>
  <si>
    <t>None\nothing</t>
  </si>
  <si>
    <t>Q.162 When you last compared &lt;gas / electricity /  gas and electricity&gt; tariffs or supplier, did you look for information about your tariff or your existing energy use?</t>
  </si>
  <si>
    <t>Table_61</t>
  </si>
  <si>
    <t>Yes, I just looked for information about my existing tariff</t>
  </si>
  <si>
    <t>Yes, I just looked for information about my existing energy use</t>
  </si>
  <si>
    <t>Yes, I looked for information about both my existing tariff and energy use</t>
  </si>
  <si>
    <t>YES</t>
  </si>
  <si>
    <t>Q.163 And how did you find out more about your existing tariff or energy use?</t>
  </si>
  <si>
    <t>Table_62</t>
  </si>
  <si>
    <t>Base: All who, when switching/comparing tariffs/suppliers in past 12 months, also looked for information about existing gas and/or electricity tariff or energy use</t>
  </si>
  <si>
    <t>Looked at my bill or direct debit \ prepayment statement</t>
  </si>
  <si>
    <t>Looked at my annual summary or review</t>
  </si>
  <si>
    <t>Looked at my account details online</t>
  </si>
  <si>
    <t>Rang my supplier</t>
  </si>
  <si>
    <t>(Checked/searched) online / website / internet</t>
  </si>
  <si>
    <t>From meter reading</t>
  </si>
  <si>
    <t>Through comparison sites</t>
  </si>
  <si>
    <t>Supplier phoned me</t>
  </si>
  <si>
    <t>Family / friends / spoke to neighbours</t>
  </si>
  <si>
    <t>Supplier contacted me (all other references)</t>
  </si>
  <si>
    <t>Q.164 And thinking about the information that you wanted about your existing &lt;gas /electricity /gas and electricity &gt; tariff or energy use, how easy or difficult was it...</t>
  </si>
  <si>
    <t>Table_63</t>
  </si>
  <si>
    <t>To find the information that you wanted!</t>
  </si>
  <si>
    <t>Very easy (2)</t>
  </si>
  <si>
    <t>Quite easy (1)</t>
  </si>
  <si>
    <t>Neither easy (0) nor difficult</t>
  </si>
  <si>
    <t>Quite difficult (--1)</t>
  </si>
  <si>
    <t>Very difficult (--2)</t>
  </si>
  <si>
    <t>EASY</t>
  </si>
  <si>
    <t>DIFFICULT</t>
  </si>
  <si>
    <t>Table_64</t>
  </si>
  <si>
    <t>To understand the information that you found</t>
  </si>
  <si>
    <t>Q.164 And thinking about the information that you wanted about your existing &lt;gas / electricity /  gas and electricity&gt; tariff</t>
  </si>
  <si>
    <t>Table_65</t>
  </si>
  <si>
    <t>or energy use, how easy or difficult was it...? - Summary Table</t>
  </si>
  <si>
    <t>To find the information that you wanted</t>
  </si>
  <si>
    <t>Q.165 And when you compared or switched &lt;gas / electricity /  gas and electricity&gt; supplier or tariff, how did you find out about the deals offered?</t>
  </si>
  <si>
    <t>Table_66</t>
  </si>
  <si>
    <t>I used an online\website price comparison service (e.g. USwitch, Money Supermarket)</t>
  </si>
  <si>
    <t>I rang my supplier</t>
  </si>
  <si>
    <t>I looked at my supplier's own website</t>
  </si>
  <si>
    <t>I looked at the websites of other suppliers</t>
  </si>
  <si>
    <t>I rang other suppliers</t>
  </si>
  <si>
    <t>A supplier salesperson knocked at my door</t>
  </si>
  <si>
    <t>A friend or family member told me about it</t>
  </si>
  <si>
    <t>A new supplier phoned me</t>
  </si>
  <si>
    <t>Written communication or marketing material from supplier</t>
  </si>
  <si>
    <t>I spoke to a supplier salesperson in the street\shopping centre \ public place</t>
  </si>
  <si>
    <t>I phoned a comparison service</t>
  </si>
  <si>
    <t>Supplier rang\contacted me</t>
  </si>
  <si>
    <t>Through a collective (group) switching campaign organised by a third party (e.g. council\charity\housing association \ Big Switch, ready to switch etc.)</t>
  </si>
  <si>
    <t>Articles in the media</t>
  </si>
  <si>
    <t>Don't want to change\swap</t>
  </si>
  <si>
    <t>On the bill</t>
  </si>
  <si>
    <t>TV advert\TV programme</t>
  </si>
  <si>
    <t>Which (magazine)</t>
  </si>
  <si>
    <t>Q.166 To the best of your knowledge, do you feel that you are now paying less than you would have if you had not switched your  &lt;gas / electricity /  gas and electricity&gt; tariff or supplier?</t>
  </si>
  <si>
    <t>Table_67</t>
  </si>
  <si>
    <t>Base: All who have switched supplier or tariff in the last 12 months and aimed to save money</t>
  </si>
  <si>
    <t>Yes, I feel I'm paying less now</t>
  </si>
  <si>
    <t>Yes, I feel I'll be paying less in the long term</t>
  </si>
  <si>
    <t>Q.58 What have you heard about energy suppliers and the energy market in the last 12 months?</t>
  </si>
  <si>
    <t>Table_68</t>
  </si>
  <si>
    <t>Price reductions</t>
  </si>
  <si>
    <t>Energy suppliers over charging\profit margins</t>
  </si>
  <si>
    <t>Poor customer service</t>
  </si>
  <si>
    <t>There is more competition</t>
  </si>
  <si>
    <t>Green \ environmental issues</t>
  </si>
  <si>
    <t>Ofgem fining energy suppliers</t>
  </si>
  <si>
    <t>Plans to freeze energy prices</t>
  </si>
  <si>
    <t>Price comparison websites in the news</t>
  </si>
  <si>
    <t>Simpler structures for tariffs</t>
  </si>
  <si>
    <t>Energy on the government \ political agenda</t>
  </si>
  <si>
    <t>Power to Switch campaign</t>
  </si>
  <si>
    <t>Wholesale prices\price reductions not being passed on to customer</t>
  </si>
  <si>
    <t>Introduction of Standards of Conduct -- treat customers fairly or communicate more clearly</t>
  </si>
  <si>
    <t>Fewer energy tariffs</t>
  </si>
  <si>
    <t>Other mentions of clearer information for energy consumers</t>
  </si>
  <si>
    <t>Market investigation \ referral to Competition and Markets Authority (CMA)</t>
  </si>
  <si>
    <t>Power cut issues</t>
  </si>
  <si>
    <t>Removal of some discounts</t>
  </si>
  <si>
    <t>Ofgem's Be an Energy Shopper\Go Energy Shopping campaign\website</t>
  </si>
  <si>
    <t>Prices not being reduced (quickly enough)\prices should be cheaper (no mention of wholesale prices)</t>
  </si>
  <si>
    <t>All other general negative comments (greedy, crooks etc)</t>
  </si>
  <si>
    <t>(Being told to) shop around\compare\switch</t>
  </si>
  <si>
    <t>People being ripped off</t>
  </si>
  <si>
    <t>EON (any mention)</t>
  </si>
  <si>
    <t>Oil prices\oil prices increase (no mention of not passing saving on)</t>
  </si>
  <si>
    <t>Age UK and EON\scandal of Age Concern and EON</t>
  </si>
  <si>
    <t>Age UK\Age Concern (all other references)</t>
  </si>
  <si>
    <t>Bad publicity\complaints\general problems</t>
  </si>
  <si>
    <t>All the same\they're all the same</t>
  </si>
  <si>
    <t>Tariffs\bills are complicated</t>
  </si>
  <si>
    <t>Confusing\misleading information</t>
  </si>
  <si>
    <t>Price fixing\cartels (being investigated)</t>
  </si>
  <si>
    <t>Smart meters</t>
  </si>
  <si>
    <t>Prices (all other references)</t>
  </si>
  <si>
    <t>Monopoly\lack of competition</t>
  </si>
  <si>
    <t>Can save money (by switching)</t>
  </si>
  <si>
    <t>Pensioners\elderly being conned\overcharged</t>
  </si>
  <si>
    <t>Some are good\some are bad\some better than others</t>
  </si>
  <si>
    <t>Fracking</t>
  </si>
  <si>
    <t>Rebates\reimbursements\not receiving rebates\not being reimbursed -- Had to give money back</t>
  </si>
  <si>
    <t>NPower (any mention)</t>
  </si>
  <si>
    <t>Adverts</t>
  </si>
  <si>
    <t>Problems with switching\difficult to switch</t>
  </si>
  <si>
    <t>Small(er) companies are cheaper</t>
  </si>
  <si>
    <t>British Gas (any mention)</t>
  </si>
  <si>
    <t>Easier to switch</t>
  </si>
  <si>
    <t>Meters\pre--payment meters (all references)</t>
  </si>
  <si>
    <t>On TV</t>
  </si>
  <si>
    <t>Have not been regulated\need to be regulated</t>
  </si>
  <si>
    <t>Director's\bosses pay\bonuses</t>
  </si>
  <si>
    <t>Short supply of power\low reserves (in UK)</t>
  </si>
  <si>
    <t>They hide the best tariffs\don't tell you the best price(s)</t>
  </si>
  <si>
    <t>In papers</t>
  </si>
  <si>
    <t>Energy companies being investigated\suspended\taken to court</t>
  </si>
  <si>
    <t>Tariffs\about tariffs (no detail)</t>
  </si>
  <si>
    <t>Solar panels</t>
  </si>
  <si>
    <t>Sales calls\doorstep sales</t>
  </si>
  <si>
    <t>More power stations required\being built</t>
  </si>
  <si>
    <t>Transparency\lack of transparency</t>
  </si>
  <si>
    <t>Prices being capped</t>
  </si>
  <si>
    <t>First Utility (any mention)</t>
  </si>
  <si>
    <t>Energy companies making a loss\losing money\profits are down</t>
  </si>
  <si>
    <t>Nothing</t>
  </si>
  <si>
    <t>Q.59 How satisfied or dissatisfied are you with the overall service you receive from your current gas supplier?</t>
  </si>
  <si>
    <t>Table_69</t>
  </si>
  <si>
    <t>Very satisfied (2)</t>
  </si>
  <si>
    <t>Satisfied (1)</t>
  </si>
  <si>
    <t>Neither satisfied (0) nor dissatisfied</t>
  </si>
  <si>
    <t>Dissatisfied (--1)</t>
  </si>
  <si>
    <t>Very dissatisfied (--2)</t>
  </si>
  <si>
    <t>SATISFIED</t>
  </si>
  <si>
    <t>DISSATISFIED</t>
  </si>
  <si>
    <t>Q.60 To what extent do you trust or distrust your gas supplier to...? - Treat you fairly in their dealings with you</t>
  </si>
  <si>
    <t>Table_70</t>
  </si>
  <si>
    <t>Completely trust (2)</t>
  </si>
  <si>
    <t>Tend to trust (1)</t>
  </si>
  <si>
    <t>Neither trust (0) nor distrust</t>
  </si>
  <si>
    <t>Tend to distrust (--1)</t>
  </si>
  <si>
    <t>Strongly distrust (--2)</t>
  </si>
  <si>
    <t>TRUST</t>
  </si>
  <si>
    <t>DISTRUST</t>
  </si>
  <si>
    <t>Q.60 To what extent do you trust or distrust your gas supplier to...? - Provide clear and helpful information for you</t>
  </si>
  <si>
    <t>Table_71</t>
  </si>
  <si>
    <t>Q.60 To what extent do you trust or distrust your gas supplier to...? - Charge you a fair price for your gas</t>
  </si>
  <si>
    <t>Table_72</t>
  </si>
  <si>
    <t>Q.60 To what extent do you trust or distrust your gas supplier to...? - Summary Table</t>
  </si>
  <si>
    <t>Table_73</t>
  </si>
  <si>
    <t>Charge you a fair price for your gas</t>
  </si>
  <si>
    <t>Q.63 How satisfied or dissatisfied are you with the overall service you receive from your current electricity supplier?</t>
  </si>
  <si>
    <t>Table_74</t>
  </si>
  <si>
    <t>Q.64 To what extent do you trust or distrust your electricity supplier to...? - Treat you fairly in their dealings with you</t>
  </si>
  <si>
    <t>Table_75</t>
  </si>
  <si>
    <t>Q.64 To what extent do you trust or distrust your electricity supplier to...? - Provide clear and helpful information for you</t>
  </si>
  <si>
    <t>Table_76</t>
  </si>
  <si>
    <t>Q.64 To what extent do you trust or distrust your electricity supplier to...? - Charge you a fair price for your electricity</t>
  </si>
  <si>
    <t>Table_77</t>
  </si>
  <si>
    <t>Q.64 To what extent do you trust or distrust your electricity supplier to...? - Summary Table</t>
  </si>
  <si>
    <t>Table_78</t>
  </si>
  <si>
    <t>Q.67 How satisfied or dissatisfied are you with the overall service you receive from your current energy supplier?</t>
  </si>
  <si>
    <t>Table_79</t>
  </si>
  <si>
    <t>Q.68 To what extent do you trust or distrust your energy supplier to...? - Treat you fairly in their dealings with you</t>
  </si>
  <si>
    <t>Table_80</t>
  </si>
  <si>
    <t>Q.68 To what extent do you trust or distrust your energy supplier to...? - Provide clear and helpful information for you</t>
  </si>
  <si>
    <t>Table_81</t>
  </si>
  <si>
    <t>Q.68 To what extent do you trust or distrust your energy supplier to...? - Charge you a fair price for your gas and electricity</t>
  </si>
  <si>
    <t>Table_82</t>
  </si>
  <si>
    <t>Q.68 To what extent do you trust or distrust your energy supplier to...? - Summary Table</t>
  </si>
  <si>
    <t>Table_83</t>
  </si>
  <si>
    <t>Charge you a fair price for your gas and electricity</t>
  </si>
  <si>
    <t>Q.72 And please tell me the extent to which you trust or distrust the following to be fair in the way they deal with customers or citizens?</t>
  </si>
  <si>
    <t>Table_84</t>
  </si>
  <si>
    <t>Base: All who has gas and/or electricity supply and responsible for it</t>
  </si>
  <si>
    <t>Completely distrust (--2)</t>
  </si>
  <si>
    <t>Table_85</t>
  </si>
  <si>
    <t>Table_86</t>
  </si>
  <si>
    <t>Table_87</t>
  </si>
  <si>
    <t>Table_88</t>
  </si>
  <si>
    <t>Q.72 And please tell me the extent to which you trust or distrust the following to be fair in the way they deal with customers or citizens? - Summary Table</t>
  </si>
  <si>
    <t>Table_89</t>
  </si>
  <si>
    <t>Landline phone providers</t>
  </si>
  <si>
    <t>Banks</t>
  </si>
  <si>
    <t>Insurance companies</t>
  </si>
  <si>
    <t>Water suppliers</t>
  </si>
  <si>
    <t>Energy suppliers in general</t>
  </si>
  <si>
    <t>Q.71 In the last 12 months, have you seen any information from your energy supplier about their requirement to treat customers fairly?</t>
  </si>
  <si>
    <t>Table_90</t>
  </si>
  <si>
    <t>Q.167 And where did you see this information?</t>
  </si>
  <si>
    <t>Table_91</t>
  </si>
  <si>
    <t>Base: All who have seen information from their energy supplier about the requirement to treat customers fairly in the last 12 months</t>
  </si>
  <si>
    <t>Via a leaflet or letter sent directly to you</t>
  </si>
  <si>
    <t>Via email</t>
  </si>
  <si>
    <t>On my energy supplier(s) website</t>
  </si>
  <si>
    <t>On another website</t>
  </si>
  <si>
    <t>On another energy supplier website</t>
  </si>
  <si>
    <t>Somewhere else (e.g. a newspaper article or advertisement)</t>
  </si>
  <si>
    <t>Q.73 Thinking about the range of different tariffs available to you from energy suppliers, would you say that you have...?</t>
  </si>
  <si>
    <t>Table_92</t>
  </si>
  <si>
    <t>Too much choice</t>
  </si>
  <si>
    <t>About the right amount of choice</t>
  </si>
  <si>
    <t>Too little choice</t>
  </si>
  <si>
    <t>Q.145 How easy or difficult do you believe it is to compare different tariffs for electricity or gas?</t>
  </si>
  <si>
    <t>Table_93</t>
  </si>
  <si>
    <t>Fairly easy (1)</t>
  </si>
  <si>
    <t>Fairly difficult (--1)</t>
  </si>
  <si>
    <t>Q.146 Why do you say that?</t>
  </si>
  <si>
    <t>Table_94</t>
  </si>
  <si>
    <t>Base: All who think it's very/fairly easy or very/fairly difficult to compare tariffs</t>
  </si>
  <si>
    <t>There is more information available on the internet from price comparison websites</t>
  </si>
  <si>
    <t>The information about tariffs from suppliers is too complicated</t>
  </si>
  <si>
    <t>There is more information available on the internet from suppliers</t>
  </si>
  <si>
    <t>There are too many tariffs to choose from</t>
  </si>
  <si>
    <t>The tariffs are all structured differently</t>
  </si>
  <si>
    <t>The information from suppliers is clearer these days</t>
  </si>
  <si>
    <t>There are too many suppliers</t>
  </si>
  <si>
    <t>You can’t trust the information that’s available \ it’s misleading</t>
  </si>
  <si>
    <t>Too complicated\don't understand it\confusing</t>
  </si>
  <si>
    <t>There are too few tariffs to choose from</t>
  </si>
  <si>
    <t>Do not use\have access to internet</t>
  </si>
  <si>
    <t>Can phone them</t>
  </si>
  <si>
    <t>Takes too long\too much time</t>
  </si>
  <si>
    <t>Don't understand jargon\language used</t>
  </si>
  <si>
    <t>I understand it</t>
  </si>
  <si>
    <t>Easy to do</t>
  </si>
  <si>
    <t>Not easy to compare like for like</t>
  </si>
  <si>
    <t>Information on internet (no detail)</t>
  </si>
  <si>
    <t>Not interested\too lazy</t>
  </si>
  <si>
    <t>No\lack of information</t>
  </si>
  <si>
    <t>Someone else does it for me</t>
  </si>
  <si>
    <t>Too much information (to read)</t>
  </si>
  <si>
    <t>Difficult because of my age\getting too old</t>
  </si>
  <si>
    <t>The amount of information they need</t>
  </si>
  <si>
    <t>Never had any problems</t>
  </si>
  <si>
    <t>Have never switched\done it</t>
  </si>
  <si>
    <t>Not computer literate\not good on the computer</t>
  </si>
  <si>
    <t>In media\press\newspapers</t>
  </si>
  <si>
    <t>There is lots of information available\information is there (if you look)</t>
  </si>
  <si>
    <t>Worked in the industry</t>
  </si>
  <si>
    <t>That's what I hear\what I've been told</t>
  </si>
  <si>
    <t>Happy with current supplier</t>
  </si>
  <si>
    <t>Too many matricies\calculations</t>
  </si>
  <si>
    <t>I have switched\done it before</t>
  </si>
  <si>
    <t>Don't know how to do it</t>
  </si>
  <si>
    <t>On (back of) bill\letter</t>
  </si>
  <si>
    <t>Difficult to check without internet</t>
  </si>
  <si>
    <t>They are all the same</t>
  </si>
  <si>
    <t>Vision\hearing\learning difficulties\health problems</t>
  </si>
  <si>
    <t>Always changing prices</t>
  </si>
  <si>
    <t>Online availability</t>
  </si>
  <si>
    <t>Don't tell you cost of unit</t>
  </si>
  <si>
    <t>Small print</t>
  </si>
  <si>
    <t>Table_95</t>
  </si>
  <si>
    <t>Base: All who think it's very/fairly easy to compare tariffs</t>
  </si>
  <si>
    <t>Table_96</t>
  </si>
  <si>
    <t>Base: All who think it's Fairly difficult/Very difficult to compare tariffs</t>
  </si>
  <si>
    <t>Q.74 And would you say it is easier or harder to compare energy tariffs than a year ago?</t>
  </si>
  <si>
    <t>Table_97</t>
  </si>
  <si>
    <t>Easier (1)</t>
  </si>
  <si>
    <t>About the same (0) as a year ago</t>
  </si>
  <si>
    <t>Harder (--1)</t>
  </si>
  <si>
    <t>Q.75 Why do you say that?</t>
  </si>
  <si>
    <t>Table_98</t>
  </si>
  <si>
    <t>Base: All who think it is easier or harder to compare compared to a year ago</t>
  </si>
  <si>
    <t>Internet\online information</t>
  </si>
  <si>
    <t>More (comparison) websites</t>
  </si>
  <si>
    <t>More information available</t>
  </si>
  <si>
    <t>Clearer\more transparent information</t>
  </si>
  <si>
    <t>Too complicated\difficult to understand</t>
  </si>
  <si>
    <t>It is\they have made things easier (general mentions)</t>
  </si>
  <si>
    <t>Too much choice\competition</t>
  </si>
  <si>
    <t>More choice\competition</t>
  </si>
  <si>
    <t>Government\legislation\Ofgem involvement</t>
  </si>
  <si>
    <t>News\media advertising\coverage \publicity</t>
  </si>
  <si>
    <t>Too many tariffs</t>
  </si>
  <si>
    <t>Standardised\reduced amount of tariffs</t>
  </si>
  <si>
    <t>I am more knowledgable\know more about it now</t>
  </si>
  <si>
    <t>Improved (comparison) websites</t>
  </si>
  <si>
    <t>Too much information</t>
  </si>
  <si>
    <t>Suppliers have been made to make things easier</t>
  </si>
  <si>
    <t>Clearer\easier to understand bills</t>
  </si>
  <si>
    <t>People know more\are better informed</t>
  </si>
  <si>
    <t>Not so much choice\competition</t>
  </si>
  <si>
    <t>No internet access\ability\knowledge</t>
  </si>
  <si>
    <t>Personal experience</t>
  </si>
  <si>
    <t>Advancing technology</t>
  </si>
  <si>
    <t>Cheaper\prices reduced\better deals</t>
  </si>
  <si>
    <t>Impossible to compare (with different tariffs)</t>
  </si>
  <si>
    <t>Mistrust\dishonest\hiding charges</t>
  </si>
  <si>
    <t>You can ring\they will talk to you over the phone</t>
  </si>
  <si>
    <t>Too many\constant changes to charges\tariffs\information</t>
  </si>
  <si>
    <t>Consistent\uniform wording\information</t>
  </si>
  <si>
    <t>Quicker\faster to do</t>
  </si>
  <si>
    <t>Jargon\language used</t>
  </si>
  <si>
    <t>It just is\how I feel</t>
  </si>
  <si>
    <t>Not enough information</t>
  </si>
  <si>
    <t>Have read\studied more</t>
  </si>
  <si>
    <t>Not comparing like for like\inconsistency of information</t>
  </si>
  <si>
    <t>Companies fined\prosecuted\received too many complaints (before action)</t>
  </si>
  <si>
    <t>Table_99</t>
  </si>
  <si>
    <t>Base: All who think it is easier to compare compared to a year ago</t>
  </si>
  <si>
    <t>Table_100</t>
  </si>
  <si>
    <t>Base: All who think it is Harder to compare compared to a year ago</t>
  </si>
  <si>
    <t>Q.76 In the last 12 months, have you contacted a current or previous energy supplier to complain at all?</t>
  </si>
  <si>
    <t>Table_101</t>
  </si>
  <si>
    <t>Q.79 Which energy company did you most recently complain to?</t>
  </si>
  <si>
    <t>Table_102</t>
  </si>
  <si>
    <t>Base: All who made complaint in past 12 months to current or previous supplier</t>
  </si>
  <si>
    <t>GB Energy Supply</t>
  </si>
  <si>
    <t>Q.80 Thinking of the last time you complained, taking everything into account regarding the complaints process, how satisfied or dissatisfied</t>
  </si>
  <si>
    <t>Table_103</t>
  </si>
  <si>
    <t>were you overall with the way in which your complaint was handled by the energy supplier?</t>
  </si>
  <si>
    <t>Quite satisfied (1)</t>
  </si>
  <si>
    <t>Quite satisfied (--1)</t>
  </si>
  <si>
    <t>Q.81 Excluding any comment about their prices, do you believe you have had cause to complain to an energy supplier in the last year, but have not done so?</t>
  </si>
  <si>
    <t>Table_104</t>
  </si>
  <si>
    <t>Base: All who haven't made a complaint in past 12 months to current or previous supplier</t>
  </si>
  <si>
    <t>Q.82 Excluding complaints and giving routine meter readings, have you had any interaction with your own or another energy supplier in the last 12 months?</t>
  </si>
  <si>
    <t>Table_105</t>
  </si>
  <si>
    <t>Yes -- I contacted my current or previous energy supplier</t>
  </si>
  <si>
    <t>Yes -- I contacted another energy supplier</t>
  </si>
  <si>
    <t>Yes -- my current or previous energy supplier contacted me</t>
  </si>
  <si>
    <t>Yes -- another energy supplier contacted me</t>
  </si>
  <si>
    <t>Q.83 Which supplier did you have contact with most recently?</t>
  </si>
  <si>
    <t>Table_106</t>
  </si>
  <si>
    <t>Base: All who contacted a supplier in past 12 months, NOT to make a complaint</t>
  </si>
  <si>
    <t>Q.84 How satisfied or dissatisfied overall were you with the way the supplier dealt with you?</t>
  </si>
  <si>
    <t>Table_107</t>
  </si>
  <si>
    <t>Q.94 Do you recall receiving any of the following from your gas or electricity supplier in the last 12 months? You may have received these via post or email.</t>
  </si>
  <si>
    <t>Table_108</t>
  </si>
  <si>
    <t>Table_109</t>
  </si>
  <si>
    <t>Table_110</t>
  </si>
  <si>
    <t>Table_111</t>
  </si>
  <si>
    <t>Q.95 Thinking about when you last received an annual summary, in how much detail did you look at it?</t>
  </si>
  <si>
    <t>Table_112</t>
  </si>
  <si>
    <t>Base: All who recall receiving an annual summary</t>
  </si>
  <si>
    <t>Read it in detail</t>
  </si>
  <si>
    <t>Glanced over it or skim read it</t>
  </si>
  <si>
    <t>Only saw what it was, but did not read it</t>
  </si>
  <si>
    <t>Q.96 And how clearly or unclearly do you think the information was presented to you in the annual summary?</t>
  </si>
  <si>
    <t>Table_113</t>
  </si>
  <si>
    <t>Base: All who recall receiving an annual summary AND read it in detail/skimmed it</t>
  </si>
  <si>
    <t>Very clearly (2)</t>
  </si>
  <si>
    <t>Quite clearly (1)</t>
  </si>
  <si>
    <t>Neither clearly (0) nor unclearly</t>
  </si>
  <si>
    <t>Quite unclearly (--1)</t>
  </si>
  <si>
    <t>Very unclearly (--2)</t>
  </si>
  <si>
    <t>CLEAR</t>
  </si>
  <si>
    <t>UNCLEAR</t>
  </si>
  <si>
    <t>Q.98 Did you take any of the following actions as a result of receiving the annual summary?</t>
  </si>
  <si>
    <t>Table_114</t>
  </si>
  <si>
    <t>- I checked what I'm currently paying for my energy or found out about the tariff that I'm on</t>
  </si>
  <si>
    <t>Table_115</t>
  </si>
  <si>
    <t>Table_116</t>
  </si>
  <si>
    <t>Table_117</t>
  </si>
  <si>
    <t>Base: All received annual summary AND read it in detail/skimmed</t>
  </si>
  <si>
    <t>Q.98 Did you take any of the following actions as a result of receiving the annual summary? - Summary Table</t>
  </si>
  <si>
    <t>Table_118</t>
  </si>
  <si>
    <t>I checked what I'm currently paying for my energy or found out about the tariff that I'm on</t>
  </si>
  <si>
    <t>I looked into switching tariffs with my current supplier</t>
  </si>
  <si>
    <t>I looked into switching to a different supplier</t>
  </si>
  <si>
    <t>I thought about switching tariffs either with this supplier or a different supplier, but have not yet started looking</t>
  </si>
  <si>
    <t>Q.99 Thinking about when you last received a bill or direct debitprepayment statement, in how much detail did you look at it?</t>
  </si>
  <si>
    <t>Table_119</t>
  </si>
  <si>
    <t>Base: All who recall receiving an energy bill</t>
  </si>
  <si>
    <t>Q.100 And how clearly or unclearly do you think the information was presented to you in the bill or direct debitprepayment statement?</t>
  </si>
  <si>
    <t>Table_120</t>
  </si>
  <si>
    <t>Base: All who recall receiving an energy bill AND read it in detail/skimmed it</t>
  </si>
  <si>
    <t>Q.102 Did you take any of the following action as a result of receiving the  bill or direct debitprepayment statement?</t>
  </si>
  <si>
    <t>Table_121</t>
  </si>
  <si>
    <t>Table_122</t>
  </si>
  <si>
    <t>Table_123</t>
  </si>
  <si>
    <t>Table_124</t>
  </si>
  <si>
    <t>Table_125</t>
  </si>
  <si>
    <t>Q.102 Did you take any of the following action as a result of receiving the  bill or direct debitprepayment statement? - Summary Table</t>
  </si>
  <si>
    <t>Table_126</t>
  </si>
  <si>
    <t>I used the QR code to find out more about my existing tariff or to compare tariffs</t>
  </si>
  <si>
    <t>Q.103 Thinking about when you last received a price increase notice, in how much detail did you look at it?</t>
  </si>
  <si>
    <t>Table_127</t>
  </si>
  <si>
    <t>Base: All who recall receiving a price increase notification letter</t>
  </si>
  <si>
    <t>Q.104 And how clearly or unclearly do you think the information was presented to you in the price increase notice?</t>
  </si>
  <si>
    <t>Table_128</t>
  </si>
  <si>
    <t>Base: All who recall receiving a price increase notification letter AND read it in detail/skimmed it</t>
  </si>
  <si>
    <t>Q.106 Did you take any of the following action as a result of receiving the price increase notice?</t>
  </si>
  <si>
    <t>Table_129</t>
  </si>
  <si>
    <t>-  I checked what I'm currently paying for my energy or found out about the tariff that I'm on</t>
  </si>
  <si>
    <t>Table_130</t>
  </si>
  <si>
    <t>Table_131</t>
  </si>
  <si>
    <t>Table_132</t>
  </si>
  <si>
    <t>Q.106 Did you take any of the following action as a result of receiving the price increase notice? - Summary Table</t>
  </si>
  <si>
    <t>Table_133</t>
  </si>
  <si>
    <t>Q.107 Thinking about when you last received an end of fixed term letter, in how much detail did you look at it?</t>
  </si>
  <si>
    <t>Table_134</t>
  </si>
  <si>
    <t>Base: All who recall receiving an end of fixed term letter</t>
  </si>
  <si>
    <t>Q.108 And how clearly or unclearly do you think the information was presented to you in the end of fixed term letter?</t>
  </si>
  <si>
    <t>Table_135</t>
  </si>
  <si>
    <t>Base: All who recall receiving an end of fixed term letter AND read it in detail/skimmed it</t>
  </si>
  <si>
    <t>Q.110  Did you take any of the following action as a result of receiving the end of fixed term letter?</t>
  </si>
  <si>
    <t>Table_136</t>
  </si>
  <si>
    <t>Table_137</t>
  </si>
  <si>
    <t>Table_138</t>
  </si>
  <si>
    <t>Table_139</t>
  </si>
  <si>
    <t>Q.110  Did you take any of the following action as a result of receiving the end of fixed term letter? - Summary Table</t>
  </si>
  <si>
    <t>Table_140</t>
  </si>
  <si>
    <t>Q.168 Energy suppliers are required to notify customers about savings they could make by managing their account online, changing tariff or</t>
  </si>
  <si>
    <t>Table_141</t>
  </si>
  <si>
    <t>changing their payment method with their current supplier. Do you recall seeing a message like this?</t>
  </si>
  <si>
    <t>Q.169 And where did you see this?</t>
  </si>
  <si>
    <t>Table_142</t>
  </si>
  <si>
    <t>Base: All who recall seeing a savings note/reminder on correspondence</t>
  </si>
  <si>
    <t>Annual summary</t>
  </si>
  <si>
    <t>Bill</t>
  </si>
  <si>
    <t>Price increase letter</t>
  </si>
  <si>
    <t>End of fixed term letter</t>
  </si>
  <si>
    <t>Internet\online (nms)</t>
  </si>
  <si>
    <t>Letter\separate letter</t>
  </si>
  <si>
    <t>Email from supplier</t>
  </si>
  <si>
    <t>Email</t>
  </si>
  <si>
    <t>Text message</t>
  </si>
  <si>
    <t>By phone</t>
  </si>
  <si>
    <t>Supplier website</t>
  </si>
  <si>
    <t>Letter from supplier</t>
  </si>
  <si>
    <t>Online account</t>
  </si>
  <si>
    <t>Verbally\face to face</t>
  </si>
  <si>
    <t>Statement</t>
  </si>
  <si>
    <t>When signing up</t>
  </si>
  <si>
    <t>Informed by\speaking to supplier\customer service adviser</t>
  </si>
  <si>
    <t>Website (no detail)</t>
  </si>
  <si>
    <t>Mail\post</t>
  </si>
  <si>
    <t>App</t>
  </si>
  <si>
    <t>Newspaper\magazine</t>
  </si>
  <si>
    <t>Q.170 And to what extent, if at all, did this encourage you to...? - Check your current tariff</t>
  </si>
  <si>
    <t>Table_143</t>
  </si>
  <si>
    <t>To a great extent</t>
  </si>
  <si>
    <t>Somewhat</t>
  </si>
  <si>
    <t>Very little</t>
  </si>
  <si>
    <t>Not at all</t>
  </si>
  <si>
    <t>Q.170 And to what extent, if at all, did this encourage you to...? - Compare your current tariff against other tariffs from your supplier or another supplier</t>
  </si>
  <si>
    <t>Table_144</t>
  </si>
  <si>
    <t>Q.170 And to what extent, if at all, did this encourage you to...? - Switch your tariff and/or supplier</t>
  </si>
  <si>
    <t>Table_145</t>
  </si>
  <si>
    <t>Q.170 And to what extent, if at all, did this encourage you to...? - Summary Table</t>
  </si>
  <si>
    <t>Table_146</t>
  </si>
  <si>
    <t>Check your current tariff</t>
  </si>
  <si>
    <t>Compare your current tariff against other tariffs from your supplier or another supplier</t>
  </si>
  <si>
    <t>Switch your tariff and/or supplier</t>
  </si>
  <si>
    <t>Q.171 Energy suppliers are now required to provide a Tariff Comparison Rate (TCR) for each tariff they offer. This is an indicative price per unit of energy,</t>
  </si>
  <si>
    <t>Table_147</t>
  </si>
  <si>
    <t>taking into account all the charges and discounts. Prior to this interview, have you seen a TCR?</t>
  </si>
  <si>
    <t>Q.172 And where did you see this?</t>
  </si>
  <si>
    <t>Table_148</t>
  </si>
  <si>
    <t>Base: All who are aware of TCR</t>
  </si>
  <si>
    <t>On the phone</t>
  </si>
  <si>
    <t>Online\internet (no detail)</t>
  </si>
  <si>
    <t>Salesperson\rep</t>
  </si>
  <si>
    <t>Friends or family</t>
  </si>
  <si>
    <t>Q.173 And to what extent, if at all, did this encourage you to...? - Check your current tariff</t>
  </si>
  <si>
    <t>Table_149</t>
  </si>
  <si>
    <t>Q.173 And to what extent, if at all, did this encourage you to...? - Compare your current tariff against other tariffs from your supplier or another supplier</t>
  </si>
  <si>
    <t>Table_150</t>
  </si>
  <si>
    <t>Q.173 And to what extent, if at all, did this encourage you to...? - Switch your tariff and/or supplier</t>
  </si>
  <si>
    <t>Table_151</t>
  </si>
  <si>
    <t>Q.173 And to what extent, if at all, did this encourage you to...? - Summary Table</t>
  </si>
  <si>
    <t>Table_152</t>
  </si>
  <si>
    <t>Q.174 A Personal Projection is an estimated annual cost of a tariff, based on your expected energy use. Prior to this interview, have you seen a Personal Projection?</t>
  </si>
  <si>
    <t>Table_153</t>
  </si>
  <si>
    <t>Q.175 And where did you see this?</t>
  </si>
  <si>
    <t>Table_154</t>
  </si>
  <si>
    <t>Base: All who are aware of PP</t>
  </si>
  <si>
    <t>On an App</t>
  </si>
  <si>
    <t>Q.176 And to what extent, if at all, did this encourage you to...? - Check your current tariff</t>
  </si>
  <si>
    <t>Table_155</t>
  </si>
  <si>
    <t>Q.176 And to what extent, if at all, did this encourage you to...? - Compare your current tariff against other tariffs from your supplier or another supplier</t>
  </si>
  <si>
    <t>Table_156</t>
  </si>
  <si>
    <t>Q.176 And to what extent, if at all, did this encourage you to...? - Switch your tariff and/or supplier</t>
  </si>
  <si>
    <t>Table_157</t>
  </si>
  <si>
    <t>Q.176 And to what extent, if at all, did this encourage you to...? - Summary Table</t>
  </si>
  <si>
    <t>Table_158</t>
  </si>
  <si>
    <t>Q.120 For which, if any, of the following services have you switched your provider in the last 12 months?</t>
  </si>
  <si>
    <t>Table_159</t>
  </si>
  <si>
    <t>Internet or broadband provider</t>
  </si>
  <si>
    <t>Mobile phone network</t>
  </si>
  <si>
    <t>Landline phone calls</t>
  </si>
  <si>
    <t>Current account</t>
  </si>
  <si>
    <t>Cash ISA</t>
  </si>
  <si>
    <t>Balance transfer on a credit card</t>
  </si>
  <si>
    <t>Q.121 To what extent do you agree or disagree with the following statements about energy suppliers?</t>
  </si>
  <si>
    <t>Table_160</t>
  </si>
  <si>
    <t>- It's too hard to work out whether I would save or not if I switched</t>
  </si>
  <si>
    <t>Table_161</t>
  </si>
  <si>
    <t>Table_162</t>
  </si>
  <si>
    <t>- Switching is a hassle that I've not got time for</t>
  </si>
  <si>
    <t>Table_163</t>
  </si>
  <si>
    <t>Table_164</t>
  </si>
  <si>
    <t>- I don't think I'd be able to switch even if I wanted to</t>
  </si>
  <si>
    <t>Table_165</t>
  </si>
  <si>
    <t>Table_166</t>
  </si>
  <si>
    <t>Q.121 To what extent do you agree or disagree with the following statements about energy suppliers? - Summary Table</t>
  </si>
  <si>
    <t>Table_167</t>
  </si>
  <si>
    <t>It's too hard to work out whether I would save or not if I switched</t>
  </si>
  <si>
    <t>There are no real differences between suppliers in the prices they charge</t>
  </si>
  <si>
    <t>Switching is a hassle that I've not got time for</t>
  </si>
  <si>
    <t>I worry that if I switch things will go wrong</t>
  </si>
  <si>
    <t>I don't think I'd be able to switch even if I wanted to</t>
  </si>
  <si>
    <t>Some energy suppliers are more trustworthy than others</t>
  </si>
  <si>
    <t>Changing tariff with your existing supplier is a good way to save money</t>
  </si>
  <si>
    <t>Q.122 What factors matter most to you when choosing your energy supplier or tariff?</t>
  </si>
  <si>
    <t>Table_168</t>
  </si>
  <si>
    <t>Tariff price</t>
  </si>
  <si>
    <t>Customer service</t>
  </si>
  <si>
    <t>The reputation of the supplier</t>
  </si>
  <si>
    <t>A supplier I know</t>
  </si>
  <si>
    <t>Having a greener tariff</t>
  </si>
  <si>
    <t>Having a fixed term tariff</t>
  </si>
  <si>
    <t>Having an online tariff</t>
  </si>
  <si>
    <t>Getting a smart meter \ in home display</t>
  </si>
  <si>
    <t>Other incentives (e.g. Nectar points, wine)</t>
  </si>
  <si>
    <t>Home energy related incentives (e.g. boiler maintenance, home insulation)</t>
  </si>
  <si>
    <t>Clarity\simplicity (of pricing\information\bill)</t>
  </si>
  <si>
    <t>Payment options</t>
  </si>
  <si>
    <t>I am not changing\have never changed\happy with present company\have supplier that I have always had</t>
  </si>
  <si>
    <t>No problems\hassle free\easy</t>
  </si>
  <si>
    <t>Getting the supply\permanent supply\don't get cut off</t>
  </si>
  <si>
    <t>Honesty\trustworthy</t>
  </si>
  <si>
    <t>Ease of contact\being able to speak to someone\not being left on hold</t>
  </si>
  <si>
    <t>British company\UK based call centre\English speaking</t>
  </si>
  <si>
    <t>Value\value for money</t>
  </si>
  <si>
    <t>Communication\keeping me informed</t>
  </si>
  <si>
    <t>Company ethics</t>
  </si>
  <si>
    <t>Ease\speed of switching</t>
  </si>
  <si>
    <t>Saving money</t>
  </si>
  <si>
    <t>Not my decision\not my choice (council\rented property etc)</t>
  </si>
  <si>
    <t>Deal\good\better\best deal</t>
  </si>
  <si>
    <t>Accurate billing</t>
  </si>
  <si>
    <t>Recommendation\word of mouth</t>
  </si>
  <si>
    <t>Money (no detail)</t>
  </si>
  <si>
    <t>Source of the energy</t>
  </si>
  <si>
    <t>Pre--payment (meter)</t>
  </si>
  <si>
    <t>Standing charge\no standing charge</t>
  </si>
  <si>
    <t>Reliability of supply</t>
  </si>
  <si>
    <t>Stable prices\long term deals</t>
  </si>
  <si>
    <t>Safe\secure</t>
  </si>
  <si>
    <t>Reliability of service</t>
  </si>
  <si>
    <t>Regular\frequency of bills</t>
  </si>
  <si>
    <t>Efficiency</t>
  </si>
  <si>
    <t>Regular\frequency of meter readings</t>
  </si>
  <si>
    <t>Service (no detail)</t>
  </si>
  <si>
    <t>Dual fuel (discount)</t>
  </si>
  <si>
    <t>Cheap\cheaper\cheapest</t>
  </si>
  <si>
    <t>Environmental\sources\awareness</t>
  </si>
  <si>
    <t>Fairness</t>
  </si>
  <si>
    <t>No exit fee</t>
  </si>
  <si>
    <t>Someone else deals with this (partner\family etc)</t>
  </si>
  <si>
    <t>Contract\not tied into (long) contract</t>
  </si>
  <si>
    <t>Discounts (for low incomes)</t>
  </si>
  <si>
    <t>Freephone number\0800 number</t>
  </si>
  <si>
    <t>Q.123 Thinking of the factors that matter most to you, how confident are you that you are currently on the best gas deal for you?</t>
  </si>
  <si>
    <t>Table_169</t>
  </si>
  <si>
    <t>Very confident (2)</t>
  </si>
  <si>
    <t>Fairly confident (1)</t>
  </si>
  <si>
    <t>Neutral (0)</t>
  </si>
  <si>
    <t>Not very confident (--1)</t>
  </si>
  <si>
    <t>Not confident (--2) at all</t>
  </si>
  <si>
    <t>CONFIDENT</t>
  </si>
  <si>
    <t>NOT CONFIDENT</t>
  </si>
  <si>
    <t>Q.124 Thinking of the factors that matter most to you, how confident are you that you are currently on the best electricity deal for you?</t>
  </si>
  <si>
    <t>Table_170</t>
  </si>
  <si>
    <t>Q.125 Thinking of the factors that matter most to you, how confident are you that you are currently on the best energy deal for you?</t>
  </si>
  <si>
    <t>Table_171</t>
  </si>
  <si>
    <t>Q.127 Could you tell me the extent to which you agree or disagree with the following statements?</t>
  </si>
  <si>
    <t>Table_172</t>
  </si>
  <si>
    <t>Strongly agree (2)</t>
  </si>
  <si>
    <t>Strongly disagree (--2)</t>
  </si>
  <si>
    <t>Table_173</t>
  </si>
  <si>
    <t>Table_174</t>
  </si>
  <si>
    <t>Table_175</t>
  </si>
  <si>
    <t>Table_176</t>
  </si>
  <si>
    <t>Q.127 Could you tell me the extent to which you agree or disagree with the following statements? - Summary Table</t>
  </si>
  <si>
    <t>Table_177</t>
  </si>
  <si>
    <t>Financially things are a bit of a struggle for me</t>
  </si>
  <si>
    <t>I always like to look for ways that I can save money, even if it is only a little</t>
  </si>
  <si>
    <t>I often make a decision on impulse</t>
  </si>
  <si>
    <t>Everything seems to be getting more complicated these days</t>
  </si>
  <si>
    <t>I always check bank or building society statements when I get them, including online</t>
  </si>
  <si>
    <t>Q.128 How often do you use the internet?</t>
  </si>
  <si>
    <t>Table_178</t>
  </si>
  <si>
    <t>Roughly every day</t>
  </si>
  <si>
    <t>At least once a week</t>
  </si>
  <si>
    <t>At least once a month</t>
  </si>
  <si>
    <t>Less than once per month</t>
  </si>
  <si>
    <t>Never -- but I do have access</t>
  </si>
  <si>
    <t>Never -- and I do not have access</t>
  </si>
  <si>
    <t>USE</t>
  </si>
  <si>
    <t>HAVE ACCESS</t>
  </si>
  <si>
    <t>Q.129 Can I check, is English your first or main language?</t>
  </si>
  <si>
    <t>Table_179</t>
  </si>
  <si>
    <t>Yes -- English only</t>
  </si>
  <si>
    <t>Yes -- English first\main and speaks other languages</t>
  </si>
  <si>
    <t>No -- Another first\main language</t>
  </si>
  <si>
    <t>Bilingual -- consider both languages as main</t>
  </si>
  <si>
    <t>Q.130 What is the highest level of education you have completed?</t>
  </si>
  <si>
    <t>Table_180</t>
  </si>
  <si>
    <t>Post graduate degree (MA, MSc, PhD etc:)</t>
  </si>
  <si>
    <t>Degree</t>
  </si>
  <si>
    <t>Professional qualifications</t>
  </si>
  <si>
    <t>HND\HNC</t>
  </si>
  <si>
    <t>A Levels\AS Levels</t>
  </si>
  <si>
    <t>GCSE\O Levels\CSE</t>
  </si>
  <si>
    <t>ONC\OND\City &amp; Guilds</t>
  </si>
  <si>
    <t>GNVQ</t>
  </si>
  <si>
    <t>Q.131 Do you or your husbandwifepartner have any long-term illness, physical or mental health problem or disability which limits your daily activities</t>
  </si>
  <si>
    <t>Table_181</t>
  </si>
  <si>
    <t>or the work you can do? This includes problems due to old age.</t>
  </si>
  <si>
    <t>Yes, I do</t>
  </si>
  <si>
    <t>Yes, my husband\wife\partner does</t>
  </si>
  <si>
    <t>Q.132 And do you or your husbandwifepartner have any caring responsibilities for a member of your immediate family, or, a close relative outside</t>
  </si>
  <si>
    <t>Table_182</t>
  </si>
  <si>
    <t>of your household who has any long-standing illness, physical or mental health problem or disability? This includes caring for relatives with problems due to old age.</t>
  </si>
  <si>
    <t>Q.133 This card shows incomes in weekly, monthly and annual amounts. Which of the groups on the card represents your personalyou and your husband’swife’s partner’s combined</t>
  </si>
  <si>
    <t>Table_183</t>
  </si>
  <si>
    <t>income before any deductions such as income tax or National Insurance? Please include income from earnings, self-employment, benefits, pensions, and interest from savings.</t>
  </si>
  <si>
    <t>Just tell me the letter beside the row that applies to you.</t>
  </si>
  <si>
    <t>A: Under £100 \ Under £400 \ Under £5,000</t>
  </si>
  <si>
    <t>B: £100 -- £199 \ £400 -- £829 \ £5,000 -- £9,999</t>
  </si>
  <si>
    <t>C: £200 -- £308 \ £830 -- £1,333 \ £10,000 -- £15,999</t>
  </si>
  <si>
    <t>D: £309 -- £389 \ £1,334 -- £1,649 \ £16,000 -- £19,999</t>
  </si>
  <si>
    <t>E: £390 -- £489 \ £1,650 -- £2,099 \ £20,000 -- £24,999</t>
  </si>
  <si>
    <t>F: £490 -- £679 \ £2,100 -- £2,899 \ £25,000 -- £34,999</t>
  </si>
  <si>
    <t>G: £680 -- £869 \ £2,900 -- £3,749 \ £35,000 -- £44,999</t>
  </si>
  <si>
    <t>H: £870 -- £1,149 \ £3,750 -- £4,999 \ £45,000 -- £59,999</t>
  </si>
  <si>
    <t>I: £1,150 -- £1,549 \ £5,000 -- £6, 649 \ £60,000 -- £79,999</t>
  </si>
  <si>
    <t>J: £1,550 or over \ £6,650 or over \ £80,000 or over</t>
  </si>
  <si>
    <t>Nothing\no work or scheme</t>
  </si>
  <si>
    <t>Q.134 Can I just check, is your own  your own and your partner's total income, before tax and any other deductions more or less than £16,000 per year?</t>
  </si>
  <si>
    <t>Table_184</t>
  </si>
  <si>
    <t>Base: All who answered nothing/no work or scheme"</t>
  </si>
  <si>
    <t xml:space="preserve"> refused or don't know their household income"</t>
  </si>
  <si>
    <t>Less than £16,000</t>
  </si>
  <si>
    <t>£16,000 or more</t>
  </si>
  <si>
    <t>Q.135 Have you moved house in the last 12 months?</t>
  </si>
  <si>
    <t>Table_185</t>
  </si>
  <si>
    <t>Yes -- once</t>
  </si>
  <si>
    <t>Yes -- more than once</t>
  </si>
  <si>
    <t>Q.136 Would you be willing for Ofgem, or a research agency appointed by them, to contact you again about any of these issues in the future?</t>
  </si>
  <si>
    <t>Table_186</t>
  </si>
  <si>
    <t>Q. Breaks X Breaks</t>
  </si>
  <si>
    <t>Table_187</t>
  </si>
  <si>
    <t xml:space="preserve">NATION </t>
  </si>
  <si>
    <t xml:space="preserve">AGE </t>
  </si>
  <si>
    <t>16--34</t>
  </si>
  <si>
    <t>35--64</t>
  </si>
  <si>
    <t xml:space="preserve">SOCIAL GRADE </t>
  </si>
  <si>
    <t xml:space="preserve">INCOME </t>
  </si>
  <si>
    <t xml:space="preserve">DISABILITY </t>
  </si>
  <si>
    <t xml:space="preserve">TENURE </t>
  </si>
  <si>
    <t>Owned/!Mortgage</t>
  </si>
  <si>
    <t xml:space="preserve">INTERNET USER </t>
  </si>
  <si>
    <t xml:space="preserve">TYPE OF CONSUMER </t>
  </si>
  <si>
    <t xml:space="preserve">TIME OF USE ELECTRICITY METER </t>
  </si>
  <si>
    <t xml:space="preserve">SUPPLIER </t>
  </si>
  <si>
    <t xml:space="preserve">METHOD OF PAYMENT </t>
  </si>
  <si>
    <t xml:space="preserve">TARIFF TYPE </t>
  </si>
  <si>
    <t xml:space="preserve">CARER </t>
  </si>
  <si>
    <t>Carer</t>
  </si>
  <si>
    <t>Non--carer</t>
  </si>
  <si>
    <t xml:space="preserve">FAMILY </t>
  </si>
  <si>
    <t>Child under 5 AND ABC1C2</t>
  </si>
  <si>
    <t>Child under 5 AND DE</t>
  </si>
  <si>
    <t xml:space="preserve">ETHNIC ORIGIN </t>
  </si>
  <si>
    <t>White</t>
  </si>
  <si>
    <t>Non--white</t>
  </si>
  <si>
    <t xml:space="preserve">ENGLISH AS ONLY MAIN LANGUAGE </t>
  </si>
  <si>
    <t xml:space="preserve">SWITCHED - RECENTLY </t>
  </si>
  <si>
    <t xml:space="preserve">SWITCHED - EVER </t>
  </si>
  <si>
    <t xml:space="preserve">SWITCHING - METHOD </t>
  </si>
  <si>
    <t xml:space="preserve">SEGMENTS </t>
  </si>
  <si>
    <t xml:space="preserve">FINANCIALLY THINGS ARE A BIT OF A STRUGGLE </t>
  </si>
  <si>
    <t>Agree</t>
  </si>
  <si>
    <t>Neutral</t>
  </si>
  <si>
    <t>Disagree</t>
  </si>
  <si>
    <t xml:space="preserve">CHANGING TARIFF AND COMPARING SUPPLIER IN THE LAST 12 MONTHS </t>
  </si>
  <si>
    <t>Compared tariff with those from other suppliers (2014 Survey equivalent)</t>
  </si>
  <si>
    <t>Compared tariff with those from existing supplier (2014 Survey equivalent)</t>
  </si>
  <si>
    <t xml:space="preserve">TRUST IN ENERGY SUPPLIER (COMPLETELY/TEND TO TRUST) </t>
  </si>
  <si>
    <t xml:space="preserve">SWITCHED SUPPLIER/COMPARISON - LAST 12 MONTHS </t>
  </si>
  <si>
    <t xml:space="preserve">CHANGED TARRIFF/COMPARISON - LAST 12 MONTHS </t>
  </si>
  <si>
    <t xml:space="preserve">PES - SEGMENTS </t>
  </si>
  <si>
    <t xml:space="preserve">Consumer Engagement Survey 2016 - Data Tables -  Fieldwork : 03/02/16 - 16/02/16, 26/02/16 - 01/03/16 (Weeks 05/06/08) </t>
  </si>
  <si>
    <t>Q.10 An energy tariff is the pricing plan for the &lt;gas / electricity / gas and electricity&gt; that you use. Are you on an online tariff, that is, a &lt;gas / electricity / gas and electricity&gt; account that you manage over the internet?</t>
  </si>
  <si>
    <t>Q.157 Thinking of the last time you switched your energy supplier, how much do you agree or disagree with the statement? I found it easy to decide which deal to switch to</t>
  </si>
  <si>
    <t>Q.23 Thinking of the last time you switched your gas supplier, how much do you agree or disagree with the statement? I found it easy to decide which deal to switch to</t>
  </si>
  <si>
    <t>Q.24 Thinking of the last time you switched your electricity supplier, how much do you agree or disagree with the statement? I found it easy to decide which deal to switch to</t>
  </si>
  <si>
    <t>Q.1 Do you have mains gas and/or mains electricity in your home?</t>
  </si>
  <si>
    <t>Q.2 Are you responsible or jointly responsible for the gas and/or electricity bills in your household?</t>
  </si>
  <si>
    <t>Q.156/Q.29/Q.34 Thinking of the last time you switched your gas/electricity supplier, how did you switch? - Summary table</t>
  </si>
  <si>
    <t>SIX LARGE SUPPLIERS</t>
  </si>
  <si>
    <t>Large Six Supplier(s) (any mention)</t>
  </si>
  <si>
    <t>Preference for Six Large supplier (British Gas, Scottish Power, SSE, Eon, NPower, EDF)</t>
  </si>
  <si>
    <t>Preference to avoid the Six Large suppliers (British Gas, Scottish Power, SSE, Eon, NPower, EDF)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</si>
</sst>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Alignment="1">
      <alignment horizontal="left"/>
    </xf>
    <xf numFmtId="9" fontId="0" fillId="0" borderId="0" xfId="0" applyNumberFormat="1"/>
    <xf numFmtId="0" fontId="2" fillId="2" borderId="2" xfId="1" applyFill="1" applyBorder="1" applyAlignment="1" applyProtection="1">
      <alignment horizontal="left"/>
    </xf>
    <xf numFmtId="0" fontId="2" fillId="2" borderId="1" xfId="1" applyFill="1" applyBorder="1" applyAlignment="1" applyProtection="1">
      <alignment horizontal="left"/>
    </xf>
    <xf numFmtId="0" fontId="0" fillId="2" borderId="2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96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97" Type="http://schemas.openxmlformats.org/officeDocument/2006/relationships/customXml" Target="../customXml/item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ustomXml" Target="../customXml/item3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1"/>
  <sheetViews>
    <sheetView tabSelected="1" workbookViewId="0">
      <selection activeCell="A2" sqref="A2"/>
    </sheetView>
  </sheetViews>
  <sheetFormatPr defaultRowHeight="15" x14ac:dyDescent="0.25"/>
  <cols>
    <col min="1" max="1" width="11.7109375" style="6" customWidth="1"/>
    <col min="2" max="2" width="169.5703125" style="1" bestFit="1" customWidth="1"/>
    <col min="3" max="3" width="11" style="1" bestFit="1" customWidth="1"/>
    <col min="4" max="4" width="165.42578125" style="1" bestFit="1" customWidth="1"/>
    <col min="5" max="16384" width="9.140625" style="1"/>
  </cols>
  <sheetData>
    <row r="1" spans="1:4" x14ac:dyDescent="0.25">
      <c r="A1" s="15" t="s">
        <v>1144</v>
      </c>
      <c r="B1" s="16"/>
      <c r="C1" s="16"/>
      <c r="D1" s="16"/>
    </row>
    <row r="2" spans="1:4" ht="21" customHeight="1" x14ac:dyDescent="0.25"/>
    <row r="3" spans="1:4" x14ac:dyDescent="0.25">
      <c r="A3" s="10" t="s">
        <v>0</v>
      </c>
      <c r="B3" s="5" t="s">
        <v>1</v>
      </c>
      <c r="C3" s="14" t="s">
        <v>2</v>
      </c>
      <c r="D3" s="5" t="s">
        <v>3</v>
      </c>
    </row>
    <row r="4" spans="1:4" x14ac:dyDescent="0.25">
      <c r="A4" s="8" t="s">
        <v>4</v>
      </c>
      <c r="B4" s="3" t="s">
        <v>1149</v>
      </c>
      <c r="C4" s="3"/>
      <c r="D4" s="5" t="s">
        <v>5</v>
      </c>
    </row>
    <row r="5" spans="1:4" x14ac:dyDescent="0.25">
      <c r="A5" s="9" t="s">
        <v>110</v>
      </c>
      <c r="B5" s="2" t="s">
        <v>1150</v>
      </c>
      <c r="C5" s="2"/>
      <c r="D5" s="4" t="s">
        <v>111</v>
      </c>
    </row>
    <row r="6" spans="1:4" x14ac:dyDescent="0.25">
      <c r="A6" s="9" t="s">
        <v>113</v>
      </c>
      <c r="B6" s="2" t="s">
        <v>112</v>
      </c>
      <c r="C6" s="2"/>
      <c r="D6" s="4" t="s">
        <v>114</v>
      </c>
    </row>
    <row r="7" spans="1:4" x14ac:dyDescent="0.25">
      <c r="A7" s="9" t="s">
        <v>116</v>
      </c>
      <c r="B7" s="2" t="s">
        <v>115</v>
      </c>
      <c r="C7" s="2"/>
      <c r="D7" s="4" t="s">
        <v>117</v>
      </c>
    </row>
    <row r="8" spans="1:4" x14ac:dyDescent="0.25">
      <c r="A8" s="9" t="s">
        <v>141</v>
      </c>
      <c r="B8" s="2" t="s">
        <v>140</v>
      </c>
      <c r="C8" s="2"/>
      <c r="D8" s="4" t="s">
        <v>142</v>
      </c>
    </row>
    <row r="9" spans="1:4" x14ac:dyDescent="0.25">
      <c r="A9" s="9" t="s">
        <v>154</v>
      </c>
      <c r="B9" s="2" t="s">
        <v>153</v>
      </c>
      <c r="C9" s="2"/>
      <c r="D9" s="4" t="s">
        <v>155</v>
      </c>
    </row>
    <row r="10" spans="1:4" x14ac:dyDescent="0.25">
      <c r="A10" s="9" t="s">
        <v>168</v>
      </c>
      <c r="B10" s="2" t="s">
        <v>167</v>
      </c>
      <c r="C10" s="2"/>
      <c r="D10" s="4" t="s">
        <v>169</v>
      </c>
    </row>
    <row r="11" spans="1:4" x14ac:dyDescent="0.25">
      <c r="A11" s="9" t="s">
        <v>182</v>
      </c>
      <c r="B11" s="2" t="s">
        <v>181</v>
      </c>
      <c r="C11" s="2"/>
      <c r="D11" s="4" t="s">
        <v>183</v>
      </c>
    </row>
    <row r="12" spans="1:4" x14ac:dyDescent="0.25">
      <c r="A12" s="9" t="s">
        <v>186</v>
      </c>
      <c r="B12" s="2" t="s">
        <v>185</v>
      </c>
      <c r="C12" s="2"/>
      <c r="D12" s="4" t="s">
        <v>155</v>
      </c>
    </row>
    <row r="13" spans="1:4" x14ac:dyDescent="0.25">
      <c r="A13" s="9" t="s">
        <v>188</v>
      </c>
      <c r="B13" s="2" t="s">
        <v>187</v>
      </c>
      <c r="C13" s="2"/>
      <c r="D13" s="4" t="s">
        <v>111</v>
      </c>
    </row>
    <row r="14" spans="1:4" x14ac:dyDescent="0.25">
      <c r="A14" s="9" t="s">
        <v>197</v>
      </c>
      <c r="B14" s="2" t="s">
        <v>1145</v>
      </c>
      <c r="C14" s="2" t="s">
        <v>104</v>
      </c>
      <c r="D14" s="4" t="s">
        <v>111</v>
      </c>
    </row>
    <row r="15" spans="1:4" x14ac:dyDescent="0.25">
      <c r="A15" s="9" t="s">
        <v>203</v>
      </c>
      <c r="B15" s="2" t="s">
        <v>202</v>
      </c>
      <c r="C15" s="2"/>
      <c r="D15" s="4" t="s">
        <v>111</v>
      </c>
    </row>
    <row r="16" spans="1:4" x14ac:dyDescent="0.25">
      <c r="A16" s="9" t="s">
        <v>205</v>
      </c>
      <c r="B16" s="2" t="s">
        <v>204</v>
      </c>
      <c r="C16" s="2"/>
      <c r="D16" s="4" t="s">
        <v>183</v>
      </c>
    </row>
    <row r="17" spans="1:4" x14ac:dyDescent="0.25">
      <c r="A17" s="9" t="s">
        <v>209</v>
      </c>
      <c r="B17" s="2" t="s">
        <v>208</v>
      </c>
      <c r="C17" s="2"/>
      <c r="D17" s="4" t="s">
        <v>111</v>
      </c>
    </row>
    <row r="18" spans="1:4" x14ac:dyDescent="0.25">
      <c r="A18" s="9" t="s">
        <v>216</v>
      </c>
      <c r="B18" s="2" t="s">
        <v>215</v>
      </c>
      <c r="C18" s="2"/>
      <c r="D18" s="4" t="s">
        <v>111</v>
      </c>
    </row>
    <row r="19" spans="1:4" x14ac:dyDescent="0.25">
      <c r="A19" s="9" t="s">
        <v>224</v>
      </c>
      <c r="B19" s="2" t="s">
        <v>223</v>
      </c>
      <c r="C19" s="2"/>
      <c r="D19" s="4" t="s">
        <v>155</v>
      </c>
    </row>
    <row r="20" spans="1:4" x14ac:dyDescent="0.25">
      <c r="A20" s="9" t="s">
        <v>226</v>
      </c>
      <c r="B20" s="2" t="s">
        <v>225</v>
      </c>
      <c r="C20" s="2"/>
      <c r="D20" s="4" t="s">
        <v>117</v>
      </c>
    </row>
    <row r="21" spans="1:4" x14ac:dyDescent="0.25">
      <c r="A21" s="9" t="s">
        <v>228</v>
      </c>
      <c r="B21" s="2" t="s">
        <v>227</v>
      </c>
      <c r="C21" s="2"/>
      <c r="D21" s="4" t="s">
        <v>142</v>
      </c>
    </row>
    <row r="22" spans="1:4" x14ac:dyDescent="0.25">
      <c r="A22" s="9" t="s">
        <v>230</v>
      </c>
      <c r="B22" s="2" t="s">
        <v>229</v>
      </c>
      <c r="C22" s="2"/>
      <c r="D22" s="4" t="s">
        <v>231</v>
      </c>
    </row>
    <row r="23" spans="1:4" x14ac:dyDescent="0.25">
      <c r="A23" s="9" t="s">
        <v>234</v>
      </c>
      <c r="B23" s="2" t="s">
        <v>233</v>
      </c>
      <c r="C23" s="2"/>
      <c r="D23" s="4" t="s">
        <v>235</v>
      </c>
    </row>
    <row r="24" spans="1:4" x14ac:dyDescent="0.25">
      <c r="A24" s="9" t="s">
        <v>237</v>
      </c>
      <c r="B24" s="2" t="s">
        <v>236</v>
      </c>
      <c r="C24" s="2"/>
      <c r="D24" s="4" t="s">
        <v>238</v>
      </c>
    </row>
    <row r="25" spans="1:4" x14ac:dyDescent="0.25">
      <c r="A25" s="9" t="s">
        <v>240</v>
      </c>
      <c r="B25" s="2" t="s">
        <v>239</v>
      </c>
      <c r="C25" s="2"/>
      <c r="D25" s="4" t="s">
        <v>111</v>
      </c>
    </row>
    <row r="26" spans="1:4" x14ac:dyDescent="0.25">
      <c r="A26" s="9" t="s">
        <v>248</v>
      </c>
      <c r="B26" s="2" t="s">
        <v>247</v>
      </c>
      <c r="C26" s="2"/>
      <c r="D26" s="4" t="s">
        <v>169</v>
      </c>
    </row>
    <row r="27" spans="1:4" x14ac:dyDescent="0.25">
      <c r="A27" s="9" t="s">
        <v>250</v>
      </c>
      <c r="B27" s="2" t="s">
        <v>249</v>
      </c>
      <c r="C27" s="2"/>
      <c r="D27" s="4" t="s">
        <v>183</v>
      </c>
    </row>
    <row r="28" spans="1:4" x14ac:dyDescent="0.25">
      <c r="A28" s="9" t="s">
        <v>252</v>
      </c>
      <c r="B28" s="2" t="s">
        <v>251</v>
      </c>
      <c r="C28" s="2"/>
      <c r="D28" s="4" t="s">
        <v>253</v>
      </c>
    </row>
    <row r="29" spans="1:4" x14ac:dyDescent="0.25">
      <c r="A29" s="9" t="s">
        <v>259</v>
      </c>
      <c r="B29" s="2" t="s">
        <v>258</v>
      </c>
      <c r="C29" s="2"/>
      <c r="D29" s="4" t="s">
        <v>260</v>
      </c>
    </row>
    <row r="30" spans="1:4" x14ac:dyDescent="0.25">
      <c r="A30" s="9" t="s">
        <v>266</v>
      </c>
      <c r="B30" s="2" t="s">
        <v>265</v>
      </c>
      <c r="C30" s="2"/>
      <c r="D30" s="4" t="s">
        <v>267</v>
      </c>
    </row>
    <row r="31" spans="1:4" x14ac:dyDescent="0.25">
      <c r="A31" s="9" t="s">
        <v>273</v>
      </c>
      <c r="B31" s="2" t="s">
        <v>272</v>
      </c>
      <c r="C31" s="2"/>
      <c r="D31" s="4" t="s">
        <v>274</v>
      </c>
    </row>
    <row r="32" spans="1:4" x14ac:dyDescent="0.25">
      <c r="A32" s="9" t="s">
        <v>276</v>
      </c>
      <c r="B32" s="2" t="s">
        <v>275</v>
      </c>
      <c r="C32" s="2"/>
      <c r="D32" s="4" t="s">
        <v>277</v>
      </c>
    </row>
    <row r="33" spans="1:4" x14ac:dyDescent="0.25">
      <c r="A33" s="9" t="s">
        <v>279</v>
      </c>
      <c r="B33" s="2" t="s">
        <v>278</v>
      </c>
      <c r="C33" s="2"/>
      <c r="D33" s="4" t="s">
        <v>280</v>
      </c>
    </row>
    <row r="34" spans="1:4" x14ac:dyDescent="0.25">
      <c r="A34" s="9" t="s">
        <v>282</v>
      </c>
      <c r="B34" s="2" t="s">
        <v>281</v>
      </c>
      <c r="C34" s="2"/>
      <c r="D34" s="4" t="s">
        <v>283</v>
      </c>
    </row>
    <row r="35" spans="1:4" x14ac:dyDescent="0.25">
      <c r="A35" s="9" t="s">
        <v>285</v>
      </c>
      <c r="B35" s="2" t="s">
        <v>284</v>
      </c>
      <c r="C35" s="2"/>
      <c r="D35" s="4" t="s">
        <v>286</v>
      </c>
    </row>
    <row r="36" spans="1:4" x14ac:dyDescent="0.25">
      <c r="A36" s="9" t="s">
        <v>303</v>
      </c>
      <c r="B36" s="2" t="s">
        <v>302</v>
      </c>
      <c r="C36" s="2"/>
      <c r="D36" s="4" t="s">
        <v>304</v>
      </c>
    </row>
    <row r="37" spans="1:4" x14ac:dyDescent="0.25">
      <c r="A37" s="9" t="s">
        <v>315</v>
      </c>
      <c r="B37" s="2" t="s">
        <v>314</v>
      </c>
      <c r="C37" s="2"/>
      <c r="D37" s="4" t="s">
        <v>316</v>
      </c>
    </row>
    <row r="38" spans="1:4" x14ac:dyDescent="0.25">
      <c r="A38" s="9" t="s">
        <v>323</v>
      </c>
      <c r="B38" s="2" t="s">
        <v>1151</v>
      </c>
      <c r="C38" s="2"/>
      <c r="D38" s="4" t="s">
        <v>324</v>
      </c>
    </row>
    <row r="39" spans="1:4" x14ac:dyDescent="0.25">
      <c r="A39" s="9" t="s">
        <v>325</v>
      </c>
      <c r="B39" s="2" t="s">
        <v>1146</v>
      </c>
      <c r="C39" s="2"/>
      <c r="D39" s="4" t="s">
        <v>286</v>
      </c>
    </row>
    <row r="40" spans="1:4" x14ac:dyDescent="0.25">
      <c r="A40" s="9" t="s">
        <v>333</v>
      </c>
      <c r="B40" s="2" t="s">
        <v>1147</v>
      </c>
      <c r="C40" s="2"/>
      <c r="D40" s="4" t="s">
        <v>304</v>
      </c>
    </row>
    <row r="41" spans="1:4" x14ac:dyDescent="0.25">
      <c r="A41" s="9" t="s">
        <v>335</v>
      </c>
      <c r="B41" s="2" t="s">
        <v>1148</v>
      </c>
      <c r="C41" s="2"/>
      <c r="D41" s="4" t="s">
        <v>316</v>
      </c>
    </row>
    <row r="42" spans="1:4" x14ac:dyDescent="0.25">
      <c r="A42" s="9" t="s">
        <v>337</v>
      </c>
      <c r="B42" s="2" t="s">
        <v>336</v>
      </c>
      <c r="C42" s="2"/>
      <c r="D42" s="4" t="s">
        <v>338</v>
      </c>
    </row>
    <row r="43" spans="1:4" x14ac:dyDescent="0.25">
      <c r="A43" s="9" t="s">
        <v>340</v>
      </c>
      <c r="B43" s="2" t="s">
        <v>339</v>
      </c>
      <c r="C43" s="2"/>
      <c r="D43" s="4" t="s">
        <v>341</v>
      </c>
    </row>
    <row r="44" spans="1:4" x14ac:dyDescent="0.25">
      <c r="A44" s="9" t="s">
        <v>343</v>
      </c>
      <c r="B44" s="2" t="s">
        <v>342</v>
      </c>
      <c r="C44" s="2"/>
      <c r="D44" s="4" t="s">
        <v>344</v>
      </c>
    </row>
    <row r="45" spans="1:4" x14ac:dyDescent="0.25">
      <c r="A45" s="9" t="s">
        <v>346</v>
      </c>
      <c r="B45" s="2" t="s">
        <v>345</v>
      </c>
      <c r="C45" s="2"/>
      <c r="D45" s="4" t="s">
        <v>169</v>
      </c>
    </row>
    <row r="46" spans="1:4" x14ac:dyDescent="0.25">
      <c r="A46" s="9" t="s">
        <v>348</v>
      </c>
      <c r="B46" s="2" t="s">
        <v>347</v>
      </c>
      <c r="C46" s="2"/>
      <c r="D46" s="4" t="s">
        <v>349</v>
      </c>
    </row>
    <row r="47" spans="1:4" x14ac:dyDescent="0.25">
      <c r="A47" s="9" t="s">
        <v>351</v>
      </c>
      <c r="B47" s="2" t="s">
        <v>350</v>
      </c>
      <c r="C47" s="2"/>
      <c r="D47" s="4" t="s">
        <v>183</v>
      </c>
    </row>
    <row r="48" spans="1:4" x14ac:dyDescent="0.25">
      <c r="A48" s="9" t="s">
        <v>353</v>
      </c>
      <c r="B48" s="2" t="s">
        <v>352</v>
      </c>
      <c r="C48" s="2"/>
      <c r="D48" s="4" t="s">
        <v>354</v>
      </c>
    </row>
    <row r="49" spans="1:4" x14ac:dyDescent="0.25">
      <c r="A49" s="9" t="s">
        <v>357</v>
      </c>
      <c r="B49" s="2" t="s">
        <v>356</v>
      </c>
      <c r="C49" s="2"/>
      <c r="D49" s="4" t="s">
        <v>169</v>
      </c>
    </row>
    <row r="50" spans="1:4" x14ac:dyDescent="0.25">
      <c r="A50" s="9" t="s">
        <v>359</v>
      </c>
      <c r="B50" s="2" t="s">
        <v>358</v>
      </c>
      <c r="C50" s="2"/>
      <c r="D50" s="4" t="s">
        <v>360</v>
      </c>
    </row>
    <row r="51" spans="1:4" x14ac:dyDescent="0.25">
      <c r="A51" s="9" t="s">
        <v>362</v>
      </c>
      <c r="B51" s="2" t="s">
        <v>361</v>
      </c>
      <c r="C51" s="2"/>
      <c r="D51" s="4" t="s">
        <v>169</v>
      </c>
    </row>
    <row r="52" spans="1:4" x14ac:dyDescent="0.25">
      <c r="A52" s="9" t="s">
        <v>363</v>
      </c>
      <c r="B52" s="2" t="s">
        <v>361</v>
      </c>
      <c r="C52" s="2"/>
      <c r="D52" s="4" t="s">
        <v>364</v>
      </c>
    </row>
    <row r="53" spans="1:4" x14ac:dyDescent="0.25">
      <c r="A53" s="9" t="s">
        <v>366</v>
      </c>
      <c r="B53" s="2" t="s">
        <v>365</v>
      </c>
      <c r="C53" s="2"/>
      <c r="D53" s="4" t="s">
        <v>169</v>
      </c>
    </row>
    <row r="54" spans="1:4" x14ac:dyDescent="0.25">
      <c r="A54" s="9" t="s">
        <v>367</v>
      </c>
      <c r="B54" s="2" t="s">
        <v>365</v>
      </c>
      <c r="C54" s="2"/>
      <c r="D54" s="4" t="s">
        <v>368</v>
      </c>
    </row>
    <row r="55" spans="1:4" x14ac:dyDescent="0.25">
      <c r="A55" s="9" t="s">
        <v>370</v>
      </c>
      <c r="B55" s="2" t="s">
        <v>369</v>
      </c>
      <c r="C55" s="2"/>
      <c r="D55" s="4" t="s">
        <v>183</v>
      </c>
    </row>
    <row r="56" spans="1:4" x14ac:dyDescent="0.25">
      <c r="A56" s="9" t="s">
        <v>372</v>
      </c>
      <c r="B56" s="2" t="s">
        <v>371</v>
      </c>
      <c r="C56" s="2"/>
      <c r="D56" s="4" t="s">
        <v>373</v>
      </c>
    </row>
    <row r="57" spans="1:4" x14ac:dyDescent="0.25">
      <c r="A57" s="9" t="s">
        <v>375</v>
      </c>
      <c r="B57" s="2" t="s">
        <v>374</v>
      </c>
      <c r="C57" s="2"/>
      <c r="D57" s="4" t="s">
        <v>183</v>
      </c>
    </row>
    <row r="58" spans="1:4" x14ac:dyDescent="0.25">
      <c r="A58" s="9" t="s">
        <v>376</v>
      </c>
      <c r="B58" s="2" t="s">
        <v>374</v>
      </c>
      <c r="C58" s="2"/>
      <c r="D58" s="4" t="s">
        <v>377</v>
      </c>
    </row>
    <row r="59" spans="1:4" x14ac:dyDescent="0.25">
      <c r="A59" s="9" t="s">
        <v>379</v>
      </c>
      <c r="B59" s="2" t="s">
        <v>378</v>
      </c>
      <c r="C59" s="2"/>
      <c r="D59" s="4" t="s">
        <v>183</v>
      </c>
    </row>
    <row r="60" spans="1:4" x14ac:dyDescent="0.25">
      <c r="A60" s="9" t="s">
        <v>380</v>
      </c>
      <c r="B60" s="2" t="s">
        <v>378</v>
      </c>
      <c r="C60" s="2"/>
      <c r="D60" s="4" t="s">
        <v>381</v>
      </c>
    </row>
    <row r="61" spans="1:4" x14ac:dyDescent="0.25">
      <c r="A61" s="9" t="s">
        <v>383</v>
      </c>
      <c r="B61" s="2" t="s">
        <v>382</v>
      </c>
      <c r="C61" s="2"/>
      <c r="D61" s="4" t="s">
        <v>384</v>
      </c>
    </row>
    <row r="62" spans="1:4" x14ac:dyDescent="0.25">
      <c r="A62" s="9" t="s">
        <v>389</v>
      </c>
      <c r="B62" s="2" t="s">
        <v>388</v>
      </c>
      <c r="C62" s="2"/>
      <c r="D62" s="4" t="s">
        <v>390</v>
      </c>
    </row>
    <row r="63" spans="1:4" x14ac:dyDescent="0.25">
      <c r="A63" s="9" t="s">
        <v>409</v>
      </c>
      <c r="B63" s="2" t="s">
        <v>408</v>
      </c>
      <c r="C63" s="2"/>
      <c r="D63" s="4" t="s">
        <v>390</v>
      </c>
    </row>
    <row r="64" spans="1:4" x14ac:dyDescent="0.25">
      <c r="A64" s="9" t="s">
        <v>458</v>
      </c>
      <c r="B64" s="2" t="s">
        <v>457</v>
      </c>
      <c r="C64" s="2"/>
      <c r="D64" s="4" t="s">
        <v>390</v>
      </c>
    </row>
    <row r="65" spans="1:4" x14ac:dyDescent="0.25">
      <c r="A65" s="9" t="s">
        <v>464</v>
      </c>
      <c r="B65" s="2" t="s">
        <v>463</v>
      </c>
      <c r="C65" s="2"/>
      <c r="D65" s="4" t="s">
        <v>465</v>
      </c>
    </row>
    <row r="66" spans="1:4" x14ac:dyDescent="0.25">
      <c r="A66" s="9" t="s">
        <v>477</v>
      </c>
      <c r="B66" s="2" t="s">
        <v>476</v>
      </c>
      <c r="C66" s="2"/>
      <c r="D66" s="4" t="s">
        <v>465</v>
      </c>
    </row>
    <row r="67" spans="1:4" x14ac:dyDescent="0.25">
      <c r="A67" s="9" t="s">
        <v>486</v>
      </c>
      <c r="B67" s="2" t="s">
        <v>476</v>
      </c>
      <c r="C67" s="2"/>
      <c r="D67" s="4" t="s">
        <v>465</v>
      </c>
    </row>
    <row r="68" spans="1:4" x14ac:dyDescent="0.25">
      <c r="A68" s="9" t="s">
        <v>489</v>
      </c>
      <c r="B68" s="2" t="s">
        <v>488</v>
      </c>
      <c r="C68" s="2"/>
      <c r="D68" s="4" t="s">
        <v>465</v>
      </c>
    </row>
    <row r="69" spans="1:4" x14ac:dyDescent="0.25">
      <c r="A69" s="9" t="s">
        <v>493</v>
      </c>
      <c r="B69" s="2" t="s">
        <v>492</v>
      </c>
      <c r="C69" s="2"/>
      <c r="D69" s="4" t="s">
        <v>390</v>
      </c>
    </row>
    <row r="70" spans="1:4" x14ac:dyDescent="0.25">
      <c r="A70" s="9" t="s">
        <v>513</v>
      </c>
      <c r="B70" s="2" t="s">
        <v>512</v>
      </c>
      <c r="C70" s="2"/>
      <c r="D70" s="4" t="s">
        <v>514</v>
      </c>
    </row>
    <row r="71" spans="1:4" x14ac:dyDescent="0.25">
      <c r="A71" s="9" t="s">
        <v>518</v>
      </c>
      <c r="B71" s="2" t="s">
        <v>517</v>
      </c>
      <c r="C71" s="2"/>
      <c r="D71" s="4" t="s">
        <v>111</v>
      </c>
    </row>
    <row r="72" spans="1:4" x14ac:dyDescent="0.25">
      <c r="A72" s="9" t="s">
        <v>583</v>
      </c>
      <c r="B72" s="2" t="s">
        <v>582</v>
      </c>
      <c r="C72" s="2"/>
      <c r="D72" s="4" t="s">
        <v>117</v>
      </c>
    </row>
    <row r="73" spans="1:4" x14ac:dyDescent="0.25">
      <c r="A73" s="9" t="s">
        <v>592</v>
      </c>
      <c r="B73" s="2" t="s">
        <v>591</v>
      </c>
      <c r="C73" s="2"/>
      <c r="D73" s="4" t="s">
        <v>117</v>
      </c>
    </row>
    <row r="74" spans="1:4" x14ac:dyDescent="0.25">
      <c r="A74" s="9" t="s">
        <v>601</v>
      </c>
      <c r="B74" s="2" t="s">
        <v>600</v>
      </c>
      <c r="C74" s="2"/>
      <c r="D74" s="4" t="s">
        <v>117</v>
      </c>
    </row>
    <row r="75" spans="1:4" x14ac:dyDescent="0.25">
      <c r="A75" s="9" t="s">
        <v>603</v>
      </c>
      <c r="B75" s="2" t="s">
        <v>602</v>
      </c>
      <c r="C75" s="2"/>
      <c r="D75" s="4" t="s">
        <v>117</v>
      </c>
    </row>
    <row r="76" spans="1:4" x14ac:dyDescent="0.25">
      <c r="A76" s="9" t="s">
        <v>605</v>
      </c>
      <c r="B76" s="2" t="s">
        <v>604</v>
      </c>
      <c r="C76" s="2"/>
      <c r="D76" s="4" t="s">
        <v>117</v>
      </c>
    </row>
    <row r="77" spans="1:4" x14ac:dyDescent="0.25">
      <c r="A77" s="9" t="s">
        <v>608</v>
      </c>
      <c r="B77" s="2" t="s">
        <v>607</v>
      </c>
      <c r="C77" s="2"/>
      <c r="D77" s="4" t="s">
        <v>142</v>
      </c>
    </row>
    <row r="78" spans="1:4" x14ac:dyDescent="0.25">
      <c r="A78" s="9" t="s">
        <v>610</v>
      </c>
      <c r="B78" s="2" t="s">
        <v>609</v>
      </c>
      <c r="C78" s="2"/>
      <c r="D78" s="4" t="s">
        <v>142</v>
      </c>
    </row>
    <row r="79" spans="1:4" x14ac:dyDescent="0.25">
      <c r="A79" s="9" t="s">
        <v>612</v>
      </c>
      <c r="B79" s="2" t="s">
        <v>611</v>
      </c>
      <c r="C79" s="2"/>
      <c r="D79" s="4" t="s">
        <v>142</v>
      </c>
    </row>
    <row r="80" spans="1:4" x14ac:dyDescent="0.25">
      <c r="A80" s="9" t="s">
        <v>614</v>
      </c>
      <c r="B80" s="2" t="s">
        <v>613</v>
      </c>
      <c r="C80" s="2"/>
      <c r="D80" s="4" t="s">
        <v>142</v>
      </c>
    </row>
    <row r="81" spans="1:4" x14ac:dyDescent="0.25">
      <c r="A81" s="9" t="s">
        <v>616</v>
      </c>
      <c r="B81" s="2" t="s">
        <v>615</v>
      </c>
      <c r="C81" s="2"/>
      <c r="D81" s="4" t="s">
        <v>142</v>
      </c>
    </row>
    <row r="82" spans="1:4" x14ac:dyDescent="0.25">
      <c r="A82" s="9" t="s">
        <v>618</v>
      </c>
      <c r="B82" s="2" t="s">
        <v>617</v>
      </c>
      <c r="C82" s="2"/>
      <c r="D82" s="4" t="s">
        <v>155</v>
      </c>
    </row>
    <row r="83" spans="1:4" x14ac:dyDescent="0.25">
      <c r="A83" s="9" t="s">
        <v>620</v>
      </c>
      <c r="B83" s="2" t="s">
        <v>619</v>
      </c>
      <c r="C83" s="2"/>
      <c r="D83" s="4" t="s">
        <v>155</v>
      </c>
    </row>
    <row r="84" spans="1:4" x14ac:dyDescent="0.25">
      <c r="A84" s="9" t="s">
        <v>622</v>
      </c>
      <c r="B84" s="2" t="s">
        <v>621</v>
      </c>
      <c r="C84" s="2"/>
      <c r="D84" s="4" t="s">
        <v>155</v>
      </c>
    </row>
    <row r="85" spans="1:4" x14ac:dyDescent="0.25">
      <c r="A85" s="9" t="s">
        <v>624</v>
      </c>
      <c r="B85" s="2" t="s">
        <v>623</v>
      </c>
      <c r="C85" s="2"/>
      <c r="D85" s="4" t="s">
        <v>155</v>
      </c>
    </row>
    <row r="86" spans="1:4" x14ac:dyDescent="0.25">
      <c r="A86" s="9" t="s">
        <v>626</v>
      </c>
      <c r="B86" s="2" t="s">
        <v>625</v>
      </c>
      <c r="C86" s="2"/>
      <c r="D86" s="4" t="s">
        <v>155</v>
      </c>
    </row>
    <row r="87" spans="1:4" x14ac:dyDescent="0.25">
      <c r="A87" s="9" t="s">
        <v>629</v>
      </c>
      <c r="B87" s="2" t="s">
        <v>628</v>
      </c>
      <c r="C87" s="2"/>
      <c r="D87" s="4" t="s">
        <v>630</v>
      </c>
    </row>
    <row r="88" spans="1:4" x14ac:dyDescent="0.25">
      <c r="A88" s="9" t="s">
        <v>632</v>
      </c>
      <c r="B88" s="2" t="s">
        <v>628</v>
      </c>
      <c r="C88" s="2"/>
      <c r="D88" s="4" t="s">
        <v>630</v>
      </c>
    </row>
    <row r="89" spans="1:4" x14ac:dyDescent="0.25">
      <c r="A89" s="9" t="s">
        <v>633</v>
      </c>
      <c r="B89" s="2" t="s">
        <v>628</v>
      </c>
      <c r="C89" s="2"/>
      <c r="D89" s="4" t="s">
        <v>630</v>
      </c>
    </row>
    <row r="90" spans="1:4" x14ac:dyDescent="0.25">
      <c r="A90" s="9" t="s">
        <v>634</v>
      </c>
      <c r="B90" s="2" t="s">
        <v>628</v>
      </c>
      <c r="C90" s="2"/>
      <c r="D90" s="4" t="s">
        <v>630</v>
      </c>
    </row>
    <row r="91" spans="1:4" x14ac:dyDescent="0.25">
      <c r="A91" s="9" t="s">
        <v>635</v>
      </c>
      <c r="B91" s="2" t="s">
        <v>628</v>
      </c>
      <c r="C91" s="2"/>
      <c r="D91" s="4" t="s">
        <v>630</v>
      </c>
    </row>
    <row r="92" spans="1:4" x14ac:dyDescent="0.25">
      <c r="A92" s="9" t="s">
        <v>637</v>
      </c>
      <c r="B92" s="2" t="s">
        <v>636</v>
      </c>
      <c r="C92" s="2"/>
      <c r="D92" s="4" t="s">
        <v>630</v>
      </c>
    </row>
    <row r="93" spans="1:4" x14ac:dyDescent="0.25">
      <c r="A93" s="9" t="s">
        <v>644</v>
      </c>
      <c r="B93" s="2" t="s">
        <v>643</v>
      </c>
      <c r="C93" s="2"/>
      <c r="D93" s="4" t="s">
        <v>111</v>
      </c>
    </row>
    <row r="94" spans="1:4" x14ac:dyDescent="0.25">
      <c r="A94" s="9" t="s">
        <v>646</v>
      </c>
      <c r="B94" s="2" t="s">
        <v>645</v>
      </c>
      <c r="C94" s="2"/>
      <c r="D94" s="4" t="s">
        <v>647</v>
      </c>
    </row>
    <row r="95" spans="1:4" x14ac:dyDescent="0.25">
      <c r="A95" s="9" t="s">
        <v>655</v>
      </c>
      <c r="B95" s="2" t="s">
        <v>654</v>
      </c>
      <c r="C95" s="2"/>
      <c r="D95" s="4" t="s">
        <v>111</v>
      </c>
    </row>
    <row r="96" spans="1:4" x14ac:dyDescent="0.25">
      <c r="A96" s="9" t="s">
        <v>660</v>
      </c>
      <c r="B96" s="2" t="s">
        <v>659</v>
      </c>
      <c r="C96" s="2"/>
      <c r="D96" s="4" t="s">
        <v>111</v>
      </c>
    </row>
    <row r="97" spans="1:4" x14ac:dyDescent="0.25">
      <c r="A97" s="9" t="s">
        <v>664</v>
      </c>
      <c r="B97" s="2" t="s">
        <v>663</v>
      </c>
      <c r="C97" s="2"/>
      <c r="D97" s="4" t="s">
        <v>665</v>
      </c>
    </row>
    <row r="98" spans="1:4" x14ac:dyDescent="0.25">
      <c r="A98" s="9" t="s">
        <v>709</v>
      </c>
      <c r="B98" s="2" t="s">
        <v>663</v>
      </c>
      <c r="C98" s="2"/>
      <c r="D98" s="4" t="s">
        <v>710</v>
      </c>
    </row>
    <row r="99" spans="1:4" x14ac:dyDescent="0.25">
      <c r="A99" s="9" t="s">
        <v>711</v>
      </c>
      <c r="B99" s="2" t="s">
        <v>663</v>
      </c>
      <c r="C99" s="2"/>
      <c r="D99" s="4" t="s">
        <v>712</v>
      </c>
    </row>
    <row r="100" spans="1:4" x14ac:dyDescent="0.25">
      <c r="A100" s="9" t="s">
        <v>714</v>
      </c>
      <c r="B100" s="2" t="s">
        <v>713</v>
      </c>
      <c r="C100" s="2"/>
      <c r="D100" s="4" t="s">
        <v>384</v>
      </c>
    </row>
    <row r="101" spans="1:4" x14ac:dyDescent="0.25">
      <c r="A101" s="9" t="s">
        <v>719</v>
      </c>
      <c r="B101" s="2" t="s">
        <v>718</v>
      </c>
      <c r="C101" s="2"/>
      <c r="D101" s="4" t="s">
        <v>720</v>
      </c>
    </row>
    <row r="102" spans="1:4" x14ac:dyDescent="0.25">
      <c r="A102" s="9" t="s">
        <v>756</v>
      </c>
      <c r="B102" s="2" t="s">
        <v>718</v>
      </c>
      <c r="C102" s="2"/>
      <c r="D102" s="4" t="s">
        <v>757</v>
      </c>
    </row>
    <row r="103" spans="1:4" x14ac:dyDescent="0.25">
      <c r="A103" s="9" t="s">
        <v>758</v>
      </c>
      <c r="B103" s="2" t="s">
        <v>718</v>
      </c>
      <c r="C103" s="2"/>
      <c r="D103" s="4" t="s">
        <v>759</v>
      </c>
    </row>
    <row r="104" spans="1:4" x14ac:dyDescent="0.25">
      <c r="A104" s="9" t="s">
        <v>761</v>
      </c>
      <c r="B104" s="2" t="s">
        <v>760</v>
      </c>
      <c r="C104" s="2"/>
      <c r="D104" s="4" t="s">
        <v>111</v>
      </c>
    </row>
    <row r="105" spans="1:4" x14ac:dyDescent="0.25">
      <c r="A105" s="9" t="s">
        <v>763</v>
      </c>
      <c r="B105" s="2" t="s">
        <v>762</v>
      </c>
      <c r="C105" s="2"/>
      <c r="D105" s="4" t="s">
        <v>764</v>
      </c>
    </row>
    <row r="106" spans="1:4" x14ac:dyDescent="0.25">
      <c r="A106" s="9" t="s">
        <v>767</v>
      </c>
      <c r="B106" s="2" t="s">
        <v>766</v>
      </c>
      <c r="C106" s="2"/>
      <c r="D106" s="4" t="s">
        <v>764</v>
      </c>
    </row>
    <row r="107" spans="1:4" x14ac:dyDescent="0.25">
      <c r="A107" s="9" t="s">
        <v>772</v>
      </c>
      <c r="B107" s="2" t="s">
        <v>771</v>
      </c>
      <c r="C107" s="2"/>
      <c r="D107" s="4" t="s">
        <v>773</v>
      </c>
    </row>
    <row r="108" spans="1:4" x14ac:dyDescent="0.25">
      <c r="A108" s="9" t="s">
        <v>775</v>
      </c>
      <c r="B108" s="2" t="s">
        <v>774</v>
      </c>
      <c r="C108" s="2"/>
      <c r="D108" s="4" t="s">
        <v>111</v>
      </c>
    </row>
    <row r="109" spans="1:4" x14ac:dyDescent="0.25">
      <c r="A109" s="9" t="s">
        <v>781</v>
      </c>
      <c r="B109" s="2" t="s">
        <v>780</v>
      </c>
      <c r="C109" s="2"/>
      <c r="D109" s="4" t="s">
        <v>782</v>
      </c>
    </row>
    <row r="110" spans="1:4" x14ac:dyDescent="0.25">
      <c r="A110" s="9" t="s">
        <v>784</v>
      </c>
      <c r="B110" s="2" t="s">
        <v>783</v>
      </c>
      <c r="C110" s="2"/>
      <c r="D110" s="4" t="s">
        <v>782</v>
      </c>
    </row>
    <row r="111" spans="1:4" x14ac:dyDescent="0.25">
      <c r="A111" s="9" t="s">
        <v>786</v>
      </c>
      <c r="B111" s="2" t="s">
        <v>785</v>
      </c>
      <c r="C111" s="2"/>
      <c r="D111" s="4" t="s">
        <v>111</v>
      </c>
    </row>
    <row r="112" spans="1:4" x14ac:dyDescent="0.25">
      <c r="A112" s="9" t="s">
        <v>787</v>
      </c>
      <c r="B112" s="2" t="s">
        <v>785</v>
      </c>
      <c r="C112" s="2"/>
      <c r="D112" s="4" t="s">
        <v>111</v>
      </c>
    </row>
    <row r="113" spans="1:4" x14ac:dyDescent="0.25">
      <c r="A113" s="9" t="s">
        <v>788</v>
      </c>
      <c r="B113" s="2" t="s">
        <v>785</v>
      </c>
      <c r="C113" s="2"/>
      <c r="D113" s="4" t="s">
        <v>111</v>
      </c>
    </row>
    <row r="114" spans="1:4" x14ac:dyDescent="0.25">
      <c r="A114" s="9" t="s">
        <v>789</v>
      </c>
      <c r="B114" s="2" t="s">
        <v>785</v>
      </c>
      <c r="C114" s="2"/>
      <c r="D114" s="4" t="s">
        <v>111</v>
      </c>
    </row>
    <row r="115" spans="1:4" x14ac:dyDescent="0.25">
      <c r="A115" s="9" t="s">
        <v>791</v>
      </c>
      <c r="B115" s="2" t="s">
        <v>790</v>
      </c>
      <c r="C115" s="2"/>
      <c r="D115" s="4" t="s">
        <v>792</v>
      </c>
    </row>
    <row r="116" spans="1:4" x14ac:dyDescent="0.25">
      <c r="A116" s="9" t="s">
        <v>797</v>
      </c>
      <c r="B116" s="2" t="s">
        <v>796</v>
      </c>
      <c r="C116" s="2"/>
      <c r="D116" s="4" t="s">
        <v>798</v>
      </c>
    </row>
    <row r="117" spans="1:4" x14ac:dyDescent="0.25">
      <c r="A117" s="9" t="s">
        <v>807</v>
      </c>
      <c r="B117" s="2" t="s">
        <v>806</v>
      </c>
      <c r="C117" s="2"/>
      <c r="D117" s="4" t="s">
        <v>798</v>
      </c>
    </row>
    <row r="118" spans="1:4" x14ac:dyDescent="0.25">
      <c r="A118" s="9" t="s">
        <v>809</v>
      </c>
      <c r="B118" s="2" t="s">
        <v>806</v>
      </c>
      <c r="C118" s="2"/>
      <c r="D118" s="4" t="s">
        <v>798</v>
      </c>
    </row>
    <row r="119" spans="1:4" x14ac:dyDescent="0.25">
      <c r="A119" s="9" t="s">
        <v>810</v>
      </c>
      <c r="B119" s="2" t="s">
        <v>806</v>
      </c>
      <c r="C119" s="2"/>
      <c r="D119" s="4" t="s">
        <v>798</v>
      </c>
    </row>
    <row r="120" spans="1:4" x14ac:dyDescent="0.25">
      <c r="A120" s="9" t="s">
        <v>811</v>
      </c>
      <c r="B120" s="2" t="s">
        <v>806</v>
      </c>
      <c r="C120" s="2"/>
      <c r="D120" s="4" t="s">
        <v>812</v>
      </c>
    </row>
    <row r="121" spans="1:4" x14ac:dyDescent="0.25">
      <c r="A121" s="9" t="s">
        <v>814</v>
      </c>
      <c r="B121" s="2" t="s">
        <v>813</v>
      </c>
      <c r="C121" s="2"/>
      <c r="D121" s="4" t="s">
        <v>798</v>
      </c>
    </row>
    <row r="122" spans="1:4" x14ac:dyDescent="0.25">
      <c r="A122" s="9" t="s">
        <v>820</v>
      </c>
      <c r="B122" s="2" t="s">
        <v>819</v>
      </c>
      <c r="C122" s="2"/>
      <c r="D122" s="4" t="s">
        <v>821</v>
      </c>
    </row>
    <row r="123" spans="1:4" x14ac:dyDescent="0.25">
      <c r="A123" s="9" t="s">
        <v>823</v>
      </c>
      <c r="B123" s="2" t="s">
        <v>822</v>
      </c>
      <c r="C123" s="2"/>
      <c r="D123" s="4" t="s">
        <v>824</v>
      </c>
    </row>
    <row r="124" spans="1:4" x14ac:dyDescent="0.25">
      <c r="A124" s="9" t="s">
        <v>826</v>
      </c>
      <c r="B124" s="2" t="s">
        <v>825</v>
      </c>
      <c r="C124" s="2"/>
      <c r="D124" s="4" t="s">
        <v>824</v>
      </c>
    </row>
    <row r="125" spans="1:4" x14ac:dyDescent="0.25">
      <c r="A125" s="9" t="s">
        <v>827</v>
      </c>
      <c r="B125" s="2" t="s">
        <v>825</v>
      </c>
      <c r="C125" s="2"/>
      <c r="D125" s="4" t="s">
        <v>824</v>
      </c>
    </row>
    <row r="126" spans="1:4" x14ac:dyDescent="0.25">
      <c r="A126" s="9" t="s">
        <v>828</v>
      </c>
      <c r="B126" s="2" t="s">
        <v>825</v>
      </c>
      <c r="C126" s="2"/>
      <c r="D126" s="4" t="s">
        <v>824</v>
      </c>
    </row>
    <row r="127" spans="1:4" x14ac:dyDescent="0.25">
      <c r="A127" s="9" t="s">
        <v>829</v>
      </c>
      <c r="B127" s="2" t="s">
        <v>825</v>
      </c>
      <c r="C127" s="2"/>
      <c r="D127" s="4" t="s">
        <v>824</v>
      </c>
    </row>
    <row r="128" spans="1:4" x14ac:dyDescent="0.25">
      <c r="A128" s="9" t="s">
        <v>830</v>
      </c>
      <c r="B128" s="2" t="s">
        <v>825</v>
      </c>
      <c r="C128" s="2"/>
      <c r="D128" s="4" t="s">
        <v>824</v>
      </c>
    </row>
    <row r="129" spans="1:4" x14ac:dyDescent="0.25">
      <c r="A129" s="9" t="s">
        <v>832</v>
      </c>
      <c r="B129" s="2" t="s">
        <v>831</v>
      </c>
      <c r="C129" s="2"/>
      <c r="D129" s="4" t="s">
        <v>824</v>
      </c>
    </row>
    <row r="130" spans="1:4" x14ac:dyDescent="0.25">
      <c r="A130" s="9" t="s">
        <v>835</v>
      </c>
      <c r="B130" s="2" t="s">
        <v>834</v>
      </c>
      <c r="C130" s="2"/>
      <c r="D130" s="4" t="s">
        <v>836</v>
      </c>
    </row>
    <row r="131" spans="1:4" x14ac:dyDescent="0.25">
      <c r="A131" s="9" t="s">
        <v>838</v>
      </c>
      <c r="B131" s="2" t="s">
        <v>837</v>
      </c>
      <c r="C131" s="2"/>
      <c r="D131" s="4" t="s">
        <v>839</v>
      </c>
    </row>
    <row r="132" spans="1:4" x14ac:dyDescent="0.25">
      <c r="A132" s="9" t="s">
        <v>841</v>
      </c>
      <c r="B132" s="2" t="s">
        <v>840</v>
      </c>
      <c r="C132" s="2"/>
      <c r="D132" s="4" t="s">
        <v>839</v>
      </c>
    </row>
    <row r="133" spans="1:4" x14ac:dyDescent="0.25">
      <c r="A133" s="9" t="s">
        <v>843</v>
      </c>
      <c r="B133" s="2" t="s">
        <v>840</v>
      </c>
      <c r="C133" s="2"/>
      <c r="D133" s="4" t="s">
        <v>839</v>
      </c>
    </row>
    <row r="134" spans="1:4" x14ac:dyDescent="0.25">
      <c r="A134" s="9" t="s">
        <v>844</v>
      </c>
      <c r="B134" s="2" t="s">
        <v>840</v>
      </c>
      <c r="C134" s="2"/>
      <c r="D134" s="4" t="s">
        <v>839</v>
      </c>
    </row>
    <row r="135" spans="1:4" x14ac:dyDescent="0.25">
      <c r="A135" s="9" t="s">
        <v>845</v>
      </c>
      <c r="B135" s="2" t="s">
        <v>840</v>
      </c>
      <c r="C135" s="2"/>
      <c r="D135" s="4" t="s">
        <v>839</v>
      </c>
    </row>
    <row r="136" spans="1:4" x14ac:dyDescent="0.25">
      <c r="A136" s="9" t="s">
        <v>847</v>
      </c>
      <c r="B136" s="2" t="s">
        <v>846</v>
      </c>
      <c r="C136" s="2"/>
      <c r="D136" s="4" t="s">
        <v>839</v>
      </c>
    </row>
    <row r="137" spans="1:4" x14ac:dyDescent="0.25">
      <c r="A137" s="9" t="s">
        <v>849</v>
      </c>
      <c r="B137" s="2" t="s">
        <v>848</v>
      </c>
      <c r="C137" s="2"/>
      <c r="D137" s="4" t="s">
        <v>850</v>
      </c>
    </row>
    <row r="138" spans="1:4" x14ac:dyDescent="0.25">
      <c r="A138" s="9" t="s">
        <v>852</v>
      </c>
      <c r="B138" s="2" t="s">
        <v>851</v>
      </c>
      <c r="C138" s="2"/>
      <c r="D138" s="4" t="s">
        <v>853</v>
      </c>
    </row>
    <row r="139" spans="1:4" x14ac:dyDescent="0.25">
      <c r="A139" s="9" t="s">
        <v>855</v>
      </c>
      <c r="B139" s="2" t="s">
        <v>854</v>
      </c>
      <c r="C139" s="2"/>
      <c r="D139" s="4" t="s">
        <v>853</v>
      </c>
    </row>
    <row r="140" spans="1:4" x14ac:dyDescent="0.25">
      <c r="A140" s="9" t="s">
        <v>856</v>
      </c>
      <c r="B140" s="2" t="s">
        <v>854</v>
      </c>
      <c r="C140" s="2"/>
      <c r="D140" s="4" t="s">
        <v>853</v>
      </c>
    </row>
    <row r="141" spans="1:4" x14ac:dyDescent="0.25">
      <c r="A141" s="9" t="s">
        <v>857</v>
      </c>
      <c r="B141" s="2" t="s">
        <v>854</v>
      </c>
      <c r="C141" s="2"/>
      <c r="D141" s="4" t="s">
        <v>853</v>
      </c>
    </row>
    <row r="142" spans="1:4" x14ac:dyDescent="0.25">
      <c r="A142" s="9" t="s">
        <v>858</v>
      </c>
      <c r="B142" s="2" t="s">
        <v>854</v>
      </c>
      <c r="C142" s="2"/>
      <c r="D142" s="4" t="s">
        <v>853</v>
      </c>
    </row>
    <row r="143" spans="1:4" x14ac:dyDescent="0.25">
      <c r="A143" s="9" t="s">
        <v>860</v>
      </c>
      <c r="B143" s="2" t="s">
        <v>859</v>
      </c>
      <c r="C143" s="2"/>
      <c r="D143" s="4" t="s">
        <v>853</v>
      </c>
    </row>
    <row r="144" spans="1:4" x14ac:dyDescent="0.25">
      <c r="A144" s="9" t="s">
        <v>862</v>
      </c>
      <c r="B144" s="2" t="s">
        <v>861</v>
      </c>
      <c r="C144" s="2"/>
      <c r="D144" s="4" t="s">
        <v>111</v>
      </c>
    </row>
    <row r="145" spans="1:4" x14ac:dyDescent="0.25">
      <c r="A145" s="9" t="s">
        <v>865</v>
      </c>
      <c r="B145" s="2" t="s">
        <v>864</v>
      </c>
      <c r="C145" s="2"/>
      <c r="D145" s="4" t="s">
        <v>866</v>
      </c>
    </row>
    <row r="146" spans="1:4" x14ac:dyDescent="0.25">
      <c r="A146" s="9" t="s">
        <v>889</v>
      </c>
      <c r="B146" s="2" t="s">
        <v>888</v>
      </c>
      <c r="C146" s="2"/>
      <c r="D146" s="4" t="s">
        <v>866</v>
      </c>
    </row>
    <row r="147" spans="1:4" x14ac:dyDescent="0.25">
      <c r="A147" s="9" t="s">
        <v>895</v>
      </c>
      <c r="B147" s="2" t="s">
        <v>894</v>
      </c>
      <c r="C147" s="2"/>
      <c r="D147" s="4" t="s">
        <v>866</v>
      </c>
    </row>
    <row r="148" spans="1:4" x14ac:dyDescent="0.25">
      <c r="A148" s="9" t="s">
        <v>897</v>
      </c>
      <c r="B148" s="2" t="s">
        <v>896</v>
      </c>
      <c r="C148" s="2"/>
      <c r="D148" s="4" t="s">
        <v>866</v>
      </c>
    </row>
    <row r="149" spans="1:4" x14ac:dyDescent="0.25">
      <c r="A149" s="9" t="s">
        <v>899</v>
      </c>
      <c r="B149" s="2" t="s">
        <v>898</v>
      </c>
      <c r="C149" s="2"/>
      <c r="D149" s="4" t="s">
        <v>866</v>
      </c>
    </row>
    <row r="150" spans="1:4" x14ac:dyDescent="0.25">
      <c r="A150" s="9" t="s">
        <v>904</v>
      </c>
      <c r="B150" s="2" t="s">
        <v>903</v>
      </c>
      <c r="C150" s="2"/>
      <c r="D150" s="4" t="s">
        <v>111</v>
      </c>
    </row>
    <row r="151" spans="1:4" x14ac:dyDescent="0.25">
      <c r="A151" s="9" t="s">
        <v>907</v>
      </c>
      <c r="B151" s="2" t="s">
        <v>906</v>
      </c>
      <c r="C151" s="2"/>
      <c r="D151" s="4" t="s">
        <v>908</v>
      </c>
    </row>
    <row r="152" spans="1:4" x14ac:dyDescent="0.25">
      <c r="A152" s="9" t="s">
        <v>914</v>
      </c>
      <c r="B152" s="2" t="s">
        <v>913</v>
      </c>
      <c r="C152" s="2"/>
      <c r="D152" s="4" t="s">
        <v>908</v>
      </c>
    </row>
    <row r="153" spans="1:4" x14ac:dyDescent="0.25">
      <c r="A153" s="9" t="s">
        <v>916</v>
      </c>
      <c r="B153" s="2" t="s">
        <v>915</v>
      </c>
      <c r="C153" s="2"/>
      <c r="D153" s="4" t="s">
        <v>908</v>
      </c>
    </row>
    <row r="154" spans="1:4" x14ac:dyDescent="0.25">
      <c r="A154" s="9" t="s">
        <v>918</v>
      </c>
      <c r="B154" s="2" t="s">
        <v>917</v>
      </c>
      <c r="C154" s="2"/>
      <c r="D154" s="4" t="s">
        <v>908</v>
      </c>
    </row>
    <row r="155" spans="1:4" x14ac:dyDescent="0.25">
      <c r="A155" s="9" t="s">
        <v>920</v>
      </c>
      <c r="B155" s="2" t="s">
        <v>919</v>
      </c>
      <c r="C155" s="2"/>
      <c r="D155" s="4" t="s">
        <v>908</v>
      </c>
    </row>
    <row r="156" spans="1:4" x14ac:dyDescent="0.25">
      <c r="A156" s="9" t="s">
        <v>922</v>
      </c>
      <c r="B156" s="2" t="s">
        <v>921</v>
      </c>
      <c r="C156" s="2"/>
      <c r="D156" s="4" t="s">
        <v>111</v>
      </c>
    </row>
    <row r="157" spans="1:4" x14ac:dyDescent="0.25">
      <c r="A157" s="9" t="s">
        <v>924</v>
      </c>
      <c r="B157" s="2" t="s">
        <v>923</v>
      </c>
      <c r="C157" s="2"/>
      <c r="D157" s="4" t="s">
        <v>925</v>
      </c>
    </row>
    <row r="158" spans="1:4" x14ac:dyDescent="0.25">
      <c r="A158" s="9" t="s">
        <v>928</v>
      </c>
      <c r="B158" s="2" t="s">
        <v>927</v>
      </c>
      <c r="C158" s="2"/>
      <c r="D158" s="4" t="s">
        <v>925</v>
      </c>
    </row>
    <row r="159" spans="1:4" x14ac:dyDescent="0.25">
      <c r="A159" s="9" t="s">
        <v>930</v>
      </c>
      <c r="B159" s="2" t="s">
        <v>929</v>
      </c>
      <c r="C159" s="2"/>
      <c r="D159" s="4" t="s">
        <v>925</v>
      </c>
    </row>
    <row r="160" spans="1:4" x14ac:dyDescent="0.25">
      <c r="A160" s="9" t="s">
        <v>932</v>
      </c>
      <c r="B160" s="2" t="s">
        <v>931</v>
      </c>
      <c r="C160" s="2"/>
      <c r="D160" s="4" t="s">
        <v>925</v>
      </c>
    </row>
    <row r="161" spans="1:4" x14ac:dyDescent="0.25">
      <c r="A161" s="9" t="s">
        <v>934</v>
      </c>
      <c r="B161" s="2" t="s">
        <v>933</v>
      </c>
      <c r="C161" s="2"/>
      <c r="D161" s="4" t="s">
        <v>925</v>
      </c>
    </row>
    <row r="162" spans="1:4" x14ac:dyDescent="0.25">
      <c r="A162" s="9" t="s">
        <v>936</v>
      </c>
      <c r="B162" s="2" t="s">
        <v>935</v>
      </c>
      <c r="C162" s="2"/>
      <c r="D162" s="4" t="s">
        <v>111</v>
      </c>
    </row>
    <row r="163" spans="1:4" x14ac:dyDescent="0.25">
      <c r="A163" s="9" t="s">
        <v>944</v>
      </c>
      <c r="B163" s="2" t="s">
        <v>943</v>
      </c>
      <c r="C163" s="2"/>
      <c r="D163" s="4" t="s">
        <v>111</v>
      </c>
    </row>
    <row r="164" spans="1:4" x14ac:dyDescent="0.25">
      <c r="A164" s="9" t="s">
        <v>946</v>
      </c>
      <c r="B164" s="2" t="s">
        <v>943</v>
      </c>
      <c r="C164" s="2"/>
      <c r="D164" s="4" t="s">
        <v>111</v>
      </c>
    </row>
    <row r="165" spans="1:4" x14ac:dyDescent="0.25">
      <c r="A165" s="9" t="s">
        <v>947</v>
      </c>
      <c r="B165" s="2" t="s">
        <v>943</v>
      </c>
      <c r="C165" s="2"/>
      <c r="D165" s="4" t="s">
        <v>111</v>
      </c>
    </row>
    <row r="166" spans="1:4" x14ac:dyDescent="0.25">
      <c r="A166" s="9" t="s">
        <v>949</v>
      </c>
      <c r="B166" s="2" t="s">
        <v>943</v>
      </c>
      <c r="C166" s="2"/>
      <c r="D166" s="4" t="s">
        <v>111</v>
      </c>
    </row>
    <row r="167" spans="1:4" x14ac:dyDescent="0.25">
      <c r="A167" s="9" t="s">
        <v>950</v>
      </c>
      <c r="B167" s="2" t="s">
        <v>943</v>
      </c>
      <c r="C167" s="2"/>
      <c r="D167" s="4" t="s">
        <v>111</v>
      </c>
    </row>
    <row r="168" spans="1:4" x14ac:dyDescent="0.25">
      <c r="A168" s="9" t="s">
        <v>952</v>
      </c>
      <c r="B168" s="2" t="s">
        <v>943</v>
      </c>
      <c r="C168" s="2"/>
      <c r="D168" s="4" t="s">
        <v>111</v>
      </c>
    </row>
    <row r="169" spans="1:4" x14ac:dyDescent="0.25">
      <c r="A169" s="9" t="s">
        <v>953</v>
      </c>
      <c r="B169" s="2" t="s">
        <v>943</v>
      </c>
      <c r="C169" s="2"/>
      <c r="D169" s="4" t="s">
        <v>111</v>
      </c>
    </row>
    <row r="170" spans="1:4" x14ac:dyDescent="0.25">
      <c r="A170" s="9" t="s">
        <v>955</v>
      </c>
      <c r="B170" s="2" t="s">
        <v>954</v>
      </c>
      <c r="C170" s="2"/>
      <c r="D170" s="4" t="s">
        <v>111</v>
      </c>
    </row>
    <row r="171" spans="1:4" x14ac:dyDescent="0.25">
      <c r="A171" s="9" t="s">
        <v>964</v>
      </c>
      <c r="B171" s="2" t="s">
        <v>963</v>
      </c>
      <c r="C171" s="2"/>
      <c r="D171" s="4" t="s">
        <v>111</v>
      </c>
    </row>
    <row r="172" spans="1:4" x14ac:dyDescent="0.25">
      <c r="A172" s="9" t="s">
        <v>1014</v>
      </c>
      <c r="B172" s="2" t="s">
        <v>1013</v>
      </c>
      <c r="C172" s="2"/>
      <c r="D172" s="4" t="s">
        <v>235</v>
      </c>
    </row>
    <row r="173" spans="1:4" x14ac:dyDescent="0.25">
      <c r="A173" s="9" t="s">
        <v>1023</v>
      </c>
      <c r="B173" s="2" t="s">
        <v>1022</v>
      </c>
      <c r="C173" s="2"/>
      <c r="D173" s="4" t="s">
        <v>238</v>
      </c>
    </row>
    <row r="174" spans="1:4" x14ac:dyDescent="0.25">
      <c r="A174" s="9" t="s">
        <v>1025</v>
      </c>
      <c r="B174" s="2" t="s">
        <v>1024</v>
      </c>
      <c r="C174" s="2"/>
      <c r="D174" s="4" t="s">
        <v>231</v>
      </c>
    </row>
    <row r="175" spans="1:4" x14ac:dyDescent="0.25">
      <c r="A175" s="9" t="s">
        <v>1027</v>
      </c>
      <c r="B175" s="2" t="s">
        <v>1026</v>
      </c>
      <c r="C175" s="2"/>
      <c r="D175" s="4" t="s">
        <v>111</v>
      </c>
    </row>
    <row r="176" spans="1:4" x14ac:dyDescent="0.25">
      <c r="A176" s="9" t="s">
        <v>1030</v>
      </c>
      <c r="B176" s="2" t="s">
        <v>1026</v>
      </c>
      <c r="C176" s="2"/>
      <c r="D176" s="4" t="s">
        <v>111</v>
      </c>
    </row>
    <row r="177" spans="1:4" x14ac:dyDescent="0.25">
      <c r="A177" s="9" t="s">
        <v>1031</v>
      </c>
      <c r="B177" s="2" t="s">
        <v>1026</v>
      </c>
      <c r="C177" s="2"/>
      <c r="D177" s="4" t="s">
        <v>111</v>
      </c>
    </row>
    <row r="178" spans="1:4" x14ac:dyDescent="0.25">
      <c r="A178" s="9" t="s">
        <v>1032</v>
      </c>
      <c r="B178" s="2" t="s">
        <v>1026</v>
      </c>
      <c r="C178" s="2"/>
      <c r="D178" s="4" t="s">
        <v>111</v>
      </c>
    </row>
    <row r="179" spans="1:4" x14ac:dyDescent="0.25">
      <c r="A179" s="9" t="s">
        <v>1033</v>
      </c>
      <c r="B179" s="2" t="s">
        <v>1026</v>
      </c>
      <c r="C179" s="2"/>
      <c r="D179" s="4" t="s">
        <v>111</v>
      </c>
    </row>
    <row r="180" spans="1:4" x14ac:dyDescent="0.25">
      <c r="A180" s="9" t="s">
        <v>1035</v>
      </c>
      <c r="B180" s="2" t="s">
        <v>1034</v>
      </c>
      <c r="C180" s="2"/>
      <c r="D180" s="4" t="s">
        <v>111</v>
      </c>
    </row>
    <row r="181" spans="1:4" x14ac:dyDescent="0.25">
      <c r="A181" s="9" t="s">
        <v>1042</v>
      </c>
      <c r="B181" s="2" t="s">
        <v>1041</v>
      </c>
      <c r="C181" s="2"/>
      <c r="D181" s="4" t="s">
        <v>111</v>
      </c>
    </row>
    <row r="182" spans="1:4" x14ac:dyDescent="0.25">
      <c r="A182" s="9" t="s">
        <v>1052</v>
      </c>
      <c r="B182" s="2" t="s">
        <v>1051</v>
      </c>
      <c r="C182" s="2"/>
      <c r="D182" s="4" t="s">
        <v>111</v>
      </c>
    </row>
    <row r="183" spans="1:4" x14ac:dyDescent="0.25">
      <c r="A183" s="9" t="s">
        <v>1058</v>
      </c>
      <c r="B183" s="2" t="s">
        <v>1057</v>
      </c>
      <c r="C183" s="2"/>
      <c r="D183" s="4" t="s">
        <v>111</v>
      </c>
    </row>
    <row r="184" spans="1:4" x14ac:dyDescent="0.25">
      <c r="A184" s="9" t="s">
        <v>1068</v>
      </c>
      <c r="B184" s="2" t="s">
        <v>1067</v>
      </c>
      <c r="C184" s="2"/>
      <c r="D184" s="4" t="s">
        <v>111</v>
      </c>
    </row>
    <row r="185" spans="1:4" x14ac:dyDescent="0.25">
      <c r="A185" s="9" t="s">
        <v>1073</v>
      </c>
      <c r="B185" s="2" t="s">
        <v>1072</v>
      </c>
      <c r="C185" s="2"/>
      <c r="D185" s="4" t="s">
        <v>111</v>
      </c>
    </row>
    <row r="186" spans="1:4" x14ac:dyDescent="0.25">
      <c r="A186" s="9" t="s">
        <v>1076</v>
      </c>
      <c r="B186" s="2" t="s">
        <v>1075</v>
      </c>
      <c r="C186" s="2"/>
      <c r="D186" s="4" t="s">
        <v>111</v>
      </c>
    </row>
    <row r="187" spans="1:4" x14ac:dyDescent="0.25">
      <c r="A187" s="9" t="s">
        <v>1091</v>
      </c>
      <c r="B187" s="2" t="s">
        <v>1090</v>
      </c>
      <c r="C187" s="2"/>
      <c r="D187" s="4" t="s">
        <v>1092</v>
      </c>
    </row>
    <row r="188" spans="1:4" x14ac:dyDescent="0.25">
      <c r="A188" s="9" t="s">
        <v>1097</v>
      </c>
      <c r="B188" s="2" t="s">
        <v>1096</v>
      </c>
      <c r="C188" s="2"/>
      <c r="D188" s="4" t="s">
        <v>111</v>
      </c>
    </row>
    <row r="189" spans="1:4" x14ac:dyDescent="0.25">
      <c r="A189" s="9" t="s">
        <v>1101</v>
      </c>
      <c r="B189" s="2" t="s">
        <v>1100</v>
      </c>
      <c r="C189" s="2"/>
      <c r="D189" s="4" t="s">
        <v>111</v>
      </c>
    </row>
    <row r="190" spans="1:4" x14ac:dyDescent="0.25">
      <c r="A190" s="9" t="s">
        <v>1103</v>
      </c>
      <c r="B190" s="2" t="s">
        <v>1102</v>
      </c>
      <c r="C190" s="2"/>
      <c r="D190" s="4" t="s">
        <v>111</v>
      </c>
    </row>
    <row r="191" spans="1:4" x14ac:dyDescent="0.25">
      <c r="A191" s="11"/>
      <c r="B191" s="12"/>
      <c r="C191" s="12"/>
      <c r="D191" s="13"/>
    </row>
  </sheetData>
  <mergeCells count="1">
    <mergeCell ref="A1:D1"/>
  </mergeCells>
  <hyperlinks>
    <hyperlink ref="A4" location="Table_1" display="Table_1"/>
    <hyperlink ref="A5" location="Table_2" display="Table_2"/>
    <hyperlink ref="A6" location="Table_3" display="Table_3"/>
    <hyperlink ref="A7" location="Table_4" display="Table_4"/>
    <hyperlink ref="A8" location="Table_5" display="Table_5"/>
    <hyperlink ref="A9" location="Table_6" display="Table_6"/>
    <hyperlink ref="A10" location="Table_7" display="Table_7"/>
    <hyperlink ref="A11" location="Table_8" display="Table_8"/>
    <hyperlink ref="A12" location="Table_9" display="Table_9"/>
    <hyperlink ref="A13" location="Table_10" display="Table_10"/>
    <hyperlink ref="A14" location="Table_11" display="Table_11"/>
    <hyperlink ref="A15" location="Table_12" display="Table_12"/>
    <hyperlink ref="A16" location="Table_13" display="Table_13"/>
    <hyperlink ref="A17" location="Table_14" display="Table_14"/>
    <hyperlink ref="A18" location="Table_15" display="Table_15"/>
    <hyperlink ref="A19" location="Table_16" display="Table_16"/>
    <hyperlink ref="A20" location="Table_17" display="Table_17"/>
    <hyperlink ref="A21" location="Table_18" display="Table_18"/>
    <hyperlink ref="A22" location="Table_19" display="Table_19"/>
    <hyperlink ref="A23" location="Table_20" display="Table_20"/>
    <hyperlink ref="A24" location="Table_21" display="Table_21"/>
    <hyperlink ref="A25" location="Table_22" display="Table_22"/>
    <hyperlink ref="A26" location="Table_23" display="Table_23"/>
    <hyperlink ref="A27" location="Table_24" display="Table_24"/>
    <hyperlink ref="A28" location="Table_25" display="Table_25"/>
    <hyperlink ref="A29" location="Table_26" display="Table_26"/>
    <hyperlink ref="A30" location="Table_27" display="Table_27"/>
    <hyperlink ref="A31" location="Table_28" display="Table_28"/>
    <hyperlink ref="A32" location="Table_29" display="Table_29"/>
    <hyperlink ref="A33" location="Table_30" display="Table_30"/>
    <hyperlink ref="A34" location="Table_31" display="Table_31"/>
    <hyperlink ref="A35" location="Table_32" display="Table_32"/>
    <hyperlink ref="A36" location="Table_33" display="Table_33"/>
    <hyperlink ref="A37" location="Table_34" display="Table_34"/>
    <hyperlink ref="A38" location="Table_35" display="Table_35"/>
    <hyperlink ref="A39" location="Table_36" display="Table_36"/>
    <hyperlink ref="A40" location="Table_37" display="Table_37"/>
    <hyperlink ref="A41" location="Table_38" display="Table_38"/>
    <hyperlink ref="A42" location="Table_39" display="Table_39"/>
    <hyperlink ref="A43" location="Table_40" display="Table_40"/>
    <hyperlink ref="A44" location="Table_41" display="Table_41"/>
    <hyperlink ref="A45" location="Table_42" display="Table_42"/>
    <hyperlink ref="A46" location="Table_43" display="Table_43"/>
    <hyperlink ref="A47" location="Table_44" display="Table_44"/>
    <hyperlink ref="A48" location="Table_45" display="Table_45"/>
    <hyperlink ref="A49" location="Table_46" display="Table_46"/>
    <hyperlink ref="A50" location="Table_47" display="Table_47"/>
    <hyperlink ref="A51" location="Table_48" display="Table_48"/>
    <hyperlink ref="A52" location="Table_49" display="Table_49"/>
    <hyperlink ref="A53" location="Table_50" display="Table_50"/>
    <hyperlink ref="A54" location="Table_51" display="Table_51"/>
    <hyperlink ref="A55" location="Table_52" display="Table_52"/>
    <hyperlink ref="A56" location="Table_53" display="Table_53"/>
    <hyperlink ref="A57" location="Table_54" display="Table_54"/>
    <hyperlink ref="A58" location="Table_55" display="Table_55"/>
    <hyperlink ref="A59" location="Table_56" display="Table_56"/>
    <hyperlink ref="A60" location="Table_57" display="Table_57"/>
    <hyperlink ref="A61" location="Table_58" display="Table_58"/>
    <hyperlink ref="A62" location="Table_59" display="Table_59"/>
    <hyperlink ref="A63" location="Table_60" display="Table_60"/>
    <hyperlink ref="A64" location="Table_61" display="Table_61"/>
    <hyperlink ref="A65" location="Table_62" display="Table_62"/>
    <hyperlink ref="A66" location="Table_63" display="Table_63"/>
    <hyperlink ref="A67" location="Table_64" display="Table_64"/>
    <hyperlink ref="A68" location="Table_65" display="Table_65"/>
    <hyperlink ref="A69" location="Table_66" display="Table_66"/>
    <hyperlink ref="A70" location="Table_67" display="Table_67"/>
    <hyperlink ref="A71" location="Table_68" display="Table_68"/>
    <hyperlink ref="A72" location="Table_69" display="Table_69"/>
    <hyperlink ref="A73" location="Table_70" display="Table_70"/>
    <hyperlink ref="A74" location="Table_71" display="Table_71"/>
    <hyperlink ref="A75" location="Table_72" display="Table_72"/>
    <hyperlink ref="A76" location="Table_73" display="Table_73"/>
    <hyperlink ref="A77" location="Table_74" display="Table_74"/>
    <hyperlink ref="A78" location="Table_75" display="Table_75"/>
    <hyperlink ref="A79" location="Table_76" display="Table_76"/>
    <hyperlink ref="A80" location="Table_77" display="Table_77"/>
    <hyperlink ref="A81" location="Table_78" display="Table_78"/>
    <hyperlink ref="A82" location="Table_79" display="Table_79"/>
    <hyperlink ref="A83" location="Table_80" display="Table_80"/>
    <hyperlink ref="A84" location="Table_81" display="Table_81"/>
    <hyperlink ref="A85" location="Table_82" display="Table_82"/>
    <hyperlink ref="A86" location="Table_83" display="Table_83"/>
    <hyperlink ref="A87" location="Table_84" display="Table_84"/>
    <hyperlink ref="A88" location="Table_85" display="Table_85"/>
    <hyperlink ref="A89" location="Table_86" display="Table_86"/>
    <hyperlink ref="A90" location="Table_87" display="Table_87"/>
    <hyperlink ref="A91" location="Table_88" display="Table_88"/>
    <hyperlink ref="A92" location="Table_89" display="Table_89"/>
    <hyperlink ref="A93" location="Table_90" display="Table_90"/>
    <hyperlink ref="A94" location="Table_91" display="Table_91"/>
    <hyperlink ref="A95" location="Table_92" display="Table_92"/>
    <hyperlink ref="A96" location="Table_93" display="Table_93"/>
    <hyperlink ref="A97" location="Table_94" display="Table_94"/>
    <hyperlink ref="A98" location="Table_95" display="Table_95"/>
    <hyperlink ref="A99" location="Table_96" display="Table_96"/>
    <hyperlink ref="A100" location="Table_97" display="Table_97"/>
    <hyperlink ref="A101" location="Table_98" display="Table_98"/>
    <hyperlink ref="A102" location="Table_99" display="Table_99"/>
    <hyperlink ref="A103" location="Table_100" display="Table_100"/>
    <hyperlink ref="A104" location="Table_101" display="Table_101"/>
    <hyperlink ref="A105" location="Table_102" display="Table_102"/>
    <hyperlink ref="A106" location="Table_103" display="Table_103"/>
    <hyperlink ref="A107" location="Table_104" display="Table_104"/>
    <hyperlink ref="A108" location="Table_105" display="Table_105"/>
    <hyperlink ref="A109" location="Table_106" display="Table_106"/>
    <hyperlink ref="A110" location="Table_107" display="Table_107"/>
    <hyperlink ref="A111" location="Table_108" display="Table_108"/>
    <hyperlink ref="A112" location="Table_109" display="Table_109"/>
    <hyperlink ref="A113" location="Table_110" display="Table_110"/>
    <hyperlink ref="A114" location="Table_111" display="Table_111"/>
    <hyperlink ref="A115" location="Table_112" display="Table_112"/>
    <hyperlink ref="A116" location="Table_113" display="Table_113"/>
    <hyperlink ref="A117" location="Table_114" display="Table_114"/>
    <hyperlink ref="A118" location="Table_115" display="Table_115"/>
    <hyperlink ref="A119" location="Table_116" display="Table_116"/>
    <hyperlink ref="A120" location="Table_117" display="Table_117"/>
    <hyperlink ref="A121" location="Table_118" display="Table_118"/>
    <hyperlink ref="A122" location="Table_119" display="Table_119"/>
    <hyperlink ref="A123" location="Table_120" display="Table_120"/>
    <hyperlink ref="A124" location="Table_121" display="Table_121"/>
    <hyperlink ref="A125" location="Table_122" display="Table_122"/>
    <hyperlink ref="A126" location="Table_123" display="Table_123"/>
    <hyperlink ref="A127" location="Table_124" display="Table_124"/>
    <hyperlink ref="A128" location="Table_125" display="Table_125"/>
    <hyperlink ref="A129" location="Table_126" display="Table_126"/>
    <hyperlink ref="A130" location="Table_127" display="Table_127"/>
    <hyperlink ref="A131" location="Table_128" display="Table_128"/>
    <hyperlink ref="A132" location="Table_129" display="Table_129"/>
    <hyperlink ref="A133" location="Table_130" display="Table_130"/>
    <hyperlink ref="A134" location="Table_131" display="Table_131"/>
    <hyperlink ref="A135" location="Table_132" display="Table_132"/>
    <hyperlink ref="A136" location="Table_133" display="Table_133"/>
    <hyperlink ref="A137" location="Table_134" display="Table_134"/>
    <hyperlink ref="A138" location="Table_135" display="Table_135"/>
    <hyperlink ref="A139" location="Table_136" display="Table_136"/>
    <hyperlink ref="A140" location="Table_137" display="Table_137"/>
    <hyperlink ref="A141" location="Table_138" display="Table_138"/>
    <hyperlink ref="A142" location="Table_139" display="Table_139"/>
    <hyperlink ref="A143" location="Table_140" display="Table_140"/>
    <hyperlink ref="A144" location="Table_141" display="Table_141"/>
    <hyperlink ref="A145" location="Table_142" display="Table_142"/>
    <hyperlink ref="A146" location="Table_143" display="Table_143"/>
    <hyperlink ref="A147" location="Table_144" display="Table_144"/>
    <hyperlink ref="A148" location="Table_145" display="Table_145"/>
    <hyperlink ref="A149" location="Table_146" display="Table_146"/>
    <hyperlink ref="A150" location="Table_147" display="Table_147"/>
    <hyperlink ref="A151" location="Table_148" display="Table_148"/>
    <hyperlink ref="A152" location="Table_149" display="Table_149"/>
    <hyperlink ref="A153" location="Table_150" display="Table_150"/>
    <hyperlink ref="A154" location="Table_151" display="Table_151"/>
    <hyperlink ref="A155" location="Table_152" display="Table_152"/>
    <hyperlink ref="A156" location="Table_153" display="Table_153"/>
    <hyperlink ref="A157" location="Table_154" display="Table_154"/>
    <hyperlink ref="A158" location="Table_155" display="Table_155"/>
    <hyperlink ref="A159" location="Table_156" display="Table_156"/>
    <hyperlink ref="A160" location="Table_157" display="Table_157"/>
    <hyperlink ref="A161" location="Table_158" display="Table_158"/>
    <hyperlink ref="A162" location="Table_159" display="Table_159"/>
    <hyperlink ref="A163" location="Table_160" display="Table_160"/>
    <hyperlink ref="A164" location="Table_161" display="Table_161"/>
    <hyperlink ref="A165" location="Table_162" display="Table_162"/>
    <hyperlink ref="A166" location="Table_163" display="Table_163"/>
    <hyperlink ref="A167" location="Table_164" display="Table_164"/>
    <hyperlink ref="A168" location="Table_165" display="Table_165"/>
    <hyperlink ref="A169" location="Table_166" display="Table_166"/>
    <hyperlink ref="A170" location="Table_167" display="Table_167"/>
    <hyperlink ref="A171" location="Table_168" display="Table_168"/>
    <hyperlink ref="A172" location="Table_169" display="Table_169"/>
    <hyperlink ref="A173" location="Table_170" display="Table_170"/>
    <hyperlink ref="A174" location="Table_171" display="Table_171"/>
    <hyperlink ref="A175" location="Table_172" display="Table_172"/>
    <hyperlink ref="A176" location="Table_173" display="Table_173"/>
    <hyperlink ref="A177" location="Table_174" display="Table_174"/>
    <hyperlink ref="A178" location="Table_175" display="Table_175"/>
    <hyperlink ref="A179" location="Table_176" display="Table_176"/>
    <hyperlink ref="A180" location="Table_177" display="Table_177"/>
    <hyperlink ref="A181" location="Table_178" display="Table_178"/>
    <hyperlink ref="A182" location="Table_179" display="Table_179"/>
    <hyperlink ref="A183" location="Table_180" display="Table_180"/>
    <hyperlink ref="A184" location="Table_181" display="Table_181"/>
    <hyperlink ref="A185" location="Table_182" display="Table_182"/>
    <hyperlink ref="A186" location="Table_183" display="Table_183"/>
    <hyperlink ref="A187" location="Table_184" display="Table_184"/>
    <hyperlink ref="A188" location="Table_185" display="Table_185"/>
    <hyperlink ref="A189" location="Table_186" display="Table_186"/>
    <hyperlink ref="A190" location="Table_187" display="Table_187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185</v>
      </c>
    </row>
    <row r="2" spans="1:78" x14ac:dyDescent="0.25">
      <c r="A2" t="s">
        <v>155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4688</v>
      </c>
      <c r="C8">
        <v>4038</v>
      </c>
      <c r="D8">
        <v>370</v>
      </c>
      <c r="E8">
        <v>280</v>
      </c>
      <c r="F8">
        <v>901</v>
      </c>
      <c r="G8">
        <v>2166</v>
      </c>
      <c r="H8">
        <v>1621</v>
      </c>
      <c r="I8">
        <v>924</v>
      </c>
      <c r="J8">
        <v>1239</v>
      </c>
      <c r="K8">
        <v>898</v>
      </c>
      <c r="L8">
        <v>1627</v>
      </c>
      <c r="M8">
        <v>1571</v>
      </c>
      <c r="N8">
        <v>2423</v>
      </c>
      <c r="O8">
        <v>516</v>
      </c>
      <c r="P8">
        <v>178</v>
      </c>
      <c r="Q8">
        <v>861</v>
      </c>
      <c r="R8">
        <v>3827</v>
      </c>
      <c r="S8">
        <v>2801</v>
      </c>
      <c r="T8">
        <v>908</v>
      </c>
      <c r="U8">
        <v>908</v>
      </c>
      <c r="V8">
        <v>3257</v>
      </c>
      <c r="W8">
        <v>527</v>
      </c>
      <c r="X8">
        <v>844</v>
      </c>
      <c r="Y8">
        <v>0</v>
      </c>
      <c r="Z8">
        <v>4688</v>
      </c>
      <c r="AA8">
        <v>4688</v>
      </c>
      <c r="AB8">
        <v>4688</v>
      </c>
      <c r="AC8">
        <v>380</v>
      </c>
      <c r="AD8">
        <v>3875</v>
      </c>
      <c r="AE8">
        <v>394</v>
      </c>
      <c r="AF8">
        <v>3747</v>
      </c>
      <c r="AG8">
        <v>774</v>
      </c>
      <c r="AH8">
        <v>0</v>
      </c>
      <c r="AI8">
        <v>3380</v>
      </c>
      <c r="AJ8">
        <v>412</v>
      </c>
      <c r="AK8">
        <v>800</v>
      </c>
      <c r="AL8">
        <v>1925</v>
      </c>
      <c r="AM8">
        <v>2151</v>
      </c>
      <c r="AN8">
        <v>29</v>
      </c>
      <c r="AO8">
        <v>565</v>
      </c>
      <c r="AP8">
        <v>439</v>
      </c>
      <c r="AQ8">
        <v>450</v>
      </c>
      <c r="AR8">
        <v>372</v>
      </c>
      <c r="AS8">
        <v>259</v>
      </c>
      <c r="AT8">
        <v>438</v>
      </c>
      <c r="AU8">
        <v>321</v>
      </c>
      <c r="AV8">
        <v>439</v>
      </c>
      <c r="AW8">
        <v>72</v>
      </c>
      <c r="AX8">
        <v>292</v>
      </c>
      <c r="AY8">
        <v>452</v>
      </c>
      <c r="AZ8">
        <v>306</v>
      </c>
      <c r="BA8">
        <v>236</v>
      </c>
      <c r="BB8">
        <v>323</v>
      </c>
      <c r="BC8">
        <v>269</v>
      </c>
      <c r="BD8">
        <v>20</v>
      </c>
      <c r="BE8">
        <v>710</v>
      </c>
      <c r="BF8">
        <v>3978</v>
      </c>
      <c r="BG8">
        <v>2737</v>
      </c>
      <c r="BH8">
        <v>1951</v>
      </c>
      <c r="BI8">
        <v>1010</v>
      </c>
      <c r="BJ8">
        <v>733</v>
      </c>
      <c r="BK8">
        <v>690</v>
      </c>
      <c r="BL8">
        <v>165</v>
      </c>
      <c r="BM8">
        <v>678</v>
      </c>
      <c r="BN8">
        <v>1344</v>
      </c>
      <c r="BO8">
        <v>1704</v>
      </c>
      <c r="BP8">
        <v>962</v>
      </c>
      <c r="BQ8">
        <v>809</v>
      </c>
      <c r="BR8">
        <v>1211</v>
      </c>
      <c r="BS8">
        <v>1183</v>
      </c>
      <c r="BT8">
        <v>377</v>
      </c>
      <c r="BU8">
        <v>411</v>
      </c>
      <c r="BV8">
        <v>253</v>
      </c>
      <c r="BW8">
        <v>598</v>
      </c>
      <c r="BX8">
        <v>3183</v>
      </c>
      <c r="BY8">
        <v>3196</v>
      </c>
      <c r="BZ8">
        <v>2825</v>
      </c>
    </row>
    <row r="9" spans="1:78" x14ac:dyDescent="0.25">
      <c r="A9" t="s">
        <v>103</v>
      </c>
      <c r="B9">
        <v>4756</v>
      </c>
      <c r="C9">
        <v>4095</v>
      </c>
      <c r="D9">
        <v>399</v>
      </c>
      <c r="E9">
        <v>262</v>
      </c>
      <c r="F9">
        <v>916</v>
      </c>
      <c r="G9">
        <v>2537</v>
      </c>
      <c r="H9">
        <v>1303</v>
      </c>
      <c r="I9">
        <v>1159</v>
      </c>
      <c r="J9">
        <v>1528</v>
      </c>
      <c r="K9">
        <v>965</v>
      </c>
      <c r="L9">
        <v>1104</v>
      </c>
      <c r="M9">
        <v>1243</v>
      </c>
      <c r="N9">
        <v>2848</v>
      </c>
      <c r="O9">
        <v>505</v>
      </c>
      <c r="P9">
        <v>160</v>
      </c>
      <c r="Q9">
        <v>701</v>
      </c>
      <c r="R9">
        <v>4055</v>
      </c>
      <c r="S9">
        <v>3012</v>
      </c>
      <c r="T9">
        <v>938</v>
      </c>
      <c r="U9">
        <v>740</v>
      </c>
      <c r="V9">
        <v>3603</v>
      </c>
      <c r="W9">
        <v>473</v>
      </c>
      <c r="X9">
        <v>624</v>
      </c>
      <c r="Y9">
        <v>0</v>
      </c>
      <c r="Z9">
        <v>4756</v>
      </c>
      <c r="AA9">
        <v>4756</v>
      </c>
      <c r="AB9">
        <v>4756</v>
      </c>
      <c r="AC9">
        <v>416</v>
      </c>
      <c r="AD9">
        <v>3923</v>
      </c>
      <c r="AE9">
        <v>378</v>
      </c>
      <c r="AF9">
        <v>3772</v>
      </c>
      <c r="AG9">
        <v>823</v>
      </c>
      <c r="AH9">
        <v>0</v>
      </c>
      <c r="AI9">
        <v>3584</v>
      </c>
      <c r="AJ9">
        <v>374</v>
      </c>
      <c r="AK9">
        <v>717</v>
      </c>
      <c r="AL9">
        <v>2014</v>
      </c>
      <c r="AM9">
        <v>2164</v>
      </c>
      <c r="AN9">
        <v>31</v>
      </c>
      <c r="AO9">
        <v>530</v>
      </c>
      <c r="AP9">
        <v>460</v>
      </c>
      <c r="AQ9">
        <v>469</v>
      </c>
      <c r="AR9">
        <v>416</v>
      </c>
      <c r="AS9">
        <v>250</v>
      </c>
      <c r="AT9">
        <v>449</v>
      </c>
      <c r="AU9">
        <v>310</v>
      </c>
      <c r="AV9">
        <v>429</v>
      </c>
      <c r="AW9">
        <v>84</v>
      </c>
      <c r="AX9">
        <v>310</v>
      </c>
      <c r="AY9">
        <v>440</v>
      </c>
      <c r="AZ9">
        <v>315</v>
      </c>
      <c r="BA9">
        <v>229</v>
      </c>
      <c r="BB9">
        <v>315</v>
      </c>
      <c r="BC9">
        <v>260</v>
      </c>
      <c r="BD9">
        <v>20</v>
      </c>
      <c r="BE9">
        <v>743</v>
      </c>
      <c r="BF9">
        <v>4013</v>
      </c>
      <c r="BG9">
        <v>2841</v>
      </c>
      <c r="BH9">
        <v>1914</v>
      </c>
      <c r="BI9">
        <v>1136</v>
      </c>
      <c r="BJ9">
        <v>750</v>
      </c>
      <c r="BK9">
        <v>656</v>
      </c>
      <c r="BL9">
        <v>162</v>
      </c>
      <c r="BM9">
        <v>745</v>
      </c>
      <c r="BN9">
        <v>1407</v>
      </c>
      <c r="BO9">
        <v>1700</v>
      </c>
      <c r="BP9">
        <v>904</v>
      </c>
      <c r="BQ9">
        <v>868</v>
      </c>
      <c r="BR9">
        <v>1317</v>
      </c>
      <c r="BS9">
        <v>1292</v>
      </c>
      <c r="BT9">
        <v>379</v>
      </c>
      <c r="BU9">
        <v>445</v>
      </c>
      <c r="BV9">
        <v>255</v>
      </c>
      <c r="BW9">
        <v>655</v>
      </c>
      <c r="BX9">
        <v>3161</v>
      </c>
      <c r="BY9">
        <v>3186</v>
      </c>
      <c r="BZ9">
        <v>2785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2995</v>
      </c>
      <c r="C11">
        <v>2595</v>
      </c>
      <c r="D11">
        <v>245</v>
      </c>
      <c r="E11">
        <v>154</v>
      </c>
      <c r="F11">
        <v>393</v>
      </c>
      <c r="G11">
        <v>1710</v>
      </c>
      <c r="H11">
        <v>891</v>
      </c>
      <c r="I11">
        <v>860</v>
      </c>
      <c r="J11">
        <v>995</v>
      </c>
      <c r="K11">
        <v>566</v>
      </c>
      <c r="L11">
        <v>573</v>
      </c>
      <c r="M11">
        <v>678</v>
      </c>
      <c r="N11">
        <v>1943</v>
      </c>
      <c r="O11">
        <v>290</v>
      </c>
      <c r="P11">
        <v>84</v>
      </c>
      <c r="Q11">
        <v>443</v>
      </c>
      <c r="R11">
        <v>2551</v>
      </c>
      <c r="S11">
        <v>2181</v>
      </c>
      <c r="T11">
        <v>453</v>
      </c>
      <c r="U11">
        <v>329</v>
      </c>
      <c r="V11">
        <v>2329</v>
      </c>
      <c r="W11">
        <v>279</v>
      </c>
      <c r="X11">
        <v>360</v>
      </c>
      <c r="Y11">
        <v>0</v>
      </c>
      <c r="Z11">
        <v>2995</v>
      </c>
      <c r="AA11">
        <v>2995</v>
      </c>
      <c r="AB11">
        <v>2995</v>
      </c>
      <c r="AC11">
        <v>282</v>
      </c>
      <c r="AD11">
        <v>2545</v>
      </c>
      <c r="AE11">
        <v>153</v>
      </c>
      <c r="AF11">
        <v>2383</v>
      </c>
      <c r="AG11">
        <v>543</v>
      </c>
      <c r="AH11">
        <v>0</v>
      </c>
      <c r="AI11">
        <v>2529</v>
      </c>
      <c r="AJ11">
        <v>178</v>
      </c>
      <c r="AK11">
        <v>247</v>
      </c>
      <c r="AL11">
        <v>1551</v>
      </c>
      <c r="AM11">
        <v>1192</v>
      </c>
      <c r="AN11">
        <v>13</v>
      </c>
      <c r="AO11">
        <v>233</v>
      </c>
      <c r="AP11">
        <v>253</v>
      </c>
      <c r="AQ11">
        <v>333</v>
      </c>
      <c r="AR11">
        <v>190</v>
      </c>
      <c r="AS11">
        <v>163</v>
      </c>
      <c r="AT11">
        <v>303</v>
      </c>
      <c r="AU11">
        <v>208</v>
      </c>
      <c r="AV11">
        <v>286</v>
      </c>
      <c r="AW11">
        <v>51</v>
      </c>
      <c r="AX11">
        <v>192</v>
      </c>
      <c r="AY11">
        <v>297</v>
      </c>
      <c r="AZ11">
        <v>190</v>
      </c>
      <c r="BA11">
        <v>129</v>
      </c>
      <c r="BB11">
        <v>215</v>
      </c>
      <c r="BC11">
        <v>174</v>
      </c>
      <c r="BD11">
        <v>10</v>
      </c>
      <c r="BE11">
        <v>524</v>
      </c>
      <c r="BF11">
        <v>2471</v>
      </c>
      <c r="BG11">
        <v>2011</v>
      </c>
      <c r="BH11">
        <v>983</v>
      </c>
      <c r="BI11">
        <v>895</v>
      </c>
      <c r="BJ11">
        <v>502</v>
      </c>
      <c r="BK11">
        <v>433</v>
      </c>
      <c r="BL11">
        <v>109</v>
      </c>
      <c r="BM11">
        <v>608</v>
      </c>
      <c r="BN11">
        <v>1011</v>
      </c>
      <c r="BO11">
        <v>1017</v>
      </c>
      <c r="BP11">
        <v>357</v>
      </c>
      <c r="BQ11">
        <v>709</v>
      </c>
      <c r="BR11">
        <v>1020</v>
      </c>
      <c r="BS11">
        <v>1002</v>
      </c>
      <c r="BT11">
        <v>232</v>
      </c>
      <c r="BU11">
        <v>349</v>
      </c>
      <c r="BV11">
        <v>209</v>
      </c>
      <c r="BW11">
        <v>531</v>
      </c>
      <c r="BX11">
        <v>2038</v>
      </c>
      <c r="BY11">
        <v>2070</v>
      </c>
      <c r="BZ11">
        <v>1774</v>
      </c>
    </row>
    <row r="12" spans="1:78" x14ac:dyDescent="0.25">
      <c r="B12" s="7">
        <v>0.63</v>
      </c>
      <c r="C12" s="7">
        <v>0.63</v>
      </c>
      <c r="D12" s="7">
        <v>0.61</v>
      </c>
      <c r="E12" s="7">
        <v>0.59</v>
      </c>
      <c r="F12" s="7">
        <v>0.43</v>
      </c>
      <c r="G12" s="7">
        <v>0.67</v>
      </c>
      <c r="H12" s="7">
        <v>0.68</v>
      </c>
      <c r="I12" s="7">
        <v>0.74</v>
      </c>
      <c r="J12" s="7">
        <v>0.65</v>
      </c>
      <c r="K12" s="7">
        <v>0.59</v>
      </c>
      <c r="L12" s="7">
        <v>0.52</v>
      </c>
      <c r="M12" s="7">
        <v>0.55000000000000004</v>
      </c>
      <c r="N12" s="7">
        <v>0.68</v>
      </c>
      <c r="O12" s="7">
        <v>0.56999999999999995</v>
      </c>
      <c r="P12" s="7">
        <v>0.52</v>
      </c>
      <c r="Q12" s="7">
        <v>0.63</v>
      </c>
      <c r="R12" s="7">
        <v>0.63</v>
      </c>
      <c r="S12" s="7">
        <v>0.72</v>
      </c>
      <c r="T12" s="7">
        <v>0.48</v>
      </c>
      <c r="U12" s="7">
        <v>0.45</v>
      </c>
      <c r="V12" s="7">
        <v>0.65</v>
      </c>
      <c r="W12" s="7">
        <v>0.59</v>
      </c>
      <c r="X12" s="7">
        <v>0.57999999999999996</v>
      </c>
      <c r="Y12" t="s">
        <v>108</v>
      </c>
      <c r="Z12" s="7">
        <v>0.63</v>
      </c>
      <c r="AA12" s="7">
        <v>0.63</v>
      </c>
      <c r="AB12" s="7">
        <v>0.63</v>
      </c>
      <c r="AC12" s="7">
        <v>0.68</v>
      </c>
      <c r="AD12" s="7">
        <v>0.65</v>
      </c>
      <c r="AE12" s="7">
        <v>0.4</v>
      </c>
      <c r="AF12" s="7">
        <v>0.63</v>
      </c>
      <c r="AG12" s="7">
        <v>0.66</v>
      </c>
      <c r="AH12" t="s">
        <v>108</v>
      </c>
      <c r="AI12" s="7">
        <v>0.71</v>
      </c>
      <c r="AJ12" s="7">
        <v>0.48</v>
      </c>
      <c r="AK12" s="7">
        <v>0.35</v>
      </c>
      <c r="AL12" s="7">
        <v>0.77</v>
      </c>
      <c r="AM12" s="7">
        <v>0.55000000000000004</v>
      </c>
      <c r="AN12" s="7">
        <v>0.42</v>
      </c>
      <c r="AO12" s="7">
        <v>0.44</v>
      </c>
      <c r="AP12" s="7">
        <v>0.55000000000000004</v>
      </c>
      <c r="AQ12" s="7">
        <v>0.71</v>
      </c>
      <c r="AR12" s="7">
        <v>0.46</v>
      </c>
      <c r="AS12" s="7">
        <v>0.65</v>
      </c>
      <c r="AT12" s="7">
        <v>0.67</v>
      </c>
      <c r="AU12" s="7">
        <v>0.67</v>
      </c>
      <c r="AV12" s="7">
        <v>0.67</v>
      </c>
      <c r="AW12" s="7">
        <v>0.6</v>
      </c>
      <c r="AX12" s="7">
        <v>0.62</v>
      </c>
      <c r="AY12" s="7">
        <v>0.68</v>
      </c>
      <c r="AZ12" s="7">
        <v>0.6</v>
      </c>
      <c r="BA12" s="7">
        <v>0.56000000000000005</v>
      </c>
      <c r="BB12" s="7">
        <v>0.68</v>
      </c>
      <c r="BC12" s="7">
        <v>0.67</v>
      </c>
      <c r="BD12" s="7">
        <v>0.51</v>
      </c>
      <c r="BE12" s="7">
        <v>0.71</v>
      </c>
      <c r="BF12" s="7">
        <v>0.62</v>
      </c>
      <c r="BG12" s="7">
        <v>0.71</v>
      </c>
      <c r="BH12" s="7">
        <v>0.51</v>
      </c>
      <c r="BI12" s="7">
        <v>0.79</v>
      </c>
      <c r="BJ12" s="7">
        <v>0.67</v>
      </c>
      <c r="BK12" s="7">
        <v>0.66</v>
      </c>
      <c r="BL12" s="7">
        <v>0.68</v>
      </c>
      <c r="BM12" s="7">
        <v>0.82</v>
      </c>
      <c r="BN12" s="7">
        <v>0.72</v>
      </c>
      <c r="BO12" s="7">
        <v>0.6</v>
      </c>
      <c r="BP12" s="7">
        <v>0.4</v>
      </c>
      <c r="BQ12" s="7">
        <v>0.82</v>
      </c>
      <c r="BR12" s="7">
        <v>0.77</v>
      </c>
      <c r="BS12" s="7">
        <v>0.78</v>
      </c>
      <c r="BT12" s="7">
        <v>0.61</v>
      </c>
      <c r="BU12" s="7">
        <v>0.78</v>
      </c>
      <c r="BV12" s="7">
        <v>0.82</v>
      </c>
      <c r="BW12" s="7">
        <v>0.81</v>
      </c>
      <c r="BX12" s="7">
        <v>0.64</v>
      </c>
      <c r="BY12" s="7">
        <v>0.65</v>
      </c>
      <c r="BZ12" s="7">
        <v>0.64</v>
      </c>
    </row>
    <row r="13" spans="1:78" x14ac:dyDescent="0.25">
      <c r="A13" t="s">
        <v>55</v>
      </c>
      <c r="B13">
        <v>1088</v>
      </c>
      <c r="C13">
        <v>938</v>
      </c>
      <c r="D13">
        <v>95</v>
      </c>
      <c r="E13">
        <v>55</v>
      </c>
      <c r="F13">
        <v>346</v>
      </c>
      <c r="G13">
        <v>541</v>
      </c>
      <c r="H13">
        <v>201</v>
      </c>
      <c r="I13">
        <v>162</v>
      </c>
      <c r="J13">
        <v>313</v>
      </c>
      <c r="K13">
        <v>252</v>
      </c>
      <c r="L13">
        <v>361</v>
      </c>
      <c r="M13">
        <v>370</v>
      </c>
      <c r="N13">
        <v>534</v>
      </c>
      <c r="O13">
        <v>136</v>
      </c>
      <c r="P13">
        <v>47</v>
      </c>
      <c r="Q13">
        <v>147</v>
      </c>
      <c r="R13">
        <v>941</v>
      </c>
      <c r="S13">
        <v>465</v>
      </c>
      <c r="T13">
        <v>310</v>
      </c>
      <c r="U13">
        <v>292</v>
      </c>
      <c r="V13">
        <v>793</v>
      </c>
      <c r="W13">
        <v>124</v>
      </c>
      <c r="X13">
        <v>152</v>
      </c>
      <c r="Y13">
        <v>0</v>
      </c>
      <c r="Z13">
        <v>1088</v>
      </c>
      <c r="AA13">
        <v>1088</v>
      </c>
      <c r="AB13">
        <v>1088</v>
      </c>
      <c r="AC13">
        <v>94</v>
      </c>
      <c r="AD13">
        <v>879</v>
      </c>
      <c r="AE13">
        <v>102</v>
      </c>
      <c r="AF13">
        <v>881</v>
      </c>
      <c r="AG13">
        <v>164</v>
      </c>
      <c r="AH13">
        <v>0</v>
      </c>
      <c r="AI13">
        <v>562</v>
      </c>
      <c r="AJ13">
        <v>135</v>
      </c>
      <c r="AK13">
        <v>360</v>
      </c>
      <c r="AL13">
        <v>278</v>
      </c>
      <c r="AM13">
        <v>679</v>
      </c>
      <c r="AN13">
        <v>14</v>
      </c>
      <c r="AO13">
        <v>113</v>
      </c>
      <c r="AP13">
        <v>132</v>
      </c>
      <c r="AQ13">
        <v>89</v>
      </c>
      <c r="AR13">
        <v>162</v>
      </c>
      <c r="AS13">
        <v>56</v>
      </c>
      <c r="AT13">
        <v>78</v>
      </c>
      <c r="AU13">
        <v>56</v>
      </c>
      <c r="AV13">
        <v>94</v>
      </c>
      <c r="AW13">
        <v>20</v>
      </c>
      <c r="AX13">
        <v>75</v>
      </c>
      <c r="AY13">
        <v>90</v>
      </c>
      <c r="AZ13">
        <v>55</v>
      </c>
      <c r="BA13">
        <v>57</v>
      </c>
      <c r="BB13">
        <v>55</v>
      </c>
      <c r="BC13">
        <v>66</v>
      </c>
      <c r="BD13">
        <v>4</v>
      </c>
      <c r="BE13">
        <v>133</v>
      </c>
      <c r="BF13">
        <v>955</v>
      </c>
      <c r="BG13">
        <v>489</v>
      </c>
      <c r="BH13">
        <v>599</v>
      </c>
      <c r="BI13">
        <v>141</v>
      </c>
      <c r="BJ13">
        <v>159</v>
      </c>
      <c r="BK13">
        <v>133</v>
      </c>
      <c r="BL13">
        <v>24</v>
      </c>
      <c r="BM13">
        <v>89</v>
      </c>
      <c r="BN13">
        <v>229</v>
      </c>
      <c r="BO13">
        <v>421</v>
      </c>
      <c r="BP13">
        <v>349</v>
      </c>
      <c r="BQ13">
        <v>95</v>
      </c>
      <c r="BR13">
        <v>191</v>
      </c>
      <c r="BS13">
        <v>182</v>
      </c>
      <c r="BT13">
        <v>88</v>
      </c>
      <c r="BU13">
        <v>59</v>
      </c>
      <c r="BV13">
        <v>25</v>
      </c>
      <c r="BW13">
        <v>78</v>
      </c>
      <c r="BX13">
        <v>690</v>
      </c>
      <c r="BY13">
        <v>696</v>
      </c>
      <c r="BZ13">
        <v>630</v>
      </c>
    </row>
    <row r="14" spans="1:78" x14ac:dyDescent="0.25">
      <c r="B14" s="7">
        <v>0.23</v>
      </c>
      <c r="C14" s="7">
        <v>0.23</v>
      </c>
      <c r="D14" s="7">
        <v>0.24</v>
      </c>
      <c r="E14" s="7">
        <v>0.21</v>
      </c>
      <c r="F14" s="7">
        <v>0.38</v>
      </c>
      <c r="G14" s="7">
        <v>0.21</v>
      </c>
      <c r="H14" s="7">
        <v>0.15</v>
      </c>
      <c r="I14" s="7">
        <v>0.14000000000000001</v>
      </c>
      <c r="J14" s="7">
        <v>0.21</v>
      </c>
      <c r="K14" s="7">
        <v>0.26</v>
      </c>
      <c r="L14" s="7">
        <v>0.33</v>
      </c>
      <c r="M14" s="7">
        <v>0.3</v>
      </c>
      <c r="N14" s="7">
        <v>0.19</v>
      </c>
      <c r="O14" s="7">
        <v>0.27</v>
      </c>
      <c r="P14" s="7">
        <v>0.3</v>
      </c>
      <c r="Q14" s="7">
        <v>0.21</v>
      </c>
      <c r="R14" s="7">
        <v>0.23</v>
      </c>
      <c r="S14" s="7">
        <v>0.15</v>
      </c>
      <c r="T14" s="7">
        <v>0.33</v>
      </c>
      <c r="U14" s="7">
        <v>0.4</v>
      </c>
      <c r="V14" s="7">
        <v>0.22</v>
      </c>
      <c r="W14" s="7">
        <v>0.26</v>
      </c>
      <c r="X14" s="7">
        <v>0.24</v>
      </c>
      <c r="Y14" t="s">
        <v>108</v>
      </c>
      <c r="Z14" s="7">
        <v>0.23</v>
      </c>
      <c r="AA14" s="7">
        <v>0.23</v>
      </c>
      <c r="AB14" s="7">
        <v>0.23</v>
      </c>
      <c r="AC14" s="7">
        <v>0.23</v>
      </c>
      <c r="AD14" s="7">
        <v>0.22</v>
      </c>
      <c r="AE14" s="7">
        <v>0.27</v>
      </c>
      <c r="AF14" s="7">
        <v>0.23</v>
      </c>
      <c r="AG14" s="7">
        <v>0.2</v>
      </c>
      <c r="AH14" t="s">
        <v>108</v>
      </c>
      <c r="AI14" s="7">
        <v>0.16</v>
      </c>
      <c r="AJ14" s="7">
        <v>0.36</v>
      </c>
      <c r="AK14" s="7">
        <v>0.5</v>
      </c>
      <c r="AL14" s="7">
        <v>0.14000000000000001</v>
      </c>
      <c r="AM14" s="7">
        <v>0.31</v>
      </c>
      <c r="AN14" s="7">
        <v>0.45</v>
      </c>
      <c r="AO14" s="7">
        <v>0.21</v>
      </c>
      <c r="AP14" s="7">
        <v>0.28999999999999998</v>
      </c>
      <c r="AQ14" s="7">
        <v>0.19</v>
      </c>
      <c r="AR14" s="7">
        <v>0.39</v>
      </c>
      <c r="AS14" s="7">
        <v>0.23</v>
      </c>
      <c r="AT14" s="7">
        <v>0.17</v>
      </c>
      <c r="AU14" s="7">
        <v>0.18</v>
      </c>
      <c r="AV14" s="7">
        <v>0.22</v>
      </c>
      <c r="AW14" s="7">
        <v>0.24</v>
      </c>
      <c r="AX14" s="7">
        <v>0.24</v>
      </c>
      <c r="AY14" s="7">
        <v>0.2</v>
      </c>
      <c r="AZ14" s="7">
        <v>0.17</v>
      </c>
      <c r="BA14" s="7">
        <v>0.25</v>
      </c>
      <c r="BB14" s="7">
        <v>0.17</v>
      </c>
      <c r="BC14" s="7">
        <v>0.25</v>
      </c>
      <c r="BD14" s="7">
        <v>0.2</v>
      </c>
      <c r="BE14" s="7">
        <v>0.18</v>
      </c>
      <c r="BF14" s="7">
        <v>0.24</v>
      </c>
      <c r="BG14" s="7">
        <v>0.17</v>
      </c>
      <c r="BH14" s="7">
        <v>0.31</v>
      </c>
      <c r="BI14" s="7">
        <v>0.12</v>
      </c>
      <c r="BJ14" s="7">
        <v>0.21</v>
      </c>
      <c r="BK14" s="7">
        <v>0.2</v>
      </c>
      <c r="BL14" s="7">
        <v>0.15</v>
      </c>
      <c r="BM14" s="7">
        <v>0.12</v>
      </c>
      <c r="BN14" s="7">
        <v>0.16</v>
      </c>
      <c r="BO14" s="7">
        <v>0.25</v>
      </c>
      <c r="BP14" s="7">
        <v>0.39</v>
      </c>
      <c r="BQ14" s="7">
        <v>0.11</v>
      </c>
      <c r="BR14" s="7">
        <v>0.14000000000000001</v>
      </c>
      <c r="BS14" s="7">
        <v>0.14000000000000001</v>
      </c>
      <c r="BT14" s="7">
        <v>0.23</v>
      </c>
      <c r="BU14" s="7">
        <v>0.13</v>
      </c>
      <c r="BV14" s="7">
        <v>0.1</v>
      </c>
      <c r="BW14" s="7">
        <v>0.12</v>
      </c>
      <c r="BX14" s="7">
        <v>0.22</v>
      </c>
      <c r="BY14" s="7">
        <v>0.22</v>
      </c>
      <c r="BZ14" s="7">
        <v>0.23</v>
      </c>
    </row>
    <row r="15" spans="1:78" x14ac:dyDescent="0.25">
      <c r="A15" t="s">
        <v>40</v>
      </c>
      <c r="B15">
        <v>16</v>
      </c>
      <c r="C15">
        <v>10</v>
      </c>
      <c r="D15">
        <v>1</v>
      </c>
      <c r="E15">
        <v>4</v>
      </c>
      <c r="F15">
        <v>2</v>
      </c>
      <c r="G15">
        <v>11</v>
      </c>
      <c r="H15">
        <v>3</v>
      </c>
      <c r="I15">
        <v>0</v>
      </c>
      <c r="J15">
        <v>5</v>
      </c>
      <c r="K15">
        <v>4</v>
      </c>
      <c r="L15">
        <v>6</v>
      </c>
      <c r="M15">
        <v>5</v>
      </c>
      <c r="N15">
        <v>6</v>
      </c>
      <c r="O15">
        <v>3</v>
      </c>
      <c r="P15">
        <v>2</v>
      </c>
      <c r="Q15">
        <v>1</v>
      </c>
      <c r="R15">
        <v>14</v>
      </c>
      <c r="S15">
        <v>2</v>
      </c>
      <c r="T15">
        <v>4</v>
      </c>
      <c r="U15">
        <v>9</v>
      </c>
      <c r="V15">
        <v>10</v>
      </c>
      <c r="W15">
        <v>0</v>
      </c>
      <c r="X15">
        <v>5</v>
      </c>
      <c r="Y15">
        <v>0</v>
      </c>
      <c r="Z15">
        <v>16</v>
      </c>
      <c r="AA15">
        <v>16</v>
      </c>
      <c r="AB15">
        <v>16</v>
      </c>
      <c r="AC15">
        <v>0</v>
      </c>
      <c r="AD15">
        <v>8</v>
      </c>
      <c r="AE15">
        <v>3</v>
      </c>
      <c r="AF15">
        <v>7</v>
      </c>
      <c r="AG15">
        <v>3</v>
      </c>
      <c r="AH15">
        <v>0</v>
      </c>
      <c r="AI15">
        <v>5</v>
      </c>
      <c r="AJ15">
        <v>1</v>
      </c>
      <c r="AK15">
        <v>7</v>
      </c>
      <c r="AL15">
        <v>1</v>
      </c>
      <c r="AM15">
        <v>7</v>
      </c>
      <c r="AN15">
        <v>0</v>
      </c>
      <c r="AO15">
        <v>2</v>
      </c>
      <c r="AP15">
        <v>0</v>
      </c>
      <c r="AQ15">
        <v>0</v>
      </c>
      <c r="AR15">
        <v>4</v>
      </c>
      <c r="AS15">
        <v>0</v>
      </c>
      <c r="AT15">
        <v>1</v>
      </c>
      <c r="AU15">
        <v>2</v>
      </c>
      <c r="AV15">
        <v>2</v>
      </c>
      <c r="AW15">
        <v>0</v>
      </c>
      <c r="AX15">
        <v>1</v>
      </c>
      <c r="AY15">
        <v>1</v>
      </c>
      <c r="AZ15">
        <v>0</v>
      </c>
      <c r="BA15">
        <v>4</v>
      </c>
      <c r="BB15">
        <v>1</v>
      </c>
      <c r="BC15">
        <v>0</v>
      </c>
      <c r="BD15">
        <v>0</v>
      </c>
      <c r="BE15">
        <v>3</v>
      </c>
      <c r="BF15">
        <v>13</v>
      </c>
      <c r="BG15">
        <v>8</v>
      </c>
      <c r="BH15">
        <v>8</v>
      </c>
      <c r="BI15">
        <v>5</v>
      </c>
      <c r="BJ15">
        <v>2</v>
      </c>
      <c r="BK15">
        <v>1</v>
      </c>
      <c r="BL15">
        <v>0</v>
      </c>
      <c r="BM15">
        <v>0</v>
      </c>
      <c r="BN15">
        <v>4</v>
      </c>
      <c r="BO15">
        <v>6</v>
      </c>
      <c r="BP15">
        <v>7</v>
      </c>
      <c r="BQ15">
        <v>1</v>
      </c>
      <c r="BR15">
        <v>1</v>
      </c>
      <c r="BS15">
        <v>1</v>
      </c>
      <c r="BT15">
        <v>2</v>
      </c>
      <c r="BU15">
        <v>1</v>
      </c>
      <c r="BV15">
        <v>0</v>
      </c>
      <c r="BW15">
        <v>1</v>
      </c>
      <c r="BX15">
        <v>8</v>
      </c>
      <c r="BY15">
        <v>11</v>
      </c>
      <c r="BZ15">
        <v>8</v>
      </c>
    </row>
    <row r="16" spans="1:78" x14ac:dyDescent="0.25">
      <c r="B16">
        <v>0</v>
      </c>
      <c r="C16">
        <v>0</v>
      </c>
      <c r="D16">
        <v>0</v>
      </c>
      <c r="E16" s="7">
        <v>0.02</v>
      </c>
      <c r="F16">
        <v>0</v>
      </c>
      <c r="G16">
        <v>0</v>
      </c>
      <c r="H16">
        <v>0</v>
      </c>
      <c r="I16" t="s">
        <v>106</v>
      </c>
      <c r="J16">
        <v>0</v>
      </c>
      <c r="K16">
        <v>0</v>
      </c>
      <c r="L16" s="7">
        <v>0.01</v>
      </c>
      <c r="M16">
        <v>0</v>
      </c>
      <c r="N16">
        <v>0</v>
      </c>
      <c r="O16" s="7">
        <v>0.01</v>
      </c>
      <c r="P16" s="7">
        <v>0.01</v>
      </c>
      <c r="Q16">
        <v>0</v>
      </c>
      <c r="R16">
        <v>0</v>
      </c>
      <c r="S16">
        <v>0</v>
      </c>
      <c r="T16">
        <v>0</v>
      </c>
      <c r="U16" s="7">
        <v>0.01</v>
      </c>
      <c r="V16">
        <v>0</v>
      </c>
      <c r="W16" t="s">
        <v>106</v>
      </c>
      <c r="X16" s="7">
        <v>0.01</v>
      </c>
      <c r="Y16" t="s">
        <v>106</v>
      </c>
      <c r="Z16">
        <v>0</v>
      </c>
      <c r="AA16">
        <v>0</v>
      </c>
      <c r="AB16">
        <v>0</v>
      </c>
      <c r="AC16" t="s">
        <v>106</v>
      </c>
      <c r="AD16">
        <v>0</v>
      </c>
      <c r="AE16" s="7">
        <v>0.01</v>
      </c>
      <c r="AF16">
        <v>0</v>
      </c>
      <c r="AG16">
        <v>0</v>
      </c>
      <c r="AH16" t="s">
        <v>106</v>
      </c>
      <c r="AI16">
        <v>0</v>
      </c>
      <c r="AJ16">
        <v>0</v>
      </c>
      <c r="AK16" s="7">
        <v>0.01</v>
      </c>
      <c r="AL16">
        <v>0</v>
      </c>
      <c r="AM16">
        <v>0</v>
      </c>
      <c r="AN16" t="s">
        <v>106</v>
      </c>
      <c r="AO16">
        <v>0</v>
      </c>
      <c r="AP16" t="s">
        <v>106</v>
      </c>
      <c r="AQ16" t="s">
        <v>106</v>
      </c>
      <c r="AR16" s="7">
        <v>0.01</v>
      </c>
      <c r="AS16" t="s">
        <v>106</v>
      </c>
      <c r="AT16">
        <v>0</v>
      </c>
      <c r="AU16" s="7">
        <v>0.01</v>
      </c>
      <c r="AV16">
        <v>0</v>
      </c>
      <c r="AW16" t="s">
        <v>106</v>
      </c>
      <c r="AX16">
        <v>0</v>
      </c>
      <c r="AY16">
        <v>0</v>
      </c>
      <c r="AZ16" t="s">
        <v>106</v>
      </c>
      <c r="BA16" s="7">
        <v>0.02</v>
      </c>
      <c r="BB16">
        <v>0</v>
      </c>
      <c r="BC16" t="s">
        <v>106</v>
      </c>
      <c r="BD16" t="s">
        <v>106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>
        <v>0</v>
      </c>
      <c r="BR16">
        <v>0</v>
      </c>
      <c r="BS16">
        <v>0</v>
      </c>
      <c r="BT16">
        <v>0</v>
      </c>
      <c r="BU16">
        <v>0</v>
      </c>
      <c r="BV16" t="s">
        <v>106</v>
      </c>
      <c r="BW16">
        <v>0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657</v>
      </c>
      <c r="C17">
        <v>552</v>
      </c>
      <c r="D17">
        <v>57</v>
      </c>
      <c r="E17">
        <v>48</v>
      </c>
      <c r="F17">
        <v>174</v>
      </c>
      <c r="G17">
        <v>275</v>
      </c>
      <c r="H17">
        <v>208</v>
      </c>
      <c r="I17">
        <v>137</v>
      </c>
      <c r="J17">
        <v>214</v>
      </c>
      <c r="K17">
        <v>142</v>
      </c>
      <c r="L17">
        <v>164</v>
      </c>
      <c r="M17">
        <v>189</v>
      </c>
      <c r="N17">
        <v>365</v>
      </c>
      <c r="O17">
        <v>76</v>
      </c>
      <c r="P17">
        <v>27</v>
      </c>
      <c r="Q17">
        <v>109</v>
      </c>
      <c r="R17">
        <v>548</v>
      </c>
      <c r="S17">
        <v>363</v>
      </c>
      <c r="T17">
        <v>171</v>
      </c>
      <c r="U17">
        <v>109</v>
      </c>
      <c r="V17">
        <v>471</v>
      </c>
      <c r="W17">
        <v>70</v>
      </c>
      <c r="X17">
        <v>106</v>
      </c>
      <c r="Y17">
        <v>0</v>
      </c>
      <c r="Z17">
        <v>657</v>
      </c>
      <c r="AA17">
        <v>657</v>
      </c>
      <c r="AB17">
        <v>657</v>
      </c>
      <c r="AC17">
        <v>40</v>
      </c>
      <c r="AD17">
        <v>490</v>
      </c>
      <c r="AE17">
        <v>121</v>
      </c>
      <c r="AF17">
        <v>502</v>
      </c>
      <c r="AG17">
        <v>112</v>
      </c>
      <c r="AH17">
        <v>0</v>
      </c>
      <c r="AI17">
        <v>488</v>
      </c>
      <c r="AJ17">
        <v>61</v>
      </c>
      <c r="AK17">
        <v>103</v>
      </c>
      <c r="AL17">
        <v>185</v>
      </c>
      <c r="AM17">
        <v>285</v>
      </c>
      <c r="AN17">
        <v>4</v>
      </c>
      <c r="AO17">
        <v>182</v>
      </c>
      <c r="AP17">
        <v>75</v>
      </c>
      <c r="AQ17">
        <v>48</v>
      </c>
      <c r="AR17">
        <v>59</v>
      </c>
      <c r="AS17">
        <v>30</v>
      </c>
      <c r="AT17">
        <v>67</v>
      </c>
      <c r="AU17">
        <v>45</v>
      </c>
      <c r="AV17">
        <v>47</v>
      </c>
      <c r="AW17">
        <v>14</v>
      </c>
      <c r="AX17">
        <v>42</v>
      </c>
      <c r="AY17">
        <v>52</v>
      </c>
      <c r="AZ17">
        <v>70</v>
      </c>
      <c r="BA17">
        <v>39</v>
      </c>
      <c r="BB17">
        <v>44</v>
      </c>
      <c r="BC17">
        <v>20</v>
      </c>
      <c r="BD17">
        <v>6</v>
      </c>
      <c r="BE17">
        <v>82</v>
      </c>
      <c r="BF17">
        <v>575</v>
      </c>
      <c r="BG17">
        <v>333</v>
      </c>
      <c r="BH17">
        <v>324</v>
      </c>
      <c r="BI17">
        <v>95</v>
      </c>
      <c r="BJ17">
        <v>87</v>
      </c>
      <c r="BK17">
        <v>89</v>
      </c>
      <c r="BL17">
        <v>28</v>
      </c>
      <c r="BM17">
        <v>48</v>
      </c>
      <c r="BN17">
        <v>163</v>
      </c>
      <c r="BO17">
        <v>256</v>
      </c>
      <c r="BP17">
        <v>190</v>
      </c>
      <c r="BQ17">
        <v>63</v>
      </c>
      <c r="BR17">
        <v>106</v>
      </c>
      <c r="BS17">
        <v>107</v>
      </c>
      <c r="BT17">
        <v>57</v>
      </c>
      <c r="BU17">
        <v>36</v>
      </c>
      <c r="BV17">
        <v>22</v>
      </c>
      <c r="BW17">
        <v>45</v>
      </c>
      <c r="BX17">
        <v>425</v>
      </c>
      <c r="BY17">
        <v>408</v>
      </c>
      <c r="BZ17">
        <v>373</v>
      </c>
    </row>
    <row r="18" spans="1:78" x14ac:dyDescent="0.25">
      <c r="B18" s="7">
        <v>0.14000000000000001</v>
      </c>
      <c r="C18" s="7">
        <v>0.13</v>
      </c>
      <c r="D18" s="7">
        <v>0.14000000000000001</v>
      </c>
      <c r="E18" s="7">
        <v>0.18</v>
      </c>
      <c r="F18" s="7">
        <v>0.19</v>
      </c>
      <c r="G18" s="7">
        <v>0.11</v>
      </c>
      <c r="H18" s="7">
        <v>0.16</v>
      </c>
      <c r="I18" s="7">
        <v>0.12</v>
      </c>
      <c r="J18" s="7">
        <v>0.14000000000000001</v>
      </c>
      <c r="K18" s="7">
        <v>0.15</v>
      </c>
      <c r="L18" s="7">
        <v>0.15</v>
      </c>
      <c r="M18" s="7">
        <v>0.15</v>
      </c>
      <c r="N18" s="7">
        <v>0.13</v>
      </c>
      <c r="O18" s="7">
        <v>0.15</v>
      </c>
      <c r="P18" s="7">
        <v>0.17</v>
      </c>
      <c r="Q18" s="7">
        <v>0.16</v>
      </c>
      <c r="R18" s="7">
        <v>0.14000000000000001</v>
      </c>
      <c r="S18" s="7">
        <v>0.12</v>
      </c>
      <c r="T18" s="7">
        <v>0.18</v>
      </c>
      <c r="U18" s="7">
        <v>0.15</v>
      </c>
      <c r="V18" s="7">
        <v>0.13</v>
      </c>
      <c r="W18" s="7">
        <v>0.15</v>
      </c>
      <c r="X18" s="7">
        <v>0.17</v>
      </c>
      <c r="Y18" t="s">
        <v>108</v>
      </c>
      <c r="Z18" s="7">
        <v>0.14000000000000001</v>
      </c>
      <c r="AA18" s="7">
        <v>0.14000000000000001</v>
      </c>
      <c r="AB18" s="7">
        <v>0.14000000000000001</v>
      </c>
      <c r="AC18" s="7">
        <v>0.1</v>
      </c>
      <c r="AD18" s="7">
        <v>0.12</v>
      </c>
      <c r="AE18" s="7">
        <v>0.32</v>
      </c>
      <c r="AF18" s="7">
        <v>0.13</v>
      </c>
      <c r="AG18" s="7">
        <v>0.14000000000000001</v>
      </c>
      <c r="AH18" t="s">
        <v>108</v>
      </c>
      <c r="AI18" s="7">
        <v>0.14000000000000001</v>
      </c>
      <c r="AJ18" s="7">
        <v>0.16</v>
      </c>
      <c r="AK18" s="7">
        <v>0.14000000000000001</v>
      </c>
      <c r="AL18" s="7">
        <v>0.09</v>
      </c>
      <c r="AM18" s="7">
        <v>0.13</v>
      </c>
      <c r="AN18" s="7">
        <v>0.13</v>
      </c>
      <c r="AO18" s="7">
        <v>0.34</v>
      </c>
      <c r="AP18" s="7">
        <v>0.16</v>
      </c>
      <c r="AQ18" s="7">
        <v>0.1</v>
      </c>
      <c r="AR18" s="7">
        <v>0.14000000000000001</v>
      </c>
      <c r="AS18" s="7">
        <v>0.12</v>
      </c>
      <c r="AT18" s="7">
        <v>0.15</v>
      </c>
      <c r="AU18" s="7">
        <v>0.14000000000000001</v>
      </c>
      <c r="AV18" s="7">
        <v>0.11</v>
      </c>
      <c r="AW18" s="7">
        <v>0.16</v>
      </c>
      <c r="AX18" s="7">
        <v>0.13</v>
      </c>
      <c r="AY18" s="7">
        <v>0.12</v>
      </c>
      <c r="AZ18" s="7">
        <v>0.22</v>
      </c>
      <c r="BA18" s="7">
        <v>0.17</v>
      </c>
      <c r="BB18" s="7">
        <v>0.14000000000000001</v>
      </c>
      <c r="BC18" s="7">
        <v>0.08</v>
      </c>
      <c r="BD18" s="7">
        <v>0.28999999999999998</v>
      </c>
      <c r="BE18" s="7">
        <v>0.11</v>
      </c>
      <c r="BF18" s="7">
        <v>0.14000000000000001</v>
      </c>
      <c r="BG18" s="7">
        <v>0.12</v>
      </c>
      <c r="BH18" s="7">
        <v>0.17</v>
      </c>
      <c r="BI18" s="7">
        <v>0.08</v>
      </c>
      <c r="BJ18" s="7">
        <v>0.12</v>
      </c>
      <c r="BK18" s="7">
        <v>0.14000000000000001</v>
      </c>
      <c r="BL18" s="7">
        <v>0.17</v>
      </c>
      <c r="BM18" s="7">
        <v>0.06</v>
      </c>
      <c r="BN18" s="7">
        <v>0.12</v>
      </c>
      <c r="BO18" s="7">
        <v>0.15</v>
      </c>
      <c r="BP18" s="7">
        <v>0.21</v>
      </c>
      <c r="BQ18" s="7">
        <v>7.0000000000000007E-2</v>
      </c>
      <c r="BR18" s="7">
        <v>0.08</v>
      </c>
      <c r="BS18" s="7">
        <v>0.08</v>
      </c>
      <c r="BT18" s="7">
        <v>0.15</v>
      </c>
      <c r="BU18" s="7">
        <v>0.08</v>
      </c>
      <c r="BV18" s="7">
        <v>0.09</v>
      </c>
      <c r="BW18" s="7">
        <v>7.0000000000000007E-2</v>
      </c>
      <c r="BX18" s="7">
        <v>0.13</v>
      </c>
      <c r="BY18" s="7">
        <v>0.13</v>
      </c>
      <c r="BZ18" s="7">
        <v>0.13</v>
      </c>
    </row>
  </sheetData>
  <pageMargins left="0.7" right="0.7" top="0.75" bottom="0.75" header="0.3" footer="0.3"/>
  <pageSetup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7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718</v>
      </c>
    </row>
    <row r="2" spans="1:78" x14ac:dyDescent="0.25">
      <c r="A2" t="s">
        <v>757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484</v>
      </c>
      <c r="C8">
        <v>420</v>
      </c>
      <c r="D8">
        <v>35</v>
      </c>
      <c r="E8">
        <v>29</v>
      </c>
      <c r="F8">
        <v>113</v>
      </c>
      <c r="G8">
        <v>262</v>
      </c>
      <c r="H8">
        <v>109</v>
      </c>
      <c r="I8">
        <v>127</v>
      </c>
      <c r="J8">
        <v>131</v>
      </c>
      <c r="K8">
        <v>98</v>
      </c>
      <c r="L8">
        <v>128</v>
      </c>
      <c r="M8">
        <v>126</v>
      </c>
      <c r="N8">
        <v>304</v>
      </c>
      <c r="O8">
        <v>42</v>
      </c>
      <c r="P8">
        <v>12</v>
      </c>
      <c r="Q8">
        <v>91</v>
      </c>
      <c r="R8">
        <v>393</v>
      </c>
      <c r="S8">
        <v>292</v>
      </c>
      <c r="T8">
        <v>102</v>
      </c>
      <c r="U8">
        <v>86</v>
      </c>
      <c r="V8">
        <v>409</v>
      </c>
      <c r="W8">
        <v>38</v>
      </c>
      <c r="X8">
        <v>32</v>
      </c>
      <c r="Y8">
        <v>52</v>
      </c>
      <c r="Z8">
        <v>432</v>
      </c>
      <c r="AA8">
        <v>483</v>
      </c>
      <c r="AB8">
        <v>431</v>
      </c>
      <c r="AC8">
        <v>75</v>
      </c>
      <c r="AD8">
        <v>388</v>
      </c>
      <c r="AE8">
        <v>18</v>
      </c>
      <c r="AF8">
        <v>340</v>
      </c>
      <c r="AG8">
        <v>118</v>
      </c>
      <c r="AH8">
        <v>5</v>
      </c>
      <c r="AI8">
        <v>385</v>
      </c>
      <c r="AJ8">
        <v>15</v>
      </c>
      <c r="AK8">
        <v>72</v>
      </c>
      <c r="AL8">
        <v>280</v>
      </c>
      <c r="AM8">
        <v>171</v>
      </c>
      <c r="AN8">
        <v>4</v>
      </c>
      <c r="AO8">
        <v>29</v>
      </c>
      <c r="AP8">
        <v>43</v>
      </c>
      <c r="AQ8">
        <v>43</v>
      </c>
      <c r="AR8">
        <v>26</v>
      </c>
      <c r="AS8">
        <v>27</v>
      </c>
      <c r="AT8">
        <v>60</v>
      </c>
      <c r="AU8">
        <v>30</v>
      </c>
      <c r="AV8">
        <v>33</v>
      </c>
      <c r="AW8">
        <v>7</v>
      </c>
      <c r="AX8">
        <v>28</v>
      </c>
      <c r="AY8">
        <v>52</v>
      </c>
      <c r="AZ8">
        <v>28</v>
      </c>
      <c r="BA8">
        <v>28</v>
      </c>
      <c r="BB8">
        <v>37</v>
      </c>
      <c r="BC8">
        <v>42</v>
      </c>
      <c r="BD8">
        <v>0</v>
      </c>
      <c r="BE8">
        <v>210</v>
      </c>
      <c r="BF8">
        <v>274</v>
      </c>
      <c r="BG8">
        <v>371</v>
      </c>
      <c r="BH8">
        <v>113</v>
      </c>
      <c r="BI8">
        <v>185</v>
      </c>
      <c r="BJ8">
        <v>103</v>
      </c>
      <c r="BK8">
        <v>57</v>
      </c>
      <c r="BL8">
        <v>18</v>
      </c>
      <c r="BM8">
        <v>196</v>
      </c>
      <c r="BN8">
        <v>242</v>
      </c>
      <c r="BO8">
        <v>44</v>
      </c>
      <c r="BP8">
        <v>2</v>
      </c>
      <c r="BQ8">
        <v>224</v>
      </c>
      <c r="BR8">
        <v>352</v>
      </c>
      <c r="BS8">
        <v>344</v>
      </c>
      <c r="BT8">
        <v>87</v>
      </c>
      <c r="BU8">
        <v>137</v>
      </c>
      <c r="BV8">
        <v>64</v>
      </c>
      <c r="BW8">
        <v>171</v>
      </c>
      <c r="BX8">
        <v>378</v>
      </c>
      <c r="BY8">
        <v>388</v>
      </c>
      <c r="BZ8">
        <v>335</v>
      </c>
    </row>
    <row r="9" spans="1:78" x14ac:dyDescent="0.25">
      <c r="A9" t="s">
        <v>103</v>
      </c>
      <c r="B9">
        <v>516</v>
      </c>
      <c r="C9">
        <v>451</v>
      </c>
      <c r="D9">
        <v>37</v>
      </c>
      <c r="E9">
        <v>28</v>
      </c>
      <c r="F9">
        <v>118</v>
      </c>
      <c r="G9">
        <v>308</v>
      </c>
      <c r="H9">
        <v>90</v>
      </c>
      <c r="I9">
        <v>157</v>
      </c>
      <c r="J9">
        <v>160</v>
      </c>
      <c r="K9">
        <v>108</v>
      </c>
      <c r="L9">
        <v>91</v>
      </c>
      <c r="M9">
        <v>103</v>
      </c>
      <c r="N9">
        <v>353</v>
      </c>
      <c r="O9">
        <v>47</v>
      </c>
      <c r="P9">
        <v>14</v>
      </c>
      <c r="Q9">
        <v>79</v>
      </c>
      <c r="R9">
        <v>437</v>
      </c>
      <c r="S9">
        <v>325</v>
      </c>
      <c r="T9">
        <v>113</v>
      </c>
      <c r="U9">
        <v>75</v>
      </c>
      <c r="V9">
        <v>451</v>
      </c>
      <c r="W9">
        <v>35</v>
      </c>
      <c r="X9">
        <v>25</v>
      </c>
      <c r="Y9">
        <v>51</v>
      </c>
      <c r="Z9">
        <v>465</v>
      </c>
      <c r="AA9">
        <v>515</v>
      </c>
      <c r="AB9">
        <v>464</v>
      </c>
      <c r="AC9">
        <v>81</v>
      </c>
      <c r="AD9">
        <v>413</v>
      </c>
      <c r="AE9">
        <v>18</v>
      </c>
      <c r="AF9">
        <v>363</v>
      </c>
      <c r="AG9">
        <v>126</v>
      </c>
      <c r="AH9">
        <v>6</v>
      </c>
      <c r="AI9">
        <v>422</v>
      </c>
      <c r="AJ9">
        <v>15</v>
      </c>
      <c r="AK9">
        <v>69</v>
      </c>
      <c r="AL9">
        <v>303</v>
      </c>
      <c r="AM9">
        <v>178</v>
      </c>
      <c r="AN9">
        <v>5</v>
      </c>
      <c r="AO9">
        <v>30</v>
      </c>
      <c r="AP9">
        <v>47</v>
      </c>
      <c r="AQ9">
        <v>52</v>
      </c>
      <c r="AR9">
        <v>33</v>
      </c>
      <c r="AS9">
        <v>30</v>
      </c>
      <c r="AT9">
        <v>66</v>
      </c>
      <c r="AU9">
        <v>32</v>
      </c>
      <c r="AV9">
        <v>32</v>
      </c>
      <c r="AW9">
        <v>7</v>
      </c>
      <c r="AX9">
        <v>31</v>
      </c>
      <c r="AY9">
        <v>52</v>
      </c>
      <c r="AZ9">
        <v>28</v>
      </c>
      <c r="BA9">
        <v>25</v>
      </c>
      <c r="BB9">
        <v>37</v>
      </c>
      <c r="BC9">
        <v>44</v>
      </c>
      <c r="BD9">
        <v>0</v>
      </c>
      <c r="BE9">
        <v>223</v>
      </c>
      <c r="BF9">
        <v>293</v>
      </c>
      <c r="BG9">
        <v>399</v>
      </c>
      <c r="BH9">
        <v>117</v>
      </c>
      <c r="BI9">
        <v>213</v>
      </c>
      <c r="BJ9">
        <v>105</v>
      </c>
      <c r="BK9">
        <v>55</v>
      </c>
      <c r="BL9">
        <v>18</v>
      </c>
      <c r="BM9">
        <v>212</v>
      </c>
      <c r="BN9">
        <v>255</v>
      </c>
      <c r="BO9">
        <v>48</v>
      </c>
      <c r="BP9">
        <v>1</v>
      </c>
      <c r="BQ9">
        <v>239</v>
      </c>
      <c r="BR9">
        <v>384</v>
      </c>
      <c r="BS9">
        <v>372</v>
      </c>
      <c r="BT9">
        <v>89</v>
      </c>
      <c r="BU9">
        <v>151</v>
      </c>
      <c r="BV9">
        <v>67</v>
      </c>
      <c r="BW9">
        <v>183</v>
      </c>
      <c r="BX9">
        <v>398</v>
      </c>
      <c r="BY9">
        <v>409</v>
      </c>
      <c r="BZ9">
        <v>348</v>
      </c>
    </row>
    <row r="10" spans="1:78" x14ac:dyDescent="0.25">
      <c r="A10" t="s">
        <v>104</v>
      </c>
    </row>
    <row r="11" spans="1:78" x14ac:dyDescent="0.25">
      <c r="A11" t="s">
        <v>721</v>
      </c>
      <c r="B11">
        <v>128</v>
      </c>
      <c r="C11">
        <v>111</v>
      </c>
      <c r="D11">
        <v>11</v>
      </c>
      <c r="E11">
        <v>6</v>
      </c>
      <c r="F11">
        <v>33</v>
      </c>
      <c r="G11">
        <v>80</v>
      </c>
      <c r="H11">
        <v>15</v>
      </c>
      <c r="I11">
        <v>37</v>
      </c>
      <c r="J11">
        <v>40</v>
      </c>
      <c r="K11">
        <v>25</v>
      </c>
      <c r="L11">
        <v>26</v>
      </c>
      <c r="M11">
        <v>18</v>
      </c>
      <c r="N11">
        <v>93</v>
      </c>
      <c r="O11">
        <v>11</v>
      </c>
      <c r="P11">
        <v>5</v>
      </c>
      <c r="Q11">
        <v>19</v>
      </c>
      <c r="R11">
        <v>109</v>
      </c>
      <c r="S11">
        <v>76</v>
      </c>
      <c r="T11">
        <v>32</v>
      </c>
      <c r="U11">
        <v>19</v>
      </c>
      <c r="V11">
        <v>116</v>
      </c>
      <c r="W11">
        <v>6</v>
      </c>
      <c r="X11">
        <v>3</v>
      </c>
      <c r="Y11">
        <v>12</v>
      </c>
      <c r="Z11">
        <v>116</v>
      </c>
      <c r="AA11">
        <v>126</v>
      </c>
      <c r="AB11">
        <v>114</v>
      </c>
      <c r="AC11">
        <v>11</v>
      </c>
      <c r="AD11">
        <v>110</v>
      </c>
      <c r="AE11">
        <v>6</v>
      </c>
      <c r="AF11">
        <v>99</v>
      </c>
      <c r="AG11">
        <v>23</v>
      </c>
      <c r="AH11">
        <v>1</v>
      </c>
      <c r="AI11">
        <v>99</v>
      </c>
      <c r="AJ11">
        <v>2</v>
      </c>
      <c r="AK11">
        <v>23</v>
      </c>
      <c r="AL11">
        <v>64</v>
      </c>
      <c r="AM11">
        <v>49</v>
      </c>
      <c r="AN11">
        <v>0</v>
      </c>
      <c r="AO11">
        <v>15</v>
      </c>
      <c r="AP11">
        <v>6</v>
      </c>
      <c r="AQ11">
        <v>10</v>
      </c>
      <c r="AR11">
        <v>9</v>
      </c>
      <c r="AS11">
        <v>8</v>
      </c>
      <c r="AT11">
        <v>15</v>
      </c>
      <c r="AU11">
        <v>8</v>
      </c>
      <c r="AV11">
        <v>12</v>
      </c>
      <c r="AW11">
        <v>0</v>
      </c>
      <c r="AX11">
        <v>11</v>
      </c>
      <c r="AY11">
        <v>12</v>
      </c>
      <c r="AZ11">
        <v>4</v>
      </c>
      <c r="BA11">
        <v>4</v>
      </c>
      <c r="BB11">
        <v>10</v>
      </c>
      <c r="BC11">
        <v>17</v>
      </c>
      <c r="BD11">
        <v>0</v>
      </c>
      <c r="BE11">
        <v>53</v>
      </c>
      <c r="BF11">
        <v>75</v>
      </c>
      <c r="BG11">
        <v>100</v>
      </c>
      <c r="BH11">
        <v>28</v>
      </c>
      <c r="BI11">
        <v>50</v>
      </c>
      <c r="BJ11">
        <v>29</v>
      </c>
      <c r="BK11">
        <v>19</v>
      </c>
      <c r="BL11">
        <v>2</v>
      </c>
      <c r="BM11">
        <v>47</v>
      </c>
      <c r="BN11">
        <v>67</v>
      </c>
      <c r="BO11">
        <v>14</v>
      </c>
      <c r="BP11">
        <v>0</v>
      </c>
      <c r="BQ11">
        <v>52</v>
      </c>
      <c r="BR11">
        <v>97</v>
      </c>
      <c r="BS11">
        <v>94</v>
      </c>
      <c r="BT11">
        <v>25</v>
      </c>
      <c r="BU11">
        <v>36</v>
      </c>
      <c r="BV11">
        <v>15</v>
      </c>
      <c r="BW11">
        <v>39</v>
      </c>
      <c r="BX11">
        <v>102</v>
      </c>
      <c r="BY11">
        <v>101</v>
      </c>
      <c r="BZ11">
        <v>88</v>
      </c>
    </row>
    <row r="12" spans="1:78" x14ac:dyDescent="0.25">
      <c r="B12" s="7">
        <v>0.25</v>
      </c>
      <c r="C12" s="7">
        <v>0.25</v>
      </c>
      <c r="D12" s="7">
        <v>0.3</v>
      </c>
      <c r="E12" s="7">
        <v>0.2</v>
      </c>
      <c r="F12" s="7">
        <v>0.28000000000000003</v>
      </c>
      <c r="G12" s="7">
        <v>0.26</v>
      </c>
      <c r="H12" s="7">
        <v>0.17</v>
      </c>
      <c r="I12" s="7">
        <v>0.24</v>
      </c>
      <c r="J12" s="7">
        <v>0.25</v>
      </c>
      <c r="K12" s="7">
        <v>0.23</v>
      </c>
      <c r="L12" s="7">
        <v>0.28999999999999998</v>
      </c>
      <c r="M12" s="7">
        <v>0.18</v>
      </c>
      <c r="N12" s="7">
        <v>0.26</v>
      </c>
      <c r="O12" s="7">
        <v>0.24</v>
      </c>
      <c r="P12" s="7">
        <v>0.38</v>
      </c>
      <c r="Q12" s="7">
        <v>0.24</v>
      </c>
      <c r="R12" s="7">
        <v>0.25</v>
      </c>
      <c r="S12" s="7">
        <v>0.23</v>
      </c>
      <c r="T12" s="7">
        <v>0.28000000000000003</v>
      </c>
      <c r="U12" s="7">
        <v>0.25</v>
      </c>
      <c r="V12" s="7">
        <v>0.26</v>
      </c>
      <c r="W12" s="7">
        <v>0.17</v>
      </c>
      <c r="X12" s="7">
        <v>0.11</v>
      </c>
      <c r="Y12" s="7">
        <v>0.24</v>
      </c>
      <c r="Z12" s="7">
        <v>0.25</v>
      </c>
      <c r="AA12" s="7">
        <v>0.25</v>
      </c>
      <c r="AB12" s="7">
        <v>0.25</v>
      </c>
      <c r="AC12" s="7">
        <v>0.13</v>
      </c>
      <c r="AD12" s="7">
        <v>0.27</v>
      </c>
      <c r="AE12" s="7">
        <v>0.32</v>
      </c>
      <c r="AF12" s="7">
        <v>0.27</v>
      </c>
      <c r="AG12" s="7">
        <v>0.18</v>
      </c>
      <c r="AH12" s="7">
        <v>0.12</v>
      </c>
      <c r="AI12" s="7">
        <v>0.23</v>
      </c>
      <c r="AJ12" s="7">
        <v>0.11</v>
      </c>
      <c r="AK12" s="7">
        <v>0.34</v>
      </c>
      <c r="AL12" s="7">
        <v>0.21</v>
      </c>
      <c r="AM12" s="7">
        <v>0.27</v>
      </c>
      <c r="AN12" t="s">
        <v>108</v>
      </c>
      <c r="AO12" s="7">
        <v>0.49</v>
      </c>
      <c r="AP12" s="7">
        <v>0.13</v>
      </c>
      <c r="AQ12" s="7">
        <v>0.2</v>
      </c>
      <c r="AR12" s="7">
        <v>0.28000000000000003</v>
      </c>
      <c r="AS12" s="7">
        <v>0.27</v>
      </c>
      <c r="AT12" s="7">
        <v>0.23</v>
      </c>
      <c r="AU12" s="7">
        <v>0.24</v>
      </c>
      <c r="AV12" s="7">
        <v>0.4</v>
      </c>
      <c r="AW12" t="s">
        <v>108</v>
      </c>
      <c r="AX12" s="7">
        <v>0.36</v>
      </c>
      <c r="AY12" s="7">
        <v>0.23</v>
      </c>
      <c r="AZ12" s="7">
        <v>0.16</v>
      </c>
      <c r="BA12" s="7">
        <v>0.15</v>
      </c>
      <c r="BB12" s="7">
        <v>0.27</v>
      </c>
      <c r="BC12" s="7">
        <v>0.39</v>
      </c>
      <c r="BD12" t="s">
        <v>108</v>
      </c>
      <c r="BE12" s="7">
        <v>0.24</v>
      </c>
      <c r="BF12" s="7">
        <v>0.25</v>
      </c>
      <c r="BG12" s="7">
        <v>0.25</v>
      </c>
      <c r="BH12" s="7">
        <v>0.24</v>
      </c>
      <c r="BI12" s="7">
        <v>0.23</v>
      </c>
      <c r="BJ12" s="7">
        <v>0.28000000000000003</v>
      </c>
      <c r="BK12" s="7">
        <v>0.35</v>
      </c>
      <c r="BL12" s="7">
        <v>0.13</v>
      </c>
      <c r="BM12" s="7">
        <v>0.22</v>
      </c>
      <c r="BN12" s="7">
        <v>0.26</v>
      </c>
      <c r="BO12" s="7">
        <v>0.3</v>
      </c>
      <c r="BP12" t="s">
        <v>108</v>
      </c>
      <c r="BQ12" s="7">
        <v>0.22</v>
      </c>
      <c r="BR12" s="7">
        <v>0.25</v>
      </c>
      <c r="BS12" s="7">
        <v>0.25</v>
      </c>
      <c r="BT12" s="7">
        <v>0.28999999999999998</v>
      </c>
      <c r="BU12" s="7">
        <v>0.24</v>
      </c>
      <c r="BV12" s="7">
        <v>0.22</v>
      </c>
      <c r="BW12" s="7">
        <v>0.21</v>
      </c>
      <c r="BX12" s="7">
        <v>0.26</v>
      </c>
      <c r="BY12" s="7">
        <v>0.25</v>
      </c>
      <c r="BZ12" s="7">
        <v>0.25</v>
      </c>
    </row>
    <row r="13" spans="1:78" x14ac:dyDescent="0.25">
      <c r="A13" t="s">
        <v>722</v>
      </c>
      <c r="B13">
        <v>91</v>
      </c>
      <c r="C13">
        <v>85</v>
      </c>
      <c r="D13">
        <v>2</v>
      </c>
      <c r="E13">
        <v>4</v>
      </c>
      <c r="F13">
        <v>29</v>
      </c>
      <c r="G13">
        <v>53</v>
      </c>
      <c r="H13">
        <v>9</v>
      </c>
      <c r="I13">
        <v>31</v>
      </c>
      <c r="J13">
        <v>30</v>
      </c>
      <c r="K13">
        <v>17</v>
      </c>
      <c r="L13">
        <v>14</v>
      </c>
      <c r="M13">
        <v>15</v>
      </c>
      <c r="N13">
        <v>70</v>
      </c>
      <c r="O13">
        <v>6</v>
      </c>
      <c r="P13">
        <v>1</v>
      </c>
      <c r="Q13">
        <v>14</v>
      </c>
      <c r="R13">
        <v>77</v>
      </c>
      <c r="S13">
        <v>47</v>
      </c>
      <c r="T13">
        <v>29</v>
      </c>
      <c r="U13">
        <v>15</v>
      </c>
      <c r="V13">
        <v>86</v>
      </c>
      <c r="W13">
        <v>3</v>
      </c>
      <c r="X13">
        <v>1</v>
      </c>
      <c r="Y13">
        <v>5</v>
      </c>
      <c r="Z13">
        <v>86</v>
      </c>
      <c r="AA13">
        <v>91</v>
      </c>
      <c r="AB13">
        <v>86</v>
      </c>
      <c r="AC13">
        <v>15</v>
      </c>
      <c r="AD13">
        <v>73</v>
      </c>
      <c r="AE13">
        <v>4</v>
      </c>
      <c r="AF13">
        <v>61</v>
      </c>
      <c r="AG13">
        <v>20</v>
      </c>
      <c r="AH13">
        <v>1</v>
      </c>
      <c r="AI13">
        <v>74</v>
      </c>
      <c r="AJ13">
        <v>2</v>
      </c>
      <c r="AK13">
        <v>15</v>
      </c>
      <c r="AL13">
        <v>53</v>
      </c>
      <c r="AM13">
        <v>32</v>
      </c>
      <c r="AN13">
        <v>0</v>
      </c>
      <c r="AO13">
        <v>5</v>
      </c>
      <c r="AP13">
        <v>14</v>
      </c>
      <c r="AQ13">
        <v>8</v>
      </c>
      <c r="AR13">
        <v>7</v>
      </c>
      <c r="AS13">
        <v>4</v>
      </c>
      <c r="AT13">
        <v>10</v>
      </c>
      <c r="AU13">
        <v>5</v>
      </c>
      <c r="AV13">
        <v>9</v>
      </c>
      <c r="AW13">
        <v>0</v>
      </c>
      <c r="AX13">
        <v>2</v>
      </c>
      <c r="AY13">
        <v>10</v>
      </c>
      <c r="AZ13">
        <v>4</v>
      </c>
      <c r="BA13">
        <v>6</v>
      </c>
      <c r="BB13">
        <v>7</v>
      </c>
      <c r="BC13">
        <v>7</v>
      </c>
      <c r="BD13">
        <v>0</v>
      </c>
      <c r="BE13">
        <v>43</v>
      </c>
      <c r="BF13">
        <v>49</v>
      </c>
      <c r="BG13">
        <v>71</v>
      </c>
      <c r="BH13">
        <v>20</v>
      </c>
      <c r="BI13">
        <v>42</v>
      </c>
      <c r="BJ13">
        <v>17</v>
      </c>
      <c r="BK13">
        <v>7</v>
      </c>
      <c r="BL13">
        <v>3</v>
      </c>
      <c r="BM13">
        <v>34</v>
      </c>
      <c r="BN13">
        <v>50</v>
      </c>
      <c r="BO13">
        <v>8</v>
      </c>
      <c r="BP13">
        <v>0</v>
      </c>
      <c r="BQ13">
        <v>35</v>
      </c>
      <c r="BR13">
        <v>68</v>
      </c>
      <c r="BS13">
        <v>61</v>
      </c>
      <c r="BT13">
        <v>20</v>
      </c>
      <c r="BU13">
        <v>27</v>
      </c>
      <c r="BV13">
        <v>10</v>
      </c>
      <c r="BW13">
        <v>28</v>
      </c>
      <c r="BX13">
        <v>64</v>
      </c>
      <c r="BY13">
        <v>72</v>
      </c>
      <c r="BZ13">
        <v>55</v>
      </c>
    </row>
    <row r="14" spans="1:78" x14ac:dyDescent="0.25">
      <c r="B14" s="7">
        <v>0.18</v>
      </c>
      <c r="C14" s="7">
        <v>0.19</v>
      </c>
      <c r="D14" s="7">
        <v>0.04</v>
      </c>
      <c r="E14" s="7">
        <v>0.16</v>
      </c>
      <c r="F14" s="7">
        <v>0.24</v>
      </c>
      <c r="G14" s="7">
        <v>0.17</v>
      </c>
      <c r="H14" s="7">
        <v>0.11</v>
      </c>
      <c r="I14" s="7">
        <v>0.2</v>
      </c>
      <c r="J14" s="7">
        <v>0.19</v>
      </c>
      <c r="K14" s="7">
        <v>0.15</v>
      </c>
      <c r="L14" s="7">
        <v>0.15</v>
      </c>
      <c r="M14" s="7">
        <v>0.14000000000000001</v>
      </c>
      <c r="N14" s="7">
        <v>0.2</v>
      </c>
      <c r="O14" s="7">
        <v>0.12</v>
      </c>
      <c r="P14" s="7">
        <v>7.0000000000000007E-2</v>
      </c>
      <c r="Q14" s="7">
        <v>0.18</v>
      </c>
      <c r="R14" s="7">
        <v>0.18</v>
      </c>
      <c r="S14" s="7">
        <v>0.15</v>
      </c>
      <c r="T14" s="7">
        <v>0.25</v>
      </c>
      <c r="U14" s="7">
        <v>0.2</v>
      </c>
      <c r="V14" s="7">
        <v>0.19</v>
      </c>
      <c r="W14" s="7">
        <v>7.0000000000000007E-2</v>
      </c>
      <c r="X14" s="7">
        <v>0.05</v>
      </c>
      <c r="Y14" s="7">
        <v>0.09</v>
      </c>
      <c r="Z14" s="7">
        <v>0.19</v>
      </c>
      <c r="AA14" s="7">
        <v>0.18</v>
      </c>
      <c r="AB14" s="7">
        <v>0.19</v>
      </c>
      <c r="AC14" s="7">
        <v>0.18</v>
      </c>
      <c r="AD14" s="7">
        <v>0.18</v>
      </c>
      <c r="AE14" s="7">
        <v>0.19</v>
      </c>
      <c r="AF14" s="7">
        <v>0.17</v>
      </c>
      <c r="AG14" s="7">
        <v>0.16</v>
      </c>
      <c r="AH14" s="7">
        <v>0.15</v>
      </c>
      <c r="AI14" s="7">
        <v>0.17</v>
      </c>
      <c r="AJ14" s="7">
        <v>0.17</v>
      </c>
      <c r="AK14" s="7">
        <v>0.21</v>
      </c>
      <c r="AL14" s="7">
        <v>0.18</v>
      </c>
      <c r="AM14" s="7">
        <v>0.18</v>
      </c>
      <c r="AN14" t="s">
        <v>108</v>
      </c>
      <c r="AO14" s="7">
        <v>0.18</v>
      </c>
      <c r="AP14" s="7">
        <v>0.3</v>
      </c>
      <c r="AQ14" s="7">
        <v>0.15</v>
      </c>
      <c r="AR14" s="7">
        <v>0.2</v>
      </c>
      <c r="AS14" s="7">
        <v>0.14000000000000001</v>
      </c>
      <c r="AT14" s="7">
        <v>0.15</v>
      </c>
      <c r="AU14" s="7">
        <v>0.16</v>
      </c>
      <c r="AV14" s="7">
        <v>0.27</v>
      </c>
      <c r="AW14" t="s">
        <v>108</v>
      </c>
      <c r="AX14" s="7">
        <v>0.05</v>
      </c>
      <c r="AY14" s="7">
        <v>0.19</v>
      </c>
      <c r="AZ14" s="7">
        <v>0.13</v>
      </c>
      <c r="BA14" s="7">
        <v>0.23</v>
      </c>
      <c r="BB14" s="7">
        <v>0.2</v>
      </c>
      <c r="BC14" s="7">
        <v>0.15</v>
      </c>
      <c r="BD14" t="s">
        <v>108</v>
      </c>
      <c r="BE14" s="7">
        <v>0.19</v>
      </c>
      <c r="BF14" s="7">
        <v>0.17</v>
      </c>
      <c r="BG14" s="7">
        <v>0.18</v>
      </c>
      <c r="BH14" s="7">
        <v>0.17</v>
      </c>
      <c r="BI14" s="7">
        <v>0.2</v>
      </c>
      <c r="BJ14" s="7">
        <v>0.16</v>
      </c>
      <c r="BK14" s="7">
        <v>0.13</v>
      </c>
      <c r="BL14" s="7">
        <v>0.18</v>
      </c>
      <c r="BM14" s="7">
        <v>0.16</v>
      </c>
      <c r="BN14" s="7">
        <v>0.2</v>
      </c>
      <c r="BO14" s="7">
        <v>0.16</v>
      </c>
      <c r="BP14" t="s">
        <v>108</v>
      </c>
      <c r="BQ14" s="7">
        <v>0.15</v>
      </c>
      <c r="BR14" s="7">
        <v>0.18</v>
      </c>
      <c r="BS14" s="7">
        <v>0.16</v>
      </c>
      <c r="BT14" s="7">
        <v>0.22</v>
      </c>
      <c r="BU14" s="7">
        <v>0.18</v>
      </c>
      <c r="BV14" s="7">
        <v>0.15</v>
      </c>
      <c r="BW14" s="7">
        <v>0.15</v>
      </c>
      <c r="BX14" s="7">
        <v>0.16</v>
      </c>
      <c r="BY14" s="7">
        <v>0.18</v>
      </c>
      <c r="BZ14" s="7">
        <v>0.16</v>
      </c>
    </row>
    <row r="15" spans="1:78" x14ac:dyDescent="0.25">
      <c r="A15" t="s">
        <v>723</v>
      </c>
      <c r="B15">
        <v>74</v>
      </c>
      <c r="C15">
        <v>69</v>
      </c>
      <c r="D15">
        <v>5</v>
      </c>
      <c r="E15">
        <v>1</v>
      </c>
      <c r="F15">
        <v>11</v>
      </c>
      <c r="G15">
        <v>48</v>
      </c>
      <c r="H15">
        <v>16</v>
      </c>
      <c r="I15">
        <v>26</v>
      </c>
      <c r="J15">
        <v>23</v>
      </c>
      <c r="K15">
        <v>15</v>
      </c>
      <c r="L15">
        <v>12</v>
      </c>
      <c r="M15">
        <v>12</v>
      </c>
      <c r="N15">
        <v>57</v>
      </c>
      <c r="O15">
        <v>4</v>
      </c>
      <c r="P15">
        <v>1</v>
      </c>
      <c r="Q15">
        <v>8</v>
      </c>
      <c r="R15">
        <v>66</v>
      </c>
      <c r="S15">
        <v>56</v>
      </c>
      <c r="T15">
        <v>10</v>
      </c>
      <c r="U15">
        <v>8</v>
      </c>
      <c r="V15">
        <v>61</v>
      </c>
      <c r="W15">
        <v>8</v>
      </c>
      <c r="X15">
        <v>6</v>
      </c>
      <c r="Y15">
        <v>12</v>
      </c>
      <c r="Z15">
        <v>63</v>
      </c>
      <c r="AA15">
        <v>74</v>
      </c>
      <c r="AB15">
        <v>63</v>
      </c>
      <c r="AC15">
        <v>14</v>
      </c>
      <c r="AD15">
        <v>60</v>
      </c>
      <c r="AE15">
        <v>1</v>
      </c>
      <c r="AF15">
        <v>56</v>
      </c>
      <c r="AG15">
        <v>14</v>
      </c>
      <c r="AH15">
        <v>0</v>
      </c>
      <c r="AI15">
        <v>58</v>
      </c>
      <c r="AJ15">
        <v>6</v>
      </c>
      <c r="AK15">
        <v>8</v>
      </c>
      <c r="AL15">
        <v>44</v>
      </c>
      <c r="AM15">
        <v>26</v>
      </c>
      <c r="AN15">
        <v>0</v>
      </c>
      <c r="AO15">
        <v>5</v>
      </c>
      <c r="AP15">
        <v>11</v>
      </c>
      <c r="AQ15">
        <v>8</v>
      </c>
      <c r="AR15">
        <v>3</v>
      </c>
      <c r="AS15">
        <v>3</v>
      </c>
      <c r="AT15">
        <v>12</v>
      </c>
      <c r="AU15">
        <v>5</v>
      </c>
      <c r="AV15">
        <v>2</v>
      </c>
      <c r="AW15">
        <v>0</v>
      </c>
      <c r="AX15">
        <v>5</v>
      </c>
      <c r="AY15">
        <v>7</v>
      </c>
      <c r="AZ15">
        <v>5</v>
      </c>
      <c r="BA15">
        <v>2</v>
      </c>
      <c r="BB15">
        <v>6</v>
      </c>
      <c r="BC15">
        <v>5</v>
      </c>
      <c r="BD15">
        <v>0</v>
      </c>
      <c r="BE15">
        <v>28</v>
      </c>
      <c r="BF15">
        <v>47</v>
      </c>
      <c r="BG15">
        <v>55</v>
      </c>
      <c r="BH15">
        <v>19</v>
      </c>
      <c r="BI15">
        <v>26</v>
      </c>
      <c r="BJ15">
        <v>17</v>
      </c>
      <c r="BK15">
        <v>8</v>
      </c>
      <c r="BL15">
        <v>3</v>
      </c>
      <c r="BM15">
        <v>30</v>
      </c>
      <c r="BN15">
        <v>37</v>
      </c>
      <c r="BO15">
        <v>7</v>
      </c>
      <c r="BP15">
        <v>1</v>
      </c>
      <c r="BQ15">
        <v>34</v>
      </c>
      <c r="BR15">
        <v>64</v>
      </c>
      <c r="BS15">
        <v>60</v>
      </c>
      <c r="BT15">
        <v>6</v>
      </c>
      <c r="BU15">
        <v>23</v>
      </c>
      <c r="BV15">
        <v>10</v>
      </c>
      <c r="BW15">
        <v>25</v>
      </c>
      <c r="BX15">
        <v>62</v>
      </c>
      <c r="BY15">
        <v>59</v>
      </c>
      <c r="BZ15">
        <v>52</v>
      </c>
    </row>
    <row r="16" spans="1:78" x14ac:dyDescent="0.25">
      <c r="B16" s="7">
        <v>0.14000000000000001</v>
      </c>
      <c r="C16" s="7">
        <v>0.15</v>
      </c>
      <c r="D16" s="7">
        <v>0.12</v>
      </c>
      <c r="E16" s="7">
        <v>0.02</v>
      </c>
      <c r="F16" s="7">
        <v>0.09</v>
      </c>
      <c r="G16" s="7">
        <v>0.15</v>
      </c>
      <c r="H16" s="7">
        <v>0.18</v>
      </c>
      <c r="I16" s="7">
        <v>0.16</v>
      </c>
      <c r="J16" s="7">
        <v>0.14000000000000001</v>
      </c>
      <c r="K16" s="7">
        <v>0.13</v>
      </c>
      <c r="L16" s="7">
        <v>0.13</v>
      </c>
      <c r="M16" s="7">
        <v>0.11</v>
      </c>
      <c r="N16" s="7">
        <v>0.16</v>
      </c>
      <c r="O16" s="7">
        <v>0.09</v>
      </c>
      <c r="P16" s="7">
        <v>0.08</v>
      </c>
      <c r="Q16" s="7">
        <v>0.1</v>
      </c>
      <c r="R16" s="7">
        <v>0.15</v>
      </c>
      <c r="S16" s="7">
        <v>0.17</v>
      </c>
      <c r="T16" s="7">
        <v>0.09</v>
      </c>
      <c r="U16" s="7">
        <v>0.1</v>
      </c>
      <c r="V16" s="7">
        <v>0.14000000000000001</v>
      </c>
      <c r="W16" s="7">
        <v>0.22</v>
      </c>
      <c r="X16" s="7">
        <v>0.23</v>
      </c>
      <c r="Y16" s="7">
        <v>0.23</v>
      </c>
      <c r="Z16" s="7">
        <v>0.13</v>
      </c>
      <c r="AA16" s="7">
        <v>0.14000000000000001</v>
      </c>
      <c r="AB16" s="7">
        <v>0.14000000000000001</v>
      </c>
      <c r="AC16" s="7">
        <v>0.17</v>
      </c>
      <c r="AD16" s="7">
        <v>0.14000000000000001</v>
      </c>
      <c r="AE16" s="7">
        <v>0.05</v>
      </c>
      <c r="AF16" s="7">
        <v>0.15</v>
      </c>
      <c r="AG16" s="7">
        <v>0.11</v>
      </c>
      <c r="AH16" t="s">
        <v>108</v>
      </c>
      <c r="AI16" s="7">
        <v>0.14000000000000001</v>
      </c>
      <c r="AJ16" s="7">
        <v>0.43</v>
      </c>
      <c r="AK16" s="7">
        <v>0.12</v>
      </c>
      <c r="AL16" s="7">
        <v>0.14000000000000001</v>
      </c>
      <c r="AM16" s="7">
        <v>0.15</v>
      </c>
      <c r="AN16" t="s">
        <v>108</v>
      </c>
      <c r="AO16" s="7">
        <v>0.16</v>
      </c>
      <c r="AP16" s="7">
        <v>0.24</v>
      </c>
      <c r="AQ16" s="7">
        <v>0.16</v>
      </c>
      <c r="AR16" s="7">
        <v>0.1</v>
      </c>
      <c r="AS16" s="7">
        <v>0.09</v>
      </c>
      <c r="AT16" s="7">
        <v>0.19</v>
      </c>
      <c r="AU16" s="7">
        <v>0.16</v>
      </c>
      <c r="AV16" s="7">
        <v>0.08</v>
      </c>
      <c r="AW16" t="s">
        <v>108</v>
      </c>
      <c r="AX16" s="7">
        <v>0.15</v>
      </c>
      <c r="AY16" s="7">
        <v>0.13</v>
      </c>
      <c r="AZ16" s="7">
        <v>0.19</v>
      </c>
      <c r="BA16" s="7">
        <v>0.06</v>
      </c>
      <c r="BB16" s="7">
        <v>0.16</v>
      </c>
      <c r="BC16" s="7">
        <v>0.12</v>
      </c>
      <c r="BD16" t="s">
        <v>108</v>
      </c>
      <c r="BE16" s="7">
        <v>0.12</v>
      </c>
      <c r="BF16" s="7">
        <v>0.16</v>
      </c>
      <c r="BG16" s="7">
        <v>0.14000000000000001</v>
      </c>
      <c r="BH16" s="7">
        <v>0.16</v>
      </c>
      <c r="BI16" s="7">
        <v>0.12</v>
      </c>
      <c r="BJ16" s="7">
        <v>0.16</v>
      </c>
      <c r="BK16" s="7">
        <v>0.14000000000000001</v>
      </c>
      <c r="BL16" s="7">
        <v>0.19</v>
      </c>
      <c r="BM16" s="7">
        <v>0.14000000000000001</v>
      </c>
      <c r="BN16" s="7">
        <v>0.15</v>
      </c>
      <c r="BO16" s="7">
        <v>0.14000000000000001</v>
      </c>
      <c r="BP16" s="7">
        <v>0.51</v>
      </c>
      <c r="BQ16" s="7">
        <v>0.14000000000000001</v>
      </c>
      <c r="BR16" s="7">
        <v>0.17</v>
      </c>
      <c r="BS16" s="7">
        <v>0.16</v>
      </c>
      <c r="BT16" s="7">
        <v>7.0000000000000007E-2</v>
      </c>
      <c r="BU16" s="7">
        <v>0.15</v>
      </c>
      <c r="BV16" s="7">
        <v>0.16</v>
      </c>
      <c r="BW16" s="7">
        <v>0.14000000000000001</v>
      </c>
      <c r="BX16" s="7">
        <v>0.16</v>
      </c>
      <c r="BY16" s="7">
        <v>0.14000000000000001</v>
      </c>
      <c r="BZ16" s="7">
        <v>0.15</v>
      </c>
    </row>
    <row r="17" spans="1:78" x14ac:dyDescent="0.25">
      <c r="A17" t="s">
        <v>724</v>
      </c>
      <c r="B17">
        <v>44</v>
      </c>
      <c r="C17">
        <v>39</v>
      </c>
      <c r="D17">
        <v>2</v>
      </c>
      <c r="E17">
        <v>3</v>
      </c>
      <c r="F17">
        <v>6</v>
      </c>
      <c r="G17">
        <v>25</v>
      </c>
      <c r="H17">
        <v>12</v>
      </c>
      <c r="I17">
        <v>18</v>
      </c>
      <c r="J17">
        <v>17</v>
      </c>
      <c r="K17">
        <v>3</v>
      </c>
      <c r="L17">
        <v>6</v>
      </c>
      <c r="M17">
        <v>10</v>
      </c>
      <c r="N17">
        <v>32</v>
      </c>
      <c r="O17">
        <v>1</v>
      </c>
      <c r="P17">
        <v>1</v>
      </c>
      <c r="Q17">
        <v>6</v>
      </c>
      <c r="R17">
        <v>38</v>
      </c>
      <c r="S17">
        <v>29</v>
      </c>
      <c r="T17">
        <v>11</v>
      </c>
      <c r="U17">
        <v>4</v>
      </c>
      <c r="V17">
        <v>38</v>
      </c>
      <c r="W17">
        <v>3</v>
      </c>
      <c r="X17">
        <v>3</v>
      </c>
      <c r="Y17">
        <v>4</v>
      </c>
      <c r="Z17">
        <v>40</v>
      </c>
      <c r="AA17">
        <v>44</v>
      </c>
      <c r="AB17">
        <v>40</v>
      </c>
      <c r="AC17">
        <v>8</v>
      </c>
      <c r="AD17">
        <v>33</v>
      </c>
      <c r="AE17">
        <v>2</v>
      </c>
      <c r="AF17">
        <v>35</v>
      </c>
      <c r="AG17">
        <v>9</v>
      </c>
      <c r="AH17">
        <v>0</v>
      </c>
      <c r="AI17">
        <v>40</v>
      </c>
      <c r="AJ17">
        <v>1</v>
      </c>
      <c r="AK17">
        <v>4</v>
      </c>
      <c r="AL17">
        <v>31</v>
      </c>
      <c r="AM17">
        <v>8</v>
      </c>
      <c r="AN17">
        <v>3</v>
      </c>
      <c r="AO17">
        <v>1</v>
      </c>
      <c r="AP17">
        <v>4</v>
      </c>
      <c r="AQ17">
        <v>6</v>
      </c>
      <c r="AR17">
        <v>1</v>
      </c>
      <c r="AS17">
        <v>3</v>
      </c>
      <c r="AT17">
        <v>12</v>
      </c>
      <c r="AU17">
        <v>1</v>
      </c>
      <c r="AV17">
        <v>2</v>
      </c>
      <c r="AW17">
        <v>1</v>
      </c>
      <c r="AX17">
        <v>1</v>
      </c>
      <c r="AY17">
        <v>2</v>
      </c>
      <c r="AZ17">
        <v>3</v>
      </c>
      <c r="BA17">
        <v>1</v>
      </c>
      <c r="BB17">
        <v>3</v>
      </c>
      <c r="BC17">
        <v>3</v>
      </c>
      <c r="BD17">
        <v>0</v>
      </c>
      <c r="BE17">
        <v>13</v>
      </c>
      <c r="BF17">
        <v>31</v>
      </c>
      <c r="BG17">
        <v>36</v>
      </c>
      <c r="BH17">
        <v>8</v>
      </c>
      <c r="BI17">
        <v>18</v>
      </c>
      <c r="BJ17">
        <v>11</v>
      </c>
      <c r="BK17">
        <v>3</v>
      </c>
      <c r="BL17">
        <v>3</v>
      </c>
      <c r="BM17">
        <v>25</v>
      </c>
      <c r="BN17">
        <v>19</v>
      </c>
      <c r="BO17">
        <v>0</v>
      </c>
      <c r="BP17">
        <v>0</v>
      </c>
      <c r="BQ17">
        <v>30</v>
      </c>
      <c r="BR17">
        <v>34</v>
      </c>
      <c r="BS17">
        <v>37</v>
      </c>
      <c r="BT17">
        <v>3</v>
      </c>
      <c r="BU17">
        <v>11</v>
      </c>
      <c r="BV17">
        <v>5</v>
      </c>
      <c r="BW17">
        <v>26</v>
      </c>
      <c r="BX17">
        <v>40</v>
      </c>
      <c r="BY17">
        <v>38</v>
      </c>
      <c r="BZ17">
        <v>36</v>
      </c>
    </row>
    <row r="18" spans="1:78" x14ac:dyDescent="0.25">
      <c r="B18" s="7">
        <v>0.08</v>
      </c>
      <c r="C18" s="7">
        <v>0.09</v>
      </c>
      <c r="D18" s="7">
        <v>0.05</v>
      </c>
      <c r="E18" s="7">
        <v>0.09</v>
      </c>
      <c r="F18" s="7">
        <v>0.05</v>
      </c>
      <c r="G18" s="7">
        <v>0.08</v>
      </c>
      <c r="H18" s="7">
        <v>0.14000000000000001</v>
      </c>
      <c r="I18" s="7">
        <v>0.11</v>
      </c>
      <c r="J18" s="7">
        <v>0.11</v>
      </c>
      <c r="K18" s="7">
        <v>0.03</v>
      </c>
      <c r="L18" s="7">
        <v>7.0000000000000007E-2</v>
      </c>
      <c r="M18" s="7">
        <v>0.1</v>
      </c>
      <c r="N18" s="7">
        <v>0.09</v>
      </c>
      <c r="O18" s="7">
        <v>0.02</v>
      </c>
      <c r="P18" s="7">
        <v>7.0000000000000007E-2</v>
      </c>
      <c r="Q18" s="7">
        <v>0.08</v>
      </c>
      <c r="R18" s="7">
        <v>0.09</v>
      </c>
      <c r="S18" s="7">
        <v>0.09</v>
      </c>
      <c r="T18" s="7">
        <v>0.09</v>
      </c>
      <c r="U18" s="7">
        <v>0.06</v>
      </c>
      <c r="V18" s="7">
        <v>0.09</v>
      </c>
      <c r="W18" s="7">
        <v>7.0000000000000007E-2</v>
      </c>
      <c r="X18" s="7">
        <v>0.11</v>
      </c>
      <c r="Y18" s="7">
        <v>0.08</v>
      </c>
      <c r="Z18" s="7">
        <v>0.08</v>
      </c>
      <c r="AA18" s="7">
        <v>0.08</v>
      </c>
      <c r="AB18" s="7">
        <v>0.09</v>
      </c>
      <c r="AC18" s="7">
        <v>0.1</v>
      </c>
      <c r="AD18" s="7">
        <v>0.08</v>
      </c>
      <c r="AE18" s="7">
        <v>0.13</v>
      </c>
      <c r="AF18" s="7">
        <v>0.1</v>
      </c>
      <c r="AG18" s="7">
        <v>7.0000000000000007E-2</v>
      </c>
      <c r="AH18" t="s">
        <v>108</v>
      </c>
      <c r="AI18" s="7">
        <v>0.09</v>
      </c>
      <c r="AJ18" s="7">
        <v>0.04</v>
      </c>
      <c r="AK18" s="7">
        <v>0.06</v>
      </c>
      <c r="AL18" s="7">
        <v>0.1</v>
      </c>
      <c r="AM18" s="7">
        <v>0.05</v>
      </c>
      <c r="AN18" s="7">
        <v>0.7</v>
      </c>
      <c r="AO18" s="7">
        <v>0.03</v>
      </c>
      <c r="AP18" s="7">
        <v>0.09</v>
      </c>
      <c r="AQ18" s="7">
        <v>0.12</v>
      </c>
      <c r="AR18" s="7">
        <v>0.03</v>
      </c>
      <c r="AS18" s="7">
        <v>0.09</v>
      </c>
      <c r="AT18" s="7">
        <v>0.18</v>
      </c>
      <c r="AU18" s="7">
        <v>0.03</v>
      </c>
      <c r="AV18" s="7">
        <v>7.0000000000000007E-2</v>
      </c>
      <c r="AW18" s="7">
        <v>0.15</v>
      </c>
      <c r="AX18" s="7">
        <v>0.03</v>
      </c>
      <c r="AY18" s="7">
        <v>0.04</v>
      </c>
      <c r="AZ18" s="7">
        <v>0.12</v>
      </c>
      <c r="BA18" s="7">
        <v>0.03</v>
      </c>
      <c r="BB18" s="7">
        <v>0.09</v>
      </c>
      <c r="BC18" s="7">
        <v>7.0000000000000007E-2</v>
      </c>
      <c r="BD18" t="s">
        <v>108</v>
      </c>
      <c r="BE18" s="7">
        <v>0.06</v>
      </c>
      <c r="BF18" s="7">
        <v>0.1</v>
      </c>
      <c r="BG18" s="7">
        <v>0.09</v>
      </c>
      <c r="BH18" s="7">
        <v>7.0000000000000007E-2</v>
      </c>
      <c r="BI18" s="7">
        <v>0.09</v>
      </c>
      <c r="BJ18" s="7">
        <v>0.1</v>
      </c>
      <c r="BK18" s="7">
        <v>0.05</v>
      </c>
      <c r="BL18" s="7">
        <v>0.16</v>
      </c>
      <c r="BM18" s="7">
        <v>0.12</v>
      </c>
      <c r="BN18" s="7">
        <v>7.0000000000000007E-2</v>
      </c>
      <c r="BO18" t="s">
        <v>108</v>
      </c>
      <c r="BP18" t="s">
        <v>108</v>
      </c>
      <c r="BQ18" s="7">
        <v>0.12</v>
      </c>
      <c r="BR18" s="7">
        <v>0.09</v>
      </c>
      <c r="BS18" s="7">
        <v>0.1</v>
      </c>
      <c r="BT18" s="7">
        <v>0.04</v>
      </c>
      <c r="BU18" s="7">
        <v>7.0000000000000007E-2</v>
      </c>
      <c r="BV18" s="7">
        <v>0.08</v>
      </c>
      <c r="BW18" s="7">
        <v>0.14000000000000001</v>
      </c>
      <c r="BX18" s="7">
        <v>0.1</v>
      </c>
      <c r="BY18" s="7">
        <v>0.09</v>
      </c>
      <c r="BZ18" s="7">
        <v>0.1</v>
      </c>
    </row>
    <row r="19" spans="1:78" x14ac:dyDescent="0.25">
      <c r="A19" t="s">
        <v>726</v>
      </c>
      <c r="B19">
        <v>28</v>
      </c>
      <c r="C19">
        <v>24</v>
      </c>
      <c r="D19">
        <v>2</v>
      </c>
      <c r="E19">
        <v>3</v>
      </c>
      <c r="F19">
        <v>5</v>
      </c>
      <c r="G19">
        <v>18</v>
      </c>
      <c r="H19">
        <v>5</v>
      </c>
      <c r="I19">
        <v>4</v>
      </c>
      <c r="J19">
        <v>14</v>
      </c>
      <c r="K19">
        <v>5</v>
      </c>
      <c r="L19">
        <v>5</v>
      </c>
      <c r="M19">
        <v>4</v>
      </c>
      <c r="N19">
        <v>20</v>
      </c>
      <c r="O19">
        <v>3</v>
      </c>
      <c r="P19">
        <v>2</v>
      </c>
      <c r="Q19">
        <v>2</v>
      </c>
      <c r="R19">
        <v>26</v>
      </c>
      <c r="S19">
        <v>18</v>
      </c>
      <c r="T19">
        <v>6</v>
      </c>
      <c r="U19">
        <v>4</v>
      </c>
      <c r="V19">
        <v>24</v>
      </c>
      <c r="W19">
        <v>2</v>
      </c>
      <c r="X19">
        <v>2</v>
      </c>
      <c r="Y19">
        <v>4</v>
      </c>
      <c r="Z19">
        <v>24</v>
      </c>
      <c r="AA19">
        <v>28</v>
      </c>
      <c r="AB19">
        <v>24</v>
      </c>
      <c r="AC19">
        <v>2</v>
      </c>
      <c r="AD19">
        <v>24</v>
      </c>
      <c r="AE19">
        <v>1</v>
      </c>
      <c r="AF19">
        <v>22</v>
      </c>
      <c r="AG19">
        <v>5</v>
      </c>
      <c r="AH19">
        <v>0</v>
      </c>
      <c r="AI19">
        <v>24</v>
      </c>
      <c r="AJ19">
        <v>1</v>
      </c>
      <c r="AK19">
        <v>1</v>
      </c>
      <c r="AL19">
        <v>17</v>
      </c>
      <c r="AM19">
        <v>10</v>
      </c>
      <c r="AN19">
        <v>0</v>
      </c>
      <c r="AO19">
        <v>1</v>
      </c>
      <c r="AP19">
        <v>3</v>
      </c>
      <c r="AQ19">
        <v>1</v>
      </c>
      <c r="AR19">
        <v>1</v>
      </c>
      <c r="AS19">
        <v>3</v>
      </c>
      <c r="AT19">
        <v>3</v>
      </c>
      <c r="AU19">
        <v>5</v>
      </c>
      <c r="AV19">
        <v>2</v>
      </c>
      <c r="AW19">
        <v>0</v>
      </c>
      <c r="AX19">
        <v>2</v>
      </c>
      <c r="AY19">
        <v>2</v>
      </c>
      <c r="AZ19">
        <v>1</v>
      </c>
      <c r="BA19">
        <v>3</v>
      </c>
      <c r="BB19">
        <v>2</v>
      </c>
      <c r="BC19">
        <v>2</v>
      </c>
      <c r="BD19">
        <v>0</v>
      </c>
      <c r="BE19">
        <v>11</v>
      </c>
      <c r="BF19">
        <v>17</v>
      </c>
      <c r="BG19">
        <v>22</v>
      </c>
      <c r="BH19">
        <v>6</v>
      </c>
      <c r="BI19">
        <v>15</v>
      </c>
      <c r="BJ19">
        <v>3</v>
      </c>
      <c r="BK19">
        <v>3</v>
      </c>
      <c r="BL19">
        <v>1</v>
      </c>
      <c r="BM19">
        <v>10</v>
      </c>
      <c r="BN19">
        <v>15</v>
      </c>
      <c r="BO19">
        <v>3</v>
      </c>
      <c r="BP19">
        <v>0</v>
      </c>
      <c r="BQ19">
        <v>14</v>
      </c>
      <c r="BR19">
        <v>22</v>
      </c>
      <c r="BS19">
        <v>20</v>
      </c>
      <c r="BT19">
        <v>4</v>
      </c>
      <c r="BU19">
        <v>7</v>
      </c>
      <c r="BV19">
        <v>2</v>
      </c>
      <c r="BW19">
        <v>12</v>
      </c>
      <c r="BX19">
        <v>22</v>
      </c>
      <c r="BY19">
        <v>25</v>
      </c>
      <c r="BZ19">
        <v>20</v>
      </c>
    </row>
    <row r="20" spans="1:78" x14ac:dyDescent="0.25">
      <c r="B20" s="7">
        <v>0.05</v>
      </c>
      <c r="C20" s="7">
        <v>0.05</v>
      </c>
      <c r="D20" s="7">
        <v>0.04</v>
      </c>
      <c r="E20" s="7">
        <v>0.11</v>
      </c>
      <c r="F20" s="7">
        <v>0.04</v>
      </c>
      <c r="G20" s="7">
        <v>0.06</v>
      </c>
      <c r="H20" s="7">
        <v>0.05</v>
      </c>
      <c r="I20" s="7">
        <v>0.02</v>
      </c>
      <c r="J20" s="7">
        <v>0.09</v>
      </c>
      <c r="K20" s="7">
        <v>0.05</v>
      </c>
      <c r="L20" s="7">
        <v>0.06</v>
      </c>
      <c r="M20" s="7">
        <v>0.04</v>
      </c>
      <c r="N20" s="7">
        <v>0.06</v>
      </c>
      <c r="O20" s="7">
        <v>0.06</v>
      </c>
      <c r="P20" s="7">
        <v>0.11</v>
      </c>
      <c r="Q20" s="7">
        <v>0.02</v>
      </c>
      <c r="R20" s="7">
        <v>0.06</v>
      </c>
      <c r="S20" s="7">
        <v>0.06</v>
      </c>
      <c r="T20" s="7">
        <v>0.05</v>
      </c>
      <c r="U20" s="7">
        <v>0.05</v>
      </c>
      <c r="V20" s="7">
        <v>0.05</v>
      </c>
      <c r="W20" s="7">
        <v>0.05</v>
      </c>
      <c r="X20" s="7">
        <v>7.0000000000000007E-2</v>
      </c>
      <c r="Y20" s="7">
        <v>0.08</v>
      </c>
      <c r="Z20" s="7">
        <v>0.05</v>
      </c>
      <c r="AA20" s="7">
        <v>0.05</v>
      </c>
      <c r="AB20" s="7">
        <v>0.05</v>
      </c>
      <c r="AC20" s="7">
        <v>0.03</v>
      </c>
      <c r="AD20" s="7">
        <v>0.06</v>
      </c>
      <c r="AE20" s="7">
        <v>0.04</v>
      </c>
      <c r="AF20" s="7">
        <v>0.06</v>
      </c>
      <c r="AG20" s="7">
        <v>0.04</v>
      </c>
      <c r="AH20" t="s">
        <v>108</v>
      </c>
      <c r="AI20" s="7">
        <v>0.06</v>
      </c>
      <c r="AJ20" s="7">
        <v>0.09</v>
      </c>
      <c r="AK20" s="7">
        <v>0.02</v>
      </c>
      <c r="AL20" s="7">
        <v>0.06</v>
      </c>
      <c r="AM20" s="7">
        <v>0.06</v>
      </c>
      <c r="AN20" t="s">
        <v>108</v>
      </c>
      <c r="AO20" s="7">
        <v>0.03</v>
      </c>
      <c r="AP20" s="7">
        <v>7.0000000000000007E-2</v>
      </c>
      <c r="AQ20" s="7">
        <v>0.02</v>
      </c>
      <c r="AR20" s="7">
        <v>0.02</v>
      </c>
      <c r="AS20" s="7">
        <v>0.1</v>
      </c>
      <c r="AT20" s="7">
        <v>0.05</v>
      </c>
      <c r="AU20" s="7">
        <v>0.14000000000000001</v>
      </c>
      <c r="AV20" s="7">
        <v>7.0000000000000007E-2</v>
      </c>
      <c r="AW20" t="s">
        <v>108</v>
      </c>
      <c r="AX20" s="7">
        <v>0.05</v>
      </c>
      <c r="AY20" s="7">
        <v>0.03</v>
      </c>
      <c r="AZ20" s="7">
        <v>0.02</v>
      </c>
      <c r="BA20" s="7">
        <v>0.12</v>
      </c>
      <c r="BB20" s="7">
        <v>0.06</v>
      </c>
      <c r="BC20" s="7">
        <v>0.04</v>
      </c>
      <c r="BD20" t="s">
        <v>108</v>
      </c>
      <c r="BE20" s="7">
        <v>0.05</v>
      </c>
      <c r="BF20" s="7">
        <v>0.06</v>
      </c>
      <c r="BG20" s="7">
        <v>0.06</v>
      </c>
      <c r="BH20" s="7">
        <v>0.05</v>
      </c>
      <c r="BI20" s="7">
        <v>7.0000000000000007E-2</v>
      </c>
      <c r="BJ20" s="7">
        <v>0.03</v>
      </c>
      <c r="BK20" s="7">
        <v>0.05</v>
      </c>
      <c r="BL20" s="7">
        <v>0.06</v>
      </c>
      <c r="BM20" s="7">
        <v>0.05</v>
      </c>
      <c r="BN20" s="7">
        <v>0.06</v>
      </c>
      <c r="BO20" s="7">
        <v>0.06</v>
      </c>
      <c r="BP20" t="s">
        <v>108</v>
      </c>
      <c r="BQ20" s="7">
        <v>0.06</v>
      </c>
      <c r="BR20" s="7">
        <v>0.06</v>
      </c>
      <c r="BS20" s="7">
        <v>0.05</v>
      </c>
      <c r="BT20" s="7">
        <v>0.05</v>
      </c>
      <c r="BU20" s="7">
        <v>0.05</v>
      </c>
      <c r="BV20" s="7">
        <v>0.03</v>
      </c>
      <c r="BW20" s="7">
        <v>0.06</v>
      </c>
      <c r="BX20" s="7">
        <v>0.06</v>
      </c>
      <c r="BY20" s="7">
        <v>0.06</v>
      </c>
      <c r="BZ20" s="7">
        <v>0.06</v>
      </c>
    </row>
    <row r="21" spans="1:78" x14ac:dyDescent="0.25">
      <c r="A21" t="s">
        <v>729</v>
      </c>
      <c r="B21">
        <v>16</v>
      </c>
      <c r="C21">
        <v>15</v>
      </c>
      <c r="D21">
        <v>1</v>
      </c>
      <c r="E21">
        <v>1</v>
      </c>
      <c r="F21">
        <v>1</v>
      </c>
      <c r="G21">
        <v>13</v>
      </c>
      <c r="H21">
        <v>2</v>
      </c>
      <c r="I21">
        <v>8</v>
      </c>
      <c r="J21">
        <v>3</v>
      </c>
      <c r="K21">
        <v>2</v>
      </c>
      <c r="L21">
        <v>3</v>
      </c>
      <c r="M21">
        <v>3</v>
      </c>
      <c r="N21">
        <v>12</v>
      </c>
      <c r="O21">
        <v>2</v>
      </c>
      <c r="P21">
        <v>0</v>
      </c>
      <c r="Q21">
        <v>4</v>
      </c>
      <c r="R21">
        <v>13</v>
      </c>
      <c r="S21">
        <v>12</v>
      </c>
      <c r="T21">
        <v>1</v>
      </c>
      <c r="U21">
        <v>3</v>
      </c>
      <c r="V21">
        <v>15</v>
      </c>
      <c r="W21">
        <v>1</v>
      </c>
      <c r="X21">
        <v>0</v>
      </c>
      <c r="Y21">
        <v>1</v>
      </c>
      <c r="Z21">
        <v>16</v>
      </c>
      <c r="AA21">
        <v>16</v>
      </c>
      <c r="AB21">
        <v>16</v>
      </c>
      <c r="AC21">
        <v>6</v>
      </c>
      <c r="AD21">
        <v>9</v>
      </c>
      <c r="AE21">
        <v>0</v>
      </c>
      <c r="AF21">
        <v>12</v>
      </c>
      <c r="AG21">
        <v>4</v>
      </c>
      <c r="AH21">
        <v>0</v>
      </c>
      <c r="AI21">
        <v>15</v>
      </c>
      <c r="AJ21">
        <v>1</v>
      </c>
      <c r="AK21">
        <v>0</v>
      </c>
      <c r="AL21">
        <v>7</v>
      </c>
      <c r="AM21">
        <v>8</v>
      </c>
      <c r="AN21">
        <v>1</v>
      </c>
      <c r="AO21">
        <v>0</v>
      </c>
      <c r="AP21">
        <v>1</v>
      </c>
      <c r="AQ21">
        <v>3</v>
      </c>
      <c r="AR21">
        <v>2</v>
      </c>
      <c r="AS21">
        <v>1</v>
      </c>
      <c r="AT21">
        <v>2</v>
      </c>
      <c r="AU21">
        <v>0</v>
      </c>
      <c r="AV21">
        <v>0</v>
      </c>
      <c r="AW21">
        <v>0</v>
      </c>
      <c r="AX21">
        <v>1</v>
      </c>
      <c r="AY21">
        <v>5</v>
      </c>
      <c r="AZ21">
        <v>0</v>
      </c>
      <c r="BA21">
        <v>1</v>
      </c>
      <c r="BB21">
        <v>2</v>
      </c>
      <c r="BC21">
        <v>0</v>
      </c>
      <c r="BD21">
        <v>0</v>
      </c>
      <c r="BE21">
        <v>6</v>
      </c>
      <c r="BF21">
        <v>11</v>
      </c>
      <c r="BG21">
        <v>11</v>
      </c>
      <c r="BH21">
        <v>6</v>
      </c>
      <c r="BI21">
        <v>5</v>
      </c>
      <c r="BJ21">
        <v>2</v>
      </c>
      <c r="BK21">
        <v>3</v>
      </c>
      <c r="BL21">
        <v>1</v>
      </c>
      <c r="BM21">
        <v>10</v>
      </c>
      <c r="BN21">
        <v>5</v>
      </c>
      <c r="BO21">
        <v>2</v>
      </c>
      <c r="BP21">
        <v>0</v>
      </c>
      <c r="BQ21">
        <v>11</v>
      </c>
      <c r="BR21">
        <v>13</v>
      </c>
      <c r="BS21">
        <v>13</v>
      </c>
      <c r="BT21">
        <v>2</v>
      </c>
      <c r="BU21">
        <v>5</v>
      </c>
      <c r="BV21">
        <v>4</v>
      </c>
      <c r="BW21">
        <v>7</v>
      </c>
      <c r="BX21">
        <v>8</v>
      </c>
      <c r="BY21">
        <v>11</v>
      </c>
      <c r="BZ21">
        <v>9</v>
      </c>
    </row>
    <row r="22" spans="1:78" x14ac:dyDescent="0.25">
      <c r="B22" s="7">
        <v>0.03</v>
      </c>
      <c r="C22" s="7">
        <v>0.03</v>
      </c>
      <c r="D22" s="7">
        <v>0.03</v>
      </c>
      <c r="E22" s="7">
        <v>0.03</v>
      </c>
      <c r="F22">
        <v>0</v>
      </c>
      <c r="G22" s="7">
        <v>0.04</v>
      </c>
      <c r="H22" s="7">
        <v>0.03</v>
      </c>
      <c r="I22" s="7">
        <v>0.05</v>
      </c>
      <c r="J22" s="7">
        <v>0.02</v>
      </c>
      <c r="K22" s="7">
        <v>0.02</v>
      </c>
      <c r="L22" s="7">
        <v>0.03</v>
      </c>
      <c r="M22" s="7">
        <v>0.03</v>
      </c>
      <c r="N22" s="7">
        <v>0.03</v>
      </c>
      <c r="O22" s="7">
        <v>0.03</v>
      </c>
      <c r="P22" t="s">
        <v>108</v>
      </c>
      <c r="Q22" s="7">
        <v>0.05</v>
      </c>
      <c r="R22" s="7">
        <v>0.03</v>
      </c>
      <c r="S22" s="7">
        <v>0.04</v>
      </c>
      <c r="T22" s="7">
        <v>0.01</v>
      </c>
      <c r="U22" s="7">
        <v>0.04</v>
      </c>
      <c r="V22" s="7">
        <v>0.03</v>
      </c>
      <c r="W22" s="7">
        <v>0.04</v>
      </c>
      <c r="X22" t="s">
        <v>108</v>
      </c>
      <c r="Y22" s="7">
        <v>0.01</v>
      </c>
      <c r="Z22" s="7">
        <v>0.03</v>
      </c>
      <c r="AA22" s="7">
        <v>0.03</v>
      </c>
      <c r="AB22" s="7">
        <v>0.03</v>
      </c>
      <c r="AC22" s="7">
        <v>7.0000000000000007E-2</v>
      </c>
      <c r="AD22" s="7">
        <v>0.02</v>
      </c>
      <c r="AE22" t="s">
        <v>108</v>
      </c>
      <c r="AF22" s="7">
        <v>0.03</v>
      </c>
      <c r="AG22" s="7">
        <v>0.03</v>
      </c>
      <c r="AH22" t="s">
        <v>108</v>
      </c>
      <c r="AI22" s="7">
        <v>0.04</v>
      </c>
      <c r="AJ22" s="7">
        <v>7.0000000000000007E-2</v>
      </c>
      <c r="AK22" t="s">
        <v>108</v>
      </c>
      <c r="AL22" s="7">
        <v>0.02</v>
      </c>
      <c r="AM22" s="7">
        <v>0.05</v>
      </c>
      <c r="AN22" s="7">
        <v>0.3</v>
      </c>
      <c r="AO22" t="s">
        <v>108</v>
      </c>
      <c r="AP22" s="7">
        <v>0.01</v>
      </c>
      <c r="AQ22" s="7">
        <v>0.05</v>
      </c>
      <c r="AR22" s="7">
        <v>0.05</v>
      </c>
      <c r="AS22" s="7">
        <v>0.05</v>
      </c>
      <c r="AT22" s="7">
        <v>0.03</v>
      </c>
      <c r="AU22" t="s">
        <v>108</v>
      </c>
      <c r="AV22" t="s">
        <v>108</v>
      </c>
      <c r="AW22" t="s">
        <v>108</v>
      </c>
      <c r="AX22" s="7">
        <v>0.03</v>
      </c>
      <c r="AY22" s="7">
        <v>0.09</v>
      </c>
      <c r="AZ22" t="s">
        <v>108</v>
      </c>
      <c r="BA22" s="7">
        <v>0.04</v>
      </c>
      <c r="BB22" s="7">
        <v>0.05</v>
      </c>
      <c r="BC22" t="s">
        <v>108</v>
      </c>
      <c r="BD22" t="s">
        <v>108</v>
      </c>
      <c r="BE22" s="7">
        <v>0.03</v>
      </c>
      <c r="BF22" s="7">
        <v>0.04</v>
      </c>
      <c r="BG22" s="7">
        <v>0.03</v>
      </c>
      <c r="BH22" s="7">
        <v>0.05</v>
      </c>
      <c r="BI22" s="7">
        <v>0.02</v>
      </c>
      <c r="BJ22" s="7">
        <v>0.02</v>
      </c>
      <c r="BK22" s="7">
        <v>0.05</v>
      </c>
      <c r="BL22" s="7">
        <v>0.08</v>
      </c>
      <c r="BM22" s="7">
        <v>0.05</v>
      </c>
      <c r="BN22" s="7">
        <v>0.02</v>
      </c>
      <c r="BO22" s="7">
        <v>0.04</v>
      </c>
      <c r="BP22" t="s">
        <v>108</v>
      </c>
      <c r="BQ22" s="7">
        <v>0.05</v>
      </c>
      <c r="BR22" s="7">
        <v>0.03</v>
      </c>
      <c r="BS22" s="7">
        <v>0.03</v>
      </c>
      <c r="BT22" s="7">
        <v>0.03</v>
      </c>
      <c r="BU22" s="7">
        <v>0.03</v>
      </c>
      <c r="BV22" s="7">
        <v>0.06</v>
      </c>
      <c r="BW22" s="7">
        <v>0.04</v>
      </c>
      <c r="BX22" s="7">
        <v>0.02</v>
      </c>
      <c r="BY22" s="7">
        <v>0.03</v>
      </c>
      <c r="BZ22" s="7">
        <v>0.03</v>
      </c>
    </row>
    <row r="23" spans="1:78" x14ac:dyDescent="0.25">
      <c r="A23" t="s">
        <v>730</v>
      </c>
      <c r="B23">
        <v>16</v>
      </c>
      <c r="C23">
        <v>14</v>
      </c>
      <c r="D23">
        <v>2</v>
      </c>
      <c r="E23">
        <v>0</v>
      </c>
      <c r="F23">
        <v>1</v>
      </c>
      <c r="G23">
        <v>7</v>
      </c>
      <c r="H23">
        <v>8</v>
      </c>
      <c r="I23">
        <v>6</v>
      </c>
      <c r="J23">
        <v>3</v>
      </c>
      <c r="K23">
        <v>5</v>
      </c>
      <c r="L23">
        <v>2</v>
      </c>
      <c r="M23">
        <v>4</v>
      </c>
      <c r="N23">
        <v>11</v>
      </c>
      <c r="O23">
        <v>1</v>
      </c>
      <c r="P23">
        <v>0</v>
      </c>
      <c r="Q23">
        <v>7</v>
      </c>
      <c r="R23">
        <v>9</v>
      </c>
      <c r="S23">
        <v>12</v>
      </c>
      <c r="T23">
        <v>3</v>
      </c>
      <c r="U23">
        <v>0</v>
      </c>
      <c r="V23">
        <v>12</v>
      </c>
      <c r="W23">
        <v>2</v>
      </c>
      <c r="X23">
        <v>2</v>
      </c>
      <c r="Y23">
        <v>0</v>
      </c>
      <c r="Z23">
        <v>16</v>
      </c>
      <c r="AA23">
        <v>16</v>
      </c>
      <c r="AB23">
        <v>16</v>
      </c>
      <c r="AC23">
        <v>3</v>
      </c>
      <c r="AD23">
        <v>13</v>
      </c>
      <c r="AE23">
        <v>0</v>
      </c>
      <c r="AF23">
        <v>10</v>
      </c>
      <c r="AG23">
        <v>4</v>
      </c>
      <c r="AH23">
        <v>0</v>
      </c>
      <c r="AI23">
        <v>15</v>
      </c>
      <c r="AJ23">
        <v>0</v>
      </c>
      <c r="AK23">
        <v>2</v>
      </c>
      <c r="AL23">
        <v>11</v>
      </c>
      <c r="AM23">
        <v>4</v>
      </c>
      <c r="AN23">
        <v>0</v>
      </c>
      <c r="AO23">
        <v>1</v>
      </c>
      <c r="AP23">
        <v>0</v>
      </c>
      <c r="AQ23">
        <v>1</v>
      </c>
      <c r="AR23">
        <v>0</v>
      </c>
      <c r="AS23">
        <v>0</v>
      </c>
      <c r="AT23">
        <v>2</v>
      </c>
      <c r="AU23">
        <v>2</v>
      </c>
      <c r="AV23">
        <v>3</v>
      </c>
      <c r="AW23">
        <v>1</v>
      </c>
      <c r="AX23">
        <v>1</v>
      </c>
      <c r="AY23">
        <v>3</v>
      </c>
      <c r="AZ23">
        <v>0</v>
      </c>
      <c r="BA23">
        <v>1</v>
      </c>
      <c r="BB23">
        <v>2</v>
      </c>
      <c r="BC23">
        <v>1</v>
      </c>
      <c r="BD23">
        <v>0</v>
      </c>
      <c r="BE23">
        <v>6</v>
      </c>
      <c r="BF23">
        <v>11</v>
      </c>
      <c r="BG23">
        <v>12</v>
      </c>
      <c r="BH23">
        <v>4</v>
      </c>
      <c r="BI23">
        <v>5</v>
      </c>
      <c r="BJ23">
        <v>3</v>
      </c>
      <c r="BK23">
        <v>1</v>
      </c>
      <c r="BL23">
        <v>2</v>
      </c>
      <c r="BM23">
        <v>2</v>
      </c>
      <c r="BN23">
        <v>13</v>
      </c>
      <c r="BO23">
        <v>1</v>
      </c>
      <c r="BP23">
        <v>0</v>
      </c>
      <c r="BQ23">
        <v>8</v>
      </c>
      <c r="BR23">
        <v>11</v>
      </c>
      <c r="BS23">
        <v>11</v>
      </c>
      <c r="BT23">
        <v>2</v>
      </c>
      <c r="BU23">
        <v>3</v>
      </c>
      <c r="BV23">
        <v>5</v>
      </c>
      <c r="BW23">
        <v>3</v>
      </c>
      <c r="BX23">
        <v>14</v>
      </c>
      <c r="BY23">
        <v>13</v>
      </c>
      <c r="BZ23">
        <v>13</v>
      </c>
    </row>
    <row r="24" spans="1:78" x14ac:dyDescent="0.25">
      <c r="B24" s="7">
        <v>0.03</v>
      </c>
      <c r="C24" s="7">
        <v>0.03</v>
      </c>
      <c r="D24" s="7">
        <v>0.06</v>
      </c>
      <c r="E24" t="s">
        <v>108</v>
      </c>
      <c r="F24" s="7">
        <v>0.01</v>
      </c>
      <c r="G24" s="7">
        <v>0.02</v>
      </c>
      <c r="H24" s="7">
        <v>0.09</v>
      </c>
      <c r="I24" s="7">
        <v>0.04</v>
      </c>
      <c r="J24" s="7">
        <v>0.02</v>
      </c>
      <c r="K24" s="7">
        <v>0.05</v>
      </c>
      <c r="L24" s="7">
        <v>0.02</v>
      </c>
      <c r="M24" s="7">
        <v>0.04</v>
      </c>
      <c r="N24" s="7">
        <v>0.03</v>
      </c>
      <c r="O24" s="7">
        <v>0.02</v>
      </c>
      <c r="P24" t="s">
        <v>108</v>
      </c>
      <c r="Q24" s="7">
        <v>0.09</v>
      </c>
      <c r="R24" s="7">
        <v>0.02</v>
      </c>
      <c r="S24" s="7">
        <v>0.04</v>
      </c>
      <c r="T24" s="7">
        <v>0.02</v>
      </c>
      <c r="U24" t="s">
        <v>108</v>
      </c>
      <c r="V24" s="7">
        <v>0.03</v>
      </c>
      <c r="W24" s="7">
        <v>7.0000000000000007E-2</v>
      </c>
      <c r="X24" s="7">
        <v>7.0000000000000007E-2</v>
      </c>
      <c r="Y24" t="s">
        <v>108</v>
      </c>
      <c r="Z24" s="7">
        <v>0.03</v>
      </c>
      <c r="AA24" s="7">
        <v>0.03</v>
      </c>
      <c r="AB24" s="7">
        <v>0.03</v>
      </c>
      <c r="AC24" s="7">
        <v>0.04</v>
      </c>
      <c r="AD24" s="7">
        <v>0.03</v>
      </c>
      <c r="AE24" t="s">
        <v>108</v>
      </c>
      <c r="AF24" s="7">
        <v>0.03</v>
      </c>
      <c r="AG24" s="7">
        <v>0.03</v>
      </c>
      <c r="AH24" t="s">
        <v>108</v>
      </c>
      <c r="AI24" s="7">
        <v>0.03</v>
      </c>
      <c r="AJ24" t="s">
        <v>108</v>
      </c>
      <c r="AK24" s="7">
        <v>0.02</v>
      </c>
      <c r="AL24" s="7">
        <v>0.04</v>
      </c>
      <c r="AM24" s="7">
        <v>0.02</v>
      </c>
      <c r="AN24" t="s">
        <v>108</v>
      </c>
      <c r="AO24" s="7">
        <v>0.03</v>
      </c>
      <c r="AP24" t="s">
        <v>108</v>
      </c>
      <c r="AQ24" s="7">
        <v>0.02</v>
      </c>
      <c r="AR24" t="s">
        <v>108</v>
      </c>
      <c r="AS24" t="s">
        <v>108</v>
      </c>
      <c r="AT24" s="7">
        <v>0.03</v>
      </c>
      <c r="AU24" s="7">
        <v>0.05</v>
      </c>
      <c r="AV24" s="7">
        <v>0.11</v>
      </c>
      <c r="AW24" s="7">
        <v>0.11</v>
      </c>
      <c r="AX24" s="7">
        <v>0.04</v>
      </c>
      <c r="AY24" s="7">
        <v>0.05</v>
      </c>
      <c r="AZ24" t="s">
        <v>108</v>
      </c>
      <c r="BA24" s="7">
        <v>0.04</v>
      </c>
      <c r="BB24" s="7">
        <v>0.05</v>
      </c>
      <c r="BC24" s="7">
        <v>0.02</v>
      </c>
      <c r="BD24" t="s">
        <v>108</v>
      </c>
      <c r="BE24" s="7">
        <v>0.03</v>
      </c>
      <c r="BF24" s="7">
        <v>0.04</v>
      </c>
      <c r="BG24" s="7">
        <v>0.03</v>
      </c>
      <c r="BH24" s="7">
        <v>0.04</v>
      </c>
      <c r="BI24" s="7">
        <v>0.02</v>
      </c>
      <c r="BJ24" s="7">
        <v>0.03</v>
      </c>
      <c r="BK24" s="7">
        <v>0.02</v>
      </c>
      <c r="BL24" s="7">
        <v>0.09</v>
      </c>
      <c r="BM24" s="7">
        <v>0.01</v>
      </c>
      <c r="BN24" s="7">
        <v>0.05</v>
      </c>
      <c r="BO24" s="7">
        <v>0.02</v>
      </c>
      <c r="BP24" t="s">
        <v>108</v>
      </c>
      <c r="BQ24" s="7">
        <v>0.03</v>
      </c>
      <c r="BR24" s="7">
        <v>0.03</v>
      </c>
      <c r="BS24" s="7">
        <v>0.03</v>
      </c>
      <c r="BT24" s="7">
        <v>0.03</v>
      </c>
      <c r="BU24" s="7">
        <v>0.02</v>
      </c>
      <c r="BV24" s="7">
        <v>0.08</v>
      </c>
      <c r="BW24" s="7">
        <v>0.02</v>
      </c>
      <c r="BX24" s="7">
        <v>0.04</v>
      </c>
      <c r="BY24" s="7">
        <v>0.03</v>
      </c>
      <c r="BZ24" s="7">
        <v>0.04</v>
      </c>
    </row>
    <row r="25" spans="1:78" x14ac:dyDescent="0.25">
      <c r="A25" t="s">
        <v>728</v>
      </c>
      <c r="B25">
        <v>16</v>
      </c>
      <c r="C25">
        <v>12</v>
      </c>
      <c r="D25">
        <v>3</v>
      </c>
      <c r="E25">
        <v>1</v>
      </c>
      <c r="F25">
        <v>7</v>
      </c>
      <c r="G25">
        <v>8</v>
      </c>
      <c r="H25">
        <v>1</v>
      </c>
      <c r="I25">
        <v>5</v>
      </c>
      <c r="J25">
        <v>6</v>
      </c>
      <c r="K25">
        <v>3</v>
      </c>
      <c r="L25">
        <v>2</v>
      </c>
      <c r="M25">
        <v>5</v>
      </c>
      <c r="N25">
        <v>9</v>
      </c>
      <c r="O25">
        <v>1</v>
      </c>
      <c r="P25">
        <v>1</v>
      </c>
      <c r="Q25">
        <v>1</v>
      </c>
      <c r="R25">
        <v>15</v>
      </c>
      <c r="S25">
        <v>6</v>
      </c>
      <c r="T25">
        <v>8</v>
      </c>
      <c r="U25">
        <v>2</v>
      </c>
      <c r="V25">
        <v>13</v>
      </c>
      <c r="W25">
        <v>1</v>
      </c>
      <c r="X25">
        <v>3</v>
      </c>
      <c r="Y25">
        <v>3</v>
      </c>
      <c r="Z25">
        <v>13</v>
      </c>
      <c r="AA25">
        <v>16</v>
      </c>
      <c r="AB25">
        <v>13</v>
      </c>
      <c r="AC25">
        <v>1</v>
      </c>
      <c r="AD25">
        <v>15</v>
      </c>
      <c r="AE25">
        <v>0</v>
      </c>
      <c r="AF25">
        <v>12</v>
      </c>
      <c r="AG25">
        <v>4</v>
      </c>
      <c r="AH25">
        <v>0</v>
      </c>
      <c r="AI25">
        <v>12</v>
      </c>
      <c r="AJ25">
        <v>0</v>
      </c>
      <c r="AK25">
        <v>3</v>
      </c>
      <c r="AL25">
        <v>13</v>
      </c>
      <c r="AM25">
        <v>2</v>
      </c>
      <c r="AN25">
        <v>0</v>
      </c>
      <c r="AO25">
        <v>1</v>
      </c>
      <c r="AP25">
        <v>1</v>
      </c>
      <c r="AQ25">
        <v>0</v>
      </c>
      <c r="AR25">
        <v>4</v>
      </c>
      <c r="AS25">
        <v>0</v>
      </c>
      <c r="AT25">
        <v>4</v>
      </c>
      <c r="AU25">
        <v>1</v>
      </c>
      <c r="AV25">
        <v>2</v>
      </c>
      <c r="AW25">
        <v>0</v>
      </c>
      <c r="AX25">
        <v>3</v>
      </c>
      <c r="AY25">
        <v>0</v>
      </c>
      <c r="AZ25">
        <v>0</v>
      </c>
      <c r="BA25">
        <v>1</v>
      </c>
      <c r="BB25">
        <v>1</v>
      </c>
      <c r="BC25">
        <v>0</v>
      </c>
      <c r="BD25">
        <v>0</v>
      </c>
      <c r="BE25">
        <v>4</v>
      </c>
      <c r="BF25">
        <v>12</v>
      </c>
      <c r="BG25">
        <v>8</v>
      </c>
      <c r="BH25">
        <v>8</v>
      </c>
      <c r="BI25">
        <v>8</v>
      </c>
      <c r="BJ25">
        <v>0</v>
      </c>
      <c r="BK25">
        <v>0</v>
      </c>
      <c r="BL25">
        <v>1</v>
      </c>
      <c r="BM25">
        <v>5</v>
      </c>
      <c r="BN25">
        <v>9</v>
      </c>
      <c r="BO25">
        <v>2</v>
      </c>
      <c r="BP25">
        <v>0</v>
      </c>
      <c r="BQ25">
        <v>8</v>
      </c>
      <c r="BR25">
        <v>14</v>
      </c>
      <c r="BS25">
        <v>14</v>
      </c>
      <c r="BT25">
        <v>0</v>
      </c>
      <c r="BU25">
        <v>4</v>
      </c>
      <c r="BV25">
        <v>3</v>
      </c>
      <c r="BW25">
        <v>5</v>
      </c>
      <c r="BX25">
        <v>14</v>
      </c>
      <c r="BY25">
        <v>14</v>
      </c>
      <c r="BZ25">
        <v>14</v>
      </c>
    </row>
    <row r="26" spans="1:78" x14ac:dyDescent="0.25">
      <c r="B26" s="7">
        <v>0.03</v>
      </c>
      <c r="C26" s="7">
        <v>0.03</v>
      </c>
      <c r="D26" s="7">
        <v>0.08</v>
      </c>
      <c r="E26" s="7">
        <v>0.03</v>
      </c>
      <c r="F26" s="7">
        <v>0.06</v>
      </c>
      <c r="G26" s="7">
        <v>0.02</v>
      </c>
      <c r="H26" s="7">
        <v>0.01</v>
      </c>
      <c r="I26" s="7">
        <v>0.03</v>
      </c>
      <c r="J26" s="7">
        <v>0.04</v>
      </c>
      <c r="K26" s="7">
        <v>0.03</v>
      </c>
      <c r="L26" s="7">
        <v>0.02</v>
      </c>
      <c r="M26" s="7">
        <v>0.05</v>
      </c>
      <c r="N26" s="7">
        <v>0.03</v>
      </c>
      <c r="O26" s="7">
        <v>0.02</v>
      </c>
      <c r="P26" s="7">
        <v>0.06</v>
      </c>
      <c r="Q26" s="7">
        <v>0.01</v>
      </c>
      <c r="R26" s="7">
        <v>0.03</v>
      </c>
      <c r="S26" s="7">
        <v>0.02</v>
      </c>
      <c r="T26" s="7">
        <v>7.0000000000000007E-2</v>
      </c>
      <c r="U26" s="7">
        <v>0.02</v>
      </c>
      <c r="V26" s="7">
        <v>0.03</v>
      </c>
      <c r="W26" s="7">
        <v>0.02</v>
      </c>
      <c r="X26" s="7">
        <v>0.11</v>
      </c>
      <c r="Y26" s="7">
        <v>7.0000000000000007E-2</v>
      </c>
      <c r="Z26" s="7">
        <v>0.03</v>
      </c>
      <c r="AA26" s="7">
        <v>0.03</v>
      </c>
      <c r="AB26" s="7">
        <v>0.03</v>
      </c>
      <c r="AC26" s="7">
        <v>0.02</v>
      </c>
      <c r="AD26" s="7">
        <v>0.04</v>
      </c>
      <c r="AE26" t="s">
        <v>108</v>
      </c>
      <c r="AF26" s="7">
        <v>0.03</v>
      </c>
      <c r="AG26" s="7">
        <v>0.03</v>
      </c>
      <c r="AH26" t="s">
        <v>108</v>
      </c>
      <c r="AI26" s="7">
        <v>0.03</v>
      </c>
      <c r="AJ26" t="s">
        <v>108</v>
      </c>
      <c r="AK26" s="7">
        <v>0.04</v>
      </c>
      <c r="AL26" s="7">
        <v>0.04</v>
      </c>
      <c r="AM26" s="7">
        <v>0.01</v>
      </c>
      <c r="AN26" t="s">
        <v>108</v>
      </c>
      <c r="AO26" s="7">
        <v>0.03</v>
      </c>
      <c r="AP26" s="7">
        <v>0.01</v>
      </c>
      <c r="AQ26" t="s">
        <v>108</v>
      </c>
      <c r="AR26" s="7">
        <v>0.11</v>
      </c>
      <c r="AS26" t="s">
        <v>108</v>
      </c>
      <c r="AT26" s="7">
        <v>0.06</v>
      </c>
      <c r="AU26" s="7">
        <v>0.02</v>
      </c>
      <c r="AV26" s="7">
        <v>0.05</v>
      </c>
      <c r="AW26" t="s">
        <v>108</v>
      </c>
      <c r="AX26" s="7">
        <v>0.09</v>
      </c>
      <c r="AY26" t="s">
        <v>108</v>
      </c>
      <c r="AZ26" t="s">
        <v>108</v>
      </c>
      <c r="BA26" s="7">
        <v>0.04</v>
      </c>
      <c r="BB26" s="7">
        <v>0.03</v>
      </c>
      <c r="BC26" s="7">
        <v>0.01</v>
      </c>
      <c r="BD26" t="s">
        <v>108</v>
      </c>
      <c r="BE26" s="7">
        <v>0.02</v>
      </c>
      <c r="BF26" s="7">
        <v>0.04</v>
      </c>
      <c r="BG26" s="7">
        <v>0.02</v>
      </c>
      <c r="BH26" s="7">
        <v>7.0000000000000007E-2</v>
      </c>
      <c r="BI26" s="7">
        <v>0.04</v>
      </c>
      <c r="BJ26" t="s">
        <v>108</v>
      </c>
      <c r="BK26" t="s">
        <v>108</v>
      </c>
      <c r="BL26" s="7">
        <v>0.04</v>
      </c>
      <c r="BM26" s="7">
        <v>0.02</v>
      </c>
      <c r="BN26" s="7">
        <v>0.04</v>
      </c>
      <c r="BO26" s="7">
        <v>0.05</v>
      </c>
      <c r="BP26" t="s">
        <v>108</v>
      </c>
      <c r="BQ26" s="7">
        <v>0.03</v>
      </c>
      <c r="BR26" s="7">
        <v>0.04</v>
      </c>
      <c r="BS26" s="7">
        <v>0.04</v>
      </c>
      <c r="BT26" t="s">
        <v>108</v>
      </c>
      <c r="BU26" s="7">
        <v>0.03</v>
      </c>
      <c r="BV26" s="7">
        <v>0.04</v>
      </c>
      <c r="BW26" s="7">
        <v>0.03</v>
      </c>
      <c r="BX26" s="7">
        <v>0.04</v>
      </c>
      <c r="BY26" s="7">
        <v>0.03</v>
      </c>
      <c r="BZ26" s="7">
        <v>0.04</v>
      </c>
    </row>
    <row r="27" spans="1:78" x14ac:dyDescent="0.25">
      <c r="A27" t="s">
        <v>732</v>
      </c>
      <c r="B27">
        <v>14</v>
      </c>
      <c r="C27">
        <v>13</v>
      </c>
      <c r="D27">
        <v>0</v>
      </c>
      <c r="E27">
        <v>1</v>
      </c>
      <c r="F27">
        <v>0</v>
      </c>
      <c r="G27">
        <v>13</v>
      </c>
      <c r="H27">
        <v>2</v>
      </c>
      <c r="I27">
        <v>4</v>
      </c>
      <c r="J27">
        <v>7</v>
      </c>
      <c r="K27">
        <v>2</v>
      </c>
      <c r="L27">
        <v>1</v>
      </c>
      <c r="M27">
        <v>2</v>
      </c>
      <c r="N27">
        <v>9</v>
      </c>
      <c r="O27">
        <v>4</v>
      </c>
      <c r="P27">
        <v>0</v>
      </c>
      <c r="Q27">
        <v>2</v>
      </c>
      <c r="R27">
        <v>13</v>
      </c>
      <c r="S27">
        <v>12</v>
      </c>
      <c r="T27">
        <v>2</v>
      </c>
      <c r="U27">
        <v>1</v>
      </c>
      <c r="V27">
        <v>14</v>
      </c>
      <c r="W27">
        <v>0</v>
      </c>
      <c r="X27">
        <v>0</v>
      </c>
      <c r="Y27">
        <v>2</v>
      </c>
      <c r="Z27">
        <v>13</v>
      </c>
      <c r="AA27">
        <v>14</v>
      </c>
      <c r="AB27">
        <v>13</v>
      </c>
      <c r="AC27">
        <v>1</v>
      </c>
      <c r="AD27">
        <v>13</v>
      </c>
      <c r="AE27">
        <v>0</v>
      </c>
      <c r="AF27">
        <v>11</v>
      </c>
      <c r="AG27">
        <v>3</v>
      </c>
      <c r="AH27">
        <v>0</v>
      </c>
      <c r="AI27">
        <v>14</v>
      </c>
      <c r="AJ27">
        <v>0</v>
      </c>
      <c r="AK27">
        <v>0</v>
      </c>
      <c r="AL27">
        <v>12</v>
      </c>
      <c r="AM27">
        <v>1</v>
      </c>
      <c r="AN27">
        <v>1</v>
      </c>
      <c r="AO27">
        <v>0</v>
      </c>
      <c r="AP27">
        <v>2</v>
      </c>
      <c r="AQ27">
        <v>2</v>
      </c>
      <c r="AR27">
        <v>0</v>
      </c>
      <c r="AS27">
        <v>0</v>
      </c>
      <c r="AT27">
        <v>0</v>
      </c>
      <c r="AU27">
        <v>2</v>
      </c>
      <c r="AV27">
        <v>0</v>
      </c>
      <c r="AW27">
        <v>0</v>
      </c>
      <c r="AX27">
        <v>0</v>
      </c>
      <c r="AY27">
        <v>2</v>
      </c>
      <c r="AZ27">
        <v>1</v>
      </c>
      <c r="BA27">
        <v>1</v>
      </c>
      <c r="BB27">
        <v>5</v>
      </c>
      <c r="BC27">
        <v>0</v>
      </c>
      <c r="BD27">
        <v>0</v>
      </c>
      <c r="BE27">
        <v>6</v>
      </c>
      <c r="BF27">
        <v>9</v>
      </c>
      <c r="BG27">
        <v>11</v>
      </c>
      <c r="BH27">
        <v>3</v>
      </c>
      <c r="BI27">
        <v>7</v>
      </c>
      <c r="BJ27">
        <v>4</v>
      </c>
      <c r="BK27">
        <v>0</v>
      </c>
      <c r="BL27">
        <v>0</v>
      </c>
      <c r="BM27">
        <v>9</v>
      </c>
      <c r="BN27">
        <v>5</v>
      </c>
      <c r="BO27">
        <v>0</v>
      </c>
      <c r="BP27">
        <v>0</v>
      </c>
      <c r="BQ27">
        <v>12</v>
      </c>
      <c r="BR27">
        <v>10</v>
      </c>
      <c r="BS27">
        <v>13</v>
      </c>
      <c r="BT27">
        <v>1</v>
      </c>
      <c r="BU27">
        <v>5</v>
      </c>
      <c r="BV27">
        <v>2</v>
      </c>
      <c r="BW27">
        <v>10</v>
      </c>
      <c r="BX27">
        <v>12</v>
      </c>
      <c r="BY27">
        <v>11</v>
      </c>
      <c r="BZ27">
        <v>9</v>
      </c>
    </row>
    <row r="28" spans="1:78" x14ac:dyDescent="0.25">
      <c r="B28" s="7">
        <v>0.03</v>
      </c>
      <c r="C28" s="7">
        <v>0.03</v>
      </c>
      <c r="D28" t="s">
        <v>108</v>
      </c>
      <c r="E28" s="7">
        <v>0.05</v>
      </c>
      <c r="F28" t="s">
        <v>108</v>
      </c>
      <c r="G28" s="7">
        <v>0.04</v>
      </c>
      <c r="H28" s="7">
        <v>0.02</v>
      </c>
      <c r="I28" s="7">
        <v>0.02</v>
      </c>
      <c r="J28" s="7">
        <v>0.04</v>
      </c>
      <c r="K28" s="7">
        <v>0.02</v>
      </c>
      <c r="L28" s="7">
        <v>0.02</v>
      </c>
      <c r="M28" s="7">
        <v>0.02</v>
      </c>
      <c r="N28" s="7">
        <v>0.03</v>
      </c>
      <c r="O28" s="7">
        <v>0.08</v>
      </c>
      <c r="P28" t="s">
        <v>108</v>
      </c>
      <c r="Q28" s="7">
        <v>0.02</v>
      </c>
      <c r="R28" s="7">
        <v>0.03</v>
      </c>
      <c r="S28" s="7">
        <v>0.04</v>
      </c>
      <c r="T28" s="7">
        <v>0.01</v>
      </c>
      <c r="U28" s="7">
        <v>0.02</v>
      </c>
      <c r="V28" s="7">
        <v>0.03</v>
      </c>
      <c r="W28" t="s">
        <v>108</v>
      </c>
      <c r="X28" t="s">
        <v>108</v>
      </c>
      <c r="Y28" s="7">
        <v>0.03</v>
      </c>
      <c r="Z28" s="7">
        <v>0.03</v>
      </c>
      <c r="AA28" s="7">
        <v>0.03</v>
      </c>
      <c r="AB28" s="7">
        <v>0.03</v>
      </c>
      <c r="AC28" s="7">
        <v>0.02</v>
      </c>
      <c r="AD28" s="7">
        <v>0.03</v>
      </c>
      <c r="AE28" t="s">
        <v>108</v>
      </c>
      <c r="AF28" s="7">
        <v>0.03</v>
      </c>
      <c r="AG28" s="7">
        <v>0.03</v>
      </c>
      <c r="AH28" t="s">
        <v>108</v>
      </c>
      <c r="AI28" s="7">
        <v>0.03</v>
      </c>
      <c r="AJ28" t="s">
        <v>108</v>
      </c>
      <c r="AK28" t="s">
        <v>108</v>
      </c>
      <c r="AL28" s="7">
        <v>0.04</v>
      </c>
      <c r="AM28">
        <v>0</v>
      </c>
      <c r="AN28" s="7">
        <v>0.3</v>
      </c>
      <c r="AO28" t="s">
        <v>108</v>
      </c>
      <c r="AP28" s="7">
        <v>0.03</v>
      </c>
      <c r="AQ28" s="7">
        <v>0.03</v>
      </c>
      <c r="AR28" t="s">
        <v>108</v>
      </c>
      <c r="AS28" s="7">
        <v>0.02</v>
      </c>
      <c r="AT28" t="s">
        <v>108</v>
      </c>
      <c r="AU28" s="7">
        <v>0.05</v>
      </c>
      <c r="AV28" t="s">
        <v>108</v>
      </c>
      <c r="AW28" t="s">
        <v>108</v>
      </c>
      <c r="AX28" t="s">
        <v>108</v>
      </c>
      <c r="AY28" s="7">
        <v>0.04</v>
      </c>
      <c r="AZ28" s="7">
        <v>0.03</v>
      </c>
      <c r="BA28" s="7">
        <v>0.05</v>
      </c>
      <c r="BB28" s="7">
        <v>0.12</v>
      </c>
      <c r="BC28" t="s">
        <v>108</v>
      </c>
      <c r="BD28" t="s">
        <v>108</v>
      </c>
      <c r="BE28" s="7">
        <v>0.03</v>
      </c>
      <c r="BF28" s="7">
        <v>0.03</v>
      </c>
      <c r="BG28" s="7">
        <v>0.03</v>
      </c>
      <c r="BH28" s="7">
        <v>0.02</v>
      </c>
      <c r="BI28" s="7">
        <v>0.03</v>
      </c>
      <c r="BJ28" s="7">
        <v>0.04</v>
      </c>
      <c r="BK28" s="7">
        <v>0.01</v>
      </c>
      <c r="BL28" t="s">
        <v>108</v>
      </c>
      <c r="BM28" s="7">
        <v>0.04</v>
      </c>
      <c r="BN28" s="7">
        <v>0.02</v>
      </c>
      <c r="BO28" t="s">
        <v>108</v>
      </c>
      <c r="BP28" t="s">
        <v>108</v>
      </c>
      <c r="BQ28" s="7">
        <v>0.05</v>
      </c>
      <c r="BR28" s="7">
        <v>0.03</v>
      </c>
      <c r="BS28" s="7">
        <v>0.04</v>
      </c>
      <c r="BT28" s="7">
        <v>0.01</v>
      </c>
      <c r="BU28" s="7">
        <v>0.03</v>
      </c>
      <c r="BV28" s="7">
        <v>0.02</v>
      </c>
      <c r="BW28" s="7">
        <v>0.06</v>
      </c>
      <c r="BX28" s="7">
        <v>0.03</v>
      </c>
      <c r="BY28" s="7">
        <v>0.03</v>
      </c>
      <c r="BZ28" s="7">
        <v>0.03</v>
      </c>
    </row>
    <row r="29" spans="1:78" x14ac:dyDescent="0.25">
      <c r="A29" t="s">
        <v>733</v>
      </c>
      <c r="B29">
        <v>13</v>
      </c>
      <c r="C29">
        <v>12</v>
      </c>
      <c r="D29">
        <v>0</v>
      </c>
      <c r="E29">
        <v>1</v>
      </c>
      <c r="F29">
        <v>5</v>
      </c>
      <c r="G29">
        <v>8</v>
      </c>
      <c r="H29">
        <v>0</v>
      </c>
      <c r="I29">
        <v>4</v>
      </c>
      <c r="J29">
        <v>3</v>
      </c>
      <c r="K29">
        <v>4</v>
      </c>
      <c r="L29">
        <v>3</v>
      </c>
      <c r="M29">
        <v>3</v>
      </c>
      <c r="N29">
        <v>10</v>
      </c>
      <c r="O29">
        <v>0</v>
      </c>
      <c r="P29">
        <v>0</v>
      </c>
      <c r="Q29">
        <v>0</v>
      </c>
      <c r="R29">
        <v>13</v>
      </c>
      <c r="S29">
        <v>6</v>
      </c>
      <c r="T29">
        <v>4</v>
      </c>
      <c r="U29">
        <v>2</v>
      </c>
      <c r="V29">
        <v>13</v>
      </c>
      <c r="W29">
        <v>0</v>
      </c>
      <c r="X29">
        <v>0</v>
      </c>
      <c r="Y29">
        <v>1</v>
      </c>
      <c r="Z29">
        <v>12</v>
      </c>
      <c r="AA29">
        <v>13</v>
      </c>
      <c r="AB29">
        <v>12</v>
      </c>
      <c r="AC29">
        <v>1</v>
      </c>
      <c r="AD29">
        <v>11</v>
      </c>
      <c r="AE29">
        <v>1</v>
      </c>
      <c r="AF29">
        <v>9</v>
      </c>
      <c r="AG29">
        <v>3</v>
      </c>
      <c r="AH29">
        <v>0</v>
      </c>
      <c r="AI29">
        <v>7</v>
      </c>
      <c r="AJ29">
        <v>0</v>
      </c>
      <c r="AK29">
        <v>5</v>
      </c>
      <c r="AL29">
        <v>5</v>
      </c>
      <c r="AM29">
        <v>7</v>
      </c>
      <c r="AN29">
        <v>0</v>
      </c>
      <c r="AO29">
        <v>1</v>
      </c>
      <c r="AP29">
        <v>0</v>
      </c>
      <c r="AQ29">
        <v>2</v>
      </c>
      <c r="AR29">
        <v>1</v>
      </c>
      <c r="AS29">
        <v>0</v>
      </c>
      <c r="AT29">
        <v>2</v>
      </c>
      <c r="AU29">
        <v>0</v>
      </c>
      <c r="AV29">
        <v>0</v>
      </c>
      <c r="AW29">
        <v>0</v>
      </c>
      <c r="AX29">
        <v>0</v>
      </c>
      <c r="AY29">
        <v>3</v>
      </c>
      <c r="AZ29">
        <v>0</v>
      </c>
      <c r="BA29">
        <v>1</v>
      </c>
      <c r="BB29">
        <v>0</v>
      </c>
      <c r="BC29">
        <v>4</v>
      </c>
      <c r="BD29">
        <v>0</v>
      </c>
      <c r="BE29">
        <v>8</v>
      </c>
      <c r="BF29">
        <v>4</v>
      </c>
      <c r="BG29">
        <v>10</v>
      </c>
      <c r="BH29">
        <v>3</v>
      </c>
      <c r="BI29">
        <v>6</v>
      </c>
      <c r="BJ29">
        <v>0</v>
      </c>
      <c r="BK29">
        <v>2</v>
      </c>
      <c r="BL29">
        <v>0</v>
      </c>
      <c r="BM29">
        <v>5</v>
      </c>
      <c r="BN29">
        <v>7</v>
      </c>
      <c r="BO29">
        <v>1</v>
      </c>
      <c r="BP29">
        <v>0</v>
      </c>
      <c r="BQ29">
        <v>4</v>
      </c>
      <c r="BR29">
        <v>8</v>
      </c>
      <c r="BS29">
        <v>7</v>
      </c>
      <c r="BT29">
        <v>5</v>
      </c>
      <c r="BU29">
        <v>4</v>
      </c>
      <c r="BV29">
        <v>0</v>
      </c>
      <c r="BW29">
        <v>4</v>
      </c>
      <c r="BX29">
        <v>10</v>
      </c>
      <c r="BY29">
        <v>10</v>
      </c>
      <c r="BZ29">
        <v>9</v>
      </c>
    </row>
    <row r="30" spans="1:78" x14ac:dyDescent="0.25">
      <c r="B30" s="7">
        <v>0.02</v>
      </c>
      <c r="C30" s="7">
        <v>0.03</v>
      </c>
      <c r="D30" t="s">
        <v>108</v>
      </c>
      <c r="E30" s="7">
        <v>0.02</v>
      </c>
      <c r="F30" s="7">
        <v>0.04</v>
      </c>
      <c r="G30" s="7">
        <v>0.03</v>
      </c>
      <c r="H30" t="s">
        <v>108</v>
      </c>
      <c r="I30" s="7">
        <v>0.02</v>
      </c>
      <c r="J30" s="7">
        <v>0.02</v>
      </c>
      <c r="K30" s="7">
        <v>0.04</v>
      </c>
      <c r="L30" s="7">
        <v>0.03</v>
      </c>
      <c r="M30" s="7">
        <v>0.03</v>
      </c>
      <c r="N30" s="7">
        <v>0.03</v>
      </c>
      <c r="O30" t="s">
        <v>108</v>
      </c>
      <c r="P30" t="s">
        <v>108</v>
      </c>
      <c r="Q30" t="s">
        <v>108</v>
      </c>
      <c r="R30" s="7">
        <v>0.03</v>
      </c>
      <c r="S30" s="7">
        <v>0.02</v>
      </c>
      <c r="T30" s="7">
        <v>0.04</v>
      </c>
      <c r="U30" s="7">
        <v>0.02</v>
      </c>
      <c r="V30" s="7">
        <v>0.03</v>
      </c>
      <c r="W30" t="s">
        <v>108</v>
      </c>
      <c r="X30" t="s">
        <v>108</v>
      </c>
      <c r="Y30" s="7">
        <v>0.01</v>
      </c>
      <c r="Z30" s="7">
        <v>0.03</v>
      </c>
      <c r="AA30" s="7">
        <v>0.02</v>
      </c>
      <c r="AB30" s="7">
        <v>0.03</v>
      </c>
      <c r="AC30" s="7">
        <v>0.01</v>
      </c>
      <c r="AD30" s="7">
        <v>0.03</v>
      </c>
      <c r="AE30" s="7">
        <v>0.05</v>
      </c>
      <c r="AF30" s="7">
        <v>0.03</v>
      </c>
      <c r="AG30" s="7">
        <v>0.03</v>
      </c>
      <c r="AH30" t="s">
        <v>108</v>
      </c>
      <c r="AI30" s="7">
        <v>0.02</v>
      </c>
      <c r="AJ30" t="s">
        <v>108</v>
      </c>
      <c r="AK30" s="7">
        <v>0.08</v>
      </c>
      <c r="AL30" s="7">
        <v>0.01</v>
      </c>
      <c r="AM30" s="7">
        <v>0.04</v>
      </c>
      <c r="AN30" t="s">
        <v>108</v>
      </c>
      <c r="AO30" s="7">
        <v>0.03</v>
      </c>
      <c r="AP30" t="s">
        <v>108</v>
      </c>
      <c r="AQ30" s="7">
        <v>0.04</v>
      </c>
      <c r="AR30" s="7">
        <v>0.03</v>
      </c>
      <c r="AS30" t="s">
        <v>108</v>
      </c>
      <c r="AT30" s="7">
        <v>0.03</v>
      </c>
      <c r="AU30" t="s">
        <v>108</v>
      </c>
      <c r="AV30" t="s">
        <v>108</v>
      </c>
      <c r="AW30" t="s">
        <v>108</v>
      </c>
      <c r="AX30" t="s">
        <v>108</v>
      </c>
      <c r="AY30" s="7">
        <v>0.05</v>
      </c>
      <c r="AZ30" t="s">
        <v>108</v>
      </c>
      <c r="BA30" s="7">
        <v>0.02</v>
      </c>
      <c r="BB30" t="s">
        <v>108</v>
      </c>
      <c r="BC30" s="7">
        <v>0.1</v>
      </c>
      <c r="BD30" t="s">
        <v>108</v>
      </c>
      <c r="BE30" s="7">
        <v>0.04</v>
      </c>
      <c r="BF30" s="7">
        <v>0.01</v>
      </c>
      <c r="BG30" s="7">
        <v>0.02</v>
      </c>
      <c r="BH30" s="7">
        <v>0.02</v>
      </c>
      <c r="BI30" s="7">
        <v>0.03</v>
      </c>
      <c r="BJ30" t="s">
        <v>108</v>
      </c>
      <c r="BK30" s="7">
        <v>0.04</v>
      </c>
      <c r="BL30" t="s">
        <v>108</v>
      </c>
      <c r="BM30" s="7">
        <v>0.02</v>
      </c>
      <c r="BN30" s="7">
        <v>0.03</v>
      </c>
      <c r="BO30" s="7">
        <v>0.03</v>
      </c>
      <c r="BP30" t="s">
        <v>108</v>
      </c>
      <c r="BQ30" s="7">
        <v>0.02</v>
      </c>
      <c r="BR30" s="7">
        <v>0.02</v>
      </c>
      <c r="BS30" s="7">
        <v>0.02</v>
      </c>
      <c r="BT30" s="7">
        <v>0.05</v>
      </c>
      <c r="BU30" s="7">
        <v>0.02</v>
      </c>
      <c r="BV30" t="s">
        <v>108</v>
      </c>
      <c r="BW30" s="7">
        <v>0.02</v>
      </c>
      <c r="BX30" s="7">
        <v>0.03</v>
      </c>
      <c r="BY30" s="7">
        <v>0.02</v>
      </c>
      <c r="BZ30" s="7">
        <v>0.03</v>
      </c>
    </row>
    <row r="31" spans="1:78" x14ac:dyDescent="0.25">
      <c r="A31" t="s">
        <v>734</v>
      </c>
      <c r="B31">
        <v>12</v>
      </c>
      <c r="C31">
        <v>11</v>
      </c>
      <c r="D31">
        <v>0</v>
      </c>
      <c r="E31">
        <v>1</v>
      </c>
      <c r="F31">
        <v>6</v>
      </c>
      <c r="G31">
        <v>4</v>
      </c>
      <c r="H31">
        <v>2</v>
      </c>
      <c r="I31">
        <v>6</v>
      </c>
      <c r="J31">
        <v>3</v>
      </c>
      <c r="K31">
        <v>1</v>
      </c>
      <c r="L31">
        <v>2</v>
      </c>
      <c r="M31">
        <v>1</v>
      </c>
      <c r="N31">
        <v>10</v>
      </c>
      <c r="O31">
        <v>0</v>
      </c>
      <c r="P31">
        <v>0</v>
      </c>
      <c r="Q31">
        <v>4</v>
      </c>
      <c r="R31">
        <v>8</v>
      </c>
      <c r="S31">
        <v>10</v>
      </c>
      <c r="T31">
        <v>1</v>
      </c>
      <c r="U31">
        <v>1</v>
      </c>
      <c r="V31">
        <v>12</v>
      </c>
      <c r="W31">
        <v>0</v>
      </c>
      <c r="X31">
        <v>0</v>
      </c>
      <c r="Y31">
        <v>1</v>
      </c>
      <c r="Z31">
        <v>11</v>
      </c>
      <c r="AA31">
        <v>12</v>
      </c>
      <c r="AB31">
        <v>11</v>
      </c>
      <c r="AC31">
        <v>3</v>
      </c>
      <c r="AD31">
        <v>9</v>
      </c>
      <c r="AE31">
        <v>0</v>
      </c>
      <c r="AF31">
        <v>3</v>
      </c>
      <c r="AG31">
        <v>9</v>
      </c>
      <c r="AH31">
        <v>0</v>
      </c>
      <c r="AI31">
        <v>10</v>
      </c>
      <c r="AJ31">
        <v>0</v>
      </c>
      <c r="AK31">
        <v>1</v>
      </c>
      <c r="AL31">
        <v>4</v>
      </c>
      <c r="AM31">
        <v>8</v>
      </c>
      <c r="AN31">
        <v>0</v>
      </c>
      <c r="AO31">
        <v>0</v>
      </c>
      <c r="AP31">
        <v>1</v>
      </c>
      <c r="AQ31">
        <v>4</v>
      </c>
      <c r="AR31">
        <v>0</v>
      </c>
      <c r="AS31">
        <v>2</v>
      </c>
      <c r="AT31">
        <v>3</v>
      </c>
      <c r="AU31">
        <v>1</v>
      </c>
      <c r="AV31">
        <v>0</v>
      </c>
      <c r="AW31">
        <v>0</v>
      </c>
      <c r="AX31">
        <v>0</v>
      </c>
      <c r="AY31">
        <v>1</v>
      </c>
      <c r="AZ31">
        <v>0</v>
      </c>
      <c r="BA31">
        <v>1</v>
      </c>
      <c r="BB31">
        <v>0</v>
      </c>
      <c r="BC31">
        <v>0</v>
      </c>
      <c r="BD31">
        <v>0</v>
      </c>
      <c r="BE31">
        <v>7</v>
      </c>
      <c r="BF31">
        <v>5</v>
      </c>
      <c r="BG31">
        <v>9</v>
      </c>
      <c r="BH31">
        <v>2</v>
      </c>
      <c r="BI31">
        <v>6</v>
      </c>
      <c r="BJ31">
        <v>2</v>
      </c>
      <c r="BK31">
        <v>1</v>
      </c>
      <c r="BL31">
        <v>0</v>
      </c>
      <c r="BM31">
        <v>7</v>
      </c>
      <c r="BN31">
        <v>5</v>
      </c>
      <c r="BO31">
        <v>0</v>
      </c>
      <c r="BP31">
        <v>0</v>
      </c>
      <c r="BQ31">
        <v>5</v>
      </c>
      <c r="BR31">
        <v>12</v>
      </c>
      <c r="BS31">
        <v>10</v>
      </c>
      <c r="BT31">
        <v>0</v>
      </c>
      <c r="BU31">
        <v>7</v>
      </c>
      <c r="BV31">
        <v>0</v>
      </c>
      <c r="BW31">
        <v>5</v>
      </c>
      <c r="BX31">
        <v>5</v>
      </c>
      <c r="BY31">
        <v>5</v>
      </c>
      <c r="BZ31">
        <v>4</v>
      </c>
    </row>
    <row r="32" spans="1:78" x14ac:dyDescent="0.25">
      <c r="B32" s="7">
        <v>0.02</v>
      </c>
      <c r="C32" s="7">
        <v>0.02</v>
      </c>
      <c r="D32" t="s">
        <v>108</v>
      </c>
      <c r="E32" s="7">
        <v>0.02</v>
      </c>
      <c r="F32" s="7">
        <v>0.05</v>
      </c>
      <c r="G32" s="7">
        <v>0.01</v>
      </c>
      <c r="H32" s="7">
        <v>0.02</v>
      </c>
      <c r="I32" s="7">
        <v>0.04</v>
      </c>
      <c r="J32" s="7">
        <v>0.02</v>
      </c>
      <c r="K32" s="7">
        <v>0.01</v>
      </c>
      <c r="L32" s="7">
        <v>0.02</v>
      </c>
      <c r="M32" s="7">
        <v>0.01</v>
      </c>
      <c r="N32" s="7">
        <v>0.03</v>
      </c>
      <c r="O32" t="s">
        <v>108</v>
      </c>
      <c r="P32" t="s">
        <v>108</v>
      </c>
      <c r="Q32" s="7">
        <v>0.05</v>
      </c>
      <c r="R32" s="7">
        <v>0.02</v>
      </c>
      <c r="S32" s="7">
        <v>0.03</v>
      </c>
      <c r="T32" s="7">
        <v>0.01</v>
      </c>
      <c r="U32" s="7">
        <v>0.01</v>
      </c>
      <c r="V32" s="7">
        <v>0.03</v>
      </c>
      <c r="W32" t="s">
        <v>108</v>
      </c>
      <c r="X32" t="s">
        <v>108</v>
      </c>
      <c r="Y32" s="7">
        <v>0.01</v>
      </c>
      <c r="Z32" s="7">
        <v>0.02</v>
      </c>
      <c r="AA32" s="7">
        <v>0.02</v>
      </c>
      <c r="AB32" s="7">
        <v>0.02</v>
      </c>
      <c r="AC32" s="7">
        <v>0.04</v>
      </c>
      <c r="AD32" s="7">
        <v>0.02</v>
      </c>
      <c r="AE32" t="s">
        <v>108</v>
      </c>
      <c r="AF32" s="7">
        <v>0.01</v>
      </c>
      <c r="AG32" s="7">
        <v>7.0000000000000007E-2</v>
      </c>
      <c r="AH32" t="s">
        <v>108</v>
      </c>
      <c r="AI32" s="7">
        <v>0.02</v>
      </c>
      <c r="AJ32" t="s">
        <v>108</v>
      </c>
      <c r="AK32" s="7">
        <v>0.02</v>
      </c>
      <c r="AL32" s="7">
        <v>0.01</v>
      </c>
      <c r="AM32" s="7">
        <v>0.04</v>
      </c>
      <c r="AN32" t="s">
        <v>108</v>
      </c>
      <c r="AO32" t="s">
        <v>108</v>
      </c>
      <c r="AP32" s="7">
        <v>0.03</v>
      </c>
      <c r="AQ32" s="7">
        <v>7.0000000000000007E-2</v>
      </c>
      <c r="AR32" t="s">
        <v>108</v>
      </c>
      <c r="AS32" s="7">
        <v>0.05</v>
      </c>
      <c r="AT32" s="7">
        <v>0.04</v>
      </c>
      <c r="AU32" s="7">
        <v>0.03</v>
      </c>
      <c r="AV32" t="s">
        <v>108</v>
      </c>
      <c r="AW32" t="s">
        <v>108</v>
      </c>
      <c r="AX32" t="s">
        <v>108</v>
      </c>
      <c r="AY32" s="7">
        <v>0.01</v>
      </c>
      <c r="AZ32" t="s">
        <v>108</v>
      </c>
      <c r="BA32" s="7">
        <v>0.02</v>
      </c>
      <c r="BB32" t="s">
        <v>108</v>
      </c>
      <c r="BC32" t="s">
        <v>108</v>
      </c>
      <c r="BD32" t="s">
        <v>108</v>
      </c>
      <c r="BE32" s="7">
        <v>0.03</v>
      </c>
      <c r="BF32" s="7">
        <v>0.02</v>
      </c>
      <c r="BG32" s="7">
        <v>0.02</v>
      </c>
      <c r="BH32" s="7">
        <v>0.02</v>
      </c>
      <c r="BI32" s="7">
        <v>0.03</v>
      </c>
      <c r="BJ32" s="7">
        <v>0.02</v>
      </c>
      <c r="BK32" s="7">
        <v>0.01</v>
      </c>
      <c r="BL32" t="s">
        <v>108</v>
      </c>
      <c r="BM32" s="7">
        <v>0.03</v>
      </c>
      <c r="BN32" s="7">
        <v>0.02</v>
      </c>
      <c r="BO32" t="s">
        <v>108</v>
      </c>
      <c r="BP32" t="s">
        <v>108</v>
      </c>
      <c r="BQ32" s="7">
        <v>0.02</v>
      </c>
      <c r="BR32" s="7">
        <v>0.03</v>
      </c>
      <c r="BS32" s="7">
        <v>0.03</v>
      </c>
      <c r="BT32" t="s">
        <v>108</v>
      </c>
      <c r="BU32" s="7">
        <v>0.05</v>
      </c>
      <c r="BV32" t="s">
        <v>108</v>
      </c>
      <c r="BW32" s="7">
        <v>0.03</v>
      </c>
      <c r="BX32" s="7">
        <v>0.01</v>
      </c>
      <c r="BY32" s="7">
        <v>0.01</v>
      </c>
      <c r="BZ32" s="7">
        <v>0.01</v>
      </c>
    </row>
    <row r="33" spans="1:78" x14ac:dyDescent="0.25">
      <c r="A33" t="s">
        <v>736</v>
      </c>
      <c r="B33">
        <v>11</v>
      </c>
      <c r="C33">
        <v>10</v>
      </c>
      <c r="D33">
        <v>0</v>
      </c>
      <c r="E33">
        <v>1</v>
      </c>
      <c r="F33">
        <v>1</v>
      </c>
      <c r="G33">
        <v>7</v>
      </c>
      <c r="H33">
        <v>2</v>
      </c>
      <c r="I33">
        <v>2</v>
      </c>
      <c r="J33">
        <v>3</v>
      </c>
      <c r="K33">
        <v>2</v>
      </c>
      <c r="L33">
        <v>3</v>
      </c>
      <c r="M33">
        <v>2</v>
      </c>
      <c r="N33">
        <v>8</v>
      </c>
      <c r="O33">
        <v>0</v>
      </c>
      <c r="P33">
        <v>0</v>
      </c>
      <c r="Q33">
        <v>0</v>
      </c>
      <c r="R33">
        <v>11</v>
      </c>
      <c r="S33">
        <v>8</v>
      </c>
      <c r="T33">
        <v>0</v>
      </c>
      <c r="U33">
        <v>2</v>
      </c>
      <c r="V33">
        <v>8</v>
      </c>
      <c r="W33">
        <v>3</v>
      </c>
      <c r="X33">
        <v>0</v>
      </c>
      <c r="Y33">
        <v>1</v>
      </c>
      <c r="Z33">
        <v>10</v>
      </c>
      <c r="AA33">
        <v>11</v>
      </c>
      <c r="AB33">
        <v>10</v>
      </c>
      <c r="AC33">
        <v>3</v>
      </c>
      <c r="AD33">
        <v>7</v>
      </c>
      <c r="AE33">
        <v>0</v>
      </c>
      <c r="AF33">
        <v>9</v>
      </c>
      <c r="AG33">
        <v>2</v>
      </c>
      <c r="AH33">
        <v>0</v>
      </c>
      <c r="AI33">
        <v>10</v>
      </c>
      <c r="AJ33">
        <v>0</v>
      </c>
      <c r="AK33">
        <v>0</v>
      </c>
      <c r="AL33">
        <v>6</v>
      </c>
      <c r="AM33">
        <v>5</v>
      </c>
      <c r="AN33">
        <v>0</v>
      </c>
      <c r="AO33">
        <v>0</v>
      </c>
      <c r="AP33">
        <v>1</v>
      </c>
      <c r="AQ33">
        <v>3</v>
      </c>
      <c r="AR33">
        <v>0</v>
      </c>
      <c r="AS33">
        <v>0</v>
      </c>
      <c r="AT33">
        <v>1</v>
      </c>
      <c r="AU33">
        <v>0</v>
      </c>
      <c r="AV33">
        <v>0</v>
      </c>
      <c r="AW33">
        <v>0</v>
      </c>
      <c r="AX33">
        <v>0</v>
      </c>
      <c r="AY33">
        <v>2</v>
      </c>
      <c r="AZ33">
        <v>1</v>
      </c>
      <c r="BA33">
        <v>1</v>
      </c>
      <c r="BB33">
        <v>1</v>
      </c>
      <c r="BC33">
        <v>0</v>
      </c>
      <c r="BD33">
        <v>0</v>
      </c>
      <c r="BE33">
        <v>1</v>
      </c>
      <c r="BF33">
        <v>9</v>
      </c>
      <c r="BG33">
        <v>5</v>
      </c>
      <c r="BH33">
        <v>5</v>
      </c>
      <c r="BI33">
        <v>2</v>
      </c>
      <c r="BJ33">
        <v>0</v>
      </c>
      <c r="BK33">
        <v>2</v>
      </c>
      <c r="BL33">
        <v>1</v>
      </c>
      <c r="BM33">
        <v>6</v>
      </c>
      <c r="BN33">
        <v>5</v>
      </c>
      <c r="BO33">
        <v>0</v>
      </c>
      <c r="BP33">
        <v>0</v>
      </c>
      <c r="BQ33">
        <v>9</v>
      </c>
      <c r="BR33">
        <v>8</v>
      </c>
      <c r="BS33">
        <v>6</v>
      </c>
      <c r="BT33">
        <v>0</v>
      </c>
      <c r="BU33">
        <v>1</v>
      </c>
      <c r="BV33">
        <v>4</v>
      </c>
      <c r="BW33">
        <v>6</v>
      </c>
      <c r="BX33">
        <v>5</v>
      </c>
      <c r="BY33">
        <v>6</v>
      </c>
      <c r="BZ33">
        <v>4</v>
      </c>
    </row>
    <row r="34" spans="1:78" x14ac:dyDescent="0.25">
      <c r="B34" s="7">
        <v>0.02</v>
      </c>
      <c r="C34" s="7">
        <v>0.02</v>
      </c>
      <c r="D34" t="s">
        <v>108</v>
      </c>
      <c r="E34" s="7">
        <v>0.03</v>
      </c>
      <c r="F34" s="7">
        <v>0.01</v>
      </c>
      <c r="G34" s="7">
        <v>0.02</v>
      </c>
      <c r="H34" s="7">
        <v>0.02</v>
      </c>
      <c r="I34" s="7">
        <v>0.01</v>
      </c>
      <c r="J34" s="7">
        <v>0.02</v>
      </c>
      <c r="K34" s="7">
        <v>0.02</v>
      </c>
      <c r="L34" s="7">
        <v>0.04</v>
      </c>
      <c r="M34" s="7">
        <v>0.02</v>
      </c>
      <c r="N34" s="7">
        <v>0.02</v>
      </c>
      <c r="O34" t="s">
        <v>108</v>
      </c>
      <c r="P34" t="s">
        <v>108</v>
      </c>
      <c r="Q34" t="s">
        <v>108</v>
      </c>
      <c r="R34" s="7">
        <v>0.02</v>
      </c>
      <c r="S34" s="7">
        <v>0.02</v>
      </c>
      <c r="T34">
        <v>0</v>
      </c>
      <c r="U34" s="7">
        <v>0.03</v>
      </c>
      <c r="V34" s="7">
        <v>0.02</v>
      </c>
      <c r="W34" s="7">
        <v>0.08</v>
      </c>
      <c r="X34" t="s">
        <v>108</v>
      </c>
      <c r="Y34" s="7">
        <v>0.01</v>
      </c>
      <c r="Z34" s="7">
        <v>0.02</v>
      </c>
      <c r="AA34" s="7">
        <v>0.02</v>
      </c>
      <c r="AB34" s="7">
        <v>0.02</v>
      </c>
      <c r="AC34" s="7">
        <v>0.04</v>
      </c>
      <c r="AD34" s="7">
        <v>0.02</v>
      </c>
      <c r="AE34" t="s">
        <v>108</v>
      </c>
      <c r="AF34" s="7">
        <v>0.02</v>
      </c>
      <c r="AG34" s="7">
        <v>0.02</v>
      </c>
      <c r="AH34" t="s">
        <v>108</v>
      </c>
      <c r="AI34" s="7">
        <v>0.02</v>
      </c>
      <c r="AJ34" t="s">
        <v>108</v>
      </c>
      <c r="AK34" t="s">
        <v>108</v>
      </c>
      <c r="AL34" s="7">
        <v>0.02</v>
      </c>
      <c r="AM34" s="7">
        <v>0.03</v>
      </c>
      <c r="AN34" t="s">
        <v>108</v>
      </c>
      <c r="AO34" t="s">
        <v>108</v>
      </c>
      <c r="AP34" s="7">
        <v>0.01</v>
      </c>
      <c r="AQ34" s="7">
        <v>0.06</v>
      </c>
      <c r="AR34" t="s">
        <v>108</v>
      </c>
      <c r="AS34" t="s">
        <v>108</v>
      </c>
      <c r="AT34" s="7">
        <v>0.02</v>
      </c>
      <c r="AU34" t="s">
        <v>108</v>
      </c>
      <c r="AV34" t="s">
        <v>108</v>
      </c>
      <c r="AW34" t="s">
        <v>108</v>
      </c>
      <c r="AX34" t="s">
        <v>108</v>
      </c>
      <c r="AY34" s="7">
        <v>0.05</v>
      </c>
      <c r="AZ34" s="7">
        <v>0.04</v>
      </c>
      <c r="BA34" s="7">
        <v>0.04</v>
      </c>
      <c r="BB34" s="7">
        <v>0.02</v>
      </c>
      <c r="BC34" s="7">
        <v>0.01</v>
      </c>
      <c r="BD34" t="s">
        <v>108</v>
      </c>
      <c r="BE34" s="7">
        <v>0.01</v>
      </c>
      <c r="BF34" s="7">
        <v>0.03</v>
      </c>
      <c r="BG34" s="7">
        <v>0.01</v>
      </c>
      <c r="BH34" s="7">
        <v>0.04</v>
      </c>
      <c r="BI34" s="7">
        <v>0.01</v>
      </c>
      <c r="BJ34">
        <v>0</v>
      </c>
      <c r="BK34" s="7">
        <v>0.03</v>
      </c>
      <c r="BL34" s="7">
        <v>0.05</v>
      </c>
      <c r="BM34" s="7">
        <v>0.03</v>
      </c>
      <c r="BN34" s="7">
        <v>0.02</v>
      </c>
      <c r="BO34" t="s">
        <v>108</v>
      </c>
      <c r="BP34" t="s">
        <v>108</v>
      </c>
      <c r="BQ34" s="7">
        <v>0.04</v>
      </c>
      <c r="BR34" s="7">
        <v>0.02</v>
      </c>
      <c r="BS34" s="7">
        <v>0.02</v>
      </c>
      <c r="BT34" t="s">
        <v>108</v>
      </c>
      <c r="BU34" s="7">
        <v>0.01</v>
      </c>
      <c r="BV34" s="7">
        <v>0.06</v>
      </c>
      <c r="BW34" s="7">
        <v>0.03</v>
      </c>
      <c r="BX34" s="7">
        <v>0.01</v>
      </c>
      <c r="BY34" s="7">
        <v>0.02</v>
      </c>
      <c r="BZ34" s="7">
        <v>0.01</v>
      </c>
    </row>
    <row r="35" spans="1:78" x14ac:dyDescent="0.25">
      <c r="A35" t="s">
        <v>737</v>
      </c>
      <c r="B35">
        <v>9</v>
      </c>
      <c r="C35">
        <v>5</v>
      </c>
      <c r="D35">
        <v>2</v>
      </c>
      <c r="E35">
        <v>1</v>
      </c>
      <c r="F35">
        <v>0</v>
      </c>
      <c r="G35">
        <v>8</v>
      </c>
      <c r="H35">
        <v>1</v>
      </c>
      <c r="I35">
        <v>3</v>
      </c>
      <c r="J35">
        <v>3</v>
      </c>
      <c r="K35">
        <v>4</v>
      </c>
      <c r="L35">
        <v>0</v>
      </c>
      <c r="M35">
        <v>3</v>
      </c>
      <c r="N35">
        <v>4</v>
      </c>
      <c r="O35">
        <v>2</v>
      </c>
      <c r="P35">
        <v>0</v>
      </c>
      <c r="Q35">
        <v>3</v>
      </c>
      <c r="R35">
        <v>6</v>
      </c>
      <c r="S35">
        <v>7</v>
      </c>
      <c r="T35">
        <v>0</v>
      </c>
      <c r="U35">
        <v>2</v>
      </c>
      <c r="V35">
        <v>8</v>
      </c>
      <c r="W35">
        <v>1</v>
      </c>
      <c r="X35">
        <v>0</v>
      </c>
      <c r="Y35">
        <v>2</v>
      </c>
      <c r="Z35">
        <v>7</v>
      </c>
      <c r="AA35">
        <v>9</v>
      </c>
      <c r="AB35">
        <v>7</v>
      </c>
      <c r="AC35">
        <v>2</v>
      </c>
      <c r="AD35">
        <v>6</v>
      </c>
      <c r="AE35">
        <v>1</v>
      </c>
      <c r="AF35">
        <v>7</v>
      </c>
      <c r="AG35">
        <v>1</v>
      </c>
      <c r="AH35">
        <v>0</v>
      </c>
      <c r="AI35">
        <v>6</v>
      </c>
      <c r="AJ35">
        <v>2</v>
      </c>
      <c r="AK35">
        <v>1</v>
      </c>
      <c r="AL35">
        <v>4</v>
      </c>
      <c r="AM35">
        <v>5</v>
      </c>
      <c r="AN35">
        <v>0</v>
      </c>
      <c r="AO35">
        <v>0</v>
      </c>
      <c r="AP35">
        <v>1</v>
      </c>
      <c r="AQ35">
        <v>0</v>
      </c>
      <c r="AR35">
        <v>1</v>
      </c>
      <c r="AS35">
        <v>0</v>
      </c>
      <c r="AT35">
        <v>2</v>
      </c>
      <c r="AU35">
        <v>0</v>
      </c>
      <c r="AV35">
        <v>1</v>
      </c>
      <c r="AW35">
        <v>2</v>
      </c>
      <c r="AX35">
        <v>0</v>
      </c>
      <c r="AY35">
        <v>1</v>
      </c>
      <c r="AZ35">
        <v>0</v>
      </c>
      <c r="BA35">
        <v>1</v>
      </c>
      <c r="BB35">
        <v>0</v>
      </c>
      <c r="BC35">
        <v>0</v>
      </c>
      <c r="BD35">
        <v>0</v>
      </c>
      <c r="BE35">
        <v>5</v>
      </c>
      <c r="BF35">
        <v>4</v>
      </c>
      <c r="BG35">
        <v>8</v>
      </c>
      <c r="BH35">
        <v>1</v>
      </c>
      <c r="BI35">
        <v>4</v>
      </c>
      <c r="BJ35">
        <v>3</v>
      </c>
      <c r="BK35">
        <v>1</v>
      </c>
      <c r="BL35">
        <v>0</v>
      </c>
      <c r="BM35">
        <v>3</v>
      </c>
      <c r="BN35">
        <v>6</v>
      </c>
      <c r="BO35">
        <v>0</v>
      </c>
      <c r="BP35">
        <v>0</v>
      </c>
      <c r="BQ35">
        <v>5</v>
      </c>
      <c r="BR35">
        <v>4</v>
      </c>
      <c r="BS35">
        <v>5</v>
      </c>
      <c r="BT35">
        <v>2</v>
      </c>
      <c r="BU35">
        <v>3</v>
      </c>
      <c r="BV35">
        <v>2</v>
      </c>
      <c r="BW35">
        <v>3</v>
      </c>
      <c r="BX35">
        <v>6</v>
      </c>
      <c r="BY35">
        <v>7</v>
      </c>
      <c r="BZ35">
        <v>4</v>
      </c>
    </row>
    <row r="36" spans="1:78" x14ac:dyDescent="0.25">
      <c r="B36" s="7">
        <v>0.02</v>
      </c>
      <c r="C36" s="7">
        <v>0.01</v>
      </c>
      <c r="D36" s="7">
        <v>0.06</v>
      </c>
      <c r="E36" s="7">
        <v>0.05</v>
      </c>
      <c r="F36" t="s">
        <v>108</v>
      </c>
      <c r="G36" s="7">
        <v>0.03</v>
      </c>
      <c r="H36" s="7">
        <v>0.01</v>
      </c>
      <c r="I36" s="7">
        <v>0.02</v>
      </c>
      <c r="J36" s="7">
        <v>0.02</v>
      </c>
      <c r="K36" s="7">
        <v>0.03</v>
      </c>
      <c r="L36" t="s">
        <v>108</v>
      </c>
      <c r="M36" s="7">
        <v>0.03</v>
      </c>
      <c r="N36" s="7">
        <v>0.01</v>
      </c>
      <c r="O36" s="7">
        <v>0.04</v>
      </c>
      <c r="P36" t="s">
        <v>108</v>
      </c>
      <c r="Q36" s="7">
        <v>0.03</v>
      </c>
      <c r="R36" s="7">
        <v>0.01</v>
      </c>
      <c r="S36" s="7">
        <v>0.02</v>
      </c>
      <c r="T36" t="s">
        <v>108</v>
      </c>
      <c r="U36" s="7">
        <v>0.02</v>
      </c>
      <c r="V36" s="7">
        <v>0.02</v>
      </c>
      <c r="W36" s="7">
        <v>0.02</v>
      </c>
      <c r="X36" t="s">
        <v>108</v>
      </c>
      <c r="Y36" s="7">
        <v>0.03</v>
      </c>
      <c r="Z36" s="7">
        <v>0.02</v>
      </c>
      <c r="AA36" s="7">
        <v>0.02</v>
      </c>
      <c r="AB36" s="7">
        <v>0.02</v>
      </c>
      <c r="AC36" s="7">
        <v>0.02</v>
      </c>
      <c r="AD36" s="7">
        <v>0.01</v>
      </c>
      <c r="AE36" s="7">
        <v>7.0000000000000007E-2</v>
      </c>
      <c r="AF36" s="7">
        <v>0.02</v>
      </c>
      <c r="AG36" s="7">
        <v>0.01</v>
      </c>
      <c r="AH36" t="s">
        <v>108</v>
      </c>
      <c r="AI36" s="7">
        <v>0.02</v>
      </c>
      <c r="AJ36" s="7">
        <v>0.11</v>
      </c>
      <c r="AK36" s="7">
        <v>0.01</v>
      </c>
      <c r="AL36" s="7">
        <v>0.01</v>
      </c>
      <c r="AM36" s="7">
        <v>0.03</v>
      </c>
      <c r="AN36" t="s">
        <v>108</v>
      </c>
      <c r="AO36" t="s">
        <v>108</v>
      </c>
      <c r="AP36" s="7">
        <v>0.02</v>
      </c>
      <c r="AQ36" t="s">
        <v>108</v>
      </c>
      <c r="AR36" s="7">
        <v>0.04</v>
      </c>
      <c r="AS36" t="s">
        <v>108</v>
      </c>
      <c r="AT36" s="7">
        <v>0.02</v>
      </c>
      <c r="AU36" t="s">
        <v>108</v>
      </c>
      <c r="AV36" s="7">
        <v>0.03</v>
      </c>
      <c r="AW36" s="7">
        <v>0.35</v>
      </c>
      <c r="AX36" t="s">
        <v>108</v>
      </c>
      <c r="AY36" s="7">
        <v>0.01</v>
      </c>
      <c r="AZ36" t="s">
        <v>108</v>
      </c>
      <c r="BA36" s="7">
        <v>0.05</v>
      </c>
      <c r="BB36" t="s">
        <v>108</v>
      </c>
      <c r="BC36" t="s">
        <v>108</v>
      </c>
      <c r="BD36" t="s">
        <v>108</v>
      </c>
      <c r="BE36" s="7">
        <v>0.02</v>
      </c>
      <c r="BF36" s="7">
        <v>0.01</v>
      </c>
      <c r="BG36" s="7">
        <v>0.02</v>
      </c>
      <c r="BH36" s="7">
        <v>0.01</v>
      </c>
      <c r="BI36" s="7">
        <v>0.02</v>
      </c>
      <c r="BJ36" s="7">
        <v>0.03</v>
      </c>
      <c r="BK36" s="7">
        <v>0.03</v>
      </c>
      <c r="BL36" t="s">
        <v>108</v>
      </c>
      <c r="BM36" s="7">
        <v>0.01</v>
      </c>
      <c r="BN36" s="7">
        <v>0.03</v>
      </c>
      <c r="BO36" t="s">
        <v>108</v>
      </c>
      <c r="BP36" t="s">
        <v>108</v>
      </c>
      <c r="BQ36" s="7">
        <v>0.02</v>
      </c>
      <c r="BR36" s="7">
        <v>0.01</v>
      </c>
      <c r="BS36" s="7">
        <v>0.01</v>
      </c>
      <c r="BT36" s="7">
        <v>0.03</v>
      </c>
      <c r="BU36" s="7">
        <v>0.02</v>
      </c>
      <c r="BV36" s="7">
        <v>0.04</v>
      </c>
      <c r="BW36" s="7">
        <v>0.01</v>
      </c>
      <c r="BX36" s="7">
        <v>0.01</v>
      </c>
      <c r="BY36" s="7">
        <v>0.02</v>
      </c>
      <c r="BZ36" s="7">
        <v>0.01</v>
      </c>
    </row>
    <row r="37" spans="1:78" x14ac:dyDescent="0.25">
      <c r="A37" t="s">
        <v>738</v>
      </c>
      <c r="B37">
        <v>7</v>
      </c>
      <c r="C37">
        <v>6</v>
      </c>
      <c r="D37">
        <v>1</v>
      </c>
      <c r="E37">
        <v>0</v>
      </c>
      <c r="F37">
        <v>0</v>
      </c>
      <c r="G37">
        <v>6</v>
      </c>
      <c r="H37">
        <v>1</v>
      </c>
      <c r="I37">
        <v>3</v>
      </c>
      <c r="J37">
        <v>2</v>
      </c>
      <c r="K37">
        <v>2</v>
      </c>
      <c r="L37">
        <v>1</v>
      </c>
      <c r="M37">
        <v>2</v>
      </c>
      <c r="N37">
        <v>3</v>
      </c>
      <c r="O37">
        <v>0</v>
      </c>
      <c r="P37">
        <v>2</v>
      </c>
      <c r="Q37">
        <v>2</v>
      </c>
      <c r="R37">
        <v>5</v>
      </c>
      <c r="S37">
        <v>6</v>
      </c>
      <c r="T37">
        <v>1</v>
      </c>
      <c r="U37">
        <v>0</v>
      </c>
      <c r="V37">
        <v>7</v>
      </c>
      <c r="W37">
        <v>0</v>
      </c>
      <c r="X37">
        <v>0</v>
      </c>
      <c r="Y37">
        <v>0</v>
      </c>
      <c r="Z37">
        <v>7</v>
      </c>
      <c r="AA37">
        <v>7</v>
      </c>
      <c r="AB37">
        <v>7</v>
      </c>
      <c r="AC37">
        <v>2</v>
      </c>
      <c r="AD37">
        <v>4</v>
      </c>
      <c r="AE37">
        <v>1</v>
      </c>
      <c r="AF37">
        <v>4</v>
      </c>
      <c r="AG37">
        <v>2</v>
      </c>
      <c r="AH37">
        <v>1</v>
      </c>
      <c r="AI37">
        <v>7</v>
      </c>
      <c r="AJ37">
        <v>0</v>
      </c>
      <c r="AK37">
        <v>0</v>
      </c>
      <c r="AL37">
        <v>5</v>
      </c>
      <c r="AM37">
        <v>2</v>
      </c>
      <c r="AN37">
        <v>0</v>
      </c>
      <c r="AO37">
        <v>0</v>
      </c>
      <c r="AP37">
        <v>0</v>
      </c>
      <c r="AQ37">
        <v>2</v>
      </c>
      <c r="AR37">
        <v>0</v>
      </c>
      <c r="AS37">
        <v>0</v>
      </c>
      <c r="AT37">
        <v>1</v>
      </c>
      <c r="AU37">
        <v>0</v>
      </c>
      <c r="AV37">
        <v>1</v>
      </c>
      <c r="AW37">
        <v>0</v>
      </c>
      <c r="AX37">
        <v>1</v>
      </c>
      <c r="AY37">
        <v>2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4</v>
      </c>
      <c r="BF37">
        <v>3</v>
      </c>
      <c r="BG37">
        <v>5</v>
      </c>
      <c r="BH37">
        <v>1</v>
      </c>
      <c r="BI37">
        <v>5</v>
      </c>
      <c r="BJ37">
        <v>0</v>
      </c>
      <c r="BK37">
        <v>0</v>
      </c>
      <c r="BL37">
        <v>0</v>
      </c>
      <c r="BM37">
        <v>4</v>
      </c>
      <c r="BN37">
        <v>3</v>
      </c>
      <c r="BO37">
        <v>0</v>
      </c>
      <c r="BP37">
        <v>0</v>
      </c>
      <c r="BQ37">
        <v>7</v>
      </c>
      <c r="BR37">
        <v>5</v>
      </c>
      <c r="BS37">
        <v>5</v>
      </c>
      <c r="BT37">
        <v>0</v>
      </c>
      <c r="BU37">
        <v>4</v>
      </c>
      <c r="BV37">
        <v>2</v>
      </c>
      <c r="BW37">
        <v>5</v>
      </c>
      <c r="BX37">
        <v>5</v>
      </c>
      <c r="BY37">
        <v>5</v>
      </c>
      <c r="BZ37">
        <v>3</v>
      </c>
    </row>
    <row r="38" spans="1:78" x14ac:dyDescent="0.25">
      <c r="B38" s="7">
        <v>0.01</v>
      </c>
      <c r="C38" s="7">
        <v>0.01</v>
      </c>
      <c r="D38" s="7">
        <v>0.02</v>
      </c>
      <c r="E38" t="s">
        <v>108</v>
      </c>
      <c r="F38" t="s">
        <v>108</v>
      </c>
      <c r="G38" s="7">
        <v>0.02</v>
      </c>
      <c r="H38" s="7">
        <v>0.01</v>
      </c>
      <c r="I38" s="7">
        <v>0.02</v>
      </c>
      <c r="J38" s="7">
        <v>0.01</v>
      </c>
      <c r="K38" s="7">
        <v>0.02</v>
      </c>
      <c r="L38" s="7">
        <v>0.01</v>
      </c>
      <c r="M38" s="7">
        <v>0.02</v>
      </c>
      <c r="N38" s="7">
        <v>0.01</v>
      </c>
      <c r="O38" t="s">
        <v>108</v>
      </c>
      <c r="P38" s="7">
        <v>0.13</v>
      </c>
      <c r="Q38" s="7">
        <v>0.02</v>
      </c>
      <c r="R38" s="7">
        <v>0.01</v>
      </c>
      <c r="S38" s="7">
        <v>0.02</v>
      </c>
      <c r="T38" s="7">
        <v>0.01</v>
      </c>
      <c r="U38" t="s">
        <v>108</v>
      </c>
      <c r="V38" s="7">
        <v>0.02</v>
      </c>
      <c r="W38" t="s">
        <v>108</v>
      </c>
      <c r="X38" t="s">
        <v>108</v>
      </c>
      <c r="Y38" t="s">
        <v>108</v>
      </c>
      <c r="Z38" s="7">
        <v>0.01</v>
      </c>
      <c r="AA38" s="7">
        <v>0.01</v>
      </c>
      <c r="AB38" s="7">
        <v>0.02</v>
      </c>
      <c r="AC38" s="7">
        <v>0.02</v>
      </c>
      <c r="AD38" s="7">
        <v>0.01</v>
      </c>
      <c r="AE38" s="7">
        <v>0.06</v>
      </c>
      <c r="AF38" s="7">
        <v>0.01</v>
      </c>
      <c r="AG38" s="7">
        <v>0.01</v>
      </c>
      <c r="AH38" s="7">
        <v>0.18</v>
      </c>
      <c r="AI38" s="7">
        <v>0.02</v>
      </c>
      <c r="AJ38" t="s">
        <v>108</v>
      </c>
      <c r="AK38" t="s">
        <v>108</v>
      </c>
      <c r="AL38" s="7">
        <v>0.02</v>
      </c>
      <c r="AM38" s="7">
        <v>0.01</v>
      </c>
      <c r="AN38" t="s">
        <v>108</v>
      </c>
      <c r="AO38" t="s">
        <v>108</v>
      </c>
      <c r="AP38" t="s">
        <v>108</v>
      </c>
      <c r="AQ38" s="7">
        <v>0.04</v>
      </c>
      <c r="AR38" t="s">
        <v>108</v>
      </c>
      <c r="AS38" t="s">
        <v>108</v>
      </c>
      <c r="AT38" s="7">
        <v>0.02</v>
      </c>
      <c r="AU38" t="s">
        <v>108</v>
      </c>
      <c r="AV38" s="7">
        <v>0.02</v>
      </c>
      <c r="AW38" t="s">
        <v>108</v>
      </c>
      <c r="AX38" s="7">
        <v>0.02</v>
      </c>
      <c r="AY38" s="7">
        <v>0.03</v>
      </c>
      <c r="AZ38" t="s">
        <v>108</v>
      </c>
      <c r="BA38" t="s">
        <v>108</v>
      </c>
      <c r="BB38" t="s">
        <v>108</v>
      </c>
      <c r="BC38" s="7">
        <v>0.02</v>
      </c>
      <c r="BD38" t="s">
        <v>108</v>
      </c>
      <c r="BE38" s="7">
        <v>0.02</v>
      </c>
      <c r="BF38" s="7">
        <v>0.01</v>
      </c>
      <c r="BG38" s="7">
        <v>0.01</v>
      </c>
      <c r="BH38" s="7">
        <v>0.01</v>
      </c>
      <c r="BI38" s="7">
        <v>0.03</v>
      </c>
      <c r="BJ38" t="s">
        <v>108</v>
      </c>
      <c r="BK38" t="s">
        <v>108</v>
      </c>
      <c r="BL38" t="s">
        <v>108</v>
      </c>
      <c r="BM38" s="7">
        <v>0.02</v>
      </c>
      <c r="BN38" s="7">
        <v>0.01</v>
      </c>
      <c r="BO38" t="s">
        <v>108</v>
      </c>
      <c r="BP38" t="s">
        <v>108</v>
      </c>
      <c r="BQ38" s="7">
        <v>0.03</v>
      </c>
      <c r="BR38" s="7">
        <v>0.01</v>
      </c>
      <c r="BS38" s="7">
        <v>0.01</v>
      </c>
      <c r="BT38" t="s">
        <v>108</v>
      </c>
      <c r="BU38" s="7">
        <v>0.02</v>
      </c>
      <c r="BV38" s="7">
        <v>0.03</v>
      </c>
      <c r="BW38" s="7">
        <v>0.03</v>
      </c>
      <c r="BX38" s="7">
        <v>0.01</v>
      </c>
      <c r="BY38" s="7">
        <v>0.01</v>
      </c>
      <c r="BZ38" s="7">
        <v>0.01</v>
      </c>
    </row>
    <row r="39" spans="1:78" x14ac:dyDescent="0.25">
      <c r="A39" t="s">
        <v>741</v>
      </c>
      <c r="B39">
        <v>6</v>
      </c>
      <c r="C39">
        <v>6</v>
      </c>
      <c r="D39">
        <v>0</v>
      </c>
      <c r="E39">
        <v>0</v>
      </c>
      <c r="F39">
        <v>2</v>
      </c>
      <c r="G39">
        <v>4</v>
      </c>
      <c r="H39">
        <v>1</v>
      </c>
      <c r="I39">
        <v>1</v>
      </c>
      <c r="J39">
        <v>2</v>
      </c>
      <c r="K39">
        <v>2</v>
      </c>
      <c r="L39">
        <v>2</v>
      </c>
      <c r="M39">
        <v>1</v>
      </c>
      <c r="N39">
        <v>6</v>
      </c>
      <c r="O39">
        <v>0</v>
      </c>
      <c r="P39">
        <v>0</v>
      </c>
      <c r="Q39">
        <v>1</v>
      </c>
      <c r="R39">
        <v>5</v>
      </c>
      <c r="S39">
        <v>3</v>
      </c>
      <c r="T39">
        <v>2</v>
      </c>
      <c r="U39">
        <v>1</v>
      </c>
      <c r="V39">
        <v>6</v>
      </c>
      <c r="W39">
        <v>0</v>
      </c>
      <c r="X39">
        <v>1</v>
      </c>
      <c r="Y39">
        <v>2</v>
      </c>
      <c r="Z39">
        <v>5</v>
      </c>
      <c r="AA39">
        <v>6</v>
      </c>
      <c r="AB39">
        <v>5</v>
      </c>
      <c r="AC39">
        <v>3</v>
      </c>
      <c r="AD39">
        <v>3</v>
      </c>
      <c r="AE39">
        <v>0</v>
      </c>
      <c r="AF39">
        <v>5</v>
      </c>
      <c r="AG39">
        <v>0</v>
      </c>
      <c r="AH39">
        <v>2</v>
      </c>
      <c r="AI39">
        <v>6</v>
      </c>
      <c r="AJ39">
        <v>0</v>
      </c>
      <c r="AK39">
        <v>0</v>
      </c>
      <c r="AL39">
        <v>6</v>
      </c>
      <c r="AM39">
        <v>1</v>
      </c>
      <c r="AN39">
        <v>0</v>
      </c>
      <c r="AO39">
        <v>0</v>
      </c>
      <c r="AP39">
        <v>1</v>
      </c>
      <c r="AQ39">
        <v>2</v>
      </c>
      <c r="AR39">
        <v>2</v>
      </c>
      <c r="AS39">
        <v>0</v>
      </c>
      <c r="AT39">
        <v>0</v>
      </c>
      <c r="AU39">
        <v>1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1</v>
      </c>
      <c r="BC39">
        <v>0</v>
      </c>
      <c r="BD39">
        <v>0</v>
      </c>
      <c r="BE39">
        <v>4</v>
      </c>
      <c r="BF39">
        <v>2</v>
      </c>
      <c r="BG39">
        <v>4</v>
      </c>
      <c r="BH39">
        <v>2</v>
      </c>
      <c r="BI39">
        <v>3</v>
      </c>
      <c r="BJ39">
        <v>2</v>
      </c>
      <c r="BK39">
        <v>0</v>
      </c>
      <c r="BL39">
        <v>0</v>
      </c>
      <c r="BM39">
        <v>2</v>
      </c>
      <c r="BN39">
        <v>3</v>
      </c>
      <c r="BO39">
        <v>2</v>
      </c>
      <c r="BP39">
        <v>0</v>
      </c>
      <c r="BQ39">
        <v>5</v>
      </c>
      <c r="BR39">
        <v>3</v>
      </c>
      <c r="BS39">
        <v>1</v>
      </c>
      <c r="BT39">
        <v>2</v>
      </c>
      <c r="BU39">
        <v>2</v>
      </c>
      <c r="BV39">
        <v>4</v>
      </c>
      <c r="BW39">
        <v>1</v>
      </c>
      <c r="BX39">
        <v>6</v>
      </c>
      <c r="BY39">
        <v>6</v>
      </c>
      <c r="BZ39">
        <v>6</v>
      </c>
    </row>
    <row r="40" spans="1:78" x14ac:dyDescent="0.25">
      <c r="B40" s="7">
        <v>0.01</v>
      </c>
      <c r="C40" s="7">
        <v>0.01</v>
      </c>
      <c r="D40" t="s">
        <v>108</v>
      </c>
      <c r="E40" t="s">
        <v>108</v>
      </c>
      <c r="F40" s="7">
        <v>0.01</v>
      </c>
      <c r="G40" s="7">
        <v>0.01</v>
      </c>
      <c r="H40" s="7">
        <v>0.01</v>
      </c>
      <c r="I40" s="7">
        <v>0.01</v>
      </c>
      <c r="J40" s="7">
        <v>0.01</v>
      </c>
      <c r="K40" s="7">
        <v>0.01</v>
      </c>
      <c r="L40" s="7">
        <v>0.02</v>
      </c>
      <c r="M40" s="7">
        <v>0.01</v>
      </c>
      <c r="N40" s="7">
        <v>0.02</v>
      </c>
      <c r="O40" t="s">
        <v>108</v>
      </c>
      <c r="P40" t="s">
        <v>108</v>
      </c>
      <c r="Q40" s="7">
        <v>0.02</v>
      </c>
      <c r="R40" s="7">
        <v>0.01</v>
      </c>
      <c r="S40" s="7">
        <v>0.01</v>
      </c>
      <c r="T40" s="7">
        <v>0.02</v>
      </c>
      <c r="U40" s="7">
        <v>0.02</v>
      </c>
      <c r="V40" s="7">
        <v>0.01</v>
      </c>
      <c r="W40" t="s">
        <v>108</v>
      </c>
      <c r="X40" s="7">
        <v>0.02</v>
      </c>
      <c r="Y40" s="7">
        <v>0.03</v>
      </c>
      <c r="Z40" s="7">
        <v>0.01</v>
      </c>
      <c r="AA40" s="7">
        <v>0.01</v>
      </c>
      <c r="AB40" s="7">
        <v>0.01</v>
      </c>
      <c r="AC40" s="7">
        <v>0.04</v>
      </c>
      <c r="AD40" s="7">
        <v>0.01</v>
      </c>
      <c r="AE40" t="s">
        <v>108</v>
      </c>
      <c r="AF40" s="7">
        <v>0.01</v>
      </c>
      <c r="AG40" t="s">
        <v>108</v>
      </c>
      <c r="AH40" s="7">
        <v>0.27</v>
      </c>
      <c r="AI40" s="7">
        <v>0.01</v>
      </c>
      <c r="AJ40" t="s">
        <v>108</v>
      </c>
      <c r="AK40" t="s">
        <v>108</v>
      </c>
      <c r="AL40" s="7">
        <v>0.02</v>
      </c>
      <c r="AM40">
        <v>0</v>
      </c>
      <c r="AN40" t="s">
        <v>108</v>
      </c>
      <c r="AO40" t="s">
        <v>108</v>
      </c>
      <c r="AP40" s="7">
        <v>0.02</v>
      </c>
      <c r="AQ40" s="7">
        <v>0.03</v>
      </c>
      <c r="AR40" s="7">
        <v>0.06</v>
      </c>
      <c r="AS40" t="s">
        <v>108</v>
      </c>
      <c r="AT40" t="s">
        <v>108</v>
      </c>
      <c r="AU40" s="7">
        <v>0.02</v>
      </c>
      <c r="AV40" t="s">
        <v>108</v>
      </c>
      <c r="AW40" t="s">
        <v>108</v>
      </c>
      <c r="AX40" t="s">
        <v>108</v>
      </c>
      <c r="AY40" s="7">
        <v>0.01</v>
      </c>
      <c r="AZ40" t="s">
        <v>108</v>
      </c>
      <c r="BA40" t="s">
        <v>108</v>
      </c>
      <c r="BB40" s="7">
        <v>0.02</v>
      </c>
      <c r="BC40" t="s">
        <v>108</v>
      </c>
      <c r="BD40" t="s">
        <v>108</v>
      </c>
      <c r="BE40" s="7">
        <v>0.02</v>
      </c>
      <c r="BF40" s="7">
        <v>0.01</v>
      </c>
      <c r="BG40" s="7">
        <v>0.01</v>
      </c>
      <c r="BH40" s="7">
        <v>0.02</v>
      </c>
      <c r="BI40" s="7">
        <v>0.01</v>
      </c>
      <c r="BJ40" s="7">
        <v>0.01</v>
      </c>
      <c r="BK40" t="s">
        <v>108</v>
      </c>
      <c r="BL40" t="s">
        <v>108</v>
      </c>
      <c r="BM40" s="7">
        <v>0.01</v>
      </c>
      <c r="BN40" s="7">
        <v>0.01</v>
      </c>
      <c r="BO40" s="7">
        <v>0.04</v>
      </c>
      <c r="BP40" t="s">
        <v>108</v>
      </c>
      <c r="BQ40" s="7">
        <v>0.02</v>
      </c>
      <c r="BR40" s="7">
        <v>0.01</v>
      </c>
      <c r="BS40">
        <v>0</v>
      </c>
      <c r="BT40" s="7">
        <v>0.02</v>
      </c>
      <c r="BU40" s="7">
        <v>0.01</v>
      </c>
      <c r="BV40" s="7">
        <v>0.06</v>
      </c>
      <c r="BW40">
        <v>0</v>
      </c>
      <c r="BX40" s="7">
        <v>0.02</v>
      </c>
      <c r="BY40" s="7">
        <v>0.01</v>
      </c>
      <c r="BZ40" s="7">
        <v>0.02</v>
      </c>
    </row>
    <row r="41" spans="1:78" x14ac:dyDescent="0.25">
      <c r="A41" t="s">
        <v>739</v>
      </c>
      <c r="B41">
        <v>6</v>
      </c>
      <c r="C41">
        <v>4</v>
      </c>
      <c r="D41">
        <v>0</v>
      </c>
      <c r="E41">
        <v>2</v>
      </c>
      <c r="F41">
        <v>0</v>
      </c>
      <c r="G41">
        <v>5</v>
      </c>
      <c r="H41">
        <v>1</v>
      </c>
      <c r="I41">
        <v>2</v>
      </c>
      <c r="J41">
        <v>2</v>
      </c>
      <c r="K41">
        <v>2</v>
      </c>
      <c r="L41">
        <v>0</v>
      </c>
      <c r="M41">
        <v>2</v>
      </c>
      <c r="N41">
        <v>3</v>
      </c>
      <c r="O41">
        <v>1</v>
      </c>
      <c r="P41">
        <v>0</v>
      </c>
      <c r="Q41">
        <v>1</v>
      </c>
      <c r="R41">
        <v>5</v>
      </c>
      <c r="S41">
        <v>6</v>
      </c>
      <c r="T41">
        <v>0</v>
      </c>
      <c r="U41">
        <v>0</v>
      </c>
      <c r="V41">
        <v>5</v>
      </c>
      <c r="W41">
        <v>1</v>
      </c>
      <c r="X41">
        <v>0</v>
      </c>
      <c r="Y41">
        <v>1</v>
      </c>
      <c r="Z41">
        <v>5</v>
      </c>
      <c r="AA41">
        <v>6</v>
      </c>
      <c r="AB41">
        <v>5</v>
      </c>
      <c r="AC41">
        <v>2</v>
      </c>
      <c r="AD41">
        <v>4</v>
      </c>
      <c r="AE41">
        <v>0</v>
      </c>
      <c r="AF41">
        <v>4</v>
      </c>
      <c r="AG41">
        <v>2</v>
      </c>
      <c r="AH41">
        <v>0</v>
      </c>
      <c r="AI41">
        <v>6</v>
      </c>
      <c r="AJ41">
        <v>0</v>
      </c>
      <c r="AK41">
        <v>0</v>
      </c>
      <c r="AL41">
        <v>6</v>
      </c>
      <c r="AM41">
        <v>0</v>
      </c>
      <c r="AN41">
        <v>0</v>
      </c>
      <c r="AO41">
        <v>0</v>
      </c>
      <c r="AP41">
        <v>1</v>
      </c>
      <c r="AQ41">
        <v>0</v>
      </c>
      <c r="AR41">
        <v>0</v>
      </c>
      <c r="AS41">
        <v>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</v>
      </c>
      <c r="AZ41">
        <v>0</v>
      </c>
      <c r="BA41">
        <v>0</v>
      </c>
      <c r="BB41">
        <v>1</v>
      </c>
      <c r="BC41">
        <v>0</v>
      </c>
      <c r="BD41">
        <v>0</v>
      </c>
      <c r="BE41">
        <v>1</v>
      </c>
      <c r="BF41">
        <v>5</v>
      </c>
      <c r="BG41">
        <v>3</v>
      </c>
      <c r="BH41">
        <v>3</v>
      </c>
      <c r="BI41">
        <v>2</v>
      </c>
      <c r="BJ41">
        <v>1</v>
      </c>
      <c r="BK41">
        <v>0</v>
      </c>
      <c r="BL41">
        <v>0</v>
      </c>
      <c r="BM41">
        <v>3</v>
      </c>
      <c r="BN41">
        <v>3</v>
      </c>
      <c r="BO41">
        <v>0</v>
      </c>
      <c r="BP41">
        <v>0</v>
      </c>
      <c r="BQ41">
        <v>5</v>
      </c>
      <c r="BR41">
        <v>5</v>
      </c>
      <c r="BS41">
        <v>5</v>
      </c>
      <c r="BT41">
        <v>0</v>
      </c>
      <c r="BU41">
        <v>1</v>
      </c>
      <c r="BV41">
        <v>2</v>
      </c>
      <c r="BW41">
        <v>4</v>
      </c>
      <c r="BX41">
        <v>6</v>
      </c>
      <c r="BY41">
        <v>5</v>
      </c>
      <c r="BZ41">
        <v>4</v>
      </c>
    </row>
    <row r="42" spans="1:78" x14ac:dyDescent="0.25">
      <c r="B42" s="7">
        <v>0.01</v>
      </c>
      <c r="C42" s="7">
        <v>0.01</v>
      </c>
      <c r="D42" t="s">
        <v>108</v>
      </c>
      <c r="E42" s="7">
        <v>7.0000000000000007E-2</v>
      </c>
      <c r="F42" t="s">
        <v>108</v>
      </c>
      <c r="G42" s="7">
        <v>0.02</v>
      </c>
      <c r="H42" s="7">
        <v>0.01</v>
      </c>
      <c r="I42" s="7">
        <v>0.01</v>
      </c>
      <c r="J42" s="7">
        <v>0.01</v>
      </c>
      <c r="K42" s="7">
        <v>0.02</v>
      </c>
      <c r="L42" t="s">
        <v>108</v>
      </c>
      <c r="M42" s="7">
        <v>0.02</v>
      </c>
      <c r="N42" s="7">
        <v>0.01</v>
      </c>
      <c r="O42" s="7">
        <v>0.02</v>
      </c>
      <c r="P42" t="s">
        <v>108</v>
      </c>
      <c r="Q42" s="7">
        <v>0.01</v>
      </c>
      <c r="R42" s="7">
        <v>0.01</v>
      </c>
      <c r="S42" s="7">
        <v>0.02</v>
      </c>
      <c r="T42" t="s">
        <v>108</v>
      </c>
      <c r="U42" t="s">
        <v>108</v>
      </c>
      <c r="V42" s="7">
        <v>0.01</v>
      </c>
      <c r="W42" s="7">
        <v>0.03</v>
      </c>
      <c r="X42" t="s">
        <v>108</v>
      </c>
      <c r="Y42" s="7">
        <v>0.02</v>
      </c>
      <c r="Z42" s="7">
        <v>0.01</v>
      </c>
      <c r="AA42" s="7">
        <v>0.01</v>
      </c>
      <c r="AB42" s="7">
        <v>0.01</v>
      </c>
      <c r="AC42" s="7">
        <v>0.03</v>
      </c>
      <c r="AD42" s="7">
        <v>0.01</v>
      </c>
      <c r="AE42" t="s">
        <v>108</v>
      </c>
      <c r="AF42" s="7">
        <v>0.01</v>
      </c>
      <c r="AG42" s="7">
        <v>0.01</v>
      </c>
      <c r="AH42" t="s">
        <v>108</v>
      </c>
      <c r="AI42" s="7">
        <v>0.01</v>
      </c>
      <c r="AJ42" t="s">
        <v>108</v>
      </c>
      <c r="AK42" t="s">
        <v>108</v>
      </c>
      <c r="AL42" s="7">
        <v>0.02</v>
      </c>
      <c r="AM42" t="s">
        <v>108</v>
      </c>
      <c r="AN42" t="s">
        <v>108</v>
      </c>
      <c r="AO42" t="s">
        <v>108</v>
      </c>
      <c r="AP42" s="7">
        <v>0.03</v>
      </c>
      <c r="AQ42" t="s">
        <v>108</v>
      </c>
      <c r="AR42" t="s">
        <v>108</v>
      </c>
      <c r="AS42" s="7">
        <v>7.0000000000000007E-2</v>
      </c>
      <c r="AT42" t="s">
        <v>108</v>
      </c>
      <c r="AU42" t="s">
        <v>108</v>
      </c>
      <c r="AV42" t="s">
        <v>108</v>
      </c>
      <c r="AW42" t="s">
        <v>108</v>
      </c>
      <c r="AX42" t="s">
        <v>108</v>
      </c>
      <c r="AY42" s="7">
        <v>0.03</v>
      </c>
      <c r="AZ42" t="s">
        <v>108</v>
      </c>
      <c r="BA42" t="s">
        <v>108</v>
      </c>
      <c r="BB42" s="7">
        <v>0.02</v>
      </c>
      <c r="BC42" t="s">
        <v>108</v>
      </c>
      <c r="BD42" t="s">
        <v>108</v>
      </c>
      <c r="BE42">
        <v>0</v>
      </c>
      <c r="BF42" s="7">
        <v>0.02</v>
      </c>
      <c r="BG42" s="7">
        <v>0.01</v>
      </c>
      <c r="BH42" s="7">
        <v>0.03</v>
      </c>
      <c r="BI42" s="7">
        <v>0.01</v>
      </c>
      <c r="BJ42" s="7">
        <v>0.01</v>
      </c>
      <c r="BK42" t="s">
        <v>108</v>
      </c>
      <c r="BL42" t="s">
        <v>108</v>
      </c>
      <c r="BM42" s="7">
        <v>0.01</v>
      </c>
      <c r="BN42" s="7">
        <v>0.01</v>
      </c>
      <c r="BO42" t="s">
        <v>108</v>
      </c>
      <c r="BP42" t="s">
        <v>108</v>
      </c>
      <c r="BQ42" s="7">
        <v>0.02</v>
      </c>
      <c r="BR42" s="7">
        <v>0.01</v>
      </c>
      <c r="BS42" s="7">
        <v>0.01</v>
      </c>
      <c r="BT42" t="s">
        <v>108</v>
      </c>
      <c r="BU42" s="7">
        <v>0.01</v>
      </c>
      <c r="BV42" s="7">
        <v>0.03</v>
      </c>
      <c r="BW42" s="7">
        <v>0.02</v>
      </c>
      <c r="BX42" s="7">
        <v>0.02</v>
      </c>
      <c r="BY42" s="7">
        <v>0.01</v>
      </c>
      <c r="BZ42" s="7">
        <v>0.01</v>
      </c>
    </row>
    <row r="43" spans="1:78" x14ac:dyDescent="0.25">
      <c r="A43" t="s">
        <v>742</v>
      </c>
      <c r="B43">
        <v>6</v>
      </c>
      <c r="C43">
        <v>5</v>
      </c>
      <c r="D43">
        <v>0</v>
      </c>
      <c r="E43">
        <v>1</v>
      </c>
      <c r="F43">
        <v>1</v>
      </c>
      <c r="G43">
        <v>5</v>
      </c>
      <c r="H43">
        <v>0</v>
      </c>
      <c r="I43">
        <v>2</v>
      </c>
      <c r="J43">
        <v>2</v>
      </c>
      <c r="K43">
        <v>2</v>
      </c>
      <c r="L43">
        <v>0</v>
      </c>
      <c r="M43">
        <v>1</v>
      </c>
      <c r="N43">
        <v>4</v>
      </c>
      <c r="O43">
        <v>1</v>
      </c>
      <c r="P43">
        <v>0</v>
      </c>
      <c r="Q43">
        <v>1</v>
      </c>
      <c r="R43">
        <v>5</v>
      </c>
      <c r="S43">
        <v>4</v>
      </c>
      <c r="T43">
        <v>1</v>
      </c>
      <c r="U43">
        <v>1</v>
      </c>
      <c r="V43">
        <v>6</v>
      </c>
      <c r="W43">
        <v>0</v>
      </c>
      <c r="X43">
        <v>0</v>
      </c>
      <c r="Y43">
        <v>0</v>
      </c>
      <c r="Z43">
        <v>6</v>
      </c>
      <c r="AA43">
        <v>6</v>
      </c>
      <c r="AB43">
        <v>6</v>
      </c>
      <c r="AC43">
        <v>0</v>
      </c>
      <c r="AD43">
        <v>6</v>
      </c>
      <c r="AE43">
        <v>0</v>
      </c>
      <c r="AF43">
        <v>2</v>
      </c>
      <c r="AG43">
        <v>3</v>
      </c>
      <c r="AH43">
        <v>0</v>
      </c>
      <c r="AI43">
        <v>5</v>
      </c>
      <c r="AJ43">
        <v>0</v>
      </c>
      <c r="AK43">
        <v>1</v>
      </c>
      <c r="AL43">
        <v>0</v>
      </c>
      <c r="AM43">
        <v>4</v>
      </c>
      <c r="AN43">
        <v>0</v>
      </c>
      <c r="AO43">
        <v>2</v>
      </c>
      <c r="AP43">
        <v>0</v>
      </c>
      <c r="AQ43">
        <v>0</v>
      </c>
      <c r="AR43">
        <v>0</v>
      </c>
      <c r="AS43">
        <v>1</v>
      </c>
      <c r="AT43">
        <v>1</v>
      </c>
      <c r="AU43">
        <v>2</v>
      </c>
      <c r="AV43">
        <v>0</v>
      </c>
      <c r="AW43">
        <v>0</v>
      </c>
      <c r="AX43">
        <v>0</v>
      </c>
      <c r="AY43">
        <v>0</v>
      </c>
      <c r="AZ43">
        <v>1</v>
      </c>
      <c r="BA43">
        <v>1</v>
      </c>
      <c r="BB43">
        <v>0</v>
      </c>
      <c r="BC43">
        <v>0</v>
      </c>
      <c r="BD43">
        <v>0</v>
      </c>
      <c r="BE43">
        <v>2</v>
      </c>
      <c r="BF43">
        <v>4</v>
      </c>
      <c r="BG43">
        <v>5</v>
      </c>
      <c r="BH43">
        <v>1</v>
      </c>
      <c r="BI43">
        <v>2</v>
      </c>
      <c r="BJ43">
        <v>1</v>
      </c>
      <c r="BK43">
        <v>2</v>
      </c>
      <c r="BL43">
        <v>0</v>
      </c>
      <c r="BM43">
        <v>2</v>
      </c>
      <c r="BN43">
        <v>3</v>
      </c>
      <c r="BO43">
        <v>1</v>
      </c>
      <c r="BP43">
        <v>0</v>
      </c>
      <c r="BQ43">
        <v>1</v>
      </c>
      <c r="BR43">
        <v>3</v>
      </c>
      <c r="BS43">
        <v>3</v>
      </c>
      <c r="BT43">
        <v>2</v>
      </c>
      <c r="BU43">
        <v>0</v>
      </c>
      <c r="BV43">
        <v>1</v>
      </c>
      <c r="BW43">
        <v>0</v>
      </c>
      <c r="BX43">
        <v>6</v>
      </c>
      <c r="BY43">
        <v>6</v>
      </c>
      <c r="BZ43">
        <v>6</v>
      </c>
    </row>
    <row r="44" spans="1:78" x14ac:dyDescent="0.25">
      <c r="B44" s="7">
        <v>0.01</v>
      </c>
      <c r="C44" s="7">
        <v>0.01</v>
      </c>
      <c r="D44" t="s">
        <v>108</v>
      </c>
      <c r="E44" s="7">
        <v>0.03</v>
      </c>
      <c r="F44" s="7">
        <v>0.01</v>
      </c>
      <c r="G44" s="7">
        <v>0.02</v>
      </c>
      <c r="H44" t="s">
        <v>108</v>
      </c>
      <c r="I44" s="7">
        <v>0.01</v>
      </c>
      <c r="J44" s="7">
        <v>0.01</v>
      </c>
      <c r="K44" s="7">
        <v>0.02</v>
      </c>
      <c r="L44" t="s">
        <v>108</v>
      </c>
      <c r="M44" s="7">
        <v>0.01</v>
      </c>
      <c r="N44" s="7">
        <v>0.01</v>
      </c>
      <c r="O44" s="7">
        <v>0.02</v>
      </c>
      <c r="P44" t="s">
        <v>108</v>
      </c>
      <c r="Q44" s="7">
        <v>0.01</v>
      </c>
      <c r="R44" s="7">
        <v>0.01</v>
      </c>
      <c r="S44" s="7">
        <v>0.01</v>
      </c>
      <c r="T44" s="7">
        <v>0.01</v>
      </c>
      <c r="U44" s="7">
        <v>0.01</v>
      </c>
      <c r="V44" s="7">
        <v>0.01</v>
      </c>
      <c r="W44" t="s">
        <v>108</v>
      </c>
      <c r="X44" t="s">
        <v>108</v>
      </c>
      <c r="Y44" t="s">
        <v>108</v>
      </c>
      <c r="Z44" s="7">
        <v>0.01</v>
      </c>
      <c r="AA44" s="7">
        <v>0.01</v>
      </c>
      <c r="AB44" s="7">
        <v>0.01</v>
      </c>
      <c r="AC44" t="s">
        <v>108</v>
      </c>
      <c r="AD44" s="7">
        <v>0.01</v>
      </c>
      <c r="AE44" t="s">
        <v>108</v>
      </c>
      <c r="AF44" s="7">
        <v>0.01</v>
      </c>
      <c r="AG44" s="7">
        <v>0.02</v>
      </c>
      <c r="AH44" t="s">
        <v>108</v>
      </c>
      <c r="AI44" s="7">
        <v>0.01</v>
      </c>
      <c r="AJ44" t="s">
        <v>108</v>
      </c>
      <c r="AK44" s="7">
        <v>0.01</v>
      </c>
      <c r="AL44" t="s">
        <v>108</v>
      </c>
      <c r="AM44" s="7">
        <v>0.03</v>
      </c>
      <c r="AN44" t="s">
        <v>108</v>
      </c>
      <c r="AO44" s="7">
        <v>0.05</v>
      </c>
      <c r="AP44" t="s">
        <v>108</v>
      </c>
      <c r="AQ44" t="s">
        <v>108</v>
      </c>
      <c r="AR44" t="s">
        <v>108</v>
      </c>
      <c r="AS44" s="7">
        <v>0.03</v>
      </c>
      <c r="AT44" s="7">
        <v>0.02</v>
      </c>
      <c r="AU44" s="7">
        <v>0.05</v>
      </c>
      <c r="AV44" t="s">
        <v>108</v>
      </c>
      <c r="AW44" t="s">
        <v>108</v>
      </c>
      <c r="AX44" t="s">
        <v>108</v>
      </c>
      <c r="AY44" t="s">
        <v>108</v>
      </c>
      <c r="AZ44" s="7">
        <v>0.05</v>
      </c>
      <c r="BA44" s="7">
        <v>0.03</v>
      </c>
      <c r="BB44" t="s">
        <v>108</v>
      </c>
      <c r="BC44" t="s">
        <v>108</v>
      </c>
      <c r="BD44" t="s">
        <v>108</v>
      </c>
      <c r="BE44" s="7">
        <v>0.01</v>
      </c>
      <c r="BF44" s="7">
        <v>0.01</v>
      </c>
      <c r="BG44" s="7">
        <v>0.01</v>
      </c>
      <c r="BH44" s="7">
        <v>0.01</v>
      </c>
      <c r="BI44" s="7">
        <v>0.01</v>
      </c>
      <c r="BJ44" s="7">
        <v>0.01</v>
      </c>
      <c r="BK44" s="7">
        <v>0.03</v>
      </c>
      <c r="BL44" t="s">
        <v>108</v>
      </c>
      <c r="BM44" s="7">
        <v>0.01</v>
      </c>
      <c r="BN44" s="7">
        <v>0.01</v>
      </c>
      <c r="BO44" s="7">
        <v>0.02</v>
      </c>
      <c r="BP44" t="s">
        <v>108</v>
      </c>
      <c r="BQ44" s="7">
        <v>0.01</v>
      </c>
      <c r="BR44" s="7">
        <v>0.01</v>
      </c>
      <c r="BS44" s="7">
        <v>0.01</v>
      </c>
      <c r="BT44" s="7">
        <v>0.02</v>
      </c>
      <c r="BU44" t="s">
        <v>108</v>
      </c>
      <c r="BV44" s="7">
        <v>0.02</v>
      </c>
      <c r="BW44" t="s">
        <v>108</v>
      </c>
      <c r="BX44" s="7">
        <v>0.02</v>
      </c>
      <c r="BY44" s="7">
        <v>0.01</v>
      </c>
      <c r="BZ44" s="7">
        <v>0.02</v>
      </c>
    </row>
    <row r="45" spans="1:78" x14ac:dyDescent="0.25">
      <c r="A45" t="s">
        <v>743</v>
      </c>
      <c r="B45">
        <v>6</v>
      </c>
      <c r="C45">
        <v>4</v>
      </c>
      <c r="D45">
        <v>0</v>
      </c>
      <c r="E45">
        <v>1</v>
      </c>
      <c r="F45">
        <v>2</v>
      </c>
      <c r="G45">
        <v>3</v>
      </c>
      <c r="H45">
        <v>1</v>
      </c>
      <c r="I45">
        <v>3</v>
      </c>
      <c r="J45">
        <v>3</v>
      </c>
      <c r="K45">
        <v>0</v>
      </c>
      <c r="L45">
        <v>0</v>
      </c>
      <c r="M45">
        <v>0</v>
      </c>
      <c r="N45">
        <v>4</v>
      </c>
      <c r="O45">
        <v>2</v>
      </c>
      <c r="P45">
        <v>0</v>
      </c>
      <c r="Q45">
        <v>0</v>
      </c>
      <c r="R45">
        <v>6</v>
      </c>
      <c r="S45">
        <v>2</v>
      </c>
      <c r="T45">
        <v>3</v>
      </c>
      <c r="U45">
        <v>0</v>
      </c>
      <c r="V45">
        <v>4</v>
      </c>
      <c r="W45">
        <v>2</v>
      </c>
      <c r="X45">
        <v>0</v>
      </c>
      <c r="Y45">
        <v>2</v>
      </c>
      <c r="Z45">
        <v>4</v>
      </c>
      <c r="AA45">
        <v>6</v>
      </c>
      <c r="AB45">
        <v>4</v>
      </c>
      <c r="AC45">
        <v>0</v>
      </c>
      <c r="AD45">
        <v>4</v>
      </c>
      <c r="AE45">
        <v>1</v>
      </c>
      <c r="AF45">
        <v>4</v>
      </c>
      <c r="AG45">
        <v>2</v>
      </c>
      <c r="AH45">
        <v>0</v>
      </c>
      <c r="AI45">
        <v>6</v>
      </c>
      <c r="AJ45">
        <v>0</v>
      </c>
      <c r="AK45">
        <v>1</v>
      </c>
      <c r="AL45">
        <v>4</v>
      </c>
      <c r="AM45">
        <v>0</v>
      </c>
      <c r="AN45">
        <v>1</v>
      </c>
      <c r="AO45">
        <v>0</v>
      </c>
      <c r="AP45">
        <v>0</v>
      </c>
      <c r="AQ45">
        <v>0</v>
      </c>
      <c r="AR45">
        <v>2</v>
      </c>
      <c r="AS45">
        <v>0</v>
      </c>
      <c r="AT45">
        <v>0</v>
      </c>
      <c r="AU45">
        <v>0</v>
      </c>
      <c r="AV45">
        <v>1</v>
      </c>
      <c r="AW45">
        <v>0</v>
      </c>
      <c r="AX45">
        <v>0</v>
      </c>
      <c r="AY45">
        <v>0</v>
      </c>
      <c r="AZ45">
        <v>2</v>
      </c>
      <c r="BA45">
        <v>1</v>
      </c>
      <c r="BB45">
        <v>0</v>
      </c>
      <c r="BC45">
        <v>0</v>
      </c>
      <c r="BD45">
        <v>0</v>
      </c>
      <c r="BE45">
        <v>1</v>
      </c>
      <c r="BF45">
        <v>4</v>
      </c>
      <c r="BG45">
        <v>4</v>
      </c>
      <c r="BH45">
        <v>2</v>
      </c>
      <c r="BI45">
        <v>1</v>
      </c>
      <c r="BJ45">
        <v>0</v>
      </c>
      <c r="BK45">
        <v>1</v>
      </c>
      <c r="BL45">
        <v>2</v>
      </c>
      <c r="BM45">
        <v>2</v>
      </c>
      <c r="BN45">
        <v>3</v>
      </c>
      <c r="BO45">
        <v>0</v>
      </c>
      <c r="BP45">
        <v>0</v>
      </c>
      <c r="BQ45">
        <v>4</v>
      </c>
      <c r="BR45">
        <v>4</v>
      </c>
      <c r="BS45">
        <v>6</v>
      </c>
      <c r="BT45">
        <v>1</v>
      </c>
      <c r="BU45">
        <v>1</v>
      </c>
      <c r="BV45">
        <v>1</v>
      </c>
      <c r="BW45">
        <v>3</v>
      </c>
      <c r="BX45">
        <v>6</v>
      </c>
      <c r="BY45">
        <v>6</v>
      </c>
      <c r="BZ45">
        <v>6</v>
      </c>
    </row>
    <row r="46" spans="1:78" x14ac:dyDescent="0.25">
      <c r="B46" s="7">
        <v>0.01</v>
      </c>
      <c r="C46" s="7">
        <v>0.01</v>
      </c>
      <c r="D46" t="s">
        <v>108</v>
      </c>
      <c r="E46" s="7">
        <v>0.04</v>
      </c>
      <c r="F46" s="7">
        <v>0.01</v>
      </c>
      <c r="G46" s="7">
        <v>0.01</v>
      </c>
      <c r="H46" s="7">
        <v>0.01</v>
      </c>
      <c r="I46" s="7">
        <v>0.02</v>
      </c>
      <c r="J46" s="7">
        <v>0.02</v>
      </c>
      <c r="K46" t="s">
        <v>108</v>
      </c>
      <c r="L46" t="s">
        <v>108</v>
      </c>
      <c r="M46" t="s">
        <v>108</v>
      </c>
      <c r="N46" s="7">
        <v>0.01</v>
      </c>
      <c r="O46" s="7">
        <v>0.04</v>
      </c>
      <c r="P46" t="s">
        <v>108</v>
      </c>
      <c r="Q46" t="s">
        <v>108</v>
      </c>
      <c r="R46" s="7">
        <v>0.01</v>
      </c>
      <c r="S46" s="7">
        <v>0.01</v>
      </c>
      <c r="T46" s="7">
        <v>0.03</v>
      </c>
      <c r="U46" t="s">
        <v>108</v>
      </c>
      <c r="V46" s="7">
        <v>0.01</v>
      </c>
      <c r="W46" s="7">
        <v>0.05</v>
      </c>
      <c r="X46" t="s">
        <v>108</v>
      </c>
      <c r="Y46" s="7">
        <v>0.03</v>
      </c>
      <c r="Z46" s="7">
        <v>0.01</v>
      </c>
      <c r="AA46" s="7">
        <v>0.01</v>
      </c>
      <c r="AB46" s="7">
        <v>0.01</v>
      </c>
      <c r="AC46" t="s">
        <v>108</v>
      </c>
      <c r="AD46" s="7">
        <v>0.01</v>
      </c>
      <c r="AE46" s="7">
        <v>0.06</v>
      </c>
      <c r="AF46" s="7">
        <v>0.01</v>
      </c>
      <c r="AG46" s="7">
        <v>0.01</v>
      </c>
      <c r="AH46" t="s">
        <v>108</v>
      </c>
      <c r="AI46" s="7">
        <v>0.01</v>
      </c>
      <c r="AJ46" t="s">
        <v>108</v>
      </c>
      <c r="AK46" s="7">
        <v>0.02</v>
      </c>
      <c r="AL46" s="7">
        <v>0.01</v>
      </c>
      <c r="AM46" t="s">
        <v>108</v>
      </c>
      <c r="AN46" s="7">
        <v>0.25</v>
      </c>
      <c r="AO46" t="s">
        <v>108</v>
      </c>
      <c r="AP46" t="s">
        <v>108</v>
      </c>
      <c r="AQ46" t="s">
        <v>108</v>
      </c>
      <c r="AR46" s="7">
        <v>0.05</v>
      </c>
      <c r="AS46" t="s">
        <v>108</v>
      </c>
      <c r="AT46" t="s">
        <v>108</v>
      </c>
      <c r="AU46" t="s">
        <v>108</v>
      </c>
      <c r="AV46" s="7">
        <v>0.04</v>
      </c>
      <c r="AW46" t="s">
        <v>108</v>
      </c>
      <c r="AX46" t="s">
        <v>108</v>
      </c>
      <c r="AY46" t="s">
        <v>108</v>
      </c>
      <c r="AZ46" s="7">
        <v>0.06</v>
      </c>
      <c r="BA46" s="7">
        <v>0.04</v>
      </c>
      <c r="BB46" t="s">
        <v>108</v>
      </c>
      <c r="BC46" t="s">
        <v>108</v>
      </c>
      <c r="BD46" t="s">
        <v>108</v>
      </c>
      <c r="BE46">
        <v>0</v>
      </c>
      <c r="BF46" s="7">
        <v>0.02</v>
      </c>
      <c r="BG46" s="7">
        <v>0.01</v>
      </c>
      <c r="BH46" s="7">
        <v>0.01</v>
      </c>
      <c r="BI46" s="7">
        <v>0.01</v>
      </c>
      <c r="BJ46" t="s">
        <v>108</v>
      </c>
      <c r="BK46" s="7">
        <v>0.02</v>
      </c>
      <c r="BL46" s="7">
        <v>0.09</v>
      </c>
      <c r="BM46" s="7">
        <v>0.01</v>
      </c>
      <c r="BN46" s="7">
        <v>0.01</v>
      </c>
      <c r="BO46" t="s">
        <v>108</v>
      </c>
      <c r="BP46" t="s">
        <v>108</v>
      </c>
      <c r="BQ46" s="7">
        <v>0.02</v>
      </c>
      <c r="BR46" s="7">
        <v>0.01</v>
      </c>
      <c r="BS46" s="7">
        <v>0.01</v>
      </c>
      <c r="BT46" s="7">
        <v>0.01</v>
      </c>
      <c r="BU46" s="7">
        <v>0.01</v>
      </c>
      <c r="BV46" s="7">
        <v>0.02</v>
      </c>
      <c r="BW46" s="7">
        <v>0.02</v>
      </c>
      <c r="BX46" s="7">
        <v>0.01</v>
      </c>
      <c r="BY46" s="7">
        <v>0.01</v>
      </c>
      <c r="BZ46" s="7">
        <v>0.02</v>
      </c>
    </row>
    <row r="47" spans="1:78" x14ac:dyDescent="0.25">
      <c r="A47" t="s">
        <v>746</v>
      </c>
      <c r="B47">
        <v>4</v>
      </c>
      <c r="C47">
        <v>4</v>
      </c>
      <c r="D47">
        <v>0</v>
      </c>
      <c r="E47">
        <v>0</v>
      </c>
      <c r="F47">
        <v>0</v>
      </c>
      <c r="G47">
        <v>3</v>
      </c>
      <c r="H47">
        <v>1</v>
      </c>
      <c r="I47">
        <v>1</v>
      </c>
      <c r="J47">
        <v>1</v>
      </c>
      <c r="K47">
        <v>2</v>
      </c>
      <c r="L47">
        <v>0</v>
      </c>
      <c r="M47">
        <v>0</v>
      </c>
      <c r="N47">
        <v>4</v>
      </c>
      <c r="O47">
        <v>0</v>
      </c>
      <c r="P47">
        <v>0</v>
      </c>
      <c r="Q47">
        <v>0</v>
      </c>
      <c r="R47">
        <v>4</v>
      </c>
      <c r="S47">
        <v>2</v>
      </c>
      <c r="T47">
        <v>0</v>
      </c>
      <c r="U47">
        <v>0</v>
      </c>
      <c r="V47">
        <v>3</v>
      </c>
      <c r="W47">
        <v>0</v>
      </c>
      <c r="X47">
        <v>0</v>
      </c>
      <c r="Y47">
        <v>0</v>
      </c>
      <c r="Z47">
        <v>4</v>
      </c>
      <c r="AA47">
        <v>4</v>
      </c>
      <c r="AB47">
        <v>4</v>
      </c>
      <c r="AC47">
        <v>0</v>
      </c>
      <c r="AD47">
        <v>4</v>
      </c>
      <c r="AE47">
        <v>0</v>
      </c>
      <c r="AF47">
        <v>4</v>
      </c>
      <c r="AG47">
        <v>0</v>
      </c>
      <c r="AH47">
        <v>0</v>
      </c>
      <c r="AI47">
        <v>2</v>
      </c>
      <c r="AJ47">
        <v>0</v>
      </c>
      <c r="AK47">
        <v>2</v>
      </c>
      <c r="AL47">
        <v>2</v>
      </c>
      <c r="AM47">
        <v>1</v>
      </c>
      <c r="AN47">
        <v>0</v>
      </c>
      <c r="AO47">
        <v>0</v>
      </c>
      <c r="AP47">
        <v>0</v>
      </c>
      <c r="AQ47">
        <v>0</v>
      </c>
      <c r="AR47">
        <v>1</v>
      </c>
      <c r="AS47">
        <v>0</v>
      </c>
      <c r="AT47">
        <v>0</v>
      </c>
      <c r="AU47">
        <v>0</v>
      </c>
      <c r="AV47">
        <v>2</v>
      </c>
      <c r="AW47">
        <v>0</v>
      </c>
      <c r="AX47">
        <v>0</v>
      </c>
      <c r="AY47">
        <v>1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4</v>
      </c>
      <c r="BG47">
        <v>3</v>
      </c>
      <c r="BH47">
        <v>1</v>
      </c>
      <c r="BI47">
        <v>0</v>
      </c>
      <c r="BJ47">
        <v>3</v>
      </c>
      <c r="BK47">
        <v>0</v>
      </c>
      <c r="BL47">
        <v>0</v>
      </c>
      <c r="BM47">
        <v>1</v>
      </c>
      <c r="BN47">
        <v>3</v>
      </c>
      <c r="BO47">
        <v>0</v>
      </c>
      <c r="BP47">
        <v>0</v>
      </c>
      <c r="BQ47">
        <v>1</v>
      </c>
      <c r="BR47">
        <v>3</v>
      </c>
      <c r="BS47">
        <v>4</v>
      </c>
      <c r="BT47">
        <v>0</v>
      </c>
      <c r="BU47">
        <v>0</v>
      </c>
      <c r="BV47">
        <v>1</v>
      </c>
      <c r="BW47">
        <v>1</v>
      </c>
      <c r="BX47">
        <v>4</v>
      </c>
      <c r="BY47">
        <v>4</v>
      </c>
      <c r="BZ47">
        <v>4</v>
      </c>
    </row>
    <row r="48" spans="1:78" x14ac:dyDescent="0.25">
      <c r="B48" s="7">
        <v>0.01</v>
      </c>
      <c r="C48" s="7">
        <v>0.01</v>
      </c>
      <c r="D48" t="s">
        <v>108</v>
      </c>
      <c r="E48" t="s">
        <v>108</v>
      </c>
      <c r="F48" t="s">
        <v>108</v>
      </c>
      <c r="G48" s="7">
        <v>0.01</v>
      </c>
      <c r="H48" s="7">
        <v>0.01</v>
      </c>
      <c r="I48" s="7">
        <v>0.01</v>
      </c>
      <c r="J48" s="7">
        <v>0.01</v>
      </c>
      <c r="K48" s="7">
        <v>0.01</v>
      </c>
      <c r="L48" t="s">
        <v>108</v>
      </c>
      <c r="M48" t="s">
        <v>108</v>
      </c>
      <c r="N48" s="7">
        <v>0.01</v>
      </c>
      <c r="O48" t="s">
        <v>108</v>
      </c>
      <c r="P48" t="s">
        <v>108</v>
      </c>
      <c r="Q48" t="s">
        <v>108</v>
      </c>
      <c r="R48" s="7">
        <v>0.01</v>
      </c>
      <c r="S48" s="7">
        <v>0.01</v>
      </c>
      <c r="T48" t="s">
        <v>108</v>
      </c>
      <c r="U48" t="s">
        <v>108</v>
      </c>
      <c r="V48" s="7">
        <v>0.01</v>
      </c>
      <c r="W48" t="s">
        <v>108</v>
      </c>
      <c r="X48" t="s">
        <v>108</v>
      </c>
      <c r="Y48" t="s">
        <v>108</v>
      </c>
      <c r="Z48" s="7">
        <v>0.01</v>
      </c>
      <c r="AA48" s="7">
        <v>0.01</v>
      </c>
      <c r="AB48" s="7">
        <v>0.01</v>
      </c>
      <c r="AC48" t="s">
        <v>108</v>
      </c>
      <c r="AD48" s="7">
        <v>0.01</v>
      </c>
      <c r="AE48" t="s">
        <v>108</v>
      </c>
      <c r="AF48" s="7">
        <v>0.01</v>
      </c>
      <c r="AG48" t="s">
        <v>108</v>
      </c>
      <c r="AH48" t="s">
        <v>108</v>
      </c>
      <c r="AI48">
        <v>0</v>
      </c>
      <c r="AJ48" t="s">
        <v>108</v>
      </c>
      <c r="AK48" s="7">
        <v>0.02</v>
      </c>
      <c r="AL48" s="7">
        <v>0.01</v>
      </c>
      <c r="AM48" s="7">
        <v>0.01</v>
      </c>
      <c r="AN48" t="s">
        <v>108</v>
      </c>
      <c r="AO48" t="s">
        <v>108</v>
      </c>
      <c r="AP48" t="s">
        <v>108</v>
      </c>
      <c r="AQ48" t="s">
        <v>108</v>
      </c>
      <c r="AR48" s="7">
        <v>0.04</v>
      </c>
      <c r="AS48" t="s">
        <v>108</v>
      </c>
      <c r="AT48" t="s">
        <v>108</v>
      </c>
      <c r="AU48" t="s">
        <v>108</v>
      </c>
      <c r="AV48" s="7">
        <v>0.05</v>
      </c>
      <c r="AW48" t="s">
        <v>108</v>
      </c>
      <c r="AX48" t="s">
        <v>108</v>
      </c>
      <c r="AY48" s="7">
        <v>0.02</v>
      </c>
      <c r="AZ48" t="s">
        <v>108</v>
      </c>
      <c r="BA48" t="s">
        <v>108</v>
      </c>
      <c r="BB48" t="s">
        <v>108</v>
      </c>
      <c r="BC48" t="s">
        <v>108</v>
      </c>
      <c r="BD48" t="s">
        <v>108</v>
      </c>
      <c r="BE48" t="s">
        <v>108</v>
      </c>
      <c r="BF48" s="7">
        <v>0.01</v>
      </c>
      <c r="BG48" s="7">
        <v>0.01</v>
      </c>
      <c r="BH48" s="7">
        <v>0.01</v>
      </c>
      <c r="BI48" t="s">
        <v>108</v>
      </c>
      <c r="BJ48" s="7">
        <v>0.03</v>
      </c>
      <c r="BK48" t="s">
        <v>108</v>
      </c>
      <c r="BL48" t="s">
        <v>108</v>
      </c>
      <c r="BM48">
        <v>0</v>
      </c>
      <c r="BN48" s="7">
        <v>0.01</v>
      </c>
      <c r="BO48" t="s">
        <v>108</v>
      </c>
      <c r="BP48" t="s">
        <v>108</v>
      </c>
      <c r="BQ48">
        <v>0</v>
      </c>
      <c r="BR48" s="7">
        <v>0.01</v>
      </c>
      <c r="BS48" s="7">
        <v>0.01</v>
      </c>
      <c r="BT48" t="s">
        <v>108</v>
      </c>
      <c r="BU48" t="s">
        <v>108</v>
      </c>
      <c r="BV48" s="7">
        <v>0.01</v>
      </c>
      <c r="BW48">
        <v>0</v>
      </c>
      <c r="BX48" s="7">
        <v>0.01</v>
      </c>
      <c r="BY48" s="7">
        <v>0.01</v>
      </c>
      <c r="BZ48" s="7">
        <v>0.01</v>
      </c>
    </row>
    <row r="49" spans="1:78" x14ac:dyDescent="0.25">
      <c r="A49" t="s">
        <v>748</v>
      </c>
      <c r="B49">
        <v>3</v>
      </c>
      <c r="C49">
        <v>2</v>
      </c>
      <c r="D49">
        <v>0</v>
      </c>
      <c r="E49">
        <v>1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0</v>
      </c>
      <c r="M49">
        <v>1</v>
      </c>
      <c r="N49">
        <v>2</v>
      </c>
      <c r="O49">
        <v>0</v>
      </c>
      <c r="P49">
        <v>0</v>
      </c>
      <c r="Q49">
        <v>1</v>
      </c>
      <c r="R49">
        <v>2</v>
      </c>
      <c r="S49">
        <v>3</v>
      </c>
      <c r="T49">
        <v>0</v>
      </c>
      <c r="U49">
        <v>0</v>
      </c>
      <c r="V49">
        <v>2</v>
      </c>
      <c r="W49">
        <v>1</v>
      </c>
      <c r="X49">
        <v>0</v>
      </c>
      <c r="Y49">
        <v>0</v>
      </c>
      <c r="Z49">
        <v>3</v>
      </c>
      <c r="AA49">
        <v>3</v>
      </c>
      <c r="AB49">
        <v>3</v>
      </c>
      <c r="AC49">
        <v>0</v>
      </c>
      <c r="AD49">
        <v>3</v>
      </c>
      <c r="AE49">
        <v>0</v>
      </c>
      <c r="AF49">
        <v>0</v>
      </c>
      <c r="AG49">
        <v>3</v>
      </c>
      <c r="AH49">
        <v>0</v>
      </c>
      <c r="AI49">
        <v>3</v>
      </c>
      <c r="AJ49">
        <v>0</v>
      </c>
      <c r="AK49">
        <v>0</v>
      </c>
      <c r="AL49">
        <v>2</v>
      </c>
      <c r="AM49">
        <v>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</v>
      </c>
      <c r="BA49">
        <v>0</v>
      </c>
      <c r="BB49">
        <v>0</v>
      </c>
      <c r="BC49">
        <v>0</v>
      </c>
      <c r="BD49">
        <v>0</v>
      </c>
      <c r="BE49">
        <v>2</v>
      </c>
      <c r="BF49">
        <v>1</v>
      </c>
      <c r="BG49">
        <v>3</v>
      </c>
      <c r="BH49">
        <v>0</v>
      </c>
      <c r="BI49">
        <v>3</v>
      </c>
      <c r="BJ49">
        <v>0</v>
      </c>
      <c r="BK49">
        <v>0</v>
      </c>
      <c r="BL49">
        <v>0</v>
      </c>
      <c r="BM49">
        <v>2</v>
      </c>
      <c r="BN49">
        <v>1</v>
      </c>
      <c r="BO49">
        <v>0</v>
      </c>
      <c r="BP49">
        <v>0</v>
      </c>
      <c r="BQ49">
        <v>1</v>
      </c>
      <c r="BR49">
        <v>3</v>
      </c>
      <c r="BS49">
        <v>1</v>
      </c>
      <c r="BT49">
        <v>0</v>
      </c>
      <c r="BU49">
        <v>2</v>
      </c>
      <c r="BV49">
        <v>1</v>
      </c>
      <c r="BW49">
        <v>0</v>
      </c>
      <c r="BX49">
        <v>2</v>
      </c>
      <c r="BY49">
        <v>3</v>
      </c>
      <c r="BZ49">
        <v>2</v>
      </c>
    </row>
    <row r="50" spans="1:78" x14ac:dyDescent="0.25">
      <c r="B50" s="7">
        <v>0.01</v>
      </c>
      <c r="C50" s="7">
        <v>0.01</v>
      </c>
      <c r="D50" t="s">
        <v>108</v>
      </c>
      <c r="E50" s="7">
        <v>0.03</v>
      </c>
      <c r="F50" s="7">
        <v>0.01</v>
      </c>
      <c r="G50">
        <v>0</v>
      </c>
      <c r="H50" s="7">
        <v>0.01</v>
      </c>
      <c r="I50" s="7">
        <v>0.01</v>
      </c>
      <c r="J50" s="7">
        <v>0.01</v>
      </c>
      <c r="K50" s="7">
        <v>0.01</v>
      </c>
      <c r="L50" t="s">
        <v>108</v>
      </c>
      <c r="M50" s="7">
        <v>0.01</v>
      </c>
      <c r="N50" s="7">
        <v>0.01</v>
      </c>
      <c r="O50" t="s">
        <v>108</v>
      </c>
      <c r="P50" t="s">
        <v>108</v>
      </c>
      <c r="Q50" s="7">
        <v>0.01</v>
      </c>
      <c r="R50" s="7">
        <v>0.01</v>
      </c>
      <c r="S50" s="7">
        <v>0.01</v>
      </c>
      <c r="T50" t="s">
        <v>108</v>
      </c>
      <c r="U50" t="s">
        <v>108</v>
      </c>
      <c r="V50" s="7">
        <v>0.01</v>
      </c>
      <c r="W50" s="7">
        <v>0.03</v>
      </c>
      <c r="X50" t="s">
        <v>108</v>
      </c>
      <c r="Y50" t="s">
        <v>108</v>
      </c>
      <c r="Z50" s="7">
        <v>0.01</v>
      </c>
      <c r="AA50" s="7">
        <v>0.01</v>
      </c>
      <c r="AB50" s="7">
        <v>0.01</v>
      </c>
      <c r="AC50" t="s">
        <v>108</v>
      </c>
      <c r="AD50" s="7">
        <v>0.01</v>
      </c>
      <c r="AE50" t="s">
        <v>108</v>
      </c>
      <c r="AF50" t="s">
        <v>108</v>
      </c>
      <c r="AG50" s="7">
        <v>0.03</v>
      </c>
      <c r="AH50" t="s">
        <v>108</v>
      </c>
      <c r="AI50" s="7">
        <v>0.01</v>
      </c>
      <c r="AJ50" t="s">
        <v>108</v>
      </c>
      <c r="AK50" t="s">
        <v>108</v>
      </c>
      <c r="AL50" s="7">
        <v>0.01</v>
      </c>
      <c r="AM50" s="7">
        <v>0.01</v>
      </c>
      <c r="AN50" t="s">
        <v>108</v>
      </c>
      <c r="AO50" t="s">
        <v>108</v>
      </c>
      <c r="AP50" t="s">
        <v>108</v>
      </c>
      <c r="AQ50" t="s">
        <v>108</v>
      </c>
      <c r="AR50" t="s">
        <v>108</v>
      </c>
      <c r="AS50" s="7">
        <v>0.03</v>
      </c>
      <c r="AT50" t="s">
        <v>108</v>
      </c>
      <c r="AU50" t="s">
        <v>108</v>
      </c>
      <c r="AV50" t="s">
        <v>108</v>
      </c>
      <c r="AW50" t="s">
        <v>108</v>
      </c>
      <c r="AX50" t="s">
        <v>108</v>
      </c>
      <c r="AY50" t="s">
        <v>108</v>
      </c>
      <c r="AZ50" s="7">
        <v>0.08</v>
      </c>
      <c r="BA50" t="s">
        <v>108</v>
      </c>
      <c r="BB50" t="s">
        <v>108</v>
      </c>
      <c r="BC50" t="s">
        <v>108</v>
      </c>
      <c r="BD50" t="s">
        <v>108</v>
      </c>
      <c r="BE50" s="7">
        <v>0.01</v>
      </c>
      <c r="BF50">
        <v>0</v>
      </c>
      <c r="BG50" s="7">
        <v>0.01</v>
      </c>
      <c r="BH50" t="s">
        <v>108</v>
      </c>
      <c r="BI50" s="7">
        <v>0.02</v>
      </c>
      <c r="BJ50" t="s">
        <v>108</v>
      </c>
      <c r="BK50" t="s">
        <v>108</v>
      </c>
      <c r="BL50" t="s">
        <v>108</v>
      </c>
      <c r="BM50" s="7">
        <v>0.01</v>
      </c>
      <c r="BN50">
        <v>0</v>
      </c>
      <c r="BO50" t="s">
        <v>108</v>
      </c>
      <c r="BP50" t="s">
        <v>108</v>
      </c>
      <c r="BQ50" s="7">
        <v>0.01</v>
      </c>
      <c r="BR50" s="7">
        <v>0.01</v>
      </c>
      <c r="BS50">
        <v>0</v>
      </c>
      <c r="BT50" t="s">
        <v>108</v>
      </c>
      <c r="BU50" s="7">
        <v>0.01</v>
      </c>
      <c r="BV50" s="7">
        <v>0.02</v>
      </c>
      <c r="BW50" t="s">
        <v>108</v>
      </c>
      <c r="BX50" s="7">
        <v>0.01</v>
      </c>
      <c r="BY50" s="7">
        <v>0.01</v>
      </c>
      <c r="BZ50" s="7">
        <v>0.01</v>
      </c>
    </row>
    <row r="51" spans="1:78" x14ac:dyDescent="0.25">
      <c r="A51" t="s">
        <v>749</v>
      </c>
      <c r="B51">
        <v>3</v>
      </c>
      <c r="C51">
        <v>3</v>
      </c>
      <c r="D51">
        <v>0</v>
      </c>
      <c r="E51">
        <v>0</v>
      </c>
      <c r="F51">
        <v>1</v>
      </c>
      <c r="G51">
        <v>2</v>
      </c>
      <c r="H51">
        <v>0</v>
      </c>
      <c r="I51">
        <v>2</v>
      </c>
      <c r="J51">
        <v>1</v>
      </c>
      <c r="K51">
        <v>0</v>
      </c>
      <c r="L51">
        <v>0</v>
      </c>
      <c r="M51">
        <v>0</v>
      </c>
      <c r="N51">
        <v>3</v>
      </c>
      <c r="O51">
        <v>0</v>
      </c>
      <c r="P51">
        <v>0</v>
      </c>
      <c r="Q51">
        <v>0</v>
      </c>
      <c r="R51">
        <v>3</v>
      </c>
      <c r="S51">
        <v>2</v>
      </c>
      <c r="T51">
        <v>0</v>
      </c>
      <c r="U51">
        <v>1</v>
      </c>
      <c r="V51">
        <v>3</v>
      </c>
      <c r="W51">
        <v>0</v>
      </c>
      <c r="X51">
        <v>0</v>
      </c>
      <c r="Y51">
        <v>0</v>
      </c>
      <c r="Z51">
        <v>3</v>
      </c>
      <c r="AA51">
        <v>3</v>
      </c>
      <c r="AB51">
        <v>3</v>
      </c>
      <c r="AC51">
        <v>0</v>
      </c>
      <c r="AD51">
        <v>3</v>
      </c>
      <c r="AE51">
        <v>0</v>
      </c>
      <c r="AF51">
        <v>2</v>
      </c>
      <c r="AG51">
        <v>1</v>
      </c>
      <c r="AH51">
        <v>0</v>
      </c>
      <c r="AI51">
        <v>2</v>
      </c>
      <c r="AJ51">
        <v>0</v>
      </c>
      <c r="AK51">
        <v>1</v>
      </c>
      <c r="AL51">
        <v>2</v>
      </c>
      <c r="AM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</v>
      </c>
      <c r="AZ51">
        <v>0</v>
      </c>
      <c r="BA51">
        <v>0</v>
      </c>
      <c r="BB51">
        <v>0</v>
      </c>
      <c r="BC51">
        <v>1</v>
      </c>
      <c r="BD51">
        <v>0</v>
      </c>
      <c r="BE51">
        <v>3</v>
      </c>
      <c r="BF51">
        <v>0</v>
      </c>
      <c r="BG51">
        <v>3</v>
      </c>
      <c r="BH51">
        <v>0</v>
      </c>
      <c r="BI51">
        <v>2</v>
      </c>
      <c r="BJ51">
        <v>0</v>
      </c>
      <c r="BK51">
        <v>1</v>
      </c>
      <c r="BL51">
        <v>0</v>
      </c>
      <c r="BM51">
        <v>0</v>
      </c>
      <c r="BN51">
        <v>3</v>
      </c>
      <c r="BO51">
        <v>0</v>
      </c>
      <c r="BP51">
        <v>0</v>
      </c>
      <c r="BQ51">
        <v>2</v>
      </c>
      <c r="BR51">
        <v>2</v>
      </c>
      <c r="BS51">
        <v>2</v>
      </c>
      <c r="BT51">
        <v>1</v>
      </c>
      <c r="BU51">
        <v>2</v>
      </c>
      <c r="BV51">
        <v>0</v>
      </c>
      <c r="BW51">
        <v>2</v>
      </c>
      <c r="BX51">
        <v>3</v>
      </c>
      <c r="BY51">
        <v>3</v>
      </c>
      <c r="BZ51">
        <v>1</v>
      </c>
    </row>
    <row r="52" spans="1:78" x14ac:dyDescent="0.25">
      <c r="B52" s="7">
        <v>0.01</v>
      </c>
      <c r="C52" s="7">
        <v>0.01</v>
      </c>
      <c r="D52" t="s">
        <v>108</v>
      </c>
      <c r="E52" t="s">
        <v>108</v>
      </c>
      <c r="F52" s="7">
        <v>0.01</v>
      </c>
      <c r="G52" s="7">
        <v>0.01</v>
      </c>
      <c r="H52" t="s">
        <v>108</v>
      </c>
      <c r="I52" s="7">
        <v>0.01</v>
      </c>
      <c r="J52" s="7">
        <v>0.01</v>
      </c>
      <c r="K52" t="s">
        <v>108</v>
      </c>
      <c r="L52" t="s">
        <v>108</v>
      </c>
      <c r="M52" t="s">
        <v>108</v>
      </c>
      <c r="N52" s="7">
        <v>0.01</v>
      </c>
      <c r="O52" t="s">
        <v>108</v>
      </c>
      <c r="P52" t="s">
        <v>108</v>
      </c>
      <c r="Q52" t="s">
        <v>108</v>
      </c>
      <c r="R52" s="7">
        <v>0.01</v>
      </c>
      <c r="S52">
        <v>0</v>
      </c>
      <c r="T52" t="s">
        <v>108</v>
      </c>
      <c r="U52" s="7">
        <v>0.02</v>
      </c>
      <c r="V52" s="7">
        <v>0.01</v>
      </c>
      <c r="W52" t="s">
        <v>108</v>
      </c>
      <c r="X52" t="s">
        <v>108</v>
      </c>
      <c r="Y52" t="s">
        <v>108</v>
      </c>
      <c r="Z52" s="7">
        <v>0.01</v>
      </c>
      <c r="AA52" s="7">
        <v>0.01</v>
      </c>
      <c r="AB52" s="7">
        <v>0.01</v>
      </c>
      <c r="AC52" t="s">
        <v>108</v>
      </c>
      <c r="AD52" s="7">
        <v>0.01</v>
      </c>
      <c r="AE52" t="s">
        <v>108</v>
      </c>
      <c r="AF52">
        <v>0</v>
      </c>
      <c r="AG52" s="7">
        <v>0.01</v>
      </c>
      <c r="AH52" t="s">
        <v>108</v>
      </c>
      <c r="AI52">
        <v>0</v>
      </c>
      <c r="AJ52" t="s">
        <v>108</v>
      </c>
      <c r="AK52" s="7">
        <v>0.02</v>
      </c>
      <c r="AL52" s="7">
        <v>0.01</v>
      </c>
      <c r="AM52" s="7">
        <v>0.01</v>
      </c>
      <c r="AN52" t="s">
        <v>108</v>
      </c>
      <c r="AO52" t="s">
        <v>108</v>
      </c>
      <c r="AP52" t="s">
        <v>108</v>
      </c>
      <c r="AQ52" t="s">
        <v>108</v>
      </c>
      <c r="AR52" t="s">
        <v>108</v>
      </c>
      <c r="AS52" t="s">
        <v>108</v>
      </c>
      <c r="AT52" t="s">
        <v>108</v>
      </c>
      <c r="AU52" t="s">
        <v>108</v>
      </c>
      <c r="AV52" t="s">
        <v>108</v>
      </c>
      <c r="AW52" t="s">
        <v>108</v>
      </c>
      <c r="AX52" t="s">
        <v>108</v>
      </c>
      <c r="AY52" s="7">
        <v>0.03</v>
      </c>
      <c r="AZ52" t="s">
        <v>108</v>
      </c>
      <c r="BA52" t="s">
        <v>108</v>
      </c>
      <c r="BB52" t="s">
        <v>108</v>
      </c>
      <c r="BC52" s="7">
        <v>0.03</v>
      </c>
      <c r="BD52" t="s">
        <v>108</v>
      </c>
      <c r="BE52" s="7">
        <v>0.01</v>
      </c>
      <c r="BF52" t="s">
        <v>108</v>
      </c>
      <c r="BG52" s="7">
        <v>0.01</v>
      </c>
      <c r="BH52" t="s">
        <v>108</v>
      </c>
      <c r="BI52" s="7">
        <v>0.01</v>
      </c>
      <c r="BJ52" t="s">
        <v>108</v>
      </c>
      <c r="BK52" s="7">
        <v>0.03</v>
      </c>
      <c r="BL52" t="s">
        <v>108</v>
      </c>
      <c r="BM52" t="s">
        <v>108</v>
      </c>
      <c r="BN52" s="7">
        <v>0.01</v>
      </c>
      <c r="BO52" t="s">
        <v>108</v>
      </c>
      <c r="BP52" t="s">
        <v>108</v>
      </c>
      <c r="BQ52" s="7">
        <v>0.01</v>
      </c>
      <c r="BR52">
        <v>0</v>
      </c>
      <c r="BS52">
        <v>0</v>
      </c>
      <c r="BT52" s="7">
        <v>0.02</v>
      </c>
      <c r="BU52" s="7">
        <v>0.01</v>
      </c>
      <c r="BV52" t="s">
        <v>108</v>
      </c>
      <c r="BW52" s="7">
        <v>0.01</v>
      </c>
      <c r="BX52" s="7">
        <v>0.01</v>
      </c>
      <c r="BY52" s="7">
        <v>0.01</v>
      </c>
      <c r="BZ52">
        <v>0</v>
      </c>
    </row>
    <row r="53" spans="1:78" x14ac:dyDescent="0.25">
      <c r="A53" t="s">
        <v>751</v>
      </c>
      <c r="B53">
        <v>3</v>
      </c>
      <c r="C53">
        <v>1</v>
      </c>
      <c r="D53">
        <v>2</v>
      </c>
      <c r="E53">
        <v>0</v>
      </c>
      <c r="F53">
        <v>2</v>
      </c>
      <c r="G53">
        <v>0</v>
      </c>
      <c r="H53">
        <v>1</v>
      </c>
      <c r="I53">
        <v>0</v>
      </c>
      <c r="J53">
        <v>1</v>
      </c>
      <c r="K53">
        <v>1</v>
      </c>
      <c r="L53">
        <v>1</v>
      </c>
      <c r="M53">
        <v>3</v>
      </c>
      <c r="N53">
        <v>0</v>
      </c>
      <c r="O53">
        <v>0</v>
      </c>
      <c r="P53">
        <v>0</v>
      </c>
      <c r="Q53">
        <v>1</v>
      </c>
      <c r="R53">
        <v>2</v>
      </c>
      <c r="S53">
        <v>0</v>
      </c>
      <c r="T53">
        <v>1</v>
      </c>
      <c r="U53">
        <v>1</v>
      </c>
      <c r="V53">
        <v>2</v>
      </c>
      <c r="W53">
        <v>1</v>
      </c>
      <c r="X53">
        <v>0</v>
      </c>
      <c r="Y53">
        <v>1</v>
      </c>
      <c r="Z53">
        <v>2</v>
      </c>
      <c r="AA53">
        <v>3</v>
      </c>
      <c r="AB53">
        <v>2</v>
      </c>
      <c r="AC53">
        <v>1</v>
      </c>
      <c r="AD53">
        <v>1</v>
      </c>
      <c r="AE53">
        <v>1</v>
      </c>
      <c r="AF53">
        <v>2</v>
      </c>
      <c r="AG53">
        <v>1</v>
      </c>
      <c r="AH53">
        <v>0</v>
      </c>
      <c r="AI53">
        <v>2</v>
      </c>
      <c r="AJ53">
        <v>0</v>
      </c>
      <c r="AK53">
        <v>0</v>
      </c>
      <c r="AL53">
        <v>0</v>
      </c>
      <c r="AM53">
        <v>3</v>
      </c>
      <c r="AN53">
        <v>0</v>
      </c>
      <c r="AO53">
        <v>0</v>
      </c>
      <c r="AP53">
        <v>0</v>
      </c>
      <c r="AQ53">
        <v>0</v>
      </c>
      <c r="AR53">
        <v>1</v>
      </c>
      <c r="AS53">
        <v>0</v>
      </c>
      <c r="AT53">
        <v>0</v>
      </c>
      <c r="AU53">
        <v>0</v>
      </c>
      <c r="AV53">
        <v>0</v>
      </c>
      <c r="AW53">
        <v>2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1</v>
      </c>
      <c r="BF53">
        <v>2</v>
      </c>
      <c r="BG53">
        <v>1</v>
      </c>
      <c r="BH53">
        <v>2</v>
      </c>
      <c r="BI53">
        <v>0</v>
      </c>
      <c r="BJ53">
        <v>0</v>
      </c>
      <c r="BK53">
        <v>1</v>
      </c>
      <c r="BL53">
        <v>0</v>
      </c>
      <c r="BM53">
        <v>1</v>
      </c>
      <c r="BN53">
        <v>1</v>
      </c>
      <c r="BO53">
        <v>1</v>
      </c>
      <c r="BP53">
        <v>0</v>
      </c>
      <c r="BQ53">
        <v>1</v>
      </c>
      <c r="BR53">
        <v>0</v>
      </c>
      <c r="BS53">
        <v>2</v>
      </c>
      <c r="BT53">
        <v>1</v>
      </c>
      <c r="BU53">
        <v>0</v>
      </c>
      <c r="BV53">
        <v>0</v>
      </c>
      <c r="BW53">
        <v>1</v>
      </c>
      <c r="BX53">
        <v>2</v>
      </c>
      <c r="BY53">
        <v>2</v>
      </c>
      <c r="BZ53">
        <v>1</v>
      </c>
    </row>
    <row r="54" spans="1:78" x14ac:dyDescent="0.25">
      <c r="B54">
        <v>0</v>
      </c>
      <c r="C54">
        <v>0</v>
      </c>
      <c r="D54" s="7">
        <v>0.05</v>
      </c>
      <c r="E54" t="s">
        <v>106</v>
      </c>
      <c r="F54" s="7">
        <v>0.02</v>
      </c>
      <c r="G54" t="s">
        <v>106</v>
      </c>
      <c r="H54" s="7">
        <v>0.01</v>
      </c>
      <c r="I54" t="s">
        <v>106</v>
      </c>
      <c r="J54" s="7">
        <v>0.01</v>
      </c>
      <c r="K54" s="7">
        <v>0.01</v>
      </c>
      <c r="L54" s="7">
        <v>0.01</v>
      </c>
      <c r="M54" s="7">
        <v>0.02</v>
      </c>
      <c r="N54" t="s">
        <v>106</v>
      </c>
      <c r="O54" t="s">
        <v>106</v>
      </c>
      <c r="P54" t="s">
        <v>106</v>
      </c>
      <c r="Q54" s="7">
        <v>0.01</v>
      </c>
      <c r="R54">
        <v>0</v>
      </c>
      <c r="S54" t="s">
        <v>106</v>
      </c>
      <c r="T54" s="7">
        <v>0.01</v>
      </c>
      <c r="U54" s="7">
        <v>0.02</v>
      </c>
      <c r="V54">
        <v>0</v>
      </c>
      <c r="W54" s="7">
        <v>0.02</v>
      </c>
      <c r="X54" t="s">
        <v>106</v>
      </c>
      <c r="Y54" s="7">
        <v>0.01</v>
      </c>
      <c r="Z54">
        <v>0</v>
      </c>
      <c r="AA54">
        <v>0</v>
      </c>
      <c r="AB54">
        <v>0</v>
      </c>
      <c r="AC54" s="7">
        <v>0.01</v>
      </c>
      <c r="AD54">
        <v>0</v>
      </c>
      <c r="AE54" s="7">
        <v>0.04</v>
      </c>
      <c r="AF54">
        <v>0</v>
      </c>
      <c r="AG54" s="7">
        <v>0.01</v>
      </c>
      <c r="AH54" t="s">
        <v>106</v>
      </c>
      <c r="AI54">
        <v>0</v>
      </c>
      <c r="AJ54" t="s">
        <v>106</v>
      </c>
      <c r="AK54" t="s">
        <v>106</v>
      </c>
      <c r="AL54" t="s">
        <v>106</v>
      </c>
      <c r="AM54" s="7">
        <v>0.01</v>
      </c>
      <c r="AN54" t="s">
        <v>106</v>
      </c>
      <c r="AO54" t="s">
        <v>106</v>
      </c>
      <c r="AP54" t="s">
        <v>106</v>
      </c>
      <c r="AQ54" t="s">
        <v>106</v>
      </c>
      <c r="AR54" s="7">
        <v>0.02</v>
      </c>
      <c r="AS54" t="s">
        <v>106</v>
      </c>
      <c r="AT54" t="s">
        <v>106</v>
      </c>
      <c r="AU54" t="s">
        <v>106</v>
      </c>
      <c r="AV54" t="s">
        <v>106</v>
      </c>
      <c r="AW54" s="7">
        <v>0.26</v>
      </c>
      <c r="AX54" t="s">
        <v>106</v>
      </c>
      <c r="AY54" t="s">
        <v>106</v>
      </c>
      <c r="AZ54" t="s">
        <v>106</v>
      </c>
      <c r="BA54" t="s">
        <v>106</v>
      </c>
      <c r="BB54" t="s">
        <v>106</v>
      </c>
      <c r="BC54" t="s">
        <v>106</v>
      </c>
      <c r="BD54" t="s">
        <v>106</v>
      </c>
      <c r="BE54">
        <v>0</v>
      </c>
      <c r="BF54" s="7">
        <v>0.01</v>
      </c>
      <c r="BG54">
        <v>0</v>
      </c>
      <c r="BH54" s="7">
        <v>0.01</v>
      </c>
      <c r="BI54" t="s">
        <v>106</v>
      </c>
      <c r="BJ54" t="s">
        <v>106</v>
      </c>
      <c r="BK54" s="7">
        <v>0.01</v>
      </c>
      <c r="BL54" t="s">
        <v>106</v>
      </c>
      <c r="BM54">
        <v>0</v>
      </c>
      <c r="BN54">
        <v>0</v>
      </c>
      <c r="BO54" s="7">
        <v>0.02</v>
      </c>
      <c r="BP54" t="s">
        <v>106</v>
      </c>
      <c r="BQ54">
        <v>0</v>
      </c>
      <c r="BR54" t="s">
        <v>106</v>
      </c>
      <c r="BS54">
        <v>0</v>
      </c>
      <c r="BT54" s="7">
        <v>0.01</v>
      </c>
      <c r="BU54" t="s">
        <v>106</v>
      </c>
      <c r="BV54" t="s">
        <v>106</v>
      </c>
      <c r="BW54">
        <v>0</v>
      </c>
      <c r="BX54">
        <v>0</v>
      </c>
      <c r="BY54">
        <v>0</v>
      </c>
      <c r="BZ54">
        <v>0</v>
      </c>
    </row>
    <row r="55" spans="1:78" x14ac:dyDescent="0.25">
      <c r="A55" t="s">
        <v>753</v>
      </c>
      <c r="B55">
        <v>2</v>
      </c>
      <c r="C55">
        <v>1</v>
      </c>
      <c r="D55">
        <v>0</v>
      </c>
      <c r="E55">
        <v>1</v>
      </c>
      <c r="F55">
        <v>0</v>
      </c>
      <c r="G55">
        <v>2</v>
      </c>
      <c r="H55">
        <v>0</v>
      </c>
      <c r="I55">
        <v>0</v>
      </c>
      <c r="J55">
        <v>0</v>
      </c>
      <c r="K55">
        <v>0</v>
      </c>
      <c r="L55">
        <v>2</v>
      </c>
      <c r="M55">
        <v>1</v>
      </c>
      <c r="N55">
        <v>1</v>
      </c>
      <c r="O55">
        <v>0</v>
      </c>
      <c r="P55">
        <v>0</v>
      </c>
      <c r="Q55">
        <v>1</v>
      </c>
      <c r="R55">
        <v>1</v>
      </c>
      <c r="S55">
        <v>2</v>
      </c>
      <c r="T55">
        <v>0</v>
      </c>
      <c r="U55">
        <v>0</v>
      </c>
      <c r="V55">
        <v>2</v>
      </c>
      <c r="W55">
        <v>0</v>
      </c>
      <c r="X55">
        <v>0</v>
      </c>
      <c r="Y55">
        <v>0</v>
      </c>
      <c r="Z55">
        <v>2</v>
      </c>
      <c r="AA55">
        <v>2</v>
      </c>
      <c r="AB55">
        <v>2</v>
      </c>
      <c r="AC55">
        <v>0</v>
      </c>
      <c r="AD55">
        <v>2</v>
      </c>
      <c r="AE55">
        <v>0</v>
      </c>
      <c r="AF55">
        <v>2</v>
      </c>
      <c r="AG55">
        <v>0</v>
      </c>
      <c r="AH55">
        <v>0</v>
      </c>
      <c r="AI55">
        <v>2</v>
      </c>
      <c r="AJ55">
        <v>0</v>
      </c>
      <c r="AK55">
        <v>0</v>
      </c>
      <c r="AL55">
        <v>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1</v>
      </c>
      <c r="BC55">
        <v>0</v>
      </c>
      <c r="BD55">
        <v>0</v>
      </c>
      <c r="BE55">
        <v>1</v>
      </c>
      <c r="BF55">
        <v>1</v>
      </c>
      <c r="BG55">
        <v>2</v>
      </c>
      <c r="BH55">
        <v>0</v>
      </c>
      <c r="BI55">
        <v>1</v>
      </c>
      <c r="BJ55">
        <v>0</v>
      </c>
      <c r="BK55">
        <v>1</v>
      </c>
      <c r="BL55">
        <v>0</v>
      </c>
      <c r="BM55">
        <v>1</v>
      </c>
      <c r="BN55">
        <v>1</v>
      </c>
      <c r="BO55">
        <v>0</v>
      </c>
      <c r="BP55">
        <v>0</v>
      </c>
      <c r="BQ55">
        <v>1</v>
      </c>
      <c r="BR55">
        <v>1</v>
      </c>
      <c r="BS55">
        <v>1</v>
      </c>
      <c r="BT55">
        <v>0</v>
      </c>
      <c r="BU55">
        <v>1</v>
      </c>
      <c r="BV55">
        <v>0</v>
      </c>
      <c r="BW55">
        <v>1</v>
      </c>
      <c r="BX55">
        <v>2</v>
      </c>
      <c r="BY55">
        <v>2</v>
      </c>
      <c r="BZ55">
        <v>2</v>
      </c>
    </row>
    <row r="56" spans="1:78" x14ac:dyDescent="0.25">
      <c r="B56">
        <v>0</v>
      </c>
      <c r="C56">
        <v>0</v>
      </c>
      <c r="D56" t="s">
        <v>106</v>
      </c>
      <c r="E56" s="7">
        <v>0.03</v>
      </c>
      <c r="F56" t="s">
        <v>106</v>
      </c>
      <c r="G56" s="7">
        <v>0.01</v>
      </c>
      <c r="H56" t="s">
        <v>106</v>
      </c>
      <c r="I56" t="s">
        <v>106</v>
      </c>
      <c r="J56" t="s">
        <v>106</v>
      </c>
      <c r="K56" t="s">
        <v>106</v>
      </c>
      <c r="L56" s="7">
        <v>0.02</v>
      </c>
      <c r="M56" s="7">
        <v>0.01</v>
      </c>
      <c r="N56">
        <v>0</v>
      </c>
      <c r="O56" t="s">
        <v>106</v>
      </c>
      <c r="P56" t="s">
        <v>106</v>
      </c>
      <c r="Q56" s="7">
        <v>0.01</v>
      </c>
      <c r="R56">
        <v>0</v>
      </c>
      <c r="S56">
        <v>0</v>
      </c>
      <c r="T56" t="s">
        <v>106</v>
      </c>
      <c r="U56" t="s">
        <v>106</v>
      </c>
      <c r="V56">
        <v>0</v>
      </c>
      <c r="W56" t="s">
        <v>106</v>
      </c>
      <c r="X56" t="s">
        <v>106</v>
      </c>
      <c r="Y56" t="s">
        <v>106</v>
      </c>
      <c r="Z56">
        <v>0</v>
      </c>
      <c r="AA56">
        <v>0</v>
      </c>
      <c r="AB56">
        <v>0</v>
      </c>
      <c r="AC56" t="s">
        <v>106</v>
      </c>
      <c r="AD56">
        <v>0</v>
      </c>
      <c r="AE56" t="s">
        <v>106</v>
      </c>
      <c r="AF56">
        <v>0</v>
      </c>
      <c r="AG56" t="s">
        <v>106</v>
      </c>
      <c r="AH56" t="s">
        <v>106</v>
      </c>
      <c r="AI56">
        <v>0</v>
      </c>
      <c r="AJ56" t="s">
        <v>106</v>
      </c>
      <c r="AK56" t="s">
        <v>106</v>
      </c>
      <c r="AL56" s="7">
        <v>0.01</v>
      </c>
      <c r="AM56" t="s">
        <v>106</v>
      </c>
      <c r="AN56" t="s">
        <v>106</v>
      </c>
      <c r="AO56" t="s">
        <v>106</v>
      </c>
      <c r="AP56" t="s">
        <v>106</v>
      </c>
      <c r="AQ56" t="s">
        <v>106</v>
      </c>
      <c r="AR56" t="s">
        <v>106</v>
      </c>
      <c r="AS56" t="s">
        <v>106</v>
      </c>
      <c r="AT56" t="s">
        <v>106</v>
      </c>
      <c r="AU56" t="s">
        <v>106</v>
      </c>
      <c r="AV56" t="s">
        <v>106</v>
      </c>
      <c r="AW56" t="s">
        <v>106</v>
      </c>
      <c r="AX56" t="s">
        <v>106</v>
      </c>
      <c r="AY56" t="s">
        <v>106</v>
      </c>
      <c r="AZ56" t="s">
        <v>106</v>
      </c>
      <c r="BA56" s="7">
        <v>0.03</v>
      </c>
      <c r="BB56" s="7">
        <v>0.02</v>
      </c>
      <c r="BC56" t="s">
        <v>106</v>
      </c>
      <c r="BD56" t="s">
        <v>106</v>
      </c>
      <c r="BE56">
        <v>0</v>
      </c>
      <c r="BF56">
        <v>0</v>
      </c>
      <c r="BG56">
        <v>0</v>
      </c>
      <c r="BH56" t="s">
        <v>106</v>
      </c>
      <c r="BI56">
        <v>0</v>
      </c>
      <c r="BJ56" t="s">
        <v>106</v>
      </c>
      <c r="BK56" s="7">
        <v>0.01</v>
      </c>
      <c r="BL56" t="s">
        <v>106</v>
      </c>
      <c r="BM56">
        <v>0</v>
      </c>
      <c r="BN56">
        <v>0</v>
      </c>
      <c r="BO56" t="s">
        <v>106</v>
      </c>
      <c r="BP56" t="s">
        <v>106</v>
      </c>
      <c r="BQ56">
        <v>0</v>
      </c>
      <c r="BR56">
        <v>0</v>
      </c>
      <c r="BS56">
        <v>0</v>
      </c>
      <c r="BT56" t="s">
        <v>106</v>
      </c>
      <c r="BU56" s="7">
        <v>0.01</v>
      </c>
      <c r="BV56" t="s">
        <v>106</v>
      </c>
      <c r="BW56">
        <v>0</v>
      </c>
      <c r="BX56">
        <v>0</v>
      </c>
      <c r="BY56">
        <v>0</v>
      </c>
      <c r="BZ56">
        <v>0</v>
      </c>
    </row>
    <row r="57" spans="1:78" x14ac:dyDescent="0.25">
      <c r="A57" t="s">
        <v>755</v>
      </c>
      <c r="B57">
        <v>1</v>
      </c>
      <c r="C57">
        <v>0</v>
      </c>
      <c r="D57">
        <v>1</v>
      </c>
      <c r="E57">
        <v>0</v>
      </c>
      <c r="F57">
        <v>0</v>
      </c>
      <c r="G57">
        <v>0</v>
      </c>
      <c r="H57">
        <v>1</v>
      </c>
      <c r="I57">
        <v>1</v>
      </c>
      <c r="J57">
        <v>0</v>
      </c>
      <c r="K57">
        <v>0</v>
      </c>
      <c r="L57">
        <v>0</v>
      </c>
      <c r="M57">
        <v>0</v>
      </c>
      <c r="N57">
        <v>1</v>
      </c>
      <c r="O57">
        <v>0</v>
      </c>
      <c r="P57">
        <v>0</v>
      </c>
      <c r="Q57">
        <v>0</v>
      </c>
      <c r="R57">
        <v>1</v>
      </c>
      <c r="S57">
        <v>1</v>
      </c>
      <c r="T57">
        <v>0</v>
      </c>
      <c r="U57">
        <v>0</v>
      </c>
      <c r="V57">
        <v>0</v>
      </c>
      <c r="W57">
        <v>1</v>
      </c>
      <c r="X57">
        <v>0</v>
      </c>
      <c r="Y57">
        <v>0</v>
      </c>
      <c r="Z57">
        <v>1</v>
      </c>
      <c r="AA57">
        <v>1</v>
      </c>
      <c r="AB57">
        <v>1</v>
      </c>
      <c r="AC57">
        <v>0</v>
      </c>
      <c r="AD57">
        <v>1</v>
      </c>
      <c r="AE57">
        <v>0</v>
      </c>
      <c r="AF57">
        <v>1</v>
      </c>
      <c r="AG57">
        <v>0</v>
      </c>
      <c r="AH57">
        <v>0</v>
      </c>
      <c r="AI57">
        <v>1</v>
      </c>
      <c r="AJ57">
        <v>0</v>
      </c>
      <c r="AK57">
        <v>0</v>
      </c>
      <c r="AL57">
        <v>0</v>
      </c>
      <c r="AM57">
        <v>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1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1</v>
      </c>
      <c r="BG57">
        <v>1</v>
      </c>
      <c r="BH57">
        <v>0</v>
      </c>
      <c r="BI57">
        <v>0</v>
      </c>
      <c r="BJ57">
        <v>1</v>
      </c>
      <c r="BK57">
        <v>0</v>
      </c>
      <c r="BL57">
        <v>0</v>
      </c>
      <c r="BM57">
        <v>1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1</v>
      </c>
      <c r="BT57">
        <v>0</v>
      </c>
      <c r="BU57">
        <v>0</v>
      </c>
      <c r="BV57">
        <v>0</v>
      </c>
      <c r="BW57">
        <v>0</v>
      </c>
      <c r="BX57">
        <v>1</v>
      </c>
      <c r="BY57">
        <v>1</v>
      </c>
      <c r="BZ57">
        <v>0</v>
      </c>
    </row>
    <row r="58" spans="1:78" x14ac:dyDescent="0.25">
      <c r="B58">
        <v>0</v>
      </c>
      <c r="C58" t="s">
        <v>106</v>
      </c>
      <c r="D58" s="7">
        <v>0.03</v>
      </c>
      <c r="E58" t="s">
        <v>106</v>
      </c>
      <c r="F58" t="s">
        <v>106</v>
      </c>
      <c r="G58" t="s">
        <v>106</v>
      </c>
      <c r="H58" s="7">
        <v>0.01</v>
      </c>
      <c r="I58" s="7">
        <v>0.01</v>
      </c>
      <c r="J58" t="s">
        <v>106</v>
      </c>
      <c r="K58" t="s">
        <v>106</v>
      </c>
      <c r="L58" t="s">
        <v>106</v>
      </c>
      <c r="M58" t="s">
        <v>106</v>
      </c>
      <c r="N58">
        <v>0</v>
      </c>
      <c r="O58" t="s">
        <v>106</v>
      </c>
      <c r="P58" t="s">
        <v>106</v>
      </c>
      <c r="Q58" t="s">
        <v>106</v>
      </c>
      <c r="R58">
        <v>0</v>
      </c>
      <c r="S58">
        <v>0</v>
      </c>
      <c r="T58" t="s">
        <v>106</v>
      </c>
      <c r="U58" t="s">
        <v>106</v>
      </c>
      <c r="V58" t="s">
        <v>106</v>
      </c>
      <c r="W58" s="7">
        <v>0.03</v>
      </c>
      <c r="X58" t="s">
        <v>106</v>
      </c>
      <c r="Y58" t="s">
        <v>106</v>
      </c>
      <c r="Z58">
        <v>0</v>
      </c>
      <c r="AA58">
        <v>0</v>
      </c>
      <c r="AB58">
        <v>0</v>
      </c>
      <c r="AC58" t="s">
        <v>106</v>
      </c>
      <c r="AD58">
        <v>0</v>
      </c>
      <c r="AE58" t="s">
        <v>106</v>
      </c>
      <c r="AF58">
        <v>0</v>
      </c>
      <c r="AG58" t="s">
        <v>106</v>
      </c>
      <c r="AH58" t="s">
        <v>106</v>
      </c>
      <c r="AI58">
        <v>0</v>
      </c>
      <c r="AJ58" t="s">
        <v>106</v>
      </c>
      <c r="AK58" t="s">
        <v>106</v>
      </c>
      <c r="AL58" t="s">
        <v>106</v>
      </c>
      <c r="AM58" s="7">
        <v>0.01</v>
      </c>
      <c r="AN58" t="s">
        <v>106</v>
      </c>
      <c r="AO58" t="s">
        <v>106</v>
      </c>
      <c r="AP58" t="s">
        <v>106</v>
      </c>
      <c r="AQ58" t="s">
        <v>106</v>
      </c>
      <c r="AR58" t="s">
        <v>106</v>
      </c>
      <c r="AS58" t="s">
        <v>106</v>
      </c>
      <c r="AT58" t="s">
        <v>106</v>
      </c>
      <c r="AU58" t="s">
        <v>106</v>
      </c>
      <c r="AV58" t="s">
        <v>106</v>
      </c>
      <c r="AW58" t="s">
        <v>106</v>
      </c>
      <c r="AX58" s="7">
        <v>0.04</v>
      </c>
      <c r="AY58" t="s">
        <v>106</v>
      </c>
      <c r="AZ58" t="s">
        <v>106</v>
      </c>
      <c r="BA58" t="s">
        <v>106</v>
      </c>
      <c r="BB58" t="s">
        <v>106</v>
      </c>
      <c r="BC58" t="s">
        <v>106</v>
      </c>
      <c r="BD58" t="s">
        <v>106</v>
      </c>
      <c r="BE58" t="s">
        <v>106</v>
      </c>
      <c r="BF58">
        <v>0</v>
      </c>
      <c r="BG58">
        <v>0</v>
      </c>
      <c r="BH58" t="s">
        <v>106</v>
      </c>
      <c r="BI58" t="s">
        <v>106</v>
      </c>
      <c r="BJ58" s="7">
        <v>0.01</v>
      </c>
      <c r="BK58" t="s">
        <v>106</v>
      </c>
      <c r="BL58" t="s">
        <v>106</v>
      </c>
      <c r="BM58" s="7">
        <v>0.01</v>
      </c>
      <c r="BN58" t="s">
        <v>106</v>
      </c>
      <c r="BO58" t="s">
        <v>106</v>
      </c>
      <c r="BP58" t="s">
        <v>106</v>
      </c>
      <c r="BQ58" t="s">
        <v>106</v>
      </c>
      <c r="BR58">
        <v>0</v>
      </c>
      <c r="BS58">
        <v>0</v>
      </c>
      <c r="BT58" t="s">
        <v>106</v>
      </c>
      <c r="BU58" t="s">
        <v>106</v>
      </c>
      <c r="BV58" t="s">
        <v>106</v>
      </c>
      <c r="BW58" t="s">
        <v>106</v>
      </c>
      <c r="BX58">
        <v>0</v>
      </c>
      <c r="BY58">
        <v>0</v>
      </c>
      <c r="BZ58" t="s">
        <v>106</v>
      </c>
    </row>
    <row r="59" spans="1:78" x14ac:dyDescent="0.25">
      <c r="A59" t="s">
        <v>745</v>
      </c>
      <c r="B59">
        <v>1</v>
      </c>
      <c r="C59">
        <v>0</v>
      </c>
      <c r="D59">
        <v>0</v>
      </c>
      <c r="E59">
        <v>1</v>
      </c>
      <c r="F59">
        <v>0</v>
      </c>
      <c r="G59">
        <v>0</v>
      </c>
      <c r="H59">
        <v>1</v>
      </c>
      <c r="I59">
        <v>1</v>
      </c>
      <c r="J59">
        <v>0</v>
      </c>
      <c r="K59">
        <v>0</v>
      </c>
      <c r="L59">
        <v>0</v>
      </c>
      <c r="M59">
        <v>0</v>
      </c>
      <c r="N59">
        <v>1</v>
      </c>
      <c r="O59">
        <v>0</v>
      </c>
      <c r="P59">
        <v>0</v>
      </c>
      <c r="Q59">
        <v>0</v>
      </c>
      <c r="R59">
        <v>1</v>
      </c>
      <c r="S59">
        <v>1</v>
      </c>
      <c r="T59">
        <v>0</v>
      </c>
      <c r="U59">
        <v>0</v>
      </c>
      <c r="V59">
        <v>1</v>
      </c>
      <c r="W59">
        <v>0</v>
      </c>
      <c r="X59">
        <v>0</v>
      </c>
      <c r="Y59">
        <v>0</v>
      </c>
      <c r="Z59">
        <v>1</v>
      </c>
      <c r="AA59">
        <v>1</v>
      </c>
      <c r="AB59">
        <v>1</v>
      </c>
      <c r="AC59">
        <v>0</v>
      </c>
      <c r="AD59">
        <v>1</v>
      </c>
      <c r="AE59">
        <v>0</v>
      </c>
      <c r="AF59">
        <v>1</v>
      </c>
      <c r="AG59">
        <v>0</v>
      </c>
      <c r="AH59">
        <v>0</v>
      </c>
      <c r="AI59">
        <v>1</v>
      </c>
      <c r="AJ59">
        <v>0</v>
      </c>
      <c r="AK59">
        <v>0</v>
      </c>
      <c r="AL59">
        <v>0</v>
      </c>
      <c r="AM59">
        <v>1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</v>
      </c>
      <c r="BB59">
        <v>0</v>
      </c>
      <c r="BC59">
        <v>0</v>
      </c>
      <c r="BD59">
        <v>0</v>
      </c>
      <c r="BE59">
        <v>1</v>
      </c>
      <c r="BF59">
        <v>0</v>
      </c>
      <c r="BG59">
        <v>1</v>
      </c>
      <c r="BH59">
        <v>0</v>
      </c>
      <c r="BI59">
        <v>0</v>
      </c>
      <c r="BJ59">
        <v>1</v>
      </c>
      <c r="BK59">
        <v>0</v>
      </c>
      <c r="BL59">
        <v>0</v>
      </c>
      <c r="BM59">
        <v>1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1</v>
      </c>
      <c r="BT59">
        <v>1</v>
      </c>
      <c r="BU59">
        <v>0</v>
      </c>
      <c r="BV59">
        <v>0</v>
      </c>
      <c r="BW59">
        <v>0</v>
      </c>
      <c r="BX59">
        <v>1</v>
      </c>
      <c r="BY59">
        <v>1</v>
      </c>
      <c r="BZ59">
        <v>0</v>
      </c>
    </row>
    <row r="60" spans="1:78" x14ac:dyDescent="0.25">
      <c r="B60">
        <v>0</v>
      </c>
      <c r="C60" t="s">
        <v>106</v>
      </c>
      <c r="D60" t="s">
        <v>106</v>
      </c>
      <c r="E60" s="7">
        <v>0.03</v>
      </c>
      <c r="F60" t="s">
        <v>106</v>
      </c>
      <c r="G60" t="s">
        <v>106</v>
      </c>
      <c r="H60" s="7">
        <v>0.01</v>
      </c>
      <c r="I60" s="7">
        <v>0.01</v>
      </c>
      <c r="J60" t="s">
        <v>106</v>
      </c>
      <c r="K60" t="s">
        <v>106</v>
      </c>
      <c r="L60" t="s">
        <v>106</v>
      </c>
      <c r="M60" t="s">
        <v>106</v>
      </c>
      <c r="N60">
        <v>0</v>
      </c>
      <c r="O60" t="s">
        <v>106</v>
      </c>
      <c r="P60" t="s">
        <v>106</v>
      </c>
      <c r="Q60" t="s">
        <v>106</v>
      </c>
      <c r="R60">
        <v>0</v>
      </c>
      <c r="S60">
        <v>0</v>
      </c>
      <c r="T60" t="s">
        <v>106</v>
      </c>
      <c r="U60" t="s">
        <v>106</v>
      </c>
      <c r="V60">
        <v>0</v>
      </c>
      <c r="W60" t="s">
        <v>106</v>
      </c>
      <c r="X60" t="s">
        <v>106</v>
      </c>
      <c r="Y60" t="s">
        <v>106</v>
      </c>
      <c r="Z60">
        <v>0</v>
      </c>
      <c r="AA60">
        <v>0</v>
      </c>
      <c r="AB60">
        <v>0</v>
      </c>
      <c r="AC60" t="s">
        <v>106</v>
      </c>
      <c r="AD60">
        <v>0</v>
      </c>
      <c r="AE60" t="s">
        <v>106</v>
      </c>
      <c r="AF60">
        <v>0</v>
      </c>
      <c r="AG60" t="s">
        <v>106</v>
      </c>
      <c r="AH60" t="s">
        <v>106</v>
      </c>
      <c r="AI60">
        <v>0</v>
      </c>
      <c r="AJ60" t="s">
        <v>106</v>
      </c>
      <c r="AK60" t="s">
        <v>106</v>
      </c>
      <c r="AL60" t="s">
        <v>106</v>
      </c>
      <c r="AM60" s="7">
        <v>0.01</v>
      </c>
      <c r="AN60" t="s">
        <v>106</v>
      </c>
      <c r="AO60" t="s">
        <v>106</v>
      </c>
      <c r="AP60" t="s">
        <v>106</v>
      </c>
      <c r="AQ60" t="s">
        <v>106</v>
      </c>
      <c r="AR60" t="s">
        <v>106</v>
      </c>
      <c r="AS60" t="s">
        <v>106</v>
      </c>
      <c r="AT60" t="s">
        <v>106</v>
      </c>
      <c r="AU60" t="s">
        <v>106</v>
      </c>
      <c r="AV60" t="s">
        <v>106</v>
      </c>
      <c r="AW60" t="s">
        <v>106</v>
      </c>
      <c r="AX60" t="s">
        <v>106</v>
      </c>
      <c r="AY60" t="s">
        <v>106</v>
      </c>
      <c r="AZ60" t="s">
        <v>106</v>
      </c>
      <c r="BA60" s="7">
        <v>0.04</v>
      </c>
      <c r="BB60" t="s">
        <v>106</v>
      </c>
      <c r="BC60" t="s">
        <v>106</v>
      </c>
      <c r="BD60" t="s">
        <v>106</v>
      </c>
      <c r="BE60">
        <v>0</v>
      </c>
      <c r="BF60" t="s">
        <v>106</v>
      </c>
      <c r="BG60">
        <v>0</v>
      </c>
      <c r="BH60" t="s">
        <v>106</v>
      </c>
      <c r="BI60" t="s">
        <v>106</v>
      </c>
      <c r="BJ60" s="7">
        <v>0.01</v>
      </c>
      <c r="BK60" t="s">
        <v>106</v>
      </c>
      <c r="BL60" t="s">
        <v>106</v>
      </c>
      <c r="BM60">
        <v>0</v>
      </c>
      <c r="BN60" t="s">
        <v>106</v>
      </c>
      <c r="BO60" t="s">
        <v>106</v>
      </c>
      <c r="BP60" t="s">
        <v>106</v>
      </c>
      <c r="BQ60" t="s">
        <v>106</v>
      </c>
      <c r="BR60" t="s">
        <v>106</v>
      </c>
      <c r="BS60">
        <v>0</v>
      </c>
      <c r="BT60" s="7">
        <v>0.01</v>
      </c>
      <c r="BU60" t="s">
        <v>106</v>
      </c>
      <c r="BV60" t="s">
        <v>106</v>
      </c>
      <c r="BW60" t="s">
        <v>106</v>
      </c>
      <c r="BX60">
        <v>0</v>
      </c>
      <c r="BY60">
        <v>0</v>
      </c>
      <c r="BZ60" t="s">
        <v>106</v>
      </c>
    </row>
    <row r="61" spans="1:78" x14ac:dyDescent="0.25">
      <c r="A61" t="s">
        <v>725</v>
      </c>
      <c r="B61">
        <v>1</v>
      </c>
      <c r="C61">
        <v>1</v>
      </c>
      <c r="D61">
        <v>0</v>
      </c>
      <c r="E61">
        <v>0</v>
      </c>
      <c r="F61">
        <v>0</v>
      </c>
      <c r="G61">
        <v>1</v>
      </c>
      <c r="H61">
        <v>0</v>
      </c>
      <c r="I61">
        <v>0</v>
      </c>
      <c r="J61">
        <v>1</v>
      </c>
      <c r="K61">
        <v>0</v>
      </c>
      <c r="L61">
        <v>0</v>
      </c>
      <c r="M61">
        <v>0</v>
      </c>
      <c r="N61">
        <v>1</v>
      </c>
      <c r="O61">
        <v>0</v>
      </c>
      <c r="P61">
        <v>0</v>
      </c>
      <c r="Q61">
        <v>0</v>
      </c>
      <c r="R61">
        <v>1</v>
      </c>
      <c r="S61">
        <v>1</v>
      </c>
      <c r="T61">
        <v>0</v>
      </c>
      <c r="U61">
        <v>0</v>
      </c>
      <c r="V61">
        <v>1</v>
      </c>
      <c r="W61">
        <v>0</v>
      </c>
      <c r="X61">
        <v>0</v>
      </c>
      <c r="Y61">
        <v>0</v>
      </c>
      <c r="Z61">
        <v>1</v>
      </c>
      <c r="AA61">
        <v>1</v>
      </c>
      <c r="AB61">
        <v>1</v>
      </c>
      <c r="AC61">
        <v>1</v>
      </c>
      <c r="AD61">
        <v>0</v>
      </c>
      <c r="AE61">
        <v>0</v>
      </c>
      <c r="AF61">
        <v>1</v>
      </c>
      <c r="AG61">
        <v>0</v>
      </c>
      <c r="AH61">
        <v>0</v>
      </c>
      <c r="AI61">
        <v>1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1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1</v>
      </c>
      <c r="BG61">
        <v>1</v>
      </c>
      <c r="BH61">
        <v>0</v>
      </c>
      <c r="BI61">
        <v>1</v>
      </c>
      <c r="BJ61">
        <v>0</v>
      </c>
      <c r="BK61">
        <v>0</v>
      </c>
      <c r="BL61">
        <v>0</v>
      </c>
      <c r="BM61">
        <v>0</v>
      </c>
      <c r="BN61">
        <v>1</v>
      </c>
      <c r="BO61">
        <v>0</v>
      </c>
      <c r="BP61">
        <v>0</v>
      </c>
      <c r="BQ61">
        <v>1</v>
      </c>
      <c r="BR61">
        <v>0</v>
      </c>
      <c r="BS61">
        <v>0</v>
      </c>
      <c r="BT61">
        <v>0</v>
      </c>
      <c r="BU61">
        <v>0</v>
      </c>
      <c r="BV61">
        <v>1</v>
      </c>
      <c r="BW61">
        <v>0</v>
      </c>
      <c r="BX61">
        <v>0</v>
      </c>
      <c r="BY61">
        <v>0</v>
      </c>
      <c r="BZ61">
        <v>0</v>
      </c>
    </row>
    <row r="62" spans="1:78" x14ac:dyDescent="0.25">
      <c r="B62">
        <v>0</v>
      </c>
      <c r="C62">
        <v>0</v>
      </c>
      <c r="D62" t="s">
        <v>106</v>
      </c>
      <c r="E62" t="s">
        <v>106</v>
      </c>
      <c r="F62" t="s">
        <v>106</v>
      </c>
      <c r="G62">
        <v>0</v>
      </c>
      <c r="H62" t="s">
        <v>106</v>
      </c>
      <c r="I62" t="s">
        <v>106</v>
      </c>
      <c r="J62" s="7">
        <v>0.01</v>
      </c>
      <c r="K62" t="s">
        <v>106</v>
      </c>
      <c r="L62" t="s">
        <v>106</v>
      </c>
      <c r="M62" t="s">
        <v>106</v>
      </c>
      <c r="N62">
        <v>0</v>
      </c>
      <c r="O62" t="s">
        <v>106</v>
      </c>
      <c r="P62" t="s">
        <v>106</v>
      </c>
      <c r="Q62" t="s">
        <v>106</v>
      </c>
      <c r="R62">
        <v>0</v>
      </c>
      <c r="S62">
        <v>0</v>
      </c>
      <c r="T62" t="s">
        <v>106</v>
      </c>
      <c r="U62" t="s">
        <v>106</v>
      </c>
      <c r="V62">
        <v>0</v>
      </c>
      <c r="W62" t="s">
        <v>106</v>
      </c>
      <c r="X62" t="s">
        <v>106</v>
      </c>
      <c r="Y62" t="s">
        <v>106</v>
      </c>
      <c r="Z62">
        <v>0</v>
      </c>
      <c r="AA62">
        <v>0</v>
      </c>
      <c r="AB62">
        <v>0</v>
      </c>
      <c r="AC62" s="7">
        <v>0.01</v>
      </c>
      <c r="AD62" t="s">
        <v>106</v>
      </c>
      <c r="AE62" t="s">
        <v>106</v>
      </c>
      <c r="AF62">
        <v>0</v>
      </c>
      <c r="AG62" t="s">
        <v>106</v>
      </c>
      <c r="AH62" t="s">
        <v>106</v>
      </c>
      <c r="AI62">
        <v>0</v>
      </c>
      <c r="AJ62" t="s">
        <v>106</v>
      </c>
      <c r="AK62" t="s">
        <v>106</v>
      </c>
      <c r="AL62" t="s">
        <v>106</v>
      </c>
      <c r="AM62" t="s">
        <v>106</v>
      </c>
      <c r="AN62" t="s">
        <v>106</v>
      </c>
      <c r="AO62" s="7">
        <v>0.03</v>
      </c>
      <c r="AP62" t="s">
        <v>106</v>
      </c>
      <c r="AQ62" t="s">
        <v>106</v>
      </c>
      <c r="AR62" t="s">
        <v>106</v>
      </c>
      <c r="AS62" t="s">
        <v>106</v>
      </c>
      <c r="AT62" t="s">
        <v>106</v>
      </c>
      <c r="AU62" t="s">
        <v>106</v>
      </c>
      <c r="AV62" t="s">
        <v>106</v>
      </c>
      <c r="AW62" t="s">
        <v>106</v>
      </c>
      <c r="AX62" t="s">
        <v>106</v>
      </c>
      <c r="AY62" s="7">
        <v>0.02</v>
      </c>
      <c r="AZ62" t="s">
        <v>106</v>
      </c>
      <c r="BA62" t="s">
        <v>106</v>
      </c>
      <c r="BB62" t="s">
        <v>106</v>
      </c>
      <c r="BC62" t="s">
        <v>106</v>
      </c>
      <c r="BD62" t="s">
        <v>106</v>
      </c>
      <c r="BE62" t="s">
        <v>106</v>
      </c>
      <c r="BF62">
        <v>0</v>
      </c>
      <c r="BG62">
        <v>0</v>
      </c>
      <c r="BH62" t="s">
        <v>106</v>
      </c>
      <c r="BI62">
        <v>0</v>
      </c>
      <c r="BJ62" t="s">
        <v>106</v>
      </c>
      <c r="BK62" t="s">
        <v>106</v>
      </c>
      <c r="BL62" t="s">
        <v>106</v>
      </c>
      <c r="BM62" t="s">
        <v>106</v>
      </c>
      <c r="BN62">
        <v>0</v>
      </c>
      <c r="BO62" t="s">
        <v>106</v>
      </c>
      <c r="BP62" t="s">
        <v>106</v>
      </c>
      <c r="BQ62">
        <v>0</v>
      </c>
      <c r="BR62" t="s">
        <v>106</v>
      </c>
      <c r="BS62" t="s">
        <v>106</v>
      </c>
      <c r="BT62" t="s">
        <v>106</v>
      </c>
      <c r="BU62" t="s">
        <v>106</v>
      </c>
      <c r="BV62" s="7">
        <v>0.01</v>
      </c>
      <c r="BW62" t="s">
        <v>106</v>
      </c>
      <c r="BX62" t="s">
        <v>106</v>
      </c>
      <c r="BY62" t="s">
        <v>106</v>
      </c>
      <c r="BZ62" t="s">
        <v>106</v>
      </c>
    </row>
    <row r="63" spans="1:78" x14ac:dyDescent="0.25">
      <c r="A63" t="s">
        <v>740</v>
      </c>
      <c r="B63">
        <v>1</v>
      </c>
      <c r="C63">
        <v>1</v>
      </c>
      <c r="D63">
        <v>0</v>
      </c>
      <c r="E63">
        <v>0</v>
      </c>
      <c r="F63">
        <v>1</v>
      </c>
      <c r="G63">
        <v>0</v>
      </c>
      <c r="H63">
        <v>0</v>
      </c>
      <c r="I63">
        <v>0</v>
      </c>
      <c r="J63">
        <v>1</v>
      </c>
      <c r="K63">
        <v>0</v>
      </c>
      <c r="L63">
        <v>0</v>
      </c>
      <c r="M63">
        <v>1</v>
      </c>
      <c r="N63">
        <v>0</v>
      </c>
      <c r="O63">
        <v>0</v>
      </c>
      <c r="P63">
        <v>0</v>
      </c>
      <c r="Q63">
        <v>0</v>
      </c>
      <c r="R63">
        <v>1</v>
      </c>
      <c r="S63">
        <v>0</v>
      </c>
      <c r="T63">
        <v>1</v>
      </c>
      <c r="U63">
        <v>0</v>
      </c>
      <c r="V63">
        <v>1</v>
      </c>
      <c r="W63">
        <v>0</v>
      </c>
      <c r="X63">
        <v>0</v>
      </c>
      <c r="Y63">
        <v>0</v>
      </c>
      <c r="Z63">
        <v>1</v>
      </c>
      <c r="AA63">
        <v>1</v>
      </c>
      <c r="AB63">
        <v>1</v>
      </c>
      <c r="AC63">
        <v>1</v>
      </c>
      <c r="AD63">
        <v>0</v>
      </c>
      <c r="AE63">
        <v>0</v>
      </c>
      <c r="AF63">
        <v>1</v>
      </c>
      <c r="AG63">
        <v>0</v>
      </c>
      <c r="AH63">
        <v>0</v>
      </c>
      <c r="AI63">
        <v>0</v>
      </c>
      <c r="AJ63">
        <v>1</v>
      </c>
      <c r="AK63">
        <v>0</v>
      </c>
      <c r="AL63">
        <v>0</v>
      </c>
      <c r="AM63">
        <v>1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1</v>
      </c>
      <c r="BG63">
        <v>0</v>
      </c>
      <c r="BH63">
        <v>1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1</v>
      </c>
      <c r="BS63">
        <v>1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</row>
    <row r="64" spans="1:78" x14ac:dyDescent="0.25">
      <c r="B64">
        <v>0</v>
      </c>
      <c r="C64">
        <v>0</v>
      </c>
      <c r="D64" t="s">
        <v>106</v>
      </c>
      <c r="E64" t="s">
        <v>106</v>
      </c>
      <c r="F64" s="7">
        <v>0.01</v>
      </c>
      <c r="G64" t="s">
        <v>106</v>
      </c>
      <c r="H64" t="s">
        <v>106</v>
      </c>
      <c r="I64" t="s">
        <v>106</v>
      </c>
      <c r="J64" s="7">
        <v>0.01</v>
      </c>
      <c r="K64" t="s">
        <v>106</v>
      </c>
      <c r="L64" t="s">
        <v>106</v>
      </c>
      <c r="M64" s="7">
        <v>0.01</v>
      </c>
      <c r="N64" t="s">
        <v>106</v>
      </c>
      <c r="O64" t="s">
        <v>106</v>
      </c>
      <c r="P64" t="s">
        <v>106</v>
      </c>
      <c r="Q64" t="s">
        <v>106</v>
      </c>
      <c r="R64">
        <v>0</v>
      </c>
      <c r="S64" t="s">
        <v>106</v>
      </c>
      <c r="T64" s="7">
        <v>0.01</v>
      </c>
      <c r="U64" t="s">
        <v>106</v>
      </c>
      <c r="V64">
        <v>0</v>
      </c>
      <c r="W64" t="s">
        <v>106</v>
      </c>
      <c r="X64" t="s">
        <v>106</v>
      </c>
      <c r="Y64" t="s">
        <v>106</v>
      </c>
      <c r="Z64">
        <v>0</v>
      </c>
      <c r="AA64">
        <v>0</v>
      </c>
      <c r="AB64">
        <v>0</v>
      </c>
      <c r="AC64" s="7">
        <v>0.01</v>
      </c>
      <c r="AD64" t="s">
        <v>106</v>
      </c>
      <c r="AE64" t="s">
        <v>106</v>
      </c>
      <c r="AF64">
        <v>0</v>
      </c>
      <c r="AG64" t="s">
        <v>106</v>
      </c>
      <c r="AH64" t="s">
        <v>106</v>
      </c>
      <c r="AI64" t="s">
        <v>106</v>
      </c>
      <c r="AJ64" s="7">
        <v>0.06</v>
      </c>
      <c r="AK64" t="s">
        <v>106</v>
      </c>
      <c r="AL64" t="s">
        <v>106</v>
      </c>
      <c r="AM64">
        <v>0</v>
      </c>
      <c r="AN64" t="s">
        <v>106</v>
      </c>
      <c r="AO64" t="s">
        <v>106</v>
      </c>
      <c r="AP64" t="s">
        <v>106</v>
      </c>
      <c r="AQ64" t="s">
        <v>106</v>
      </c>
      <c r="AR64" t="s">
        <v>106</v>
      </c>
      <c r="AS64" t="s">
        <v>106</v>
      </c>
      <c r="AT64" t="s">
        <v>106</v>
      </c>
      <c r="AU64" t="s">
        <v>106</v>
      </c>
      <c r="AV64" t="s">
        <v>106</v>
      </c>
      <c r="AW64" t="s">
        <v>106</v>
      </c>
      <c r="AX64" t="s">
        <v>106</v>
      </c>
      <c r="AY64" t="s">
        <v>106</v>
      </c>
      <c r="AZ64" s="7">
        <v>0.03</v>
      </c>
      <c r="BA64" t="s">
        <v>106</v>
      </c>
      <c r="BB64" t="s">
        <v>106</v>
      </c>
      <c r="BC64" t="s">
        <v>106</v>
      </c>
      <c r="BD64" t="s">
        <v>106</v>
      </c>
      <c r="BE64" t="s">
        <v>106</v>
      </c>
      <c r="BF64">
        <v>0</v>
      </c>
      <c r="BG64" t="s">
        <v>106</v>
      </c>
      <c r="BH64" s="7">
        <v>0.01</v>
      </c>
      <c r="BI64" t="s">
        <v>106</v>
      </c>
      <c r="BJ64" t="s">
        <v>106</v>
      </c>
      <c r="BK64" t="s">
        <v>106</v>
      </c>
      <c r="BL64" t="s">
        <v>106</v>
      </c>
      <c r="BM64" t="s">
        <v>106</v>
      </c>
      <c r="BN64">
        <v>0</v>
      </c>
      <c r="BO64" t="s">
        <v>106</v>
      </c>
      <c r="BP64" t="s">
        <v>106</v>
      </c>
      <c r="BQ64" t="s">
        <v>106</v>
      </c>
      <c r="BR64">
        <v>0</v>
      </c>
      <c r="BS64">
        <v>0</v>
      </c>
      <c r="BT64" t="s">
        <v>106</v>
      </c>
      <c r="BU64" t="s">
        <v>106</v>
      </c>
      <c r="BV64" t="s">
        <v>106</v>
      </c>
      <c r="BW64" t="s">
        <v>106</v>
      </c>
      <c r="BX64" t="s">
        <v>106</v>
      </c>
      <c r="BY64" t="s">
        <v>106</v>
      </c>
      <c r="BZ64" t="s">
        <v>106</v>
      </c>
    </row>
    <row r="65" spans="1:78" x14ac:dyDescent="0.25">
      <c r="A65" t="s">
        <v>735</v>
      </c>
      <c r="B65">
        <v>1</v>
      </c>
      <c r="C65">
        <v>1</v>
      </c>
      <c r="D65">
        <v>0</v>
      </c>
      <c r="E65">
        <v>0</v>
      </c>
      <c r="F65">
        <v>1</v>
      </c>
      <c r="G65">
        <v>0</v>
      </c>
      <c r="H65">
        <v>0</v>
      </c>
      <c r="I65">
        <v>0</v>
      </c>
      <c r="J65">
        <v>1</v>
      </c>
      <c r="K65">
        <v>0</v>
      </c>
      <c r="L65">
        <v>0</v>
      </c>
      <c r="M65">
        <v>1</v>
      </c>
      <c r="N65">
        <v>0</v>
      </c>
      <c r="O65">
        <v>0</v>
      </c>
      <c r="P65">
        <v>0</v>
      </c>
      <c r="Q65">
        <v>0</v>
      </c>
      <c r="R65">
        <v>1</v>
      </c>
      <c r="S65">
        <v>0</v>
      </c>
      <c r="T65">
        <v>1</v>
      </c>
      <c r="U65">
        <v>0</v>
      </c>
      <c r="V65">
        <v>0</v>
      </c>
      <c r="W65">
        <v>1</v>
      </c>
      <c r="X65">
        <v>0</v>
      </c>
      <c r="Y65">
        <v>0</v>
      </c>
      <c r="Z65">
        <v>1</v>
      </c>
      <c r="AA65">
        <v>1</v>
      </c>
      <c r="AB65">
        <v>1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0</v>
      </c>
      <c r="AI65">
        <v>0</v>
      </c>
      <c r="AJ65">
        <v>0</v>
      </c>
      <c r="AK65">
        <v>1</v>
      </c>
      <c r="AL65">
        <v>0</v>
      </c>
      <c r="AM65">
        <v>1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1</v>
      </c>
      <c r="BF65">
        <v>0</v>
      </c>
      <c r="BG65">
        <v>1</v>
      </c>
      <c r="BH65">
        <v>0</v>
      </c>
      <c r="BI65">
        <v>0</v>
      </c>
      <c r="BJ65">
        <v>0</v>
      </c>
      <c r="BK65">
        <v>1</v>
      </c>
      <c r="BL65">
        <v>0</v>
      </c>
      <c r="BM65">
        <v>0</v>
      </c>
      <c r="BN65">
        <v>1</v>
      </c>
      <c r="BO65">
        <v>0</v>
      </c>
      <c r="BP65">
        <v>0</v>
      </c>
      <c r="BQ65">
        <v>1</v>
      </c>
      <c r="BR65">
        <v>1</v>
      </c>
      <c r="BS65">
        <v>1</v>
      </c>
      <c r="BT65">
        <v>0</v>
      </c>
      <c r="BU65">
        <v>1</v>
      </c>
      <c r="BV65">
        <v>0</v>
      </c>
      <c r="BW65">
        <v>1</v>
      </c>
      <c r="BX65">
        <v>1</v>
      </c>
      <c r="BY65">
        <v>1</v>
      </c>
      <c r="BZ65">
        <v>1</v>
      </c>
    </row>
    <row r="66" spans="1:78" x14ac:dyDescent="0.25">
      <c r="B66">
        <v>0</v>
      </c>
      <c r="C66">
        <v>0</v>
      </c>
      <c r="D66" t="s">
        <v>106</v>
      </c>
      <c r="E66" t="s">
        <v>106</v>
      </c>
      <c r="F66" s="7">
        <v>0.01</v>
      </c>
      <c r="G66" t="s">
        <v>106</v>
      </c>
      <c r="H66" t="s">
        <v>106</v>
      </c>
      <c r="I66" t="s">
        <v>106</v>
      </c>
      <c r="J66">
        <v>0</v>
      </c>
      <c r="K66" t="s">
        <v>106</v>
      </c>
      <c r="L66" t="s">
        <v>106</v>
      </c>
      <c r="M66" s="7">
        <v>0.01</v>
      </c>
      <c r="N66" t="s">
        <v>106</v>
      </c>
      <c r="O66" t="s">
        <v>106</v>
      </c>
      <c r="P66" t="s">
        <v>106</v>
      </c>
      <c r="Q66" t="s">
        <v>106</v>
      </c>
      <c r="R66">
        <v>0</v>
      </c>
      <c r="S66" t="s">
        <v>106</v>
      </c>
      <c r="T66" s="7">
        <v>0.01</v>
      </c>
      <c r="U66" t="s">
        <v>106</v>
      </c>
      <c r="V66" t="s">
        <v>106</v>
      </c>
      <c r="W66" s="7">
        <v>0.02</v>
      </c>
      <c r="X66" t="s">
        <v>106</v>
      </c>
      <c r="Y66" t="s">
        <v>106</v>
      </c>
      <c r="Z66">
        <v>0</v>
      </c>
      <c r="AA66">
        <v>0</v>
      </c>
      <c r="AB66">
        <v>0</v>
      </c>
      <c r="AC66" t="s">
        <v>106</v>
      </c>
      <c r="AD66">
        <v>0</v>
      </c>
      <c r="AE66" t="s">
        <v>106</v>
      </c>
      <c r="AF66" t="s">
        <v>106</v>
      </c>
      <c r="AG66" s="7">
        <v>0.01</v>
      </c>
      <c r="AH66" t="s">
        <v>106</v>
      </c>
      <c r="AI66" t="s">
        <v>106</v>
      </c>
      <c r="AJ66" t="s">
        <v>106</v>
      </c>
      <c r="AK66" s="7">
        <v>0.01</v>
      </c>
      <c r="AL66" t="s">
        <v>106</v>
      </c>
      <c r="AM66">
        <v>0</v>
      </c>
      <c r="AN66" t="s">
        <v>106</v>
      </c>
      <c r="AO66" t="s">
        <v>106</v>
      </c>
      <c r="AP66" t="s">
        <v>106</v>
      </c>
      <c r="AQ66" t="s">
        <v>106</v>
      </c>
      <c r="AR66" t="s">
        <v>106</v>
      </c>
      <c r="AS66" t="s">
        <v>106</v>
      </c>
      <c r="AT66" s="7">
        <v>0.01</v>
      </c>
      <c r="AU66" t="s">
        <v>106</v>
      </c>
      <c r="AV66" t="s">
        <v>106</v>
      </c>
      <c r="AW66" t="s">
        <v>106</v>
      </c>
      <c r="AX66" t="s">
        <v>106</v>
      </c>
      <c r="AY66" t="s">
        <v>106</v>
      </c>
      <c r="AZ66" t="s">
        <v>106</v>
      </c>
      <c r="BA66" t="s">
        <v>106</v>
      </c>
      <c r="BB66" t="s">
        <v>106</v>
      </c>
      <c r="BC66" t="s">
        <v>106</v>
      </c>
      <c r="BD66" t="s">
        <v>106</v>
      </c>
      <c r="BE66">
        <v>0</v>
      </c>
      <c r="BF66" t="s">
        <v>106</v>
      </c>
      <c r="BG66">
        <v>0</v>
      </c>
      <c r="BH66" t="s">
        <v>106</v>
      </c>
      <c r="BI66" t="s">
        <v>106</v>
      </c>
      <c r="BJ66" t="s">
        <v>106</v>
      </c>
      <c r="BK66" s="7">
        <v>0.01</v>
      </c>
      <c r="BL66" t="s">
        <v>106</v>
      </c>
      <c r="BM66" t="s">
        <v>106</v>
      </c>
      <c r="BN66">
        <v>0</v>
      </c>
      <c r="BO66" t="s">
        <v>106</v>
      </c>
      <c r="BP66" t="s">
        <v>106</v>
      </c>
      <c r="BQ66">
        <v>0</v>
      </c>
      <c r="BR66">
        <v>0</v>
      </c>
      <c r="BS66">
        <v>0</v>
      </c>
      <c r="BT66" t="s">
        <v>106</v>
      </c>
      <c r="BU66" s="7">
        <v>0.01</v>
      </c>
      <c r="BV66" t="s">
        <v>106</v>
      </c>
      <c r="BW66">
        <v>0</v>
      </c>
      <c r="BX66">
        <v>0</v>
      </c>
      <c r="BY66">
        <v>0</v>
      </c>
      <c r="BZ66">
        <v>0</v>
      </c>
    </row>
    <row r="67" spans="1:78" x14ac:dyDescent="0.25">
      <c r="A67" t="s">
        <v>87</v>
      </c>
      <c r="B67">
        <v>30</v>
      </c>
      <c r="C67">
        <v>26</v>
      </c>
      <c r="D67">
        <v>4</v>
      </c>
      <c r="E67">
        <v>1</v>
      </c>
      <c r="F67">
        <v>8</v>
      </c>
      <c r="G67">
        <v>15</v>
      </c>
      <c r="H67">
        <v>8</v>
      </c>
      <c r="I67">
        <v>3</v>
      </c>
      <c r="J67">
        <v>6</v>
      </c>
      <c r="K67">
        <v>12</v>
      </c>
      <c r="L67">
        <v>9</v>
      </c>
      <c r="M67">
        <v>8</v>
      </c>
      <c r="N67">
        <v>13</v>
      </c>
      <c r="O67">
        <v>8</v>
      </c>
      <c r="P67">
        <v>2</v>
      </c>
      <c r="Q67">
        <v>9</v>
      </c>
      <c r="R67">
        <v>21</v>
      </c>
      <c r="S67">
        <v>17</v>
      </c>
      <c r="T67">
        <v>6</v>
      </c>
      <c r="U67">
        <v>7</v>
      </c>
      <c r="V67">
        <v>25</v>
      </c>
      <c r="W67">
        <v>1</v>
      </c>
      <c r="X67">
        <v>5</v>
      </c>
      <c r="Y67">
        <v>2</v>
      </c>
      <c r="Z67">
        <v>29</v>
      </c>
      <c r="AA67">
        <v>30</v>
      </c>
      <c r="AB67">
        <v>29</v>
      </c>
      <c r="AC67">
        <v>3</v>
      </c>
      <c r="AD67">
        <v>25</v>
      </c>
      <c r="AE67">
        <v>2</v>
      </c>
      <c r="AF67">
        <v>14</v>
      </c>
      <c r="AG67">
        <v>13</v>
      </c>
      <c r="AH67">
        <v>2</v>
      </c>
      <c r="AI67">
        <v>25</v>
      </c>
      <c r="AJ67">
        <v>0</v>
      </c>
      <c r="AK67">
        <v>4</v>
      </c>
      <c r="AL67">
        <v>19</v>
      </c>
      <c r="AM67">
        <v>11</v>
      </c>
      <c r="AN67">
        <v>0</v>
      </c>
      <c r="AO67">
        <v>1</v>
      </c>
      <c r="AP67">
        <v>3</v>
      </c>
      <c r="AQ67">
        <v>2</v>
      </c>
      <c r="AR67">
        <v>2</v>
      </c>
      <c r="AS67">
        <v>2</v>
      </c>
      <c r="AT67">
        <v>1</v>
      </c>
      <c r="AU67">
        <v>2</v>
      </c>
      <c r="AV67">
        <v>3</v>
      </c>
      <c r="AW67">
        <v>1</v>
      </c>
      <c r="AX67">
        <v>3</v>
      </c>
      <c r="AY67">
        <v>2</v>
      </c>
      <c r="AZ67">
        <v>5</v>
      </c>
      <c r="BA67">
        <v>2</v>
      </c>
      <c r="BB67">
        <v>2</v>
      </c>
      <c r="BC67">
        <v>2</v>
      </c>
      <c r="BD67">
        <v>0</v>
      </c>
      <c r="BE67">
        <v>14</v>
      </c>
      <c r="BF67">
        <v>16</v>
      </c>
      <c r="BG67">
        <v>25</v>
      </c>
      <c r="BH67">
        <v>5</v>
      </c>
      <c r="BI67">
        <v>12</v>
      </c>
      <c r="BJ67">
        <v>6</v>
      </c>
      <c r="BK67">
        <v>3</v>
      </c>
      <c r="BL67">
        <v>0</v>
      </c>
      <c r="BM67">
        <v>11</v>
      </c>
      <c r="BN67">
        <v>11</v>
      </c>
      <c r="BO67">
        <v>8</v>
      </c>
      <c r="BP67">
        <v>1</v>
      </c>
      <c r="BQ67">
        <v>11</v>
      </c>
      <c r="BR67">
        <v>19</v>
      </c>
      <c r="BS67">
        <v>16</v>
      </c>
      <c r="BT67">
        <v>9</v>
      </c>
      <c r="BU67">
        <v>6</v>
      </c>
      <c r="BV67">
        <v>3</v>
      </c>
      <c r="BW67">
        <v>9</v>
      </c>
      <c r="BX67">
        <v>23</v>
      </c>
      <c r="BY67">
        <v>25</v>
      </c>
      <c r="BZ67">
        <v>22</v>
      </c>
    </row>
    <row r="68" spans="1:78" x14ac:dyDescent="0.25">
      <c r="B68" s="7">
        <v>0.06</v>
      </c>
      <c r="C68" s="7">
        <v>0.06</v>
      </c>
      <c r="D68" s="7">
        <v>0.1</v>
      </c>
      <c r="E68" s="7">
        <v>0.05</v>
      </c>
      <c r="F68" s="7">
        <v>0.06</v>
      </c>
      <c r="G68" s="7">
        <v>0.05</v>
      </c>
      <c r="H68" s="7">
        <v>0.08</v>
      </c>
      <c r="I68" s="7">
        <v>0.02</v>
      </c>
      <c r="J68" s="7">
        <v>0.04</v>
      </c>
      <c r="K68" s="7">
        <v>0.11</v>
      </c>
      <c r="L68" s="7">
        <v>0.1</v>
      </c>
      <c r="M68" s="7">
        <v>0.08</v>
      </c>
      <c r="N68" s="7">
        <v>0.04</v>
      </c>
      <c r="O68" s="7">
        <v>0.17</v>
      </c>
      <c r="P68" s="7">
        <v>0.11</v>
      </c>
      <c r="Q68" s="7">
        <v>0.12</v>
      </c>
      <c r="R68" s="7">
        <v>0.05</v>
      </c>
      <c r="S68" s="7">
        <v>0.05</v>
      </c>
      <c r="T68" s="7">
        <v>0.06</v>
      </c>
      <c r="U68" s="7">
        <v>0.09</v>
      </c>
      <c r="V68" s="7">
        <v>0.05</v>
      </c>
      <c r="W68" s="7">
        <v>0.03</v>
      </c>
      <c r="X68" s="7">
        <v>0.19</v>
      </c>
      <c r="Y68" s="7">
        <v>0.04</v>
      </c>
      <c r="Z68" s="7">
        <v>0.06</v>
      </c>
      <c r="AA68" s="7">
        <v>0.06</v>
      </c>
      <c r="AB68" s="7">
        <v>0.06</v>
      </c>
      <c r="AC68" s="7">
        <v>0.04</v>
      </c>
      <c r="AD68" s="7">
        <v>0.06</v>
      </c>
      <c r="AE68" s="7">
        <v>0.12</v>
      </c>
      <c r="AF68" s="7">
        <v>0.04</v>
      </c>
      <c r="AG68" s="7">
        <v>0.11</v>
      </c>
      <c r="AH68" s="7">
        <v>0.28000000000000003</v>
      </c>
      <c r="AI68" s="7">
        <v>0.06</v>
      </c>
      <c r="AJ68" t="s">
        <v>108</v>
      </c>
      <c r="AK68" s="7">
        <v>0.06</v>
      </c>
      <c r="AL68" s="7">
        <v>0.06</v>
      </c>
      <c r="AM68" s="7">
        <v>0.06</v>
      </c>
      <c r="AN68" t="s">
        <v>108</v>
      </c>
      <c r="AO68" s="7">
        <v>0.03</v>
      </c>
      <c r="AP68" s="7">
        <v>0.06</v>
      </c>
      <c r="AQ68" s="7">
        <v>0.04</v>
      </c>
      <c r="AR68" s="7">
        <v>0.05</v>
      </c>
      <c r="AS68" s="7">
        <v>7.0000000000000007E-2</v>
      </c>
      <c r="AT68" s="7">
        <v>0.01</v>
      </c>
      <c r="AU68" s="7">
        <v>0.06</v>
      </c>
      <c r="AV68" s="7">
        <v>0.09</v>
      </c>
      <c r="AW68" s="7">
        <v>0.13</v>
      </c>
      <c r="AX68" s="7">
        <v>0.09</v>
      </c>
      <c r="AY68" s="7">
        <v>0.04</v>
      </c>
      <c r="AZ68" s="7">
        <v>0.18</v>
      </c>
      <c r="BA68" s="7">
        <v>0.08</v>
      </c>
      <c r="BB68" s="7">
        <v>0.05</v>
      </c>
      <c r="BC68" s="7">
        <v>0.05</v>
      </c>
      <c r="BD68" t="s">
        <v>108</v>
      </c>
      <c r="BE68" s="7">
        <v>0.06</v>
      </c>
      <c r="BF68" s="7">
        <v>0.05</v>
      </c>
      <c r="BG68" s="7">
        <v>0.06</v>
      </c>
      <c r="BH68" s="7">
        <v>0.04</v>
      </c>
      <c r="BI68" s="7">
        <v>0.05</v>
      </c>
      <c r="BJ68" s="7">
        <v>0.06</v>
      </c>
      <c r="BK68" s="7">
        <v>0.06</v>
      </c>
      <c r="BL68" t="s">
        <v>108</v>
      </c>
      <c r="BM68" s="7">
        <v>0.05</v>
      </c>
      <c r="BN68" s="7">
        <v>0.04</v>
      </c>
      <c r="BO68" s="7">
        <v>0.16</v>
      </c>
      <c r="BP68" s="7">
        <v>0.49</v>
      </c>
      <c r="BQ68" s="7">
        <v>0.05</v>
      </c>
      <c r="BR68" s="7">
        <v>0.05</v>
      </c>
      <c r="BS68" s="7">
        <v>0.04</v>
      </c>
      <c r="BT68" s="7">
        <v>0.1</v>
      </c>
      <c r="BU68" s="7">
        <v>0.04</v>
      </c>
      <c r="BV68" s="7">
        <v>0.05</v>
      </c>
      <c r="BW68" s="7">
        <v>0.05</v>
      </c>
      <c r="BX68" s="7">
        <v>0.06</v>
      </c>
      <c r="BY68" s="7">
        <v>0.06</v>
      </c>
      <c r="BZ68" s="7">
        <v>0.06</v>
      </c>
    </row>
    <row r="69" spans="1:78" x14ac:dyDescent="0.25">
      <c r="A69" t="s">
        <v>581</v>
      </c>
      <c r="B69">
        <v>3</v>
      </c>
      <c r="C69">
        <v>1</v>
      </c>
      <c r="D69">
        <v>2</v>
      </c>
      <c r="E69">
        <v>0</v>
      </c>
      <c r="F69">
        <v>1</v>
      </c>
      <c r="G69">
        <v>2</v>
      </c>
      <c r="H69">
        <v>0</v>
      </c>
      <c r="I69">
        <v>1</v>
      </c>
      <c r="J69">
        <v>1</v>
      </c>
      <c r="K69">
        <v>0</v>
      </c>
      <c r="L69">
        <v>1</v>
      </c>
      <c r="M69">
        <v>0</v>
      </c>
      <c r="N69">
        <v>3</v>
      </c>
      <c r="O69">
        <v>0</v>
      </c>
      <c r="P69">
        <v>0</v>
      </c>
      <c r="Q69">
        <v>0</v>
      </c>
      <c r="R69">
        <v>3</v>
      </c>
      <c r="S69">
        <v>1</v>
      </c>
      <c r="T69">
        <v>1</v>
      </c>
      <c r="U69">
        <v>1</v>
      </c>
      <c r="V69">
        <v>3</v>
      </c>
      <c r="W69">
        <v>0</v>
      </c>
      <c r="X69">
        <v>0</v>
      </c>
      <c r="Y69">
        <v>0</v>
      </c>
      <c r="Z69">
        <v>3</v>
      </c>
      <c r="AA69">
        <v>3</v>
      </c>
      <c r="AB69">
        <v>3</v>
      </c>
      <c r="AC69">
        <v>0</v>
      </c>
      <c r="AD69">
        <v>3</v>
      </c>
      <c r="AE69">
        <v>0</v>
      </c>
      <c r="AF69">
        <v>2</v>
      </c>
      <c r="AG69">
        <v>1</v>
      </c>
      <c r="AH69">
        <v>0</v>
      </c>
      <c r="AI69">
        <v>3</v>
      </c>
      <c r="AJ69">
        <v>0</v>
      </c>
      <c r="AK69">
        <v>1</v>
      </c>
      <c r="AL69">
        <v>3</v>
      </c>
      <c r="AM69">
        <v>1</v>
      </c>
      <c r="AN69">
        <v>0</v>
      </c>
      <c r="AO69">
        <v>0</v>
      </c>
      <c r="AP69">
        <v>0</v>
      </c>
      <c r="AQ69">
        <v>0</v>
      </c>
      <c r="AR69">
        <v>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2</v>
      </c>
      <c r="BF69">
        <v>2</v>
      </c>
      <c r="BG69">
        <v>3</v>
      </c>
      <c r="BH69">
        <v>0</v>
      </c>
      <c r="BI69">
        <v>2</v>
      </c>
      <c r="BJ69">
        <v>2</v>
      </c>
      <c r="BK69">
        <v>0</v>
      </c>
      <c r="BL69">
        <v>0</v>
      </c>
      <c r="BM69">
        <v>3</v>
      </c>
      <c r="BN69">
        <v>1</v>
      </c>
      <c r="BO69">
        <v>0</v>
      </c>
      <c r="BP69">
        <v>0</v>
      </c>
      <c r="BQ69">
        <v>3</v>
      </c>
      <c r="BR69">
        <v>3</v>
      </c>
      <c r="BS69">
        <v>3</v>
      </c>
      <c r="BT69">
        <v>1</v>
      </c>
      <c r="BU69">
        <v>2</v>
      </c>
      <c r="BV69">
        <v>1</v>
      </c>
      <c r="BW69">
        <v>1</v>
      </c>
      <c r="BX69">
        <v>2</v>
      </c>
      <c r="BY69">
        <v>2</v>
      </c>
      <c r="BZ69">
        <v>2</v>
      </c>
    </row>
    <row r="70" spans="1:78" x14ac:dyDescent="0.25">
      <c r="B70" s="7">
        <v>0.01</v>
      </c>
      <c r="C70">
        <v>0</v>
      </c>
      <c r="D70" s="7">
        <v>0.06</v>
      </c>
      <c r="E70" t="s">
        <v>108</v>
      </c>
      <c r="F70" s="7">
        <v>0.01</v>
      </c>
      <c r="G70" s="7">
        <v>0.01</v>
      </c>
      <c r="H70" s="7">
        <v>0.01</v>
      </c>
      <c r="I70" s="7">
        <v>0.01</v>
      </c>
      <c r="J70" s="7">
        <v>0.01</v>
      </c>
      <c r="K70" t="s">
        <v>108</v>
      </c>
      <c r="L70" s="7">
        <v>0.01</v>
      </c>
      <c r="M70" t="s">
        <v>108</v>
      </c>
      <c r="N70" s="7">
        <v>0.01</v>
      </c>
      <c r="O70" s="7">
        <v>0.01</v>
      </c>
      <c r="P70" t="s">
        <v>108</v>
      </c>
      <c r="Q70" s="7">
        <v>0.01</v>
      </c>
      <c r="R70" s="7">
        <v>0.01</v>
      </c>
      <c r="S70">
        <v>0</v>
      </c>
      <c r="T70" s="7">
        <v>0.01</v>
      </c>
      <c r="U70" s="7">
        <v>0.01</v>
      </c>
      <c r="V70" s="7">
        <v>0.01</v>
      </c>
      <c r="W70" t="s">
        <v>108</v>
      </c>
      <c r="X70" t="s">
        <v>108</v>
      </c>
      <c r="Y70" s="7">
        <v>0.01</v>
      </c>
      <c r="Z70" s="7">
        <v>0.01</v>
      </c>
      <c r="AA70" s="7">
        <v>0.01</v>
      </c>
      <c r="AB70" s="7">
        <v>0.01</v>
      </c>
      <c r="AC70" s="7">
        <v>0.01</v>
      </c>
      <c r="AD70" s="7">
        <v>0.01</v>
      </c>
      <c r="AE70" t="s">
        <v>108</v>
      </c>
      <c r="AF70" s="7">
        <v>0.01</v>
      </c>
      <c r="AG70" s="7">
        <v>0.01</v>
      </c>
      <c r="AH70" t="s">
        <v>108</v>
      </c>
      <c r="AI70" s="7">
        <v>0.01</v>
      </c>
      <c r="AJ70" t="s">
        <v>108</v>
      </c>
      <c r="AK70" s="7">
        <v>0.01</v>
      </c>
      <c r="AL70" s="7">
        <v>0.01</v>
      </c>
      <c r="AM70">
        <v>0</v>
      </c>
      <c r="AN70" t="s">
        <v>108</v>
      </c>
      <c r="AO70" t="s">
        <v>108</v>
      </c>
      <c r="AP70" t="s">
        <v>108</v>
      </c>
      <c r="AQ70" t="s">
        <v>108</v>
      </c>
      <c r="AR70" s="7">
        <v>0.02</v>
      </c>
      <c r="AS70" t="s">
        <v>108</v>
      </c>
      <c r="AT70" t="s">
        <v>108</v>
      </c>
      <c r="AU70" t="s">
        <v>108</v>
      </c>
      <c r="AV70" t="s">
        <v>108</v>
      </c>
      <c r="AW70" t="s">
        <v>108</v>
      </c>
      <c r="AX70" s="7">
        <v>7.0000000000000007E-2</v>
      </c>
      <c r="AY70" s="7">
        <v>0.01</v>
      </c>
      <c r="AZ70" t="s">
        <v>108</v>
      </c>
      <c r="BA70" t="s">
        <v>108</v>
      </c>
      <c r="BB70" t="s">
        <v>108</v>
      </c>
      <c r="BC70" t="s">
        <v>108</v>
      </c>
      <c r="BD70" t="s">
        <v>108</v>
      </c>
      <c r="BE70" s="7">
        <v>0.01</v>
      </c>
      <c r="BF70" s="7">
        <v>0.01</v>
      </c>
      <c r="BG70" s="7">
        <v>0.01</v>
      </c>
      <c r="BH70" t="s">
        <v>108</v>
      </c>
      <c r="BI70" s="7">
        <v>0.01</v>
      </c>
      <c r="BJ70" s="7">
        <v>0.02</v>
      </c>
      <c r="BK70" t="s">
        <v>108</v>
      </c>
      <c r="BL70" t="s">
        <v>108</v>
      </c>
      <c r="BM70" s="7">
        <v>0.01</v>
      </c>
      <c r="BN70">
        <v>0</v>
      </c>
      <c r="BO70" t="s">
        <v>108</v>
      </c>
      <c r="BP70" t="s">
        <v>108</v>
      </c>
      <c r="BQ70" s="7">
        <v>0.01</v>
      </c>
      <c r="BR70" s="7">
        <v>0.01</v>
      </c>
      <c r="BS70" s="7">
        <v>0.01</v>
      </c>
      <c r="BT70" s="7">
        <v>0.01</v>
      </c>
      <c r="BU70" s="7">
        <v>0.01</v>
      </c>
      <c r="BV70" s="7">
        <v>0.02</v>
      </c>
      <c r="BW70" s="7">
        <v>0.01</v>
      </c>
      <c r="BX70">
        <v>0</v>
      </c>
      <c r="BY70" s="7">
        <v>0.01</v>
      </c>
      <c r="BZ70" s="7">
        <v>0.01</v>
      </c>
    </row>
    <row r="71" spans="1:78" x14ac:dyDescent="0.25">
      <c r="A71" t="s">
        <v>41</v>
      </c>
      <c r="B71">
        <v>21</v>
      </c>
      <c r="C71">
        <v>19</v>
      </c>
      <c r="D71">
        <v>0</v>
      </c>
      <c r="E71">
        <v>2</v>
      </c>
      <c r="F71">
        <v>8</v>
      </c>
      <c r="G71">
        <v>8</v>
      </c>
      <c r="H71">
        <v>4</v>
      </c>
      <c r="I71">
        <v>5</v>
      </c>
      <c r="J71">
        <v>5</v>
      </c>
      <c r="K71">
        <v>6</v>
      </c>
      <c r="L71">
        <v>5</v>
      </c>
      <c r="M71">
        <v>6</v>
      </c>
      <c r="N71">
        <v>13</v>
      </c>
      <c r="O71">
        <v>1</v>
      </c>
      <c r="P71">
        <v>0</v>
      </c>
      <c r="Q71">
        <v>3</v>
      </c>
      <c r="R71">
        <v>18</v>
      </c>
      <c r="S71">
        <v>11</v>
      </c>
      <c r="T71">
        <v>6</v>
      </c>
      <c r="U71">
        <v>4</v>
      </c>
      <c r="V71">
        <v>17</v>
      </c>
      <c r="W71">
        <v>1</v>
      </c>
      <c r="X71">
        <v>2</v>
      </c>
      <c r="Y71">
        <v>2</v>
      </c>
      <c r="Z71">
        <v>18</v>
      </c>
      <c r="AA71">
        <v>21</v>
      </c>
      <c r="AB71">
        <v>18</v>
      </c>
      <c r="AC71">
        <v>5</v>
      </c>
      <c r="AD71">
        <v>14</v>
      </c>
      <c r="AE71">
        <v>1</v>
      </c>
      <c r="AF71">
        <v>14</v>
      </c>
      <c r="AG71">
        <v>7</v>
      </c>
      <c r="AH71">
        <v>0</v>
      </c>
      <c r="AI71">
        <v>16</v>
      </c>
      <c r="AJ71">
        <v>0</v>
      </c>
      <c r="AK71">
        <v>5</v>
      </c>
      <c r="AL71">
        <v>14</v>
      </c>
      <c r="AM71">
        <v>6</v>
      </c>
      <c r="AN71">
        <v>0</v>
      </c>
      <c r="AO71">
        <v>1</v>
      </c>
      <c r="AP71">
        <v>3</v>
      </c>
      <c r="AQ71">
        <v>4</v>
      </c>
      <c r="AR71">
        <v>2</v>
      </c>
      <c r="AS71">
        <v>2</v>
      </c>
      <c r="AT71">
        <v>3</v>
      </c>
      <c r="AU71">
        <v>2</v>
      </c>
      <c r="AV71">
        <v>0</v>
      </c>
      <c r="AW71">
        <v>0</v>
      </c>
      <c r="AX71">
        <v>0</v>
      </c>
      <c r="AY71">
        <v>1</v>
      </c>
      <c r="AZ71">
        <v>0</v>
      </c>
      <c r="BA71">
        <v>1</v>
      </c>
      <c r="BB71">
        <v>1</v>
      </c>
      <c r="BC71">
        <v>1</v>
      </c>
      <c r="BD71">
        <v>0</v>
      </c>
      <c r="BE71">
        <v>13</v>
      </c>
      <c r="BF71">
        <v>7</v>
      </c>
      <c r="BG71">
        <v>18</v>
      </c>
      <c r="BH71">
        <v>3</v>
      </c>
      <c r="BI71">
        <v>6</v>
      </c>
      <c r="BJ71">
        <v>7</v>
      </c>
      <c r="BK71">
        <v>3</v>
      </c>
      <c r="BL71">
        <v>2</v>
      </c>
      <c r="BM71">
        <v>8</v>
      </c>
      <c r="BN71">
        <v>9</v>
      </c>
      <c r="BO71">
        <v>3</v>
      </c>
      <c r="BP71">
        <v>0</v>
      </c>
      <c r="BQ71">
        <v>6</v>
      </c>
      <c r="BR71">
        <v>12</v>
      </c>
      <c r="BS71">
        <v>11</v>
      </c>
      <c r="BT71">
        <v>6</v>
      </c>
      <c r="BU71">
        <v>7</v>
      </c>
      <c r="BV71">
        <v>2</v>
      </c>
      <c r="BW71">
        <v>4</v>
      </c>
      <c r="BX71">
        <v>13</v>
      </c>
      <c r="BY71">
        <v>14</v>
      </c>
      <c r="BZ71">
        <v>13</v>
      </c>
    </row>
    <row r="72" spans="1:78" x14ac:dyDescent="0.25">
      <c r="B72" s="7">
        <v>0.04</v>
      </c>
      <c r="C72" s="7">
        <v>0.04</v>
      </c>
      <c r="D72" t="s">
        <v>108</v>
      </c>
      <c r="E72" s="7">
        <v>0.08</v>
      </c>
      <c r="F72" s="7">
        <v>7.0000000000000007E-2</v>
      </c>
      <c r="G72" s="7">
        <v>0.03</v>
      </c>
      <c r="H72" s="7">
        <v>0.04</v>
      </c>
      <c r="I72" s="7">
        <v>0.03</v>
      </c>
      <c r="J72" s="7">
        <v>0.03</v>
      </c>
      <c r="K72" s="7">
        <v>0.05</v>
      </c>
      <c r="L72" s="7">
        <v>0.05</v>
      </c>
      <c r="M72" s="7">
        <v>0.06</v>
      </c>
      <c r="N72" s="7">
        <v>0.04</v>
      </c>
      <c r="O72" s="7">
        <v>0.03</v>
      </c>
      <c r="P72" t="s">
        <v>108</v>
      </c>
      <c r="Q72" s="7">
        <v>0.03</v>
      </c>
      <c r="R72" s="7">
        <v>0.04</v>
      </c>
      <c r="S72" s="7">
        <v>0.03</v>
      </c>
      <c r="T72" s="7">
        <v>0.05</v>
      </c>
      <c r="U72" s="7">
        <v>0.06</v>
      </c>
      <c r="V72" s="7">
        <v>0.04</v>
      </c>
      <c r="W72" s="7">
        <v>0.03</v>
      </c>
      <c r="X72" s="7">
        <v>0.1</v>
      </c>
      <c r="Y72" s="7">
        <v>0.04</v>
      </c>
      <c r="Z72" s="7">
        <v>0.04</v>
      </c>
      <c r="AA72" s="7">
        <v>0.04</v>
      </c>
      <c r="AB72" s="7">
        <v>0.04</v>
      </c>
      <c r="AC72" s="7">
        <v>0.06</v>
      </c>
      <c r="AD72" s="7">
        <v>0.03</v>
      </c>
      <c r="AE72" s="7">
        <v>0.08</v>
      </c>
      <c r="AF72" s="7">
        <v>0.04</v>
      </c>
      <c r="AG72" s="7">
        <v>0.05</v>
      </c>
      <c r="AH72" t="s">
        <v>108</v>
      </c>
      <c r="AI72" s="7">
        <v>0.04</v>
      </c>
      <c r="AJ72" t="s">
        <v>108</v>
      </c>
      <c r="AK72" s="7">
        <v>0.08</v>
      </c>
      <c r="AL72" s="7">
        <v>0.05</v>
      </c>
      <c r="AM72" s="7">
        <v>0.03</v>
      </c>
      <c r="AN72" t="s">
        <v>108</v>
      </c>
      <c r="AO72" s="7">
        <v>0.03</v>
      </c>
      <c r="AP72" s="7">
        <v>7.0000000000000007E-2</v>
      </c>
      <c r="AQ72" s="7">
        <v>0.08</v>
      </c>
      <c r="AR72" s="7">
        <v>0.05</v>
      </c>
      <c r="AS72" s="7">
        <v>0.08</v>
      </c>
      <c r="AT72" s="7">
        <v>0.04</v>
      </c>
      <c r="AU72" s="7">
        <v>0.06</v>
      </c>
      <c r="AV72" t="s">
        <v>108</v>
      </c>
      <c r="AW72" t="s">
        <v>108</v>
      </c>
      <c r="AX72" t="s">
        <v>108</v>
      </c>
      <c r="AY72" s="7">
        <v>0.03</v>
      </c>
      <c r="AZ72" t="s">
        <v>108</v>
      </c>
      <c r="BA72" s="7">
        <v>0.02</v>
      </c>
      <c r="BB72" s="7">
        <v>0.03</v>
      </c>
      <c r="BC72" s="7">
        <v>0.01</v>
      </c>
      <c r="BD72" t="s">
        <v>108</v>
      </c>
      <c r="BE72" s="7">
        <v>0.06</v>
      </c>
      <c r="BF72" s="7">
        <v>0.02</v>
      </c>
      <c r="BG72" s="7">
        <v>0.05</v>
      </c>
      <c r="BH72" s="7">
        <v>0.02</v>
      </c>
      <c r="BI72" s="7">
        <v>0.03</v>
      </c>
      <c r="BJ72" s="7">
        <v>0.06</v>
      </c>
      <c r="BK72" s="7">
        <v>0.06</v>
      </c>
      <c r="BL72" s="7">
        <v>0.1</v>
      </c>
      <c r="BM72" s="7">
        <v>0.04</v>
      </c>
      <c r="BN72" s="7">
        <v>0.04</v>
      </c>
      <c r="BO72" s="7">
        <v>0.06</v>
      </c>
      <c r="BP72" t="s">
        <v>108</v>
      </c>
      <c r="BQ72" s="7">
        <v>0.02</v>
      </c>
      <c r="BR72" s="7">
        <v>0.03</v>
      </c>
      <c r="BS72" s="7">
        <v>0.03</v>
      </c>
      <c r="BT72" s="7">
        <v>7.0000000000000007E-2</v>
      </c>
      <c r="BU72" s="7">
        <v>0.05</v>
      </c>
      <c r="BV72" s="7">
        <v>0.03</v>
      </c>
      <c r="BW72" s="7">
        <v>0.02</v>
      </c>
      <c r="BX72" s="7">
        <v>0.03</v>
      </c>
      <c r="BY72" s="7">
        <v>0.03</v>
      </c>
      <c r="BZ72" s="7">
        <v>0.04</v>
      </c>
    </row>
  </sheetData>
  <pageMargins left="0.7" right="0.7" top="0.75" bottom="0.75" header="0.3" footer="0.3"/>
  <pageSetup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718</v>
      </c>
    </row>
    <row r="2" spans="1:78" x14ac:dyDescent="0.25">
      <c r="A2" t="s">
        <v>759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140</v>
      </c>
      <c r="C8">
        <v>117</v>
      </c>
      <c r="D8">
        <v>13</v>
      </c>
      <c r="E8">
        <v>10</v>
      </c>
      <c r="F8">
        <v>20</v>
      </c>
      <c r="G8">
        <v>69</v>
      </c>
      <c r="H8">
        <v>51</v>
      </c>
      <c r="I8">
        <v>21</v>
      </c>
      <c r="J8">
        <v>43</v>
      </c>
      <c r="K8">
        <v>30</v>
      </c>
      <c r="L8">
        <v>46</v>
      </c>
      <c r="M8">
        <v>49</v>
      </c>
      <c r="N8">
        <v>66</v>
      </c>
      <c r="O8">
        <v>19</v>
      </c>
      <c r="P8">
        <v>6</v>
      </c>
      <c r="Q8">
        <v>33</v>
      </c>
      <c r="R8">
        <v>107</v>
      </c>
      <c r="S8">
        <v>85</v>
      </c>
      <c r="T8">
        <v>23</v>
      </c>
      <c r="U8">
        <v>30</v>
      </c>
      <c r="V8">
        <v>94</v>
      </c>
      <c r="W8">
        <v>24</v>
      </c>
      <c r="X8">
        <v>19</v>
      </c>
      <c r="Y8">
        <v>15</v>
      </c>
      <c r="Z8">
        <v>125</v>
      </c>
      <c r="AA8">
        <v>140</v>
      </c>
      <c r="AB8">
        <v>125</v>
      </c>
      <c r="AC8">
        <v>24</v>
      </c>
      <c r="AD8">
        <v>108</v>
      </c>
      <c r="AE8">
        <v>8</v>
      </c>
      <c r="AF8">
        <v>98</v>
      </c>
      <c r="AG8">
        <v>31</v>
      </c>
      <c r="AH8">
        <v>1</v>
      </c>
      <c r="AI8">
        <v>94</v>
      </c>
      <c r="AJ8">
        <v>12</v>
      </c>
      <c r="AK8">
        <v>27</v>
      </c>
      <c r="AL8">
        <v>73</v>
      </c>
      <c r="AM8">
        <v>51</v>
      </c>
      <c r="AN8">
        <v>5</v>
      </c>
      <c r="AO8">
        <v>11</v>
      </c>
      <c r="AP8">
        <v>8</v>
      </c>
      <c r="AQ8">
        <v>12</v>
      </c>
      <c r="AR8">
        <v>10</v>
      </c>
      <c r="AS8">
        <v>8</v>
      </c>
      <c r="AT8">
        <v>12</v>
      </c>
      <c r="AU8">
        <v>8</v>
      </c>
      <c r="AV8">
        <v>13</v>
      </c>
      <c r="AW8">
        <v>4</v>
      </c>
      <c r="AX8">
        <v>9</v>
      </c>
      <c r="AY8">
        <v>20</v>
      </c>
      <c r="AZ8">
        <v>6</v>
      </c>
      <c r="BA8">
        <v>6</v>
      </c>
      <c r="BB8">
        <v>9</v>
      </c>
      <c r="BC8">
        <v>14</v>
      </c>
      <c r="BD8">
        <v>1</v>
      </c>
      <c r="BE8">
        <v>64</v>
      </c>
      <c r="BF8">
        <v>76</v>
      </c>
      <c r="BG8">
        <v>109</v>
      </c>
      <c r="BH8">
        <v>31</v>
      </c>
      <c r="BI8">
        <v>39</v>
      </c>
      <c r="BJ8">
        <v>36</v>
      </c>
      <c r="BK8">
        <v>30</v>
      </c>
      <c r="BL8">
        <v>3</v>
      </c>
      <c r="BM8">
        <v>43</v>
      </c>
      <c r="BN8">
        <v>72</v>
      </c>
      <c r="BO8">
        <v>20</v>
      </c>
      <c r="BP8">
        <v>5</v>
      </c>
      <c r="BQ8">
        <v>59</v>
      </c>
      <c r="BR8">
        <v>85</v>
      </c>
      <c r="BS8">
        <v>77</v>
      </c>
      <c r="BT8">
        <v>41</v>
      </c>
      <c r="BU8">
        <v>29</v>
      </c>
      <c r="BV8">
        <v>26</v>
      </c>
      <c r="BW8">
        <v>36</v>
      </c>
      <c r="BX8">
        <v>80</v>
      </c>
      <c r="BY8">
        <v>78</v>
      </c>
      <c r="BZ8">
        <v>74</v>
      </c>
    </row>
    <row r="9" spans="1:78" x14ac:dyDescent="0.25">
      <c r="A9" t="s">
        <v>103</v>
      </c>
      <c r="B9">
        <v>135</v>
      </c>
      <c r="C9">
        <v>110</v>
      </c>
      <c r="D9">
        <v>17</v>
      </c>
      <c r="E9">
        <v>8</v>
      </c>
      <c r="F9">
        <v>14</v>
      </c>
      <c r="G9">
        <v>79</v>
      </c>
      <c r="H9">
        <v>42</v>
      </c>
      <c r="I9">
        <v>24</v>
      </c>
      <c r="J9">
        <v>54</v>
      </c>
      <c r="K9">
        <v>29</v>
      </c>
      <c r="L9">
        <v>29</v>
      </c>
      <c r="M9">
        <v>40</v>
      </c>
      <c r="N9">
        <v>74</v>
      </c>
      <c r="O9">
        <v>17</v>
      </c>
      <c r="P9">
        <v>5</v>
      </c>
      <c r="Q9">
        <v>26</v>
      </c>
      <c r="R9">
        <v>109</v>
      </c>
      <c r="S9">
        <v>88</v>
      </c>
      <c r="T9">
        <v>21</v>
      </c>
      <c r="U9">
        <v>24</v>
      </c>
      <c r="V9">
        <v>96</v>
      </c>
      <c r="W9">
        <v>22</v>
      </c>
      <c r="X9">
        <v>15</v>
      </c>
      <c r="Y9">
        <v>13</v>
      </c>
      <c r="Z9">
        <v>121</v>
      </c>
      <c r="AA9">
        <v>135</v>
      </c>
      <c r="AB9">
        <v>121</v>
      </c>
      <c r="AC9">
        <v>24</v>
      </c>
      <c r="AD9">
        <v>104</v>
      </c>
      <c r="AE9">
        <v>8</v>
      </c>
      <c r="AF9">
        <v>99</v>
      </c>
      <c r="AG9">
        <v>27</v>
      </c>
      <c r="AH9">
        <v>1</v>
      </c>
      <c r="AI9">
        <v>95</v>
      </c>
      <c r="AJ9">
        <v>11</v>
      </c>
      <c r="AK9">
        <v>22</v>
      </c>
      <c r="AL9">
        <v>71</v>
      </c>
      <c r="AM9">
        <v>48</v>
      </c>
      <c r="AN9">
        <v>4</v>
      </c>
      <c r="AO9">
        <v>11</v>
      </c>
      <c r="AP9">
        <v>8</v>
      </c>
      <c r="AQ9">
        <v>12</v>
      </c>
      <c r="AR9">
        <v>11</v>
      </c>
      <c r="AS9">
        <v>8</v>
      </c>
      <c r="AT9">
        <v>12</v>
      </c>
      <c r="AU9">
        <v>9</v>
      </c>
      <c r="AV9">
        <v>9</v>
      </c>
      <c r="AW9">
        <v>6</v>
      </c>
      <c r="AX9">
        <v>11</v>
      </c>
      <c r="AY9">
        <v>18</v>
      </c>
      <c r="AZ9">
        <v>8</v>
      </c>
      <c r="BA9">
        <v>4</v>
      </c>
      <c r="BB9">
        <v>8</v>
      </c>
      <c r="BC9">
        <v>11</v>
      </c>
      <c r="BD9">
        <v>1</v>
      </c>
      <c r="BE9">
        <v>59</v>
      </c>
      <c r="BF9">
        <v>76</v>
      </c>
      <c r="BG9">
        <v>103</v>
      </c>
      <c r="BH9">
        <v>32</v>
      </c>
      <c r="BI9">
        <v>38</v>
      </c>
      <c r="BJ9">
        <v>35</v>
      </c>
      <c r="BK9">
        <v>27</v>
      </c>
      <c r="BL9">
        <v>3</v>
      </c>
      <c r="BM9">
        <v>43</v>
      </c>
      <c r="BN9">
        <v>67</v>
      </c>
      <c r="BO9">
        <v>21</v>
      </c>
      <c r="BP9">
        <v>4</v>
      </c>
      <c r="BQ9">
        <v>61</v>
      </c>
      <c r="BR9">
        <v>85</v>
      </c>
      <c r="BS9">
        <v>77</v>
      </c>
      <c r="BT9">
        <v>36</v>
      </c>
      <c r="BU9">
        <v>28</v>
      </c>
      <c r="BV9">
        <v>25</v>
      </c>
      <c r="BW9">
        <v>38</v>
      </c>
      <c r="BX9">
        <v>75</v>
      </c>
      <c r="BY9">
        <v>75</v>
      </c>
      <c r="BZ9">
        <v>70</v>
      </c>
    </row>
    <row r="10" spans="1:78" x14ac:dyDescent="0.25">
      <c r="A10" t="s">
        <v>104</v>
      </c>
    </row>
    <row r="11" spans="1:78" x14ac:dyDescent="0.25">
      <c r="A11" t="s">
        <v>725</v>
      </c>
      <c r="B11">
        <v>33</v>
      </c>
      <c r="C11">
        <v>27</v>
      </c>
      <c r="D11">
        <v>5</v>
      </c>
      <c r="E11">
        <v>1</v>
      </c>
      <c r="F11">
        <v>3</v>
      </c>
      <c r="G11">
        <v>17</v>
      </c>
      <c r="H11">
        <v>13</v>
      </c>
      <c r="I11">
        <v>4</v>
      </c>
      <c r="J11">
        <v>16</v>
      </c>
      <c r="K11">
        <v>7</v>
      </c>
      <c r="L11">
        <v>7</v>
      </c>
      <c r="M11">
        <v>8</v>
      </c>
      <c r="N11">
        <v>21</v>
      </c>
      <c r="O11">
        <v>4</v>
      </c>
      <c r="P11">
        <v>1</v>
      </c>
      <c r="Q11">
        <v>4</v>
      </c>
      <c r="R11">
        <v>29</v>
      </c>
      <c r="S11">
        <v>26</v>
      </c>
      <c r="T11">
        <v>4</v>
      </c>
      <c r="U11">
        <v>3</v>
      </c>
      <c r="V11">
        <v>25</v>
      </c>
      <c r="W11">
        <v>7</v>
      </c>
      <c r="X11">
        <v>1</v>
      </c>
      <c r="Y11">
        <v>3</v>
      </c>
      <c r="Z11">
        <v>30</v>
      </c>
      <c r="AA11">
        <v>33</v>
      </c>
      <c r="AB11">
        <v>30</v>
      </c>
      <c r="AC11">
        <v>4</v>
      </c>
      <c r="AD11">
        <v>28</v>
      </c>
      <c r="AE11">
        <v>1</v>
      </c>
      <c r="AF11">
        <v>28</v>
      </c>
      <c r="AG11">
        <v>2</v>
      </c>
      <c r="AH11">
        <v>0</v>
      </c>
      <c r="AI11">
        <v>27</v>
      </c>
      <c r="AJ11">
        <v>1</v>
      </c>
      <c r="AK11">
        <v>4</v>
      </c>
      <c r="AL11">
        <v>22</v>
      </c>
      <c r="AM11">
        <v>9</v>
      </c>
      <c r="AN11">
        <v>1</v>
      </c>
      <c r="AO11">
        <v>1</v>
      </c>
      <c r="AP11">
        <v>1</v>
      </c>
      <c r="AQ11">
        <v>6</v>
      </c>
      <c r="AR11">
        <v>1</v>
      </c>
      <c r="AS11">
        <v>2</v>
      </c>
      <c r="AT11">
        <v>5</v>
      </c>
      <c r="AU11">
        <v>2</v>
      </c>
      <c r="AV11">
        <v>4</v>
      </c>
      <c r="AW11">
        <v>4</v>
      </c>
      <c r="AX11">
        <v>1</v>
      </c>
      <c r="AY11">
        <v>2</v>
      </c>
      <c r="AZ11">
        <v>1</v>
      </c>
      <c r="BA11">
        <v>1</v>
      </c>
      <c r="BB11">
        <v>1</v>
      </c>
      <c r="BC11">
        <v>4</v>
      </c>
      <c r="BD11">
        <v>0</v>
      </c>
      <c r="BE11">
        <v>7</v>
      </c>
      <c r="BF11">
        <v>27</v>
      </c>
      <c r="BG11">
        <v>27</v>
      </c>
      <c r="BH11">
        <v>6</v>
      </c>
      <c r="BI11">
        <v>10</v>
      </c>
      <c r="BJ11">
        <v>11</v>
      </c>
      <c r="BK11">
        <v>6</v>
      </c>
      <c r="BL11">
        <v>2</v>
      </c>
      <c r="BM11">
        <v>9</v>
      </c>
      <c r="BN11">
        <v>21</v>
      </c>
      <c r="BO11">
        <v>3</v>
      </c>
      <c r="BP11">
        <v>0</v>
      </c>
      <c r="BQ11">
        <v>18</v>
      </c>
      <c r="BR11">
        <v>19</v>
      </c>
      <c r="BS11">
        <v>19</v>
      </c>
      <c r="BT11">
        <v>5</v>
      </c>
      <c r="BU11">
        <v>1</v>
      </c>
      <c r="BV11">
        <v>10</v>
      </c>
      <c r="BW11">
        <v>7</v>
      </c>
      <c r="BX11">
        <v>14</v>
      </c>
      <c r="BY11">
        <v>14</v>
      </c>
      <c r="BZ11">
        <v>14</v>
      </c>
    </row>
    <row r="12" spans="1:78" x14ac:dyDescent="0.25">
      <c r="B12" s="7">
        <v>0.25</v>
      </c>
      <c r="C12" s="7">
        <v>0.25</v>
      </c>
      <c r="D12" s="7">
        <v>0.28000000000000003</v>
      </c>
      <c r="E12" s="7">
        <v>0.14000000000000001</v>
      </c>
      <c r="F12" s="7">
        <v>0.24</v>
      </c>
      <c r="G12" s="7">
        <v>0.22</v>
      </c>
      <c r="H12" s="7">
        <v>0.3</v>
      </c>
      <c r="I12" s="7">
        <v>0.17</v>
      </c>
      <c r="J12" s="7">
        <v>0.28999999999999998</v>
      </c>
      <c r="K12" s="7">
        <v>0.23</v>
      </c>
      <c r="L12" s="7">
        <v>0.24</v>
      </c>
      <c r="M12" s="7">
        <v>0.2</v>
      </c>
      <c r="N12" s="7">
        <v>0.28000000000000003</v>
      </c>
      <c r="O12" s="7">
        <v>0.22</v>
      </c>
      <c r="P12" s="7">
        <v>0.24</v>
      </c>
      <c r="Q12" s="7">
        <v>0.15</v>
      </c>
      <c r="R12" s="7">
        <v>0.27</v>
      </c>
      <c r="S12" s="7">
        <v>0.3</v>
      </c>
      <c r="T12" s="7">
        <v>0.19</v>
      </c>
      <c r="U12" s="7">
        <v>0.13</v>
      </c>
      <c r="V12" s="7">
        <v>0.26</v>
      </c>
      <c r="W12" s="7">
        <v>0.32</v>
      </c>
      <c r="X12" s="7">
        <v>7.0000000000000007E-2</v>
      </c>
      <c r="Y12" s="7">
        <v>0.22</v>
      </c>
      <c r="Z12" s="7">
        <v>0.25</v>
      </c>
      <c r="AA12" s="7">
        <v>0.25</v>
      </c>
      <c r="AB12" s="7">
        <v>0.25</v>
      </c>
      <c r="AC12" s="7">
        <v>0.18</v>
      </c>
      <c r="AD12" s="7">
        <v>0.27</v>
      </c>
      <c r="AE12" s="7">
        <v>0.08</v>
      </c>
      <c r="AF12" s="7">
        <v>0.28999999999999998</v>
      </c>
      <c r="AG12" s="7">
        <v>0.09</v>
      </c>
      <c r="AH12" t="s">
        <v>108</v>
      </c>
      <c r="AI12" s="7">
        <v>0.28000000000000003</v>
      </c>
      <c r="AJ12" s="7">
        <v>7.0000000000000007E-2</v>
      </c>
      <c r="AK12" s="7">
        <v>0.2</v>
      </c>
      <c r="AL12" s="7">
        <v>0.31</v>
      </c>
      <c r="AM12" s="7">
        <v>0.19</v>
      </c>
      <c r="AN12" s="7">
        <v>0.14000000000000001</v>
      </c>
      <c r="AO12" s="7">
        <v>0.13</v>
      </c>
      <c r="AP12" s="7">
        <v>0.12</v>
      </c>
      <c r="AQ12" s="7">
        <v>0.47</v>
      </c>
      <c r="AR12" s="7">
        <v>0.09</v>
      </c>
      <c r="AS12" s="7">
        <v>0.21</v>
      </c>
      <c r="AT12" s="7">
        <v>0.42</v>
      </c>
      <c r="AU12" s="7">
        <v>0.27</v>
      </c>
      <c r="AV12" s="7">
        <v>0.4</v>
      </c>
      <c r="AW12" s="7">
        <v>0.64</v>
      </c>
      <c r="AX12" s="7">
        <v>0.1</v>
      </c>
      <c r="AY12" s="7">
        <v>0.13</v>
      </c>
      <c r="AZ12" s="7">
        <v>0.09</v>
      </c>
      <c r="BA12" s="7">
        <v>0.14000000000000001</v>
      </c>
      <c r="BB12" s="7">
        <v>0.13</v>
      </c>
      <c r="BC12" s="7">
        <v>0.35</v>
      </c>
      <c r="BD12" t="s">
        <v>108</v>
      </c>
      <c r="BE12" s="7">
        <v>0.11</v>
      </c>
      <c r="BF12" s="7">
        <v>0.35</v>
      </c>
      <c r="BG12" s="7">
        <v>0.26</v>
      </c>
      <c r="BH12" s="7">
        <v>0.19</v>
      </c>
      <c r="BI12" s="7">
        <v>0.26</v>
      </c>
      <c r="BJ12" s="7">
        <v>0.31</v>
      </c>
      <c r="BK12" s="7">
        <v>0.22</v>
      </c>
      <c r="BL12" s="7">
        <v>0.61</v>
      </c>
      <c r="BM12" s="7">
        <v>0.22</v>
      </c>
      <c r="BN12" s="7">
        <v>0.31</v>
      </c>
      <c r="BO12" s="7">
        <v>0.13</v>
      </c>
      <c r="BP12" t="s">
        <v>108</v>
      </c>
      <c r="BQ12" s="7">
        <v>0.28999999999999998</v>
      </c>
      <c r="BR12" s="7">
        <v>0.23</v>
      </c>
      <c r="BS12" s="7">
        <v>0.25</v>
      </c>
      <c r="BT12" s="7">
        <v>0.15</v>
      </c>
      <c r="BU12" s="7">
        <v>0.04</v>
      </c>
      <c r="BV12" s="7">
        <v>0.41</v>
      </c>
      <c r="BW12" s="7">
        <v>0.19</v>
      </c>
      <c r="BX12" s="7">
        <v>0.18</v>
      </c>
      <c r="BY12" s="7">
        <v>0.19</v>
      </c>
      <c r="BZ12" s="7">
        <v>0.2</v>
      </c>
    </row>
    <row r="13" spans="1:78" x14ac:dyDescent="0.25">
      <c r="A13" t="s">
        <v>727</v>
      </c>
      <c r="B13">
        <v>26</v>
      </c>
      <c r="C13">
        <v>23</v>
      </c>
      <c r="D13">
        <v>4</v>
      </c>
      <c r="E13">
        <v>0</v>
      </c>
      <c r="F13">
        <v>2</v>
      </c>
      <c r="G13">
        <v>19</v>
      </c>
      <c r="H13">
        <v>5</v>
      </c>
      <c r="I13">
        <v>7</v>
      </c>
      <c r="J13">
        <v>9</v>
      </c>
      <c r="K13">
        <v>7</v>
      </c>
      <c r="L13">
        <v>4</v>
      </c>
      <c r="M13">
        <v>6</v>
      </c>
      <c r="N13">
        <v>12</v>
      </c>
      <c r="O13">
        <v>7</v>
      </c>
      <c r="P13">
        <v>1</v>
      </c>
      <c r="Q13">
        <v>5</v>
      </c>
      <c r="R13">
        <v>22</v>
      </c>
      <c r="S13">
        <v>17</v>
      </c>
      <c r="T13">
        <v>3</v>
      </c>
      <c r="U13">
        <v>5</v>
      </c>
      <c r="V13">
        <v>17</v>
      </c>
      <c r="W13">
        <v>7</v>
      </c>
      <c r="X13">
        <v>2</v>
      </c>
      <c r="Y13">
        <v>2</v>
      </c>
      <c r="Z13">
        <v>25</v>
      </c>
      <c r="AA13">
        <v>26</v>
      </c>
      <c r="AB13">
        <v>25</v>
      </c>
      <c r="AC13">
        <v>3</v>
      </c>
      <c r="AD13">
        <v>20</v>
      </c>
      <c r="AE13">
        <v>4</v>
      </c>
      <c r="AF13">
        <v>17</v>
      </c>
      <c r="AG13">
        <v>8</v>
      </c>
      <c r="AH13">
        <v>1</v>
      </c>
      <c r="AI13">
        <v>20</v>
      </c>
      <c r="AJ13">
        <v>1</v>
      </c>
      <c r="AK13">
        <v>3</v>
      </c>
      <c r="AL13">
        <v>17</v>
      </c>
      <c r="AM13">
        <v>8</v>
      </c>
      <c r="AN13">
        <v>1</v>
      </c>
      <c r="AO13">
        <v>0</v>
      </c>
      <c r="AP13">
        <v>0</v>
      </c>
      <c r="AQ13">
        <v>0</v>
      </c>
      <c r="AR13">
        <v>4</v>
      </c>
      <c r="AS13">
        <v>3</v>
      </c>
      <c r="AT13">
        <v>1</v>
      </c>
      <c r="AU13">
        <v>5</v>
      </c>
      <c r="AV13">
        <v>3</v>
      </c>
      <c r="AW13">
        <v>1</v>
      </c>
      <c r="AX13">
        <v>3</v>
      </c>
      <c r="AY13">
        <v>3</v>
      </c>
      <c r="AZ13">
        <v>1</v>
      </c>
      <c r="BA13">
        <v>0</v>
      </c>
      <c r="BB13">
        <v>2</v>
      </c>
      <c r="BC13">
        <v>1</v>
      </c>
      <c r="BD13">
        <v>0</v>
      </c>
      <c r="BE13">
        <v>17</v>
      </c>
      <c r="BF13">
        <v>10</v>
      </c>
      <c r="BG13">
        <v>22</v>
      </c>
      <c r="BH13">
        <v>5</v>
      </c>
      <c r="BI13">
        <v>4</v>
      </c>
      <c r="BJ13">
        <v>8</v>
      </c>
      <c r="BK13">
        <v>8</v>
      </c>
      <c r="BL13">
        <v>2</v>
      </c>
      <c r="BM13">
        <v>4</v>
      </c>
      <c r="BN13">
        <v>17</v>
      </c>
      <c r="BO13">
        <v>4</v>
      </c>
      <c r="BP13">
        <v>1</v>
      </c>
      <c r="BQ13">
        <v>6</v>
      </c>
      <c r="BR13">
        <v>18</v>
      </c>
      <c r="BS13">
        <v>16</v>
      </c>
      <c r="BT13">
        <v>11</v>
      </c>
      <c r="BU13">
        <v>9</v>
      </c>
      <c r="BV13">
        <v>3</v>
      </c>
      <c r="BW13">
        <v>5</v>
      </c>
      <c r="BX13">
        <v>18</v>
      </c>
      <c r="BY13">
        <v>18</v>
      </c>
      <c r="BZ13">
        <v>15</v>
      </c>
    </row>
    <row r="14" spans="1:78" x14ac:dyDescent="0.25">
      <c r="B14" s="7">
        <v>0.2</v>
      </c>
      <c r="C14" s="7">
        <v>0.21</v>
      </c>
      <c r="D14" s="7">
        <v>0.23</v>
      </c>
      <c r="E14" t="s">
        <v>108</v>
      </c>
      <c r="F14" s="7">
        <v>0.18</v>
      </c>
      <c r="G14" s="7">
        <v>0.24</v>
      </c>
      <c r="H14" s="7">
        <v>0.11</v>
      </c>
      <c r="I14" s="7">
        <v>0.28000000000000003</v>
      </c>
      <c r="J14" s="7">
        <v>0.16</v>
      </c>
      <c r="K14" s="7">
        <v>0.23</v>
      </c>
      <c r="L14" s="7">
        <v>0.15</v>
      </c>
      <c r="M14" s="7">
        <v>0.16</v>
      </c>
      <c r="N14" s="7">
        <v>0.16</v>
      </c>
      <c r="O14" s="7">
        <v>0.42</v>
      </c>
      <c r="P14" s="7">
        <v>0.18</v>
      </c>
      <c r="Q14" s="7">
        <v>0.19</v>
      </c>
      <c r="R14" s="7">
        <v>0.2</v>
      </c>
      <c r="S14" s="7">
        <v>0.2</v>
      </c>
      <c r="T14" s="7">
        <v>0.16</v>
      </c>
      <c r="U14" s="7">
        <v>0.21</v>
      </c>
      <c r="V14" s="7">
        <v>0.18</v>
      </c>
      <c r="W14" s="7">
        <v>0.3</v>
      </c>
      <c r="X14" s="7">
        <v>0.13</v>
      </c>
      <c r="Y14" s="7">
        <v>0.14000000000000001</v>
      </c>
      <c r="Z14" s="7">
        <v>0.2</v>
      </c>
      <c r="AA14" s="7">
        <v>0.2</v>
      </c>
      <c r="AB14" s="7">
        <v>0.2</v>
      </c>
      <c r="AC14" s="7">
        <v>0.12</v>
      </c>
      <c r="AD14" s="7">
        <v>0.19</v>
      </c>
      <c r="AE14" s="7">
        <v>0.5</v>
      </c>
      <c r="AF14" s="7">
        <v>0.17</v>
      </c>
      <c r="AG14" s="7">
        <v>0.28000000000000003</v>
      </c>
      <c r="AH14" s="7">
        <v>1</v>
      </c>
      <c r="AI14" s="7">
        <v>0.21</v>
      </c>
      <c r="AJ14" s="7">
        <v>0.1</v>
      </c>
      <c r="AK14" s="7">
        <v>0.12</v>
      </c>
      <c r="AL14" s="7">
        <v>0.24</v>
      </c>
      <c r="AM14" s="7">
        <v>0.17</v>
      </c>
      <c r="AN14" s="7">
        <v>0.13</v>
      </c>
      <c r="AO14" t="s">
        <v>108</v>
      </c>
      <c r="AP14" t="s">
        <v>108</v>
      </c>
      <c r="AQ14" t="s">
        <v>108</v>
      </c>
      <c r="AR14" s="7">
        <v>0.34</v>
      </c>
      <c r="AS14" s="7">
        <v>0.39</v>
      </c>
      <c r="AT14" s="7">
        <v>0.06</v>
      </c>
      <c r="AU14" s="7">
        <v>0.52</v>
      </c>
      <c r="AV14" s="7">
        <v>0.3</v>
      </c>
      <c r="AW14" s="7">
        <v>0.23</v>
      </c>
      <c r="AX14" s="7">
        <v>0.23</v>
      </c>
      <c r="AY14" s="7">
        <v>0.18</v>
      </c>
      <c r="AZ14" s="7">
        <v>0.16</v>
      </c>
      <c r="BA14" t="s">
        <v>108</v>
      </c>
      <c r="BB14" s="7">
        <v>0.21</v>
      </c>
      <c r="BC14" s="7">
        <v>0.13</v>
      </c>
      <c r="BD14" t="s">
        <v>108</v>
      </c>
      <c r="BE14" s="7">
        <v>0.28999999999999998</v>
      </c>
      <c r="BF14" s="7">
        <v>0.13</v>
      </c>
      <c r="BG14" s="7">
        <v>0.21</v>
      </c>
      <c r="BH14" s="7">
        <v>0.14000000000000001</v>
      </c>
      <c r="BI14" s="7">
        <v>0.11</v>
      </c>
      <c r="BJ14" s="7">
        <v>0.24</v>
      </c>
      <c r="BK14" s="7">
        <v>0.3</v>
      </c>
      <c r="BL14" s="7">
        <v>0.71</v>
      </c>
      <c r="BM14" s="7">
        <v>0.09</v>
      </c>
      <c r="BN14" s="7">
        <v>0.26</v>
      </c>
      <c r="BO14" s="7">
        <v>0.21</v>
      </c>
      <c r="BP14" s="7">
        <v>0.18</v>
      </c>
      <c r="BQ14" s="7">
        <v>0.1</v>
      </c>
      <c r="BR14" s="7">
        <v>0.21</v>
      </c>
      <c r="BS14" s="7">
        <v>0.2</v>
      </c>
      <c r="BT14" s="7">
        <v>0.31</v>
      </c>
      <c r="BU14" s="7">
        <v>0.31</v>
      </c>
      <c r="BV14" s="7">
        <v>0.11</v>
      </c>
      <c r="BW14" s="7">
        <v>0.12</v>
      </c>
      <c r="BX14" s="7">
        <v>0.24</v>
      </c>
      <c r="BY14" s="7">
        <v>0.24</v>
      </c>
      <c r="BZ14" s="7">
        <v>0.22</v>
      </c>
    </row>
    <row r="15" spans="1:78" x14ac:dyDescent="0.25">
      <c r="A15" t="s">
        <v>731</v>
      </c>
      <c r="B15">
        <v>15</v>
      </c>
      <c r="C15">
        <v>11</v>
      </c>
      <c r="D15">
        <v>3</v>
      </c>
      <c r="E15">
        <v>1</v>
      </c>
      <c r="F15">
        <v>0</v>
      </c>
      <c r="G15">
        <v>11</v>
      </c>
      <c r="H15">
        <v>4</v>
      </c>
      <c r="I15">
        <v>4</v>
      </c>
      <c r="J15">
        <v>9</v>
      </c>
      <c r="K15">
        <v>2</v>
      </c>
      <c r="L15">
        <v>1</v>
      </c>
      <c r="M15">
        <v>2</v>
      </c>
      <c r="N15">
        <v>11</v>
      </c>
      <c r="O15">
        <v>0</v>
      </c>
      <c r="P15">
        <v>2</v>
      </c>
      <c r="Q15">
        <v>3</v>
      </c>
      <c r="R15">
        <v>13</v>
      </c>
      <c r="S15">
        <v>13</v>
      </c>
      <c r="T15">
        <v>2</v>
      </c>
      <c r="U15">
        <v>1</v>
      </c>
      <c r="V15">
        <v>10</v>
      </c>
      <c r="W15">
        <v>4</v>
      </c>
      <c r="X15">
        <v>1</v>
      </c>
      <c r="Y15">
        <v>1</v>
      </c>
      <c r="Z15">
        <v>15</v>
      </c>
      <c r="AA15">
        <v>15</v>
      </c>
      <c r="AB15">
        <v>15</v>
      </c>
      <c r="AC15">
        <v>2</v>
      </c>
      <c r="AD15">
        <v>12</v>
      </c>
      <c r="AE15">
        <v>2</v>
      </c>
      <c r="AF15">
        <v>11</v>
      </c>
      <c r="AG15">
        <v>4</v>
      </c>
      <c r="AH15">
        <v>0</v>
      </c>
      <c r="AI15">
        <v>14</v>
      </c>
      <c r="AJ15">
        <v>0</v>
      </c>
      <c r="AK15">
        <v>1</v>
      </c>
      <c r="AL15">
        <v>12</v>
      </c>
      <c r="AM15">
        <v>2</v>
      </c>
      <c r="AN15">
        <v>0</v>
      </c>
      <c r="AO15">
        <v>1</v>
      </c>
      <c r="AP15">
        <v>0</v>
      </c>
      <c r="AQ15">
        <v>0</v>
      </c>
      <c r="AR15">
        <v>4</v>
      </c>
      <c r="AS15">
        <v>2</v>
      </c>
      <c r="AT15">
        <v>1</v>
      </c>
      <c r="AU15">
        <v>0</v>
      </c>
      <c r="AV15">
        <v>0</v>
      </c>
      <c r="AW15">
        <v>0</v>
      </c>
      <c r="AX15">
        <v>3</v>
      </c>
      <c r="AY15">
        <v>1</v>
      </c>
      <c r="AZ15">
        <v>3</v>
      </c>
      <c r="BA15">
        <v>1</v>
      </c>
      <c r="BB15">
        <v>0</v>
      </c>
      <c r="BC15">
        <v>0</v>
      </c>
      <c r="BD15">
        <v>0</v>
      </c>
      <c r="BE15">
        <v>6</v>
      </c>
      <c r="BF15">
        <v>9</v>
      </c>
      <c r="BG15">
        <v>10</v>
      </c>
      <c r="BH15">
        <v>5</v>
      </c>
      <c r="BI15">
        <v>7</v>
      </c>
      <c r="BJ15">
        <v>1</v>
      </c>
      <c r="BK15">
        <v>3</v>
      </c>
      <c r="BL15">
        <v>0</v>
      </c>
      <c r="BM15">
        <v>8</v>
      </c>
      <c r="BN15">
        <v>5</v>
      </c>
      <c r="BO15">
        <v>2</v>
      </c>
      <c r="BP15">
        <v>0</v>
      </c>
      <c r="BQ15">
        <v>11</v>
      </c>
      <c r="BR15">
        <v>15</v>
      </c>
      <c r="BS15">
        <v>15</v>
      </c>
      <c r="BT15">
        <v>0</v>
      </c>
      <c r="BU15">
        <v>6</v>
      </c>
      <c r="BV15">
        <v>0</v>
      </c>
      <c r="BW15">
        <v>10</v>
      </c>
      <c r="BX15">
        <v>9</v>
      </c>
      <c r="BY15">
        <v>11</v>
      </c>
      <c r="BZ15">
        <v>10</v>
      </c>
    </row>
    <row r="16" spans="1:78" x14ac:dyDescent="0.25">
      <c r="B16" s="7">
        <v>0.11</v>
      </c>
      <c r="C16" s="7">
        <v>0.1</v>
      </c>
      <c r="D16" s="7">
        <v>0.18</v>
      </c>
      <c r="E16" s="7">
        <v>0.12</v>
      </c>
      <c r="F16" t="s">
        <v>108</v>
      </c>
      <c r="G16" s="7">
        <v>0.14000000000000001</v>
      </c>
      <c r="H16" s="7">
        <v>0.1</v>
      </c>
      <c r="I16" s="7">
        <v>0.16</v>
      </c>
      <c r="J16" s="7">
        <v>0.17</v>
      </c>
      <c r="K16" s="7">
        <v>0.06</v>
      </c>
      <c r="L16" s="7">
        <v>0.03</v>
      </c>
      <c r="M16" s="7">
        <v>0.06</v>
      </c>
      <c r="N16" s="7">
        <v>0.15</v>
      </c>
      <c r="O16" t="s">
        <v>108</v>
      </c>
      <c r="P16" s="7">
        <v>0.44</v>
      </c>
      <c r="Q16" s="7">
        <v>0.1</v>
      </c>
      <c r="R16" s="7">
        <v>0.12</v>
      </c>
      <c r="S16" s="7">
        <v>0.14000000000000001</v>
      </c>
      <c r="T16" s="7">
        <v>0.09</v>
      </c>
      <c r="U16" s="7">
        <v>0.03</v>
      </c>
      <c r="V16" s="7">
        <v>0.11</v>
      </c>
      <c r="W16" s="7">
        <v>0.19</v>
      </c>
      <c r="X16" s="7">
        <v>0.06</v>
      </c>
      <c r="Y16" s="7">
        <v>0.06</v>
      </c>
      <c r="Z16" s="7">
        <v>0.12</v>
      </c>
      <c r="AA16" s="7">
        <v>0.11</v>
      </c>
      <c r="AB16" s="7">
        <v>0.12</v>
      </c>
      <c r="AC16" s="7">
        <v>0.08</v>
      </c>
      <c r="AD16" s="7">
        <v>0.11</v>
      </c>
      <c r="AE16" s="7">
        <v>0.24</v>
      </c>
      <c r="AF16" s="7">
        <v>0.11</v>
      </c>
      <c r="AG16" s="7">
        <v>0.14000000000000001</v>
      </c>
      <c r="AH16" t="s">
        <v>108</v>
      </c>
      <c r="AI16" s="7">
        <v>0.15</v>
      </c>
      <c r="AJ16" s="7">
        <v>0.04</v>
      </c>
      <c r="AK16" s="7">
        <v>0.03</v>
      </c>
      <c r="AL16" s="7">
        <v>0.17</v>
      </c>
      <c r="AM16" s="7">
        <v>0.04</v>
      </c>
      <c r="AN16" t="s">
        <v>108</v>
      </c>
      <c r="AO16" s="7">
        <v>0.1</v>
      </c>
      <c r="AP16" s="7">
        <v>0.06</v>
      </c>
      <c r="AQ16" t="s">
        <v>108</v>
      </c>
      <c r="AR16" s="7">
        <v>0.36</v>
      </c>
      <c r="AS16" s="7">
        <v>0.18</v>
      </c>
      <c r="AT16" s="7">
        <v>0.09</v>
      </c>
      <c r="AU16" t="s">
        <v>108</v>
      </c>
      <c r="AV16" t="s">
        <v>108</v>
      </c>
      <c r="AW16" t="s">
        <v>108</v>
      </c>
      <c r="AX16" s="7">
        <v>0.27</v>
      </c>
      <c r="AY16" s="7">
        <v>7.0000000000000007E-2</v>
      </c>
      <c r="AZ16" s="7">
        <v>0.42</v>
      </c>
      <c r="BA16" s="7">
        <v>0.22</v>
      </c>
      <c r="BB16" t="s">
        <v>108</v>
      </c>
      <c r="BC16" t="s">
        <v>108</v>
      </c>
      <c r="BD16" t="s">
        <v>108</v>
      </c>
      <c r="BE16" s="7">
        <v>0.11</v>
      </c>
      <c r="BF16" s="7">
        <v>0.12</v>
      </c>
      <c r="BG16" s="7">
        <v>0.1</v>
      </c>
      <c r="BH16" s="7">
        <v>0.15</v>
      </c>
      <c r="BI16" s="7">
        <v>0.19</v>
      </c>
      <c r="BJ16" s="7">
        <v>0.04</v>
      </c>
      <c r="BK16" s="7">
        <v>0.11</v>
      </c>
      <c r="BL16" t="s">
        <v>108</v>
      </c>
      <c r="BM16" s="7">
        <v>0.19</v>
      </c>
      <c r="BN16" s="7">
        <v>0.08</v>
      </c>
      <c r="BO16" s="7">
        <v>7.0000000000000007E-2</v>
      </c>
      <c r="BP16" t="s">
        <v>108</v>
      </c>
      <c r="BQ16" s="7">
        <v>0.18</v>
      </c>
      <c r="BR16" s="7">
        <v>0.18</v>
      </c>
      <c r="BS16" s="7">
        <v>0.19</v>
      </c>
      <c r="BT16" t="s">
        <v>108</v>
      </c>
      <c r="BU16" s="7">
        <v>0.23</v>
      </c>
      <c r="BV16" s="7">
        <v>0.02</v>
      </c>
      <c r="BW16" s="7">
        <v>0.27</v>
      </c>
      <c r="BX16" s="7">
        <v>0.12</v>
      </c>
      <c r="BY16" s="7">
        <v>0.15</v>
      </c>
      <c r="BZ16" s="7">
        <v>0.14000000000000001</v>
      </c>
    </row>
    <row r="17" spans="1:78" x14ac:dyDescent="0.25">
      <c r="A17" t="s">
        <v>735</v>
      </c>
      <c r="B17">
        <v>11</v>
      </c>
      <c r="C17">
        <v>10</v>
      </c>
      <c r="D17">
        <v>0</v>
      </c>
      <c r="E17">
        <v>1</v>
      </c>
      <c r="F17">
        <v>0</v>
      </c>
      <c r="G17">
        <v>7</v>
      </c>
      <c r="H17">
        <v>4</v>
      </c>
      <c r="I17">
        <v>3</v>
      </c>
      <c r="J17">
        <v>2</v>
      </c>
      <c r="K17">
        <v>3</v>
      </c>
      <c r="L17">
        <v>2</v>
      </c>
      <c r="M17">
        <v>6</v>
      </c>
      <c r="N17">
        <v>3</v>
      </c>
      <c r="O17">
        <v>2</v>
      </c>
      <c r="P17">
        <v>0</v>
      </c>
      <c r="Q17">
        <v>3</v>
      </c>
      <c r="R17">
        <v>8</v>
      </c>
      <c r="S17">
        <v>10</v>
      </c>
      <c r="T17">
        <v>0</v>
      </c>
      <c r="U17">
        <v>1</v>
      </c>
      <c r="V17">
        <v>10</v>
      </c>
      <c r="W17">
        <v>1</v>
      </c>
      <c r="X17">
        <v>0</v>
      </c>
      <c r="Y17">
        <v>2</v>
      </c>
      <c r="Z17">
        <v>9</v>
      </c>
      <c r="AA17">
        <v>11</v>
      </c>
      <c r="AB17">
        <v>9</v>
      </c>
      <c r="AC17">
        <v>2</v>
      </c>
      <c r="AD17">
        <v>9</v>
      </c>
      <c r="AE17">
        <v>0</v>
      </c>
      <c r="AF17">
        <v>7</v>
      </c>
      <c r="AG17">
        <v>4</v>
      </c>
      <c r="AH17">
        <v>0</v>
      </c>
      <c r="AI17">
        <v>9</v>
      </c>
      <c r="AJ17">
        <v>0</v>
      </c>
      <c r="AK17">
        <v>2</v>
      </c>
      <c r="AL17">
        <v>3</v>
      </c>
      <c r="AM17">
        <v>6</v>
      </c>
      <c r="AN17">
        <v>0</v>
      </c>
      <c r="AO17">
        <v>1</v>
      </c>
      <c r="AP17">
        <v>2</v>
      </c>
      <c r="AQ17">
        <v>1</v>
      </c>
      <c r="AR17">
        <v>1</v>
      </c>
      <c r="AS17">
        <v>0</v>
      </c>
      <c r="AT17">
        <v>0</v>
      </c>
      <c r="AU17">
        <v>1</v>
      </c>
      <c r="AV17">
        <v>1</v>
      </c>
      <c r="AW17">
        <v>0</v>
      </c>
      <c r="AX17">
        <v>0</v>
      </c>
      <c r="AY17">
        <v>1</v>
      </c>
      <c r="AZ17">
        <v>1</v>
      </c>
      <c r="BA17">
        <v>1</v>
      </c>
      <c r="BB17">
        <v>2</v>
      </c>
      <c r="BC17">
        <v>0</v>
      </c>
      <c r="BD17">
        <v>0</v>
      </c>
      <c r="BE17">
        <v>5</v>
      </c>
      <c r="BF17">
        <v>6</v>
      </c>
      <c r="BG17">
        <v>10</v>
      </c>
      <c r="BH17">
        <v>1</v>
      </c>
      <c r="BI17">
        <v>2</v>
      </c>
      <c r="BJ17">
        <v>3</v>
      </c>
      <c r="BK17">
        <v>3</v>
      </c>
      <c r="BL17">
        <v>1</v>
      </c>
      <c r="BM17">
        <v>4</v>
      </c>
      <c r="BN17">
        <v>7</v>
      </c>
      <c r="BO17">
        <v>0</v>
      </c>
      <c r="BP17">
        <v>0</v>
      </c>
      <c r="BQ17">
        <v>6</v>
      </c>
      <c r="BR17">
        <v>7</v>
      </c>
      <c r="BS17">
        <v>6</v>
      </c>
      <c r="BT17">
        <v>4</v>
      </c>
      <c r="BU17">
        <v>1</v>
      </c>
      <c r="BV17">
        <v>3</v>
      </c>
      <c r="BW17">
        <v>4</v>
      </c>
      <c r="BX17">
        <v>7</v>
      </c>
      <c r="BY17">
        <v>7</v>
      </c>
      <c r="BZ17">
        <v>6</v>
      </c>
    </row>
    <row r="18" spans="1:78" x14ac:dyDescent="0.25">
      <c r="B18" s="7">
        <v>0.08</v>
      </c>
      <c r="C18" s="7">
        <v>0.09</v>
      </c>
      <c r="D18" t="s">
        <v>108</v>
      </c>
      <c r="E18" s="7">
        <v>0.08</v>
      </c>
      <c r="F18" t="s">
        <v>108</v>
      </c>
      <c r="G18" s="7">
        <v>0.08</v>
      </c>
      <c r="H18" s="7">
        <v>0.1</v>
      </c>
      <c r="I18" s="7">
        <v>0.14000000000000001</v>
      </c>
      <c r="J18" s="7">
        <v>0.05</v>
      </c>
      <c r="K18" s="7">
        <v>0.12</v>
      </c>
      <c r="L18" s="7">
        <v>0.06</v>
      </c>
      <c r="M18" s="7">
        <v>0.15</v>
      </c>
      <c r="N18" s="7">
        <v>0.04</v>
      </c>
      <c r="O18" s="7">
        <v>0.11</v>
      </c>
      <c r="P18" t="s">
        <v>108</v>
      </c>
      <c r="Q18" s="7">
        <v>0.11</v>
      </c>
      <c r="R18" s="7">
        <v>7.0000000000000007E-2</v>
      </c>
      <c r="S18" s="7">
        <v>0.12</v>
      </c>
      <c r="T18" t="s">
        <v>108</v>
      </c>
      <c r="U18" s="7">
        <v>0.02</v>
      </c>
      <c r="V18" s="7">
        <v>0.1</v>
      </c>
      <c r="W18" s="7">
        <v>0.05</v>
      </c>
      <c r="X18" t="s">
        <v>108</v>
      </c>
      <c r="Y18" s="7">
        <v>0.11</v>
      </c>
      <c r="Z18" s="7">
        <v>0.08</v>
      </c>
      <c r="AA18" s="7">
        <v>0.08</v>
      </c>
      <c r="AB18" s="7">
        <v>0.08</v>
      </c>
      <c r="AC18" s="7">
        <v>0.1</v>
      </c>
      <c r="AD18" s="7">
        <v>0.08</v>
      </c>
      <c r="AE18" t="s">
        <v>108</v>
      </c>
      <c r="AF18" s="7">
        <v>7.0000000000000007E-2</v>
      </c>
      <c r="AG18" s="7">
        <v>0.15</v>
      </c>
      <c r="AH18" t="s">
        <v>108</v>
      </c>
      <c r="AI18" s="7">
        <v>0.09</v>
      </c>
      <c r="AJ18" s="7">
        <v>0.04</v>
      </c>
      <c r="AK18" s="7">
        <v>7.0000000000000007E-2</v>
      </c>
      <c r="AL18" s="7">
        <v>0.04</v>
      </c>
      <c r="AM18" s="7">
        <v>0.13</v>
      </c>
      <c r="AN18" t="s">
        <v>108</v>
      </c>
      <c r="AO18" s="7">
        <v>0.13</v>
      </c>
      <c r="AP18" s="7">
        <v>0.28999999999999998</v>
      </c>
      <c r="AQ18" s="7">
        <v>0.11</v>
      </c>
      <c r="AR18" s="7">
        <v>0.09</v>
      </c>
      <c r="AS18" t="s">
        <v>108</v>
      </c>
      <c r="AT18" t="s">
        <v>108</v>
      </c>
      <c r="AU18" s="7">
        <v>0.11</v>
      </c>
      <c r="AV18" s="7">
        <v>0.1</v>
      </c>
      <c r="AW18" t="s">
        <v>108</v>
      </c>
      <c r="AX18" t="s">
        <v>108</v>
      </c>
      <c r="AY18" s="7">
        <v>0.06</v>
      </c>
      <c r="AZ18" s="7">
        <v>0.16</v>
      </c>
      <c r="BA18" s="7">
        <v>0.14000000000000001</v>
      </c>
      <c r="BB18" s="7">
        <v>0.19</v>
      </c>
      <c r="BC18" t="s">
        <v>108</v>
      </c>
      <c r="BD18" t="s">
        <v>108</v>
      </c>
      <c r="BE18" s="7">
        <v>0.08</v>
      </c>
      <c r="BF18" s="7">
        <v>0.08</v>
      </c>
      <c r="BG18" s="7">
        <v>0.09</v>
      </c>
      <c r="BH18" s="7">
        <v>0.04</v>
      </c>
      <c r="BI18" s="7">
        <v>0.06</v>
      </c>
      <c r="BJ18" s="7">
        <v>0.08</v>
      </c>
      <c r="BK18" s="7">
        <v>0.12</v>
      </c>
      <c r="BL18" s="7">
        <v>0.39</v>
      </c>
      <c r="BM18" s="7">
        <v>0.09</v>
      </c>
      <c r="BN18" s="7">
        <v>0.1</v>
      </c>
      <c r="BO18" t="s">
        <v>108</v>
      </c>
      <c r="BP18" t="s">
        <v>108</v>
      </c>
      <c r="BQ18" s="7">
        <v>0.1</v>
      </c>
      <c r="BR18" s="7">
        <v>0.09</v>
      </c>
      <c r="BS18" s="7">
        <v>0.08</v>
      </c>
      <c r="BT18" s="7">
        <v>0.1</v>
      </c>
      <c r="BU18" s="7">
        <v>0.05</v>
      </c>
      <c r="BV18" s="7">
        <v>0.12</v>
      </c>
      <c r="BW18" s="7">
        <v>0.11</v>
      </c>
      <c r="BX18" s="7">
        <v>0.1</v>
      </c>
      <c r="BY18" s="7">
        <v>0.09</v>
      </c>
      <c r="BZ18" s="7">
        <v>0.09</v>
      </c>
    </row>
    <row r="19" spans="1:78" x14ac:dyDescent="0.25">
      <c r="A19" t="s">
        <v>728</v>
      </c>
      <c r="B19">
        <v>6</v>
      </c>
      <c r="C19">
        <v>5</v>
      </c>
      <c r="D19">
        <v>0</v>
      </c>
      <c r="E19">
        <v>1</v>
      </c>
      <c r="F19">
        <v>3</v>
      </c>
      <c r="G19">
        <v>2</v>
      </c>
      <c r="H19">
        <v>1</v>
      </c>
      <c r="I19">
        <v>3</v>
      </c>
      <c r="J19">
        <v>1</v>
      </c>
      <c r="K19">
        <v>1</v>
      </c>
      <c r="L19">
        <v>1</v>
      </c>
      <c r="M19">
        <v>1</v>
      </c>
      <c r="N19">
        <v>5</v>
      </c>
      <c r="O19">
        <v>0</v>
      </c>
      <c r="P19">
        <v>0</v>
      </c>
      <c r="Q19">
        <v>2</v>
      </c>
      <c r="R19">
        <v>4</v>
      </c>
      <c r="S19">
        <v>5</v>
      </c>
      <c r="T19">
        <v>1</v>
      </c>
      <c r="U19">
        <v>0</v>
      </c>
      <c r="V19">
        <v>5</v>
      </c>
      <c r="W19">
        <v>1</v>
      </c>
      <c r="X19">
        <v>0</v>
      </c>
      <c r="Y19">
        <v>0</v>
      </c>
      <c r="Z19">
        <v>6</v>
      </c>
      <c r="AA19">
        <v>6</v>
      </c>
      <c r="AB19">
        <v>6</v>
      </c>
      <c r="AC19">
        <v>2</v>
      </c>
      <c r="AD19">
        <v>4</v>
      </c>
      <c r="AE19">
        <v>0</v>
      </c>
      <c r="AF19">
        <v>4</v>
      </c>
      <c r="AG19">
        <v>1</v>
      </c>
      <c r="AH19">
        <v>0</v>
      </c>
      <c r="AI19">
        <v>5</v>
      </c>
      <c r="AJ19">
        <v>0</v>
      </c>
      <c r="AK19">
        <v>1</v>
      </c>
      <c r="AL19">
        <v>3</v>
      </c>
      <c r="AM19">
        <v>4</v>
      </c>
      <c r="AN19">
        <v>0</v>
      </c>
      <c r="AO19">
        <v>0</v>
      </c>
      <c r="AP19">
        <v>1</v>
      </c>
      <c r="AQ19">
        <v>1</v>
      </c>
      <c r="AR19">
        <v>0</v>
      </c>
      <c r="AS19">
        <v>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2</v>
      </c>
      <c r="BF19">
        <v>4</v>
      </c>
      <c r="BG19">
        <v>4</v>
      </c>
      <c r="BH19">
        <v>2</v>
      </c>
      <c r="BI19">
        <v>2</v>
      </c>
      <c r="BJ19">
        <v>2</v>
      </c>
      <c r="BK19">
        <v>0</v>
      </c>
      <c r="BL19">
        <v>0</v>
      </c>
      <c r="BM19">
        <v>3</v>
      </c>
      <c r="BN19">
        <v>3</v>
      </c>
      <c r="BO19">
        <v>0</v>
      </c>
      <c r="BP19">
        <v>0</v>
      </c>
      <c r="BQ19">
        <v>2</v>
      </c>
      <c r="BR19">
        <v>5</v>
      </c>
      <c r="BS19">
        <v>4</v>
      </c>
      <c r="BT19">
        <v>1</v>
      </c>
      <c r="BU19">
        <v>1</v>
      </c>
      <c r="BV19">
        <v>0</v>
      </c>
      <c r="BW19">
        <v>2</v>
      </c>
      <c r="BX19">
        <v>5</v>
      </c>
      <c r="BY19">
        <v>5</v>
      </c>
      <c r="BZ19">
        <v>5</v>
      </c>
    </row>
    <row r="20" spans="1:78" x14ac:dyDescent="0.25">
      <c r="B20" s="7">
        <v>0.05</v>
      </c>
      <c r="C20" s="7">
        <v>0.04</v>
      </c>
      <c r="D20" t="s">
        <v>108</v>
      </c>
      <c r="E20" s="7">
        <v>0.14000000000000001</v>
      </c>
      <c r="F20" s="7">
        <v>0.21</v>
      </c>
      <c r="G20" s="7">
        <v>0.03</v>
      </c>
      <c r="H20" s="7">
        <v>0.02</v>
      </c>
      <c r="I20" s="7">
        <v>0.13</v>
      </c>
      <c r="J20" s="7">
        <v>0.02</v>
      </c>
      <c r="K20" s="7">
        <v>0.03</v>
      </c>
      <c r="L20" s="7">
        <v>0.04</v>
      </c>
      <c r="M20" s="7">
        <v>0.02</v>
      </c>
      <c r="N20" s="7">
        <v>7.0000000000000007E-2</v>
      </c>
      <c r="O20" t="s">
        <v>108</v>
      </c>
      <c r="P20" t="s">
        <v>108</v>
      </c>
      <c r="Q20" s="7">
        <v>7.0000000000000007E-2</v>
      </c>
      <c r="R20" s="7">
        <v>0.04</v>
      </c>
      <c r="S20" s="7">
        <v>0.06</v>
      </c>
      <c r="T20" s="7">
        <v>0.04</v>
      </c>
      <c r="U20" t="s">
        <v>108</v>
      </c>
      <c r="V20" s="7">
        <v>0.05</v>
      </c>
      <c r="W20" s="7">
        <v>0.04</v>
      </c>
      <c r="X20" t="s">
        <v>108</v>
      </c>
      <c r="Y20" t="s">
        <v>108</v>
      </c>
      <c r="Z20" s="7">
        <v>0.05</v>
      </c>
      <c r="AA20" s="7">
        <v>0.05</v>
      </c>
      <c r="AB20" s="7">
        <v>0.05</v>
      </c>
      <c r="AC20" s="7">
        <v>7.0000000000000007E-2</v>
      </c>
      <c r="AD20" s="7">
        <v>0.04</v>
      </c>
      <c r="AE20" t="s">
        <v>108</v>
      </c>
      <c r="AF20" s="7">
        <v>0.04</v>
      </c>
      <c r="AG20" s="7">
        <v>0.04</v>
      </c>
      <c r="AH20" t="s">
        <v>108</v>
      </c>
      <c r="AI20" s="7">
        <v>0.05</v>
      </c>
      <c r="AJ20" t="s">
        <v>108</v>
      </c>
      <c r="AK20" s="7">
        <v>0.06</v>
      </c>
      <c r="AL20" s="7">
        <v>0.04</v>
      </c>
      <c r="AM20" s="7">
        <v>7.0000000000000007E-2</v>
      </c>
      <c r="AN20" t="s">
        <v>108</v>
      </c>
      <c r="AO20" t="s">
        <v>108</v>
      </c>
      <c r="AP20" s="7">
        <v>0.1</v>
      </c>
      <c r="AQ20" s="7">
        <v>0.08</v>
      </c>
      <c r="AR20" t="s">
        <v>108</v>
      </c>
      <c r="AS20" s="7">
        <v>0.14000000000000001</v>
      </c>
      <c r="AT20" t="s">
        <v>108</v>
      </c>
      <c r="AU20" t="s">
        <v>108</v>
      </c>
      <c r="AV20" t="s">
        <v>108</v>
      </c>
      <c r="AW20" t="s">
        <v>108</v>
      </c>
      <c r="AX20" t="s">
        <v>108</v>
      </c>
      <c r="AY20" s="7">
        <v>0.18</v>
      </c>
      <c r="AZ20" t="s">
        <v>108</v>
      </c>
      <c r="BA20" t="s">
        <v>108</v>
      </c>
      <c r="BB20" t="s">
        <v>108</v>
      </c>
      <c r="BC20" t="s">
        <v>108</v>
      </c>
      <c r="BD20" t="s">
        <v>108</v>
      </c>
      <c r="BE20" s="7">
        <v>0.04</v>
      </c>
      <c r="BF20" s="7">
        <v>0.05</v>
      </c>
      <c r="BG20" s="7">
        <v>0.04</v>
      </c>
      <c r="BH20" s="7">
        <v>0.06</v>
      </c>
      <c r="BI20" s="7">
        <v>0.05</v>
      </c>
      <c r="BJ20" s="7">
        <v>0.06</v>
      </c>
      <c r="BK20" t="s">
        <v>108</v>
      </c>
      <c r="BL20" t="s">
        <v>108</v>
      </c>
      <c r="BM20" s="7">
        <v>0.08</v>
      </c>
      <c r="BN20" s="7">
        <v>0.04</v>
      </c>
      <c r="BO20" t="s">
        <v>108</v>
      </c>
      <c r="BP20" t="s">
        <v>108</v>
      </c>
      <c r="BQ20" s="7">
        <v>0.03</v>
      </c>
      <c r="BR20" s="7">
        <v>0.06</v>
      </c>
      <c r="BS20" s="7">
        <v>0.05</v>
      </c>
      <c r="BT20" s="7">
        <v>0.04</v>
      </c>
      <c r="BU20" s="7">
        <v>0.03</v>
      </c>
      <c r="BV20" t="s">
        <v>108</v>
      </c>
      <c r="BW20" s="7">
        <v>0.05</v>
      </c>
      <c r="BX20" s="7">
        <v>7.0000000000000007E-2</v>
      </c>
      <c r="BY20" s="7">
        <v>7.0000000000000007E-2</v>
      </c>
      <c r="BZ20" s="7">
        <v>7.0000000000000007E-2</v>
      </c>
    </row>
    <row r="21" spans="1:78" x14ac:dyDescent="0.25">
      <c r="A21" t="s">
        <v>740</v>
      </c>
      <c r="B21">
        <v>6</v>
      </c>
      <c r="C21">
        <v>3</v>
      </c>
      <c r="D21">
        <v>2</v>
      </c>
      <c r="E21">
        <v>1</v>
      </c>
      <c r="F21">
        <v>0</v>
      </c>
      <c r="G21">
        <v>2</v>
      </c>
      <c r="H21">
        <v>3</v>
      </c>
      <c r="I21">
        <v>1</v>
      </c>
      <c r="J21">
        <v>4</v>
      </c>
      <c r="K21">
        <v>0</v>
      </c>
      <c r="L21">
        <v>1</v>
      </c>
      <c r="M21">
        <v>0</v>
      </c>
      <c r="N21">
        <v>4</v>
      </c>
      <c r="O21">
        <v>2</v>
      </c>
      <c r="P21">
        <v>0</v>
      </c>
      <c r="Q21">
        <v>3</v>
      </c>
      <c r="R21">
        <v>3</v>
      </c>
      <c r="S21">
        <v>2</v>
      </c>
      <c r="T21">
        <v>0</v>
      </c>
      <c r="U21">
        <v>2</v>
      </c>
      <c r="V21">
        <v>2</v>
      </c>
      <c r="W21">
        <v>0</v>
      </c>
      <c r="X21">
        <v>3</v>
      </c>
      <c r="Y21">
        <v>2</v>
      </c>
      <c r="Z21">
        <v>3</v>
      </c>
      <c r="AA21">
        <v>6</v>
      </c>
      <c r="AB21">
        <v>3</v>
      </c>
      <c r="AC21">
        <v>2</v>
      </c>
      <c r="AD21">
        <v>4</v>
      </c>
      <c r="AE21">
        <v>0</v>
      </c>
      <c r="AF21">
        <v>6</v>
      </c>
      <c r="AG21">
        <v>0</v>
      </c>
      <c r="AH21">
        <v>0</v>
      </c>
      <c r="AI21">
        <v>2</v>
      </c>
      <c r="AJ21">
        <v>3</v>
      </c>
      <c r="AK21">
        <v>1</v>
      </c>
      <c r="AL21">
        <v>0</v>
      </c>
      <c r="AM21">
        <v>5</v>
      </c>
      <c r="AN21">
        <v>0</v>
      </c>
      <c r="AO21">
        <v>1</v>
      </c>
      <c r="AP21">
        <v>1</v>
      </c>
      <c r="AQ21">
        <v>0</v>
      </c>
      <c r="AR21">
        <v>0</v>
      </c>
      <c r="AS21">
        <v>1</v>
      </c>
      <c r="AT21">
        <v>2</v>
      </c>
      <c r="AU21">
        <v>0</v>
      </c>
      <c r="AV21">
        <v>0</v>
      </c>
      <c r="AW21">
        <v>1</v>
      </c>
      <c r="AX21">
        <v>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2</v>
      </c>
      <c r="BF21">
        <v>4</v>
      </c>
      <c r="BG21">
        <v>3</v>
      </c>
      <c r="BH21">
        <v>3</v>
      </c>
      <c r="BI21">
        <v>0</v>
      </c>
      <c r="BJ21">
        <v>3</v>
      </c>
      <c r="BK21">
        <v>0</v>
      </c>
      <c r="BL21">
        <v>0</v>
      </c>
      <c r="BM21">
        <v>1</v>
      </c>
      <c r="BN21">
        <v>2</v>
      </c>
      <c r="BO21">
        <v>3</v>
      </c>
      <c r="BP21">
        <v>0</v>
      </c>
      <c r="BQ21">
        <v>4</v>
      </c>
      <c r="BR21">
        <v>1</v>
      </c>
      <c r="BS21">
        <v>2</v>
      </c>
      <c r="BT21">
        <v>2</v>
      </c>
      <c r="BU21">
        <v>0</v>
      </c>
      <c r="BV21">
        <v>2</v>
      </c>
      <c r="BW21">
        <v>2</v>
      </c>
      <c r="BX21">
        <v>3</v>
      </c>
      <c r="BY21">
        <v>3</v>
      </c>
      <c r="BZ21">
        <v>2</v>
      </c>
    </row>
    <row r="22" spans="1:78" x14ac:dyDescent="0.25">
      <c r="B22" s="7">
        <v>0.04</v>
      </c>
      <c r="C22" s="7">
        <v>0.02</v>
      </c>
      <c r="D22" s="7">
        <v>0.11</v>
      </c>
      <c r="E22" s="7">
        <v>0.13</v>
      </c>
      <c r="F22" t="s">
        <v>108</v>
      </c>
      <c r="G22" s="7">
        <v>0.03</v>
      </c>
      <c r="H22" s="7">
        <v>7.0000000000000007E-2</v>
      </c>
      <c r="I22" s="7">
        <v>0.04</v>
      </c>
      <c r="J22" s="7">
        <v>0.08</v>
      </c>
      <c r="K22" t="s">
        <v>108</v>
      </c>
      <c r="L22" s="7">
        <v>0.03</v>
      </c>
      <c r="M22" t="s">
        <v>108</v>
      </c>
      <c r="N22" s="7">
        <v>0.05</v>
      </c>
      <c r="O22" s="7">
        <v>0.12</v>
      </c>
      <c r="P22" t="s">
        <v>108</v>
      </c>
      <c r="Q22" s="7">
        <v>0.11</v>
      </c>
      <c r="R22" s="7">
        <v>0.03</v>
      </c>
      <c r="S22" s="7">
        <v>0.02</v>
      </c>
      <c r="T22" t="s">
        <v>108</v>
      </c>
      <c r="U22" s="7">
        <v>0.1</v>
      </c>
      <c r="V22" s="7">
        <v>0.03</v>
      </c>
      <c r="W22" t="s">
        <v>108</v>
      </c>
      <c r="X22" s="7">
        <v>0.21</v>
      </c>
      <c r="Y22" s="7">
        <v>0.18</v>
      </c>
      <c r="Z22" s="7">
        <v>0.03</v>
      </c>
      <c r="AA22" s="7">
        <v>0.04</v>
      </c>
      <c r="AB22" s="7">
        <v>0.03</v>
      </c>
      <c r="AC22" s="7">
        <v>7.0000000000000007E-2</v>
      </c>
      <c r="AD22" s="7">
        <v>0.04</v>
      </c>
      <c r="AE22" t="s">
        <v>108</v>
      </c>
      <c r="AF22" s="7">
        <v>0.06</v>
      </c>
      <c r="AG22" t="s">
        <v>108</v>
      </c>
      <c r="AH22" t="s">
        <v>108</v>
      </c>
      <c r="AI22" s="7">
        <v>0.02</v>
      </c>
      <c r="AJ22" s="7">
        <v>0.25</v>
      </c>
      <c r="AK22" s="7">
        <v>0.03</v>
      </c>
      <c r="AL22" t="s">
        <v>108</v>
      </c>
      <c r="AM22" s="7">
        <v>0.1</v>
      </c>
      <c r="AN22" t="s">
        <v>108</v>
      </c>
      <c r="AO22" s="7">
        <v>0.08</v>
      </c>
      <c r="AP22" s="7">
        <v>0.11</v>
      </c>
      <c r="AQ22" t="s">
        <v>108</v>
      </c>
      <c r="AR22" t="s">
        <v>108</v>
      </c>
      <c r="AS22" s="7">
        <v>0.13</v>
      </c>
      <c r="AT22" s="7">
        <v>0.15</v>
      </c>
      <c r="AU22" t="s">
        <v>108</v>
      </c>
      <c r="AV22" t="s">
        <v>108</v>
      </c>
      <c r="AW22" s="7">
        <v>0.13</v>
      </c>
      <c r="AX22" s="7">
        <v>0.11</v>
      </c>
      <c r="AY22" t="s">
        <v>108</v>
      </c>
      <c r="AZ22" t="s">
        <v>108</v>
      </c>
      <c r="BA22" t="s">
        <v>108</v>
      </c>
      <c r="BB22" t="s">
        <v>108</v>
      </c>
      <c r="BC22" t="s">
        <v>108</v>
      </c>
      <c r="BD22" t="s">
        <v>108</v>
      </c>
      <c r="BE22" s="7">
        <v>0.03</v>
      </c>
      <c r="BF22" s="7">
        <v>0.05</v>
      </c>
      <c r="BG22" s="7">
        <v>0.03</v>
      </c>
      <c r="BH22" s="7">
        <v>0.09</v>
      </c>
      <c r="BI22" t="s">
        <v>108</v>
      </c>
      <c r="BJ22" s="7">
        <v>0.08</v>
      </c>
      <c r="BK22" t="s">
        <v>108</v>
      </c>
      <c r="BL22" t="s">
        <v>108</v>
      </c>
      <c r="BM22" s="7">
        <v>0.03</v>
      </c>
      <c r="BN22" s="7">
        <v>0.02</v>
      </c>
      <c r="BO22" s="7">
        <v>0.14000000000000001</v>
      </c>
      <c r="BP22" t="s">
        <v>108</v>
      </c>
      <c r="BQ22" s="7">
        <v>0.06</v>
      </c>
      <c r="BR22" s="7">
        <v>0.01</v>
      </c>
      <c r="BS22" s="7">
        <v>0.02</v>
      </c>
      <c r="BT22" s="7">
        <v>0.05</v>
      </c>
      <c r="BU22" t="s">
        <v>108</v>
      </c>
      <c r="BV22" s="7">
        <v>0.08</v>
      </c>
      <c r="BW22" s="7">
        <v>0.05</v>
      </c>
      <c r="BX22" s="7">
        <v>0.04</v>
      </c>
      <c r="BY22" s="7">
        <v>0.04</v>
      </c>
      <c r="BZ22" s="7">
        <v>0.03</v>
      </c>
    </row>
    <row r="23" spans="1:78" x14ac:dyDescent="0.25">
      <c r="A23" t="s">
        <v>744</v>
      </c>
      <c r="B23">
        <v>4</v>
      </c>
      <c r="C23">
        <v>4</v>
      </c>
      <c r="D23">
        <v>0</v>
      </c>
      <c r="E23">
        <v>0</v>
      </c>
      <c r="F23">
        <v>0</v>
      </c>
      <c r="G23">
        <v>1</v>
      </c>
      <c r="H23">
        <v>3</v>
      </c>
      <c r="I23">
        <v>1</v>
      </c>
      <c r="J23">
        <v>1</v>
      </c>
      <c r="K23">
        <v>1</v>
      </c>
      <c r="L23">
        <v>2</v>
      </c>
      <c r="M23">
        <v>0</v>
      </c>
      <c r="N23">
        <v>1</v>
      </c>
      <c r="O23">
        <v>3</v>
      </c>
      <c r="P23">
        <v>0</v>
      </c>
      <c r="Q23">
        <v>2</v>
      </c>
      <c r="R23">
        <v>2</v>
      </c>
      <c r="S23">
        <v>2</v>
      </c>
      <c r="T23">
        <v>0</v>
      </c>
      <c r="U23">
        <v>2</v>
      </c>
      <c r="V23">
        <v>3</v>
      </c>
      <c r="W23">
        <v>0</v>
      </c>
      <c r="X23">
        <v>1</v>
      </c>
      <c r="Y23">
        <v>1</v>
      </c>
      <c r="Z23">
        <v>3</v>
      </c>
      <c r="AA23">
        <v>4</v>
      </c>
      <c r="AB23">
        <v>3</v>
      </c>
      <c r="AC23">
        <v>1</v>
      </c>
      <c r="AD23">
        <v>3</v>
      </c>
      <c r="AE23">
        <v>0</v>
      </c>
      <c r="AF23">
        <v>2</v>
      </c>
      <c r="AG23">
        <v>2</v>
      </c>
      <c r="AH23">
        <v>0</v>
      </c>
      <c r="AI23">
        <v>3</v>
      </c>
      <c r="AJ23">
        <v>0</v>
      </c>
      <c r="AK23">
        <v>1</v>
      </c>
      <c r="AL23">
        <v>2</v>
      </c>
      <c r="AM23">
        <v>2</v>
      </c>
      <c r="AN23">
        <v>0</v>
      </c>
      <c r="AO23">
        <v>1</v>
      </c>
      <c r="AP23">
        <v>0</v>
      </c>
      <c r="AQ23">
        <v>0</v>
      </c>
      <c r="AR23">
        <v>1</v>
      </c>
      <c r="AS23">
        <v>0</v>
      </c>
      <c r="AT23">
        <v>0</v>
      </c>
      <c r="AU23">
        <v>1</v>
      </c>
      <c r="AV23">
        <v>1</v>
      </c>
      <c r="AW23">
        <v>0</v>
      </c>
      <c r="AX23">
        <v>0</v>
      </c>
      <c r="AY23">
        <v>1</v>
      </c>
      <c r="AZ23">
        <v>0</v>
      </c>
      <c r="BA23">
        <v>0</v>
      </c>
      <c r="BB23">
        <v>1</v>
      </c>
      <c r="BC23">
        <v>0</v>
      </c>
      <c r="BD23">
        <v>0</v>
      </c>
      <c r="BE23">
        <v>2</v>
      </c>
      <c r="BF23">
        <v>2</v>
      </c>
      <c r="BG23">
        <v>2</v>
      </c>
      <c r="BH23">
        <v>2</v>
      </c>
      <c r="BI23">
        <v>2</v>
      </c>
      <c r="BJ23">
        <v>1</v>
      </c>
      <c r="BK23">
        <v>0</v>
      </c>
      <c r="BL23">
        <v>0</v>
      </c>
      <c r="BM23">
        <v>1</v>
      </c>
      <c r="BN23">
        <v>4</v>
      </c>
      <c r="BO23">
        <v>0</v>
      </c>
      <c r="BP23">
        <v>0</v>
      </c>
      <c r="BQ23">
        <v>1</v>
      </c>
      <c r="BR23">
        <v>4</v>
      </c>
      <c r="BS23">
        <v>4</v>
      </c>
      <c r="BT23">
        <v>1</v>
      </c>
      <c r="BU23">
        <v>2</v>
      </c>
      <c r="BV23">
        <v>0</v>
      </c>
      <c r="BW23">
        <v>1</v>
      </c>
      <c r="BX23">
        <v>3</v>
      </c>
      <c r="BY23">
        <v>1</v>
      </c>
      <c r="BZ23">
        <v>1</v>
      </c>
    </row>
    <row r="24" spans="1:78" x14ac:dyDescent="0.25">
      <c r="B24" s="7">
        <v>0.03</v>
      </c>
      <c r="C24" s="7">
        <v>0.04</v>
      </c>
      <c r="D24" t="s">
        <v>108</v>
      </c>
      <c r="E24" t="s">
        <v>108</v>
      </c>
      <c r="F24" t="s">
        <v>108</v>
      </c>
      <c r="G24" s="7">
        <v>0.01</v>
      </c>
      <c r="H24" s="7">
        <v>0.08</v>
      </c>
      <c r="I24" s="7">
        <v>0.04</v>
      </c>
      <c r="J24" s="7">
        <v>0.02</v>
      </c>
      <c r="K24" s="7">
        <v>0.03</v>
      </c>
      <c r="L24" s="7">
        <v>0.06</v>
      </c>
      <c r="M24" t="s">
        <v>108</v>
      </c>
      <c r="N24" s="7">
        <v>0.02</v>
      </c>
      <c r="O24" s="7">
        <v>0.18</v>
      </c>
      <c r="P24" t="s">
        <v>108</v>
      </c>
      <c r="Q24" s="7">
        <v>0.08</v>
      </c>
      <c r="R24" s="7">
        <v>0.02</v>
      </c>
      <c r="S24" s="7">
        <v>0.02</v>
      </c>
      <c r="T24" s="7">
        <v>0.02</v>
      </c>
      <c r="U24" s="7">
        <v>0.06</v>
      </c>
      <c r="V24" s="7">
        <v>0.03</v>
      </c>
      <c r="W24" t="s">
        <v>108</v>
      </c>
      <c r="X24" s="7">
        <v>7.0000000000000007E-2</v>
      </c>
      <c r="Y24" s="7">
        <v>7.0000000000000007E-2</v>
      </c>
      <c r="Z24" s="7">
        <v>0.03</v>
      </c>
      <c r="AA24" s="7">
        <v>0.03</v>
      </c>
      <c r="AB24" s="7">
        <v>0.03</v>
      </c>
      <c r="AC24" s="7">
        <v>0.04</v>
      </c>
      <c r="AD24" s="7">
        <v>0.03</v>
      </c>
      <c r="AE24" t="s">
        <v>108</v>
      </c>
      <c r="AF24" s="7">
        <v>0.02</v>
      </c>
      <c r="AG24" s="7">
        <v>0.09</v>
      </c>
      <c r="AH24" t="s">
        <v>108</v>
      </c>
      <c r="AI24" s="7">
        <v>0.03</v>
      </c>
      <c r="AJ24" t="s">
        <v>108</v>
      </c>
      <c r="AK24" s="7">
        <v>0.05</v>
      </c>
      <c r="AL24" s="7">
        <v>0.02</v>
      </c>
      <c r="AM24" s="7">
        <v>0.04</v>
      </c>
      <c r="AN24" t="s">
        <v>108</v>
      </c>
      <c r="AO24" s="7">
        <v>0.08</v>
      </c>
      <c r="AP24" t="s">
        <v>108</v>
      </c>
      <c r="AQ24" t="s">
        <v>108</v>
      </c>
      <c r="AR24" s="7">
        <v>0.06</v>
      </c>
      <c r="AS24" s="7">
        <v>0.06</v>
      </c>
      <c r="AT24" t="s">
        <v>108</v>
      </c>
      <c r="AU24" s="7">
        <v>0.11</v>
      </c>
      <c r="AV24" s="7">
        <v>7.0000000000000007E-2</v>
      </c>
      <c r="AW24" t="s">
        <v>108</v>
      </c>
      <c r="AX24" t="s">
        <v>108</v>
      </c>
      <c r="AY24" s="7">
        <v>0.05</v>
      </c>
      <c r="AZ24" t="s">
        <v>108</v>
      </c>
      <c r="BA24" t="s">
        <v>108</v>
      </c>
      <c r="BB24" s="7">
        <v>0.12</v>
      </c>
      <c r="BC24" t="s">
        <v>108</v>
      </c>
      <c r="BD24" t="s">
        <v>108</v>
      </c>
      <c r="BE24" s="7">
        <v>0.04</v>
      </c>
      <c r="BF24" s="7">
        <v>0.03</v>
      </c>
      <c r="BG24" s="7">
        <v>0.02</v>
      </c>
      <c r="BH24" s="7">
        <v>0.06</v>
      </c>
      <c r="BI24" s="7">
        <v>0.05</v>
      </c>
      <c r="BJ24" s="7">
        <v>0.02</v>
      </c>
      <c r="BK24" t="s">
        <v>108</v>
      </c>
      <c r="BL24" t="s">
        <v>108</v>
      </c>
      <c r="BM24" s="7">
        <v>0.02</v>
      </c>
      <c r="BN24" s="7">
        <v>0.05</v>
      </c>
      <c r="BO24" t="s">
        <v>108</v>
      </c>
      <c r="BP24" t="s">
        <v>108</v>
      </c>
      <c r="BQ24" s="7">
        <v>0.01</v>
      </c>
      <c r="BR24" s="7">
        <v>0.04</v>
      </c>
      <c r="BS24" s="7">
        <v>0.05</v>
      </c>
      <c r="BT24" s="7">
        <v>0.02</v>
      </c>
      <c r="BU24" s="7">
        <v>0.06</v>
      </c>
      <c r="BV24" t="s">
        <v>108</v>
      </c>
      <c r="BW24" s="7">
        <v>0.02</v>
      </c>
      <c r="BX24" s="7">
        <v>0.03</v>
      </c>
      <c r="BY24" s="7">
        <v>0.02</v>
      </c>
      <c r="BZ24" s="7">
        <v>0.02</v>
      </c>
    </row>
    <row r="25" spans="1:78" x14ac:dyDescent="0.25">
      <c r="A25" t="s">
        <v>747</v>
      </c>
      <c r="B25">
        <v>3</v>
      </c>
      <c r="C25">
        <v>3</v>
      </c>
      <c r="D25">
        <v>0</v>
      </c>
      <c r="E25">
        <v>1</v>
      </c>
      <c r="F25">
        <v>1</v>
      </c>
      <c r="G25">
        <v>2</v>
      </c>
      <c r="H25">
        <v>0</v>
      </c>
      <c r="I25">
        <v>0</v>
      </c>
      <c r="J25">
        <v>2</v>
      </c>
      <c r="K25">
        <v>0</v>
      </c>
      <c r="L25">
        <v>2</v>
      </c>
      <c r="M25">
        <v>2</v>
      </c>
      <c r="N25">
        <v>2</v>
      </c>
      <c r="O25">
        <v>0</v>
      </c>
      <c r="P25">
        <v>0</v>
      </c>
      <c r="Q25">
        <v>0</v>
      </c>
      <c r="R25">
        <v>3</v>
      </c>
      <c r="S25">
        <v>2</v>
      </c>
      <c r="T25">
        <v>1</v>
      </c>
      <c r="U25">
        <v>1</v>
      </c>
      <c r="V25">
        <v>3</v>
      </c>
      <c r="W25">
        <v>1</v>
      </c>
      <c r="X25">
        <v>0</v>
      </c>
      <c r="Y25">
        <v>1</v>
      </c>
      <c r="Z25">
        <v>3</v>
      </c>
      <c r="AA25">
        <v>3</v>
      </c>
      <c r="AB25">
        <v>3</v>
      </c>
      <c r="AC25">
        <v>2</v>
      </c>
      <c r="AD25">
        <v>2</v>
      </c>
      <c r="AE25">
        <v>0</v>
      </c>
      <c r="AF25">
        <v>0</v>
      </c>
      <c r="AG25">
        <v>1</v>
      </c>
      <c r="AH25">
        <v>0</v>
      </c>
      <c r="AI25">
        <v>0</v>
      </c>
      <c r="AJ25">
        <v>0</v>
      </c>
      <c r="AK25">
        <v>1</v>
      </c>
      <c r="AL25">
        <v>1</v>
      </c>
      <c r="AM25">
        <v>1</v>
      </c>
      <c r="AN25">
        <v>0</v>
      </c>
      <c r="AO25">
        <v>2</v>
      </c>
      <c r="AP25">
        <v>0</v>
      </c>
      <c r="AQ25">
        <v>0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2</v>
      </c>
      <c r="AZ25">
        <v>0</v>
      </c>
      <c r="BA25">
        <v>1</v>
      </c>
      <c r="BB25">
        <v>0</v>
      </c>
      <c r="BC25">
        <v>1</v>
      </c>
      <c r="BD25">
        <v>0</v>
      </c>
      <c r="BE25">
        <v>3</v>
      </c>
      <c r="BF25">
        <v>1</v>
      </c>
      <c r="BG25">
        <v>3</v>
      </c>
      <c r="BH25">
        <v>0</v>
      </c>
      <c r="BI25">
        <v>0</v>
      </c>
      <c r="BJ25">
        <v>1</v>
      </c>
      <c r="BK25">
        <v>1</v>
      </c>
      <c r="BL25">
        <v>0</v>
      </c>
      <c r="BM25">
        <v>0</v>
      </c>
      <c r="BN25">
        <v>1</v>
      </c>
      <c r="BO25">
        <v>2</v>
      </c>
      <c r="BP25">
        <v>0</v>
      </c>
      <c r="BQ25">
        <v>1</v>
      </c>
      <c r="BR25">
        <v>1</v>
      </c>
      <c r="BS25">
        <v>1</v>
      </c>
      <c r="BT25">
        <v>3</v>
      </c>
      <c r="BU25">
        <v>1</v>
      </c>
      <c r="BV25">
        <v>1</v>
      </c>
      <c r="BW25">
        <v>1</v>
      </c>
      <c r="BX25">
        <v>1</v>
      </c>
      <c r="BY25">
        <v>1</v>
      </c>
      <c r="BZ25">
        <v>1</v>
      </c>
    </row>
    <row r="26" spans="1:78" x14ac:dyDescent="0.25">
      <c r="B26" s="7">
        <v>0.03</v>
      </c>
      <c r="C26" s="7">
        <v>0.03</v>
      </c>
      <c r="D26" t="s">
        <v>108</v>
      </c>
      <c r="E26" s="7">
        <v>0.08</v>
      </c>
      <c r="F26" s="7">
        <v>0.08</v>
      </c>
      <c r="G26" s="7">
        <v>0.03</v>
      </c>
      <c r="H26" t="s">
        <v>108</v>
      </c>
      <c r="I26" t="s">
        <v>108</v>
      </c>
      <c r="J26" s="7">
        <v>0.03</v>
      </c>
      <c r="K26" t="s">
        <v>108</v>
      </c>
      <c r="L26" s="7">
        <v>0.06</v>
      </c>
      <c r="M26" s="7">
        <v>0.05</v>
      </c>
      <c r="N26" s="7">
        <v>0.02</v>
      </c>
      <c r="O26" t="s">
        <v>108</v>
      </c>
      <c r="P26" t="s">
        <v>108</v>
      </c>
      <c r="Q26" t="s">
        <v>108</v>
      </c>
      <c r="R26" s="7">
        <v>0.03</v>
      </c>
      <c r="S26" s="7">
        <v>0.02</v>
      </c>
      <c r="T26" s="7">
        <v>0.03</v>
      </c>
      <c r="U26" s="7">
        <v>0.05</v>
      </c>
      <c r="V26" s="7">
        <v>0.03</v>
      </c>
      <c r="W26" s="7">
        <v>0.03</v>
      </c>
      <c r="X26" t="s">
        <v>108</v>
      </c>
      <c r="Y26" s="7">
        <v>0.05</v>
      </c>
      <c r="Z26" s="7">
        <v>0.02</v>
      </c>
      <c r="AA26" s="7">
        <v>0.03</v>
      </c>
      <c r="AB26" s="7">
        <v>0.02</v>
      </c>
      <c r="AC26" s="7">
        <v>7.0000000000000007E-2</v>
      </c>
      <c r="AD26" s="7">
        <v>0.02</v>
      </c>
      <c r="AE26" t="s">
        <v>108</v>
      </c>
      <c r="AF26" t="s">
        <v>108</v>
      </c>
      <c r="AG26" s="7">
        <v>0.04</v>
      </c>
      <c r="AH26" t="s">
        <v>108</v>
      </c>
      <c r="AI26" t="s">
        <v>108</v>
      </c>
      <c r="AJ26" t="s">
        <v>108</v>
      </c>
      <c r="AK26" s="7">
        <v>0.05</v>
      </c>
      <c r="AL26" s="7">
        <v>0.01</v>
      </c>
      <c r="AM26" s="7">
        <v>0.02</v>
      </c>
      <c r="AN26" t="s">
        <v>108</v>
      </c>
      <c r="AO26" s="7">
        <v>0.15</v>
      </c>
      <c r="AP26" t="s">
        <v>108</v>
      </c>
      <c r="AQ26" t="s">
        <v>108</v>
      </c>
      <c r="AR26" t="s">
        <v>108</v>
      </c>
      <c r="AS26" t="s">
        <v>108</v>
      </c>
      <c r="AT26" s="7">
        <v>0.05</v>
      </c>
      <c r="AU26" t="s">
        <v>108</v>
      </c>
      <c r="AV26" t="s">
        <v>108</v>
      </c>
      <c r="AW26" t="s">
        <v>108</v>
      </c>
      <c r="AX26" t="s">
        <v>108</v>
      </c>
      <c r="AY26" s="7">
        <v>0.09</v>
      </c>
      <c r="AZ26" t="s">
        <v>108</v>
      </c>
      <c r="BA26" s="7">
        <v>0.15</v>
      </c>
      <c r="BB26" t="s">
        <v>108</v>
      </c>
      <c r="BC26" s="7">
        <v>0.05</v>
      </c>
      <c r="BD26" t="s">
        <v>108</v>
      </c>
      <c r="BE26" s="7">
        <v>0.05</v>
      </c>
      <c r="BF26" s="7">
        <v>0.01</v>
      </c>
      <c r="BG26" s="7">
        <v>0.03</v>
      </c>
      <c r="BH26" t="s">
        <v>108</v>
      </c>
      <c r="BI26" t="s">
        <v>108</v>
      </c>
      <c r="BJ26" s="7">
        <v>0.02</v>
      </c>
      <c r="BK26" s="7">
        <v>0.05</v>
      </c>
      <c r="BL26" t="s">
        <v>108</v>
      </c>
      <c r="BM26" t="s">
        <v>108</v>
      </c>
      <c r="BN26" s="7">
        <v>0.02</v>
      </c>
      <c r="BO26" s="7">
        <v>0.11</v>
      </c>
      <c r="BP26" t="s">
        <v>108</v>
      </c>
      <c r="BQ26" s="7">
        <v>0.01</v>
      </c>
      <c r="BR26" s="7">
        <v>0.01</v>
      </c>
      <c r="BS26" s="7">
        <v>0.01</v>
      </c>
      <c r="BT26" s="7">
        <v>0.08</v>
      </c>
      <c r="BU26" s="7">
        <v>0.02</v>
      </c>
      <c r="BV26" s="7">
        <v>0.03</v>
      </c>
      <c r="BW26" s="7">
        <v>0.02</v>
      </c>
      <c r="BX26" s="7">
        <v>0.02</v>
      </c>
      <c r="BY26" s="7">
        <v>0.02</v>
      </c>
      <c r="BZ26" s="7">
        <v>0.02</v>
      </c>
    </row>
    <row r="27" spans="1:78" x14ac:dyDescent="0.25">
      <c r="A27" t="s">
        <v>745</v>
      </c>
      <c r="B27">
        <v>3</v>
      </c>
      <c r="C27">
        <v>3</v>
      </c>
      <c r="D27">
        <v>0</v>
      </c>
      <c r="E27">
        <v>0</v>
      </c>
      <c r="F27">
        <v>0</v>
      </c>
      <c r="G27">
        <v>2</v>
      </c>
      <c r="H27">
        <v>1</v>
      </c>
      <c r="I27">
        <v>0</v>
      </c>
      <c r="J27">
        <v>2</v>
      </c>
      <c r="K27">
        <v>0</v>
      </c>
      <c r="L27">
        <v>1</v>
      </c>
      <c r="M27">
        <v>1</v>
      </c>
      <c r="N27">
        <v>2</v>
      </c>
      <c r="O27">
        <v>0</v>
      </c>
      <c r="P27">
        <v>0</v>
      </c>
      <c r="Q27">
        <v>1</v>
      </c>
      <c r="R27">
        <v>3</v>
      </c>
      <c r="S27">
        <v>2</v>
      </c>
      <c r="T27">
        <v>1</v>
      </c>
      <c r="U27">
        <v>1</v>
      </c>
      <c r="V27">
        <v>3</v>
      </c>
      <c r="W27">
        <v>0</v>
      </c>
      <c r="X27">
        <v>0</v>
      </c>
      <c r="Y27">
        <v>0</v>
      </c>
      <c r="Z27">
        <v>3</v>
      </c>
      <c r="AA27">
        <v>3</v>
      </c>
      <c r="AB27">
        <v>3</v>
      </c>
      <c r="AC27">
        <v>0</v>
      </c>
      <c r="AD27">
        <v>3</v>
      </c>
      <c r="AE27">
        <v>1</v>
      </c>
      <c r="AF27">
        <v>3</v>
      </c>
      <c r="AG27">
        <v>0</v>
      </c>
      <c r="AH27">
        <v>0</v>
      </c>
      <c r="AI27">
        <v>2</v>
      </c>
      <c r="AJ27">
        <v>0</v>
      </c>
      <c r="AK27">
        <v>1</v>
      </c>
      <c r="AL27">
        <v>2</v>
      </c>
      <c r="AM27">
        <v>2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1</v>
      </c>
      <c r="AW27">
        <v>0</v>
      </c>
      <c r="AX27">
        <v>0</v>
      </c>
      <c r="AY27">
        <v>1</v>
      </c>
      <c r="AZ27">
        <v>0</v>
      </c>
      <c r="BA27">
        <v>0</v>
      </c>
      <c r="BB27">
        <v>1</v>
      </c>
      <c r="BC27">
        <v>1</v>
      </c>
      <c r="BD27">
        <v>0</v>
      </c>
      <c r="BE27">
        <v>1</v>
      </c>
      <c r="BF27">
        <v>2</v>
      </c>
      <c r="BG27">
        <v>3</v>
      </c>
      <c r="BH27">
        <v>0</v>
      </c>
      <c r="BI27">
        <v>2</v>
      </c>
      <c r="BJ27">
        <v>0</v>
      </c>
      <c r="BK27">
        <v>2</v>
      </c>
      <c r="BL27">
        <v>0</v>
      </c>
      <c r="BM27">
        <v>1</v>
      </c>
      <c r="BN27">
        <v>2</v>
      </c>
      <c r="BO27">
        <v>0</v>
      </c>
      <c r="BP27">
        <v>1</v>
      </c>
      <c r="BQ27">
        <v>1</v>
      </c>
      <c r="BR27">
        <v>2</v>
      </c>
      <c r="BS27">
        <v>2</v>
      </c>
      <c r="BT27">
        <v>1</v>
      </c>
      <c r="BU27">
        <v>1</v>
      </c>
      <c r="BV27">
        <v>1</v>
      </c>
      <c r="BW27">
        <v>0</v>
      </c>
      <c r="BX27">
        <v>1</v>
      </c>
      <c r="BY27">
        <v>1</v>
      </c>
      <c r="BZ27">
        <v>1</v>
      </c>
    </row>
    <row r="28" spans="1:78" x14ac:dyDescent="0.25">
      <c r="B28" s="7">
        <v>0.02</v>
      </c>
      <c r="C28" s="7">
        <v>0.03</v>
      </c>
      <c r="D28" t="s">
        <v>108</v>
      </c>
      <c r="E28" t="s">
        <v>108</v>
      </c>
      <c r="F28" t="s">
        <v>108</v>
      </c>
      <c r="G28" s="7">
        <v>0.03</v>
      </c>
      <c r="H28" s="7">
        <v>0.02</v>
      </c>
      <c r="I28" t="s">
        <v>108</v>
      </c>
      <c r="J28" s="7">
        <v>0.04</v>
      </c>
      <c r="K28" t="s">
        <v>108</v>
      </c>
      <c r="L28" s="7">
        <v>0.05</v>
      </c>
      <c r="M28" s="7">
        <v>0.04</v>
      </c>
      <c r="N28" s="7">
        <v>0.03</v>
      </c>
      <c r="O28" t="s">
        <v>108</v>
      </c>
      <c r="P28" t="s">
        <v>108</v>
      </c>
      <c r="Q28" s="7">
        <v>0.02</v>
      </c>
      <c r="R28" s="7">
        <v>0.02</v>
      </c>
      <c r="S28" s="7">
        <v>0.02</v>
      </c>
      <c r="T28" s="7">
        <v>0.04</v>
      </c>
      <c r="U28" s="7">
        <v>0.03</v>
      </c>
      <c r="V28" s="7">
        <v>0.03</v>
      </c>
      <c r="W28" t="s">
        <v>108</v>
      </c>
      <c r="X28" t="s">
        <v>108</v>
      </c>
      <c r="Y28" t="s">
        <v>108</v>
      </c>
      <c r="Z28" s="7">
        <v>0.03</v>
      </c>
      <c r="AA28" s="7">
        <v>0.02</v>
      </c>
      <c r="AB28" s="7">
        <v>0.03</v>
      </c>
      <c r="AC28" t="s">
        <v>108</v>
      </c>
      <c r="AD28" s="7">
        <v>0.03</v>
      </c>
      <c r="AE28" s="7">
        <v>0.08</v>
      </c>
      <c r="AF28" s="7">
        <v>0.03</v>
      </c>
      <c r="AG28" t="s">
        <v>108</v>
      </c>
      <c r="AH28" t="s">
        <v>108</v>
      </c>
      <c r="AI28" s="7">
        <v>0.02</v>
      </c>
      <c r="AJ28" t="s">
        <v>108</v>
      </c>
      <c r="AK28" s="7">
        <v>0.06</v>
      </c>
      <c r="AL28" s="7">
        <v>0.02</v>
      </c>
      <c r="AM28" s="7">
        <v>0.04</v>
      </c>
      <c r="AN28" t="s">
        <v>108</v>
      </c>
      <c r="AO28" t="s">
        <v>108</v>
      </c>
      <c r="AP28" t="s">
        <v>108</v>
      </c>
      <c r="AQ28" t="s">
        <v>108</v>
      </c>
      <c r="AR28" t="s">
        <v>108</v>
      </c>
      <c r="AS28" t="s">
        <v>108</v>
      </c>
      <c r="AT28" t="s">
        <v>108</v>
      </c>
      <c r="AU28" t="s">
        <v>108</v>
      </c>
      <c r="AV28" s="7">
        <v>7.0000000000000007E-2</v>
      </c>
      <c r="AW28" t="s">
        <v>108</v>
      </c>
      <c r="AX28" t="s">
        <v>108</v>
      </c>
      <c r="AY28" s="7">
        <v>0.06</v>
      </c>
      <c r="AZ28" t="s">
        <v>108</v>
      </c>
      <c r="BA28" t="s">
        <v>108</v>
      </c>
      <c r="BB28" s="7">
        <v>0.11</v>
      </c>
      <c r="BC28" s="7">
        <v>7.0000000000000007E-2</v>
      </c>
      <c r="BD28" t="s">
        <v>108</v>
      </c>
      <c r="BE28" s="7">
        <v>0.02</v>
      </c>
      <c r="BF28" s="7">
        <v>0.02</v>
      </c>
      <c r="BG28" s="7">
        <v>0.03</v>
      </c>
      <c r="BH28" t="s">
        <v>108</v>
      </c>
      <c r="BI28" s="7">
        <v>0.04</v>
      </c>
      <c r="BJ28" t="s">
        <v>108</v>
      </c>
      <c r="BK28" s="7">
        <v>0.06</v>
      </c>
      <c r="BL28" t="s">
        <v>108</v>
      </c>
      <c r="BM28" s="7">
        <v>0.02</v>
      </c>
      <c r="BN28" s="7">
        <v>0.03</v>
      </c>
      <c r="BO28" t="s">
        <v>108</v>
      </c>
      <c r="BP28" s="7">
        <v>0.15</v>
      </c>
      <c r="BQ28" s="7">
        <v>0.02</v>
      </c>
      <c r="BR28" s="7">
        <v>0.02</v>
      </c>
      <c r="BS28" s="7">
        <v>0.02</v>
      </c>
      <c r="BT28" s="7">
        <v>0.02</v>
      </c>
      <c r="BU28" s="7">
        <v>0.02</v>
      </c>
      <c r="BV28" s="7">
        <v>0.04</v>
      </c>
      <c r="BW28" t="s">
        <v>108</v>
      </c>
      <c r="BX28" s="7">
        <v>0.01</v>
      </c>
      <c r="BY28" s="7">
        <v>0.01</v>
      </c>
      <c r="BZ28" s="7">
        <v>0.01</v>
      </c>
    </row>
    <row r="29" spans="1:78" x14ac:dyDescent="0.25">
      <c r="A29" t="s">
        <v>750</v>
      </c>
      <c r="B29">
        <v>3</v>
      </c>
      <c r="C29">
        <v>2</v>
      </c>
      <c r="D29">
        <v>0</v>
      </c>
      <c r="E29">
        <v>1</v>
      </c>
      <c r="F29">
        <v>1</v>
      </c>
      <c r="G29">
        <v>2</v>
      </c>
      <c r="H29">
        <v>0</v>
      </c>
      <c r="I29">
        <v>0</v>
      </c>
      <c r="J29">
        <v>2</v>
      </c>
      <c r="K29">
        <v>0</v>
      </c>
      <c r="L29">
        <v>1</v>
      </c>
      <c r="M29">
        <v>2</v>
      </c>
      <c r="N29">
        <v>1</v>
      </c>
      <c r="O29">
        <v>0</v>
      </c>
      <c r="P29">
        <v>0</v>
      </c>
      <c r="Q29">
        <v>1</v>
      </c>
      <c r="R29">
        <v>2</v>
      </c>
      <c r="S29">
        <v>1</v>
      </c>
      <c r="T29">
        <v>1</v>
      </c>
      <c r="U29">
        <v>1</v>
      </c>
      <c r="V29">
        <v>3</v>
      </c>
      <c r="W29">
        <v>0</v>
      </c>
      <c r="X29">
        <v>0</v>
      </c>
      <c r="Y29">
        <v>0</v>
      </c>
      <c r="Z29">
        <v>3</v>
      </c>
      <c r="AA29">
        <v>3</v>
      </c>
      <c r="AB29">
        <v>3</v>
      </c>
      <c r="AC29">
        <v>1</v>
      </c>
      <c r="AD29">
        <v>2</v>
      </c>
      <c r="AE29">
        <v>0</v>
      </c>
      <c r="AF29">
        <v>2</v>
      </c>
      <c r="AG29">
        <v>1</v>
      </c>
      <c r="AH29">
        <v>0</v>
      </c>
      <c r="AI29">
        <v>1</v>
      </c>
      <c r="AJ29">
        <v>0</v>
      </c>
      <c r="AK29">
        <v>2</v>
      </c>
      <c r="AL29">
        <v>2</v>
      </c>
      <c r="AM29">
        <v>1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</v>
      </c>
      <c r="BB29">
        <v>0</v>
      </c>
      <c r="BC29">
        <v>1</v>
      </c>
      <c r="BD29">
        <v>0</v>
      </c>
      <c r="BE29">
        <v>2</v>
      </c>
      <c r="BF29">
        <v>1</v>
      </c>
      <c r="BG29">
        <v>2</v>
      </c>
      <c r="BH29">
        <v>1</v>
      </c>
      <c r="BI29">
        <v>1</v>
      </c>
      <c r="BJ29">
        <v>0</v>
      </c>
      <c r="BK29">
        <v>1</v>
      </c>
      <c r="BL29">
        <v>0</v>
      </c>
      <c r="BM29">
        <v>1</v>
      </c>
      <c r="BN29">
        <v>2</v>
      </c>
      <c r="BO29">
        <v>0</v>
      </c>
      <c r="BP29">
        <v>0</v>
      </c>
      <c r="BQ29">
        <v>0</v>
      </c>
      <c r="BR29">
        <v>2</v>
      </c>
      <c r="BS29">
        <v>2</v>
      </c>
      <c r="BT29">
        <v>1</v>
      </c>
      <c r="BU29">
        <v>1</v>
      </c>
      <c r="BV29">
        <v>0</v>
      </c>
      <c r="BW29">
        <v>0</v>
      </c>
      <c r="BX29">
        <v>2</v>
      </c>
      <c r="BY29">
        <v>1</v>
      </c>
      <c r="BZ29">
        <v>3</v>
      </c>
    </row>
    <row r="30" spans="1:78" x14ac:dyDescent="0.25">
      <c r="B30" s="7">
        <v>0.02</v>
      </c>
      <c r="C30" s="7">
        <v>0.02</v>
      </c>
      <c r="D30" t="s">
        <v>108</v>
      </c>
      <c r="E30" s="7">
        <v>7.0000000000000007E-2</v>
      </c>
      <c r="F30" s="7">
        <v>0.04</v>
      </c>
      <c r="G30" s="7">
        <v>0.03</v>
      </c>
      <c r="H30" t="s">
        <v>108</v>
      </c>
      <c r="I30" t="s">
        <v>108</v>
      </c>
      <c r="J30" s="7">
        <v>0.04</v>
      </c>
      <c r="K30" t="s">
        <v>108</v>
      </c>
      <c r="L30" s="7">
        <v>0.02</v>
      </c>
      <c r="M30" s="7">
        <v>0.04</v>
      </c>
      <c r="N30" s="7">
        <v>0.01</v>
      </c>
      <c r="O30" t="s">
        <v>108</v>
      </c>
      <c r="P30" t="s">
        <v>108</v>
      </c>
      <c r="Q30" s="7">
        <v>0.04</v>
      </c>
      <c r="R30" s="7">
        <v>0.01</v>
      </c>
      <c r="S30" s="7">
        <v>0.01</v>
      </c>
      <c r="T30" s="7">
        <v>0.03</v>
      </c>
      <c r="U30" s="7">
        <v>0.05</v>
      </c>
      <c r="V30" s="7">
        <v>0.03</v>
      </c>
      <c r="W30" t="s">
        <v>108</v>
      </c>
      <c r="X30" t="s">
        <v>108</v>
      </c>
      <c r="Y30" t="s">
        <v>108</v>
      </c>
      <c r="Z30" s="7">
        <v>0.02</v>
      </c>
      <c r="AA30" s="7">
        <v>0.02</v>
      </c>
      <c r="AB30" s="7">
        <v>0.02</v>
      </c>
      <c r="AC30" s="7">
        <v>0.04</v>
      </c>
      <c r="AD30" s="7">
        <v>0.02</v>
      </c>
      <c r="AE30" t="s">
        <v>108</v>
      </c>
      <c r="AF30" s="7">
        <v>0.02</v>
      </c>
      <c r="AG30" s="7">
        <v>0.02</v>
      </c>
      <c r="AH30" t="s">
        <v>108</v>
      </c>
      <c r="AI30" s="7">
        <v>0.01</v>
      </c>
      <c r="AJ30" t="s">
        <v>108</v>
      </c>
      <c r="AK30" s="7">
        <v>0.08</v>
      </c>
      <c r="AL30" s="7">
        <v>0.02</v>
      </c>
      <c r="AM30" s="7">
        <v>0.02</v>
      </c>
      <c r="AN30" t="s">
        <v>108</v>
      </c>
      <c r="AO30" t="s">
        <v>108</v>
      </c>
      <c r="AP30" t="s">
        <v>108</v>
      </c>
      <c r="AQ30" t="s">
        <v>108</v>
      </c>
      <c r="AR30" t="s">
        <v>108</v>
      </c>
      <c r="AS30" s="7">
        <v>0.11</v>
      </c>
      <c r="AT30" t="s">
        <v>108</v>
      </c>
      <c r="AU30" t="s">
        <v>108</v>
      </c>
      <c r="AV30" t="s">
        <v>108</v>
      </c>
      <c r="AW30" t="s">
        <v>108</v>
      </c>
      <c r="AX30" t="s">
        <v>108</v>
      </c>
      <c r="AY30" t="s">
        <v>108</v>
      </c>
      <c r="AZ30" t="s">
        <v>108</v>
      </c>
      <c r="BA30" s="7">
        <v>0.13</v>
      </c>
      <c r="BB30" t="s">
        <v>108</v>
      </c>
      <c r="BC30" s="7">
        <v>0.1</v>
      </c>
      <c r="BD30" t="s">
        <v>108</v>
      </c>
      <c r="BE30" s="7">
        <v>0.03</v>
      </c>
      <c r="BF30" s="7">
        <v>0.01</v>
      </c>
      <c r="BG30" s="7">
        <v>0.01</v>
      </c>
      <c r="BH30" s="7">
        <v>0.04</v>
      </c>
      <c r="BI30" s="7">
        <v>0.02</v>
      </c>
      <c r="BJ30" t="s">
        <v>108</v>
      </c>
      <c r="BK30" s="7">
        <v>0.03</v>
      </c>
      <c r="BL30" t="s">
        <v>108</v>
      </c>
      <c r="BM30" s="7">
        <v>0.01</v>
      </c>
      <c r="BN30" s="7">
        <v>0.03</v>
      </c>
      <c r="BO30" t="s">
        <v>108</v>
      </c>
      <c r="BP30" t="s">
        <v>108</v>
      </c>
      <c r="BQ30" t="s">
        <v>108</v>
      </c>
      <c r="BR30" s="7">
        <v>0.02</v>
      </c>
      <c r="BS30" s="7">
        <v>0.02</v>
      </c>
      <c r="BT30" s="7">
        <v>0.03</v>
      </c>
      <c r="BU30" s="7">
        <v>0.02</v>
      </c>
      <c r="BV30" t="s">
        <v>108</v>
      </c>
      <c r="BW30" t="s">
        <v>108</v>
      </c>
      <c r="BX30" s="7">
        <v>0.02</v>
      </c>
      <c r="BY30" s="7">
        <v>0.01</v>
      </c>
      <c r="BZ30" s="7">
        <v>0.04</v>
      </c>
    </row>
    <row r="31" spans="1:78" x14ac:dyDescent="0.25">
      <c r="A31" t="s">
        <v>752</v>
      </c>
      <c r="B31">
        <v>2</v>
      </c>
      <c r="C31">
        <v>2</v>
      </c>
      <c r="D31">
        <v>0</v>
      </c>
      <c r="E31">
        <v>1</v>
      </c>
      <c r="F31">
        <v>1</v>
      </c>
      <c r="G31">
        <v>0</v>
      </c>
      <c r="H31">
        <v>2</v>
      </c>
      <c r="I31">
        <v>0</v>
      </c>
      <c r="J31">
        <v>0</v>
      </c>
      <c r="K31">
        <v>2</v>
      </c>
      <c r="L31">
        <v>0</v>
      </c>
      <c r="M31">
        <v>0</v>
      </c>
      <c r="N31">
        <v>2</v>
      </c>
      <c r="O31">
        <v>1</v>
      </c>
      <c r="P31">
        <v>0</v>
      </c>
      <c r="Q31">
        <v>0</v>
      </c>
      <c r="R31">
        <v>2</v>
      </c>
      <c r="S31">
        <v>2</v>
      </c>
      <c r="T31">
        <v>1</v>
      </c>
      <c r="U31">
        <v>0</v>
      </c>
      <c r="V31">
        <v>1</v>
      </c>
      <c r="W31">
        <v>0</v>
      </c>
      <c r="X31">
        <v>1</v>
      </c>
      <c r="Y31">
        <v>1</v>
      </c>
      <c r="Z31">
        <v>2</v>
      </c>
      <c r="AA31">
        <v>2</v>
      </c>
      <c r="AB31">
        <v>2</v>
      </c>
      <c r="AC31">
        <v>2</v>
      </c>
      <c r="AD31">
        <v>1</v>
      </c>
      <c r="AE31">
        <v>0</v>
      </c>
      <c r="AF31">
        <v>2</v>
      </c>
      <c r="AG31">
        <v>0</v>
      </c>
      <c r="AH31">
        <v>0</v>
      </c>
      <c r="AI31">
        <v>2</v>
      </c>
      <c r="AJ31">
        <v>1</v>
      </c>
      <c r="AK31">
        <v>0</v>
      </c>
      <c r="AL31">
        <v>2</v>
      </c>
      <c r="AM31">
        <v>0</v>
      </c>
      <c r="AN31">
        <v>0</v>
      </c>
      <c r="AO31">
        <v>0</v>
      </c>
      <c r="AP31">
        <v>0</v>
      </c>
      <c r="AQ31">
        <v>1</v>
      </c>
      <c r="AR31">
        <v>0</v>
      </c>
      <c r="AS31">
        <v>0</v>
      </c>
      <c r="AT31">
        <v>0</v>
      </c>
      <c r="AU31">
        <v>0</v>
      </c>
      <c r="AV31">
        <v>1</v>
      </c>
      <c r="AW31">
        <v>0</v>
      </c>
      <c r="AX31">
        <v>0</v>
      </c>
      <c r="AY31">
        <v>0</v>
      </c>
      <c r="AZ31">
        <v>0</v>
      </c>
      <c r="BA31">
        <v>1</v>
      </c>
      <c r="BB31">
        <v>0</v>
      </c>
      <c r="BC31">
        <v>0</v>
      </c>
      <c r="BD31">
        <v>0</v>
      </c>
      <c r="BE31">
        <v>2</v>
      </c>
      <c r="BF31">
        <v>1</v>
      </c>
      <c r="BG31">
        <v>2</v>
      </c>
      <c r="BH31">
        <v>1</v>
      </c>
      <c r="BI31">
        <v>1</v>
      </c>
      <c r="BJ31">
        <v>1</v>
      </c>
      <c r="BK31">
        <v>0</v>
      </c>
      <c r="BL31">
        <v>0</v>
      </c>
      <c r="BM31">
        <v>1</v>
      </c>
      <c r="BN31">
        <v>1</v>
      </c>
      <c r="BO31">
        <v>1</v>
      </c>
      <c r="BP31">
        <v>0</v>
      </c>
      <c r="BQ31">
        <v>1</v>
      </c>
      <c r="BR31">
        <v>1</v>
      </c>
      <c r="BS31">
        <v>0</v>
      </c>
      <c r="BT31">
        <v>1</v>
      </c>
      <c r="BU31">
        <v>1</v>
      </c>
      <c r="BV31">
        <v>1</v>
      </c>
      <c r="BW31">
        <v>0</v>
      </c>
      <c r="BX31">
        <v>2</v>
      </c>
      <c r="BY31">
        <v>2</v>
      </c>
      <c r="BZ31">
        <v>2</v>
      </c>
    </row>
    <row r="32" spans="1:78" x14ac:dyDescent="0.25">
      <c r="B32" s="7">
        <v>0.02</v>
      </c>
      <c r="C32" s="7">
        <v>0.01</v>
      </c>
      <c r="D32" t="s">
        <v>108</v>
      </c>
      <c r="E32" s="7">
        <v>0.12</v>
      </c>
      <c r="F32" s="7">
        <v>0.05</v>
      </c>
      <c r="G32" t="s">
        <v>108</v>
      </c>
      <c r="H32" s="7">
        <v>0.04</v>
      </c>
      <c r="I32" t="s">
        <v>108</v>
      </c>
      <c r="J32" t="s">
        <v>108</v>
      </c>
      <c r="K32" s="7">
        <v>0.09</v>
      </c>
      <c r="L32" t="s">
        <v>108</v>
      </c>
      <c r="M32" t="s">
        <v>108</v>
      </c>
      <c r="N32" s="7">
        <v>0.02</v>
      </c>
      <c r="O32" s="7">
        <v>0.05</v>
      </c>
      <c r="P32" t="s">
        <v>108</v>
      </c>
      <c r="Q32" t="s">
        <v>108</v>
      </c>
      <c r="R32" s="7">
        <v>0.02</v>
      </c>
      <c r="S32" s="7">
        <v>0.02</v>
      </c>
      <c r="T32" s="7">
        <v>0.04</v>
      </c>
      <c r="U32" t="s">
        <v>108</v>
      </c>
      <c r="V32" s="7">
        <v>0.01</v>
      </c>
      <c r="W32" t="s">
        <v>108</v>
      </c>
      <c r="X32" s="7">
        <v>0.06</v>
      </c>
      <c r="Y32" s="7">
        <v>7.0000000000000007E-2</v>
      </c>
      <c r="Z32" s="7">
        <v>0.01</v>
      </c>
      <c r="AA32" s="7">
        <v>0.02</v>
      </c>
      <c r="AB32" s="7">
        <v>0.01</v>
      </c>
      <c r="AC32" s="7">
        <v>0.06</v>
      </c>
      <c r="AD32" s="7">
        <v>0.01</v>
      </c>
      <c r="AE32" t="s">
        <v>108</v>
      </c>
      <c r="AF32" s="7">
        <v>0.03</v>
      </c>
      <c r="AG32" t="s">
        <v>108</v>
      </c>
      <c r="AH32" t="s">
        <v>108</v>
      </c>
      <c r="AI32" s="7">
        <v>0.02</v>
      </c>
      <c r="AJ32" s="7">
        <v>7.0000000000000007E-2</v>
      </c>
      <c r="AK32" t="s">
        <v>108</v>
      </c>
      <c r="AL32" s="7">
        <v>0.03</v>
      </c>
      <c r="AM32" t="s">
        <v>108</v>
      </c>
      <c r="AN32" t="s">
        <v>108</v>
      </c>
      <c r="AO32" t="s">
        <v>108</v>
      </c>
      <c r="AP32" t="s">
        <v>108</v>
      </c>
      <c r="AQ32" s="7">
        <v>0.06</v>
      </c>
      <c r="AR32" t="s">
        <v>108</v>
      </c>
      <c r="AS32" t="s">
        <v>108</v>
      </c>
      <c r="AT32" t="s">
        <v>108</v>
      </c>
      <c r="AU32" t="s">
        <v>108</v>
      </c>
      <c r="AV32" s="7">
        <v>0.08</v>
      </c>
      <c r="AW32" t="s">
        <v>108</v>
      </c>
      <c r="AX32" t="s">
        <v>108</v>
      </c>
      <c r="AY32" t="s">
        <v>108</v>
      </c>
      <c r="AZ32" t="s">
        <v>108</v>
      </c>
      <c r="BA32" s="7">
        <v>0.22</v>
      </c>
      <c r="BB32" t="s">
        <v>108</v>
      </c>
      <c r="BC32" t="s">
        <v>108</v>
      </c>
      <c r="BD32" t="s">
        <v>108</v>
      </c>
      <c r="BE32" s="7">
        <v>0.03</v>
      </c>
      <c r="BF32" s="7">
        <v>0.01</v>
      </c>
      <c r="BG32" s="7">
        <v>0.02</v>
      </c>
      <c r="BH32" s="7">
        <v>0.02</v>
      </c>
      <c r="BI32" s="7">
        <v>0.03</v>
      </c>
      <c r="BJ32" s="7">
        <v>0.02</v>
      </c>
      <c r="BK32" t="s">
        <v>108</v>
      </c>
      <c r="BL32" t="s">
        <v>108</v>
      </c>
      <c r="BM32" s="7">
        <v>0.02</v>
      </c>
      <c r="BN32" s="7">
        <v>0.01</v>
      </c>
      <c r="BO32" s="7">
        <v>0.05</v>
      </c>
      <c r="BP32" t="s">
        <v>108</v>
      </c>
      <c r="BQ32" s="7">
        <v>0.01</v>
      </c>
      <c r="BR32" s="7">
        <v>0.01</v>
      </c>
      <c r="BS32" t="s">
        <v>108</v>
      </c>
      <c r="BT32" s="7">
        <v>0.02</v>
      </c>
      <c r="BU32" s="7">
        <v>0.04</v>
      </c>
      <c r="BV32" s="7">
        <v>0.03</v>
      </c>
      <c r="BW32" t="s">
        <v>108</v>
      </c>
      <c r="BX32" s="7">
        <v>0.02</v>
      </c>
      <c r="BY32" s="7">
        <v>0.02</v>
      </c>
      <c r="BZ32" s="7">
        <v>0.02</v>
      </c>
    </row>
    <row r="33" spans="1:78" x14ac:dyDescent="0.25">
      <c r="A33" t="s">
        <v>721</v>
      </c>
      <c r="B33">
        <v>2</v>
      </c>
      <c r="C33">
        <v>2</v>
      </c>
      <c r="D33">
        <v>0</v>
      </c>
      <c r="E33">
        <v>0</v>
      </c>
      <c r="F33">
        <v>0</v>
      </c>
      <c r="G33">
        <v>2</v>
      </c>
      <c r="H33">
        <v>0</v>
      </c>
      <c r="I33">
        <v>0</v>
      </c>
      <c r="J33">
        <v>1</v>
      </c>
      <c r="K33">
        <v>1</v>
      </c>
      <c r="L33">
        <v>0</v>
      </c>
      <c r="M33">
        <v>2</v>
      </c>
      <c r="N33">
        <v>0</v>
      </c>
      <c r="O33">
        <v>0</v>
      </c>
      <c r="P33">
        <v>0</v>
      </c>
      <c r="Q33">
        <v>1</v>
      </c>
      <c r="R33">
        <v>1</v>
      </c>
      <c r="S33">
        <v>2</v>
      </c>
      <c r="T33">
        <v>0</v>
      </c>
      <c r="U33">
        <v>0</v>
      </c>
      <c r="V33">
        <v>1</v>
      </c>
      <c r="W33">
        <v>1</v>
      </c>
      <c r="X33">
        <v>0</v>
      </c>
      <c r="Y33">
        <v>0</v>
      </c>
      <c r="Z33">
        <v>2</v>
      </c>
      <c r="AA33">
        <v>2</v>
      </c>
      <c r="AB33">
        <v>2</v>
      </c>
      <c r="AC33">
        <v>1</v>
      </c>
      <c r="AD33">
        <v>1</v>
      </c>
      <c r="AE33">
        <v>0</v>
      </c>
      <c r="AF33">
        <v>1</v>
      </c>
      <c r="AG33">
        <v>0</v>
      </c>
      <c r="AH33">
        <v>0</v>
      </c>
      <c r="AI33">
        <v>1</v>
      </c>
      <c r="AJ33">
        <v>0</v>
      </c>
      <c r="AK33">
        <v>1</v>
      </c>
      <c r="AL33">
        <v>1</v>
      </c>
      <c r="AM33">
        <v>1</v>
      </c>
      <c r="AN33">
        <v>0</v>
      </c>
      <c r="AO33">
        <v>0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</v>
      </c>
      <c r="BD33">
        <v>0</v>
      </c>
      <c r="BE33">
        <v>0</v>
      </c>
      <c r="BF33">
        <v>2</v>
      </c>
      <c r="BG33">
        <v>1</v>
      </c>
      <c r="BH33">
        <v>1</v>
      </c>
      <c r="BI33">
        <v>0</v>
      </c>
      <c r="BJ33">
        <v>1</v>
      </c>
      <c r="BK33">
        <v>0</v>
      </c>
      <c r="BL33">
        <v>0</v>
      </c>
      <c r="BM33">
        <v>1</v>
      </c>
      <c r="BN33">
        <v>1</v>
      </c>
      <c r="BO33">
        <v>0</v>
      </c>
      <c r="BP33">
        <v>0</v>
      </c>
      <c r="BQ33">
        <v>1</v>
      </c>
      <c r="BR33">
        <v>2</v>
      </c>
      <c r="BS33">
        <v>2</v>
      </c>
      <c r="BT33">
        <v>0</v>
      </c>
      <c r="BU33">
        <v>0</v>
      </c>
      <c r="BV33">
        <v>0</v>
      </c>
      <c r="BW33">
        <v>1</v>
      </c>
      <c r="BX33">
        <v>0</v>
      </c>
      <c r="BY33">
        <v>0</v>
      </c>
      <c r="BZ33">
        <v>1</v>
      </c>
    </row>
    <row r="34" spans="1:78" x14ac:dyDescent="0.25">
      <c r="B34" s="7">
        <v>0.02</v>
      </c>
      <c r="C34" s="7">
        <v>0.02</v>
      </c>
      <c r="D34" t="s">
        <v>108</v>
      </c>
      <c r="E34" t="s">
        <v>108</v>
      </c>
      <c r="F34" t="s">
        <v>108</v>
      </c>
      <c r="G34" s="7">
        <v>0.03</v>
      </c>
      <c r="H34" t="s">
        <v>108</v>
      </c>
      <c r="I34" t="s">
        <v>108</v>
      </c>
      <c r="J34" s="7">
        <v>0.02</v>
      </c>
      <c r="K34" s="7">
        <v>0.03</v>
      </c>
      <c r="L34" t="s">
        <v>108</v>
      </c>
      <c r="M34" s="7">
        <v>0.05</v>
      </c>
      <c r="N34" t="s">
        <v>108</v>
      </c>
      <c r="O34" t="s">
        <v>108</v>
      </c>
      <c r="P34" t="s">
        <v>108</v>
      </c>
      <c r="Q34" s="7">
        <v>0.04</v>
      </c>
      <c r="R34" s="7">
        <v>0.01</v>
      </c>
      <c r="S34" s="7">
        <v>0.02</v>
      </c>
      <c r="T34" t="s">
        <v>108</v>
      </c>
      <c r="U34" t="s">
        <v>108</v>
      </c>
      <c r="V34" s="7">
        <v>0.01</v>
      </c>
      <c r="W34" s="7">
        <v>0.04</v>
      </c>
      <c r="X34" t="s">
        <v>108</v>
      </c>
      <c r="Y34" t="s">
        <v>108</v>
      </c>
      <c r="Z34" s="7">
        <v>0.02</v>
      </c>
      <c r="AA34" s="7">
        <v>0.02</v>
      </c>
      <c r="AB34" s="7">
        <v>0.02</v>
      </c>
      <c r="AC34" s="7">
        <v>0.05</v>
      </c>
      <c r="AD34" s="7">
        <v>0.01</v>
      </c>
      <c r="AE34" t="s">
        <v>108</v>
      </c>
      <c r="AF34" s="7">
        <v>0.01</v>
      </c>
      <c r="AG34" t="s">
        <v>108</v>
      </c>
      <c r="AH34" t="s">
        <v>108</v>
      </c>
      <c r="AI34" s="7">
        <v>0.01</v>
      </c>
      <c r="AJ34" t="s">
        <v>108</v>
      </c>
      <c r="AK34" s="7">
        <v>0.04</v>
      </c>
      <c r="AL34" s="7">
        <v>0.02</v>
      </c>
      <c r="AM34" s="7">
        <v>0.02</v>
      </c>
      <c r="AN34" t="s">
        <v>108</v>
      </c>
      <c r="AO34" t="s">
        <v>108</v>
      </c>
      <c r="AP34" s="7">
        <v>0.14000000000000001</v>
      </c>
      <c r="AQ34" t="s">
        <v>108</v>
      </c>
      <c r="AR34" t="s">
        <v>108</v>
      </c>
      <c r="AS34" t="s">
        <v>108</v>
      </c>
      <c r="AT34" t="s">
        <v>108</v>
      </c>
      <c r="AU34" t="s">
        <v>108</v>
      </c>
      <c r="AV34" t="s">
        <v>108</v>
      </c>
      <c r="AW34" t="s">
        <v>108</v>
      </c>
      <c r="AX34" t="s">
        <v>108</v>
      </c>
      <c r="AY34" t="s">
        <v>108</v>
      </c>
      <c r="AZ34" t="s">
        <v>108</v>
      </c>
      <c r="BA34" t="s">
        <v>108</v>
      </c>
      <c r="BB34" t="s">
        <v>108</v>
      </c>
      <c r="BC34" s="7">
        <v>0.08</v>
      </c>
      <c r="BD34" t="s">
        <v>108</v>
      </c>
      <c r="BE34" t="s">
        <v>108</v>
      </c>
      <c r="BF34" s="7">
        <v>0.03</v>
      </c>
      <c r="BG34" s="7">
        <v>0.01</v>
      </c>
      <c r="BH34" s="7">
        <v>0.04</v>
      </c>
      <c r="BI34" t="s">
        <v>108</v>
      </c>
      <c r="BJ34" s="7">
        <v>0.03</v>
      </c>
      <c r="BK34" t="s">
        <v>108</v>
      </c>
      <c r="BL34" t="s">
        <v>108</v>
      </c>
      <c r="BM34" s="7">
        <v>0.03</v>
      </c>
      <c r="BN34" s="7">
        <v>0.01</v>
      </c>
      <c r="BO34" t="s">
        <v>108</v>
      </c>
      <c r="BP34" t="s">
        <v>108</v>
      </c>
      <c r="BQ34" s="7">
        <v>0.02</v>
      </c>
      <c r="BR34" s="7">
        <v>0.02</v>
      </c>
      <c r="BS34" s="7">
        <v>0.03</v>
      </c>
      <c r="BT34" t="s">
        <v>108</v>
      </c>
      <c r="BU34" t="s">
        <v>108</v>
      </c>
      <c r="BV34" t="s">
        <v>108</v>
      </c>
      <c r="BW34" s="7">
        <v>0.03</v>
      </c>
      <c r="BX34" t="s">
        <v>108</v>
      </c>
      <c r="BY34" t="s">
        <v>108</v>
      </c>
      <c r="BZ34" s="7">
        <v>0.02</v>
      </c>
    </row>
    <row r="35" spans="1:78" x14ac:dyDescent="0.25">
      <c r="A35" t="s">
        <v>723</v>
      </c>
      <c r="B35">
        <v>2</v>
      </c>
      <c r="C35">
        <v>1</v>
      </c>
      <c r="D35">
        <v>0</v>
      </c>
      <c r="E35">
        <v>1</v>
      </c>
      <c r="F35">
        <v>1</v>
      </c>
      <c r="G35">
        <v>0</v>
      </c>
      <c r="H35">
        <v>1</v>
      </c>
      <c r="I35">
        <v>0</v>
      </c>
      <c r="J35">
        <v>1</v>
      </c>
      <c r="K35">
        <v>0</v>
      </c>
      <c r="L35">
        <v>1</v>
      </c>
      <c r="M35">
        <v>0</v>
      </c>
      <c r="N35">
        <v>2</v>
      </c>
      <c r="O35">
        <v>0</v>
      </c>
      <c r="P35">
        <v>0</v>
      </c>
      <c r="Q35">
        <v>0</v>
      </c>
      <c r="R35">
        <v>2</v>
      </c>
      <c r="S35">
        <v>1</v>
      </c>
      <c r="T35">
        <v>0</v>
      </c>
      <c r="U35">
        <v>1</v>
      </c>
      <c r="V35">
        <v>2</v>
      </c>
      <c r="W35">
        <v>0</v>
      </c>
      <c r="X35">
        <v>0</v>
      </c>
      <c r="Y35">
        <v>0</v>
      </c>
      <c r="Z35">
        <v>2</v>
      </c>
      <c r="AA35">
        <v>2</v>
      </c>
      <c r="AB35">
        <v>2</v>
      </c>
      <c r="AC35">
        <v>0</v>
      </c>
      <c r="AD35">
        <v>1</v>
      </c>
      <c r="AE35">
        <v>1</v>
      </c>
      <c r="AF35">
        <v>2</v>
      </c>
      <c r="AG35">
        <v>0</v>
      </c>
      <c r="AH35">
        <v>0</v>
      </c>
      <c r="AI35">
        <v>1</v>
      </c>
      <c r="AJ35">
        <v>0</v>
      </c>
      <c r="AK35">
        <v>1</v>
      </c>
      <c r="AL35">
        <v>1</v>
      </c>
      <c r="AM35">
        <v>0</v>
      </c>
      <c r="AN35">
        <v>1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0</v>
      </c>
      <c r="BC35">
        <v>0</v>
      </c>
      <c r="BD35">
        <v>0</v>
      </c>
      <c r="BE35">
        <v>1</v>
      </c>
      <c r="BF35">
        <v>1</v>
      </c>
      <c r="BG35">
        <v>2</v>
      </c>
      <c r="BH35">
        <v>0</v>
      </c>
      <c r="BI35">
        <v>0</v>
      </c>
      <c r="BJ35">
        <v>0</v>
      </c>
      <c r="BK35">
        <v>2</v>
      </c>
      <c r="BL35">
        <v>0</v>
      </c>
      <c r="BM35">
        <v>0</v>
      </c>
      <c r="BN35">
        <v>2</v>
      </c>
      <c r="BO35">
        <v>0</v>
      </c>
      <c r="BP35">
        <v>0</v>
      </c>
      <c r="BQ35">
        <v>0</v>
      </c>
      <c r="BR35">
        <v>0</v>
      </c>
      <c r="BS35">
        <v>1</v>
      </c>
      <c r="BT35">
        <v>1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</row>
    <row r="36" spans="1:78" x14ac:dyDescent="0.25">
      <c r="B36" s="7">
        <v>0.01</v>
      </c>
      <c r="C36" s="7">
        <v>0.01</v>
      </c>
      <c r="D36" t="s">
        <v>108</v>
      </c>
      <c r="E36" s="7">
        <v>0.08</v>
      </c>
      <c r="F36" s="7">
        <v>0.04</v>
      </c>
      <c r="G36" t="s">
        <v>108</v>
      </c>
      <c r="H36" s="7">
        <v>0.03</v>
      </c>
      <c r="I36" t="s">
        <v>108</v>
      </c>
      <c r="J36" s="7">
        <v>0.02</v>
      </c>
      <c r="K36" t="s">
        <v>108</v>
      </c>
      <c r="L36" s="7">
        <v>0.02</v>
      </c>
      <c r="M36" t="s">
        <v>108</v>
      </c>
      <c r="N36" s="7">
        <v>0.02</v>
      </c>
      <c r="O36" t="s">
        <v>108</v>
      </c>
      <c r="P36" t="s">
        <v>108</v>
      </c>
      <c r="Q36" t="s">
        <v>108</v>
      </c>
      <c r="R36" s="7">
        <v>0.02</v>
      </c>
      <c r="S36" s="7">
        <v>0.01</v>
      </c>
      <c r="T36" t="s">
        <v>108</v>
      </c>
      <c r="U36" s="7">
        <v>0.03</v>
      </c>
      <c r="V36" s="7">
        <v>0.02</v>
      </c>
      <c r="W36" t="s">
        <v>108</v>
      </c>
      <c r="X36" t="s">
        <v>108</v>
      </c>
      <c r="Y36" t="s">
        <v>108</v>
      </c>
      <c r="Z36" s="7">
        <v>0.01</v>
      </c>
      <c r="AA36" s="7">
        <v>0.01</v>
      </c>
      <c r="AB36" s="7">
        <v>0.01</v>
      </c>
      <c r="AC36" t="s">
        <v>108</v>
      </c>
      <c r="AD36" s="7">
        <v>0.01</v>
      </c>
      <c r="AE36" s="7">
        <v>0.08</v>
      </c>
      <c r="AF36" s="7">
        <v>0.02</v>
      </c>
      <c r="AG36" t="s">
        <v>108</v>
      </c>
      <c r="AH36" t="s">
        <v>108</v>
      </c>
      <c r="AI36" s="7">
        <v>0.01</v>
      </c>
      <c r="AJ36" t="s">
        <v>108</v>
      </c>
      <c r="AK36" s="7">
        <v>0.03</v>
      </c>
      <c r="AL36" s="7">
        <v>0.01</v>
      </c>
      <c r="AM36" t="s">
        <v>108</v>
      </c>
      <c r="AN36" s="7">
        <v>0.14000000000000001</v>
      </c>
      <c r="AO36" t="s">
        <v>108</v>
      </c>
      <c r="AP36" t="s">
        <v>108</v>
      </c>
      <c r="AQ36" t="s">
        <v>108</v>
      </c>
      <c r="AR36" t="s">
        <v>108</v>
      </c>
      <c r="AS36" t="s">
        <v>108</v>
      </c>
      <c r="AT36" t="s">
        <v>108</v>
      </c>
      <c r="AU36" t="s">
        <v>108</v>
      </c>
      <c r="AV36" s="7">
        <v>0.12</v>
      </c>
      <c r="AW36" t="s">
        <v>108</v>
      </c>
      <c r="AX36" t="s">
        <v>108</v>
      </c>
      <c r="AY36" t="s">
        <v>108</v>
      </c>
      <c r="AZ36" t="s">
        <v>108</v>
      </c>
      <c r="BA36" s="7">
        <v>0.14000000000000001</v>
      </c>
      <c r="BB36" t="s">
        <v>108</v>
      </c>
      <c r="BC36" t="s">
        <v>108</v>
      </c>
      <c r="BD36" t="s">
        <v>108</v>
      </c>
      <c r="BE36" s="7">
        <v>0.01</v>
      </c>
      <c r="BF36" s="7">
        <v>0.01</v>
      </c>
      <c r="BG36" s="7">
        <v>0.02</v>
      </c>
      <c r="BH36" t="s">
        <v>108</v>
      </c>
      <c r="BI36" t="s">
        <v>108</v>
      </c>
      <c r="BJ36" t="s">
        <v>108</v>
      </c>
      <c r="BK36" s="7">
        <v>0.06</v>
      </c>
      <c r="BL36" t="s">
        <v>108</v>
      </c>
      <c r="BM36" t="s">
        <v>108</v>
      </c>
      <c r="BN36" s="7">
        <v>0.03</v>
      </c>
      <c r="BO36" t="s">
        <v>108</v>
      </c>
      <c r="BP36" t="s">
        <v>108</v>
      </c>
      <c r="BQ36" t="s">
        <v>108</v>
      </c>
      <c r="BR36" t="s">
        <v>108</v>
      </c>
      <c r="BS36" s="7">
        <v>0.01</v>
      </c>
      <c r="BT36" s="7">
        <v>0.02</v>
      </c>
      <c r="BU36" t="s">
        <v>108</v>
      </c>
      <c r="BV36" t="s">
        <v>108</v>
      </c>
      <c r="BW36" t="s">
        <v>108</v>
      </c>
      <c r="BX36" t="s">
        <v>108</v>
      </c>
      <c r="BY36" t="s">
        <v>108</v>
      </c>
      <c r="BZ36" t="s">
        <v>108</v>
      </c>
    </row>
    <row r="37" spans="1:78" x14ac:dyDescent="0.25">
      <c r="A37" t="s">
        <v>722</v>
      </c>
      <c r="B37">
        <v>2</v>
      </c>
      <c r="C37">
        <v>2</v>
      </c>
      <c r="D37">
        <v>0</v>
      </c>
      <c r="E37">
        <v>0</v>
      </c>
      <c r="F37">
        <v>0</v>
      </c>
      <c r="G37">
        <v>2</v>
      </c>
      <c r="H37">
        <v>0</v>
      </c>
      <c r="I37">
        <v>0</v>
      </c>
      <c r="J37">
        <v>2</v>
      </c>
      <c r="K37">
        <v>0</v>
      </c>
      <c r="L37">
        <v>0</v>
      </c>
      <c r="M37">
        <v>0</v>
      </c>
      <c r="N37">
        <v>2</v>
      </c>
      <c r="O37">
        <v>0</v>
      </c>
      <c r="P37">
        <v>0</v>
      </c>
      <c r="Q37">
        <v>0</v>
      </c>
      <c r="R37">
        <v>2</v>
      </c>
      <c r="S37">
        <v>2</v>
      </c>
      <c r="T37">
        <v>0</v>
      </c>
      <c r="U37">
        <v>0</v>
      </c>
      <c r="V37">
        <v>2</v>
      </c>
      <c r="W37">
        <v>0</v>
      </c>
      <c r="X37">
        <v>0</v>
      </c>
      <c r="Y37">
        <v>0</v>
      </c>
      <c r="Z37">
        <v>2</v>
      </c>
      <c r="AA37">
        <v>2</v>
      </c>
      <c r="AB37">
        <v>2</v>
      </c>
      <c r="AC37">
        <v>0</v>
      </c>
      <c r="AD37">
        <v>2</v>
      </c>
      <c r="AE37">
        <v>0</v>
      </c>
      <c r="AF37">
        <v>2</v>
      </c>
      <c r="AG37">
        <v>0</v>
      </c>
      <c r="AH37">
        <v>0</v>
      </c>
      <c r="AI37">
        <v>2</v>
      </c>
      <c r="AJ37">
        <v>0</v>
      </c>
      <c r="AK37">
        <v>0</v>
      </c>
      <c r="AL37">
        <v>0</v>
      </c>
      <c r="AM37">
        <v>2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2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2</v>
      </c>
      <c r="BG37">
        <v>0</v>
      </c>
      <c r="BH37">
        <v>2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2</v>
      </c>
      <c r="BO37">
        <v>0</v>
      </c>
      <c r="BP37">
        <v>0</v>
      </c>
      <c r="BQ37">
        <v>0</v>
      </c>
      <c r="BR37">
        <v>2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2</v>
      </c>
      <c r="BY37">
        <v>0</v>
      </c>
      <c r="BZ37">
        <v>0</v>
      </c>
    </row>
    <row r="38" spans="1:78" x14ac:dyDescent="0.25">
      <c r="B38" s="7">
        <v>0.01</v>
      </c>
      <c r="C38" s="7">
        <v>0.01</v>
      </c>
      <c r="D38" t="s">
        <v>108</v>
      </c>
      <c r="E38" t="s">
        <v>108</v>
      </c>
      <c r="F38" t="s">
        <v>108</v>
      </c>
      <c r="G38" s="7">
        <v>0.02</v>
      </c>
      <c r="H38" t="s">
        <v>108</v>
      </c>
      <c r="I38" t="s">
        <v>108</v>
      </c>
      <c r="J38" s="7">
        <v>0.03</v>
      </c>
      <c r="K38" t="s">
        <v>108</v>
      </c>
      <c r="L38" t="s">
        <v>108</v>
      </c>
      <c r="M38" t="s">
        <v>108</v>
      </c>
      <c r="N38" s="7">
        <v>0.02</v>
      </c>
      <c r="O38" t="s">
        <v>108</v>
      </c>
      <c r="P38" t="s">
        <v>108</v>
      </c>
      <c r="Q38" t="s">
        <v>108</v>
      </c>
      <c r="R38" s="7">
        <v>0.01</v>
      </c>
      <c r="S38" s="7">
        <v>0.02</v>
      </c>
      <c r="T38" t="s">
        <v>108</v>
      </c>
      <c r="U38" t="s">
        <v>108</v>
      </c>
      <c r="V38" s="7">
        <v>0.02</v>
      </c>
      <c r="W38" t="s">
        <v>108</v>
      </c>
      <c r="X38" t="s">
        <v>108</v>
      </c>
      <c r="Y38" t="s">
        <v>108</v>
      </c>
      <c r="Z38" s="7">
        <v>0.01</v>
      </c>
      <c r="AA38" s="7">
        <v>0.01</v>
      </c>
      <c r="AB38" s="7">
        <v>0.01</v>
      </c>
      <c r="AC38" t="s">
        <v>108</v>
      </c>
      <c r="AD38" s="7">
        <v>0.02</v>
      </c>
      <c r="AE38" t="s">
        <v>108</v>
      </c>
      <c r="AF38" s="7">
        <v>0.02</v>
      </c>
      <c r="AG38" t="s">
        <v>108</v>
      </c>
      <c r="AH38" t="s">
        <v>108</v>
      </c>
      <c r="AI38" s="7">
        <v>0.02</v>
      </c>
      <c r="AJ38" t="s">
        <v>108</v>
      </c>
      <c r="AK38" t="s">
        <v>108</v>
      </c>
      <c r="AL38" t="s">
        <v>108</v>
      </c>
      <c r="AM38" s="7">
        <v>0.03</v>
      </c>
      <c r="AN38" t="s">
        <v>108</v>
      </c>
      <c r="AO38" t="s">
        <v>108</v>
      </c>
      <c r="AP38" t="s">
        <v>108</v>
      </c>
      <c r="AQ38" t="s">
        <v>108</v>
      </c>
      <c r="AR38" t="s">
        <v>108</v>
      </c>
      <c r="AS38" t="s">
        <v>108</v>
      </c>
      <c r="AT38" t="s">
        <v>108</v>
      </c>
      <c r="AU38" t="s">
        <v>108</v>
      </c>
      <c r="AV38" t="s">
        <v>108</v>
      </c>
      <c r="AW38" t="s">
        <v>108</v>
      </c>
      <c r="AX38" t="s">
        <v>108</v>
      </c>
      <c r="AY38" t="s">
        <v>108</v>
      </c>
      <c r="AZ38" s="7">
        <v>0.21</v>
      </c>
      <c r="BA38" t="s">
        <v>108</v>
      </c>
      <c r="BB38" t="s">
        <v>108</v>
      </c>
      <c r="BC38" t="s">
        <v>108</v>
      </c>
      <c r="BD38" t="s">
        <v>108</v>
      </c>
      <c r="BE38" t="s">
        <v>108</v>
      </c>
      <c r="BF38" s="7">
        <v>0.02</v>
      </c>
      <c r="BG38" t="s">
        <v>108</v>
      </c>
      <c r="BH38" s="7">
        <v>0.05</v>
      </c>
      <c r="BI38" t="s">
        <v>108</v>
      </c>
      <c r="BJ38" t="s">
        <v>108</v>
      </c>
      <c r="BK38" t="s">
        <v>108</v>
      </c>
      <c r="BL38" t="s">
        <v>108</v>
      </c>
      <c r="BM38" t="s">
        <v>108</v>
      </c>
      <c r="BN38" s="7">
        <v>0.02</v>
      </c>
      <c r="BO38" t="s">
        <v>108</v>
      </c>
      <c r="BP38" t="s">
        <v>108</v>
      </c>
      <c r="BQ38" t="s">
        <v>108</v>
      </c>
      <c r="BR38" s="7">
        <v>0.02</v>
      </c>
      <c r="BS38" t="s">
        <v>108</v>
      </c>
      <c r="BT38" t="s">
        <v>108</v>
      </c>
      <c r="BU38" t="s">
        <v>108</v>
      </c>
      <c r="BV38" t="s">
        <v>108</v>
      </c>
      <c r="BW38" t="s">
        <v>108</v>
      </c>
      <c r="BX38" s="7">
        <v>0.02</v>
      </c>
      <c r="BY38" t="s">
        <v>108</v>
      </c>
      <c r="BZ38" t="s">
        <v>108</v>
      </c>
    </row>
    <row r="39" spans="1:78" x14ac:dyDescent="0.25">
      <c r="A39" t="s">
        <v>754</v>
      </c>
      <c r="B39">
        <v>1</v>
      </c>
      <c r="C39">
        <v>1</v>
      </c>
      <c r="D39">
        <v>0</v>
      </c>
      <c r="E39">
        <v>0</v>
      </c>
      <c r="F39">
        <v>0</v>
      </c>
      <c r="G39">
        <v>1</v>
      </c>
      <c r="H39">
        <v>1</v>
      </c>
      <c r="I39">
        <v>0</v>
      </c>
      <c r="J39">
        <v>0</v>
      </c>
      <c r="K39">
        <v>0</v>
      </c>
      <c r="L39">
        <v>1</v>
      </c>
      <c r="M39">
        <v>1</v>
      </c>
      <c r="N39">
        <v>0</v>
      </c>
      <c r="O39">
        <v>0</v>
      </c>
      <c r="P39">
        <v>1</v>
      </c>
      <c r="Q39">
        <v>0</v>
      </c>
      <c r="R39">
        <v>1</v>
      </c>
      <c r="S39">
        <v>1</v>
      </c>
      <c r="T39">
        <v>0</v>
      </c>
      <c r="U39">
        <v>1</v>
      </c>
      <c r="V39">
        <v>1</v>
      </c>
      <c r="W39">
        <v>0</v>
      </c>
      <c r="X39">
        <v>0</v>
      </c>
      <c r="Y39">
        <v>0</v>
      </c>
      <c r="Z39">
        <v>1</v>
      </c>
      <c r="AA39">
        <v>1</v>
      </c>
      <c r="AB39">
        <v>1</v>
      </c>
      <c r="AC39">
        <v>0</v>
      </c>
      <c r="AD39">
        <v>1</v>
      </c>
      <c r="AE39">
        <v>0</v>
      </c>
      <c r="AF39">
        <v>1</v>
      </c>
      <c r="AG39">
        <v>1</v>
      </c>
      <c r="AH39">
        <v>0</v>
      </c>
      <c r="AI39">
        <v>1</v>
      </c>
      <c r="AJ39">
        <v>0</v>
      </c>
      <c r="AK39">
        <v>1</v>
      </c>
      <c r="AL39">
        <v>1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1</v>
      </c>
      <c r="BC39">
        <v>0</v>
      </c>
      <c r="BD39">
        <v>0</v>
      </c>
      <c r="BE39">
        <v>1</v>
      </c>
      <c r="BF39">
        <v>1</v>
      </c>
      <c r="BG39">
        <v>1</v>
      </c>
      <c r="BH39">
        <v>1</v>
      </c>
      <c r="BI39">
        <v>0</v>
      </c>
      <c r="BJ39">
        <v>0</v>
      </c>
      <c r="BK39">
        <v>1</v>
      </c>
      <c r="BL39">
        <v>0</v>
      </c>
      <c r="BM39">
        <v>0</v>
      </c>
      <c r="BN39">
        <v>1</v>
      </c>
      <c r="BO39">
        <v>0</v>
      </c>
      <c r="BP39">
        <v>0</v>
      </c>
      <c r="BQ39">
        <v>0</v>
      </c>
      <c r="BR39">
        <v>1</v>
      </c>
      <c r="BS39">
        <v>1</v>
      </c>
      <c r="BT39">
        <v>1</v>
      </c>
      <c r="BU39">
        <v>1</v>
      </c>
      <c r="BV39">
        <v>0</v>
      </c>
      <c r="BW39">
        <v>0</v>
      </c>
      <c r="BX39">
        <v>1</v>
      </c>
      <c r="BY39">
        <v>1</v>
      </c>
      <c r="BZ39">
        <v>1</v>
      </c>
    </row>
    <row r="40" spans="1:78" x14ac:dyDescent="0.25">
      <c r="B40" s="7">
        <v>0.01</v>
      </c>
      <c r="C40" s="7">
        <v>0.01</v>
      </c>
      <c r="D40" t="s">
        <v>108</v>
      </c>
      <c r="E40" t="s">
        <v>108</v>
      </c>
      <c r="F40" t="s">
        <v>108</v>
      </c>
      <c r="G40" s="7">
        <v>0.01</v>
      </c>
      <c r="H40" s="7">
        <v>0.02</v>
      </c>
      <c r="I40" t="s">
        <v>108</v>
      </c>
      <c r="J40" t="s">
        <v>108</v>
      </c>
      <c r="K40" t="s">
        <v>108</v>
      </c>
      <c r="L40" s="7">
        <v>0.05</v>
      </c>
      <c r="M40" s="7">
        <v>0.02</v>
      </c>
      <c r="N40" t="s">
        <v>108</v>
      </c>
      <c r="O40" t="s">
        <v>108</v>
      </c>
      <c r="P40" s="7">
        <v>0.13</v>
      </c>
      <c r="Q40" t="s">
        <v>108</v>
      </c>
      <c r="R40" s="7">
        <v>0.01</v>
      </c>
      <c r="S40" s="7">
        <v>0.01</v>
      </c>
      <c r="T40" t="s">
        <v>108</v>
      </c>
      <c r="U40" s="7">
        <v>0.03</v>
      </c>
      <c r="V40" s="7">
        <v>0.01</v>
      </c>
      <c r="W40" t="s">
        <v>108</v>
      </c>
      <c r="X40" t="s">
        <v>108</v>
      </c>
      <c r="Y40" t="s">
        <v>108</v>
      </c>
      <c r="Z40" s="7">
        <v>0.01</v>
      </c>
      <c r="AA40" s="7">
        <v>0.01</v>
      </c>
      <c r="AB40" s="7">
        <v>0.01</v>
      </c>
      <c r="AC40" t="s">
        <v>108</v>
      </c>
      <c r="AD40" s="7">
        <v>0.01</v>
      </c>
      <c r="AE40" t="s">
        <v>108</v>
      </c>
      <c r="AF40" s="7">
        <v>0.01</v>
      </c>
      <c r="AG40" s="7">
        <v>0.02</v>
      </c>
      <c r="AH40" t="s">
        <v>108</v>
      </c>
      <c r="AI40" s="7">
        <v>0.01</v>
      </c>
      <c r="AJ40" t="s">
        <v>108</v>
      </c>
      <c r="AK40" s="7">
        <v>0.03</v>
      </c>
      <c r="AL40" s="7">
        <v>0.01</v>
      </c>
      <c r="AM40" s="7">
        <v>0.01</v>
      </c>
      <c r="AN40" t="s">
        <v>108</v>
      </c>
      <c r="AO40" t="s">
        <v>108</v>
      </c>
      <c r="AP40" t="s">
        <v>108</v>
      </c>
      <c r="AQ40" t="s">
        <v>108</v>
      </c>
      <c r="AR40" t="s">
        <v>108</v>
      </c>
      <c r="AS40" t="s">
        <v>108</v>
      </c>
      <c r="AT40" t="s">
        <v>108</v>
      </c>
      <c r="AU40" t="s">
        <v>108</v>
      </c>
      <c r="AV40" t="s">
        <v>108</v>
      </c>
      <c r="AW40" t="s">
        <v>108</v>
      </c>
      <c r="AX40" t="s">
        <v>108</v>
      </c>
      <c r="AY40" s="7">
        <v>0.04</v>
      </c>
      <c r="AZ40" t="s">
        <v>108</v>
      </c>
      <c r="BA40" t="s">
        <v>108</v>
      </c>
      <c r="BB40" s="7">
        <v>0.08</v>
      </c>
      <c r="BC40" t="s">
        <v>108</v>
      </c>
      <c r="BD40" t="s">
        <v>108</v>
      </c>
      <c r="BE40" s="7">
        <v>0.01</v>
      </c>
      <c r="BF40" s="7">
        <v>0.01</v>
      </c>
      <c r="BG40" s="7">
        <v>0.01</v>
      </c>
      <c r="BH40" s="7">
        <v>0.02</v>
      </c>
      <c r="BI40" t="s">
        <v>108</v>
      </c>
      <c r="BJ40" t="s">
        <v>108</v>
      </c>
      <c r="BK40" s="7">
        <v>0.02</v>
      </c>
      <c r="BL40" t="s">
        <v>108</v>
      </c>
      <c r="BM40" t="s">
        <v>108</v>
      </c>
      <c r="BN40" s="7">
        <v>0.02</v>
      </c>
      <c r="BO40" t="s">
        <v>108</v>
      </c>
      <c r="BP40" t="s">
        <v>108</v>
      </c>
      <c r="BQ40" t="s">
        <v>108</v>
      </c>
      <c r="BR40" s="7">
        <v>0.02</v>
      </c>
      <c r="BS40" s="7">
        <v>0.02</v>
      </c>
      <c r="BT40" s="7">
        <v>0.02</v>
      </c>
      <c r="BU40" s="7">
        <v>0.02</v>
      </c>
      <c r="BV40" t="s">
        <v>108</v>
      </c>
      <c r="BW40" t="s">
        <v>108</v>
      </c>
      <c r="BX40" s="7">
        <v>0.01</v>
      </c>
      <c r="BY40" s="7">
        <v>0.01</v>
      </c>
      <c r="BZ40" s="7">
        <v>0.01</v>
      </c>
    </row>
    <row r="41" spans="1:78" x14ac:dyDescent="0.25">
      <c r="A41" t="s">
        <v>739</v>
      </c>
      <c r="B41">
        <v>1</v>
      </c>
      <c r="C41">
        <v>1</v>
      </c>
      <c r="D41">
        <v>0</v>
      </c>
      <c r="E41">
        <v>0</v>
      </c>
      <c r="F41">
        <v>0</v>
      </c>
      <c r="G41">
        <v>0</v>
      </c>
      <c r="H41">
        <v>1</v>
      </c>
      <c r="I41">
        <v>0</v>
      </c>
      <c r="J41">
        <v>0</v>
      </c>
      <c r="K41">
        <v>1</v>
      </c>
      <c r="L41">
        <v>0</v>
      </c>
      <c r="M41">
        <v>1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0</v>
      </c>
      <c r="U41">
        <v>1</v>
      </c>
      <c r="V41">
        <v>1</v>
      </c>
      <c r="W41">
        <v>0</v>
      </c>
      <c r="X41">
        <v>0</v>
      </c>
      <c r="Y41">
        <v>1</v>
      </c>
      <c r="Z41">
        <v>0</v>
      </c>
      <c r="AA41">
        <v>1</v>
      </c>
      <c r="AB41">
        <v>0</v>
      </c>
      <c r="AC41">
        <v>1</v>
      </c>
      <c r="AD41">
        <v>0</v>
      </c>
      <c r="AE41">
        <v>0</v>
      </c>
      <c r="AF41">
        <v>1</v>
      </c>
      <c r="AG41">
        <v>0</v>
      </c>
      <c r="AH41">
        <v>0</v>
      </c>
      <c r="AI41">
        <v>1</v>
      </c>
      <c r="AJ41">
        <v>0</v>
      </c>
      <c r="AK41">
        <v>0</v>
      </c>
      <c r="AL41">
        <v>1</v>
      </c>
      <c r="AM41">
        <v>0</v>
      </c>
      <c r="AN41">
        <v>0</v>
      </c>
      <c r="AO41">
        <v>0</v>
      </c>
      <c r="AP41">
        <v>0</v>
      </c>
      <c r="AQ41">
        <v>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</v>
      </c>
      <c r="BF41">
        <v>0</v>
      </c>
      <c r="BG41">
        <v>1</v>
      </c>
      <c r="BH41">
        <v>0</v>
      </c>
      <c r="BI41">
        <v>1</v>
      </c>
      <c r="BJ41">
        <v>0</v>
      </c>
      <c r="BK41">
        <v>0</v>
      </c>
      <c r="BL41">
        <v>0</v>
      </c>
      <c r="BM41">
        <v>1</v>
      </c>
      <c r="BN41">
        <v>0</v>
      </c>
      <c r="BO41">
        <v>0</v>
      </c>
      <c r="BP41">
        <v>0</v>
      </c>
      <c r="BQ41">
        <v>1</v>
      </c>
      <c r="BR41">
        <v>1</v>
      </c>
      <c r="BS41">
        <v>1</v>
      </c>
      <c r="BT41">
        <v>0</v>
      </c>
      <c r="BU41">
        <v>1</v>
      </c>
      <c r="BV41">
        <v>0</v>
      </c>
      <c r="BW41">
        <v>1</v>
      </c>
      <c r="BX41">
        <v>0</v>
      </c>
      <c r="BY41">
        <v>1</v>
      </c>
      <c r="BZ41">
        <v>1</v>
      </c>
    </row>
    <row r="42" spans="1:78" x14ac:dyDescent="0.25">
      <c r="B42" s="7">
        <v>0.01</v>
      </c>
      <c r="C42" s="7">
        <v>0.01</v>
      </c>
      <c r="D42" t="s">
        <v>108</v>
      </c>
      <c r="E42" t="s">
        <v>108</v>
      </c>
      <c r="F42" t="s">
        <v>108</v>
      </c>
      <c r="G42" t="s">
        <v>108</v>
      </c>
      <c r="H42" s="7">
        <v>0.02</v>
      </c>
      <c r="I42" t="s">
        <v>108</v>
      </c>
      <c r="J42" t="s">
        <v>108</v>
      </c>
      <c r="K42" s="7">
        <v>0.03</v>
      </c>
      <c r="L42" t="s">
        <v>108</v>
      </c>
      <c r="M42" s="7">
        <v>0.02</v>
      </c>
      <c r="N42" t="s">
        <v>108</v>
      </c>
      <c r="O42" t="s">
        <v>108</v>
      </c>
      <c r="P42" t="s">
        <v>108</v>
      </c>
      <c r="Q42" s="7">
        <v>0.03</v>
      </c>
      <c r="R42" t="s">
        <v>108</v>
      </c>
      <c r="S42" t="s">
        <v>108</v>
      </c>
      <c r="T42" t="s">
        <v>108</v>
      </c>
      <c r="U42" s="7">
        <v>0.03</v>
      </c>
      <c r="V42" s="7">
        <v>0.01</v>
      </c>
      <c r="W42" t="s">
        <v>108</v>
      </c>
      <c r="X42" t="s">
        <v>108</v>
      </c>
      <c r="Y42" s="7">
        <v>0.06</v>
      </c>
      <c r="Z42" t="s">
        <v>108</v>
      </c>
      <c r="AA42" s="7">
        <v>0.01</v>
      </c>
      <c r="AB42" t="s">
        <v>108</v>
      </c>
      <c r="AC42" s="7">
        <v>0.03</v>
      </c>
      <c r="AD42" t="s">
        <v>108</v>
      </c>
      <c r="AE42" t="s">
        <v>108</v>
      </c>
      <c r="AF42" s="7">
        <v>0.01</v>
      </c>
      <c r="AG42" t="s">
        <v>108</v>
      </c>
      <c r="AH42" t="s">
        <v>108</v>
      </c>
      <c r="AI42" s="7">
        <v>0.01</v>
      </c>
      <c r="AJ42" t="s">
        <v>108</v>
      </c>
      <c r="AK42" t="s">
        <v>108</v>
      </c>
      <c r="AL42" s="7">
        <v>0.01</v>
      </c>
      <c r="AM42" t="s">
        <v>108</v>
      </c>
      <c r="AN42" t="s">
        <v>108</v>
      </c>
      <c r="AO42" t="s">
        <v>108</v>
      </c>
      <c r="AP42" t="s">
        <v>108</v>
      </c>
      <c r="AQ42" s="7">
        <v>7.0000000000000007E-2</v>
      </c>
      <c r="AR42" t="s">
        <v>108</v>
      </c>
      <c r="AS42" t="s">
        <v>108</v>
      </c>
      <c r="AT42" t="s">
        <v>108</v>
      </c>
      <c r="AU42" t="s">
        <v>108</v>
      </c>
      <c r="AV42" t="s">
        <v>108</v>
      </c>
      <c r="AW42" t="s">
        <v>108</v>
      </c>
      <c r="AX42" t="s">
        <v>108</v>
      </c>
      <c r="AY42" t="s">
        <v>108</v>
      </c>
      <c r="AZ42" t="s">
        <v>108</v>
      </c>
      <c r="BA42" t="s">
        <v>108</v>
      </c>
      <c r="BB42" t="s">
        <v>108</v>
      </c>
      <c r="BC42" t="s">
        <v>108</v>
      </c>
      <c r="BD42" t="s">
        <v>108</v>
      </c>
      <c r="BE42" s="7">
        <v>0.01</v>
      </c>
      <c r="BF42" t="s">
        <v>108</v>
      </c>
      <c r="BG42" s="7">
        <v>0.01</v>
      </c>
      <c r="BH42" t="s">
        <v>108</v>
      </c>
      <c r="BI42" s="7">
        <v>0.02</v>
      </c>
      <c r="BJ42" t="s">
        <v>108</v>
      </c>
      <c r="BK42" t="s">
        <v>108</v>
      </c>
      <c r="BL42" t="s">
        <v>108</v>
      </c>
      <c r="BM42" s="7">
        <v>0.02</v>
      </c>
      <c r="BN42" t="s">
        <v>108</v>
      </c>
      <c r="BO42" t="s">
        <v>108</v>
      </c>
      <c r="BP42" t="s">
        <v>108</v>
      </c>
      <c r="BQ42" s="7">
        <v>0.01</v>
      </c>
      <c r="BR42" s="7">
        <v>0.01</v>
      </c>
      <c r="BS42" s="7">
        <v>0.01</v>
      </c>
      <c r="BT42" t="s">
        <v>108</v>
      </c>
      <c r="BU42" s="7">
        <v>0.03</v>
      </c>
      <c r="BV42" t="s">
        <v>108</v>
      </c>
      <c r="BW42" s="7">
        <v>0.02</v>
      </c>
      <c r="BX42" t="s">
        <v>108</v>
      </c>
      <c r="BY42" s="7">
        <v>0.01</v>
      </c>
      <c r="BZ42" s="7">
        <v>0.01</v>
      </c>
    </row>
    <row r="43" spans="1:78" x14ac:dyDescent="0.25">
      <c r="A43" t="s">
        <v>724</v>
      </c>
      <c r="B43">
        <v>1</v>
      </c>
      <c r="C43"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0</v>
      </c>
      <c r="K43">
        <v>0</v>
      </c>
      <c r="L43">
        <v>1</v>
      </c>
      <c r="M43">
        <v>1</v>
      </c>
      <c r="N43">
        <v>0</v>
      </c>
      <c r="O43">
        <v>0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1</v>
      </c>
      <c r="AA43">
        <v>1</v>
      </c>
      <c r="AB43">
        <v>1</v>
      </c>
      <c r="AC43">
        <v>0</v>
      </c>
      <c r="AD43">
        <v>1</v>
      </c>
      <c r="AE43">
        <v>0</v>
      </c>
      <c r="AF43">
        <v>1</v>
      </c>
      <c r="AG43">
        <v>0</v>
      </c>
      <c r="AH43">
        <v>0</v>
      </c>
      <c r="AI43">
        <v>1</v>
      </c>
      <c r="AJ43">
        <v>0</v>
      </c>
      <c r="AK43">
        <v>0</v>
      </c>
      <c r="AL43">
        <v>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1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1</v>
      </c>
      <c r="BG43">
        <v>1</v>
      </c>
      <c r="BH43">
        <v>0</v>
      </c>
      <c r="BI43">
        <v>0</v>
      </c>
      <c r="BJ43">
        <v>0</v>
      </c>
      <c r="BK43">
        <v>1</v>
      </c>
      <c r="BL43">
        <v>0</v>
      </c>
      <c r="BM43">
        <v>0</v>
      </c>
      <c r="BN43">
        <v>1</v>
      </c>
      <c r="BO43">
        <v>0</v>
      </c>
      <c r="BP43">
        <v>0</v>
      </c>
      <c r="BQ43">
        <v>0</v>
      </c>
      <c r="BR43">
        <v>1</v>
      </c>
      <c r="BS43">
        <v>1</v>
      </c>
      <c r="BT43">
        <v>0</v>
      </c>
      <c r="BU43">
        <v>0</v>
      </c>
      <c r="BV43">
        <v>0</v>
      </c>
      <c r="BW43">
        <v>0</v>
      </c>
      <c r="BX43">
        <v>1</v>
      </c>
      <c r="BY43">
        <v>1</v>
      </c>
      <c r="BZ43">
        <v>1</v>
      </c>
    </row>
    <row r="44" spans="1:78" x14ac:dyDescent="0.25">
      <c r="B44">
        <v>0</v>
      </c>
      <c r="C44" t="s">
        <v>106</v>
      </c>
      <c r="D44" s="7">
        <v>0.04</v>
      </c>
      <c r="E44" t="s">
        <v>106</v>
      </c>
      <c r="F44" t="s">
        <v>106</v>
      </c>
      <c r="G44" t="s">
        <v>106</v>
      </c>
      <c r="H44" s="7">
        <v>0.02</v>
      </c>
      <c r="I44" t="s">
        <v>106</v>
      </c>
      <c r="J44" t="s">
        <v>106</v>
      </c>
      <c r="K44" t="s">
        <v>106</v>
      </c>
      <c r="L44" s="7">
        <v>0.02</v>
      </c>
      <c r="M44" s="7">
        <v>0.02</v>
      </c>
      <c r="N44" t="s">
        <v>106</v>
      </c>
      <c r="O44" t="s">
        <v>106</v>
      </c>
      <c r="P44" t="s">
        <v>106</v>
      </c>
      <c r="Q44" t="s">
        <v>106</v>
      </c>
      <c r="R44" s="7">
        <v>0.01</v>
      </c>
      <c r="S44" t="s">
        <v>106</v>
      </c>
      <c r="T44" t="s">
        <v>106</v>
      </c>
      <c r="U44" s="7">
        <v>0.03</v>
      </c>
      <c r="V44" t="s">
        <v>106</v>
      </c>
      <c r="W44" t="s">
        <v>106</v>
      </c>
      <c r="X44" s="7">
        <v>0.04</v>
      </c>
      <c r="Y44" t="s">
        <v>106</v>
      </c>
      <c r="Z44" s="7">
        <v>0.01</v>
      </c>
      <c r="AA44">
        <v>0</v>
      </c>
      <c r="AB44" s="7">
        <v>0.01</v>
      </c>
      <c r="AC44" t="s">
        <v>106</v>
      </c>
      <c r="AD44" s="7">
        <v>0.01</v>
      </c>
      <c r="AE44" t="s">
        <v>106</v>
      </c>
      <c r="AF44" s="7">
        <v>0.01</v>
      </c>
      <c r="AG44" t="s">
        <v>106</v>
      </c>
      <c r="AH44" t="s">
        <v>106</v>
      </c>
      <c r="AI44" s="7">
        <v>0.01</v>
      </c>
      <c r="AJ44" t="s">
        <v>106</v>
      </c>
      <c r="AK44" t="s">
        <v>106</v>
      </c>
      <c r="AL44" s="7">
        <v>0.01</v>
      </c>
      <c r="AM44" t="s">
        <v>106</v>
      </c>
      <c r="AN44" t="s">
        <v>106</v>
      </c>
      <c r="AO44" t="s">
        <v>106</v>
      </c>
      <c r="AP44" t="s">
        <v>106</v>
      </c>
      <c r="AQ44" t="s">
        <v>106</v>
      </c>
      <c r="AR44" t="s">
        <v>106</v>
      </c>
      <c r="AS44" t="s">
        <v>106</v>
      </c>
      <c r="AT44" t="s">
        <v>106</v>
      </c>
      <c r="AU44" t="s">
        <v>106</v>
      </c>
      <c r="AV44" t="s">
        <v>106</v>
      </c>
      <c r="AW44" t="s">
        <v>106</v>
      </c>
      <c r="AX44" s="7">
        <v>0.06</v>
      </c>
      <c r="AY44" t="s">
        <v>106</v>
      </c>
      <c r="AZ44" t="s">
        <v>106</v>
      </c>
      <c r="BA44" t="s">
        <v>106</v>
      </c>
      <c r="BB44" t="s">
        <v>106</v>
      </c>
      <c r="BC44" t="s">
        <v>106</v>
      </c>
      <c r="BD44" t="s">
        <v>106</v>
      </c>
      <c r="BE44" t="s">
        <v>106</v>
      </c>
      <c r="BF44" s="7">
        <v>0.01</v>
      </c>
      <c r="BG44" s="7">
        <v>0.01</v>
      </c>
      <c r="BH44" t="s">
        <v>106</v>
      </c>
      <c r="BI44" t="s">
        <v>106</v>
      </c>
      <c r="BJ44" t="s">
        <v>106</v>
      </c>
      <c r="BK44" s="7">
        <v>0.03</v>
      </c>
      <c r="BL44" t="s">
        <v>106</v>
      </c>
      <c r="BM44" t="s">
        <v>106</v>
      </c>
      <c r="BN44" s="7">
        <v>0.01</v>
      </c>
      <c r="BO44" t="s">
        <v>106</v>
      </c>
      <c r="BP44" t="s">
        <v>106</v>
      </c>
      <c r="BQ44" t="s">
        <v>106</v>
      </c>
      <c r="BR44" s="7">
        <v>0.01</v>
      </c>
      <c r="BS44" s="7">
        <v>0.01</v>
      </c>
      <c r="BT44" t="s">
        <v>106</v>
      </c>
      <c r="BU44" t="s">
        <v>106</v>
      </c>
      <c r="BV44" t="s">
        <v>106</v>
      </c>
      <c r="BW44" t="s">
        <v>106</v>
      </c>
      <c r="BX44" s="7">
        <v>0.01</v>
      </c>
      <c r="BY44" s="7">
        <v>0.01</v>
      </c>
      <c r="BZ44" s="7">
        <v>0.01</v>
      </c>
    </row>
    <row r="45" spans="1:78" x14ac:dyDescent="0.25">
      <c r="A45" t="s">
        <v>87</v>
      </c>
      <c r="B45">
        <v>21</v>
      </c>
      <c r="C45">
        <v>21</v>
      </c>
      <c r="D45">
        <v>0</v>
      </c>
      <c r="E45">
        <v>0</v>
      </c>
      <c r="F45">
        <v>1</v>
      </c>
      <c r="G45">
        <v>14</v>
      </c>
      <c r="H45">
        <v>5</v>
      </c>
      <c r="I45">
        <v>4</v>
      </c>
      <c r="J45">
        <v>7</v>
      </c>
      <c r="K45">
        <v>7</v>
      </c>
      <c r="L45">
        <v>4</v>
      </c>
      <c r="M45">
        <v>7</v>
      </c>
      <c r="N45">
        <v>13</v>
      </c>
      <c r="O45">
        <v>1</v>
      </c>
      <c r="P45">
        <v>0</v>
      </c>
      <c r="Q45">
        <v>4</v>
      </c>
      <c r="R45">
        <v>17</v>
      </c>
      <c r="S45">
        <v>11</v>
      </c>
      <c r="T45">
        <v>4</v>
      </c>
      <c r="U45">
        <v>6</v>
      </c>
      <c r="V45">
        <v>12</v>
      </c>
      <c r="W45">
        <v>4</v>
      </c>
      <c r="X45">
        <v>4</v>
      </c>
      <c r="Y45">
        <v>1</v>
      </c>
      <c r="Z45">
        <v>20</v>
      </c>
      <c r="AA45">
        <v>21</v>
      </c>
      <c r="AB45">
        <v>20</v>
      </c>
      <c r="AC45">
        <v>5</v>
      </c>
      <c r="AD45">
        <v>14</v>
      </c>
      <c r="AE45">
        <v>2</v>
      </c>
      <c r="AF45">
        <v>17</v>
      </c>
      <c r="AG45">
        <v>4</v>
      </c>
      <c r="AH45">
        <v>0</v>
      </c>
      <c r="AI45">
        <v>13</v>
      </c>
      <c r="AJ45">
        <v>4</v>
      </c>
      <c r="AK45">
        <v>4</v>
      </c>
      <c r="AL45">
        <v>7</v>
      </c>
      <c r="AM45">
        <v>8</v>
      </c>
      <c r="AN45">
        <v>3</v>
      </c>
      <c r="AO45">
        <v>3</v>
      </c>
      <c r="AP45">
        <v>1</v>
      </c>
      <c r="AQ45">
        <v>3</v>
      </c>
      <c r="AR45">
        <v>3</v>
      </c>
      <c r="AS45">
        <v>2</v>
      </c>
      <c r="AT45">
        <v>3</v>
      </c>
      <c r="AU45">
        <v>1</v>
      </c>
      <c r="AV45">
        <v>1</v>
      </c>
      <c r="AW45">
        <v>0</v>
      </c>
      <c r="AX45">
        <v>0</v>
      </c>
      <c r="AY45">
        <v>3</v>
      </c>
      <c r="AZ45">
        <v>0</v>
      </c>
      <c r="BA45">
        <v>0</v>
      </c>
      <c r="BB45">
        <v>2</v>
      </c>
      <c r="BC45">
        <v>3</v>
      </c>
      <c r="BD45">
        <v>0</v>
      </c>
      <c r="BE45">
        <v>10</v>
      </c>
      <c r="BF45">
        <v>11</v>
      </c>
      <c r="BG45">
        <v>17</v>
      </c>
      <c r="BH45">
        <v>4</v>
      </c>
      <c r="BI45">
        <v>6</v>
      </c>
      <c r="BJ45">
        <v>4</v>
      </c>
      <c r="BK45">
        <v>7</v>
      </c>
      <c r="BL45">
        <v>0</v>
      </c>
      <c r="BM45">
        <v>11</v>
      </c>
      <c r="BN45">
        <v>6</v>
      </c>
      <c r="BO45">
        <v>2</v>
      </c>
      <c r="BP45">
        <v>1</v>
      </c>
      <c r="BQ45">
        <v>11</v>
      </c>
      <c r="BR45">
        <v>15</v>
      </c>
      <c r="BS45">
        <v>11</v>
      </c>
      <c r="BT45">
        <v>5</v>
      </c>
      <c r="BU45">
        <v>6</v>
      </c>
      <c r="BV45">
        <v>5</v>
      </c>
      <c r="BW45">
        <v>7</v>
      </c>
      <c r="BX45">
        <v>10</v>
      </c>
      <c r="BY45">
        <v>10</v>
      </c>
      <c r="BZ45">
        <v>9</v>
      </c>
    </row>
    <row r="46" spans="1:78" x14ac:dyDescent="0.25">
      <c r="B46" s="7">
        <v>0.16</v>
      </c>
      <c r="C46" s="7">
        <v>0.19</v>
      </c>
      <c r="D46" t="s">
        <v>108</v>
      </c>
      <c r="E46" t="s">
        <v>108</v>
      </c>
      <c r="F46" s="7">
        <v>0.08</v>
      </c>
      <c r="G46" s="7">
        <v>0.18</v>
      </c>
      <c r="H46" s="7">
        <v>0.13</v>
      </c>
      <c r="I46" s="7">
        <v>0.16</v>
      </c>
      <c r="J46" s="7">
        <v>0.13</v>
      </c>
      <c r="K46" s="7">
        <v>0.23</v>
      </c>
      <c r="L46" s="7">
        <v>0.13</v>
      </c>
      <c r="M46" s="7">
        <v>0.17</v>
      </c>
      <c r="N46" s="7">
        <v>0.18</v>
      </c>
      <c r="O46" s="7">
        <v>0.06</v>
      </c>
      <c r="P46" t="s">
        <v>108</v>
      </c>
      <c r="Q46" s="7">
        <v>0.16</v>
      </c>
      <c r="R46" s="7">
        <v>0.15</v>
      </c>
      <c r="S46" s="7">
        <v>0.12</v>
      </c>
      <c r="T46" s="7">
        <v>0.21</v>
      </c>
      <c r="U46" s="7">
        <v>0.24</v>
      </c>
      <c r="V46" s="7">
        <v>0.13</v>
      </c>
      <c r="W46" s="7">
        <v>0.19</v>
      </c>
      <c r="X46" s="7">
        <v>0.28999999999999998</v>
      </c>
      <c r="Y46" s="7">
        <v>0.05</v>
      </c>
      <c r="Z46" s="7">
        <v>0.17</v>
      </c>
      <c r="AA46" s="7">
        <v>0.16</v>
      </c>
      <c r="AB46" s="7">
        <v>0.17</v>
      </c>
      <c r="AC46" s="7">
        <v>0.2</v>
      </c>
      <c r="AD46" s="7">
        <v>0.14000000000000001</v>
      </c>
      <c r="AE46" s="7">
        <v>0.26</v>
      </c>
      <c r="AF46" s="7">
        <v>0.17</v>
      </c>
      <c r="AG46" s="7">
        <v>0.16</v>
      </c>
      <c r="AH46" t="s">
        <v>108</v>
      </c>
      <c r="AI46" s="7">
        <v>0.13</v>
      </c>
      <c r="AJ46" s="7">
        <v>0.35</v>
      </c>
      <c r="AK46" s="7">
        <v>0.17</v>
      </c>
      <c r="AL46" s="7">
        <v>0.1</v>
      </c>
      <c r="AM46" s="7">
        <v>0.18</v>
      </c>
      <c r="AN46" s="7">
        <v>0.59</v>
      </c>
      <c r="AO46" s="7">
        <v>0.27</v>
      </c>
      <c r="AP46" s="7">
        <v>0.17</v>
      </c>
      <c r="AQ46" s="7">
        <v>0.22</v>
      </c>
      <c r="AR46" s="7">
        <v>0.23</v>
      </c>
      <c r="AS46" s="7">
        <v>0.21</v>
      </c>
      <c r="AT46" s="7">
        <v>0.22</v>
      </c>
      <c r="AU46" s="7">
        <v>0.11</v>
      </c>
      <c r="AV46" s="7">
        <v>7.0000000000000007E-2</v>
      </c>
      <c r="AW46" t="s">
        <v>108</v>
      </c>
      <c r="AX46" t="s">
        <v>108</v>
      </c>
      <c r="AY46" s="7">
        <v>0.19</v>
      </c>
      <c r="AZ46" t="s">
        <v>108</v>
      </c>
      <c r="BA46" t="s">
        <v>108</v>
      </c>
      <c r="BB46" s="7">
        <v>0.28999999999999998</v>
      </c>
      <c r="BC46" s="7">
        <v>0.25</v>
      </c>
      <c r="BD46" t="s">
        <v>108</v>
      </c>
      <c r="BE46" s="7">
        <v>0.17</v>
      </c>
      <c r="BF46" s="7">
        <v>0.14000000000000001</v>
      </c>
      <c r="BG46" s="7">
        <v>0.17</v>
      </c>
      <c r="BH46" s="7">
        <v>0.12</v>
      </c>
      <c r="BI46" s="7">
        <v>0.16</v>
      </c>
      <c r="BJ46" s="7">
        <v>0.12</v>
      </c>
      <c r="BK46" s="7">
        <v>0.25</v>
      </c>
      <c r="BL46" t="s">
        <v>108</v>
      </c>
      <c r="BM46" s="7">
        <v>0.25</v>
      </c>
      <c r="BN46" s="7">
        <v>0.1</v>
      </c>
      <c r="BO46" s="7">
        <v>0.12</v>
      </c>
      <c r="BP46" s="7">
        <v>0.27</v>
      </c>
      <c r="BQ46" s="7">
        <v>0.19</v>
      </c>
      <c r="BR46" s="7">
        <v>0.17</v>
      </c>
      <c r="BS46" s="7">
        <v>0.15</v>
      </c>
      <c r="BT46" s="7">
        <v>0.14000000000000001</v>
      </c>
      <c r="BU46" s="7">
        <v>0.21</v>
      </c>
      <c r="BV46" s="7">
        <v>0.19</v>
      </c>
      <c r="BW46" s="7">
        <v>0.2</v>
      </c>
      <c r="BX46" s="7">
        <v>0.13</v>
      </c>
      <c r="BY46" s="7">
        <v>0.14000000000000001</v>
      </c>
      <c r="BZ46" s="7">
        <v>0.12</v>
      </c>
    </row>
    <row r="47" spans="1:78" x14ac:dyDescent="0.25">
      <c r="A47" t="s">
        <v>581</v>
      </c>
      <c r="B47">
        <v>4</v>
      </c>
      <c r="C47">
        <v>2</v>
      </c>
      <c r="D47">
        <v>3</v>
      </c>
      <c r="E47">
        <v>0</v>
      </c>
      <c r="F47">
        <v>0</v>
      </c>
      <c r="G47">
        <v>3</v>
      </c>
      <c r="H47">
        <v>1</v>
      </c>
      <c r="I47">
        <v>0</v>
      </c>
      <c r="J47">
        <v>2</v>
      </c>
      <c r="K47">
        <v>2</v>
      </c>
      <c r="L47">
        <v>1</v>
      </c>
      <c r="M47">
        <v>4</v>
      </c>
      <c r="N47">
        <v>0</v>
      </c>
      <c r="O47">
        <v>0</v>
      </c>
      <c r="P47">
        <v>0</v>
      </c>
      <c r="Q47">
        <v>1</v>
      </c>
      <c r="R47">
        <v>4</v>
      </c>
      <c r="S47">
        <v>3</v>
      </c>
      <c r="T47">
        <v>2</v>
      </c>
      <c r="U47">
        <v>0</v>
      </c>
      <c r="V47">
        <v>3</v>
      </c>
      <c r="W47">
        <v>0</v>
      </c>
      <c r="X47">
        <v>2</v>
      </c>
      <c r="Y47">
        <v>0</v>
      </c>
      <c r="Z47">
        <v>4</v>
      </c>
      <c r="AA47">
        <v>4</v>
      </c>
      <c r="AB47">
        <v>4</v>
      </c>
      <c r="AC47">
        <v>0</v>
      </c>
      <c r="AD47">
        <v>4</v>
      </c>
      <c r="AE47">
        <v>1</v>
      </c>
      <c r="AF47">
        <v>3</v>
      </c>
      <c r="AG47">
        <v>1</v>
      </c>
      <c r="AH47">
        <v>0</v>
      </c>
      <c r="AI47">
        <v>3</v>
      </c>
      <c r="AJ47">
        <v>1</v>
      </c>
      <c r="AK47">
        <v>0</v>
      </c>
      <c r="AL47">
        <v>1</v>
      </c>
      <c r="AM47">
        <v>1</v>
      </c>
      <c r="AN47">
        <v>1</v>
      </c>
      <c r="AO47">
        <v>2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3</v>
      </c>
      <c r="AY47">
        <v>0</v>
      </c>
      <c r="AZ47">
        <v>1</v>
      </c>
      <c r="BA47">
        <v>0</v>
      </c>
      <c r="BB47">
        <v>0</v>
      </c>
      <c r="BC47">
        <v>1</v>
      </c>
      <c r="BD47">
        <v>0</v>
      </c>
      <c r="BE47">
        <v>1</v>
      </c>
      <c r="BF47">
        <v>4</v>
      </c>
      <c r="BG47">
        <v>2</v>
      </c>
      <c r="BH47">
        <v>3</v>
      </c>
      <c r="BI47">
        <v>1</v>
      </c>
      <c r="BJ47">
        <v>0</v>
      </c>
      <c r="BK47">
        <v>0</v>
      </c>
      <c r="BL47">
        <v>0</v>
      </c>
      <c r="BM47">
        <v>0</v>
      </c>
      <c r="BN47">
        <v>1</v>
      </c>
      <c r="BO47">
        <v>2</v>
      </c>
      <c r="BP47">
        <v>2</v>
      </c>
      <c r="BQ47">
        <v>2</v>
      </c>
      <c r="BR47">
        <v>1</v>
      </c>
      <c r="BS47">
        <v>2</v>
      </c>
      <c r="BT47">
        <v>1</v>
      </c>
      <c r="BU47">
        <v>0</v>
      </c>
      <c r="BV47">
        <v>2</v>
      </c>
      <c r="BW47">
        <v>0</v>
      </c>
      <c r="BX47">
        <v>3</v>
      </c>
      <c r="BY47">
        <v>3</v>
      </c>
      <c r="BZ47">
        <v>3</v>
      </c>
    </row>
    <row r="48" spans="1:78" x14ac:dyDescent="0.25">
      <c r="B48" s="7">
        <v>0.03</v>
      </c>
      <c r="C48" s="7">
        <v>0.01</v>
      </c>
      <c r="D48" s="7">
        <v>0.16</v>
      </c>
      <c r="E48" t="s">
        <v>108</v>
      </c>
      <c r="F48" t="s">
        <v>108</v>
      </c>
      <c r="G48" s="7">
        <v>0.04</v>
      </c>
      <c r="H48" s="7">
        <v>0.02</v>
      </c>
      <c r="I48" t="s">
        <v>108</v>
      </c>
      <c r="J48" s="7">
        <v>0.04</v>
      </c>
      <c r="K48" s="7">
        <v>0.05</v>
      </c>
      <c r="L48" s="7">
        <v>0.02</v>
      </c>
      <c r="M48" s="7">
        <v>0.1</v>
      </c>
      <c r="N48" t="s">
        <v>108</v>
      </c>
      <c r="O48" t="s">
        <v>108</v>
      </c>
      <c r="P48" t="s">
        <v>108</v>
      </c>
      <c r="Q48" s="7">
        <v>0.02</v>
      </c>
      <c r="R48" s="7">
        <v>0.03</v>
      </c>
      <c r="S48" s="7">
        <v>0.03</v>
      </c>
      <c r="T48" s="7">
        <v>7.0000000000000007E-2</v>
      </c>
      <c r="U48" t="s">
        <v>108</v>
      </c>
      <c r="V48" s="7">
        <v>0.03</v>
      </c>
      <c r="W48" t="s">
        <v>108</v>
      </c>
      <c r="X48" s="7">
        <v>0.1</v>
      </c>
      <c r="Y48" t="s">
        <v>108</v>
      </c>
      <c r="Z48" s="7">
        <v>0.03</v>
      </c>
      <c r="AA48" s="7">
        <v>0.03</v>
      </c>
      <c r="AB48" s="7">
        <v>0.03</v>
      </c>
      <c r="AC48" t="s">
        <v>108</v>
      </c>
      <c r="AD48" s="7">
        <v>0.03</v>
      </c>
      <c r="AE48" s="7">
        <v>0.08</v>
      </c>
      <c r="AF48" s="7">
        <v>0.03</v>
      </c>
      <c r="AG48" s="7">
        <v>0.03</v>
      </c>
      <c r="AH48" t="s">
        <v>108</v>
      </c>
      <c r="AI48" s="7">
        <v>0.03</v>
      </c>
      <c r="AJ48" s="7">
        <v>0.09</v>
      </c>
      <c r="AK48" t="s">
        <v>108</v>
      </c>
      <c r="AL48" s="7">
        <v>0.01</v>
      </c>
      <c r="AM48" s="7">
        <v>0.02</v>
      </c>
      <c r="AN48" s="7">
        <v>0.14000000000000001</v>
      </c>
      <c r="AO48" s="7">
        <v>0.14000000000000001</v>
      </c>
      <c r="AP48" t="s">
        <v>108</v>
      </c>
      <c r="AQ48" t="s">
        <v>108</v>
      </c>
      <c r="AR48" t="s">
        <v>108</v>
      </c>
      <c r="AS48" t="s">
        <v>108</v>
      </c>
      <c r="AT48" t="s">
        <v>108</v>
      </c>
      <c r="AU48" t="s">
        <v>108</v>
      </c>
      <c r="AV48" t="s">
        <v>108</v>
      </c>
      <c r="AW48" t="s">
        <v>108</v>
      </c>
      <c r="AX48" s="7">
        <v>0.24</v>
      </c>
      <c r="AY48" t="s">
        <v>108</v>
      </c>
      <c r="AZ48" s="7">
        <v>0.12</v>
      </c>
      <c r="BA48" t="s">
        <v>108</v>
      </c>
      <c r="BB48" t="s">
        <v>108</v>
      </c>
      <c r="BC48" s="7">
        <v>0.05</v>
      </c>
      <c r="BD48" t="s">
        <v>108</v>
      </c>
      <c r="BE48" s="7">
        <v>0.01</v>
      </c>
      <c r="BF48" s="7">
        <v>0.05</v>
      </c>
      <c r="BG48" s="7">
        <v>0.01</v>
      </c>
      <c r="BH48" s="7">
        <v>0.08</v>
      </c>
      <c r="BI48" s="7">
        <v>0.02</v>
      </c>
      <c r="BJ48" t="s">
        <v>108</v>
      </c>
      <c r="BK48" t="s">
        <v>108</v>
      </c>
      <c r="BL48" t="s">
        <v>108</v>
      </c>
      <c r="BM48" t="s">
        <v>108</v>
      </c>
      <c r="BN48" s="7">
        <v>0.01</v>
      </c>
      <c r="BO48" s="7">
        <v>0.08</v>
      </c>
      <c r="BP48" s="7">
        <v>0.4</v>
      </c>
      <c r="BQ48" s="7">
        <v>0.03</v>
      </c>
      <c r="BR48" s="7">
        <v>0.01</v>
      </c>
      <c r="BS48" s="7">
        <v>0.03</v>
      </c>
      <c r="BT48" s="7">
        <v>0.02</v>
      </c>
      <c r="BU48" t="s">
        <v>108</v>
      </c>
      <c r="BV48" s="7">
        <v>0.06</v>
      </c>
      <c r="BW48" t="s">
        <v>108</v>
      </c>
      <c r="BX48" s="7">
        <v>0.04</v>
      </c>
      <c r="BY48" s="7">
        <v>0.03</v>
      </c>
      <c r="BZ48" s="7">
        <v>0.04</v>
      </c>
    </row>
    <row r="49" spans="1:78" x14ac:dyDescent="0.25">
      <c r="A49" t="s">
        <v>41</v>
      </c>
      <c r="B49">
        <v>3</v>
      </c>
      <c r="C49">
        <v>2</v>
      </c>
      <c r="D49">
        <v>0</v>
      </c>
      <c r="E49">
        <v>1</v>
      </c>
      <c r="F49">
        <v>2</v>
      </c>
      <c r="G49">
        <v>0</v>
      </c>
      <c r="H49">
        <v>2</v>
      </c>
      <c r="I49">
        <v>0</v>
      </c>
      <c r="J49">
        <v>1</v>
      </c>
      <c r="K49">
        <v>1</v>
      </c>
      <c r="L49">
        <v>2</v>
      </c>
      <c r="M49">
        <v>1</v>
      </c>
      <c r="N49">
        <v>3</v>
      </c>
      <c r="O49">
        <v>0</v>
      </c>
      <c r="P49">
        <v>0</v>
      </c>
      <c r="Q49">
        <v>0</v>
      </c>
      <c r="R49">
        <v>3</v>
      </c>
      <c r="S49">
        <v>1</v>
      </c>
      <c r="T49">
        <v>2</v>
      </c>
      <c r="U49">
        <v>1</v>
      </c>
      <c r="V49">
        <v>3</v>
      </c>
      <c r="W49">
        <v>1</v>
      </c>
      <c r="X49">
        <v>0</v>
      </c>
      <c r="Y49">
        <v>2</v>
      </c>
      <c r="Z49">
        <v>2</v>
      </c>
      <c r="AA49">
        <v>3</v>
      </c>
      <c r="AB49">
        <v>2</v>
      </c>
      <c r="AC49">
        <v>0</v>
      </c>
      <c r="AD49">
        <v>3</v>
      </c>
      <c r="AE49">
        <v>0</v>
      </c>
      <c r="AF49">
        <v>3</v>
      </c>
      <c r="AG49">
        <v>1</v>
      </c>
      <c r="AH49">
        <v>0</v>
      </c>
      <c r="AI49">
        <v>2</v>
      </c>
      <c r="AJ49">
        <v>0</v>
      </c>
      <c r="AK49">
        <v>2</v>
      </c>
      <c r="AL49">
        <v>2</v>
      </c>
      <c r="AM49">
        <v>1</v>
      </c>
      <c r="AN49">
        <v>0</v>
      </c>
      <c r="AO49">
        <v>0</v>
      </c>
      <c r="AP49">
        <v>0</v>
      </c>
      <c r="AQ49">
        <v>1</v>
      </c>
      <c r="AR49">
        <v>0</v>
      </c>
      <c r="AS49">
        <v>1</v>
      </c>
      <c r="AT49">
        <v>0</v>
      </c>
      <c r="AU49">
        <v>0</v>
      </c>
      <c r="AV49">
        <v>1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1</v>
      </c>
      <c r="BE49">
        <v>3</v>
      </c>
      <c r="BF49">
        <v>0</v>
      </c>
      <c r="BG49">
        <v>3</v>
      </c>
      <c r="BH49">
        <v>0</v>
      </c>
      <c r="BI49">
        <v>3</v>
      </c>
      <c r="BJ49">
        <v>1</v>
      </c>
      <c r="BK49">
        <v>0</v>
      </c>
      <c r="BL49">
        <v>0</v>
      </c>
      <c r="BM49">
        <v>0</v>
      </c>
      <c r="BN49">
        <v>2</v>
      </c>
      <c r="BO49">
        <v>2</v>
      </c>
      <c r="BP49">
        <v>0</v>
      </c>
      <c r="BQ49">
        <v>0</v>
      </c>
      <c r="BR49">
        <v>1</v>
      </c>
      <c r="BS49">
        <v>0</v>
      </c>
      <c r="BT49">
        <v>3</v>
      </c>
      <c r="BU49">
        <v>1</v>
      </c>
      <c r="BV49">
        <v>0</v>
      </c>
      <c r="BW49">
        <v>0</v>
      </c>
      <c r="BX49">
        <v>2</v>
      </c>
      <c r="BY49">
        <v>2</v>
      </c>
      <c r="BZ49">
        <v>2</v>
      </c>
    </row>
    <row r="50" spans="1:78" x14ac:dyDescent="0.25">
      <c r="B50" s="7">
        <v>0.03</v>
      </c>
      <c r="C50" s="7">
        <v>0.02</v>
      </c>
      <c r="D50" t="s">
        <v>108</v>
      </c>
      <c r="E50" s="7">
        <v>0.12</v>
      </c>
      <c r="F50" s="7">
        <v>0.11</v>
      </c>
      <c r="G50" t="s">
        <v>108</v>
      </c>
      <c r="H50" s="7">
        <v>0.04</v>
      </c>
      <c r="I50" t="s">
        <v>108</v>
      </c>
      <c r="J50" s="7">
        <v>0.02</v>
      </c>
      <c r="K50" s="7">
        <v>0.03</v>
      </c>
      <c r="L50" s="7">
        <v>0.06</v>
      </c>
      <c r="M50" s="7">
        <v>0.02</v>
      </c>
      <c r="N50" s="7">
        <v>0.04</v>
      </c>
      <c r="O50" t="s">
        <v>108</v>
      </c>
      <c r="P50" t="s">
        <v>108</v>
      </c>
      <c r="Q50" t="s">
        <v>108</v>
      </c>
      <c r="R50" s="7">
        <v>0.03</v>
      </c>
      <c r="S50" s="7">
        <v>0.01</v>
      </c>
      <c r="T50" s="7">
        <v>0.08</v>
      </c>
      <c r="U50" s="7">
        <v>0.02</v>
      </c>
      <c r="V50" s="7">
        <v>0.03</v>
      </c>
      <c r="W50" s="7">
        <v>0.03</v>
      </c>
      <c r="X50" t="s">
        <v>108</v>
      </c>
      <c r="Y50" s="7">
        <v>0.13</v>
      </c>
      <c r="Z50" s="7">
        <v>0.01</v>
      </c>
      <c r="AA50" s="7">
        <v>0.03</v>
      </c>
      <c r="AB50" s="7">
        <v>0.01</v>
      </c>
      <c r="AC50" t="s">
        <v>108</v>
      </c>
      <c r="AD50" s="7">
        <v>0.03</v>
      </c>
      <c r="AE50" t="s">
        <v>108</v>
      </c>
      <c r="AF50" s="7">
        <v>0.03</v>
      </c>
      <c r="AG50" s="7">
        <v>0.02</v>
      </c>
      <c r="AH50" t="s">
        <v>108</v>
      </c>
      <c r="AI50" s="7">
        <v>0.02</v>
      </c>
      <c r="AJ50" t="s">
        <v>108</v>
      </c>
      <c r="AK50" s="7">
        <v>7.0000000000000007E-2</v>
      </c>
      <c r="AL50" s="7">
        <v>0.03</v>
      </c>
      <c r="AM50" s="7">
        <v>0.03</v>
      </c>
      <c r="AN50" t="s">
        <v>108</v>
      </c>
      <c r="AO50" t="s">
        <v>108</v>
      </c>
      <c r="AP50" t="s">
        <v>108</v>
      </c>
      <c r="AQ50" s="7">
        <v>0.1</v>
      </c>
      <c r="AR50" t="s">
        <v>108</v>
      </c>
      <c r="AS50" s="7">
        <v>7.0000000000000007E-2</v>
      </c>
      <c r="AT50" t="s">
        <v>108</v>
      </c>
      <c r="AU50" t="s">
        <v>108</v>
      </c>
      <c r="AV50" s="7">
        <v>0.08</v>
      </c>
      <c r="AW50" t="s">
        <v>108</v>
      </c>
      <c r="AX50" t="s">
        <v>108</v>
      </c>
      <c r="AY50" t="s">
        <v>108</v>
      </c>
      <c r="AZ50" t="s">
        <v>108</v>
      </c>
      <c r="BA50" t="s">
        <v>108</v>
      </c>
      <c r="BB50" t="s">
        <v>108</v>
      </c>
      <c r="BC50" t="s">
        <v>108</v>
      </c>
      <c r="BD50" s="7">
        <v>1</v>
      </c>
      <c r="BE50" s="7">
        <v>0.06</v>
      </c>
      <c r="BF50" t="s">
        <v>108</v>
      </c>
      <c r="BG50" s="7">
        <v>0.03</v>
      </c>
      <c r="BH50" t="s">
        <v>108</v>
      </c>
      <c r="BI50" s="7">
        <v>0.08</v>
      </c>
      <c r="BJ50" s="7">
        <v>0.02</v>
      </c>
      <c r="BK50" t="s">
        <v>108</v>
      </c>
      <c r="BL50" t="s">
        <v>108</v>
      </c>
      <c r="BM50" t="s">
        <v>108</v>
      </c>
      <c r="BN50" s="7">
        <v>0.02</v>
      </c>
      <c r="BO50" s="7">
        <v>0.09</v>
      </c>
      <c r="BP50" t="s">
        <v>108</v>
      </c>
      <c r="BQ50" t="s">
        <v>108</v>
      </c>
      <c r="BR50" s="7">
        <v>0.01</v>
      </c>
      <c r="BS50" t="s">
        <v>108</v>
      </c>
      <c r="BT50" s="7">
        <v>7.0000000000000007E-2</v>
      </c>
      <c r="BU50" s="7">
        <v>0.03</v>
      </c>
      <c r="BV50" t="s">
        <v>108</v>
      </c>
      <c r="BW50" t="s">
        <v>108</v>
      </c>
      <c r="BX50" s="7">
        <v>0.03</v>
      </c>
      <c r="BY50" s="7">
        <v>0.03</v>
      </c>
      <c r="BZ50" s="7">
        <v>0.03</v>
      </c>
    </row>
  </sheetData>
  <pageMargins left="0.7" right="0.7" top="0.75" bottom="0.75" header="0.3" footer="0.3"/>
  <pageSetup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760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523</v>
      </c>
      <c r="C11">
        <v>436</v>
      </c>
      <c r="D11">
        <v>59</v>
      </c>
      <c r="E11">
        <v>28</v>
      </c>
      <c r="F11">
        <v>138</v>
      </c>
      <c r="G11">
        <v>283</v>
      </c>
      <c r="H11">
        <v>101</v>
      </c>
      <c r="I11">
        <v>128</v>
      </c>
      <c r="J11">
        <v>188</v>
      </c>
      <c r="K11">
        <v>97</v>
      </c>
      <c r="L11">
        <v>110</v>
      </c>
      <c r="M11">
        <v>133</v>
      </c>
      <c r="N11">
        <v>335</v>
      </c>
      <c r="O11">
        <v>42</v>
      </c>
      <c r="P11">
        <v>13</v>
      </c>
      <c r="Q11">
        <v>94</v>
      </c>
      <c r="R11">
        <v>428</v>
      </c>
      <c r="S11">
        <v>309</v>
      </c>
      <c r="T11">
        <v>121</v>
      </c>
      <c r="U11">
        <v>86</v>
      </c>
      <c r="V11">
        <v>438</v>
      </c>
      <c r="W11">
        <v>41</v>
      </c>
      <c r="X11">
        <v>37</v>
      </c>
      <c r="Y11">
        <v>60</v>
      </c>
      <c r="Z11">
        <v>463</v>
      </c>
      <c r="AA11">
        <v>521</v>
      </c>
      <c r="AB11">
        <v>461</v>
      </c>
      <c r="AC11">
        <v>89</v>
      </c>
      <c r="AD11">
        <v>388</v>
      </c>
      <c r="AE11">
        <v>41</v>
      </c>
      <c r="AF11">
        <v>372</v>
      </c>
      <c r="AG11">
        <v>123</v>
      </c>
      <c r="AH11">
        <v>5</v>
      </c>
      <c r="AI11">
        <v>379</v>
      </c>
      <c r="AJ11">
        <v>51</v>
      </c>
      <c r="AK11">
        <v>87</v>
      </c>
      <c r="AL11">
        <v>246</v>
      </c>
      <c r="AM11">
        <v>213</v>
      </c>
      <c r="AN11">
        <v>13</v>
      </c>
      <c r="AO11">
        <v>51</v>
      </c>
      <c r="AP11">
        <v>38</v>
      </c>
      <c r="AQ11">
        <v>58</v>
      </c>
      <c r="AR11">
        <v>38</v>
      </c>
      <c r="AS11">
        <v>22</v>
      </c>
      <c r="AT11">
        <v>56</v>
      </c>
      <c r="AU11">
        <v>30</v>
      </c>
      <c r="AV11">
        <v>33</v>
      </c>
      <c r="AW11">
        <v>12</v>
      </c>
      <c r="AX11">
        <v>45</v>
      </c>
      <c r="AY11">
        <v>59</v>
      </c>
      <c r="AZ11">
        <v>39</v>
      </c>
      <c r="BA11">
        <v>24</v>
      </c>
      <c r="BB11">
        <v>31</v>
      </c>
      <c r="BC11">
        <v>33</v>
      </c>
      <c r="BD11">
        <v>6</v>
      </c>
      <c r="BE11">
        <v>157</v>
      </c>
      <c r="BF11">
        <v>365</v>
      </c>
      <c r="BG11">
        <v>341</v>
      </c>
      <c r="BH11">
        <v>182</v>
      </c>
      <c r="BI11">
        <v>139</v>
      </c>
      <c r="BJ11">
        <v>118</v>
      </c>
      <c r="BK11">
        <v>56</v>
      </c>
      <c r="BL11">
        <v>24</v>
      </c>
      <c r="BM11">
        <v>259</v>
      </c>
      <c r="BN11">
        <v>200</v>
      </c>
      <c r="BO11">
        <v>58</v>
      </c>
      <c r="BP11">
        <v>6</v>
      </c>
      <c r="BQ11">
        <v>154</v>
      </c>
      <c r="BR11">
        <v>236</v>
      </c>
      <c r="BS11">
        <v>220</v>
      </c>
      <c r="BT11">
        <v>64</v>
      </c>
      <c r="BU11">
        <v>106</v>
      </c>
      <c r="BV11">
        <v>42</v>
      </c>
      <c r="BW11">
        <v>118</v>
      </c>
      <c r="BX11">
        <v>245</v>
      </c>
      <c r="BY11">
        <v>261</v>
      </c>
      <c r="BZ11">
        <v>216</v>
      </c>
    </row>
    <row r="12" spans="1:78" x14ac:dyDescent="0.25">
      <c r="B12" s="7">
        <v>0.09</v>
      </c>
      <c r="C12" s="7">
        <v>0.09</v>
      </c>
      <c r="D12" s="7">
        <v>0.11</v>
      </c>
      <c r="E12" s="7">
        <v>0.08</v>
      </c>
      <c r="F12" s="7">
        <v>0.12</v>
      </c>
      <c r="G12" s="7">
        <v>0.09</v>
      </c>
      <c r="H12" s="7">
        <v>0.06</v>
      </c>
      <c r="I12" s="7">
        <v>0.09</v>
      </c>
      <c r="J12" s="7">
        <v>0.1</v>
      </c>
      <c r="K12" s="7">
        <v>0.08</v>
      </c>
      <c r="L12" s="7">
        <v>0.08</v>
      </c>
      <c r="M12" s="7">
        <v>0.08</v>
      </c>
      <c r="N12" s="7">
        <v>0.1</v>
      </c>
      <c r="O12" s="7">
        <v>0.06</v>
      </c>
      <c r="P12" s="7">
        <v>7.0000000000000007E-2</v>
      </c>
      <c r="Q12" s="7">
        <v>0.1</v>
      </c>
      <c r="R12" s="7">
        <v>0.09</v>
      </c>
      <c r="S12" s="7">
        <v>0.08</v>
      </c>
      <c r="T12" s="7">
        <v>0.1</v>
      </c>
      <c r="U12" s="7">
        <v>0.09</v>
      </c>
      <c r="V12" s="7">
        <v>0.1</v>
      </c>
      <c r="W12" s="7">
        <v>7.0000000000000007E-2</v>
      </c>
      <c r="X12" s="7">
        <v>0.04</v>
      </c>
      <c r="Y12" s="7">
        <v>0.08</v>
      </c>
      <c r="Z12" s="7">
        <v>0.09</v>
      </c>
      <c r="AA12" s="7">
        <v>0.09</v>
      </c>
      <c r="AB12" s="7">
        <v>0.09</v>
      </c>
      <c r="AC12" s="7">
        <v>0.12</v>
      </c>
      <c r="AD12" s="7">
        <v>0.08</v>
      </c>
      <c r="AE12" s="7">
        <v>0.08</v>
      </c>
      <c r="AF12" s="7">
        <v>0.08</v>
      </c>
      <c r="AG12" s="7">
        <v>0.13</v>
      </c>
      <c r="AH12" s="7">
        <v>0.12</v>
      </c>
      <c r="AI12" s="7">
        <v>0.09</v>
      </c>
      <c r="AJ12" s="7">
        <v>0.09</v>
      </c>
      <c r="AK12" s="7">
        <v>0.09</v>
      </c>
      <c r="AL12" s="7">
        <v>0.1</v>
      </c>
      <c r="AM12" s="7">
        <v>7.0000000000000007E-2</v>
      </c>
      <c r="AN12" s="7">
        <v>0.21</v>
      </c>
      <c r="AO12" s="7">
        <v>7.0000000000000007E-2</v>
      </c>
      <c r="AP12" s="7">
        <v>0.06</v>
      </c>
      <c r="AQ12" s="7">
        <v>0.1</v>
      </c>
      <c r="AR12" s="7">
        <v>7.0000000000000007E-2</v>
      </c>
      <c r="AS12" s="7">
        <v>7.0000000000000007E-2</v>
      </c>
      <c r="AT12" s="7">
        <v>0.1</v>
      </c>
      <c r="AU12" s="7">
        <v>0.08</v>
      </c>
      <c r="AV12" s="7">
        <v>7.0000000000000007E-2</v>
      </c>
      <c r="AW12" s="7">
        <v>0.08</v>
      </c>
      <c r="AX12" s="7">
        <v>0.11</v>
      </c>
      <c r="AY12" s="7">
        <v>0.11</v>
      </c>
      <c r="AZ12" s="7">
        <v>0.09</v>
      </c>
      <c r="BA12" s="7">
        <v>0.08</v>
      </c>
      <c r="BB12" s="7">
        <v>7.0000000000000007E-2</v>
      </c>
      <c r="BC12" s="7">
        <v>0.1</v>
      </c>
      <c r="BD12" s="7">
        <v>0.22</v>
      </c>
      <c r="BE12" s="7">
        <v>0.18</v>
      </c>
      <c r="BF12" s="7">
        <v>7.0000000000000007E-2</v>
      </c>
      <c r="BG12" s="7">
        <v>0.1</v>
      </c>
      <c r="BH12" s="7">
        <v>7.0000000000000007E-2</v>
      </c>
      <c r="BI12" s="7">
        <v>0.11</v>
      </c>
      <c r="BJ12" s="7">
        <v>0.14000000000000001</v>
      </c>
      <c r="BK12" s="7">
        <v>7.0000000000000007E-2</v>
      </c>
      <c r="BL12" s="7">
        <v>0.12</v>
      </c>
      <c r="BM12" s="7">
        <v>0.28999999999999998</v>
      </c>
      <c r="BN12" s="7">
        <v>0.12</v>
      </c>
      <c r="BO12" s="7">
        <v>0.03</v>
      </c>
      <c r="BP12">
        <v>0</v>
      </c>
      <c r="BQ12" s="7">
        <v>0.15</v>
      </c>
      <c r="BR12" s="7">
        <v>0.15</v>
      </c>
      <c r="BS12" s="7">
        <v>0.14000000000000001</v>
      </c>
      <c r="BT12" s="7">
        <v>0.14000000000000001</v>
      </c>
      <c r="BU12" s="7">
        <v>0.2</v>
      </c>
      <c r="BV12" s="7">
        <v>0.14000000000000001</v>
      </c>
      <c r="BW12" s="7">
        <v>0.16</v>
      </c>
      <c r="BX12" s="7">
        <v>0.06</v>
      </c>
      <c r="BY12" s="7">
        <v>0.06</v>
      </c>
      <c r="BZ12" s="7">
        <v>0.06</v>
      </c>
    </row>
    <row r="13" spans="1:78" x14ac:dyDescent="0.25">
      <c r="A13" t="s">
        <v>55</v>
      </c>
      <c r="B13">
        <v>5377</v>
      </c>
      <c r="C13">
        <v>4565</v>
      </c>
      <c r="D13">
        <v>492</v>
      </c>
      <c r="E13">
        <v>319</v>
      </c>
      <c r="F13">
        <v>1021</v>
      </c>
      <c r="G13">
        <v>2778</v>
      </c>
      <c r="H13">
        <v>1577</v>
      </c>
      <c r="I13">
        <v>1311</v>
      </c>
      <c r="J13">
        <v>1677</v>
      </c>
      <c r="K13">
        <v>1113</v>
      </c>
      <c r="L13">
        <v>1276</v>
      </c>
      <c r="M13">
        <v>1501</v>
      </c>
      <c r="N13">
        <v>3125</v>
      </c>
      <c r="O13">
        <v>580</v>
      </c>
      <c r="P13">
        <v>170</v>
      </c>
      <c r="Q13">
        <v>847</v>
      </c>
      <c r="R13">
        <v>4529</v>
      </c>
      <c r="S13">
        <v>3333</v>
      </c>
      <c r="T13">
        <v>1094</v>
      </c>
      <c r="U13">
        <v>868</v>
      </c>
      <c r="V13">
        <v>3958</v>
      </c>
      <c r="W13">
        <v>555</v>
      </c>
      <c r="X13">
        <v>816</v>
      </c>
      <c r="Y13">
        <v>643</v>
      </c>
      <c r="Z13">
        <v>4734</v>
      </c>
      <c r="AA13">
        <v>5363</v>
      </c>
      <c r="AB13">
        <v>4720</v>
      </c>
      <c r="AC13">
        <v>614</v>
      </c>
      <c r="AD13">
        <v>4252</v>
      </c>
      <c r="AE13">
        <v>458</v>
      </c>
      <c r="AF13">
        <v>4265</v>
      </c>
      <c r="AG13">
        <v>786</v>
      </c>
      <c r="AH13">
        <v>34</v>
      </c>
      <c r="AI13">
        <v>3921</v>
      </c>
      <c r="AJ13">
        <v>487</v>
      </c>
      <c r="AK13">
        <v>876</v>
      </c>
      <c r="AL13">
        <v>2094</v>
      </c>
      <c r="AM13">
        <v>2603</v>
      </c>
      <c r="AN13">
        <v>45</v>
      </c>
      <c r="AO13">
        <v>616</v>
      </c>
      <c r="AP13">
        <v>540</v>
      </c>
      <c r="AQ13">
        <v>503</v>
      </c>
      <c r="AR13">
        <v>498</v>
      </c>
      <c r="AS13">
        <v>294</v>
      </c>
      <c r="AT13">
        <v>496</v>
      </c>
      <c r="AU13">
        <v>315</v>
      </c>
      <c r="AV13">
        <v>451</v>
      </c>
      <c r="AW13">
        <v>131</v>
      </c>
      <c r="AX13">
        <v>357</v>
      </c>
      <c r="AY13">
        <v>469</v>
      </c>
      <c r="AZ13">
        <v>371</v>
      </c>
      <c r="BA13">
        <v>261</v>
      </c>
      <c r="BB13">
        <v>406</v>
      </c>
      <c r="BC13">
        <v>267</v>
      </c>
      <c r="BD13">
        <v>18</v>
      </c>
      <c r="BE13">
        <v>730</v>
      </c>
      <c r="BF13">
        <v>4646</v>
      </c>
      <c r="BG13">
        <v>2924</v>
      </c>
      <c r="BH13">
        <v>2452</v>
      </c>
      <c r="BI13">
        <v>1153</v>
      </c>
      <c r="BJ13">
        <v>746</v>
      </c>
      <c r="BK13">
        <v>704</v>
      </c>
      <c r="BL13">
        <v>174</v>
      </c>
      <c r="BM13">
        <v>623</v>
      </c>
      <c r="BN13">
        <v>1469</v>
      </c>
      <c r="BO13">
        <v>2087</v>
      </c>
      <c r="BP13">
        <v>1198</v>
      </c>
      <c r="BQ13">
        <v>848</v>
      </c>
      <c r="BR13">
        <v>1326</v>
      </c>
      <c r="BS13">
        <v>1297</v>
      </c>
      <c r="BT13">
        <v>376</v>
      </c>
      <c r="BU13">
        <v>428</v>
      </c>
      <c r="BV13">
        <v>252</v>
      </c>
      <c r="BW13">
        <v>634</v>
      </c>
      <c r="BX13">
        <v>3711</v>
      </c>
      <c r="BY13">
        <v>3723</v>
      </c>
      <c r="BZ13">
        <v>3252</v>
      </c>
    </row>
    <row r="14" spans="1:78" x14ac:dyDescent="0.25">
      <c r="B14" s="7">
        <v>0.9</v>
      </c>
      <c r="C14" s="7">
        <v>0.9</v>
      </c>
      <c r="D14" s="7">
        <v>0.88</v>
      </c>
      <c r="E14" s="7">
        <v>0.9</v>
      </c>
      <c r="F14" s="7">
        <v>0.87</v>
      </c>
      <c r="G14" s="7">
        <v>0.89</v>
      </c>
      <c r="H14" s="7">
        <v>0.92</v>
      </c>
      <c r="I14" s="7">
        <v>0.9</v>
      </c>
      <c r="J14" s="7">
        <v>0.89</v>
      </c>
      <c r="K14" s="7">
        <v>0.91</v>
      </c>
      <c r="L14" s="7">
        <v>0.9</v>
      </c>
      <c r="M14" s="7">
        <v>0.91</v>
      </c>
      <c r="N14" s="7">
        <v>0.89</v>
      </c>
      <c r="O14" s="7">
        <v>0.9</v>
      </c>
      <c r="P14" s="7">
        <v>0.88</v>
      </c>
      <c r="Q14" s="7">
        <v>0.89</v>
      </c>
      <c r="R14" s="7">
        <v>0.9</v>
      </c>
      <c r="S14" s="7">
        <v>0.9</v>
      </c>
      <c r="T14" s="7">
        <v>0.89</v>
      </c>
      <c r="U14" s="7">
        <v>0.89</v>
      </c>
      <c r="V14" s="7">
        <v>0.89</v>
      </c>
      <c r="W14" s="7">
        <v>0.91</v>
      </c>
      <c r="X14" s="7">
        <v>0.94</v>
      </c>
      <c r="Y14" s="7">
        <v>0.9</v>
      </c>
      <c r="Z14" s="7">
        <v>0.9</v>
      </c>
      <c r="AA14" s="7">
        <v>0.9</v>
      </c>
      <c r="AB14" s="7">
        <v>0.9</v>
      </c>
      <c r="AC14" s="7">
        <v>0.86</v>
      </c>
      <c r="AD14" s="7">
        <v>0.91</v>
      </c>
      <c r="AE14" s="7">
        <v>0.88</v>
      </c>
      <c r="AF14" s="7">
        <v>0.91</v>
      </c>
      <c r="AG14" s="7">
        <v>0.85</v>
      </c>
      <c r="AH14" s="7">
        <v>0.88</v>
      </c>
      <c r="AI14" s="7">
        <v>0.9</v>
      </c>
      <c r="AJ14" s="7">
        <v>0.89</v>
      </c>
      <c r="AK14" s="7">
        <v>0.89</v>
      </c>
      <c r="AL14" s="7">
        <v>0.89</v>
      </c>
      <c r="AM14" s="7">
        <v>0.92</v>
      </c>
      <c r="AN14" s="7">
        <v>0.76</v>
      </c>
      <c r="AO14" s="7">
        <v>0.88</v>
      </c>
      <c r="AP14" s="7">
        <v>0.91</v>
      </c>
      <c r="AQ14" s="7">
        <v>0.89</v>
      </c>
      <c r="AR14" s="7">
        <v>0.91</v>
      </c>
      <c r="AS14" s="7">
        <v>0.92</v>
      </c>
      <c r="AT14" s="7">
        <v>0.89</v>
      </c>
      <c r="AU14" s="7">
        <v>0.9</v>
      </c>
      <c r="AV14" s="7">
        <v>0.92</v>
      </c>
      <c r="AW14" s="7">
        <v>0.92</v>
      </c>
      <c r="AX14" s="7">
        <v>0.87</v>
      </c>
      <c r="AY14" s="7">
        <v>0.88</v>
      </c>
      <c r="AZ14" s="7">
        <v>0.9</v>
      </c>
      <c r="BA14" s="7">
        <v>0.89</v>
      </c>
      <c r="BB14" s="7">
        <v>0.92</v>
      </c>
      <c r="BC14" s="7">
        <v>0.85</v>
      </c>
      <c r="BD14" s="7">
        <v>0.72</v>
      </c>
      <c r="BE14" s="7">
        <v>0.81</v>
      </c>
      <c r="BF14" s="7">
        <v>0.91</v>
      </c>
      <c r="BG14" s="7">
        <v>0.89</v>
      </c>
      <c r="BH14" s="7">
        <v>0.91</v>
      </c>
      <c r="BI14" s="7">
        <v>0.89</v>
      </c>
      <c r="BJ14" s="7">
        <v>0.86</v>
      </c>
      <c r="BK14" s="7">
        <v>0.92</v>
      </c>
      <c r="BL14" s="7">
        <v>0.87</v>
      </c>
      <c r="BM14" s="7">
        <v>0.71</v>
      </c>
      <c r="BN14" s="7">
        <v>0.87</v>
      </c>
      <c r="BO14" s="7">
        <v>0.96</v>
      </c>
      <c r="BP14" s="7">
        <v>0.95</v>
      </c>
      <c r="BQ14" s="7">
        <v>0.84</v>
      </c>
      <c r="BR14" s="7">
        <v>0.84</v>
      </c>
      <c r="BS14" s="7">
        <v>0.85</v>
      </c>
      <c r="BT14" s="7">
        <v>0.84</v>
      </c>
      <c r="BU14" s="7">
        <v>0.8</v>
      </c>
      <c r="BV14" s="7">
        <v>0.85</v>
      </c>
      <c r="BW14" s="7">
        <v>0.84</v>
      </c>
      <c r="BX14" s="7">
        <v>0.93</v>
      </c>
      <c r="BY14" s="7">
        <v>0.93</v>
      </c>
      <c r="BZ14" s="7">
        <v>0.93</v>
      </c>
    </row>
    <row r="15" spans="1:78" x14ac:dyDescent="0.25">
      <c r="A15" t="s">
        <v>40</v>
      </c>
      <c r="B15">
        <v>13</v>
      </c>
      <c r="C15">
        <v>10</v>
      </c>
      <c r="D15">
        <v>2</v>
      </c>
      <c r="E15">
        <v>1</v>
      </c>
      <c r="F15">
        <v>3</v>
      </c>
      <c r="G15">
        <v>5</v>
      </c>
      <c r="H15">
        <v>5</v>
      </c>
      <c r="I15">
        <v>1</v>
      </c>
      <c r="J15">
        <v>6</v>
      </c>
      <c r="K15">
        <v>3</v>
      </c>
      <c r="L15">
        <v>4</v>
      </c>
      <c r="M15">
        <v>0</v>
      </c>
      <c r="N15">
        <v>3</v>
      </c>
      <c r="O15">
        <v>10</v>
      </c>
      <c r="P15">
        <v>0</v>
      </c>
      <c r="Q15">
        <v>0</v>
      </c>
      <c r="R15">
        <v>13</v>
      </c>
      <c r="S15">
        <v>8</v>
      </c>
      <c r="T15">
        <v>3</v>
      </c>
      <c r="U15">
        <v>2</v>
      </c>
      <c r="V15">
        <v>4</v>
      </c>
      <c r="W15">
        <v>0</v>
      </c>
      <c r="X15">
        <v>2</v>
      </c>
      <c r="Y15">
        <v>1</v>
      </c>
      <c r="Z15">
        <v>12</v>
      </c>
      <c r="AA15">
        <v>13</v>
      </c>
      <c r="AB15">
        <v>12</v>
      </c>
      <c r="AC15">
        <v>1</v>
      </c>
      <c r="AD15">
        <v>6</v>
      </c>
      <c r="AE15">
        <v>0</v>
      </c>
      <c r="AF15">
        <v>9</v>
      </c>
      <c r="AG15">
        <v>0</v>
      </c>
      <c r="AH15">
        <v>0</v>
      </c>
      <c r="AI15">
        <v>8</v>
      </c>
      <c r="AJ15">
        <v>1</v>
      </c>
      <c r="AK15">
        <v>1</v>
      </c>
      <c r="AL15">
        <v>5</v>
      </c>
      <c r="AM15">
        <v>3</v>
      </c>
      <c r="AN15">
        <v>0</v>
      </c>
      <c r="AO15">
        <v>2</v>
      </c>
      <c r="AP15">
        <v>2</v>
      </c>
      <c r="AQ15">
        <v>0</v>
      </c>
      <c r="AR15">
        <v>1</v>
      </c>
      <c r="AS15">
        <v>0</v>
      </c>
      <c r="AT15">
        <v>0</v>
      </c>
      <c r="AU15">
        <v>3</v>
      </c>
      <c r="AV15">
        <v>2</v>
      </c>
      <c r="AW15">
        <v>0</v>
      </c>
      <c r="AX15">
        <v>2</v>
      </c>
      <c r="AY15">
        <v>0</v>
      </c>
      <c r="AZ15">
        <v>0</v>
      </c>
      <c r="BA15">
        <v>1</v>
      </c>
      <c r="BB15">
        <v>0</v>
      </c>
      <c r="BC15">
        <v>1</v>
      </c>
      <c r="BD15">
        <v>2</v>
      </c>
      <c r="BE15">
        <v>2</v>
      </c>
      <c r="BF15">
        <v>11</v>
      </c>
      <c r="BG15">
        <v>3</v>
      </c>
      <c r="BH15">
        <v>10</v>
      </c>
      <c r="BI15">
        <v>2</v>
      </c>
      <c r="BJ15">
        <v>0</v>
      </c>
      <c r="BK15">
        <v>1</v>
      </c>
      <c r="BL15">
        <v>0</v>
      </c>
      <c r="BM15">
        <v>0</v>
      </c>
      <c r="BN15">
        <v>2</v>
      </c>
      <c r="BO15">
        <v>1</v>
      </c>
      <c r="BP15">
        <v>10</v>
      </c>
      <c r="BQ15">
        <v>3</v>
      </c>
      <c r="BR15">
        <v>2</v>
      </c>
      <c r="BS15">
        <v>2</v>
      </c>
      <c r="BT15">
        <v>0</v>
      </c>
      <c r="BU15">
        <v>2</v>
      </c>
      <c r="BV15">
        <v>1</v>
      </c>
      <c r="BW15">
        <v>2</v>
      </c>
      <c r="BX15">
        <v>5</v>
      </c>
      <c r="BY15">
        <v>4</v>
      </c>
      <c r="BZ15">
        <v>3</v>
      </c>
    </row>
    <row r="16" spans="1:78" x14ac:dyDescent="0.25"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106</v>
      </c>
      <c r="N16">
        <v>0</v>
      </c>
      <c r="O16" s="7">
        <v>0.02</v>
      </c>
      <c r="P16" t="s">
        <v>106</v>
      </c>
      <c r="Q16" t="s">
        <v>106</v>
      </c>
      <c r="R16">
        <v>0</v>
      </c>
      <c r="S16">
        <v>0</v>
      </c>
      <c r="T16">
        <v>0</v>
      </c>
      <c r="U16">
        <v>0</v>
      </c>
      <c r="V16">
        <v>0</v>
      </c>
      <c r="W16" t="s">
        <v>106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t="s">
        <v>106</v>
      </c>
      <c r="AF16">
        <v>0</v>
      </c>
      <c r="AG16" t="s">
        <v>106</v>
      </c>
      <c r="AH16" t="s">
        <v>106</v>
      </c>
      <c r="AI16">
        <v>0</v>
      </c>
      <c r="AJ16">
        <v>0</v>
      </c>
      <c r="AK16">
        <v>0</v>
      </c>
      <c r="AL16">
        <v>0</v>
      </c>
      <c r="AM16">
        <v>0</v>
      </c>
      <c r="AN16" t="s">
        <v>106</v>
      </c>
      <c r="AO16">
        <v>0</v>
      </c>
      <c r="AP16">
        <v>0</v>
      </c>
      <c r="AQ16" t="s">
        <v>106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>
        <v>0</v>
      </c>
      <c r="AY16" t="s">
        <v>106</v>
      </c>
      <c r="AZ16" t="s">
        <v>106</v>
      </c>
      <c r="BA16">
        <v>0</v>
      </c>
      <c r="BB16" t="s">
        <v>106</v>
      </c>
      <c r="BC16">
        <v>0</v>
      </c>
      <c r="BD16" s="7">
        <v>7.0000000000000007E-2</v>
      </c>
      <c r="BE16">
        <v>0</v>
      </c>
      <c r="BF16">
        <v>0</v>
      </c>
      <c r="BG16">
        <v>0</v>
      </c>
      <c r="BH16">
        <v>0</v>
      </c>
      <c r="BI16">
        <v>0</v>
      </c>
      <c r="BJ16" t="s">
        <v>106</v>
      </c>
      <c r="BK16">
        <v>0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>
        <v>0</v>
      </c>
      <c r="BR16">
        <v>0</v>
      </c>
      <c r="BS16">
        <v>0</v>
      </c>
      <c r="BT16" t="s">
        <v>106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75</v>
      </c>
      <c r="C17">
        <v>62</v>
      </c>
      <c r="D17">
        <v>6</v>
      </c>
      <c r="E17">
        <v>7</v>
      </c>
      <c r="F17">
        <v>9</v>
      </c>
      <c r="G17">
        <v>41</v>
      </c>
      <c r="H17">
        <v>24</v>
      </c>
      <c r="I17">
        <v>14</v>
      </c>
      <c r="J17">
        <v>24</v>
      </c>
      <c r="K17">
        <v>16</v>
      </c>
      <c r="L17">
        <v>21</v>
      </c>
      <c r="M17">
        <v>24</v>
      </c>
      <c r="N17">
        <v>30</v>
      </c>
      <c r="O17">
        <v>10</v>
      </c>
      <c r="P17">
        <v>11</v>
      </c>
      <c r="Q17">
        <v>7</v>
      </c>
      <c r="R17">
        <v>67</v>
      </c>
      <c r="S17">
        <v>40</v>
      </c>
      <c r="T17">
        <v>13</v>
      </c>
      <c r="U17">
        <v>19</v>
      </c>
      <c r="V17">
        <v>40</v>
      </c>
      <c r="W17">
        <v>11</v>
      </c>
      <c r="X17">
        <v>13</v>
      </c>
      <c r="Y17">
        <v>14</v>
      </c>
      <c r="Z17">
        <v>61</v>
      </c>
      <c r="AA17">
        <v>73</v>
      </c>
      <c r="AB17">
        <v>60</v>
      </c>
      <c r="AC17">
        <v>12</v>
      </c>
      <c r="AD17">
        <v>35</v>
      </c>
      <c r="AE17">
        <v>24</v>
      </c>
      <c r="AF17">
        <v>50</v>
      </c>
      <c r="AG17">
        <v>10</v>
      </c>
      <c r="AH17">
        <v>0</v>
      </c>
      <c r="AI17">
        <v>42</v>
      </c>
      <c r="AJ17">
        <v>9</v>
      </c>
      <c r="AK17">
        <v>17</v>
      </c>
      <c r="AL17">
        <v>17</v>
      </c>
      <c r="AM17">
        <v>22</v>
      </c>
      <c r="AN17">
        <v>2</v>
      </c>
      <c r="AO17">
        <v>33</v>
      </c>
      <c r="AP17">
        <v>11</v>
      </c>
      <c r="AQ17">
        <v>6</v>
      </c>
      <c r="AR17">
        <v>9</v>
      </c>
      <c r="AS17">
        <v>2</v>
      </c>
      <c r="AT17">
        <v>3</v>
      </c>
      <c r="AU17">
        <v>1</v>
      </c>
      <c r="AV17">
        <v>4</v>
      </c>
      <c r="AW17">
        <v>0</v>
      </c>
      <c r="AX17">
        <v>6</v>
      </c>
      <c r="AY17">
        <v>6</v>
      </c>
      <c r="AZ17">
        <v>3</v>
      </c>
      <c r="BA17">
        <v>7</v>
      </c>
      <c r="BB17">
        <v>5</v>
      </c>
      <c r="BC17">
        <v>12</v>
      </c>
      <c r="BD17">
        <v>0</v>
      </c>
      <c r="BE17">
        <v>10</v>
      </c>
      <c r="BF17">
        <v>65</v>
      </c>
      <c r="BG17">
        <v>30</v>
      </c>
      <c r="BH17">
        <v>45</v>
      </c>
      <c r="BI17">
        <v>7</v>
      </c>
      <c r="BJ17">
        <v>4</v>
      </c>
      <c r="BK17">
        <v>8</v>
      </c>
      <c r="BL17">
        <v>1</v>
      </c>
      <c r="BM17">
        <v>1</v>
      </c>
      <c r="BN17">
        <v>11</v>
      </c>
      <c r="BO17">
        <v>19</v>
      </c>
      <c r="BP17">
        <v>44</v>
      </c>
      <c r="BQ17">
        <v>3</v>
      </c>
      <c r="BR17">
        <v>8</v>
      </c>
      <c r="BS17">
        <v>7</v>
      </c>
      <c r="BT17">
        <v>9</v>
      </c>
      <c r="BU17">
        <v>1</v>
      </c>
      <c r="BV17">
        <v>0</v>
      </c>
      <c r="BW17">
        <v>3</v>
      </c>
      <c r="BX17">
        <v>39</v>
      </c>
      <c r="BY17">
        <v>32</v>
      </c>
      <c r="BZ17">
        <v>33</v>
      </c>
    </row>
    <row r="18" spans="1:78" x14ac:dyDescent="0.25">
      <c r="B18" s="7">
        <v>0.01</v>
      </c>
      <c r="C18" s="7">
        <v>0.01</v>
      </c>
      <c r="D18" s="7">
        <v>0.01</v>
      </c>
      <c r="E18" s="7">
        <v>0.02</v>
      </c>
      <c r="F18" s="7">
        <v>0.01</v>
      </c>
      <c r="G18" s="7">
        <v>0.01</v>
      </c>
      <c r="H18" s="7">
        <v>0.01</v>
      </c>
      <c r="I18" s="7">
        <v>0.01</v>
      </c>
      <c r="J18" s="7">
        <v>0.01</v>
      </c>
      <c r="K18" s="7">
        <v>0.01</v>
      </c>
      <c r="L18" s="7">
        <v>0.01</v>
      </c>
      <c r="M18" s="7">
        <v>0.01</v>
      </c>
      <c r="N18" s="7">
        <v>0.01</v>
      </c>
      <c r="O18" s="7">
        <v>0.02</v>
      </c>
      <c r="P18" s="7">
        <v>0.05</v>
      </c>
      <c r="Q18" s="7">
        <v>0.01</v>
      </c>
      <c r="R18" s="7">
        <v>0.01</v>
      </c>
      <c r="S18" s="7">
        <v>0.01</v>
      </c>
      <c r="T18" s="7">
        <v>0.01</v>
      </c>
      <c r="U18" s="7">
        <v>0.02</v>
      </c>
      <c r="V18" s="7">
        <v>0.01</v>
      </c>
      <c r="W18" s="7">
        <v>0.02</v>
      </c>
      <c r="X18" s="7">
        <v>0.02</v>
      </c>
      <c r="Y18" s="7">
        <v>0.02</v>
      </c>
      <c r="Z18" s="7">
        <v>0.01</v>
      </c>
      <c r="AA18" s="7">
        <v>0.01</v>
      </c>
      <c r="AB18" s="7">
        <v>0.01</v>
      </c>
      <c r="AC18" s="7">
        <v>0.02</v>
      </c>
      <c r="AD18" s="7">
        <v>0.01</v>
      </c>
      <c r="AE18" s="7">
        <v>0.05</v>
      </c>
      <c r="AF18" s="7">
        <v>0.01</v>
      </c>
      <c r="AG18" s="7">
        <v>0.01</v>
      </c>
      <c r="AH18" t="s">
        <v>108</v>
      </c>
      <c r="AI18" s="7">
        <v>0.01</v>
      </c>
      <c r="AJ18" s="7">
        <v>0.02</v>
      </c>
      <c r="AK18" s="7">
        <v>0.02</v>
      </c>
      <c r="AL18" s="7">
        <v>0.01</v>
      </c>
      <c r="AM18" s="7">
        <v>0.01</v>
      </c>
      <c r="AN18" s="7">
        <v>0.03</v>
      </c>
      <c r="AO18" s="7">
        <v>0.05</v>
      </c>
      <c r="AP18" s="7">
        <v>0.02</v>
      </c>
      <c r="AQ18" s="7">
        <v>0.01</v>
      </c>
      <c r="AR18" s="7">
        <v>0.02</v>
      </c>
      <c r="AS18" s="7">
        <v>0.01</v>
      </c>
      <c r="AT18" s="7">
        <v>0.01</v>
      </c>
      <c r="AU18">
        <v>0</v>
      </c>
      <c r="AV18" s="7">
        <v>0.01</v>
      </c>
      <c r="AW18" t="s">
        <v>108</v>
      </c>
      <c r="AX18" s="7">
        <v>0.01</v>
      </c>
      <c r="AY18" s="7">
        <v>0.01</v>
      </c>
      <c r="AZ18" s="7">
        <v>0.01</v>
      </c>
      <c r="BA18" s="7">
        <v>0.02</v>
      </c>
      <c r="BB18" s="7">
        <v>0.01</v>
      </c>
      <c r="BC18" s="7">
        <v>0.04</v>
      </c>
      <c r="BD18" t="s">
        <v>108</v>
      </c>
      <c r="BE18" s="7">
        <v>0.01</v>
      </c>
      <c r="BF18" s="7">
        <v>0.01</v>
      </c>
      <c r="BG18" s="7">
        <v>0.01</v>
      </c>
      <c r="BH18" s="7">
        <v>0.02</v>
      </c>
      <c r="BI18" s="7">
        <v>0.01</v>
      </c>
      <c r="BJ18">
        <v>0</v>
      </c>
      <c r="BK18" s="7">
        <v>0.01</v>
      </c>
      <c r="BL18">
        <v>0</v>
      </c>
      <c r="BM18">
        <v>0</v>
      </c>
      <c r="BN18" s="7">
        <v>0.01</v>
      </c>
      <c r="BO18" s="7">
        <v>0.01</v>
      </c>
      <c r="BP18" s="7">
        <v>0.03</v>
      </c>
      <c r="BQ18">
        <v>0</v>
      </c>
      <c r="BR18">
        <v>0</v>
      </c>
      <c r="BS18">
        <v>0</v>
      </c>
      <c r="BT18" s="7">
        <v>0.02</v>
      </c>
      <c r="BU18">
        <v>0</v>
      </c>
      <c r="BV18" t="s">
        <v>108</v>
      </c>
      <c r="BW18">
        <v>0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762</v>
      </c>
    </row>
    <row r="2" spans="1:78" x14ac:dyDescent="0.25">
      <c r="A2" t="s">
        <v>764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510</v>
      </c>
      <c r="C8">
        <v>426</v>
      </c>
      <c r="D8">
        <v>54</v>
      </c>
      <c r="E8">
        <v>30</v>
      </c>
      <c r="F8">
        <v>144</v>
      </c>
      <c r="G8">
        <v>244</v>
      </c>
      <c r="H8">
        <v>122</v>
      </c>
      <c r="I8">
        <v>102</v>
      </c>
      <c r="J8">
        <v>154</v>
      </c>
      <c r="K8">
        <v>89</v>
      </c>
      <c r="L8">
        <v>165</v>
      </c>
      <c r="M8">
        <v>170</v>
      </c>
      <c r="N8">
        <v>281</v>
      </c>
      <c r="O8">
        <v>42</v>
      </c>
      <c r="P8">
        <v>17</v>
      </c>
      <c r="Q8">
        <v>110</v>
      </c>
      <c r="R8">
        <v>400</v>
      </c>
      <c r="S8">
        <v>275</v>
      </c>
      <c r="T8">
        <v>122</v>
      </c>
      <c r="U8">
        <v>105</v>
      </c>
      <c r="V8">
        <v>405</v>
      </c>
      <c r="W8">
        <v>43</v>
      </c>
      <c r="X8">
        <v>54</v>
      </c>
      <c r="Y8">
        <v>61</v>
      </c>
      <c r="Z8">
        <v>449</v>
      </c>
      <c r="AA8">
        <v>509</v>
      </c>
      <c r="AB8">
        <v>448</v>
      </c>
      <c r="AC8">
        <v>85</v>
      </c>
      <c r="AD8">
        <v>384</v>
      </c>
      <c r="AE8">
        <v>38</v>
      </c>
      <c r="AF8">
        <v>369</v>
      </c>
      <c r="AG8">
        <v>112</v>
      </c>
      <c r="AH8">
        <v>6</v>
      </c>
      <c r="AI8">
        <v>343</v>
      </c>
      <c r="AJ8">
        <v>54</v>
      </c>
      <c r="AK8">
        <v>103</v>
      </c>
      <c r="AL8">
        <v>229</v>
      </c>
      <c r="AM8">
        <v>217</v>
      </c>
      <c r="AN8">
        <v>11</v>
      </c>
      <c r="AO8">
        <v>52</v>
      </c>
      <c r="AP8">
        <v>35</v>
      </c>
      <c r="AQ8">
        <v>54</v>
      </c>
      <c r="AR8">
        <v>31</v>
      </c>
      <c r="AS8">
        <v>22</v>
      </c>
      <c r="AT8">
        <v>54</v>
      </c>
      <c r="AU8">
        <v>32</v>
      </c>
      <c r="AV8">
        <v>35</v>
      </c>
      <c r="AW8">
        <v>9</v>
      </c>
      <c r="AX8">
        <v>43</v>
      </c>
      <c r="AY8">
        <v>57</v>
      </c>
      <c r="AZ8">
        <v>37</v>
      </c>
      <c r="BA8">
        <v>25</v>
      </c>
      <c r="BB8">
        <v>34</v>
      </c>
      <c r="BC8">
        <v>37</v>
      </c>
      <c r="BD8">
        <v>5</v>
      </c>
      <c r="BE8">
        <v>144</v>
      </c>
      <c r="BF8">
        <v>366</v>
      </c>
      <c r="BG8">
        <v>328</v>
      </c>
      <c r="BH8">
        <v>182</v>
      </c>
      <c r="BI8">
        <v>126</v>
      </c>
      <c r="BJ8">
        <v>114</v>
      </c>
      <c r="BK8">
        <v>59</v>
      </c>
      <c r="BL8">
        <v>23</v>
      </c>
      <c r="BM8">
        <v>230</v>
      </c>
      <c r="BN8">
        <v>209</v>
      </c>
      <c r="BO8">
        <v>64</v>
      </c>
      <c r="BP8">
        <v>7</v>
      </c>
      <c r="BQ8">
        <v>139</v>
      </c>
      <c r="BR8">
        <v>213</v>
      </c>
      <c r="BS8">
        <v>200</v>
      </c>
      <c r="BT8">
        <v>63</v>
      </c>
      <c r="BU8">
        <v>93</v>
      </c>
      <c r="BV8">
        <v>42</v>
      </c>
      <c r="BW8">
        <v>103</v>
      </c>
      <c r="BX8">
        <v>244</v>
      </c>
      <c r="BY8">
        <v>247</v>
      </c>
      <c r="BZ8">
        <v>212</v>
      </c>
    </row>
    <row r="9" spans="1:78" x14ac:dyDescent="0.25">
      <c r="A9" t="s">
        <v>103</v>
      </c>
      <c r="B9">
        <v>523</v>
      </c>
      <c r="C9">
        <v>436</v>
      </c>
      <c r="D9">
        <v>59</v>
      </c>
      <c r="E9">
        <v>28</v>
      </c>
      <c r="F9">
        <v>138</v>
      </c>
      <c r="G9">
        <v>283</v>
      </c>
      <c r="H9">
        <v>101</v>
      </c>
      <c r="I9">
        <v>128</v>
      </c>
      <c r="J9">
        <v>188</v>
      </c>
      <c r="K9">
        <v>97</v>
      </c>
      <c r="L9">
        <v>110</v>
      </c>
      <c r="M9">
        <v>133</v>
      </c>
      <c r="N9">
        <v>335</v>
      </c>
      <c r="O9">
        <v>42</v>
      </c>
      <c r="P9">
        <v>13</v>
      </c>
      <c r="Q9">
        <v>94</v>
      </c>
      <c r="R9">
        <v>428</v>
      </c>
      <c r="S9">
        <v>309</v>
      </c>
      <c r="T9">
        <v>121</v>
      </c>
      <c r="U9">
        <v>86</v>
      </c>
      <c r="V9">
        <v>438</v>
      </c>
      <c r="W9">
        <v>41</v>
      </c>
      <c r="X9">
        <v>37</v>
      </c>
      <c r="Y9">
        <v>60</v>
      </c>
      <c r="Z9">
        <v>463</v>
      </c>
      <c r="AA9">
        <v>521</v>
      </c>
      <c r="AB9">
        <v>461</v>
      </c>
      <c r="AC9">
        <v>89</v>
      </c>
      <c r="AD9">
        <v>388</v>
      </c>
      <c r="AE9">
        <v>41</v>
      </c>
      <c r="AF9">
        <v>372</v>
      </c>
      <c r="AG9">
        <v>123</v>
      </c>
      <c r="AH9">
        <v>5</v>
      </c>
      <c r="AI9">
        <v>379</v>
      </c>
      <c r="AJ9">
        <v>51</v>
      </c>
      <c r="AK9">
        <v>87</v>
      </c>
      <c r="AL9">
        <v>246</v>
      </c>
      <c r="AM9">
        <v>213</v>
      </c>
      <c r="AN9">
        <v>13</v>
      </c>
      <c r="AO9">
        <v>51</v>
      </c>
      <c r="AP9">
        <v>38</v>
      </c>
      <c r="AQ9">
        <v>58</v>
      </c>
      <c r="AR9">
        <v>38</v>
      </c>
      <c r="AS9">
        <v>22</v>
      </c>
      <c r="AT9">
        <v>56</v>
      </c>
      <c r="AU9">
        <v>30</v>
      </c>
      <c r="AV9">
        <v>33</v>
      </c>
      <c r="AW9">
        <v>12</v>
      </c>
      <c r="AX9">
        <v>45</v>
      </c>
      <c r="AY9">
        <v>59</v>
      </c>
      <c r="AZ9">
        <v>39</v>
      </c>
      <c r="BA9">
        <v>24</v>
      </c>
      <c r="BB9">
        <v>31</v>
      </c>
      <c r="BC9">
        <v>33</v>
      </c>
      <c r="BD9">
        <v>6</v>
      </c>
      <c r="BE9">
        <v>157</v>
      </c>
      <c r="BF9">
        <v>365</v>
      </c>
      <c r="BG9">
        <v>341</v>
      </c>
      <c r="BH9">
        <v>182</v>
      </c>
      <c r="BI9">
        <v>139</v>
      </c>
      <c r="BJ9">
        <v>118</v>
      </c>
      <c r="BK9">
        <v>56</v>
      </c>
      <c r="BL9">
        <v>24</v>
      </c>
      <c r="BM9">
        <v>259</v>
      </c>
      <c r="BN9">
        <v>200</v>
      </c>
      <c r="BO9">
        <v>58</v>
      </c>
      <c r="BP9">
        <v>6</v>
      </c>
      <c r="BQ9">
        <v>154</v>
      </c>
      <c r="BR9">
        <v>236</v>
      </c>
      <c r="BS9">
        <v>220</v>
      </c>
      <c r="BT9">
        <v>64</v>
      </c>
      <c r="BU9">
        <v>106</v>
      </c>
      <c r="BV9">
        <v>42</v>
      </c>
      <c r="BW9">
        <v>118</v>
      </c>
      <c r="BX9">
        <v>245</v>
      </c>
      <c r="BY9">
        <v>261</v>
      </c>
      <c r="BZ9">
        <v>216</v>
      </c>
    </row>
    <row r="10" spans="1:78" x14ac:dyDescent="0.25">
      <c r="A10" t="s">
        <v>104</v>
      </c>
    </row>
    <row r="11" spans="1:78" x14ac:dyDescent="0.25">
      <c r="A11" t="s">
        <v>118</v>
      </c>
      <c r="B11">
        <v>1</v>
      </c>
      <c r="C11">
        <v>1</v>
      </c>
      <c r="D11">
        <v>0</v>
      </c>
      <c r="E11">
        <v>0</v>
      </c>
      <c r="F11">
        <v>0</v>
      </c>
      <c r="G11">
        <v>1</v>
      </c>
      <c r="H11">
        <v>0</v>
      </c>
      <c r="I11">
        <v>1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0</v>
      </c>
      <c r="Q11">
        <v>0</v>
      </c>
      <c r="R11">
        <v>1</v>
      </c>
      <c r="S11">
        <v>1</v>
      </c>
      <c r="T11">
        <v>0</v>
      </c>
      <c r="U11">
        <v>0</v>
      </c>
      <c r="V11">
        <v>1</v>
      </c>
      <c r="W11">
        <v>0</v>
      </c>
      <c r="X11">
        <v>0</v>
      </c>
      <c r="Y11">
        <v>0</v>
      </c>
      <c r="Z11">
        <v>1</v>
      </c>
      <c r="AA11">
        <v>1</v>
      </c>
      <c r="AB11">
        <v>1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0</v>
      </c>
      <c r="AI11">
        <v>1</v>
      </c>
      <c r="AJ11">
        <v>0</v>
      </c>
      <c r="AK11">
        <v>0</v>
      </c>
      <c r="AL11">
        <v>0</v>
      </c>
      <c r="AM11">
        <v>0</v>
      </c>
      <c r="AN11">
        <v>1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1</v>
      </c>
      <c r="BC11">
        <v>0</v>
      </c>
      <c r="BD11">
        <v>0</v>
      </c>
      <c r="BE11">
        <v>1</v>
      </c>
      <c r="BF11">
        <v>0</v>
      </c>
      <c r="BG11">
        <v>1</v>
      </c>
      <c r="BH11">
        <v>0</v>
      </c>
      <c r="BI11">
        <v>1</v>
      </c>
      <c r="BJ11">
        <v>0</v>
      </c>
      <c r="BK11">
        <v>0</v>
      </c>
      <c r="BL11">
        <v>0</v>
      </c>
      <c r="BM11">
        <v>1</v>
      </c>
      <c r="BN11">
        <v>0</v>
      </c>
      <c r="BO11">
        <v>0</v>
      </c>
      <c r="BP11">
        <v>0</v>
      </c>
      <c r="BQ11">
        <v>1</v>
      </c>
      <c r="BR11">
        <v>1</v>
      </c>
      <c r="BS11">
        <v>1</v>
      </c>
      <c r="BT11">
        <v>0</v>
      </c>
      <c r="BU11">
        <v>1</v>
      </c>
      <c r="BV11">
        <v>0</v>
      </c>
      <c r="BW11">
        <v>1</v>
      </c>
      <c r="BX11">
        <v>1</v>
      </c>
      <c r="BY11">
        <v>1</v>
      </c>
      <c r="BZ11">
        <v>0</v>
      </c>
    </row>
    <row r="12" spans="1:78" x14ac:dyDescent="0.25">
      <c r="B12">
        <v>0</v>
      </c>
      <c r="C12">
        <v>0</v>
      </c>
      <c r="D12" t="s">
        <v>106</v>
      </c>
      <c r="E12" t="s">
        <v>106</v>
      </c>
      <c r="F12" t="s">
        <v>106</v>
      </c>
      <c r="G12">
        <v>0</v>
      </c>
      <c r="H12" t="s">
        <v>106</v>
      </c>
      <c r="I12" s="7">
        <v>0.01</v>
      </c>
      <c r="J12" t="s">
        <v>106</v>
      </c>
      <c r="K12" t="s">
        <v>106</v>
      </c>
      <c r="L12" t="s">
        <v>106</v>
      </c>
      <c r="M12" t="s">
        <v>106</v>
      </c>
      <c r="N12">
        <v>0</v>
      </c>
      <c r="O12" t="s">
        <v>106</v>
      </c>
      <c r="P12" t="s">
        <v>106</v>
      </c>
      <c r="Q12" t="s">
        <v>106</v>
      </c>
      <c r="R12">
        <v>0</v>
      </c>
      <c r="S12">
        <v>0</v>
      </c>
      <c r="T12" t="s">
        <v>106</v>
      </c>
      <c r="U12" t="s">
        <v>106</v>
      </c>
      <c r="V12">
        <v>0</v>
      </c>
      <c r="W12" t="s">
        <v>106</v>
      </c>
      <c r="X12" t="s">
        <v>106</v>
      </c>
      <c r="Y12" t="s">
        <v>106</v>
      </c>
      <c r="Z12">
        <v>0</v>
      </c>
      <c r="AA12">
        <v>0</v>
      </c>
      <c r="AB12">
        <v>0</v>
      </c>
      <c r="AC12" t="s">
        <v>106</v>
      </c>
      <c r="AD12">
        <v>0</v>
      </c>
      <c r="AE12" t="s">
        <v>106</v>
      </c>
      <c r="AF12" t="s">
        <v>106</v>
      </c>
      <c r="AG12" s="7">
        <v>0.01</v>
      </c>
      <c r="AH12" t="s">
        <v>106</v>
      </c>
      <c r="AI12">
        <v>0</v>
      </c>
      <c r="AJ12" t="s">
        <v>106</v>
      </c>
      <c r="AK12" t="s">
        <v>106</v>
      </c>
      <c r="AL12" t="s">
        <v>106</v>
      </c>
      <c r="AM12" t="s">
        <v>106</v>
      </c>
      <c r="AN12" s="7">
        <v>7.0000000000000007E-2</v>
      </c>
      <c r="AO12" t="s">
        <v>106</v>
      </c>
      <c r="AP12" t="s">
        <v>106</v>
      </c>
      <c r="AQ12" t="s">
        <v>106</v>
      </c>
      <c r="AR12" t="s">
        <v>106</v>
      </c>
      <c r="AS12" t="s">
        <v>106</v>
      </c>
      <c r="AT12" t="s">
        <v>106</v>
      </c>
      <c r="AU12" t="s">
        <v>106</v>
      </c>
      <c r="AV12" t="s">
        <v>106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s="7">
        <v>0.03</v>
      </c>
      <c r="BC12" t="s">
        <v>106</v>
      </c>
      <c r="BD12" t="s">
        <v>106</v>
      </c>
      <c r="BE12" s="7">
        <v>0.01</v>
      </c>
      <c r="BF12" t="s">
        <v>106</v>
      </c>
      <c r="BG12">
        <v>0</v>
      </c>
      <c r="BH12" t="s">
        <v>106</v>
      </c>
      <c r="BI12" s="7">
        <v>0.01</v>
      </c>
      <c r="BJ12" t="s">
        <v>106</v>
      </c>
      <c r="BK12" t="s">
        <v>106</v>
      </c>
      <c r="BL12" t="s">
        <v>106</v>
      </c>
      <c r="BM12">
        <v>0</v>
      </c>
      <c r="BN12" t="s">
        <v>106</v>
      </c>
      <c r="BO12" t="s">
        <v>106</v>
      </c>
      <c r="BP12" t="s">
        <v>106</v>
      </c>
      <c r="BQ12" s="7">
        <v>0.01</v>
      </c>
      <c r="BR12">
        <v>0</v>
      </c>
      <c r="BS12">
        <v>0</v>
      </c>
      <c r="BT12" t="s">
        <v>106</v>
      </c>
      <c r="BU12" s="7">
        <v>0.01</v>
      </c>
      <c r="BV12" t="s">
        <v>106</v>
      </c>
      <c r="BW12" s="7">
        <v>0.01</v>
      </c>
      <c r="BX12">
        <v>0</v>
      </c>
      <c r="BY12">
        <v>0</v>
      </c>
      <c r="BZ12" t="s">
        <v>106</v>
      </c>
    </row>
    <row r="13" spans="1:78" x14ac:dyDescent="0.25">
      <c r="A13" t="s">
        <v>119</v>
      </c>
      <c r="B13">
        <v>129</v>
      </c>
      <c r="C13">
        <v>109</v>
      </c>
      <c r="D13">
        <v>13</v>
      </c>
      <c r="E13">
        <v>7</v>
      </c>
      <c r="F13">
        <v>34</v>
      </c>
      <c r="G13">
        <v>70</v>
      </c>
      <c r="H13">
        <v>26</v>
      </c>
      <c r="I13">
        <v>27</v>
      </c>
      <c r="J13">
        <v>42</v>
      </c>
      <c r="K13">
        <v>26</v>
      </c>
      <c r="L13">
        <v>34</v>
      </c>
      <c r="M13">
        <v>29</v>
      </c>
      <c r="N13">
        <v>86</v>
      </c>
      <c r="O13">
        <v>12</v>
      </c>
      <c r="P13">
        <v>3</v>
      </c>
      <c r="Q13">
        <v>28</v>
      </c>
      <c r="R13">
        <v>102</v>
      </c>
      <c r="S13">
        <v>84</v>
      </c>
      <c r="T13">
        <v>22</v>
      </c>
      <c r="U13">
        <v>20</v>
      </c>
      <c r="V13">
        <v>101</v>
      </c>
      <c r="W13">
        <v>14</v>
      </c>
      <c r="X13">
        <v>12</v>
      </c>
      <c r="Y13">
        <v>9</v>
      </c>
      <c r="Z13">
        <v>120</v>
      </c>
      <c r="AA13">
        <v>128</v>
      </c>
      <c r="AB13">
        <v>119</v>
      </c>
      <c r="AC13">
        <v>18</v>
      </c>
      <c r="AD13">
        <v>103</v>
      </c>
      <c r="AE13">
        <v>7</v>
      </c>
      <c r="AF13">
        <v>112</v>
      </c>
      <c r="AG13">
        <v>10</v>
      </c>
      <c r="AH13">
        <v>2</v>
      </c>
      <c r="AI13">
        <v>87</v>
      </c>
      <c r="AJ13">
        <v>15</v>
      </c>
      <c r="AK13">
        <v>24</v>
      </c>
      <c r="AL13">
        <v>53</v>
      </c>
      <c r="AM13">
        <v>57</v>
      </c>
      <c r="AN13">
        <v>6</v>
      </c>
      <c r="AO13">
        <v>13</v>
      </c>
      <c r="AP13">
        <v>4</v>
      </c>
      <c r="AQ13">
        <v>11</v>
      </c>
      <c r="AR13">
        <v>10</v>
      </c>
      <c r="AS13">
        <v>7</v>
      </c>
      <c r="AT13">
        <v>13</v>
      </c>
      <c r="AU13">
        <v>3</v>
      </c>
      <c r="AV13">
        <v>13</v>
      </c>
      <c r="AW13">
        <v>3</v>
      </c>
      <c r="AX13">
        <v>8</v>
      </c>
      <c r="AY13">
        <v>19</v>
      </c>
      <c r="AZ13">
        <v>9</v>
      </c>
      <c r="BA13">
        <v>8</v>
      </c>
      <c r="BB13">
        <v>10</v>
      </c>
      <c r="BC13">
        <v>9</v>
      </c>
      <c r="BD13">
        <v>3</v>
      </c>
      <c r="BE13">
        <v>32</v>
      </c>
      <c r="BF13">
        <v>97</v>
      </c>
      <c r="BG13">
        <v>78</v>
      </c>
      <c r="BH13">
        <v>51</v>
      </c>
      <c r="BI13">
        <v>20</v>
      </c>
      <c r="BJ13">
        <v>37</v>
      </c>
      <c r="BK13">
        <v>13</v>
      </c>
      <c r="BL13">
        <v>5</v>
      </c>
      <c r="BM13">
        <v>50</v>
      </c>
      <c r="BN13">
        <v>58</v>
      </c>
      <c r="BO13">
        <v>20</v>
      </c>
      <c r="BP13">
        <v>1</v>
      </c>
      <c r="BQ13">
        <v>30</v>
      </c>
      <c r="BR13">
        <v>50</v>
      </c>
      <c r="BS13">
        <v>43</v>
      </c>
      <c r="BT13">
        <v>12</v>
      </c>
      <c r="BU13">
        <v>23</v>
      </c>
      <c r="BV13">
        <v>13</v>
      </c>
      <c r="BW13">
        <v>18</v>
      </c>
      <c r="BX13">
        <v>70</v>
      </c>
      <c r="BY13">
        <v>74</v>
      </c>
      <c r="BZ13">
        <v>57</v>
      </c>
    </row>
    <row r="14" spans="1:78" x14ac:dyDescent="0.25">
      <c r="B14" s="7">
        <v>0.25</v>
      </c>
      <c r="C14" s="7">
        <v>0.25</v>
      </c>
      <c r="D14" s="7">
        <v>0.23</v>
      </c>
      <c r="E14" s="7">
        <v>0.24</v>
      </c>
      <c r="F14" s="7">
        <v>0.25</v>
      </c>
      <c r="G14" s="7">
        <v>0.25</v>
      </c>
      <c r="H14" s="7">
        <v>0.25</v>
      </c>
      <c r="I14" s="7">
        <v>0.21</v>
      </c>
      <c r="J14" s="7">
        <v>0.23</v>
      </c>
      <c r="K14" s="7">
        <v>0.27</v>
      </c>
      <c r="L14" s="7">
        <v>0.31</v>
      </c>
      <c r="M14" s="7">
        <v>0.22</v>
      </c>
      <c r="N14" s="7">
        <v>0.26</v>
      </c>
      <c r="O14" s="7">
        <v>0.28000000000000003</v>
      </c>
      <c r="P14" s="7">
        <v>0.22</v>
      </c>
      <c r="Q14" s="7">
        <v>0.28999999999999998</v>
      </c>
      <c r="R14" s="7">
        <v>0.24</v>
      </c>
      <c r="S14" s="7">
        <v>0.27</v>
      </c>
      <c r="T14" s="7">
        <v>0.19</v>
      </c>
      <c r="U14" s="7">
        <v>0.23</v>
      </c>
      <c r="V14" s="7">
        <v>0.23</v>
      </c>
      <c r="W14" s="7">
        <v>0.33</v>
      </c>
      <c r="X14" s="7">
        <v>0.33</v>
      </c>
      <c r="Y14" s="7">
        <v>0.15</v>
      </c>
      <c r="Z14" s="7">
        <v>0.26</v>
      </c>
      <c r="AA14" s="7">
        <v>0.24</v>
      </c>
      <c r="AB14" s="7">
        <v>0.26</v>
      </c>
      <c r="AC14" s="7">
        <v>0.2</v>
      </c>
      <c r="AD14" s="7">
        <v>0.26</v>
      </c>
      <c r="AE14" s="7">
        <v>0.17</v>
      </c>
      <c r="AF14" s="7">
        <v>0.3</v>
      </c>
      <c r="AG14" s="7">
        <v>0.08</v>
      </c>
      <c r="AH14" s="7">
        <v>0.35</v>
      </c>
      <c r="AI14" s="7">
        <v>0.23</v>
      </c>
      <c r="AJ14" s="7">
        <v>0.28000000000000003</v>
      </c>
      <c r="AK14" s="7">
        <v>0.28000000000000003</v>
      </c>
      <c r="AL14" s="7">
        <v>0.21</v>
      </c>
      <c r="AM14" s="7">
        <v>0.27</v>
      </c>
      <c r="AN14" s="7">
        <v>0.44</v>
      </c>
      <c r="AO14" s="7">
        <v>0.26</v>
      </c>
      <c r="AP14" s="7">
        <v>0.09</v>
      </c>
      <c r="AQ14" s="7">
        <v>0.19</v>
      </c>
      <c r="AR14" s="7">
        <v>0.26</v>
      </c>
      <c r="AS14" s="7">
        <v>0.33</v>
      </c>
      <c r="AT14" s="7">
        <v>0.23</v>
      </c>
      <c r="AU14" s="7">
        <v>0.1</v>
      </c>
      <c r="AV14" s="7">
        <v>0.38</v>
      </c>
      <c r="AW14" s="7">
        <v>0.26</v>
      </c>
      <c r="AX14" s="7">
        <v>0.18</v>
      </c>
      <c r="AY14" s="7">
        <v>0.32</v>
      </c>
      <c r="AZ14" s="7">
        <v>0.23</v>
      </c>
      <c r="BA14" s="7">
        <v>0.33</v>
      </c>
      <c r="BB14" s="7">
        <v>0.33</v>
      </c>
      <c r="BC14" s="7">
        <v>0.27</v>
      </c>
      <c r="BD14" s="7">
        <v>0.55000000000000004</v>
      </c>
      <c r="BE14" s="7">
        <v>0.21</v>
      </c>
      <c r="BF14" s="7">
        <v>0.27</v>
      </c>
      <c r="BG14" s="7">
        <v>0.23</v>
      </c>
      <c r="BH14" s="7">
        <v>0.28000000000000003</v>
      </c>
      <c r="BI14" s="7">
        <v>0.14000000000000001</v>
      </c>
      <c r="BJ14" s="7">
        <v>0.32</v>
      </c>
      <c r="BK14" s="7">
        <v>0.24</v>
      </c>
      <c r="BL14" s="7">
        <v>0.22</v>
      </c>
      <c r="BM14" s="7">
        <v>0.19</v>
      </c>
      <c r="BN14" s="7">
        <v>0.28999999999999998</v>
      </c>
      <c r="BO14" s="7">
        <v>0.36</v>
      </c>
      <c r="BP14" s="7">
        <v>0.16</v>
      </c>
      <c r="BQ14" s="7">
        <v>0.2</v>
      </c>
      <c r="BR14" s="7">
        <v>0.21</v>
      </c>
      <c r="BS14" s="7">
        <v>0.2</v>
      </c>
      <c r="BT14" s="7">
        <v>0.19</v>
      </c>
      <c r="BU14" s="7">
        <v>0.22</v>
      </c>
      <c r="BV14" s="7">
        <v>0.31</v>
      </c>
      <c r="BW14" s="7">
        <v>0.16</v>
      </c>
      <c r="BX14" s="7">
        <v>0.28999999999999998</v>
      </c>
      <c r="BY14" s="7">
        <v>0.28000000000000003</v>
      </c>
      <c r="BZ14" s="7">
        <v>0.26</v>
      </c>
    </row>
    <row r="15" spans="1:78" x14ac:dyDescent="0.25">
      <c r="A15" t="s">
        <v>143</v>
      </c>
      <c r="B15">
        <v>8</v>
      </c>
      <c r="C15">
        <v>8</v>
      </c>
      <c r="D15">
        <v>0</v>
      </c>
      <c r="E15">
        <v>0</v>
      </c>
      <c r="F15">
        <v>1</v>
      </c>
      <c r="G15">
        <v>3</v>
      </c>
      <c r="H15">
        <v>5</v>
      </c>
      <c r="I15">
        <v>1</v>
      </c>
      <c r="J15">
        <v>3</v>
      </c>
      <c r="K15">
        <v>2</v>
      </c>
      <c r="L15">
        <v>2</v>
      </c>
      <c r="M15">
        <v>3</v>
      </c>
      <c r="N15">
        <v>5</v>
      </c>
      <c r="O15">
        <v>1</v>
      </c>
      <c r="P15">
        <v>0</v>
      </c>
      <c r="Q15">
        <v>1</v>
      </c>
      <c r="R15">
        <v>8</v>
      </c>
      <c r="S15">
        <v>5</v>
      </c>
      <c r="T15">
        <v>1</v>
      </c>
      <c r="U15">
        <v>2</v>
      </c>
      <c r="V15">
        <v>7</v>
      </c>
      <c r="W15">
        <v>0</v>
      </c>
      <c r="X15">
        <v>1</v>
      </c>
      <c r="Y15">
        <v>0</v>
      </c>
      <c r="Z15">
        <v>8</v>
      </c>
      <c r="AA15">
        <v>8</v>
      </c>
      <c r="AB15">
        <v>8</v>
      </c>
      <c r="AC15">
        <v>0</v>
      </c>
      <c r="AD15">
        <v>8</v>
      </c>
      <c r="AE15">
        <v>0</v>
      </c>
      <c r="AF15">
        <v>2</v>
      </c>
      <c r="AG15">
        <v>7</v>
      </c>
      <c r="AH15">
        <v>0</v>
      </c>
      <c r="AI15">
        <v>7</v>
      </c>
      <c r="AJ15">
        <v>1</v>
      </c>
      <c r="AK15">
        <v>0</v>
      </c>
      <c r="AL15">
        <v>7</v>
      </c>
      <c r="AM15">
        <v>0</v>
      </c>
      <c r="AN15">
        <v>0</v>
      </c>
      <c r="AO15">
        <v>1</v>
      </c>
      <c r="AP15">
        <v>0</v>
      </c>
      <c r="AQ15">
        <v>2</v>
      </c>
      <c r="AR15">
        <v>0</v>
      </c>
      <c r="AS15">
        <v>0</v>
      </c>
      <c r="AT15">
        <v>3</v>
      </c>
      <c r="AU15">
        <v>0</v>
      </c>
      <c r="AV15">
        <v>2</v>
      </c>
      <c r="AW15">
        <v>0</v>
      </c>
      <c r="AX15">
        <v>0</v>
      </c>
      <c r="AY15">
        <v>0</v>
      </c>
      <c r="AZ15">
        <v>1</v>
      </c>
      <c r="BA15">
        <v>0</v>
      </c>
      <c r="BB15">
        <v>0</v>
      </c>
      <c r="BC15">
        <v>0</v>
      </c>
      <c r="BD15">
        <v>0</v>
      </c>
      <c r="BE15">
        <v>4</v>
      </c>
      <c r="BF15">
        <v>5</v>
      </c>
      <c r="BG15">
        <v>7</v>
      </c>
      <c r="BH15">
        <v>1</v>
      </c>
      <c r="BI15">
        <v>5</v>
      </c>
      <c r="BJ15">
        <v>1</v>
      </c>
      <c r="BK15">
        <v>1</v>
      </c>
      <c r="BL15">
        <v>1</v>
      </c>
      <c r="BM15">
        <v>7</v>
      </c>
      <c r="BN15">
        <v>1</v>
      </c>
      <c r="BO15">
        <v>0</v>
      </c>
      <c r="BP15">
        <v>0</v>
      </c>
      <c r="BQ15">
        <v>4</v>
      </c>
      <c r="BR15">
        <v>7</v>
      </c>
      <c r="BS15">
        <v>6</v>
      </c>
      <c r="BT15">
        <v>1</v>
      </c>
      <c r="BU15">
        <v>4</v>
      </c>
      <c r="BV15">
        <v>0</v>
      </c>
      <c r="BW15">
        <v>4</v>
      </c>
      <c r="BX15">
        <v>6</v>
      </c>
      <c r="BY15">
        <v>6</v>
      </c>
      <c r="BZ15">
        <v>8</v>
      </c>
    </row>
    <row r="16" spans="1:78" x14ac:dyDescent="0.25">
      <c r="B16" s="7">
        <v>0.02</v>
      </c>
      <c r="C16" s="7">
        <v>0.02</v>
      </c>
      <c r="D16" t="s">
        <v>108</v>
      </c>
      <c r="E16" t="s">
        <v>108</v>
      </c>
      <c r="F16" s="7">
        <v>0.01</v>
      </c>
      <c r="G16" s="7">
        <v>0.01</v>
      </c>
      <c r="H16" s="7">
        <v>0.05</v>
      </c>
      <c r="I16" s="7">
        <v>0.01</v>
      </c>
      <c r="J16" s="7">
        <v>0.02</v>
      </c>
      <c r="K16" s="7">
        <v>0.02</v>
      </c>
      <c r="L16" s="7">
        <v>0.02</v>
      </c>
      <c r="M16" s="7">
        <v>0.02</v>
      </c>
      <c r="N16" s="7">
        <v>0.01</v>
      </c>
      <c r="O16" s="7">
        <v>0.02</v>
      </c>
      <c r="P16" t="s">
        <v>108</v>
      </c>
      <c r="Q16" s="7">
        <v>0.01</v>
      </c>
      <c r="R16" s="7">
        <v>0.02</v>
      </c>
      <c r="S16" s="7">
        <v>0.02</v>
      </c>
      <c r="T16" s="7">
        <v>0.01</v>
      </c>
      <c r="U16" s="7">
        <v>0.03</v>
      </c>
      <c r="V16" s="7">
        <v>0.02</v>
      </c>
      <c r="W16" t="s">
        <v>108</v>
      </c>
      <c r="X16" s="7">
        <v>0.03</v>
      </c>
      <c r="Y16" t="s">
        <v>108</v>
      </c>
      <c r="Z16" s="7">
        <v>0.02</v>
      </c>
      <c r="AA16" s="7">
        <v>0.02</v>
      </c>
      <c r="AB16" s="7">
        <v>0.02</v>
      </c>
      <c r="AC16" t="s">
        <v>108</v>
      </c>
      <c r="AD16" s="7">
        <v>0.02</v>
      </c>
      <c r="AE16" t="s">
        <v>108</v>
      </c>
      <c r="AF16">
        <v>0</v>
      </c>
      <c r="AG16" s="7">
        <v>0.05</v>
      </c>
      <c r="AH16" t="s">
        <v>108</v>
      </c>
      <c r="AI16" s="7">
        <v>0.02</v>
      </c>
      <c r="AJ16" s="7">
        <v>0.02</v>
      </c>
      <c r="AK16" t="s">
        <v>108</v>
      </c>
      <c r="AL16" s="7">
        <v>0.03</v>
      </c>
      <c r="AM16" t="s">
        <v>108</v>
      </c>
      <c r="AN16" t="s">
        <v>108</v>
      </c>
      <c r="AO16" s="7">
        <v>0.02</v>
      </c>
      <c r="AP16" t="s">
        <v>108</v>
      </c>
      <c r="AQ16" s="7">
        <v>0.03</v>
      </c>
      <c r="AR16" t="s">
        <v>108</v>
      </c>
      <c r="AS16" t="s">
        <v>108</v>
      </c>
      <c r="AT16" s="7">
        <v>0.05</v>
      </c>
      <c r="AU16" t="s">
        <v>108</v>
      </c>
      <c r="AV16" s="7">
        <v>0.06</v>
      </c>
      <c r="AW16" t="s">
        <v>108</v>
      </c>
      <c r="AX16" t="s">
        <v>108</v>
      </c>
      <c r="AY16" t="s">
        <v>108</v>
      </c>
      <c r="AZ16" s="7">
        <v>0.04</v>
      </c>
      <c r="BA16" t="s">
        <v>108</v>
      </c>
      <c r="BB16" t="s">
        <v>108</v>
      </c>
      <c r="BC16" t="s">
        <v>108</v>
      </c>
      <c r="BD16" t="s">
        <v>108</v>
      </c>
      <c r="BE16" s="7">
        <v>0.02</v>
      </c>
      <c r="BF16" s="7">
        <v>0.01</v>
      </c>
      <c r="BG16" s="7">
        <v>0.02</v>
      </c>
      <c r="BH16">
        <v>0</v>
      </c>
      <c r="BI16" s="7">
        <v>0.03</v>
      </c>
      <c r="BJ16" s="7">
        <v>0.01</v>
      </c>
      <c r="BK16" s="7">
        <v>0.02</v>
      </c>
      <c r="BL16" s="7">
        <v>0.02</v>
      </c>
      <c r="BM16" s="7">
        <v>0.03</v>
      </c>
      <c r="BN16">
        <v>0</v>
      </c>
      <c r="BO16" t="s">
        <v>108</v>
      </c>
      <c r="BP16" t="s">
        <v>108</v>
      </c>
      <c r="BQ16" s="7">
        <v>0.03</v>
      </c>
      <c r="BR16" s="7">
        <v>0.03</v>
      </c>
      <c r="BS16" s="7">
        <v>0.03</v>
      </c>
      <c r="BT16" s="7">
        <v>0.01</v>
      </c>
      <c r="BU16" s="7">
        <v>0.03</v>
      </c>
      <c r="BV16" t="s">
        <v>108</v>
      </c>
      <c r="BW16" s="7">
        <v>0.04</v>
      </c>
      <c r="BX16" s="7">
        <v>0.02</v>
      </c>
      <c r="BY16" s="7">
        <v>0.02</v>
      </c>
      <c r="BZ16" s="7">
        <v>0.04</v>
      </c>
    </row>
    <row r="17" spans="1:78" x14ac:dyDescent="0.25">
      <c r="A17" t="s">
        <v>121</v>
      </c>
      <c r="B17">
        <v>60</v>
      </c>
      <c r="C17">
        <v>52</v>
      </c>
      <c r="D17">
        <v>4</v>
      </c>
      <c r="E17">
        <v>3</v>
      </c>
      <c r="F17">
        <v>12</v>
      </c>
      <c r="G17">
        <v>37</v>
      </c>
      <c r="H17">
        <v>11</v>
      </c>
      <c r="I17">
        <v>10</v>
      </c>
      <c r="J17">
        <v>28</v>
      </c>
      <c r="K17">
        <v>10</v>
      </c>
      <c r="L17">
        <v>10</v>
      </c>
      <c r="M17">
        <v>15</v>
      </c>
      <c r="N17">
        <v>40</v>
      </c>
      <c r="O17">
        <v>1</v>
      </c>
      <c r="P17">
        <v>3</v>
      </c>
      <c r="Q17">
        <v>16</v>
      </c>
      <c r="R17">
        <v>43</v>
      </c>
      <c r="S17">
        <v>31</v>
      </c>
      <c r="T17">
        <v>19</v>
      </c>
      <c r="U17">
        <v>9</v>
      </c>
      <c r="V17">
        <v>49</v>
      </c>
      <c r="W17">
        <v>6</v>
      </c>
      <c r="X17">
        <v>5</v>
      </c>
      <c r="Y17">
        <v>10</v>
      </c>
      <c r="Z17">
        <v>49</v>
      </c>
      <c r="AA17">
        <v>60</v>
      </c>
      <c r="AB17">
        <v>49</v>
      </c>
      <c r="AC17">
        <v>14</v>
      </c>
      <c r="AD17">
        <v>42</v>
      </c>
      <c r="AE17">
        <v>3</v>
      </c>
      <c r="AF17">
        <v>55</v>
      </c>
      <c r="AG17">
        <v>5</v>
      </c>
      <c r="AH17">
        <v>0</v>
      </c>
      <c r="AI17">
        <v>40</v>
      </c>
      <c r="AJ17">
        <v>6</v>
      </c>
      <c r="AK17">
        <v>14</v>
      </c>
      <c r="AL17">
        <v>30</v>
      </c>
      <c r="AM17">
        <v>19</v>
      </c>
      <c r="AN17">
        <v>2</v>
      </c>
      <c r="AO17">
        <v>9</v>
      </c>
      <c r="AP17">
        <v>7</v>
      </c>
      <c r="AQ17">
        <v>13</v>
      </c>
      <c r="AR17">
        <v>2</v>
      </c>
      <c r="AS17">
        <v>3</v>
      </c>
      <c r="AT17">
        <v>3</v>
      </c>
      <c r="AU17">
        <v>3</v>
      </c>
      <c r="AV17">
        <v>4</v>
      </c>
      <c r="AW17">
        <v>0</v>
      </c>
      <c r="AX17">
        <v>4</v>
      </c>
      <c r="AY17">
        <v>4</v>
      </c>
      <c r="AZ17">
        <v>1</v>
      </c>
      <c r="BA17">
        <v>3</v>
      </c>
      <c r="BB17">
        <v>3</v>
      </c>
      <c r="BC17">
        <v>8</v>
      </c>
      <c r="BD17">
        <v>2</v>
      </c>
      <c r="BE17">
        <v>12</v>
      </c>
      <c r="BF17">
        <v>48</v>
      </c>
      <c r="BG17">
        <v>36</v>
      </c>
      <c r="BH17">
        <v>24</v>
      </c>
      <c r="BI17">
        <v>11</v>
      </c>
      <c r="BJ17">
        <v>10</v>
      </c>
      <c r="BK17">
        <v>9</v>
      </c>
      <c r="BL17">
        <v>6</v>
      </c>
      <c r="BM17">
        <v>19</v>
      </c>
      <c r="BN17">
        <v>31</v>
      </c>
      <c r="BO17">
        <v>10</v>
      </c>
      <c r="BP17">
        <v>0</v>
      </c>
      <c r="BQ17">
        <v>11</v>
      </c>
      <c r="BR17">
        <v>24</v>
      </c>
      <c r="BS17">
        <v>20</v>
      </c>
      <c r="BT17">
        <v>4</v>
      </c>
      <c r="BU17">
        <v>7</v>
      </c>
      <c r="BV17">
        <v>3</v>
      </c>
      <c r="BW17">
        <v>8</v>
      </c>
      <c r="BX17">
        <v>29</v>
      </c>
      <c r="BY17">
        <v>29</v>
      </c>
      <c r="BZ17">
        <v>31</v>
      </c>
    </row>
    <row r="18" spans="1:78" x14ac:dyDescent="0.25">
      <c r="B18" s="7">
        <v>0.11</v>
      </c>
      <c r="C18" s="7">
        <v>0.12</v>
      </c>
      <c r="D18" s="7">
        <v>7.0000000000000007E-2</v>
      </c>
      <c r="E18" s="7">
        <v>0.12</v>
      </c>
      <c r="F18" s="7">
        <v>0.09</v>
      </c>
      <c r="G18" s="7">
        <v>0.13</v>
      </c>
      <c r="H18" s="7">
        <v>0.11</v>
      </c>
      <c r="I18" s="7">
        <v>0.08</v>
      </c>
      <c r="J18" s="7">
        <v>0.15</v>
      </c>
      <c r="K18" s="7">
        <v>0.11</v>
      </c>
      <c r="L18" s="7">
        <v>0.09</v>
      </c>
      <c r="M18" s="7">
        <v>0.12</v>
      </c>
      <c r="N18" s="7">
        <v>0.12</v>
      </c>
      <c r="O18" s="7">
        <v>0.03</v>
      </c>
      <c r="P18" s="7">
        <v>0.22</v>
      </c>
      <c r="Q18" s="7">
        <v>0.17</v>
      </c>
      <c r="R18" s="7">
        <v>0.1</v>
      </c>
      <c r="S18" s="7">
        <v>0.1</v>
      </c>
      <c r="T18" s="7">
        <v>0.15</v>
      </c>
      <c r="U18" s="7">
        <v>0.1</v>
      </c>
      <c r="V18" s="7">
        <v>0.11</v>
      </c>
      <c r="W18" s="7">
        <v>0.14000000000000001</v>
      </c>
      <c r="X18" s="7">
        <v>0.13</v>
      </c>
      <c r="Y18" s="7">
        <v>0.17</v>
      </c>
      <c r="Z18" s="7">
        <v>0.11</v>
      </c>
      <c r="AA18" s="7">
        <v>0.11</v>
      </c>
      <c r="AB18" s="7">
        <v>0.11</v>
      </c>
      <c r="AC18" s="7">
        <v>0.16</v>
      </c>
      <c r="AD18" s="7">
        <v>0.11</v>
      </c>
      <c r="AE18" s="7">
        <v>0.06</v>
      </c>
      <c r="AF18" s="7">
        <v>0.15</v>
      </c>
      <c r="AG18" s="7">
        <v>0.04</v>
      </c>
      <c r="AH18" t="s">
        <v>108</v>
      </c>
      <c r="AI18" s="7">
        <v>0.11</v>
      </c>
      <c r="AJ18" s="7">
        <v>0.12</v>
      </c>
      <c r="AK18" s="7">
        <v>0.16</v>
      </c>
      <c r="AL18" s="7">
        <v>0.12</v>
      </c>
      <c r="AM18" s="7">
        <v>0.09</v>
      </c>
      <c r="AN18" s="7">
        <v>0.14000000000000001</v>
      </c>
      <c r="AO18" s="7">
        <v>0.17</v>
      </c>
      <c r="AP18" s="7">
        <v>0.19</v>
      </c>
      <c r="AQ18" s="7">
        <v>0.22</v>
      </c>
      <c r="AR18" s="7">
        <v>0.04</v>
      </c>
      <c r="AS18" s="7">
        <v>0.15</v>
      </c>
      <c r="AT18" s="7">
        <v>0.05</v>
      </c>
      <c r="AU18" s="7">
        <v>0.11</v>
      </c>
      <c r="AV18" s="7">
        <v>0.11</v>
      </c>
      <c r="AW18" t="s">
        <v>108</v>
      </c>
      <c r="AX18" s="7">
        <v>0.1</v>
      </c>
      <c r="AY18" s="7">
        <v>7.0000000000000007E-2</v>
      </c>
      <c r="AZ18" s="7">
        <v>0.03</v>
      </c>
      <c r="BA18" s="7">
        <v>0.13</v>
      </c>
      <c r="BB18" s="7">
        <v>0.09</v>
      </c>
      <c r="BC18" s="7">
        <v>0.24</v>
      </c>
      <c r="BD18" s="7">
        <v>0.28999999999999998</v>
      </c>
      <c r="BE18" s="7">
        <v>7.0000000000000007E-2</v>
      </c>
      <c r="BF18" s="7">
        <v>0.13</v>
      </c>
      <c r="BG18" s="7">
        <v>0.1</v>
      </c>
      <c r="BH18" s="7">
        <v>0.13</v>
      </c>
      <c r="BI18" s="7">
        <v>0.08</v>
      </c>
      <c r="BJ18" s="7">
        <v>0.09</v>
      </c>
      <c r="BK18" s="7">
        <v>0.16</v>
      </c>
      <c r="BL18" s="7">
        <v>0.24</v>
      </c>
      <c r="BM18" s="7">
        <v>7.0000000000000007E-2</v>
      </c>
      <c r="BN18" s="7">
        <v>0.15</v>
      </c>
      <c r="BO18" s="7">
        <v>0.17</v>
      </c>
      <c r="BP18" t="s">
        <v>108</v>
      </c>
      <c r="BQ18" s="7">
        <v>7.0000000000000007E-2</v>
      </c>
      <c r="BR18" s="7">
        <v>0.1</v>
      </c>
      <c r="BS18" s="7">
        <v>0.09</v>
      </c>
      <c r="BT18" s="7">
        <v>7.0000000000000007E-2</v>
      </c>
      <c r="BU18" s="7">
        <v>7.0000000000000007E-2</v>
      </c>
      <c r="BV18" s="7">
        <v>0.06</v>
      </c>
      <c r="BW18" s="7">
        <v>7.0000000000000007E-2</v>
      </c>
      <c r="BX18" s="7">
        <v>0.12</v>
      </c>
      <c r="BY18" s="7">
        <v>0.11</v>
      </c>
      <c r="BZ18" s="7">
        <v>0.14000000000000001</v>
      </c>
    </row>
    <row r="19" spans="1:78" x14ac:dyDescent="0.25">
      <c r="A19" t="s">
        <v>122</v>
      </c>
      <c r="B19">
        <v>1</v>
      </c>
      <c r="C19">
        <v>1</v>
      </c>
      <c r="D19">
        <v>0</v>
      </c>
      <c r="E19">
        <v>1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1</v>
      </c>
      <c r="M19">
        <v>1</v>
      </c>
      <c r="N19">
        <v>0</v>
      </c>
      <c r="O19">
        <v>0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1</v>
      </c>
      <c r="W19">
        <v>0</v>
      </c>
      <c r="X19">
        <v>0</v>
      </c>
      <c r="Y19">
        <v>1</v>
      </c>
      <c r="Z19">
        <v>1</v>
      </c>
      <c r="AA19">
        <v>1</v>
      </c>
      <c r="AB19">
        <v>1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0</v>
      </c>
      <c r="AI19">
        <v>0</v>
      </c>
      <c r="AJ19">
        <v>0</v>
      </c>
      <c r="AK19">
        <v>1</v>
      </c>
      <c r="AL19">
        <v>0</v>
      </c>
      <c r="AM19">
        <v>1</v>
      </c>
      <c r="AN19">
        <v>0</v>
      </c>
      <c r="AO19">
        <v>0</v>
      </c>
      <c r="AP19">
        <v>0</v>
      </c>
      <c r="AQ19">
        <v>0</v>
      </c>
      <c r="AR19">
        <v>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</v>
      </c>
      <c r="BB19">
        <v>0</v>
      </c>
      <c r="BC19">
        <v>0</v>
      </c>
      <c r="BD19">
        <v>0</v>
      </c>
      <c r="BE19">
        <v>1</v>
      </c>
      <c r="BF19">
        <v>1</v>
      </c>
      <c r="BG19">
        <v>1</v>
      </c>
      <c r="BH19">
        <v>1</v>
      </c>
      <c r="BI19">
        <v>1</v>
      </c>
      <c r="BJ19">
        <v>0</v>
      </c>
      <c r="BK19">
        <v>0</v>
      </c>
      <c r="BL19">
        <v>0</v>
      </c>
      <c r="BM19">
        <v>1</v>
      </c>
      <c r="BN19">
        <v>0</v>
      </c>
      <c r="BO19">
        <v>1</v>
      </c>
      <c r="BP19">
        <v>0</v>
      </c>
      <c r="BQ19">
        <v>0</v>
      </c>
      <c r="BR19">
        <v>1</v>
      </c>
      <c r="BS19">
        <v>1</v>
      </c>
      <c r="BT19">
        <v>0</v>
      </c>
      <c r="BU19">
        <v>1</v>
      </c>
      <c r="BV19">
        <v>0</v>
      </c>
      <c r="BW19">
        <v>0</v>
      </c>
      <c r="BX19">
        <v>1</v>
      </c>
      <c r="BY19">
        <v>1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s="7">
        <v>0.02</v>
      </c>
      <c r="F20" s="7">
        <v>0.01</v>
      </c>
      <c r="G20" t="s">
        <v>106</v>
      </c>
      <c r="H20" t="s">
        <v>106</v>
      </c>
      <c r="I20" t="s">
        <v>106</v>
      </c>
      <c r="J20" t="s">
        <v>106</v>
      </c>
      <c r="K20" t="s">
        <v>106</v>
      </c>
      <c r="L20" s="7">
        <v>0.01</v>
      </c>
      <c r="M20" s="7">
        <v>0.01</v>
      </c>
      <c r="N20" t="s">
        <v>106</v>
      </c>
      <c r="O20" t="s">
        <v>106</v>
      </c>
      <c r="P20" t="s">
        <v>106</v>
      </c>
      <c r="Q20" t="s">
        <v>106</v>
      </c>
      <c r="R20">
        <v>0</v>
      </c>
      <c r="S20" t="s">
        <v>106</v>
      </c>
      <c r="T20" t="s">
        <v>106</v>
      </c>
      <c r="U20" s="7">
        <v>0.01</v>
      </c>
      <c r="V20">
        <v>0</v>
      </c>
      <c r="W20" t="s">
        <v>106</v>
      </c>
      <c r="X20" t="s">
        <v>106</v>
      </c>
      <c r="Y20" s="7">
        <v>0.01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 t="s">
        <v>106</v>
      </c>
      <c r="AG20" s="7">
        <v>0.01</v>
      </c>
      <c r="AH20" t="s">
        <v>106</v>
      </c>
      <c r="AI20" t="s">
        <v>106</v>
      </c>
      <c r="AJ20" t="s">
        <v>106</v>
      </c>
      <c r="AK20" s="7">
        <v>0.01</v>
      </c>
      <c r="AL20" t="s">
        <v>106</v>
      </c>
      <c r="AM20" s="7">
        <v>0.01</v>
      </c>
      <c r="AN20" t="s">
        <v>106</v>
      </c>
      <c r="AO20" t="s">
        <v>106</v>
      </c>
      <c r="AP20" t="s">
        <v>106</v>
      </c>
      <c r="AQ20" t="s">
        <v>106</v>
      </c>
      <c r="AR20" s="7">
        <v>0.01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s="7">
        <v>0.03</v>
      </c>
      <c r="BB20" t="s">
        <v>106</v>
      </c>
      <c r="BC20" t="s">
        <v>106</v>
      </c>
      <c r="BD20" t="s">
        <v>106</v>
      </c>
      <c r="BE20">
        <v>0</v>
      </c>
      <c r="BF20">
        <v>0</v>
      </c>
      <c r="BG20">
        <v>0</v>
      </c>
      <c r="BH20">
        <v>0</v>
      </c>
      <c r="BI20">
        <v>0</v>
      </c>
      <c r="BJ20" t="s">
        <v>106</v>
      </c>
      <c r="BK20" t="s">
        <v>106</v>
      </c>
      <c r="BL20" t="s">
        <v>106</v>
      </c>
      <c r="BM20">
        <v>0</v>
      </c>
      <c r="BN20" t="s">
        <v>106</v>
      </c>
      <c r="BO20" s="7">
        <v>0.01</v>
      </c>
      <c r="BP20" t="s">
        <v>106</v>
      </c>
      <c r="BQ20" t="s">
        <v>106</v>
      </c>
      <c r="BR20">
        <v>0</v>
      </c>
      <c r="BS20">
        <v>0</v>
      </c>
      <c r="BT20" t="s">
        <v>106</v>
      </c>
      <c r="BU20" s="7">
        <v>0.01</v>
      </c>
      <c r="BV20" t="s">
        <v>106</v>
      </c>
      <c r="BW20" t="s">
        <v>106</v>
      </c>
      <c r="BX20">
        <v>0</v>
      </c>
      <c r="BY20">
        <v>0</v>
      </c>
      <c r="BZ20">
        <v>0</v>
      </c>
    </row>
    <row r="21" spans="1:78" x14ac:dyDescent="0.25">
      <c r="A21" t="s">
        <v>123</v>
      </c>
      <c r="B21">
        <v>1</v>
      </c>
      <c r="C21">
        <v>1</v>
      </c>
      <c r="D21">
        <v>0</v>
      </c>
      <c r="E21">
        <v>0</v>
      </c>
      <c r="F21">
        <v>1</v>
      </c>
      <c r="G21">
        <v>1</v>
      </c>
      <c r="H21">
        <v>0</v>
      </c>
      <c r="I21">
        <v>0</v>
      </c>
      <c r="J21">
        <v>0</v>
      </c>
      <c r="K21">
        <v>0</v>
      </c>
      <c r="L21">
        <v>1</v>
      </c>
      <c r="M21">
        <v>1</v>
      </c>
      <c r="N21">
        <v>0</v>
      </c>
      <c r="O21">
        <v>0</v>
      </c>
      <c r="P21">
        <v>0</v>
      </c>
      <c r="Q21">
        <v>1</v>
      </c>
      <c r="R21">
        <v>1</v>
      </c>
      <c r="S21">
        <v>0</v>
      </c>
      <c r="T21">
        <v>1</v>
      </c>
      <c r="U21">
        <v>1</v>
      </c>
      <c r="V21">
        <v>1</v>
      </c>
      <c r="W21">
        <v>0</v>
      </c>
      <c r="X21">
        <v>0</v>
      </c>
      <c r="Y21">
        <v>0</v>
      </c>
      <c r="Z21">
        <v>1</v>
      </c>
      <c r="AA21">
        <v>1</v>
      </c>
      <c r="AB21">
        <v>1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1</v>
      </c>
      <c r="AI21">
        <v>0</v>
      </c>
      <c r="AJ21">
        <v>0</v>
      </c>
      <c r="AK21">
        <v>1</v>
      </c>
      <c r="AL21">
        <v>0</v>
      </c>
      <c r="AM21">
        <v>1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</v>
      </c>
      <c r="BD21">
        <v>0</v>
      </c>
      <c r="BE21">
        <v>0</v>
      </c>
      <c r="BF21">
        <v>1</v>
      </c>
      <c r="BG21">
        <v>1</v>
      </c>
      <c r="BH21">
        <v>1</v>
      </c>
      <c r="BI21">
        <v>0</v>
      </c>
      <c r="BJ21">
        <v>1</v>
      </c>
      <c r="BK21">
        <v>0</v>
      </c>
      <c r="BL21">
        <v>0</v>
      </c>
      <c r="BM21">
        <v>1</v>
      </c>
      <c r="BN21">
        <v>1</v>
      </c>
      <c r="BO21">
        <v>0</v>
      </c>
      <c r="BP21">
        <v>0</v>
      </c>
      <c r="BQ21">
        <v>1</v>
      </c>
      <c r="BR21">
        <v>1</v>
      </c>
      <c r="BS21">
        <v>1</v>
      </c>
      <c r="BT21">
        <v>0</v>
      </c>
      <c r="BU21">
        <v>0</v>
      </c>
      <c r="BV21">
        <v>0</v>
      </c>
      <c r="BW21">
        <v>1</v>
      </c>
      <c r="BX21">
        <v>1</v>
      </c>
      <c r="BY21">
        <v>1</v>
      </c>
      <c r="BZ21">
        <v>1</v>
      </c>
    </row>
    <row r="22" spans="1:78" x14ac:dyDescent="0.25">
      <c r="B22">
        <v>0</v>
      </c>
      <c r="C22">
        <v>0</v>
      </c>
      <c r="D22" t="s">
        <v>106</v>
      </c>
      <c r="E22" t="s">
        <v>106</v>
      </c>
      <c r="F22">
        <v>0</v>
      </c>
      <c r="G22">
        <v>0</v>
      </c>
      <c r="H22" t="s">
        <v>106</v>
      </c>
      <c r="I22" t="s">
        <v>106</v>
      </c>
      <c r="J22" t="s">
        <v>106</v>
      </c>
      <c r="K22" t="s">
        <v>106</v>
      </c>
      <c r="L22" s="7">
        <v>0.01</v>
      </c>
      <c r="M22" s="7">
        <v>0.01</v>
      </c>
      <c r="N22" t="s">
        <v>106</v>
      </c>
      <c r="O22" t="s">
        <v>106</v>
      </c>
      <c r="P22" t="s">
        <v>106</v>
      </c>
      <c r="Q22" s="7">
        <v>0.01</v>
      </c>
      <c r="R22">
        <v>0</v>
      </c>
      <c r="S22" t="s">
        <v>106</v>
      </c>
      <c r="T22" s="7">
        <v>0.01</v>
      </c>
      <c r="U22" s="7">
        <v>0.01</v>
      </c>
      <c r="V22">
        <v>0</v>
      </c>
      <c r="W22" t="s">
        <v>106</v>
      </c>
      <c r="X22" t="s">
        <v>106</v>
      </c>
      <c r="Y22" t="s">
        <v>106</v>
      </c>
      <c r="Z22">
        <v>0</v>
      </c>
      <c r="AA22">
        <v>0</v>
      </c>
      <c r="AB22">
        <v>0</v>
      </c>
      <c r="AC22" t="s">
        <v>106</v>
      </c>
      <c r="AD22">
        <v>0</v>
      </c>
      <c r="AE22" t="s">
        <v>106</v>
      </c>
      <c r="AF22" t="s">
        <v>106</v>
      </c>
      <c r="AG22">
        <v>0</v>
      </c>
      <c r="AH22" s="7">
        <v>0.16</v>
      </c>
      <c r="AI22" t="s">
        <v>106</v>
      </c>
      <c r="AJ22" t="s">
        <v>106</v>
      </c>
      <c r="AK22" s="7">
        <v>0.01</v>
      </c>
      <c r="AL22" t="s">
        <v>106</v>
      </c>
      <c r="AM22" s="7">
        <v>0.01</v>
      </c>
      <c r="AN22" t="s">
        <v>106</v>
      </c>
      <c r="AO22" t="s">
        <v>106</v>
      </c>
      <c r="AP22" t="s">
        <v>106</v>
      </c>
      <c r="AQ22" t="s">
        <v>106</v>
      </c>
      <c r="AR22" t="s">
        <v>106</v>
      </c>
      <c r="AS22" t="s">
        <v>106</v>
      </c>
      <c r="AT22" t="s">
        <v>106</v>
      </c>
      <c r="AU22" t="s">
        <v>106</v>
      </c>
      <c r="AV22" s="7">
        <v>0.02</v>
      </c>
      <c r="AW22" t="s">
        <v>106</v>
      </c>
      <c r="AX22" t="s">
        <v>106</v>
      </c>
      <c r="AY22" t="s">
        <v>106</v>
      </c>
      <c r="AZ22" t="s">
        <v>106</v>
      </c>
      <c r="BA22" t="s">
        <v>106</v>
      </c>
      <c r="BB22" t="s">
        <v>106</v>
      </c>
      <c r="BC22" s="7">
        <v>0.02</v>
      </c>
      <c r="BD22" t="s">
        <v>106</v>
      </c>
      <c r="BE22" t="s">
        <v>106</v>
      </c>
      <c r="BF22">
        <v>0</v>
      </c>
      <c r="BG22">
        <v>0</v>
      </c>
      <c r="BH22">
        <v>0</v>
      </c>
      <c r="BI22" t="s">
        <v>106</v>
      </c>
      <c r="BJ22" s="7">
        <v>0.01</v>
      </c>
      <c r="BK22" t="s">
        <v>106</v>
      </c>
      <c r="BL22" t="s">
        <v>106</v>
      </c>
      <c r="BM22">
        <v>0</v>
      </c>
      <c r="BN22">
        <v>0</v>
      </c>
      <c r="BO22" t="s">
        <v>106</v>
      </c>
      <c r="BP22" t="s">
        <v>106</v>
      </c>
      <c r="BQ22">
        <v>0</v>
      </c>
      <c r="BR22">
        <v>0</v>
      </c>
      <c r="BS22">
        <v>0</v>
      </c>
      <c r="BT22" t="s">
        <v>106</v>
      </c>
      <c r="BU22" t="s">
        <v>106</v>
      </c>
      <c r="BV22" t="s">
        <v>106</v>
      </c>
      <c r="BW22" s="7">
        <v>0.01</v>
      </c>
      <c r="BX22">
        <v>0</v>
      </c>
      <c r="BY22">
        <v>0</v>
      </c>
      <c r="BZ22">
        <v>0</v>
      </c>
    </row>
    <row r="23" spans="1:78" x14ac:dyDescent="0.25">
      <c r="A23" t="s">
        <v>124</v>
      </c>
      <c r="B23">
        <v>48</v>
      </c>
      <c r="C23">
        <v>44</v>
      </c>
      <c r="D23">
        <v>4</v>
      </c>
      <c r="E23">
        <v>1</v>
      </c>
      <c r="F23">
        <v>17</v>
      </c>
      <c r="G23">
        <v>24</v>
      </c>
      <c r="H23">
        <v>7</v>
      </c>
      <c r="I23">
        <v>13</v>
      </c>
      <c r="J23">
        <v>21</v>
      </c>
      <c r="K23">
        <v>7</v>
      </c>
      <c r="L23">
        <v>8</v>
      </c>
      <c r="M23">
        <v>10</v>
      </c>
      <c r="N23">
        <v>33</v>
      </c>
      <c r="O23">
        <v>3</v>
      </c>
      <c r="P23">
        <v>2</v>
      </c>
      <c r="Q23">
        <v>7</v>
      </c>
      <c r="R23">
        <v>42</v>
      </c>
      <c r="S23">
        <v>25</v>
      </c>
      <c r="T23">
        <v>14</v>
      </c>
      <c r="U23">
        <v>10</v>
      </c>
      <c r="V23">
        <v>45</v>
      </c>
      <c r="W23">
        <v>1</v>
      </c>
      <c r="X23">
        <v>3</v>
      </c>
      <c r="Y23">
        <v>9</v>
      </c>
      <c r="Z23">
        <v>39</v>
      </c>
      <c r="AA23">
        <v>48</v>
      </c>
      <c r="AB23">
        <v>39</v>
      </c>
      <c r="AC23">
        <v>11</v>
      </c>
      <c r="AD23">
        <v>34</v>
      </c>
      <c r="AE23">
        <v>4</v>
      </c>
      <c r="AF23">
        <v>40</v>
      </c>
      <c r="AG23">
        <v>8</v>
      </c>
      <c r="AH23">
        <v>0</v>
      </c>
      <c r="AI23">
        <v>33</v>
      </c>
      <c r="AJ23">
        <v>8</v>
      </c>
      <c r="AK23">
        <v>5</v>
      </c>
      <c r="AL23">
        <v>25</v>
      </c>
      <c r="AM23">
        <v>18</v>
      </c>
      <c r="AN23">
        <v>2</v>
      </c>
      <c r="AO23">
        <v>4</v>
      </c>
      <c r="AP23">
        <v>5</v>
      </c>
      <c r="AQ23">
        <v>2</v>
      </c>
      <c r="AR23">
        <v>10</v>
      </c>
      <c r="AS23">
        <v>0</v>
      </c>
      <c r="AT23">
        <v>3</v>
      </c>
      <c r="AU23">
        <v>3</v>
      </c>
      <c r="AV23">
        <v>1</v>
      </c>
      <c r="AW23">
        <v>0</v>
      </c>
      <c r="AX23">
        <v>4</v>
      </c>
      <c r="AY23">
        <v>14</v>
      </c>
      <c r="AZ23">
        <v>3</v>
      </c>
      <c r="BA23">
        <v>1</v>
      </c>
      <c r="BB23">
        <v>3</v>
      </c>
      <c r="BC23">
        <v>1</v>
      </c>
      <c r="BD23">
        <v>0</v>
      </c>
      <c r="BE23">
        <v>14</v>
      </c>
      <c r="BF23">
        <v>34</v>
      </c>
      <c r="BG23">
        <v>26</v>
      </c>
      <c r="BH23">
        <v>23</v>
      </c>
      <c r="BI23">
        <v>13</v>
      </c>
      <c r="BJ23">
        <v>9</v>
      </c>
      <c r="BK23">
        <v>2</v>
      </c>
      <c r="BL23">
        <v>1</v>
      </c>
      <c r="BM23">
        <v>29</v>
      </c>
      <c r="BN23">
        <v>11</v>
      </c>
      <c r="BO23">
        <v>8</v>
      </c>
      <c r="BP23">
        <v>1</v>
      </c>
      <c r="BQ23">
        <v>13</v>
      </c>
      <c r="BR23">
        <v>24</v>
      </c>
      <c r="BS23">
        <v>22</v>
      </c>
      <c r="BT23">
        <v>8</v>
      </c>
      <c r="BU23">
        <v>7</v>
      </c>
      <c r="BV23">
        <v>3</v>
      </c>
      <c r="BW23">
        <v>9</v>
      </c>
      <c r="BX23">
        <v>28</v>
      </c>
      <c r="BY23">
        <v>29</v>
      </c>
      <c r="BZ23">
        <v>24</v>
      </c>
    </row>
    <row r="24" spans="1:78" x14ac:dyDescent="0.25">
      <c r="B24" s="7">
        <v>0.09</v>
      </c>
      <c r="C24" s="7">
        <v>0.1</v>
      </c>
      <c r="D24" s="7">
        <v>7.0000000000000007E-2</v>
      </c>
      <c r="E24" s="7">
        <v>0.02</v>
      </c>
      <c r="F24" s="7">
        <v>0.12</v>
      </c>
      <c r="G24" s="7">
        <v>0.09</v>
      </c>
      <c r="H24" s="7">
        <v>7.0000000000000007E-2</v>
      </c>
      <c r="I24" s="7">
        <v>0.1</v>
      </c>
      <c r="J24" s="7">
        <v>0.11</v>
      </c>
      <c r="K24" s="7">
        <v>7.0000000000000007E-2</v>
      </c>
      <c r="L24" s="7">
        <v>7.0000000000000007E-2</v>
      </c>
      <c r="M24" s="7">
        <v>0.08</v>
      </c>
      <c r="N24" s="7">
        <v>0.1</v>
      </c>
      <c r="O24" s="7">
        <v>7.0000000000000007E-2</v>
      </c>
      <c r="P24" s="7">
        <v>0.13</v>
      </c>
      <c r="Q24" s="7">
        <v>7.0000000000000007E-2</v>
      </c>
      <c r="R24" s="7">
        <v>0.1</v>
      </c>
      <c r="S24" s="7">
        <v>0.08</v>
      </c>
      <c r="T24" s="7">
        <v>0.11</v>
      </c>
      <c r="U24" s="7">
        <v>0.12</v>
      </c>
      <c r="V24" s="7">
        <v>0.1</v>
      </c>
      <c r="W24" s="7">
        <v>0.03</v>
      </c>
      <c r="X24" s="7">
        <v>7.0000000000000007E-2</v>
      </c>
      <c r="Y24" s="7">
        <v>0.16</v>
      </c>
      <c r="Z24" s="7">
        <v>0.08</v>
      </c>
      <c r="AA24" s="7">
        <v>0.09</v>
      </c>
      <c r="AB24" s="7">
        <v>0.08</v>
      </c>
      <c r="AC24" s="7">
        <v>0.12</v>
      </c>
      <c r="AD24" s="7">
        <v>0.09</v>
      </c>
      <c r="AE24" s="7">
        <v>0.09</v>
      </c>
      <c r="AF24" s="7">
        <v>0.11</v>
      </c>
      <c r="AG24" s="7">
        <v>0.06</v>
      </c>
      <c r="AH24" t="s">
        <v>108</v>
      </c>
      <c r="AI24" s="7">
        <v>0.09</v>
      </c>
      <c r="AJ24" s="7">
        <v>0.15</v>
      </c>
      <c r="AK24" s="7">
        <v>0.05</v>
      </c>
      <c r="AL24" s="7">
        <v>0.1</v>
      </c>
      <c r="AM24" s="7">
        <v>0.09</v>
      </c>
      <c r="AN24" s="7">
        <v>0.13</v>
      </c>
      <c r="AO24" s="7">
        <v>0.08</v>
      </c>
      <c r="AP24" s="7">
        <v>0.12</v>
      </c>
      <c r="AQ24" s="7">
        <v>0.03</v>
      </c>
      <c r="AR24" s="7">
        <v>0.25</v>
      </c>
      <c r="AS24" t="s">
        <v>108</v>
      </c>
      <c r="AT24" s="7">
        <v>0.05</v>
      </c>
      <c r="AU24" s="7">
        <v>0.1</v>
      </c>
      <c r="AV24" s="7">
        <v>0.04</v>
      </c>
      <c r="AW24" t="s">
        <v>108</v>
      </c>
      <c r="AX24" s="7">
        <v>0.09</v>
      </c>
      <c r="AY24" s="7">
        <v>0.23</v>
      </c>
      <c r="AZ24" s="7">
        <v>7.0000000000000007E-2</v>
      </c>
      <c r="BA24" s="7">
        <v>0.03</v>
      </c>
      <c r="BB24" s="7">
        <v>0.1</v>
      </c>
      <c r="BC24" s="7">
        <v>0.05</v>
      </c>
      <c r="BD24" t="s">
        <v>108</v>
      </c>
      <c r="BE24" s="7">
        <v>0.09</v>
      </c>
      <c r="BF24" s="7">
        <v>0.09</v>
      </c>
      <c r="BG24" s="7">
        <v>0.08</v>
      </c>
      <c r="BH24" s="7">
        <v>0.12</v>
      </c>
      <c r="BI24" s="7">
        <v>0.1</v>
      </c>
      <c r="BJ24" s="7">
        <v>7.0000000000000007E-2</v>
      </c>
      <c r="BK24" s="7">
        <v>0.04</v>
      </c>
      <c r="BL24" s="7">
        <v>0.06</v>
      </c>
      <c r="BM24" s="7">
        <v>0.11</v>
      </c>
      <c r="BN24" s="7">
        <v>0.06</v>
      </c>
      <c r="BO24" s="7">
        <v>0.13</v>
      </c>
      <c r="BP24" s="7">
        <v>0.11</v>
      </c>
      <c r="BQ24" s="7">
        <v>0.08</v>
      </c>
      <c r="BR24" s="7">
        <v>0.1</v>
      </c>
      <c r="BS24" s="7">
        <v>0.1</v>
      </c>
      <c r="BT24" s="7">
        <v>0.13</v>
      </c>
      <c r="BU24" s="7">
        <v>7.0000000000000007E-2</v>
      </c>
      <c r="BV24" s="7">
        <v>0.08</v>
      </c>
      <c r="BW24" s="7">
        <v>0.08</v>
      </c>
      <c r="BX24" s="7">
        <v>0.11</v>
      </c>
      <c r="BY24" s="7">
        <v>0.11</v>
      </c>
      <c r="BZ24" s="7">
        <v>0.11</v>
      </c>
    </row>
    <row r="25" spans="1:78" x14ac:dyDescent="0.25">
      <c r="A25" t="s">
        <v>125</v>
      </c>
      <c r="B25">
        <v>8</v>
      </c>
      <c r="C25">
        <v>8</v>
      </c>
      <c r="D25">
        <v>0</v>
      </c>
      <c r="E25">
        <v>0</v>
      </c>
      <c r="F25">
        <v>0</v>
      </c>
      <c r="G25">
        <v>5</v>
      </c>
      <c r="H25">
        <v>3</v>
      </c>
      <c r="I25">
        <v>4</v>
      </c>
      <c r="J25">
        <v>3</v>
      </c>
      <c r="K25">
        <v>0</v>
      </c>
      <c r="L25">
        <v>0</v>
      </c>
      <c r="M25">
        <v>0</v>
      </c>
      <c r="N25">
        <v>8</v>
      </c>
      <c r="O25">
        <v>0</v>
      </c>
      <c r="P25">
        <v>0</v>
      </c>
      <c r="Q25">
        <v>0</v>
      </c>
      <c r="R25">
        <v>8</v>
      </c>
      <c r="S25">
        <v>8</v>
      </c>
      <c r="T25">
        <v>0</v>
      </c>
      <c r="U25">
        <v>0</v>
      </c>
      <c r="V25">
        <v>8</v>
      </c>
      <c r="W25">
        <v>0</v>
      </c>
      <c r="X25">
        <v>0</v>
      </c>
      <c r="Y25">
        <v>0</v>
      </c>
      <c r="Z25">
        <v>8</v>
      </c>
      <c r="AA25">
        <v>8</v>
      </c>
      <c r="AB25">
        <v>8</v>
      </c>
      <c r="AC25">
        <v>2</v>
      </c>
      <c r="AD25">
        <v>6</v>
      </c>
      <c r="AE25">
        <v>0</v>
      </c>
      <c r="AF25">
        <v>1</v>
      </c>
      <c r="AG25">
        <v>6</v>
      </c>
      <c r="AH25">
        <v>0</v>
      </c>
      <c r="AI25">
        <v>7</v>
      </c>
      <c r="AJ25">
        <v>0</v>
      </c>
      <c r="AK25">
        <v>0</v>
      </c>
      <c r="AL25">
        <v>6</v>
      </c>
      <c r="AM25">
        <v>2</v>
      </c>
      <c r="AN25">
        <v>0</v>
      </c>
      <c r="AO25">
        <v>0</v>
      </c>
      <c r="AP25">
        <v>3</v>
      </c>
      <c r="AQ25">
        <v>0</v>
      </c>
      <c r="AR25">
        <v>1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</v>
      </c>
      <c r="AZ25">
        <v>0</v>
      </c>
      <c r="BA25">
        <v>0</v>
      </c>
      <c r="BB25">
        <v>2</v>
      </c>
      <c r="BC25">
        <v>0</v>
      </c>
      <c r="BD25">
        <v>0</v>
      </c>
      <c r="BE25">
        <v>4</v>
      </c>
      <c r="BF25">
        <v>4</v>
      </c>
      <c r="BG25">
        <v>6</v>
      </c>
      <c r="BH25">
        <v>2</v>
      </c>
      <c r="BI25">
        <v>0</v>
      </c>
      <c r="BJ25">
        <v>2</v>
      </c>
      <c r="BK25">
        <v>2</v>
      </c>
      <c r="BL25">
        <v>2</v>
      </c>
      <c r="BM25">
        <v>5</v>
      </c>
      <c r="BN25">
        <v>3</v>
      </c>
      <c r="BO25">
        <v>0</v>
      </c>
      <c r="BP25">
        <v>0</v>
      </c>
      <c r="BQ25">
        <v>3</v>
      </c>
      <c r="BR25">
        <v>6</v>
      </c>
      <c r="BS25">
        <v>6</v>
      </c>
      <c r="BT25">
        <v>0</v>
      </c>
      <c r="BU25">
        <v>4</v>
      </c>
      <c r="BV25">
        <v>0</v>
      </c>
      <c r="BW25">
        <v>3</v>
      </c>
      <c r="BX25">
        <v>0</v>
      </c>
      <c r="BY25">
        <v>2</v>
      </c>
      <c r="BZ25">
        <v>0</v>
      </c>
    </row>
    <row r="26" spans="1:78" x14ac:dyDescent="0.25">
      <c r="B26" s="7">
        <v>0.01</v>
      </c>
      <c r="C26" s="7">
        <v>0.02</v>
      </c>
      <c r="D26" t="s">
        <v>108</v>
      </c>
      <c r="E26" t="s">
        <v>108</v>
      </c>
      <c r="F26" t="s">
        <v>108</v>
      </c>
      <c r="G26" s="7">
        <v>0.02</v>
      </c>
      <c r="H26" s="7">
        <v>0.03</v>
      </c>
      <c r="I26" s="7">
        <v>0.03</v>
      </c>
      <c r="J26" s="7">
        <v>0.02</v>
      </c>
      <c r="K26" t="s">
        <v>108</v>
      </c>
      <c r="L26">
        <v>0</v>
      </c>
      <c r="M26" t="s">
        <v>108</v>
      </c>
      <c r="N26" s="7">
        <v>0.02</v>
      </c>
      <c r="O26" t="s">
        <v>108</v>
      </c>
      <c r="P26" t="s">
        <v>108</v>
      </c>
      <c r="Q26" t="s">
        <v>108</v>
      </c>
      <c r="R26" s="7">
        <v>0.02</v>
      </c>
      <c r="S26" s="7">
        <v>0.03</v>
      </c>
      <c r="T26" t="s">
        <v>108</v>
      </c>
      <c r="U26" t="s">
        <v>108</v>
      </c>
      <c r="V26" s="7">
        <v>0.02</v>
      </c>
      <c r="W26" t="s">
        <v>108</v>
      </c>
      <c r="X26" t="s">
        <v>108</v>
      </c>
      <c r="Y26" t="s">
        <v>108</v>
      </c>
      <c r="Z26" s="7">
        <v>0.02</v>
      </c>
      <c r="AA26" s="7">
        <v>0.01</v>
      </c>
      <c r="AB26" s="7">
        <v>0.02</v>
      </c>
      <c r="AC26" s="7">
        <v>0.02</v>
      </c>
      <c r="AD26" s="7">
        <v>0.02</v>
      </c>
      <c r="AE26" t="s">
        <v>108</v>
      </c>
      <c r="AF26">
        <v>0</v>
      </c>
      <c r="AG26" s="7">
        <v>0.05</v>
      </c>
      <c r="AH26" t="s">
        <v>108</v>
      </c>
      <c r="AI26" s="7">
        <v>0.02</v>
      </c>
      <c r="AJ26" s="7">
        <v>0.01</v>
      </c>
      <c r="AK26" t="s">
        <v>108</v>
      </c>
      <c r="AL26" s="7">
        <v>0.02</v>
      </c>
      <c r="AM26" s="7">
        <v>0.01</v>
      </c>
      <c r="AN26" t="s">
        <v>108</v>
      </c>
      <c r="AO26" t="s">
        <v>108</v>
      </c>
      <c r="AP26" s="7">
        <v>0.09</v>
      </c>
      <c r="AQ26" t="s">
        <v>108</v>
      </c>
      <c r="AR26" s="7">
        <v>0.03</v>
      </c>
      <c r="AS26" t="s">
        <v>108</v>
      </c>
      <c r="AT26" t="s">
        <v>108</v>
      </c>
      <c r="AU26" t="s">
        <v>108</v>
      </c>
      <c r="AV26" t="s">
        <v>108</v>
      </c>
      <c r="AW26" t="s">
        <v>108</v>
      </c>
      <c r="AX26" t="s">
        <v>108</v>
      </c>
      <c r="AY26" s="7">
        <v>0.03</v>
      </c>
      <c r="AZ26" t="s">
        <v>108</v>
      </c>
      <c r="BA26" t="s">
        <v>108</v>
      </c>
      <c r="BB26" s="7">
        <v>0.06</v>
      </c>
      <c r="BC26" t="s">
        <v>108</v>
      </c>
      <c r="BD26" t="s">
        <v>108</v>
      </c>
      <c r="BE26" s="7">
        <v>0.02</v>
      </c>
      <c r="BF26" s="7">
        <v>0.01</v>
      </c>
      <c r="BG26" s="7">
        <v>0.02</v>
      </c>
      <c r="BH26" s="7">
        <v>0.01</v>
      </c>
      <c r="BI26">
        <v>0</v>
      </c>
      <c r="BJ26" s="7">
        <v>0.01</v>
      </c>
      <c r="BK26" s="7">
        <v>0.03</v>
      </c>
      <c r="BL26" s="7">
        <v>0.1</v>
      </c>
      <c r="BM26" s="7">
        <v>0.02</v>
      </c>
      <c r="BN26" s="7">
        <v>0.02</v>
      </c>
      <c r="BO26" t="s">
        <v>108</v>
      </c>
      <c r="BP26" t="s">
        <v>108</v>
      </c>
      <c r="BQ26" s="7">
        <v>0.02</v>
      </c>
      <c r="BR26" s="7">
        <v>0.03</v>
      </c>
      <c r="BS26" s="7">
        <v>0.03</v>
      </c>
      <c r="BT26" t="s">
        <v>108</v>
      </c>
      <c r="BU26" s="7">
        <v>0.03</v>
      </c>
      <c r="BV26" t="s">
        <v>108</v>
      </c>
      <c r="BW26" s="7">
        <v>0.03</v>
      </c>
      <c r="BX26" t="s">
        <v>108</v>
      </c>
      <c r="BY26" s="7">
        <v>0.01</v>
      </c>
      <c r="BZ26" t="s">
        <v>108</v>
      </c>
    </row>
    <row r="27" spans="1:78" x14ac:dyDescent="0.25">
      <c r="A27" t="s">
        <v>126</v>
      </c>
      <c r="B27">
        <v>25</v>
      </c>
      <c r="C27">
        <v>23</v>
      </c>
      <c r="D27">
        <v>0</v>
      </c>
      <c r="E27">
        <v>2</v>
      </c>
      <c r="F27">
        <v>4</v>
      </c>
      <c r="G27">
        <v>17</v>
      </c>
      <c r="H27">
        <v>3</v>
      </c>
      <c r="I27">
        <v>8</v>
      </c>
      <c r="J27">
        <v>10</v>
      </c>
      <c r="K27">
        <v>5</v>
      </c>
      <c r="L27">
        <v>2</v>
      </c>
      <c r="M27">
        <v>3</v>
      </c>
      <c r="N27">
        <v>17</v>
      </c>
      <c r="O27">
        <v>5</v>
      </c>
      <c r="P27">
        <v>0</v>
      </c>
      <c r="Q27">
        <v>1</v>
      </c>
      <c r="R27">
        <v>24</v>
      </c>
      <c r="S27">
        <v>17</v>
      </c>
      <c r="T27">
        <v>6</v>
      </c>
      <c r="U27">
        <v>2</v>
      </c>
      <c r="V27">
        <v>24</v>
      </c>
      <c r="W27">
        <v>1</v>
      </c>
      <c r="X27">
        <v>0</v>
      </c>
      <c r="Y27">
        <v>2</v>
      </c>
      <c r="Z27">
        <v>23</v>
      </c>
      <c r="AA27">
        <v>25</v>
      </c>
      <c r="AB27">
        <v>23</v>
      </c>
      <c r="AC27">
        <v>4</v>
      </c>
      <c r="AD27">
        <v>17</v>
      </c>
      <c r="AE27">
        <v>3</v>
      </c>
      <c r="AF27">
        <v>3</v>
      </c>
      <c r="AG27">
        <v>21</v>
      </c>
      <c r="AH27">
        <v>0</v>
      </c>
      <c r="AI27">
        <v>22</v>
      </c>
      <c r="AJ27">
        <v>0</v>
      </c>
      <c r="AK27">
        <v>2</v>
      </c>
      <c r="AL27">
        <v>16</v>
      </c>
      <c r="AM27">
        <v>7</v>
      </c>
      <c r="AN27">
        <v>0</v>
      </c>
      <c r="AO27">
        <v>2</v>
      </c>
      <c r="AP27">
        <v>1</v>
      </c>
      <c r="AQ27">
        <v>4</v>
      </c>
      <c r="AR27">
        <v>3</v>
      </c>
      <c r="AS27">
        <v>1</v>
      </c>
      <c r="AT27">
        <v>2</v>
      </c>
      <c r="AU27">
        <v>1</v>
      </c>
      <c r="AV27">
        <v>1</v>
      </c>
      <c r="AW27">
        <v>0</v>
      </c>
      <c r="AX27">
        <v>0</v>
      </c>
      <c r="AY27">
        <v>1</v>
      </c>
      <c r="AZ27">
        <v>4</v>
      </c>
      <c r="BA27">
        <v>2</v>
      </c>
      <c r="BB27">
        <v>3</v>
      </c>
      <c r="BC27">
        <v>0</v>
      </c>
      <c r="BD27">
        <v>0</v>
      </c>
      <c r="BE27">
        <v>10</v>
      </c>
      <c r="BF27">
        <v>15</v>
      </c>
      <c r="BG27">
        <v>19</v>
      </c>
      <c r="BH27">
        <v>6</v>
      </c>
      <c r="BI27">
        <v>12</v>
      </c>
      <c r="BJ27">
        <v>7</v>
      </c>
      <c r="BK27">
        <v>0</v>
      </c>
      <c r="BL27">
        <v>0</v>
      </c>
      <c r="BM27">
        <v>19</v>
      </c>
      <c r="BN27">
        <v>4</v>
      </c>
      <c r="BO27">
        <v>0</v>
      </c>
      <c r="BP27">
        <v>2</v>
      </c>
      <c r="BQ27">
        <v>11</v>
      </c>
      <c r="BR27">
        <v>15</v>
      </c>
      <c r="BS27">
        <v>16</v>
      </c>
      <c r="BT27">
        <v>3</v>
      </c>
      <c r="BU27">
        <v>6</v>
      </c>
      <c r="BV27">
        <v>2</v>
      </c>
      <c r="BW27">
        <v>9</v>
      </c>
      <c r="BX27">
        <v>9</v>
      </c>
      <c r="BY27">
        <v>16</v>
      </c>
      <c r="BZ27">
        <v>10</v>
      </c>
    </row>
    <row r="28" spans="1:78" x14ac:dyDescent="0.25">
      <c r="B28" s="7">
        <v>0.05</v>
      </c>
      <c r="C28" s="7">
        <v>0.05</v>
      </c>
      <c r="D28" t="s">
        <v>108</v>
      </c>
      <c r="E28" s="7">
        <v>0.06</v>
      </c>
      <c r="F28" s="7">
        <v>0.03</v>
      </c>
      <c r="G28" s="7">
        <v>0.06</v>
      </c>
      <c r="H28" s="7">
        <v>0.03</v>
      </c>
      <c r="I28" s="7">
        <v>0.06</v>
      </c>
      <c r="J28" s="7">
        <v>0.05</v>
      </c>
      <c r="K28" s="7">
        <v>0.05</v>
      </c>
      <c r="L28" s="7">
        <v>0.02</v>
      </c>
      <c r="M28" s="7">
        <v>0.02</v>
      </c>
      <c r="N28" s="7">
        <v>0.05</v>
      </c>
      <c r="O28" s="7">
        <v>0.12</v>
      </c>
      <c r="P28" t="s">
        <v>108</v>
      </c>
      <c r="Q28" s="7">
        <v>0.01</v>
      </c>
      <c r="R28" s="7">
        <v>0.06</v>
      </c>
      <c r="S28" s="7">
        <v>0.05</v>
      </c>
      <c r="T28" s="7">
        <v>0.05</v>
      </c>
      <c r="U28" s="7">
        <v>0.03</v>
      </c>
      <c r="V28" s="7">
        <v>0.06</v>
      </c>
      <c r="W28" s="7">
        <v>0.01</v>
      </c>
      <c r="X28" t="s">
        <v>108</v>
      </c>
      <c r="Y28" s="7">
        <v>0.03</v>
      </c>
      <c r="Z28" s="7">
        <v>0.05</v>
      </c>
      <c r="AA28" s="7">
        <v>0.05</v>
      </c>
      <c r="AB28" s="7">
        <v>0.05</v>
      </c>
      <c r="AC28" s="7">
        <v>0.04</v>
      </c>
      <c r="AD28" s="7">
        <v>0.04</v>
      </c>
      <c r="AE28" s="7">
        <v>0.08</v>
      </c>
      <c r="AF28" s="7">
        <v>0.01</v>
      </c>
      <c r="AG28" s="7">
        <v>0.17</v>
      </c>
      <c r="AH28" t="s">
        <v>108</v>
      </c>
      <c r="AI28" s="7">
        <v>0.06</v>
      </c>
      <c r="AJ28" t="s">
        <v>108</v>
      </c>
      <c r="AK28" s="7">
        <v>0.02</v>
      </c>
      <c r="AL28" s="7">
        <v>7.0000000000000007E-2</v>
      </c>
      <c r="AM28" s="7">
        <v>0.03</v>
      </c>
      <c r="AN28" t="s">
        <v>108</v>
      </c>
      <c r="AO28" s="7">
        <v>0.04</v>
      </c>
      <c r="AP28" s="7">
        <v>0.03</v>
      </c>
      <c r="AQ28" s="7">
        <v>7.0000000000000007E-2</v>
      </c>
      <c r="AR28" s="7">
        <v>0.09</v>
      </c>
      <c r="AS28" s="7">
        <v>7.0000000000000007E-2</v>
      </c>
      <c r="AT28" s="7">
        <v>0.03</v>
      </c>
      <c r="AU28" s="7">
        <v>0.05</v>
      </c>
      <c r="AV28" s="7">
        <v>0.04</v>
      </c>
      <c r="AW28" t="s">
        <v>108</v>
      </c>
      <c r="AX28" t="s">
        <v>108</v>
      </c>
      <c r="AY28" s="7">
        <v>0.02</v>
      </c>
      <c r="AZ28" s="7">
        <v>0.11</v>
      </c>
      <c r="BA28" s="7">
        <v>7.0000000000000007E-2</v>
      </c>
      <c r="BB28" s="7">
        <v>0.08</v>
      </c>
      <c r="BC28" t="s">
        <v>108</v>
      </c>
      <c r="BD28" t="s">
        <v>108</v>
      </c>
      <c r="BE28" s="7">
        <v>0.06</v>
      </c>
      <c r="BF28" s="7">
        <v>0.04</v>
      </c>
      <c r="BG28" s="7">
        <v>0.06</v>
      </c>
      <c r="BH28" s="7">
        <v>0.03</v>
      </c>
      <c r="BI28" s="7">
        <v>0.08</v>
      </c>
      <c r="BJ28" s="7">
        <v>0.06</v>
      </c>
      <c r="BK28" s="7">
        <v>0.01</v>
      </c>
      <c r="BL28" t="s">
        <v>108</v>
      </c>
      <c r="BM28" s="7">
        <v>7.0000000000000007E-2</v>
      </c>
      <c r="BN28" s="7">
        <v>0.02</v>
      </c>
      <c r="BO28" t="s">
        <v>108</v>
      </c>
      <c r="BP28" s="7">
        <v>0.28999999999999998</v>
      </c>
      <c r="BQ28" s="7">
        <v>7.0000000000000007E-2</v>
      </c>
      <c r="BR28" s="7">
        <v>0.06</v>
      </c>
      <c r="BS28" s="7">
        <v>7.0000000000000007E-2</v>
      </c>
      <c r="BT28" s="7">
        <v>0.05</v>
      </c>
      <c r="BU28" s="7">
        <v>0.06</v>
      </c>
      <c r="BV28" s="7">
        <v>0.05</v>
      </c>
      <c r="BW28" s="7">
        <v>0.08</v>
      </c>
      <c r="BX28" s="7">
        <v>0.04</v>
      </c>
      <c r="BY28" s="7">
        <v>0.06</v>
      </c>
      <c r="BZ28" s="7">
        <v>0.04</v>
      </c>
    </row>
    <row r="29" spans="1:78" x14ac:dyDescent="0.25">
      <c r="A29" t="s">
        <v>765</v>
      </c>
      <c r="B29">
        <v>2</v>
      </c>
      <c r="C29">
        <v>0</v>
      </c>
      <c r="D29">
        <v>0</v>
      </c>
      <c r="E29">
        <v>2</v>
      </c>
      <c r="F29">
        <v>0</v>
      </c>
      <c r="G29">
        <v>2</v>
      </c>
      <c r="H29">
        <v>0</v>
      </c>
      <c r="I29">
        <v>2</v>
      </c>
      <c r="J29">
        <v>0</v>
      </c>
      <c r="K29">
        <v>0</v>
      </c>
      <c r="L29">
        <v>0</v>
      </c>
      <c r="M29">
        <v>0</v>
      </c>
      <c r="N29">
        <v>2</v>
      </c>
      <c r="O29">
        <v>0</v>
      </c>
      <c r="P29">
        <v>0</v>
      </c>
      <c r="Q29">
        <v>0</v>
      </c>
      <c r="R29">
        <v>2</v>
      </c>
      <c r="S29">
        <v>2</v>
      </c>
      <c r="T29">
        <v>0</v>
      </c>
      <c r="U29">
        <v>0</v>
      </c>
      <c r="V29">
        <v>2</v>
      </c>
      <c r="W29">
        <v>0</v>
      </c>
      <c r="X29">
        <v>0</v>
      </c>
      <c r="Y29">
        <v>0</v>
      </c>
      <c r="Z29">
        <v>2</v>
      </c>
      <c r="AA29">
        <v>2</v>
      </c>
      <c r="AB29">
        <v>2</v>
      </c>
      <c r="AC29">
        <v>0</v>
      </c>
      <c r="AD29">
        <v>2</v>
      </c>
      <c r="AE29">
        <v>0</v>
      </c>
      <c r="AF29">
        <v>0</v>
      </c>
      <c r="AG29">
        <v>2</v>
      </c>
      <c r="AH29">
        <v>0</v>
      </c>
      <c r="AI29">
        <v>2</v>
      </c>
      <c r="AJ29">
        <v>0</v>
      </c>
      <c r="AK29">
        <v>0</v>
      </c>
      <c r="AL29">
        <v>0</v>
      </c>
      <c r="AM29">
        <v>2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</v>
      </c>
      <c r="BB29">
        <v>0</v>
      </c>
      <c r="BC29">
        <v>0</v>
      </c>
      <c r="BD29">
        <v>0</v>
      </c>
      <c r="BE29">
        <v>2</v>
      </c>
      <c r="BF29">
        <v>0</v>
      </c>
      <c r="BG29">
        <v>2</v>
      </c>
      <c r="BH29">
        <v>0</v>
      </c>
      <c r="BI29">
        <v>0</v>
      </c>
      <c r="BJ29">
        <v>2</v>
      </c>
      <c r="BK29">
        <v>0</v>
      </c>
      <c r="BL29">
        <v>0</v>
      </c>
      <c r="BM29">
        <v>2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2</v>
      </c>
      <c r="BU29">
        <v>0</v>
      </c>
      <c r="BV29">
        <v>0</v>
      </c>
      <c r="BW29">
        <v>0</v>
      </c>
      <c r="BX29">
        <v>0</v>
      </c>
      <c r="BY29">
        <v>2</v>
      </c>
      <c r="BZ29">
        <v>2</v>
      </c>
    </row>
    <row r="30" spans="1:78" x14ac:dyDescent="0.25">
      <c r="B30">
        <v>0</v>
      </c>
      <c r="C30" t="s">
        <v>106</v>
      </c>
      <c r="D30" t="s">
        <v>106</v>
      </c>
      <c r="E30" s="7">
        <v>0.06</v>
      </c>
      <c r="F30" t="s">
        <v>106</v>
      </c>
      <c r="G30" s="7">
        <v>0.01</v>
      </c>
      <c r="H30" t="s">
        <v>106</v>
      </c>
      <c r="I30" s="7">
        <v>0.01</v>
      </c>
      <c r="J30" t="s">
        <v>106</v>
      </c>
      <c r="K30" t="s">
        <v>106</v>
      </c>
      <c r="L30" t="s">
        <v>106</v>
      </c>
      <c r="M30" t="s">
        <v>106</v>
      </c>
      <c r="N30">
        <v>0</v>
      </c>
      <c r="O30" t="s">
        <v>106</v>
      </c>
      <c r="P30" t="s">
        <v>106</v>
      </c>
      <c r="Q30" t="s">
        <v>106</v>
      </c>
      <c r="R30">
        <v>0</v>
      </c>
      <c r="S30" s="7">
        <v>0.01</v>
      </c>
      <c r="T30" t="s">
        <v>106</v>
      </c>
      <c r="U30" t="s">
        <v>106</v>
      </c>
      <c r="V30">
        <v>0</v>
      </c>
      <c r="W30" t="s">
        <v>106</v>
      </c>
      <c r="X30" t="s">
        <v>106</v>
      </c>
      <c r="Y30" t="s">
        <v>106</v>
      </c>
      <c r="Z30">
        <v>0</v>
      </c>
      <c r="AA30">
        <v>0</v>
      </c>
      <c r="AB30">
        <v>0</v>
      </c>
      <c r="AC30" t="s">
        <v>106</v>
      </c>
      <c r="AD30">
        <v>0</v>
      </c>
      <c r="AE30" t="s">
        <v>106</v>
      </c>
      <c r="AF30" t="s">
        <v>106</v>
      </c>
      <c r="AG30" s="7">
        <v>0.01</v>
      </c>
      <c r="AH30" t="s">
        <v>106</v>
      </c>
      <c r="AI30">
        <v>0</v>
      </c>
      <c r="AJ30" t="s">
        <v>106</v>
      </c>
      <c r="AK30" t="s">
        <v>106</v>
      </c>
      <c r="AL30" t="s">
        <v>106</v>
      </c>
      <c r="AM30" s="7">
        <v>0.01</v>
      </c>
      <c r="AN30" t="s">
        <v>106</v>
      </c>
      <c r="AO30" t="s">
        <v>106</v>
      </c>
      <c r="AP30" t="s">
        <v>106</v>
      </c>
      <c r="AQ30" t="s">
        <v>106</v>
      </c>
      <c r="AR30" t="s">
        <v>106</v>
      </c>
      <c r="AS30" t="s">
        <v>106</v>
      </c>
      <c r="AT30" t="s">
        <v>106</v>
      </c>
      <c r="AU30" t="s">
        <v>106</v>
      </c>
      <c r="AV30" t="s">
        <v>106</v>
      </c>
      <c r="AW30" t="s">
        <v>106</v>
      </c>
      <c r="AX30" t="s">
        <v>106</v>
      </c>
      <c r="AY30" t="s">
        <v>106</v>
      </c>
      <c r="AZ30" t="s">
        <v>106</v>
      </c>
      <c r="BA30" s="7">
        <v>7.0000000000000007E-2</v>
      </c>
      <c r="BB30" t="s">
        <v>106</v>
      </c>
      <c r="BC30" t="s">
        <v>106</v>
      </c>
      <c r="BD30" t="s">
        <v>106</v>
      </c>
      <c r="BE30" s="7">
        <v>0.01</v>
      </c>
      <c r="BF30" t="s">
        <v>106</v>
      </c>
      <c r="BG30">
        <v>0</v>
      </c>
      <c r="BH30" t="s">
        <v>106</v>
      </c>
      <c r="BI30" t="s">
        <v>106</v>
      </c>
      <c r="BJ30" s="7">
        <v>0.01</v>
      </c>
      <c r="BK30" t="s">
        <v>106</v>
      </c>
      <c r="BL30" t="s">
        <v>106</v>
      </c>
      <c r="BM30" s="7">
        <v>0.01</v>
      </c>
      <c r="BN30" t="s">
        <v>106</v>
      </c>
      <c r="BO30" t="s">
        <v>106</v>
      </c>
      <c r="BP30" t="s">
        <v>106</v>
      </c>
      <c r="BQ30" t="s">
        <v>106</v>
      </c>
      <c r="BR30" t="s">
        <v>106</v>
      </c>
      <c r="BS30" t="s">
        <v>106</v>
      </c>
      <c r="BT30" s="7">
        <v>0.02</v>
      </c>
      <c r="BU30" t="s">
        <v>106</v>
      </c>
      <c r="BV30" t="s">
        <v>106</v>
      </c>
      <c r="BW30" t="s">
        <v>106</v>
      </c>
      <c r="BX30" t="s">
        <v>106</v>
      </c>
      <c r="BY30" s="7">
        <v>0.01</v>
      </c>
      <c r="BZ30" s="7">
        <v>0.01</v>
      </c>
    </row>
    <row r="31" spans="1:78" x14ac:dyDescent="0.25">
      <c r="A31" t="s">
        <v>129</v>
      </c>
      <c r="B31">
        <v>2</v>
      </c>
      <c r="C31">
        <v>2</v>
      </c>
      <c r="D31">
        <v>0</v>
      </c>
      <c r="E31">
        <v>0</v>
      </c>
      <c r="F31">
        <v>0</v>
      </c>
      <c r="G31">
        <v>1</v>
      </c>
      <c r="H31">
        <v>2</v>
      </c>
      <c r="I31">
        <v>1</v>
      </c>
      <c r="J31">
        <v>0</v>
      </c>
      <c r="K31">
        <v>0</v>
      </c>
      <c r="L31">
        <v>1</v>
      </c>
      <c r="M31">
        <v>1</v>
      </c>
      <c r="N31">
        <v>2</v>
      </c>
      <c r="O31">
        <v>0</v>
      </c>
      <c r="P31">
        <v>0</v>
      </c>
      <c r="Q31">
        <v>2</v>
      </c>
      <c r="R31">
        <v>1</v>
      </c>
      <c r="S31">
        <v>1</v>
      </c>
      <c r="T31">
        <v>1</v>
      </c>
      <c r="U31">
        <v>0</v>
      </c>
      <c r="V31">
        <v>2</v>
      </c>
      <c r="W31">
        <v>0</v>
      </c>
      <c r="X31">
        <v>0</v>
      </c>
      <c r="Y31">
        <v>0</v>
      </c>
      <c r="Z31">
        <v>2</v>
      </c>
      <c r="AA31">
        <v>2</v>
      </c>
      <c r="AB31">
        <v>2</v>
      </c>
      <c r="AC31">
        <v>0</v>
      </c>
      <c r="AD31">
        <v>2</v>
      </c>
      <c r="AE31">
        <v>1</v>
      </c>
      <c r="AF31">
        <v>0</v>
      </c>
      <c r="AG31">
        <v>1</v>
      </c>
      <c r="AH31">
        <v>1</v>
      </c>
      <c r="AI31">
        <v>2</v>
      </c>
      <c r="AJ31">
        <v>0</v>
      </c>
      <c r="AK31">
        <v>0</v>
      </c>
      <c r="AL31">
        <v>1</v>
      </c>
      <c r="AM31">
        <v>0</v>
      </c>
      <c r="AN31">
        <v>1</v>
      </c>
      <c r="AO31">
        <v>0</v>
      </c>
      <c r="AP31">
        <v>0</v>
      </c>
      <c r="AQ31">
        <v>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</v>
      </c>
      <c r="BA31">
        <v>0</v>
      </c>
      <c r="BB31">
        <v>0</v>
      </c>
      <c r="BC31">
        <v>0</v>
      </c>
      <c r="BD31">
        <v>0</v>
      </c>
      <c r="BE31">
        <v>2</v>
      </c>
      <c r="BF31">
        <v>0</v>
      </c>
      <c r="BG31">
        <v>2</v>
      </c>
      <c r="BH31">
        <v>0</v>
      </c>
      <c r="BI31">
        <v>1</v>
      </c>
      <c r="BJ31">
        <v>2</v>
      </c>
      <c r="BK31">
        <v>0</v>
      </c>
      <c r="BL31">
        <v>0</v>
      </c>
      <c r="BM31">
        <v>2</v>
      </c>
      <c r="BN31">
        <v>0</v>
      </c>
      <c r="BO31">
        <v>0</v>
      </c>
      <c r="BP31">
        <v>0</v>
      </c>
      <c r="BQ31">
        <v>1</v>
      </c>
      <c r="BR31">
        <v>2</v>
      </c>
      <c r="BS31">
        <v>2</v>
      </c>
      <c r="BT31">
        <v>0</v>
      </c>
      <c r="BU31">
        <v>2</v>
      </c>
      <c r="BV31">
        <v>1</v>
      </c>
      <c r="BW31">
        <v>1</v>
      </c>
      <c r="BX31">
        <v>2</v>
      </c>
      <c r="BY31">
        <v>2</v>
      </c>
      <c r="BZ31">
        <v>2</v>
      </c>
    </row>
    <row r="32" spans="1:78" x14ac:dyDescent="0.25">
      <c r="B32">
        <v>0</v>
      </c>
      <c r="C32" s="7">
        <v>0.01</v>
      </c>
      <c r="D32" t="s">
        <v>106</v>
      </c>
      <c r="E32" t="s">
        <v>106</v>
      </c>
      <c r="F32" t="s">
        <v>106</v>
      </c>
      <c r="G32">
        <v>0</v>
      </c>
      <c r="H32" s="7">
        <v>0.02</v>
      </c>
      <c r="I32" s="7">
        <v>0.01</v>
      </c>
      <c r="J32" t="s">
        <v>106</v>
      </c>
      <c r="K32" t="s">
        <v>106</v>
      </c>
      <c r="L32" s="7">
        <v>0.01</v>
      </c>
      <c r="M32" s="7">
        <v>0.01</v>
      </c>
      <c r="N32">
        <v>0</v>
      </c>
      <c r="O32" t="s">
        <v>106</v>
      </c>
      <c r="P32" t="s">
        <v>106</v>
      </c>
      <c r="Q32" s="7">
        <v>0.02</v>
      </c>
      <c r="R32">
        <v>0</v>
      </c>
      <c r="S32">
        <v>0</v>
      </c>
      <c r="T32" s="7">
        <v>0.01</v>
      </c>
      <c r="U32" t="s">
        <v>106</v>
      </c>
      <c r="V32" s="7">
        <v>0.01</v>
      </c>
      <c r="W32" t="s">
        <v>106</v>
      </c>
      <c r="X32" t="s">
        <v>106</v>
      </c>
      <c r="Y32" t="s">
        <v>106</v>
      </c>
      <c r="Z32">
        <v>0</v>
      </c>
      <c r="AA32">
        <v>0</v>
      </c>
      <c r="AB32" s="7">
        <v>0.01</v>
      </c>
      <c r="AC32" t="s">
        <v>106</v>
      </c>
      <c r="AD32">
        <v>0</v>
      </c>
      <c r="AE32" s="7">
        <v>0.02</v>
      </c>
      <c r="AF32" t="s">
        <v>106</v>
      </c>
      <c r="AG32" s="7">
        <v>0.01</v>
      </c>
      <c r="AH32" s="7">
        <v>0.22</v>
      </c>
      <c r="AI32" s="7">
        <v>0.01</v>
      </c>
      <c r="AJ32" t="s">
        <v>106</v>
      </c>
      <c r="AK32" t="s">
        <v>106</v>
      </c>
      <c r="AL32">
        <v>0</v>
      </c>
      <c r="AM32">
        <v>0</v>
      </c>
      <c r="AN32" s="7">
        <v>0.08</v>
      </c>
      <c r="AO32" t="s">
        <v>106</v>
      </c>
      <c r="AP32" t="s">
        <v>106</v>
      </c>
      <c r="AQ32" s="7">
        <v>0.01</v>
      </c>
      <c r="AR32" t="s">
        <v>106</v>
      </c>
      <c r="AS32" t="s">
        <v>106</v>
      </c>
      <c r="AT32" t="s">
        <v>106</v>
      </c>
      <c r="AU32" t="s">
        <v>106</v>
      </c>
      <c r="AV32" s="7">
        <v>0.01</v>
      </c>
      <c r="AW32" t="s">
        <v>106</v>
      </c>
      <c r="AX32" t="s">
        <v>106</v>
      </c>
      <c r="AY32" t="s">
        <v>106</v>
      </c>
      <c r="AZ32" s="7">
        <v>0.03</v>
      </c>
      <c r="BA32" t="s">
        <v>106</v>
      </c>
      <c r="BB32" t="s">
        <v>106</v>
      </c>
      <c r="BC32" t="s">
        <v>106</v>
      </c>
      <c r="BD32" t="s">
        <v>106</v>
      </c>
      <c r="BE32" s="7">
        <v>0.01</v>
      </c>
      <c r="BF32" t="s">
        <v>106</v>
      </c>
      <c r="BG32" s="7">
        <v>0.01</v>
      </c>
      <c r="BH32" t="s">
        <v>106</v>
      </c>
      <c r="BI32" s="7">
        <v>0.01</v>
      </c>
      <c r="BJ32" s="7">
        <v>0.01</v>
      </c>
      <c r="BK32" t="s">
        <v>106</v>
      </c>
      <c r="BL32" t="s">
        <v>106</v>
      </c>
      <c r="BM32" s="7">
        <v>0.01</v>
      </c>
      <c r="BN32">
        <v>0</v>
      </c>
      <c r="BO32" t="s">
        <v>106</v>
      </c>
      <c r="BP32" t="s">
        <v>106</v>
      </c>
      <c r="BQ32" s="7">
        <v>0.01</v>
      </c>
      <c r="BR32" s="7">
        <v>0.01</v>
      </c>
      <c r="BS32" s="7">
        <v>0.01</v>
      </c>
      <c r="BT32" s="7">
        <v>0.01</v>
      </c>
      <c r="BU32" s="7">
        <v>0.02</v>
      </c>
      <c r="BV32" s="7">
        <v>0.02</v>
      </c>
      <c r="BW32" s="7">
        <v>0.01</v>
      </c>
      <c r="BX32" s="7">
        <v>0.01</v>
      </c>
      <c r="BY32" s="7">
        <v>0.01</v>
      </c>
      <c r="BZ32" s="7">
        <v>0.01</v>
      </c>
    </row>
    <row r="33" spans="1:78" x14ac:dyDescent="0.25">
      <c r="A33" t="s">
        <v>148</v>
      </c>
      <c r="B33">
        <v>1</v>
      </c>
      <c r="C33">
        <v>1</v>
      </c>
      <c r="D33">
        <v>0</v>
      </c>
      <c r="E33">
        <v>0</v>
      </c>
      <c r="F33">
        <v>0</v>
      </c>
      <c r="G33">
        <v>0</v>
      </c>
      <c r="H33">
        <v>1</v>
      </c>
      <c r="I33">
        <v>0</v>
      </c>
      <c r="J33">
        <v>0</v>
      </c>
      <c r="K33">
        <v>1</v>
      </c>
      <c r="L33">
        <v>0</v>
      </c>
      <c r="M33">
        <v>0</v>
      </c>
      <c r="N33">
        <v>1</v>
      </c>
      <c r="O33">
        <v>0</v>
      </c>
      <c r="P33">
        <v>0</v>
      </c>
      <c r="Q33">
        <v>0</v>
      </c>
      <c r="R33">
        <v>1</v>
      </c>
      <c r="S33">
        <v>1</v>
      </c>
      <c r="T33">
        <v>0</v>
      </c>
      <c r="U33">
        <v>0</v>
      </c>
      <c r="V33">
        <v>0</v>
      </c>
      <c r="W33">
        <v>1</v>
      </c>
      <c r="X33">
        <v>0</v>
      </c>
      <c r="Y33">
        <v>0</v>
      </c>
      <c r="Z33">
        <v>1</v>
      </c>
      <c r="AA33">
        <v>1</v>
      </c>
      <c r="AB33">
        <v>1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0</v>
      </c>
      <c r="AI33">
        <v>1</v>
      </c>
      <c r="AJ33">
        <v>0</v>
      </c>
      <c r="AK33">
        <v>0</v>
      </c>
      <c r="AL33">
        <v>0</v>
      </c>
      <c r="AM33">
        <v>1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</v>
      </c>
      <c r="BD33">
        <v>0</v>
      </c>
      <c r="BE33">
        <v>0</v>
      </c>
      <c r="BF33">
        <v>1</v>
      </c>
      <c r="BG33">
        <v>1</v>
      </c>
      <c r="BH33">
        <v>0</v>
      </c>
      <c r="BI33">
        <v>1</v>
      </c>
      <c r="BJ33">
        <v>0</v>
      </c>
      <c r="BK33">
        <v>0</v>
      </c>
      <c r="BL33">
        <v>0</v>
      </c>
      <c r="BM33">
        <v>1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1</v>
      </c>
      <c r="BT33">
        <v>0</v>
      </c>
      <c r="BU33">
        <v>0</v>
      </c>
      <c r="BV33">
        <v>0</v>
      </c>
      <c r="BW33">
        <v>0</v>
      </c>
      <c r="BX33">
        <v>1</v>
      </c>
      <c r="BY33">
        <v>1</v>
      </c>
      <c r="BZ33">
        <v>1</v>
      </c>
    </row>
    <row r="34" spans="1:78" x14ac:dyDescent="0.25">
      <c r="B34">
        <v>0</v>
      </c>
      <c r="C34">
        <v>0</v>
      </c>
      <c r="D34" t="s">
        <v>106</v>
      </c>
      <c r="E34" t="s">
        <v>106</v>
      </c>
      <c r="F34" t="s">
        <v>106</v>
      </c>
      <c r="G34" t="s">
        <v>106</v>
      </c>
      <c r="H34" s="7">
        <v>0.01</v>
      </c>
      <c r="I34" t="s">
        <v>106</v>
      </c>
      <c r="J34" t="s">
        <v>106</v>
      </c>
      <c r="K34" s="7">
        <v>0.01</v>
      </c>
      <c r="L34" t="s">
        <v>106</v>
      </c>
      <c r="M34" t="s">
        <v>106</v>
      </c>
      <c r="N34">
        <v>0</v>
      </c>
      <c r="O34" t="s">
        <v>106</v>
      </c>
      <c r="P34" t="s">
        <v>106</v>
      </c>
      <c r="Q34" t="s">
        <v>106</v>
      </c>
      <c r="R34">
        <v>0</v>
      </c>
      <c r="S34">
        <v>0</v>
      </c>
      <c r="T34" t="s">
        <v>106</v>
      </c>
      <c r="U34" t="s">
        <v>106</v>
      </c>
      <c r="V34" t="s">
        <v>106</v>
      </c>
      <c r="W34" s="7">
        <v>0.02</v>
      </c>
      <c r="X34" t="s">
        <v>106</v>
      </c>
      <c r="Y34" t="s">
        <v>106</v>
      </c>
      <c r="Z34">
        <v>0</v>
      </c>
      <c r="AA34">
        <v>0</v>
      </c>
      <c r="AB34">
        <v>0</v>
      </c>
      <c r="AC34" t="s">
        <v>106</v>
      </c>
      <c r="AD34">
        <v>0</v>
      </c>
      <c r="AE34" t="s">
        <v>106</v>
      </c>
      <c r="AF34" t="s">
        <v>106</v>
      </c>
      <c r="AG34" s="7">
        <v>0.01</v>
      </c>
      <c r="AH34" t="s">
        <v>106</v>
      </c>
      <c r="AI34">
        <v>0</v>
      </c>
      <c r="AJ34" t="s">
        <v>106</v>
      </c>
      <c r="AK34" t="s">
        <v>106</v>
      </c>
      <c r="AL34" t="s">
        <v>106</v>
      </c>
      <c r="AM34">
        <v>0</v>
      </c>
      <c r="AN34" t="s">
        <v>106</v>
      </c>
      <c r="AO34" t="s">
        <v>106</v>
      </c>
      <c r="AP34" t="s">
        <v>106</v>
      </c>
      <c r="AQ34" t="s">
        <v>106</v>
      </c>
      <c r="AR34" t="s">
        <v>106</v>
      </c>
      <c r="AS34" t="s">
        <v>106</v>
      </c>
      <c r="AT34" t="s">
        <v>106</v>
      </c>
      <c r="AU34" t="s">
        <v>106</v>
      </c>
      <c r="AV34" t="s">
        <v>106</v>
      </c>
      <c r="AW34" t="s">
        <v>106</v>
      </c>
      <c r="AX34" t="s">
        <v>106</v>
      </c>
      <c r="AY34" t="s">
        <v>106</v>
      </c>
      <c r="AZ34" t="s">
        <v>106</v>
      </c>
      <c r="BA34" t="s">
        <v>106</v>
      </c>
      <c r="BB34" t="s">
        <v>106</v>
      </c>
      <c r="BC34" s="7">
        <v>0.03</v>
      </c>
      <c r="BD34" t="s">
        <v>106</v>
      </c>
      <c r="BE34" t="s">
        <v>106</v>
      </c>
      <c r="BF34">
        <v>0</v>
      </c>
      <c r="BG34">
        <v>0</v>
      </c>
      <c r="BH34" t="s">
        <v>106</v>
      </c>
      <c r="BI34" s="7">
        <v>0.01</v>
      </c>
      <c r="BJ34" t="s">
        <v>106</v>
      </c>
      <c r="BK34" t="s">
        <v>106</v>
      </c>
      <c r="BL34" t="s">
        <v>106</v>
      </c>
      <c r="BM34">
        <v>0</v>
      </c>
      <c r="BN34" t="s">
        <v>106</v>
      </c>
      <c r="BO34" t="s">
        <v>106</v>
      </c>
      <c r="BP34" t="s">
        <v>106</v>
      </c>
      <c r="BQ34" t="s">
        <v>106</v>
      </c>
      <c r="BR34" t="s">
        <v>106</v>
      </c>
      <c r="BS34">
        <v>0</v>
      </c>
      <c r="BT34" t="s">
        <v>106</v>
      </c>
      <c r="BU34" t="s">
        <v>106</v>
      </c>
      <c r="BV34" t="s">
        <v>106</v>
      </c>
      <c r="BW34" t="s">
        <v>106</v>
      </c>
      <c r="BX34">
        <v>0</v>
      </c>
      <c r="BY34">
        <v>0</v>
      </c>
      <c r="BZ34">
        <v>0</v>
      </c>
    </row>
    <row r="35" spans="1:78" x14ac:dyDescent="0.25">
      <c r="A35" t="s">
        <v>130</v>
      </c>
      <c r="B35">
        <v>74</v>
      </c>
      <c r="C35">
        <v>68</v>
      </c>
      <c r="D35">
        <v>2</v>
      </c>
      <c r="E35">
        <v>4</v>
      </c>
      <c r="F35">
        <v>24</v>
      </c>
      <c r="G35">
        <v>34</v>
      </c>
      <c r="H35">
        <v>16</v>
      </c>
      <c r="I35">
        <v>18</v>
      </c>
      <c r="J35">
        <v>24</v>
      </c>
      <c r="K35">
        <v>15</v>
      </c>
      <c r="L35">
        <v>16</v>
      </c>
      <c r="M35">
        <v>18</v>
      </c>
      <c r="N35">
        <v>49</v>
      </c>
      <c r="O35">
        <v>4</v>
      </c>
      <c r="P35">
        <v>2</v>
      </c>
      <c r="Q35">
        <v>10</v>
      </c>
      <c r="R35">
        <v>63</v>
      </c>
      <c r="S35">
        <v>47</v>
      </c>
      <c r="T35">
        <v>17</v>
      </c>
      <c r="U35">
        <v>10</v>
      </c>
      <c r="V35">
        <v>59</v>
      </c>
      <c r="W35">
        <v>10</v>
      </c>
      <c r="X35">
        <v>3</v>
      </c>
      <c r="Y35">
        <v>9</v>
      </c>
      <c r="Z35">
        <v>65</v>
      </c>
      <c r="AA35">
        <v>74</v>
      </c>
      <c r="AB35">
        <v>65</v>
      </c>
      <c r="AC35">
        <v>11</v>
      </c>
      <c r="AD35">
        <v>54</v>
      </c>
      <c r="AE35">
        <v>9</v>
      </c>
      <c r="AF35">
        <v>59</v>
      </c>
      <c r="AG35">
        <v>13</v>
      </c>
      <c r="AH35">
        <v>0</v>
      </c>
      <c r="AI35">
        <v>60</v>
      </c>
      <c r="AJ35">
        <v>4</v>
      </c>
      <c r="AK35">
        <v>14</v>
      </c>
      <c r="AL35">
        <v>38</v>
      </c>
      <c r="AM35">
        <v>28</v>
      </c>
      <c r="AN35">
        <v>0</v>
      </c>
      <c r="AO35">
        <v>7</v>
      </c>
      <c r="AP35">
        <v>4</v>
      </c>
      <c r="AQ35">
        <v>5</v>
      </c>
      <c r="AR35">
        <v>5</v>
      </c>
      <c r="AS35">
        <v>5</v>
      </c>
      <c r="AT35">
        <v>19</v>
      </c>
      <c r="AU35">
        <v>8</v>
      </c>
      <c r="AV35">
        <v>4</v>
      </c>
      <c r="AW35">
        <v>2</v>
      </c>
      <c r="AX35">
        <v>0</v>
      </c>
      <c r="AY35">
        <v>3</v>
      </c>
      <c r="AZ35">
        <v>7</v>
      </c>
      <c r="BA35">
        <v>2</v>
      </c>
      <c r="BB35">
        <v>5</v>
      </c>
      <c r="BC35">
        <v>6</v>
      </c>
      <c r="BD35">
        <v>0</v>
      </c>
      <c r="BE35">
        <v>20</v>
      </c>
      <c r="BF35">
        <v>54</v>
      </c>
      <c r="BG35">
        <v>51</v>
      </c>
      <c r="BH35">
        <v>23</v>
      </c>
      <c r="BI35">
        <v>22</v>
      </c>
      <c r="BJ35">
        <v>17</v>
      </c>
      <c r="BK35">
        <v>8</v>
      </c>
      <c r="BL35">
        <v>3</v>
      </c>
      <c r="BM35">
        <v>32</v>
      </c>
      <c r="BN35">
        <v>34</v>
      </c>
      <c r="BO35">
        <v>7</v>
      </c>
      <c r="BP35">
        <v>0</v>
      </c>
      <c r="BQ35">
        <v>24</v>
      </c>
      <c r="BR35">
        <v>28</v>
      </c>
      <c r="BS35">
        <v>29</v>
      </c>
      <c r="BT35">
        <v>7</v>
      </c>
      <c r="BU35">
        <v>15</v>
      </c>
      <c r="BV35">
        <v>9</v>
      </c>
      <c r="BW35">
        <v>18</v>
      </c>
      <c r="BX35">
        <v>29</v>
      </c>
      <c r="BY35">
        <v>28</v>
      </c>
      <c r="BZ35">
        <v>22</v>
      </c>
    </row>
    <row r="36" spans="1:78" x14ac:dyDescent="0.25">
      <c r="B36" s="7">
        <v>0.14000000000000001</v>
      </c>
      <c r="C36" s="7">
        <v>0.16</v>
      </c>
      <c r="D36" s="7">
        <v>0.03</v>
      </c>
      <c r="E36" s="7">
        <v>0.14000000000000001</v>
      </c>
      <c r="F36" s="7">
        <v>0.17</v>
      </c>
      <c r="G36" s="7">
        <v>0.12</v>
      </c>
      <c r="H36" s="7">
        <v>0.16</v>
      </c>
      <c r="I36" s="7">
        <v>0.14000000000000001</v>
      </c>
      <c r="J36" s="7">
        <v>0.13</v>
      </c>
      <c r="K36" s="7">
        <v>0.15</v>
      </c>
      <c r="L36" s="7">
        <v>0.15</v>
      </c>
      <c r="M36" s="7">
        <v>0.14000000000000001</v>
      </c>
      <c r="N36" s="7">
        <v>0.15</v>
      </c>
      <c r="O36" s="7">
        <v>0.11</v>
      </c>
      <c r="P36" s="7">
        <v>0.16</v>
      </c>
      <c r="Q36" s="7">
        <v>0.11</v>
      </c>
      <c r="R36" s="7">
        <v>0.15</v>
      </c>
      <c r="S36" s="7">
        <v>0.15</v>
      </c>
      <c r="T36" s="7">
        <v>0.14000000000000001</v>
      </c>
      <c r="U36" s="7">
        <v>0.12</v>
      </c>
      <c r="V36" s="7">
        <v>0.13</v>
      </c>
      <c r="W36" s="7">
        <v>0.23</v>
      </c>
      <c r="X36" s="7">
        <v>0.09</v>
      </c>
      <c r="Y36" s="7">
        <v>0.14000000000000001</v>
      </c>
      <c r="Z36" s="7">
        <v>0.14000000000000001</v>
      </c>
      <c r="AA36" s="7">
        <v>0.14000000000000001</v>
      </c>
      <c r="AB36" s="7">
        <v>0.14000000000000001</v>
      </c>
      <c r="AC36" s="7">
        <v>0.13</v>
      </c>
      <c r="AD36" s="7">
        <v>0.14000000000000001</v>
      </c>
      <c r="AE36" s="7">
        <v>0.22</v>
      </c>
      <c r="AF36" s="7">
        <v>0.16</v>
      </c>
      <c r="AG36" s="7">
        <v>0.1</v>
      </c>
      <c r="AH36" t="s">
        <v>108</v>
      </c>
      <c r="AI36" s="7">
        <v>0.16</v>
      </c>
      <c r="AJ36" s="7">
        <v>0.08</v>
      </c>
      <c r="AK36" s="7">
        <v>0.16</v>
      </c>
      <c r="AL36" s="7">
        <v>0.15</v>
      </c>
      <c r="AM36" s="7">
        <v>0.13</v>
      </c>
      <c r="AN36" t="s">
        <v>108</v>
      </c>
      <c r="AO36" s="7">
        <v>0.15</v>
      </c>
      <c r="AP36" s="7">
        <v>0.12</v>
      </c>
      <c r="AQ36" s="7">
        <v>0.08</v>
      </c>
      <c r="AR36" s="7">
        <v>0.13</v>
      </c>
      <c r="AS36" s="7">
        <v>0.23</v>
      </c>
      <c r="AT36" s="7">
        <v>0.33</v>
      </c>
      <c r="AU36" s="7">
        <v>0.26</v>
      </c>
      <c r="AV36" s="7">
        <v>0.11</v>
      </c>
      <c r="AW36" s="7">
        <v>0.15</v>
      </c>
      <c r="AX36" t="s">
        <v>108</v>
      </c>
      <c r="AY36" s="7">
        <v>0.06</v>
      </c>
      <c r="AZ36" s="7">
        <v>0.17</v>
      </c>
      <c r="BA36" s="7">
        <v>0.09</v>
      </c>
      <c r="BB36" s="7">
        <v>0.15</v>
      </c>
      <c r="BC36" s="7">
        <v>0.18</v>
      </c>
      <c r="BD36" t="s">
        <v>108</v>
      </c>
      <c r="BE36" s="7">
        <v>0.13</v>
      </c>
      <c r="BF36" s="7">
        <v>0.15</v>
      </c>
      <c r="BG36" s="7">
        <v>0.15</v>
      </c>
      <c r="BH36" s="7">
        <v>0.13</v>
      </c>
      <c r="BI36" s="7">
        <v>0.16</v>
      </c>
      <c r="BJ36" s="7">
        <v>0.14000000000000001</v>
      </c>
      <c r="BK36" s="7">
        <v>0.14000000000000001</v>
      </c>
      <c r="BL36" s="7">
        <v>0.14000000000000001</v>
      </c>
      <c r="BM36" s="7">
        <v>0.12</v>
      </c>
      <c r="BN36" s="7">
        <v>0.17</v>
      </c>
      <c r="BO36" s="7">
        <v>0.13</v>
      </c>
      <c r="BP36" t="s">
        <v>108</v>
      </c>
      <c r="BQ36" s="7">
        <v>0.16</v>
      </c>
      <c r="BR36" s="7">
        <v>0.12</v>
      </c>
      <c r="BS36" s="7">
        <v>0.13</v>
      </c>
      <c r="BT36" s="7">
        <v>0.11</v>
      </c>
      <c r="BU36" s="7">
        <v>0.14000000000000001</v>
      </c>
      <c r="BV36" s="7">
        <v>0.21</v>
      </c>
      <c r="BW36" s="7">
        <v>0.16</v>
      </c>
      <c r="BX36" s="7">
        <v>0.12</v>
      </c>
      <c r="BY36" s="7">
        <v>0.11</v>
      </c>
      <c r="BZ36" s="7">
        <v>0.1</v>
      </c>
    </row>
    <row r="37" spans="1:78" x14ac:dyDescent="0.25">
      <c r="A37" t="s">
        <v>149</v>
      </c>
      <c r="B37">
        <v>12</v>
      </c>
      <c r="C37">
        <v>8</v>
      </c>
      <c r="D37">
        <v>2</v>
      </c>
      <c r="E37">
        <v>1</v>
      </c>
      <c r="F37">
        <v>3</v>
      </c>
      <c r="G37">
        <v>5</v>
      </c>
      <c r="H37">
        <v>3</v>
      </c>
      <c r="I37">
        <v>5</v>
      </c>
      <c r="J37">
        <v>1</v>
      </c>
      <c r="K37">
        <v>2</v>
      </c>
      <c r="L37">
        <v>4</v>
      </c>
      <c r="M37">
        <v>3</v>
      </c>
      <c r="N37">
        <v>8</v>
      </c>
      <c r="O37">
        <v>1</v>
      </c>
      <c r="P37">
        <v>0</v>
      </c>
      <c r="Q37">
        <v>5</v>
      </c>
      <c r="R37">
        <v>6</v>
      </c>
      <c r="S37">
        <v>7</v>
      </c>
      <c r="T37">
        <v>2</v>
      </c>
      <c r="U37">
        <v>1</v>
      </c>
      <c r="V37">
        <v>12</v>
      </c>
      <c r="W37">
        <v>0</v>
      </c>
      <c r="X37">
        <v>0</v>
      </c>
      <c r="Y37">
        <v>0</v>
      </c>
      <c r="Z37">
        <v>12</v>
      </c>
      <c r="AA37">
        <v>12</v>
      </c>
      <c r="AB37">
        <v>12</v>
      </c>
      <c r="AC37">
        <v>1</v>
      </c>
      <c r="AD37">
        <v>11</v>
      </c>
      <c r="AE37">
        <v>0</v>
      </c>
      <c r="AF37">
        <v>2</v>
      </c>
      <c r="AG37">
        <v>10</v>
      </c>
      <c r="AH37">
        <v>0</v>
      </c>
      <c r="AI37">
        <v>7</v>
      </c>
      <c r="AJ37">
        <v>1</v>
      </c>
      <c r="AK37">
        <v>3</v>
      </c>
      <c r="AL37">
        <v>3</v>
      </c>
      <c r="AM37">
        <v>8</v>
      </c>
      <c r="AN37">
        <v>0</v>
      </c>
      <c r="AO37">
        <v>1</v>
      </c>
      <c r="AP37">
        <v>1</v>
      </c>
      <c r="AQ37">
        <v>0</v>
      </c>
      <c r="AR37">
        <v>1</v>
      </c>
      <c r="AS37">
        <v>1</v>
      </c>
      <c r="AT37">
        <v>1</v>
      </c>
      <c r="AU37">
        <v>2</v>
      </c>
      <c r="AV37">
        <v>1</v>
      </c>
      <c r="AW37">
        <v>0</v>
      </c>
      <c r="AX37">
        <v>2</v>
      </c>
      <c r="AY37">
        <v>2</v>
      </c>
      <c r="AZ37">
        <v>0</v>
      </c>
      <c r="BA37">
        <v>0</v>
      </c>
      <c r="BB37">
        <v>1</v>
      </c>
      <c r="BC37">
        <v>0</v>
      </c>
      <c r="BD37">
        <v>0</v>
      </c>
      <c r="BE37">
        <v>4</v>
      </c>
      <c r="BF37">
        <v>8</v>
      </c>
      <c r="BG37">
        <v>10</v>
      </c>
      <c r="BH37">
        <v>2</v>
      </c>
      <c r="BI37">
        <v>6</v>
      </c>
      <c r="BJ37">
        <v>2</v>
      </c>
      <c r="BK37">
        <v>1</v>
      </c>
      <c r="BL37">
        <v>1</v>
      </c>
      <c r="BM37">
        <v>8</v>
      </c>
      <c r="BN37">
        <v>2</v>
      </c>
      <c r="BO37">
        <v>1</v>
      </c>
      <c r="BP37">
        <v>0</v>
      </c>
      <c r="BQ37">
        <v>5</v>
      </c>
      <c r="BR37">
        <v>8</v>
      </c>
      <c r="BS37">
        <v>7</v>
      </c>
      <c r="BT37">
        <v>2</v>
      </c>
      <c r="BU37">
        <v>2</v>
      </c>
      <c r="BV37">
        <v>0</v>
      </c>
      <c r="BW37">
        <v>5</v>
      </c>
      <c r="BX37">
        <v>5</v>
      </c>
      <c r="BY37">
        <v>4</v>
      </c>
      <c r="BZ37">
        <v>5</v>
      </c>
    </row>
    <row r="38" spans="1:78" x14ac:dyDescent="0.25">
      <c r="B38" s="7">
        <v>0.02</v>
      </c>
      <c r="C38" s="7">
        <v>0.02</v>
      </c>
      <c r="D38" s="7">
        <v>0.04</v>
      </c>
      <c r="E38" s="7">
        <v>0.04</v>
      </c>
      <c r="F38" s="7">
        <v>0.02</v>
      </c>
      <c r="G38" s="7">
        <v>0.02</v>
      </c>
      <c r="H38" s="7">
        <v>0.03</v>
      </c>
      <c r="I38" s="7">
        <v>0.04</v>
      </c>
      <c r="J38" s="7">
        <v>0.01</v>
      </c>
      <c r="K38" s="7">
        <v>0.02</v>
      </c>
      <c r="L38" s="7">
        <v>0.04</v>
      </c>
      <c r="M38" s="7">
        <v>0.02</v>
      </c>
      <c r="N38" s="7">
        <v>0.02</v>
      </c>
      <c r="O38" s="7">
        <v>0.02</v>
      </c>
      <c r="P38" t="s">
        <v>108</v>
      </c>
      <c r="Q38" s="7">
        <v>0.06</v>
      </c>
      <c r="R38" s="7">
        <v>0.01</v>
      </c>
      <c r="S38" s="7">
        <v>0.02</v>
      </c>
      <c r="T38" s="7">
        <v>0.02</v>
      </c>
      <c r="U38" s="7">
        <v>0.02</v>
      </c>
      <c r="V38" s="7">
        <v>0.03</v>
      </c>
      <c r="W38" t="s">
        <v>108</v>
      </c>
      <c r="X38" t="s">
        <v>108</v>
      </c>
      <c r="Y38" t="s">
        <v>108</v>
      </c>
      <c r="Z38" s="7">
        <v>0.02</v>
      </c>
      <c r="AA38" s="7">
        <v>0.02</v>
      </c>
      <c r="AB38" s="7">
        <v>0.03</v>
      </c>
      <c r="AC38" s="7">
        <v>0.01</v>
      </c>
      <c r="AD38" s="7">
        <v>0.03</v>
      </c>
      <c r="AE38" t="s">
        <v>108</v>
      </c>
      <c r="AF38" s="7">
        <v>0.01</v>
      </c>
      <c r="AG38" s="7">
        <v>0.08</v>
      </c>
      <c r="AH38" t="s">
        <v>108</v>
      </c>
      <c r="AI38" s="7">
        <v>0.02</v>
      </c>
      <c r="AJ38" s="7">
        <v>0.02</v>
      </c>
      <c r="AK38" s="7">
        <v>0.03</v>
      </c>
      <c r="AL38" s="7">
        <v>0.01</v>
      </c>
      <c r="AM38" s="7">
        <v>0.04</v>
      </c>
      <c r="AN38" t="s">
        <v>108</v>
      </c>
      <c r="AO38" s="7">
        <v>0.02</v>
      </c>
      <c r="AP38" s="7">
        <v>0.02</v>
      </c>
      <c r="AQ38" t="s">
        <v>108</v>
      </c>
      <c r="AR38" s="7">
        <v>0.02</v>
      </c>
      <c r="AS38" s="7">
        <v>0.04</v>
      </c>
      <c r="AT38" s="7">
        <v>0.02</v>
      </c>
      <c r="AU38" s="7">
        <v>7.0000000000000007E-2</v>
      </c>
      <c r="AV38" s="7">
        <v>0.02</v>
      </c>
      <c r="AW38" t="s">
        <v>108</v>
      </c>
      <c r="AX38" s="7">
        <v>0.05</v>
      </c>
      <c r="AY38" s="7">
        <v>0.04</v>
      </c>
      <c r="AZ38" t="s">
        <v>108</v>
      </c>
      <c r="BA38" t="s">
        <v>108</v>
      </c>
      <c r="BB38" s="7">
        <v>0.03</v>
      </c>
      <c r="BC38" t="s">
        <v>108</v>
      </c>
      <c r="BD38" t="s">
        <v>108</v>
      </c>
      <c r="BE38" s="7">
        <v>0.02</v>
      </c>
      <c r="BF38" s="7">
        <v>0.02</v>
      </c>
      <c r="BG38" s="7">
        <v>0.03</v>
      </c>
      <c r="BH38" s="7">
        <v>0.01</v>
      </c>
      <c r="BI38" s="7">
        <v>0.04</v>
      </c>
      <c r="BJ38" s="7">
        <v>0.02</v>
      </c>
      <c r="BK38" s="7">
        <v>0.03</v>
      </c>
      <c r="BL38" s="7">
        <v>0.03</v>
      </c>
      <c r="BM38" s="7">
        <v>0.03</v>
      </c>
      <c r="BN38" s="7">
        <v>0.01</v>
      </c>
      <c r="BO38" s="7">
        <v>0.02</v>
      </c>
      <c r="BP38" t="s">
        <v>108</v>
      </c>
      <c r="BQ38" s="7">
        <v>0.03</v>
      </c>
      <c r="BR38" s="7">
        <v>0.04</v>
      </c>
      <c r="BS38" s="7">
        <v>0.03</v>
      </c>
      <c r="BT38" s="7">
        <v>0.03</v>
      </c>
      <c r="BU38" s="7">
        <v>0.02</v>
      </c>
      <c r="BV38" t="s">
        <v>108</v>
      </c>
      <c r="BW38" s="7">
        <v>0.04</v>
      </c>
      <c r="BX38" s="7">
        <v>0.02</v>
      </c>
      <c r="BY38" s="7">
        <v>0.01</v>
      </c>
      <c r="BZ38" s="7">
        <v>0.02</v>
      </c>
    </row>
    <row r="39" spans="1:78" x14ac:dyDescent="0.25">
      <c r="A39" t="s">
        <v>151</v>
      </c>
      <c r="B39">
        <v>9</v>
      </c>
      <c r="C39">
        <v>9</v>
      </c>
      <c r="D39">
        <v>0</v>
      </c>
      <c r="E39">
        <v>0</v>
      </c>
      <c r="F39">
        <v>0</v>
      </c>
      <c r="G39">
        <v>8</v>
      </c>
      <c r="H39">
        <v>1</v>
      </c>
      <c r="I39">
        <v>2</v>
      </c>
      <c r="J39">
        <v>6</v>
      </c>
      <c r="K39">
        <v>0</v>
      </c>
      <c r="L39">
        <v>1</v>
      </c>
      <c r="M39">
        <v>1</v>
      </c>
      <c r="N39">
        <v>7</v>
      </c>
      <c r="O39">
        <v>1</v>
      </c>
      <c r="P39">
        <v>0</v>
      </c>
      <c r="Q39">
        <v>2</v>
      </c>
      <c r="R39">
        <v>7</v>
      </c>
      <c r="S39">
        <v>6</v>
      </c>
      <c r="T39">
        <v>0</v>
      </c>
      <c r="U39">
        <v>3</v>
      </c>
      <c r="V39">
        <v>9</v>
      </c>
      <c r="W39">
        <v>0</v>
      </c>
      <c r="X39">
        <v>0</v>
      </c>
      <c r="Y39">
        <v>0</v>
      </c>
      <c r="Z39">
        <v>9</v>
      </c>
      <c r="AA39">
        <v>9</v>
      </c>
      <c r="AB39">
        <v>9</v>
      </c>
      <c r="AC39">
        <v>0</v>
      </c>
      <c r="AD39">
        <v>9</v>
      </c>
      <c r="AE39">
        <v>0</v>
      </c>
      <c r="AF39">
        <v>2</v>
      </c>
      <c r="AG39">
        <v>6</v>
      </c>
      <c r="AH39">
        <v>0</v>
      </c>
      <c r="AI39">
        <v>9</v>
      </c>
      <c r="AJ39">
        <v>0</v>
      </c>
      <c r="AK39">
        <v>0</v>
      </c>
      <c r="AL39">
        <v>4</v>
      </c>
      <c r="AM39">
        <v>4</v>
      </c>
      <c r="AN39">
        <v>0</v>
      </c>
      <c r="AO39">
        <v>0</v>
      </c>
      <c r="AP39">
        <v>2</v>
      </c>
      <c r="AQ39">
        <v>3</v>
      </c>
      <c r="AR39">
        <v>0</v>
      </c>
      <c r="AS39">
        <v>0</v>
      </c>
      <c r="AT39">
        <v>0</v>
      </c>
      <c r="AU39">
        <v>3</v>
      </c>
      <c r="AV39">
        <v>0</v>
      </c>
      <c r="AW39">
        <v>0</v>
      </c>
      <c r="AX39">
        <v>0</v>
      </c>
      <c r="AY39">
        <v>2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6</v>
      </c>
      <c r="BF39">
        <v>3</v>
      </c>
      <c r="BG39">
        <v>9</v>
      </c>
      <c r="BH39">
        <v>0</v>
      </c>
      <c r="BI39">
        <v>5</v>
      </c>
      <c r="BJ39">
        <v>2</v>
      </c>
      <c r="BK39">
        <v>1</v>
      </c>
      <c r="BL39">
        <v>0</v>
      </c>
      <c r="BM39">
        <v>9</v>
      </c>
      <c r="BN39">
        <v>0</v>
      </c>
      <c r="BO39">
        <v>0</v>
      </c>
      <c r="BP39">
        <v>0</v>
      </c>
      <c r="BQ39">
        <v>6</v>
      </c>
      <c r="BR39">
        <v>9</v>
      </c>
      <c r="BS39">
        <v>7</v>
      </c>
      <c r="BT39">
        <v>0</v>
      </c>
      <c r="BU39">
        <v>6</v>
      </c>
      <c r="BV39">
        <v>0</v>
      </c>
      <c r="BW39">
        <v>6</v>
      </c>
      <c r="BX39">
        <v>7</v>
      </c>
      <c r="BY39">
        <v>7</v>
      </c>
      <c r="BZ39">
        <v>4</v>
      </c>
    </row>
    <row r="40" spans="1:78" x14ac:dyDescent="0.25">
      <c r="B40" s="7">
        <v>0.02</v>
      </c>
      <c r="C40" s="7">
        <v>0.02</v>
      </c>
      <c r="D40" t="s">
        <v>108</v>
      </c>
      <c r="E40" t="s">
        <v>108</v>
      </c>
      <c r="F40" t="s">
        <v>108</v>
      </c>
      <c r="G40" s="7">
        <v>0.03</v>
      </c>
      <c r="H40" s="7">
        <v>0.01</v>
      </c>
      <c r="I40" s="7">
        <v>0.01</v>
      </c>
      <c r="J40" s="7">
        <v>0.03</v>
      </c>
      <c r="K40" t="s">
        <v>108</v>
      </c>
      <c r="L40" s="7">
        <v>0.01</v>
      </c>
      <c r="M40">
        <v>0</v>
      </c>
      <c r="N40" s="7">
        <v>0.02</v>
      </c>
      <c r="O40" s="7">
        <v>0.03</v>
      </c>
      <c r="P40" t="s">
        <v>108</v>
      </c>
      <c r="Q40" s="7">
        <v>0.02</v>
      </c>
      <c r="R40" s="7">
        <v>0.02</v>
      </c>
      <c r="S40" s="7">
        <v>0.02</v>
      </c>
      <c r="T40" t="s">
        <v>108</v>
      </c>
      <c r="U40" s="7">
        <v>0.03</v>
      </c>
      <c r="V40" s="7">
        <v>0.02</v>
      </c>
      <c r="W40" t="s">
        <v>108</v>
      </c>
      <c r="X40" t="s">
        <v>108</v>
      </c>
      <c r="Y40" t="s">
        <v>108</v>
      </c>
      <c r="Z40" s="7">
        <v>0.02</v>
      </c>
      <c r="AA40" s="7">
        <v>0.02</v>
      </c>
      <c r="AB40" s="7">
        <v>0.02</v>
      </c>
      <c r="AC40" t="s">
        <v>108</v>
      </c>
      <c r="AD40" s="7">
        <v>0.02</v>
      </c>
      <c r="AE40" t="s">
        <v>108</v>
      </c>
      <c r="AF40" s="7">
        <v>0.01</v>
      </c>
      <c r="AG40" s="7">
        <v>0.05</v>
      </c>
      <c r="AH40" t="s">
        <v>108</v>
      </c>
      <c r="AI40" s="7">
        <v>0.02</v>
      </c>
      <c r="AJ40" t="s">
        <v>108</v>
      </c>
      <c r="AK40" t="s">
        <v>108</v>
      </c>
      <c r="AL40" s="7">
        <v>0.02</v>
      </c>
      <c r="AM40" s="7">
        <v>0.02</v>
      </c>
      <c r="AN40" t="s">
        <v>108</v>
      </c>
      <c r="AO40" t="s">
        <v>108</v>
      </c>
      <c r="AP40" s="7">
        <v>0.05</v>
      </c>
      <c r="AQ40" s="7">
        <v>0.04</v>
      </c>
      <c r="AR40" t="s">
        <v>108</v>
      </c>
      <c r="AS40" t="s">
        <v>108</v>
      </c>
      <c r="AT40" t="s">
        <v>108</v>
      </c>
      <c r="AU40" s="7">
        <v>0.09</v>
      </c>
      <c r="AV40" t="s">
        <v>108</v>
      </c>
      <c r="AW40" t="s">
        <v>108</v>
      </c>
      <c r="AX40" t="s">
        <v>108</v>
      </c>
      <c r="AY40" s="7">
        <v>0.03</v>
      </c>
      <c r="AZ40" t="s">
        <v>108</v>
      </c>
      <c r="BA40" t="s">
        <v>108</v>
      </c>
      <c r="BB40" t="s">
        <v>108</v>
      </c>
      <c r="BC40" t="s">
        <v>108</v>
      </c>
      <c r="BD40" t="s">
        <v>108</v>
      </c>
      <c r="BE40" s="7">
        <v>0.04</v>
      </c>
      <c r="BF40" s="7">
        <v>0.01</v>
      </c>
      <c r="BG40" s="7">
        <v>0.03</v>
      </c>
      <c r="BH40" t="s">
        <v>108</v>
      </c>
      <c r="BI40" s="7">
        <v>0.04</v>
      </c>
      <c r="BJ40" s="7">
        <v>0.02</v>
      </c>
      <c r="BK40" s="7">
        <v>0.02</v>
      </c>
      <c r="BL40" t="s">
        <v>108</v>
      </c>
      <c r="BM40" s="7">
        <v>0.03</v>
      </c>
      <c r="BN40" t="s">
        <v>108</v>
      </c>
      <c r="BO40" t="s">
        <v>108</v>
      </c>
      <c r="BP40" t="s">
        <v>108</v>
      </c>
      <c r="BQ40" s="7">
        <v>0.04</v>
      </c>
      <c r="BR40" s="7">
        <v>0.04</v>
      </c>
      <c r="BS40" s="7">
        <v>0.03</v>
      </c>
      <c r="BT40" t="s">
        <v>108</v>
      </c>
      <c r="BU40" s="7">
        <v>0.06</v>
      </c>
      <c r="BV40" t="s">
        <v>108</v>
      </c>
      <c r="BW40" s="7">
        <v>0.05</v>
      </c>
      <c r="BX40" s="7">
        <v>0.03</v>
      </c>
      <c r="BY40" s="7">
        <v>0.03</v>
      </c>
      <c r="BZ40" s="7">
        <v>0.02</v>
      </c>
    </row>
    <row r="41" spans="1:78" x14ac:dyDescent="0.25">
      <c r="A41" t="s">
        <v>72</v>
      </c>
      <c r="B41">
        <v>1</v>
      </c>
      <c r="C41">
        <v>0</v>
      </c>
      <c r="D41">
        <v>1</v>
      </c>
      <c r="E41">
        <v>0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>
        <v>1</v>
      </c>
      <c r="M41">
        <v>1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1</v>
      </c>
      <c r="U41">
        <v>0</v>
      </c>
      <c r="V41">
        <v>0</v>
      </c>
      <c r="W41">
        <v>0</v>
      </c>
      <c r="X41">
        <v>1</v>
      </c>
      <c r="Y41">
        <v>0</v>
      </c>
      <c r="Z41">
        <v>1</v>
      </c>
      <c r="AA41">
        <v>1</v>
      </c>
      <c r="AB41">
        <v>1</v>
      </c>
      <c r="AC41">
        <v>0</v>
      </c>
      <c r="AD41">
        <v>1</v>
      </c>
      <c r="AE41">
        <v>0</v>
      </c>
      <c r="AF41">
        <v>1</v>
      </c>
      <c r="AG41">
        <v>0</v>
      </c>
      <c r="AH41">
        <v>0</v>
      </c>
      <c r="AI41">
        <v>1</v>
      </c>
      <c r="AJ41">
        <v>0</v>
      </c>
      <c r="AK41">
        <v>0</v>
      </c>
      <c r="AL41">
        <v>0</v>
      </c>
      <c r="AM41">
        <v>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</v>
      </c>
      <c r="BG41">
        <v>1</v>
      </c>
      <c r="BH41">
        <v>0</v>
      </c>
      <c r="BI41">
        <v>0</v>
      </c>
      <c r="BJ41">
        <v>1</v>
      </c>
      <c r="BK41">
        <v>0</v>
      </c>
      <c r="BL41">
        <v>0</v>
      </c>
      <c r="BM41">
        <v>0</v>
      </c>
      <c r="BN41">
        <v>1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1</v>
      </c>
      <c r="BY41">
        <v>1</v>
      </c>
      <c r="BZ41">
        <v>1</v>
      </c>
    </row>
    <row r="42" spans="1:78" x14ac:dyDescent="0.25">
      <c r="B42">
        <v>0</v>
      </c>
      <c r="C42" t="s">
        <v>106</v>
      </c>
      <c r="D42" s="7">
        <v>0.01</v>
      </c>
      <c r="E42" t="s">
        <v>106</v>
      </c>
      <c r="F42" t="s">
        <v>106</v>
      </c>
      <c r="G42" t="s">
        <v>106</v>
      </c>
      <c r="H42" s="7">
        <v>0.01</v>
      </c>
      <c r="I42" t="s">
        <v>106</v>
      </c>
      <c r="J42" t="s">
        <v>106</v>
      </c>
      <c r="K42" t="s">
        <v>106</v>
      </c>
      <c r="L42">
        <v>0</v>
      </c>
      <c r="M42">
        <v>0</v>
      </c>
      <c r="N42" t="s">
        <v>106</v>
      </c>
      <c r="O42" t="s">
        <v>106</v>
      </c>
      <c r="P42" t="s">
        <v>106</v>
      </c>
      <c r="Q42" s="7">
        <v>0.01</v>
      </c>
      <c r="R42" t="s">
        <v>106</v>
      </c>
      <c r="S42" t="s">
        <v>106</v>
      </c>
      <c r="T42">
        <v>0</v>
      </c>
      <c r="U42" t="s">
        <v>106</v>
      </c>
      <c r="V42" t="s">
        <v>106</v>
      </c>
      <c r="W42" t="s">
        <v>106</v>
      </c>
      <c r="X42" s="7">
        <v>0.01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>
        <v>0</v>
      </c>
      <c r="AE42" t="s">
        <v>106</v>
      </c>
      <c r="AF42">
        <v>0</v>
      </c>
      <c r="AG42" t="s">
        <v>106</v>
      </c>
      <c r="AH42" t="s">
        <v>106</v>
      </c>
      <c r="AI42">
        <v>0</v>
      </c>
      <c r="AJ42" t="s">
        <v>106</v>
      </c>
      <c r="AK42" t="s">
        <v>106</v>
      </c>
      <c r="AL42" t="s">
        <v>106</v>
      </c>
      <c r="AM42">
        <v>0</v>
      </c>
      <c r="AN42" t="s">
        <v>106</v>
      </c>
      <c r="AO42" t="s">
        <v>106</v>
      </c>
      <c r="AP42" t="s">
        <v>106</v>
      </c>
      <c r="AQ42" t="s">
        <v>106</v>
      </c>
      <c r="AR42" t="s">
        <v>106</v>
      </c>
      <c r="AS42" t="s">
        <v>106</v>
      </c>
      <c r="AT42" t="s">
        <v>106</v>
      </c>
      <c r="AU42" t="s">
        <v>106</v>
      </c>
      <c r="AV42" t="s">
        <v>106</v>
      </c>
      <c r="AW42" t="s">
        <v>106</v>
      </c>
      <c r="AX42" s="7">
        <v>0.01</v>
      </c>
      <c r="AY42" t="s">
        <v>106</v>
      </c>
      <c r="AZ42" t="s">
        <v>106</v>
      </c>
      <c r="BA42" t="s">
        <v>106</v>
      </c>
      <c r="BB42" t="s">
        <v>106</v>
      </c>
      <c r="BC42" t="s">
        <v>106</v>
      </c>
      <c r="BD42" t="s">
        <v>106</v>
      </c>
      <c r="BE42" t="s">
        <v>106</v>
      </c>
      <c r="BF42">
        <v>0</v>
      </c>
      <c r="BG42">
        <v>0</v>
      </c>
      <c r="BH42" t="s">
        <v>106</v>
      </c>
      <c r="BI42" t="s">
        <v>106</v>
      </c>
      <c r="BJ42">
        <v>0</v>
      </c>
      <c r="BK42" t="s">
        <v>106</v>
      </c>
      <c r="BL42" t="s">
        <v>106</v>
      </c>
      <c r="BM42" t="s">
        <v>106</v>
      </c>
      <c r="BN42">
        <v>0</v>
      </c>
      <c r="BO42" t="s">
        <v>106</v>
      </c>
      <c r="BP42" t="s">
        <v>106</v>
      </c>
      <c r="BQ42" t="s">
        <v>106</v>
      </c>
      <c r="BR42" t="s">
        <v>106</v>
      </c>
      <c r="BS42" t="s">
        <v>106</v>
      </c>
      <c r="BT42" t="s">
        <v>106</v>
      </c>
      <c r="BU42" t="s">
        <v>106</v>
      </c>
      <c r="BV42" t="s">
        <v>106</v>
      </c>
      <c r="BW42" t="s">
        <v>106</v>
      </c>
      <c r="BX42">
        <v>0</v>
      </c>
      <c r="BY42">
        <v>0</v>
      </c>
      <c r="BZ42">
        <v>0</v>
      </c>
    </row>
    <row r="43" spans="1:78" x14ac:dyDescent="0.25">
      <c r="A43" t="s">
        <v>73</v>
      </c>
      <c r="B43">
        <v>75</v>
      </c>
      <c r="C43">
        <v>45</v>
      </c>
      <c r="D43">
        <v>26</v>
      </c>
      <c r="E43">
        <v>4</v>
      </c>
      <c r="F43">
        <v>20</v>
      </c>
      <c r="G43">
        <v>40</v>
      </c>
      <c r="H43">
        <v>14</v>
      </c>
      <c r="I43">
        <v>20</v>
      </c>
      <c r="J43">
        <v>25</v>
      </c>
      <c r="K43">
        <v>12</v>
      </c>
      <c r="L43">
        <v>18</v>
      </c>
      <c r="M43">
        <v>25</v>
      </c>
      <c r="N43">
        <v>41</v>
      </c>
      <c r="O43">
        <v>6</v>
      </c>
      <c r="P43">
        <v>2</v>
      </c>
      <c r="Q43">
        <v>10</v>
      </c>
      <c r="R43">
        <v>64</v>
      </c>
      <c r="S43">
        <v>43</v>
      </c>
      <c r="T43">
        <v>18</v>
      </c>
      <c r="U43">
        <v>12</v>
      </c>
      <c r="V43">
        <v>61</v>
      </c>
      <c r="W43">
        <v>3</v>
      </c>
      <c r="X43">
        <v>10</v>
      </c>
      <c r="Y43">
        <v>13</v>
      </c>
      <c r="Z43">
        <v>62</v>
      </c>
      <c r="AA43">
        <v>75</v>
      </c>
      <c r="AB43">
        <v>62</v>
      </c>
      <c r="AC43">
        <v>16</v>
      </c>
      <c r="AD43">
        <v>47</v>
      </c>
      <c r="AE43">
        <v>12</v>
      </c>
      <c r="AF43">
        <v>56</v>
      </c>
      <c r="AG43">
        <v>15</v>
      </c>
      <c r="AH43">
        <v>1</v>
      </c>
      <c r="AI43">
        <v>55</v>
      </c>
      <c r="AJ43">
        <v>10</v>
      </c>
      <c r="AK43">
        <v>9</v>
      </c>
      <c r="AL43">
        <v>34</v>
      </c>
      <c r="AM43">
        <v>28</v>
      </c>
      <c r="AN43">
        <v>2</v>
      </c>
      <c r="AO43">
        <v>10</v>
      </c>
      <c r="AP43">
        <v>6</v>
      </c>
      <c r="AQ43">
        <v>10</v>
      </c>
      <c r="AR43">
        <v>0</v>
      </c>
      <c r="AS43">
        <v>4</v>
      </c>
      <c r="AT43">
        <v>9</v>
      </c>
      <c r="AU43">
        <v>3</v>
      </c>
      <c r="AV43">
        <v>3</v>
      </c>
      <c r="AW43">
        <v>3</v>
      </c>
      <c r="AX43">
        <v>23</v>
      </c>
      <c r="AY43">
        <v>6</v>
      </c>
      <c r="AZ43">
        <v>1</v>
      </c>
      <c r="BA43">
        <v>1</v>
      </c>
      <c r="BB43">
        <v>4</v>
      </c>
      <c r="BC43">
        <v>2</v>
      </c>
      <c r="BD43">
        <v>1</v>
      </c>
      <c r="BE43">
        <v>24</v>
      </c>
      <c r="BF43">
        <v>50</v>
      </c>
      <c r="BG43">
        <v>46</v>
      </c>
      <c r="BH43">
        <v>29</v>
      </c>
      <c r="BI43">
        <v>22</v>
      </c>
      <c r="BJ43">
        <v>14</v>
      </c>
      <c r="BK43">
        <v>8</v>
      </c>
      <c r="BL43">
        <v>4</v>
      </c>
      <c r="BM43">
        <v>43</v>
      </c>
      <c r="BN43">
        <v>26</v>
      </c>
      <c r="BO43">
        <v>4</v>
      </c>
      <c r="BP43">
        <v>2</v>
      </c>
      <c r="BQ43">
        <v>25</v>
      </c>
      <c r="BR43">
        <v>31</v>
      </c>
      <c r="BS43">
        <v>29</v>
      </c>
      <c r="BT43">
        <v>11</v>
      </c>
      <c r="BU43">
        <v>14</v>
      </c>
      <c r="BV43">
        <v>8</v>
      </c>
      <c r="BW43">
        <v>19</v>
      </c>
      <c r="BX43">
        <v>32</v>
      </c>
      <c r="BY43">
        <v>34</v>
      </c>
      <c r="BZ43">
        <v>27</v>
      </c>
    </row>
    <row r="44" spans="1:78" x14ac:dyDescent="0.25">
      <c r="B44" s="7">
        <v>0.14000000000000001</v>
      </c>
      <c r="C44" s="7">
        <v>0.1</v>
      </c>
      <c r="D44" s="7">
        <v>0.43</v>
      </c>
      <c r="E44" s="7">
        <v>0.13</v>
      </c>
      <c r="F44" s="7">
        <v>0.15</v>
      </c>
      <c r="G44" s="7">
        <v>0.14000000000000001</v>
      </c>
      <c r="H44" s="7">
        <v>0.14000000000000001</v>
      </c>
      <c r="I44" s="7">
        <v>0.16</v>
      </c>
      <c r="J44" s="7">
        <v>0.13</v>
      </c>
      <c r="K44" s="7">
        <v>0.12</v>
      </c>
      <c r="L44" s="7">
        <v>0.16</v>
      </c>
      <c r="M44" s="7">
        <v>0.19</v>
      </c>
      <c r="N44" s="7">
        <v>0.12</v>
      </c>
      <c r="O44" s="7">
        <v>0.15</v>
      </c>
      <c r="P44" s="7">
        <v>0.18</v>
      </c>
      <c r="Q44" s="7">
        <v>0.11</v>
      </c>
      <c r="R44" s="7">
        <v>0.15</v>
      </c>
      <c r="S44" s="7">
        <v>0.14000000000000001</v>
      </c>
      <c r="T44" s="7">
        <v>0.14000000000000001</v>
      </c>
      <c r="U44" s="7">
        <v>0.14000000000000001</v>
      </c>
      <c r="V44" s="7">
        <v>0.14000000000000001</v>
      </c>
      <c r="W44" s="7">
        <v>0.06</v>
      </c>
      <c r="X44" s="7">
        <v>0.27</v>
      </c>
      <c r="Y44" s="7">
        <v>0.21</v>
      </c>
      <c r="Z44" s="7">
        <v>0.13</v>
      </c>
      <c r="AA44" s="7">
        <v>0.14000000000000001</v>
      </c>
      <c r="AB44" s="7">
        <v>0.13</v>
      </c>
      <c r="AC44" s="7">
        <v>0.18</v>
      </c>
      <c r="AD44" s="7">
        <v>0.12</v>
      </c>
      <c r="AE44" s="7">
        <v>0.28000000000000003</v>
      </c>
      <c r="AF44" s="7">
        <v>0.15</v>
      </c>
      <c r="AG44" s="7">
        <v>0.13</v>
      </c>
      <c r="AH44" s="7">
        <v>0.12</v>
      </c>
      <c r="AI44" s="7">
        <v>0.14000000000000001</v>
      </c>
      <c r="AJ44" s="7">
        <v>0.19</v>
      </c>
      <c r="AK44" s="7">
        <v>0.1</v>
      </c>
      <c r="AL44" s="7">
        <v>0.14000000000000001</v>
      </c>
      <c r="AM44" s="7">
        <v>0.13</v>
      </c>
      <c r="AN44" s="7">
        <v>0.14000000000000001</v>
      </c>
      <c r="AO44" s="7">
        <v>0.21</v>
      </c>
      <c r="AP44" s="7">
        <v>0.15</v>
      </c>
      <c r="AQ44" s="7">
        <v>0.17</v>
      </c>
      <c r="AR44" t="s">
        <v>108</v>
      </c>
      <c r="AS44" s="7">
        <v>0.18</v>
      </c>
      <c r="AT44" s="7">
        <v>0.15</v>
      </c>
      <c r="AU44" s="7">
        <v>0.11</v>
      </c>
      <c r="AV44" s="7">
        <v>0.08</v>
      </c>
      <c r="AW44" s="7">
        <v>0.24</v>
      </c>
      <c r="AX44" s="7">
        <v>0.5</v>
      </c>
      <c r="AY44" s="7">
        <v>0.1</v>
      </c>
      <c r="AZ44" s="7">
        <v>0.03</v>
      </c>
      <c r="BA44" s="7">
        <v>0.06</v>
      </c>
      <c r="BB44" s="7">
        <v>0.11</v>
      </c>
      <c r="BC44" s="7">
        <v>0.08</v>
      </c>
      <c r="BD44" s="7">
        <v>0.16</v>
      </c>
      <c r="BE44" s="7">
        <v>0.15</v>
      </c>
      <c r="BF44" s="7">
        <v>0.14000000000000001</v>
      </c>
      <c r="BG44" s="7">
        <v>0.13</v>
      </c>
      <c r="BH44" s="7">
        <v>0.16</v>
      </c>
      <c r="BI44" s="7">
        <v>0.16</v>
      </c>
      <c r="BJ44" s="7">
        <v>0.12</v>
      </c>
      <c r="BK44" s="7">
        <v>0.15</v>
      </c>
      <c r="BL44" s="7">
        <v>0.15</v>
      </c>
      <c r="BM44" s="7">
        <v>0.16</v>
      </c>
      <c r="BN44" s="7">
        <v>0.13</v>
      </c>
      <c r="BO44" s="7">
        <v>7.0000000000000007E-2</v>
      </c>
      <c r="BP44" s="7">
        <v>0.3</v>
      </c>
      <c r="BQ44" s="7">
        <v>0.17</v>
      </c>
      <c r="BR44" s="7">
        <v>0.13</v>
      </c>
      <c r="BS44" s="7">
        <v>0.13</v>
      </c>
      <c r="BT44" s="7">
        <v>0.16</v>
      </c>
      <c r="BU44" s="7">
        <v>0.13</v>
      </c>
      <c r="BV44" s="7">
        <v>0.18</v>
      </c>
      <c r="BW44" s="7">
        <v>0.16</v>
      </c>
      <c r="BX44" s="7">
        <v>0.13</v>
      </c>
      <c r="BY44" s="7">
        <v>0.13</v>
      </c>
      <c r="BZ44" s="7">
        <v>0.13</v>
      </c>
    </row>
    <row r="45" spans="1:78" x14ac:dyDescent="0.25">
      <c r="A45" t="s">
        <v>131</v>
      </c>
      <c r="B45">
        <v>14</v>
      </c>
      <c r="C45">
        <v>14</v>
      </c>
      <c r="D45">
        <v>0</v>
      </c>
      <c r="E45">
        <v>0</v>
      </c>
      <c r="F45">
        <v>5</v>
      </c>
      <c r="G45">
        <v>7</v>
      </c>
      <c r="H45">
        <v>1</v>
      </c>
      <c r="I45">
        <v>3</v>
      </c>
      <c r="J45">
        <v>4</v>
      </c>
      <c r="K45">
        <v>6</v>
      </c>
      <c r="L45">
        <v>1</v>
      </c>
      <c r="M45">
        <v>7</v>
      </c>
      <c r="N45">
        <v>5</v>
      </c>
      <c r="O45">
        <v>2</v>
      </c>
      <c r="P45">
        <v>0</v>
      </c>
      <c r="Q45">
        <v>0</v>
      </c>
      <c r="R45">
        <v>14</v>
      </c>
      <c r="S45">
        <v>3</v>
      </c>
      <c r="T45">
        <v>6</v>
      </c>
      <c r="U45">
        <v>5</v>
      </c>
      <c r="V45">
        <v>12</v>
      </c>
      <c r="W45">
        <v>2</v>
      </c>
      <c r="X45">
        <v>0</v>
      </c>
      <c r="Y45">
        <v>0</v>
      </c>
      <c r="Z45">
        <v>14</v>
      </c>
      <c r="AA45">
        <v>14</v>
      </c>
      <c r="AB45">
        <v>14</v>
      </c>
      <c r="AC45">
        <v>3</v>
      </c>
      <c r="AD45">
        <v>8</v>
      </c>
      <c r="AE45">
        <v>1</v>
      </c>
      <c r="AF45">
        <v>11</v>
      </c>
      <c r="AG45">
        <v>2</v>
      </c>
      <c r="AH45">
        <v>0</v>
      </c>
      <c r="AI45">
        <v>8</v>
      </c>
      <c r="AJ45">
        <v>4</v>
      </c>
      <c r="AK45">
        <v>3</v>
      </c>
      <c r="AL45">
        <v>5</v>
      </c>
      <c r="AM45">
        <v>9</v>
      </c>
      <c r="AN45">
        <v>0</v>
      </c>
      <c r="AO45">
        <v>0</v>
      </c>
      <c r="AP45">
        <v>5</v>
      </c>
      <c r="AQ45">
        <v>0</v>
      </c>
      <c r="AR45">
        <v>5</v>
      </c>
      <c r="AS45">
        <v>0</v>
      </c>
      <c r="AT45">
        <v>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</v>
      </c>
      <c r="BA45">
        <v>0</v>
      </c>
      <c r="BB45">
        <v>0</v>
      </c>
      <c r="BC45">
        <v>0</v>
      </c>
      <c r="BD45">
        <v>0</v>
      </c>
      <c r="BE45">
        <v>6</v>
      </c>
      <c r="BF45">
        <v>7</v>
      </c>
      <c r="BG45">
        <v>9</v>
      </c>
      <c r="BH45">
        <v>4</v>
      </c>
      <c r="BI45">
        <v>6</v>
      </c>
      <c r="BJ45">
        <v>0</v>
      </c>
      <c r="BK45">
        <v>3</v>
      </c>
      <c r="BL45">
        <v>0</v>
      </c>
      <c r="BM45">
        <v>6</v>
      </c>
      <c r="BN45">
        <v>6</v>
      </c>
      <c r="BO45">
        <v>2</v>
      </c>
      <c r="BP45">
        <v>0</v>
      </c>
      <c r="BQ45">
        <v>3</v>
      </c>
      <c r="BR45">
        <v>7</v>
      </c>
      <c r="BS45">
        <v>6</v>
      </c>
      <c r="BT45">
        <v>2</v>
      </c>
      <c r="BU45">
        <v>4</v>
      </c>
      <c r="BV45">
        <v>0</v>
      </c>
      <c r="BW45">
        <v>3</v>
      </c>
      <c r="BX45">
        <v>6</v>
      </c>
      <c r="BY45">
        <v>5</v>
      </c>
      <c r="BZ45">
        <v>6</v>
      </c>
    </row>
    <row r="46" spans="1:78" x14ac:dyDescent="0.25">
      <c r="B46" s="7">
        <v>0.03</v>
      </c>
      <c r="C46" s="7">
        <v>0.03</v>
      </c>
      <c r="D46" t="s">
        <v>108</v>
      </c>
      <c r="E46" t="s">
        <v>108</v>
      </c>
      <c r="F46" s="7">
        <v>0.04</v>
      </c>
      <c r="G46" s="7">
        <v>0.03</v>
      </c>
      <c r="H46" s="7">
        <v>0.01</v>
      </c>
      <c r="I46" s="7">
        <v>0.03</v>
      </c>
      <c r="J46" s="7">
        <v>0.02</v>
      </c>
      <c r="K46" s="7">
        <v>0.06</v>
      </c>
      <c r="L46" s="7">
        <v>0.01</v>
      </c>
      <c r="M46" s="7">
        <v>0.05</v>
      </c>
      <c r="N46" s="7">
        <v>0.01</v>
      </c>
      <c r="O46" s="7">
        <v>0.06</v>
      </c>
      <c r="P46" t="s">
        <v>108</v>
      </c>
      <c r="Q46" t="s">
        <v>108</v>
      </c>
      <c r="R46" s="7">
        <v>0.03</v>
      </c>
      <c r="S46" s="7">
        <v>0.01</v>
      </c>
      <c r="T46" s="7">
        <v>0.05</v>
      </c>
      <c r="U46" s="7">
        <v>0.06</v>
      </c>
      <c r="V46" s="7">
        <v>0.03</v>
      </c>
      <c r="W46" s="7">
        <v>0.04</v>
      </c>
      <c r="X46" t="s">
        <v>108</v>
      </c>
      <c r="Y46" t="s">
        <v>108</v>
      </c>
      <c r="Z46" s="7">
        <v>0.03</v>
      </c>
      <c r="AA46" s="7">
        <v>0.03</v>
      </c>
      <c r="AB46" s="7">
        <v>0.03</v>
      </c>
      <c r="AC46" s="7">
        <v>0.03</v>
      </c>
      <c r="AD46" s="7">
        <v>0.02</v>
      </c>
      <c r="AE46" s="7">
        <v>0.02</v>
      </c>
      <c r="AF46" s="7">
        <v>0.03</v>
      </c>
      <c r="AG46" s="7">
        <v>0.02</v>
      </c>
      <c r="AH46" t="s">
        <v>108</v>
      </c>
      <c r="AI46" s="7">
        <v>0.02</v>
      </c>
      <c r="AJ46" s="7">
        <v>7.0000000000000007E-2</v>
      </c>
      <c r="AK46" s="7">
        <v>0.03</v>
      </c>
      <c r="AL46" s="7">
        <v>0.02</v>
      </c>
      <c r="AM46" s="7">
        <v>0.04</v>
      </c>
      <c r="AN46" t="s">
        <v>108</v>
      </c>
      <c r="AO46" t="s">
        <v>108</v>
      </c>
      <c r="AP46" s="7">
        <v>0.12</v>
      </c>
      <c r="AQ46" t="s">
        <v>108</v>
      </c>
      <c r="AR46" s="7">
        <v>0.13</v>
      </c>
      <c r="AS46" t="s">
        <v>108</v>
      </c>
      <c r="AT46" s="7">
        <v>0.04</v>
      </c>
      <c r="AU46" t="s">
        <v>108</v>
      </c>
      <c r="AV46" t="s">
        <v>108</v>
      </c>
      <c r="AW46" t="s">
        <v>108</v>
      </c>
      <c r="AX46" t="s">
        <v>108</v>
      </c>
      <c r="AY46" s="7">
        <v>0.01</v>
      </c>
      <c r="AZ46" s="7">
        <v>0.04</v>
      </c>
      <c r="BA46" t="s">
        <v>108</v>
      </c>
      <c r="BB46" t="s">
        <v>108</v>
      </c>
      <c r="BC46" t="s">
        <v>108</v>
      </c>
      <c r="BD46" t="s">
        <v>108</v>
      </c>
      <c r="BE46" s="7">
        <v>0.04</v>
      </c>
      <c r="BF46" s="7">
        <v>0.02</v>
      </c>
      <c r="BG46" s="7">
        <v>0.03</v>
      </c>
      <c r="BH46" s="7">
        <v>0.02</v>
      </c>
      <c r="BI46" s="7">
        <v>0.04</v>
      </c>
      <c r="BJ46">
        <v>0</v>
      </c>
      <c r="BK46" s="7">
        <v>0.06</v>
      </c>
      <c r="BL46" t="s">
        <v>108</v>
      </c>
      <c r="BM46" s="7">
        <v>0.02</v>
      </c>
      <c r="BN46" s="7">
        <v>0.03</v>
      </c>
      <c r="BO46" s="7">
        <v>0.04</v>
      </c>
      <c r="BP46" t="s">
        <v>108</v>
      </c>
      <c r="BQ46" s="7">
        <v>0.02</v>
      </c>
      <c r="BR46" s="7">
        <v>0.03</v>
      </c>
      <c r="BS46" s="7">
        <v>0.03</v>
      </c>
      <c r="BT46" s="7">
        <v>0.03</v>
      </c>
      <c r="BU46" s="7">
        <v>0.04</v>
      </c>
      <c r="BV46" t="s">
        <v>108</v>
      </c>
      <c r="BW46" s="7">
        <v>0.02</v>
      </c>
      <c r="BX46" s="7">
        <v>0.02</v>
      </c>
      <c r="BY46" s="7">
        <v>0.02</v>
      </c>
      <c r="BZ46" s="7">
        <v>0.03</v>
      </c>
    </row>
    <row r="47" spans="1:78" x14ac:dyDescent="0.25">
      <c r="A47" t="s">
        <v>152</v>
      </c>
      <c r="B47">
        <v>1</v>
      </c>
      <c r="C47">
        <v>1</v>
      </c>
      <c r="D47">
        <v>0</v>
      </c>
      <c r="E47">
        <v>0</v>
      </c>
      <c r="F47">
        <v>1</v>
      </c>
      <c r="G47">
        <v>0</v>
      </c>
      <c r="H47">
        <v>0</v>
      </c>
      <c r="I47">
        <v>0</v>
      </c>
      <c r="J47">
        <v>1</v>
      </c>
      <c r="K47">
        <v>0</v>
      </c>
      <c r="L47">
        <v>0</v>
      </c>
      <c r="M47">
        <v>1</v>
      </c>
      <c r="N47">
        <v>0</v>
      </c>
      <c r="O47">
        <v>0</v>
      </c>
      <c r="P47">
        <v>0</v>
      </c>
      <c r="Q47">
        <v>0</v>
      </c>
      <c r="R47">
        <v>1</v>
      </c>
      <c r="S47">
        <v>0</v>
      </c>
      <c r="T47">
        <v>1</v>
      </c>
      <c r="U47">
        <v>0</v>
      </c>
      <c r="V47">
        <v>1</v>
      </c>
      <c r="W47">
        <v>0</v>
      </c>
      <c r="X47">
        <v>0</v>
      </c>
      <c r="Y47">
        <v>0</v>
      </c>
      <c r="Z47">
        <v>1</v>
      </c>
      <c r="AA47">
        <v>1</v>
      </c>
      <c r="AB47">
        <v>1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0</v>
      </c>
      <c r="AI47">
        <v>1</v>
      </c>
      <c r="AJ47">
        <v>0</v>
      </c>
      <c r="AK47">
        <v>0</v>
      </c>
      <c r="AL47">
        <v>0</v>
      </c>
      <c r="AM47">
        <v>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1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1</v>
      </c>
      <c r="BG47">
        <v>0</v>
      </c>
      <c r="BH47">
        <v>1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1</v>
      </c>
      <c r="BO47">
        <v>0</v>
      </c>
      <c r="BP47">
        <v>0</v>
      </c>
      <c r="BQ47">
        <v>0</v>
      </c>
      <c r="BR47">
        <v>1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1</v>
      </c>
      <c r="BY47">
        <v>0</v>
      </c>
      <c r="BZ47">
        <v>0</v>
      </c>
    </row>
    <row r="48" spans="1:78" x14ac:dyDescent="0.25">
      <c r="B48">
        <v>0</v>
      </c>
      <c r="C48">
        <v>0</v>
      </c>
      <c r="D48" t="s">
        <v>106</v>
      </c>
      <c r="E48" t="s">
        <v>106</v>
      </c>
      <c r="F48" s="7">
        <v>0.01</v>
      </c>
      <c r="G48" t="s">
        <v>106</v>
      </c>
      <c r="H48" t="s">
        <v>106</v>
      </c>
      <c r="I48" t="s">
        <v>106</v>
      </c>
      <c r="J48">
        <v>0</v>
      </c>
      <c r="K48" t="s">
        <v>106</v>
      </c>
      <c r="L48" t="s">
        <v>106</v>
      </c>
      <c r="M48" s="7">
        <v>0.01</v>
      </c>
      <c r="N48" t="s">
        <v>106</v>
      </c>
      <c r="O48" t="s">
        <v>106</v>
      </c>
      <c r="P48" t="s">
        <v>106</v>
      </c>
      <c r="Q48" t="s">
        <v>106</v>
      </c>
      <c r="R48">
        <v>0</v>
      </c>
      <c r="S48" t="s">
        <v>106</v>
      </c>
      <c r="T48" s="7">
        <v>0.01</v>
      </c>
      <c r="U48" t="s">
        <v>106</v>
      </c>
      <c r="V48">
        <v>0</v>
      </c>
      <c r="W48" t="s">
        <v>106</v>
      </c>
      <c r="X48" t="s">
        <v>106</v>
      </c>
      <c r="Y48" t="s">
        <v>106</v>
      </c>
      <c r="Z48">
        <v>0</v>
      </c>
      <c r="AA48">
        <v>0</v>
      </c>
      <c r="AB48">
        <v>0</v>
      </c>
      <c r="AC48" t="s">
        <v>106</v>
      </c>
      <c r="AD48">
        <v>0</v>
      </c>
      <c r="AE48" t="s">
        <v>106</v>
      </c>
      <c r="AF48" t="s">
        <v>106</v>
      </c>
      <c r="AG48" s="7">
        <v>0.01</v>
      </c>
      <c r="AH48" t="s">
        <v>106</v>
      </c>
      <c r="AI48">
        <v>0</v>
      </c>
      <c r="AJ48" t="s">
        <v>106</v>
      </c>
      <c r="AK48" t="s">
        <v>106</v>
      </c>
      <c r="AL48" t="s">
        <v>106</v>
      </c>
      <c r="AM48">
        <v>0</v>
      </c>
      <c r="AN48" t="s">
        <v>106</v>
      </c>
      <c r="AO48" t="s">
        <v>106</v>
      </c>
      <c r="AP48" t="s">
        <v>106</v>
      </c>
      <c r="AQ48" t="s">
        <v>106</v>
      </c>
      <c r="AR48" t="s">
        <v>106</v>
      </c>
      <c r="AS48" t="s">
        <v>106</v>
      </c>
      <c r="AT48" t="s">
        <v>106</v>
      </c>
      <c r="AU48" t="s">
        <v>106</v>
      </c>
      <c r="AV48" t="s">
        <v>106</v>
      </c>
      <c r="AW48" t="s">
        <v>106</v>
      </c>
      <c r="AX48" t="s">
        <v>106</v>
      </c>
      <c r="AY48" t="s">
        <v>106</v>
      </c>
      <c r="AZ48" s="7">
        <v>0.02</v>
      </c>
      <c r="BA48" t="s">
        <v>106</v>
      </c>
      <c r="BB48" t="s">
        <v>106</v>
      </c>
      <c r="BC48" t="s">
        <v>106</v>
      </c>
      <c r="BD48" t="s">
        <v>106</v>
      </c>
      <c r="BE48" t="s">
        <v>106</v>
      </c>
      <c r="BF48">
        <v>0</v>
      </c>
      <c r="BG48" t="s">
        <v>106</v>
      </c>
      <c r="BH48">
        <v>0</v>
      </c>
      <c r="BI48" t="s">
        <v>106</v>
      </c>
      <c r="BJ48" t="s">
        <v>106</v>
      </c>
      <c r="BK48" t="s">
        <v>106</v>
      </c>
      <c r="BL48" t="s">
        <v>106</v>
      </c>
      <c r="BM48" t="s">
        <v>106</v>
      </c>
      <c r="BN48">
        <v>0</v>
      </c>
      <c r="BO48" t="s">
        <v>106</v>
      </c>
      <c r="BP48" t="s">
        <v>106</v>
      </c>
      <c r="BQ48" t="s">
        <v>106</v>
      </c>
      <c r="BR48">
        <v>0</v>
      </c>
      <c r="BS48" t="s">
        <v>106</v>
      </c>
      <c r="BT48" t="s">
        <v>106</v>
      </c>
      <c r="BU48" t="s">
        <v>106</v>
      </c>
      <c r="BV48" t="s">
        <v>106</v>
      </c>
      <c r="BW48" t="s">
        <v>106</v>
      </c>
      <c r="BX48">
        <v>0</v>
      </c>
      <c r="BY48" t="s">
        <v>106</v>
      </c>
      <c r="BZ48" t="s">
        <v>106</v>
      </c>
    </row>
    <row r="49" spans="1:78" x14ac:dyDescent="0.25">
      <c r="A49" t="s">
        <v>132</v>
      </c>
      <c r="B49">
        <v>24</v>
      </c>
      <c r="C49">
        <v>18</v>
      </c>
      <c r="D49">
        <v>6</v>
      </c>
      <c r="E49">
        <v>0</v>
      </c>
      <c r="F49">
        <v>5</v>
      </c>
      <c r="G49">
        <v>15</v>
      </c>
      <c r="H49">
        <v>5</v>
      </c>
      <c r="I49">
        <v>7</v>
      </c>
      <c r="J49">
        <v>8</v>
      </c>
      <c r="K49">
        <v>4</v>
      </c>
      <c r="L49">
        <v>5</v>
      </c>
      <c r="M49">
        <v>7</v>
      </c>
      <c r="N49">
        <v>14</v>
      </c>
      <c r="O49">
        <v>2</v>
      </c>
      <c r="P49">
        <v>1</v>
      </c>
      <c r="Q49">
        <v>8</v>
      </c>
      <c r="R49">
        <v>16</v>
      </c>
      <c r="S49">
        <v>10</v>
      </c>
      <c r="T49">
        <v>7</v>
      </c>
      <c r="U49">
        <v>7</v>
      </c>
      <c r="V49">
        <v>19</v>
      </c>
      <c r="W49">
        <v>3</v>
      </c>
      <c r="X49">
        <v>1</v>
      </c>
      <c r="Y49">
        <v>7</v>
      </c>
      <c r="Z49">
        <v>17</v>
      </c>
      <c r="AA49">
        <v>24</v>
      </c>
      <c r="AB49">
        <v>17</v>
      </c>
      <c r="AC49">
        <v>6</v>
      </c>
      <c r="AD49">
        <v>17</v>
      </c>
      <c r="AE49">
        <v>1</v>
      </c>
      <c r="AF49">
        <v>21</v>
      </c>
      <c r="AG49">
        <v>3</v>
      </c>
      <c r="AH49">
        <v>0</v>
      </c>
      <c r="AI49">
        <v>18</v>
      </c>
      <c r="AJ49">
        <v>2</v>
      </c>
      <c r="AK49">
        <v>2</v>
      </c>
      <c r="AL49">
        <v>8</v>
      </c>
      <c r="AM49">
        <v>14</v>
      </c>
      <c r="AN49">
        <v>0</v>
      </c>
      <c r="AO49">
        <v>2</v>
      </c>
      <c r="AP49">
        <v>0</v>
      </c>
      <c r="AQ49">
        <v>3</v>
      </c>
      <c r="AR49">
        <v>0</v>
      </c>
      <c r="AS49">
        <v>0</v>
      </c>
      <c r="AT49">
        <v>1</v>
      </c>
      <c r="AU49">
        <v>0</v>
      </c>
      <c r="AV49">
        <v>1</v>
      </c>
      <c r="AW49">
        <v>4</v>
      </c>
      <c r="AX49">
        <v>2</v>
      </c>
      <c r="AY49">
        <v>3</v>
      </c>
      <c r="AZ49">
        <v>8</v>
      </c>
      <c r="BA49">
        <v>0</v>
      </c>
      <c r="BB49">
        <v>1</v>
      </c>
      <c r="BC49">
        <v>2</v>
      </c>
      <c r="BD49">
        <v>0</v>
      </c>
      <c r="BE49">
        <v>5</v>
      </c>
      <c r="BF49">
        <v>19</v>
      </c>
      <c r="BG49">
        <v>16</v>
      </c>
      <c r="BH49">
        <v>8</v>
      </c>
      <c r="BI49">
        <v>7</v>
      </c>
      <c r="BJ49">
        <v>6</v>
      </c>
      <c r="BK49">
        <v>2</v>
      </c>
      <c r="BL49">
        <v>1</v>
      </c>
      <c r="BM49">
        <v>12</v>
      </c>
      <c r="BN49">
        <v>9</v>
      </c>
      <c r="BO49">
        <v>2</v>
      </c>
      <c r="BP49">
        <v>0</v>
      </c>
      <c r="BQ49">
        <v>8</v>
      </c>
      <c r="BR49">
        <v>8</v>
      </c>
      <c r="BS49">
        <v>8</v>
      </c>
      <c r="BT49">
        <v>3</v>
      </c>
      <c r="BU49">
        <v>3</v>
      </c>
      <c r="BV49">
        <v>3</v>
      </c>
      <c r="BW49">
        <v>5</v>
      </c>
      <c r="BX49">
        <v>7</v>
      </c>
      <c r="BY49">
        <v>8</v>
      </c>
      <c r="BZ49">
        <v>7</v>
      </c>
    </row>
    <row r="50" spans="1:78" x14ac:dyDescent="0.25">
      <c r="B50" s="7">
        <v>0.05</v>
      </c>
      <c r="C50" s="7">
        <v>0.04</v>
      </c>
      <c r="D50" s="7">
        <v>0.1</v>
      </c>
      <c r="E50" t="s">
        <v>108</v>
      </c>
      <c r="F50" s="7">
        <v>0.03</v>
      </c>
      <c r="G50" s="7">
        <v>0.05</v>
      </c>
      <c r="H50" s="7">
        <v>0.05</v>
      </c>
      <c r="I50" s="7">
        <v>0.06</v>
      </c>
      <c r="J50" s="7">
        <v>0.04</v>
      </c>
      <c r="K50" s="7">
        <v>0.04</v>
      </c>
      <c r="L50" s="7">
        <v>0.04</v>
      </c>
      <c r="M50" s="7">
        <v>0.05</v>
      </c>
      <c r="N50" s="7">
        <v>0.04</v>
      </c>
      <c r="O50" s="7">
        <v>0.05</v>
      </c>
      <c r="P50" s="7">
        <v>0.04</v>
      </c>
      <c r="Q50" s="7">
        <v>0.09</v>
      </c>
      <c r="R50" s="7">
        <v>0.04</v>
      </c>
      <c r="S50" s="7">
        <v>0.03</v>
      </c>
      <c r="T50" s="7">
        <v>0.06</v>
      </c>
      <c r="U50" s="7">
        <v>0.08</v>
      </c>
      <c r="V50" s="7">
        <v>0.04</v>
      </c>
      <c r="W50" s="7">
        <v>0.08</v>
      </c>
      <c r="X50" s="7">
        <v>0.04</v>
      </c>
      <c r="Y50" s="7">
        <v>0.11</v>
      </c>
      <c r="Z50" s="7">
        <v>0.04</v>
      </c>
      <c r="AA50" s="7">
        <v>0.05</v>
      </c>
      <c r="AB50" s="7">
        <v>0.04</v>
      </c>
      <c r="AC50" s="7">
        <v>7.0000000000000007E-2</v>
      </c>
      <c r="AD50" s="7">
        <v>0.04</v>
      </c>
      <c r="AE50" s="7">
        <v>0.02</v>
      </c>
      <c r="AF50" s="7">
        <v>0.06</v>
      </c>
      <c r="AG50" s="7">
        <v>0.02</v>
      </c>
      <c r="AH50" t="s">
        <v>108</v>
      </c>
      <c r="AI50" s="7">
        <v>0.05</v>
      </c>
      <c r="AJ50" s="7">
        <v>0.04</v>
      </c>
      <c r="AK50" s="7">
        <v>0.02</v>
      </c>
      <c r="AL50" s="7">
        <v>0.03</v>
      </c>
      <c r="AM50" s="7">
        <v>7.0000000000000007E-2</v>
      </c>
      <c r="AN50" t="s">
        <v>108</v>
      </c>
      <c r="AO50" s="7">
        <v>0.03</v>
      </c>
      <c r="AP50" t="s">
        <v>108</v>
      </c>
      <c r="AQ50" s="7">
        <v>0.05</v>
      </c>
      <c r="AR50" t="s">
        <v>108</v>
      </c>
      <c r="AS50" t="s">
        <v>108</v>
      </c>
      <c r="AT50" s="7">
        <v>0.01</v>
      </c>
      <c r="AU50" t="s">
        <v>108</v>
      </c>
      <c r="AV50" s="7">
        <v>0.02</v>
      </c>
      <c r="AW50" s="7">
        <v>0.35</v>
      </c>
      <c r="AX50" s="7">
        <v>0.04</v>
      </c>
      <c r="AY50" s="7">
        <v>0.06</v>
      </c>
      <c r="AZ50" s="7">
        <v>0.2</v>
      </c>
      <c r="BA50" t="s">
        <v>108</v>
      </c>
      <c r="BB50" s="7">
        <v>0.02</v>
      </c>
      <c r="BC50" s="7">
        <v>0.05</v>
      </c>
      <c r="BD50" t="s">
        <v>108</v>
      </c>
      <c r="BE50" s="7">
        <v>0.03</v>
      </c>
      <c r="BF50" s="7">
        <v>0.05</v>
      </c>
      <c r="BG50" s="7">
        <v>0.05</v>
      </c>
      <c r="BH50" s="7">
        <v>0.04</v>
      </c>
      <c r="BI50" s="7">
        <v>0.05</v>
      </c>
      <c r="BJ50" s="7">
        <v>0.05</v>
      </c>
      <c r="BK50" s="7">
        <v>0.04</v>
      </c>
      <c r="BL50" s="7">
        <v>0.02</v>
      </c>
      <c r="BM50" s="7">
        <v>0.05</v>
      </c>
      <c r="BN50" s="7">
        <v>0.05</v>
      </c>
      <c r="BO50" s="7">
        <v>0.04</v>
      </c>
      <c r="BP50" t="s">
        <v>108</v>
      </c>
      <c r="BQ50" s="7">
        <v>0.05</v>
      </c>
      <c r="BR50" s="7">
        <v>0.03</v>
      </c>
      <c r="BS50" s="7">
        <v>0.04</v>
      </c>
      <c r="BT50" s="7">
        <v>0.04</v>
      </c>
      <c r="BU50" s="7">
        <v>0.03</v>
      </c>
      <c r="BV50" s="7">
        <v>0.06</v>
      </c>
      <c r="BW50" s="7">
        <v>0.05</v>
      </c>
      <c r="BX50" s="7">
        <v>0.03</v>
      </c>
      <c r="BY50" s="7">
        <v>0.03</v>
      </c>
      <c r="BZ50" s="7">
        <v>0.03</v>
      </c>
    </row>
    <row r="51" spans="1:78" x14ac:dyDescent="0.25">
      <c r="A51" t="s">
        <v>133</v>
      </c>
      <c r="B51">
        <v>4</v>
      </c>
      <c r="C51">
        <v>1</v>
      </c>
      <c r="D51">
        <v>0</v>
      </c>
      <c r="E51">
        <v>3</v>
      </c>
      <c r="F51">
        <v>3</v>
      </c>
      <c r="G51">
        <v>0</v>
      </c>
      <c r="H51">
        <v>1</v>
      </c>
      <c r="I51">
        <v>1</v>
      </c>
      <c r="J51">
        <v>1</v>
      </c>
      <c r="K51">
        <v>1</v>
      </c>
      <c r="L51">
        <v>0</v>
      </c>
      <c r="M51">
        <v>0</v>
      </c>
      <c r="N51">
        <v>3</v>
      </c>
      <c r="O51">
        <v>1</v>
      </c>
      <c r="P51">
        <v>0</v>
      </c>
      <c r="Q51">
        <v>0</v>
      </c>
      <c r="R51">
        <v>4</v>
      </c>
      <c r="S51">
        <v>2</v>
      </c>
      <c r="T51">
        <v>1</v>
      </c>
      <c r="U51">
        <v>0</v>
      </c>
      <c r="V51">
        <v>3</v>
      </c>
      <c r="W51">
        <v>1</v>
      </c>
      <c r="X51">
        <v>0</v>
      </c>
      <c r="Y51">
        <v>0</v>
      </c>
      <c r="Z51">
        <v>4</v>
      </c>
      <c r="AA51">
        <v>4</v>
      </c>
      <c r="AB51">
        <v>4</v>
      </c>
      <c r="AC51">
        <v>0</v>
      </c>
      <c r="AD51">
        <v>4</v>
      </c>
      <c r="AE51">
        <v>0</v>
      </c>
      <c r="AF51">
        <v>4</v>
      </c>
      <c r="AG51">
        <v>0</v>
      </c>
      <c r="AH51">
        <v>0</v>
      </c>
      <c r="AI51">
        <v>2</v>
      </c>
      <c r="AJ51">
        <v>0</v>
      </c>
      <c r="AK51">
        <v>1</v>
      </c>
      <c r="AL51">
        <v>1</v>
      </c>
      <c r="AM51">
        <v>2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</v>
      </c>
      <c r="AZ51">
        <v>0</v>
      </c>
      <c r="BA51">
        <v>3</v>
      </c>
      <c r="BB51">
        <v>0</v>
      </c>
      <c r="BC51">
        <v>0</v>
      </c>
      <c r="BD51">
        <v>0</v>
      </c>
      <c r="BE51">
        <v>3</v>
      </c>
      <c r="BF51">
        <v>1</v>
      </c>
      <c r="BG51">
        <v>4</v>
      </c>
      <c r="BH51">
        <v>0</v>
      </c>
      <c r="BI51">
        <v>1</v>
      </c>
      <c r="BJ51">
        <v>1</v>
      </c>
      <c r="BK51">
        <v>1</v>
      </c>
      <c r="BL51">
        <v>0</v>
      </c>
      <c r="BM51">
        <v>3</v>
      </c>
      <c r="BN51">
        <v>1</v>
      </c>
      <c r="BO51">
        <v>0</v>
      </c>
      <c r="BP51">
        <v>0</v>
      </c>
      <c r="BQ51">
        <v>1</v>
      </c>
      <c r="BR51">
        <v>1</v>
      </c>
      <c r="BS51">
        <v>1</v>
      </c>
      <c r="BT51">
        <v>3</v>
      </c>
      <c r="BU51">
        <v>1</v>
      </c>
      <c r="BV51">
        <v>0</v>
      </c>
      <c r="BW51">
        <v>1</v>
      </c>
      <c r="BX51">
        <v>2</v>
      </c>
      <c r="BY51">
        <v>2</v>
      </c>
      <c r="BZ51">
        <v>2</v>
      </c>
    </row>
    <row r="52" spans="1:78" x14ac:dyDescent="0.25">
      <c r="B52" s="7">
        <v>0.01</v>
      </c>
      <c r="C52">
        <v>0</v>
      </c>
      <c r="D52" t="s">
        <v>108</v>
      </c>
      <c r="E52" s="7">
        <v>0.1</v>
      </c>
      <c r="F52" s="7">
        <v>0.02</v>
      </c>
      <c r="G52" t="s">
        <v>108</v>
      </c>
      <c r="H52" s="7">
        <v>0.01</v>
      </c>
      <c r="I52" s="7">
        <v>0.01</v>
      </c>
      <c r="J52" s="7">
        <v>0.01</v>
      </c>
      <c r="K52" s="7">
        <v>0.02</v>
      </c>
      <c r="L52" t="s">
        <v>108</v>
      </c>
      <c r="M52" t="s">
        <v>108</v>
      </c>
      <c r="N52" s="7">
        <v>0.01</v>
      </c>
      <c r="O52" s="7">
        <v>0.02</v>
      </c>
      <c r="P52" t="s">
        <v>108</v>
      </c>
      <c r="Q52" t="s">
        <v>108</v>
      </c>
      <c r="R52" s="7">
        <v>0.01</v>
      </c>
      <c r="S52" s="7">
        <v>0.01</v>
      </c>
      <c r="T52" s="7">
        <v>0.01</v>
      </c>
      <c r="U52" t="s">
        <v>108</v>
      </c>
      <c r="V52" s="7">
        <v>0.01</v>
      </c>
      <c r="W52" s="7">
        <v>0.02</v>
      </c>
      <c r="X52" t="s">
        <v>108</v>
      </c>
      <c r="Y52" t="s">
        <v>108</v>
      </c>
      <c r="Z52" s="7">
        <v>0.01</v>
      </c>
      <c r="AA52" s="7">
        <v>0.01</v>
      </c>
      <c r="AB52" s="7">
        <v>0.01</v>
      </c>
      <c r="AC52" t="s">
        <v>108</v>
      </c>
      <c r="AD52" s="7">
        <v>0.01</v>
      </c>
      <c r="AE52" t="s">
        <v>108</v>
      </c>
      <c r="AF52" s="7">
        <v>0.01</v>
      </c>
      <c r="AG52" t="s">
        <v>108</v>
      </c>
      <c r="AH52" t="s">
        <v>108</v>
      </c>
      <c r="AI52" s="7">
        <v>0.01</v>
      </c>
      <c r="AJ52" t="s">
        <v>108</v>
      </c>
      <c r="AK52" s="7">
        <v>0.02</v>
      </c>
      <c r="AL52" s="7">
        <v>0.01</v>
      </c>
      <c r="AM52" s="7">
        <v>0.01</v>
      </c>
      <c r="AN52" t="s">
        <v>108</v>
      </c>
      <c r="AO52" t="s">
        <v>108</v>
      </c>
      <c r="AP52" t="s">
        <v>108</v>
      </c>
      <c r="AQ52" t="s">
        <v>108</v>
      </c>
      <c r="AR52" t="s">
        <v>108</v>
      </c>
      <c r="AS52" t="s">
        <v>108</v>
      </c>
      <c r="AT52" t="s">
        <v>108</v>
      </c>
      <c r="AU52" t="s">
        <v>108</v>
      </c>
      <c r="AV52" t="s">
        <v>108</v>
      </c>
      <c r="AW52" t="s">
        <v>108</v>
      </c>
      <c r="AX52" t="s">
        <v>108</v>
      </c>
      <c r="AY52" s="7">
        <v>0.01</v>
      </c>
      <c r="AZ52" t="s">
        <v>108</v>
      </c>
      <c r="BA52" s="7">
        <v>0.12</v>
      </c>
      <c r="BB52" t="s">
        <v>108</v>
      </c>
      <c r="BC52" t="s">
        <v>108</v>
      </c>
      <c r="BD52" t="s">
        <v>108</v>
      </c>
      <c r="BE52" s="7">
        <v>0.02</v>
      </c>
      <c r="BF52">
        <v>0</v>
      </c>
      <c r="BG52" s="7">
        <v>0.01</v>
      </c>
      <c r="BH52" t="s">
        <v>108</v>
      </c>
      <c r="BI52" s="7">
        <v>0.01</v>
      </c>
      <c r="BJ52" s="7">
        <v>0.01</v>
      </c>
      <c r="BK52" s="7">
        <v>0.02</v>
      </c>
      <c r="BL52" t="s">
        <v>108</v>
      </c>
      <c r="BM52" s="7">
        <v>0.01</v>
      </c>
      <c r="BN52">
        <v>0</v>
      </c>
      <c r="BO52" t="s">
        <v>108</v>
      </c>
      <c r="BP52" t="s">
        <v>108</v>
      </c>
      <c r="BQ52" s="7">
        <v>0.01</v>
      </c>
      <c r="BR52" s="7">
        <v>0.01</v>
      </c>
      <c r="BS52" s="7">
        <v>0.01</v>
      </c>
      <c r="BT52" s="7">
        <v>0.04</v>
      </c>
      <c r="BU52" s="7">
        <v>0.01</v>
      </c>
      <c r="BV52" t="s">
        <v>108</v>
      </c>
      <c r="BW52" s="7">
        <v>0.01</v>
      </c>
      <c r="BX52" s="7">
        <v>0.01</v>
      </c>
      <c r="BY52" s="7">
        <v>0.01</v>
      </c>
      <c r="BZ52" s="7">
        <v>0.01</v>
      </c>
    </row>
    <row r="53" spans="1:78" x14ac:dyDescent="0.25">
      <c r="A53" t="s">
        <v>135</v>
      </c>
      <c r="B53">
        <v>1</v>
      </c>
      <c r="C53">
        <v>1</v>
      </c>
      <c r="D53">
        <v>0</v>
      </c>
      <c r="E53">
        <v>0</v>
      </c>
      <c r="F53">
        <v>0</v>
      </c>
      <c r="G53">
        <v>1</v>
      </c>
      <c r="H53">
        <v>0</v>
      </c>
      <c r="I53">
        <v>0</v>
      </c>
      <c r="J53">
        <v>0</v>
      </c>
      <c r="K53">
        <v>0</v>
      </c>
      <c r="L53">
        <v>1</v>
      </c>
      <c r="M53">
        <v>1</v>
      </c>
      <c r="N53">
        <v>0</v>
      </c>
      <c r="O53">
        <v>0</v>
      </c>
      <c r="P53">
        <v>0</v>
      </c>
      <c r="Q53">
        <v>0</v>
      </c>
      <c r="R53">
        <v>1</v>
      </c>
      <c r="S53">
        <v>0</v>
      </c>
      <c r="T53">
        <v>0</v>
      </c>
      <c r="U53">
        <v>0</v>
      </c>
      <c r="V53">
        <v>1</v>
      </c>
      <c r="W53">
        <v>0</v>
      </c>
      <c r="X53">
        <v>0</v>
      </c>
      <c r="Y53">
        <v>0</v>
      </c>
      <c r="Z53">
        <v>1</v>
      </c>
      <c r="AA53">
        <v>1</v>
      </c>
      <c r="AB53">
        <v>1</v>
      </c>
      <c r="AC53">
        <v>0</v>
      </c>
      <c r="AD53">
        <v>0</v>
      </c>
      <c r="AE53">
        <v>1</v>
      </c>
      <c r="AF53">
        <v>0</v>
      </c>
      <c r="AG53">
        <v>0</v>
      </c>
      <c r="AH53">
        <v>1</v>
      </c>
      <c r="AI53">
        <v>0</v>
      </c>
      <c r="AJ53">
        <v>1</v>
      </c>
      <c r="AK53">
        <v>1</v>
      </c>
      <c r="AL53">
        <v>0</v>
      </c>
      <c r="AM53">
        <v>1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1</v>
      </c>
      <c r="BG53">
        <v>1</v>
      </c>
      <c r="BH53">
        <v>0</v>
      </c>
      <c r="BI53">
        <v>0</v>
      </c>
      <c r="BJ53">
        <v>0</v>
      </c>
      <c r="BK53">
        <v>0</v>
      </c>
      <c r="BL53">
        <v>1</v>
      </c>
      <c r="BM53">
        <v>0</v>
      </c>
      <c r="BN53">
        <v>1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1</v>
      </c>
    </row>
    <row r="54" spans="1:78" x14ac:dyDescent="0.25">
      <c r="B54">
        <v>0</v>
      </c>
      <c r="C54">
        <v>0</v>
      </c>
      <c r="D54" t="s">
        <v>106</v>
      </c>
      <c r="E54" t="s">
        <v>106</v>
      </c>
      <c r="F54" t="s">
        <v>106</v>
      </c>
      <c r="G54">
        <v>0</v>
      </c>
      <c r="H54" t="s">
        <v>106</v>
      </c>
      <c r="I54" t="s">
        <v>106</v>
      </c>
      <c r="J54" t="s">
        <v>106</v>
      </c>
      <c r="K54" t="s">
        <v>106</v>
      </c>
      <c r="L54" s="7">
        <v>0.01</v>
      </c>
      <c r="M54" s="7">
        <v>0.01</v>
      </c>
      <c r="N54" t="s">
        <v>106</v>
      </c>
      <c r="O54" t="s">
        <v>106</v>
      </c>
      <c r="P54" t="s">
        <v>106</v>
      </c>
      <c r="Q54" t="s">
        <v>106</v>
      </c>
      <c r="R54">
        <v>0</v>
      </c>
      <c r="S54" t="s">
        <v>106</v>
      </c>
      <c r="T54" t="s">
        <v>106</v>
      </c>
      <c r="U54" t="s">
        <v>106</v>
      </c>
      <c r="V54">
        <v>0</v>
      </c>
      <c r="W54" t="s">
        <v>106</v>
      </c>
      <c r="X54" t="s">
        <v>106</v>
      </c>
      <c r="Y54" t="s">
        <v>106</v>
      </c>
      <c r="Z54">
        <v>0</v>
      </c>
      <c r="AA54">
        <v>0</v>
      </c>
      <c r="AB54">
        <v>0</v>
      </c>
      <c r="AC54" t="s">
        <v>106</v>
      </c>
      <c r="AD54" t="s">
        <v>106</v>
      </c>
      <c r="AE54" s="7">
        <v>0.02</v>
      </c>
      <c r="AF54" t="s">
        <v>106</v>
      </c>
      <c r="AG54" t="s">
        <v>106</v>
      </c>
      <c r="AH54" s="7">
        <v>0.15</v>
      </c>
      <c r="AI54" t="s">
        <v>106</v>
      </c>
      <c r="AJ54" s="7">
        <v>0.01</v>
      </c>
      <c r="AK54" s="7">
        <v>0.01</v>
      </c>
      <c r="AL54" t="s">
        <v>106</v>
      </c>
      <c r="AM54">
        <v>0</v>
      </c>
      <c r="AN54" t="s">
        <v>106</v>
      </c>
      <c r="AO54" t="s">
        <v>106</v>
      </c>
      <c r="AP54" t="s">
        <v>106</v>
      </c>
      <c r="AQ54" t="s">
        <v>106</v>
      </c>
      <c r="AR54" t="s">
        <v>106</v>
      </c>
      <c r="AS54" t="s">
        <v>106</v>
      </c>
      <c r="AT54" t="s">
        <v>106</v>
      </c>
      <c r="AU54" t="s">
        <v>106</v>
      </c>
      <c r="AV54" t="s">
        <v>106</v>
      </c>
      <c r="AW54" t="s">
        <v>106</v>
      </c>
      <c r="AX54" t="s">
        <v>106</v>
      </c>
      <c r="AY54" t="s">
        <v>106</v>
      </c>
      <c r="AZ54" s="7">
        <v>0.02</v>
      </c>
      <c r="BA54" t="s">
        <v>106</v>
      </c>
      <c r="BB54" t="s">
        <v>106</v>
      </c>
      <c r="BC54" t="s">
        <v>106</v>
      </c>
      <c r="BD54" t="s">
        <v>106</v>
      </c>
      <c r="BE54" t="s">
        <v>106</v>
      </c>
      <c r="BF54">
        <v>0</v>
      </c>
      <c r="BG54">
        <v>0</v>
      </c>
      <c r="BH54" t="s">
        <v>106</v>
      </c>
      <c r="BI54" t="s">
        <v>106</v>
      </c>
      <c r="BJ54" t="s">
        <v>106</v>
      </c>
      <c r="BK54" t="s">
        <v>106</v>
      </c>
      <c r="BL54" s="7">
        <v>0.03</v>
      </c>
      <c r="BM54" t="s">
        <v>106</v>
      </c>
      <c r="BN54">
        <v>0</v>
      </c>
      <c r="BO54" t="s">
        <v>106</v>
      </c>
      <c r="BP54" t="s">
        <v>106</v>
      </c>
      <c r="BQ54" t="s">
        <v>106</v>
      </c>
      <c r="BR54" t="s">
        <v>106</v>
      </c>
      <c r="BS54" t="s">
        <v>106</v>
      </c>
      <c r="BT54" t="s">
        <v>106</v>
      </c>
      <c r="BU54" t="s">
        <v>106</v>
      </c>
      <c r="BV54" t="s">
        <v>106</v>
      </c>
      <c r="BW54" t="s">
        <v>106</v>
      </c>
      <c r="BX54" t="s">
        <v>106</v>
      </c>
      <c r="BY54" t="s">
        <v>106</v>
      </c>
      <c r="BZ54">
        <v>0</v>
      </c>
    </row>
    <row r="55" spans="1:78" x14ac:dyDescent="0.25">
      <c r="A55" t="s">
        <v>136</v>
      </c>
      <c r="B55">
        <v>3</v>
      </c>
      <c r="C55">
        <v>2</v>
      </c>
      <c r="D55">
        <v>0</v>
      </c>
      <c r="E55">
        <v>1</v>
      </c>
      <c r="F55">
        <v>1</v>
      </c>
      <c r="G55">
        <v>2</v>
      </c>
      <c r="H55">
        <v>0</v>
      </c>
      <c r="I55">
        <v>0</v>
      </c>
      <c r="J55">
        <v>1</v>
      </c>
      <c r="K55">
        <v>1</v>
      </c>
      <c r="L55">
        <v>1</v>
      </c>
      <c r="M55">
        <v>1</v>
      </c>
      <c r="N55">
        <v>2</v>
      </c>
      <c r="O55">
        <v>0</v>
      </c>
      <c r="P55">
        <v>0</v>
      </c>
      <c r="Q55">
        <v>0</v>
      </c>
      <c r="R55">
        <v>3</v>
      </c>
      <c r="S55">
        <v>0</v>
      </c>
      <c r="T55">
        <v>2</v>
      </c>
      <c r="U55">
        <v>1</v>
      </c>
      <c r="V55">
        <v>3</v>
      </c>
      <c r="W55">
        <v>0</v>
      </c>
      <c r="X55">
        <v>0</v>
      </c>
      <c r="Y55">
        <v>0</v>
      </c>
      <c r="Z55">
        <v>3</v>
      </c>
      <c r="AA55">
        <v>3</v>
      </c>
      <c r="AB55">
        <v>3</v>
      </c>
      <c r="AC55">
        <v>0</v>
      </c>
      <c r="AD55">
        <v>3</v>
      </c>
      <c r="AE55">
        <v>0</v>
      </c>
      <c r="AF55">
        <v>0</v>
      </c>
      <c r="AG55">
        <v>3</v>
      </c>
      <c r="AH55">
        <v>0</v>
      </c>
      <c r="AI55">
        <v>0</v>
      </c>
      <c r="AJ55">
        <v>0</v>
      </c>
      <c r="AK55">
        <v>3</v>
      </c>
      <c r="AL55">
        <v>1</v>
      </c>
      <c r="AM55">
        <v>1</v>
      </c>
      <c r="AN55">
        <v>0</v>
      </c>
      <c r="AO55">
        <v>1</v>
      </c>
      <c r="AP55">
        <v>0</v>
      </c>
      <c r="AQ55">
        <v>1</v>
      </c>
      <c r="AR55">
        <v>0</v>
      </c>
      <c r="AS55">
        <v>0</v>
      </c>
      <c r="AT55">
        <v>0</v>
      </c>
      <c r="AU55">
        <v>0</v>
      </c>
      <c r="AV55">
        <v>1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0</v>
      </c>
      <c r="BC55">
        <v>0</v>
      </c>
      <c r="BD55">
        <v>0</v>
      </c>
      <c r="BE55">
        <v>2</v>
      </c>
      <c r="BF55">
        <v>1</v>
      </c>
      <c r="BG55">
        <v>2</v>
      </c>
      <c r="BH55">
        <v>1</v>
      </c>
      <c r="BI55">
        <v>1</v>
      </c>
      <c r="BJ55">
        <v>0</v>
      </c>
      <c r="BK55">
        <v>1</v>
      </c>
      <c r="BL55">
        <v>0</v>
      </c>
      <c r="BM55">
        <v>2</v>
      </c>
      <c r="BN55">
        <v>1</v>
      </c>
      <c r="BO55">
        <v>1</v>
      </c>
      <c r="BP55">
        <v>0</v>
      </c>
      <c r="BQ55">
        <v>0</v>
      </c>
      <c r="BR55">
        <v>2</v>
      </c>
      <c r="BS55">
        <v>2</v>
      </c>
      <c r="BT55">
        <v>1</v>
      </c>
      <c r="BU55">
        <v>1</v>
      </c>
      <c r="BV55">
        <v>0</v>
      </c>
      <c r="BW55">
        <v>0</v>
      </c>
      <c r="BX55">
        <v>1</v>
      </c>
      <c r="BY55">
        <v>1</v>
      </c>
      <c r="BZ55">
        <v>1</v>
      </c>
    </row>
    <row r="56" spans="1:78" x14ac:dyDescent="0.25">
      <c r="B56" s="7">
        <v>0.01</v>
      </c>
      <c r="C56">
        <v>0</v>
      </c>
      <c r="D56" t="s">
        <v>108</v>
      </c>
      <c r="E56" s="7">
        <v>0.04</v>
      </c>
      <c r="F56">
        <v>0</v>
      </c>
      <c r="G56" s="7">
        <v>0.01</v>
      </c>
      <c r="H56">
        <v>0</v>
      </c>
      <c r="I56" t="s">
        <v>108</v>
      </c>
      <c r="J56" s="7">
        <v>0.01</v>
      </c>
      <c r="K56" s="7">
        <v>0.01</v>
      </c>
      <c r="L56" s="7">
        <v>0.01</v>
      </c>
      <c r="M56" s="7">
        <v>0.01</v>
      </c>
      <c r="N56" s="7">
        <v>0.01</v>
      </c>
      <c r="O56" t="s">
        <v>108</v>
      </c>
      <c r="P56" t="s">
        <v>108</v>
      </c>
      <c r="Q56" t="s">
        <v>108</v>
      </c>
      <c r="R56" s="7">
        <v>0.01</v>
      </c>
      <c r="S56" t="s">
        <v>108</v>
      </c>
      <c r="T56" s="7">
        <v>0.02</v>
      </c>
      <c r="U56" s="7">
        <v>0.01</v>
      </c>
      <c r="V56" s="7">
        <v>0.01</v>
      </c>
      <c r="W56" s="7">
        <v>0.01</v>
      </c>
      <c r="X56" t="s">
        <v>108</v>
      </c>
      <c r="Y56" t="s">
        <v>108</v>
      </c>
      <c r="Z56" s="7">
        <v>0.01</v>
      </c>
      <c r="AA56" s="7">
        <v>0.01</v>
      </c>
      <c r="AB56" s="7">
        <v>0.01</v>
      </c>
      <c r="AC56" s="7">
        <v>0.01</v>
      </c>
      <c r="AD56" s="7">
        <v>0.01</v>
      </c>
      <c r="AE56" t="s">
        <v>108</v>
      </c>
      <c r="AF56" t="s">
        <v>108</v>
      </c>
      <c r="AG56" s="7">
        <v>0.02</v>
      </c>
      <c r="AH56" t="s">
        <v>108</v>
      </c>
      <c r="AI56" t="s">
        <v>108</v>
      </c>
      <c r="AJ56" t="s">
        <v>108</v>
      </c>
      <c r="AK56" s="7">
        <v>0.04</v>
      </c>
      <c r="AL56">
        <v>0</v>
      </c>
      <c r="AM56">
        <v>0</v>
      </c>
      <c r="AN56" t="s">
        <v>108</v>
      </c>
      <c r="AO56" s="7">
        <v>0.03</v>
      </c>
      <c r="AP56" t="s">
        <v>108</v>
      </c>
      <c r="AQ56" s="7">
        <v>0.02</v>
      </c>
      <c r="AR56" t="s">
        <v>108</v>
      </c>
      <c r="AS56" t="s">
        <v>108</v>
      </c>
      <c r="AT56" t="s">
        <v>108</v>
      </c>
      <c r="AU56" t="s">
        <v>108</v>
      </c>
      <c r="AV56" s="7">
        <v>0.03</v>
      </c>
      <c r="AW56" t="s">
        <v>108</v>
      </c>
      <c r="AX56" t="s">
        <v>108</v>
      </c>
      <c r="AY56" t="s">
        <v>108</v>
      </c>
      <c r="AZ56" t="s">
        <v>108</v>
      </c>
      <c r="BA56" s="7">
        <v>0.04</v>
      </c>
      <c r="BB56" t="s">
        <v>108</v>
      </c>
      <c r="BC56" t="s">
        <v>108</v>
      </c>
      <c r="BD56" t="s">
        <v>108</v>
      </c>
      <c r="BE56" s="7">
        <v>0.01</v>
      </c>
      <c r="BF56">
        <v>0</v>
      </c>
      <c r="BG56" s="7">
        <v>0.01</v>
      </c>
      <c r="BH56">
        <v>0</v>
      </c>
      <c r="BI56" s="7">
        <v>0.01</v>
      </c>
      <c r="BJ56" t="s">
        <v>108</v>
      </c>
      <c r="BK56" s="7">
        <v>0.03</v>
      </c>
      <c r="BL56" t="s">
        <v>108</v>
      </c>
      <c r="BM56" s="7">
        <v>0.01</v>
      </c>
      <c r="BN56">
        <v>0</v>
      </c>
      <c r="BO56" s="7">
        <v>0.01</v>
      </c>
      <c r="BP56" t="s">
        <v>108</v>
      </c>
      <c r="BQ56" t="s">
        <v>108</v>
      </c>
      <c r="BR56" s="7">
        <v>0.01</v>
      </c>
      <c r="BS56" s="7">
        <v>0.01</v>
      </c>
      <c r="BT56" s="7">
        <v>0.02</v>
      </c>
      <c r="BU56" s="7">
        <v>0.01</v>
      </c>
      <c r="BV56" t="s">
        <v>108</v>
      </c>
      <c r="BW56" t="s">
        <v>108</v>
      </c>
      <c r="BX56" s="7">
        <v>0.01</v>
      </c>
      <c r="BY56" s="7">
        <v>0.01</v>
      </c>
      <c r="BZ56" s="7">
        <v>0.01</v>
      </c>
    </row>
    <row r="57" spans="1:78" x14ac:dyDescent="0.25">
      <c r="A57" t="s">
        <v>137</v>
      </c>
      <c r="B57">
        <v>1</v>
      </c>
      <c r="C57">
        <v>1</v>
      </c>
      <c r="D57">
        <v>0</v>
      </c>
      <c r="E57">
        <v>0</v>
      </c>
      <c r="F57">
        <v>1</v>
      </c>
      <c r="G57">
        <v>0</v>
      </c>
      <c r="H57">
        <v>0</v>
      </c>
      <c r="I57">
        <v>0</v>
      </c>
      <c r="J57">
        <v>0</v>
      </c>
      <c r="K57">
        <v>1</v>
      </c>
      <c r="L57">
        <v>0</v>
      </c>
      <c r="M57">
        <v>0</v>
      </c>
      <c r="N57">
        <v>1</v>
      </c>
      <c r="O57">
        <v>0</v>
      </c>
      <c r="P57">
        <v>0</v>
      </c>
      <c r="Q57">
        <v>0</v>
      </c>
      <c r="R57">
        <v>1</v>
      </c>
      <c r="S57">
        <v>1</v>
      </c>
      <c r="T57">
        <v>0</v>
      </c>
      <c r="U57">
        <v>0</v>
      </c>
      <c r="V57">
        <v>1</v>
      </c>
      <c r="W57">
        <v>0</v>
      </c>
      <c r="X57">
        <v>0</v>
      </c>
      <c r="Y57">
        <v>0</v>
      </c>
      <c r="Z57">
        <v>1</v>
      </c>
      <c r="AA57">
        <v>1</v>
      </c>
      <c r="AB57">
        <v>1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0</v>
      </c>
      <c r="AI57">
        <v>1</v>
      </c>
      <c r="AJ57">
        <v>0</v>
      </c>
      <c r="AK57">
        <v>0</v>
      </c>
      <c r="AL57">
        <v>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1</v>
      </c>
      <c r="BF57">
        <v>0</v>
      </c>
      <c r="BG57">
        <v>1</v>
      </c>
      <c r="BH57">
        <v>0</v>
      </c>
      <c r="BI57">
        <v>1</v>
      </c>
      <c r="BJ57">
        <v>0</v>
      </c>
      <c r="BK57">
        <v>0</v>
      </c>
      <c r="BL57">
        <v>0</v>
      </c>
      <c r="BM57">
        <v>0</v>
      </c>
      <c r="BN57">
        <v>1</v>
      </c>
      <c r="BO57">
        <v>0</v>
      </c>
      <c r="BP57">
        <v>0</v>
      </c>
      <c r="BQ57">
        <v>1</v>
      </c>
      <c r="BR57">
        <v>1</v>
      </c>
      <c r="BS57">
        <v>0</v>
      </c>
      <c r="BT57">
        <v>1</v>
      </c>
      <c r="BU57">
        <v>1</v>
      </c>
      <c r="BV57">
        <v>1</v>
      </c>
      <c r="BW57">
        <v>0</v>
      </c>
      <c r="BX57">
        <v>0</v>
      </c>
      <c r="BY57">
        <v>0</v>
      </c>
      <c r="BZ57">
        <v>0</v>
      </c>
    </row>
    <row r="58" spans="1:78" x14ac:dyDescent="0.25">
      <c r="B58">
        <v>0</v>
      </c>
      <c r="C58">
        <v>0</v>
      </c>
      <c r="D58" t="s">
        <v>106</v>
      </c>
      <c r="E58" t="s">
        <v>106</v>
      </c>
      <c r="F58" s="7">
        <v>0.01</v>
      </c>
      <c r="G58" t="s">
        <v>106</v>
      </c>
      <c r="H58" t="s">
        <v>106</v>
      </c>
      <c r="I58" t="s">
        <v>106</v>
      </c>
      <c r="J58" t="s">
        <v>106</v>
      </c>
      <c r="K58" s="7">
        <v>0.01</v>
      </c>
      <c r="L58" t="s">
        <v>106</v>
      </c>
      <c r="M58" t="s">
        <v>106</v>
      </c>
      <c r="N58">
        <v>0</v>
      </c>
      <c r="O58" t="s">
        <v>106</v>
      </c>
      <c r="P58" t="s">
        <v>106</v>
      </c>
      <c r="Q58" t="s">
        <v>106</v>
      </c>
      <c r="R58">
        <v>0</v>
      </c>
      <c r="S58">
        <v>0</v>
      </c>
      <c r="T58" t="s">
        <v>106</v>
      </c>
      <c r="U58" t="s">
        <v>106</v>
      </c>
      <c r="V58">
        <v>0</v>
      </c>
      <c r="W58" t="s">
        <v>106</v>
      </c>
      <c r="X58" t="s">
        <v>106</v>
      </c>
      <c r="Y58" t="s">
        <v>106</v>
      </c>
      <c r="Z58">
        <v>0</v>
      </c>
      <c r="AA58">
        <v>0</v>
      </c>
      <c r="AB58">
        <v>0</v>
      </c>
      <c r="AC58" t="s">
        <v>106</v>
      </c>
      <c r="AD58">
        <v>0</v>
      </c>
      <c r="AE58" t="s">
        <v>106</v>
      </c>
      <c r="AF58" t="s">
        <v>106</v>
      </c>
      <c r="AG58" s="7">
        <v>0.01</v>
      </c>
      <c r="AH58" t="s">
        <v>106</v>
      </c>
      <c r="AI58">
        <v>0</v>
      </c>
      <c r="AJ58" t="s">
        <v>106</v>
      </c>
      <c r="AK58" t="s">
        <v>106</v>
      </c>
      <c r="AL58">
        <v>0</v>
      </c>
      <c r="AM58" t="s">
        <v>106</v>
      </c>
      <c r="AN58" t="s">
        <v>106</v>
      </c>
      <c r="AO58" t="s">
        <v>106</v>
      </c>
      <c r="AP58" t="s">
        <v>106</v>
      </c>
      <c r="AQ58" t="s">
        <v>106</v>
      </c>
      <c r="AR58" t="s">
        <v>106</v>
      </c>
      <c r="AS58" t="s">
        <v>106</v>
      </c>
      <c r="AT58" t="s">
        <v>106</v>
      </c>
      <c r="AU58" t="s">
        <v>106</v>
      </c>
      <c r="AV58" s="7">
        <v>0.02</v>
      </c>
      <c r="AW58" t="s">
        <v>106</v>
      </c>
      <c r="AX58" t="s">
        <v>106</v>
      </c>
      <c r="AY58" t="s">
        <v>106</v>
      </c>
      <c r="AZ58" t="s">
        <v>106</v>
      </c>
      <c r="BA58" t="s">
        <v>106</v>
      </c>
      <c r="BB58" t="s">
        <v>106</v>
      </c>
      <c r="BC58" t="s">
        <v>106</v>
      </c>
      <c r="BD58" t="s">
        <v>106</v>
      </c>
      <c r="BE58">
        <v>0</v>
      </c>
      <c r="BF58" t="s">
        <v>106</v>
      </c>
      <c r="BG58">
        <v>0</v>
      </c>
      <c r="BH58" t="s">
        <v>106</v>
      </c>
      <c r="BI58" s="7">
        <v>0.01</v>
      </c>
      <c r="BJ58" t="s">
        <v>106</v>
      </c>
      <c r="BK58" t="s">
        <v>106</v>
      </c>
      <c r="BL58" t="s">
        <v>106</v>
      </c>
      <c r="BM58" t="s">
        <v>106</v>
      </c>
      <c r="BN58">
        <v>0</v>
      </c>
      <c r="BO58" t="s">
        <v>106</v>
      </c>
      <c r="BP58" t="s">
        <v>106</v>
      </c>
      <c r="BQ58">
        <v>0</v>
      </c>
      <c r="BR58">
        <v>0</v>
      </c>
      <c r="BS58" t="s">
        <v>106</v>
      </c>
      <c r="BT58" s="7">
        <v>0.01</v>
      </c>
      <c r="BU58" s="7">
        <v>0.01</v>
      </c>
      <c r="BV58" s="7">
        <v>0.02</v>
      </c>
      <c r="BW58" t="s">
        <v>106</v>
      </c>
      <c r="BX58" t="s">
        <v>106</v>
      </c>
      <c r="BY58" t="s">
        <v>106</v>
      </c>
      <c r="BZ58" t="s">
        <v>106</v>
      </c>
    </row>
    <row r="59" spans="1:78" x14ac:dyDescent="0.25">
      <c r="A59" t="s">
        <v>87</v>
      </c>
      <c r="B59">
        <v>7</v>
      </c>
      <c r="C59">
        <v>6</v>
      </c>
      <c r="D59">
        <v>0</v>
      </c>
      <c r="E59">
        <v>1</v>
      </c>
      <c r="F59">
        <v>3</v>
      </c>
      <c r="G59">
        <v>4</v>
      </c>
      <c r="H59">
        <v>0</v>
      </c>
      <c r="I59">
        <v>1</v>
      </c>
      <c r="J59">
        <v>4</v>
      </c>
      <c r="K59">
        <v>2</v>
      </c>
      <c r="L59">
        <v>0</v>
      </c>
      <c r="M59">
        <v>3</v>
      </c>
      <c r="N59">
        <v>4</v>
      </c>
      <c r="O59">
        <v>0</v>
      </c>
      <c r="P59">
        <v>0</v>
      </c>
      <c r="Q59">
        <v>2</v>
      </c>
      <c r="R59">
        <v>6</v>
      </c>
      <c r="S59">
        <v>4</v>
      </c>
      <c r="T59">
        <v>3</v>
      </c>
      <c r="U59">
        <v>0</v>
      </c>
      <c r="V59">
        <v>7</v>
      </c>
      <c r="W59">
        <v>0</v>
      </c>
      <c r="X59">
        <v>0</v>
      </c>
      <c r="Y59">
        <v>0</v>
      </c>
      <c r="Z59">
        <v>7</v>
      </c>
      <c r="AA59">
        <v>7</v>
      </c>
      <c r="AB59">
        <v>7</v>
      </c>
      <c r="AC59">
        <v>0</v>
      </c>
      <c r="AD59">
        <v>6</v>
      </c>
      <c r="AE59">
        <v>1</v>
      </c>
      <c r="AF59">
        <v>2</v>
      </c>
      <c r="AG59">
        <v>3</v>
      </c>
      <c r="AH59">
        <v>0</v>
      </c>
      <c r="AI59">
        <v>5</v>
      </c>
      <c r="AJ59">
        <v>0</v>
      </c>
      <c r="AK59">
        <v>4</v>
      </c>
      <c r="AL59">
        <v>5</v>
      </c>
      <c r="AM59">
        <v>3</v>
      </c>
      <c r="AN59">
        <v>0</v>
      </c>
      <c r="AO59">
        <v>0</v>
      </c>
      <c r="AP59">
        <v>0</v>
      </c>
      <c r="AQ59">
        <v>1</v>
      </c>
      <c r="AR59">
        <v>2</v>
      </c>
      <c r="AS59">
        <v>0</v>
      </c>
      <c r="AT59">
        <v>2</v>
      </c>
      <c r="AU59">
        <v>0</v>
      </c>
      <c r="AV59">
        <v>1</v>
      </c>
      <c r="AW59">
        <v>0</v>
      </c>
      <c r="AX59">
        <v>0</v>
      </c>
      <c r="AY59">
        <v>1</v>
      </c>
      <c r="AZ59">
        <v>0</v>
      </c>
      <c r="BA59">
        <v>1</v>
      </c>
      <c r="BB59">
        <v>0</v>
      </c>
      <c r="BC59">
        <v>0</v>
      </c>
      <c r="BD59">
        <v>0</v>
      </c>
      <c r="BE59">
        <v>2</v>
      </c>
      <c r="BF59">
        <v>6</v>
      </c>
      <c r="BG59">
        <v>2</v>
      </c>
      <c r="BH59">
        <v>6</v>
      </c>
      <c r="BI59">
        <v>0</v>
      </c>
      <c r="BJ59">
        <v>0</v>
      </c>
      <c r="BK59">
        <v>2</v>
      </c>
      <c r="BL59">
        <v>0</v>
      </c>
      <c r="BM59">
        <v>2</v>
      </c>
      <c r="BN59">
        <v>5</v>
      </c>
      <c r="BO59">
        <v>0</v>
      </c>
      <c r="BP59">
        <v>0</v>
      </c>
      <c r="BQ59">
        <v>0</v>
      </c>
      <c r="BR59">
        <v>2</v>
      </c>
      <c r="BS59">
        <v>2</v>
      </c>
      <c r="BT59">
        <v>2</v>
      </c>
      <c r="BU59">
        <v>0</v>
      </c>
      <c r="BV59">
        <v>0</v>
      </c>
      <c r="BW59">
        <v>0</v>
      </c>
      <c r="BX59">
        <v>2</v>
      </c>
      <c r="BY59">
        <v>2</v>
      </c>
      <c r="BZ59">
        <v>2</v>
      </c>
    </row>
    <row r="60" spans="1:78" x14ac:dyDescent="0.25">
      <c r="B60" s="7">
        <v>0.01</v>
      </c>
      <c r="C60" s="7">
        <v>0.01</v>
      </c>
      <c r="D60" t="s">
        <v>108</v>
      </c>
      <c r="E60" s="7">
        <v>0.03</v>
      </c>
      <c r="F60" s="7">
        <v>0.02</v>
      </c>
      <c r="G60" s="7">
        <v>0.01</v>
      </c>
      <c r="H60" t="s">
        <v>108</v>
      </c>
      <c r="I60" s="7">
        <v>0.01</v>
      </c>
      <c r="J60" s="7">
        <v>0.02</v>
      </c>
      <c r="K60" s="7">
        <v>0.02</v>
      </c>
      <c r="L60" t="s">
        <v>108</v>
      </c>
      <c r="M60" s="7">
        <v>0.02</v>
      </c>
      <c r="N60" s="7">
        <v>0.01</v>
      </c>
      <c r="O60" t="s">
        <v>108</v>
      </c>
      <c r="P60" t="s">
        <v>108</v>
      </c>
      <c r="Q60" s="7">
        <v>0.02</v>
      </c>
      <c r="R60" s="7">
        <v>0.01</v>
      </c>
      <c r="S60" s="7">
        <v>0.01</v>
      </c>
      <c r="T60" s="7">
        <v>0.03</v>
      </c>
      <c r="U60" t="s">
        <v>108</v>
      </c>
      <c r="V60" s="7">
        <v>0.02</v>
      </c>
      <c r="W60" t="s">
        <v>108</v>
      </c>
      <c r="X60" t="s">
        <v>108</v>
      </c>
      <c r="Y60" t="s">
        <v>108</v>
      </c>
      <c r="Z60" s="7">
        <v>0.02</v>
      </c>
      <c r="AA60" s="7">
        <v>0.01</v>
      </c>
      <c r="AB60" s="7">
        <v>0.02</v>
      </c>
      <c r="AC60" t="s">
        <v>108</v>
      </c>
      <c r="AD60" s="7">
        <v>0.02</v>
      </c>
      <c r="AE60" s="7">
        <v>0.02</v>
      </c>
      <c r="AF60">
        <v>0</v>
      </c>
      <c r="AG60" s="7">
        <v>0.02</v>
      </c>
      <c r="AH60" t="s">
        <v>108</v>
      </c>
      <c r="AI60" s="7">
        <v>0.01</v>
      </c>
      <c r="AJ60" t="s">
        <v>108</v>
      </c>
      <c r="AK60" s="7">
        <v>0.04</v>
      </c>
      <c r="AL60" s="7">
        <v>0.02</v>
      </c>
      <c r="AM60" s="7">
        <v>0.01</v>
      </c>
      <c r="AN60" t="s">
        <v>108</v>
      </c>
      <c r="AO60" t="s">
        <v>108</v>
      </c>
      <c r="AP60" t="s">
        <v>108</v>
      </c>
      <c r="AQ60" s="7">
        <v>0.02</v>
      </c>
      <c r="AR60" s="7">
        <v>0.04</v>
      </c>
      <c r="AS60" t="s">
        <v>108</v>
      </c>
      <c r="AT60" s="7">
        <v>0.03</v>
      </c>
      <c r="AU60" t="s">
        <v>108</v>
      </c>
      <c r="AV60" s="7">
        <v>0.03</v>
      </c>
      <c r="AW60" t="s">
        <v>108</v>
      </c>
      <c r="AX60" t="s">
        <v>108</v>
      </c>
      <c r="AY60" s="7">
        <v>0.02</v>
      </c>
      <c r="AZ60" t="s">
        <v>108</v>
      </c>
      <c r="BA60" s="7">
        <v>0.04</v>
      </c>
      <c r="BB60" t="s">
        <v>108</v>
      </c>
      <c r="BC60" t="s">
        <v>108</v>
      </c>
      <c r="BD60" t="s">
        <v>108</v>
      </c>
      <c r="BE60" s="7">
        <v>0.01</v>
      </c>
      <c r="BF60" s="7">
        <v>0.02</v>
      </c>
      <c r="BG60">
        <v>0</v>
      </c>
      <c r="BH60" s="7">
        <v>0.03</v>
      </c>
      <c r="BI60" t="s">
        <v>108</v>
      </c>
      <c r="BJ60" t="s">
        <v>108</v>
      </c>
      <c r="BK60" s="7">
        <v>0.03</v>
      </c>
      <c r="BL60" t="s">
        <v>108</v>
      </c>
      <c r="BM60" s="7">
        <v>0.01</v>
      </c>
      <c r="BN60" s="7">
        <v>0.02</v>
      </c>
      <c r="BO60" t="s">
        <v>108</v>
      </c>
      <c r="BP60" t="s">
        <v>108</v>
      </c>
      <c r="BQ60" t="s">
        <v>108</v>
      </c>
      <c r="BR60" s="7">
        <v>0.01</v>
      </c>
      <c r="BS60" s="7">
        <v>0.01</v>
      </c>
      <c r="BT60" s="7">
        <v>0.02</v>
      </c>
      <c r="BU60" t="s">
        <v>108</v>
      </c>
      <c r="BV60" t="s">
        <v>108</v>
      </c>
      <c r="BW60" t="s">
        <v>108</v>
      </c>
      <c r="BX60" s="7">
        <v>0.01</v>
      </c>
      <c r="BY60" s="7">
        <v>0.01</v>
      </c>
      <c r="BZ60" s="7">
        <v>0.01</v>
      </c>
    </row>
    <row r="61" spans="1:78" x14ac:dyDescent="0.25">
      <c r="A61" t="s">
        <v>40</v>
      </c>
      <c r="B61">
        <v>2</v>
      </c>
      <c r="C61">
        <v>2</v>
      </c>
      <c r="D61">
        <v>0</v>
      </c>
      <c r="E61">
        <v>0</v>
      </c>
      <c r="F61">
        <v>0</v>
      </c>
      <c r="G61">
        <v>1</v>
      </c>
      <c r="H61">
        <v>1</v>
      </c>
      <c r="I61">
        <v>0</v>
      </c>
      <c r="J61">
        <v>0</v>
      </c>
      <c r="K61">
        <v>1</v>
      </c>
      <c r="L61">
        <v>1</v>
      </c>
      <c r="M61">
        <v>1</v>
      </c>
      <c r="N61">
        <v>0</v>
      </c>
      <c r="O61">
        <v>1</v>
      </c>
      <c r="P61">
        <v>0</v>
      </c>
      <c r="Q61">
        <v>1</v>
      </c>
      <c r="R61">
        <v>1</v>
      </c>
      <c r="S61">
        <v>2</v>
      </c>
      <c r="T61">
        <v>0</v>
      </c>
      <c r="U61">
        <v>0</v>
      </c>
      <c r="V61">
        <v>1</v>
      </c>
      <c r="W61">
        <v>1</v>
      </c>
      <c r="X61">
        <v>0</v>
      </c>
      <c r="Y61">
        <v>0</v>
      </c>
      <c r="Z61">
        <v>2</v>
      </c>
      <c r="AA61">
        <v>2</v>
      </c>
      <c r="AB61">
        <v>2</v>
      </c>
      <c r="AC61">
        <v>0</v>
      </c>
      <c r="AD61">
        <v>2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</v>
      </c>
      <c r="AL61">
        <v>1</v>
      </c>
      <c r="AM61">
        <v>1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</v>
      </c>
      <c r="BD61">
        <v>0</v>
      </c>
      <c r="BE61">
        <v>1</v>
      </c>
      <c r="BF61">
        <v>1</v>
      </c>
      <c r="BG61">
        <v>2</v>
      </c>
      <c r="BH61">
        <v>0</v>
      </c>
      <c r="BI61">
        <v>0</v>
      </c>
      <c r="BJ61">
        <v>1</v>
      </c>
      <c r="BK61">
        <v>0</v>
      </c>
      <c r="BL61">
        <v>0</v>
      </c>
      <c r="BM61">
        <v>1</v>
      </c>
      <c r="BN61">
        <v>1</v>
      </c>
      <c r="BO61">
        <v>0</v>
      </c>
      <c r="BP61">
        <v>0</v>
      </c>
      <c r="BQ61">
        <v>1</v>
      </c>
      <c r="BR61">
        <v>2</v>
      </c>
      <c r="BS61">
        <v>2</v>
      </c>
      <c r="BT61">
        <v>0</v>
      </c>
      <c r="BU61">
        <v>1</v>
      </c>
      <c r="BV61">
        <v>0</v>
      </c>
      <c r="BW61">
        <v>1</v>
      </c>
      <c r="BX61">
        <v>0</v>
      </c>
      <c r="BY61">
        <v>0</v>
      </c>
      <c r="BZ61">
        <v>0</v>
      </c>
    </row>
    <row r="62" spans="1:78" x14ac:dyDescent="0.25">
      <c r="B62">
        <v>0</v>
      </c>
      <c r="C62">
        <v>0</v>
      </c>
      <c r="D62" t="s">
        <v>106</v>
      </c>
      <c r="E62" t="s">
        <v>106</v>
      </c>
      <c r="F62" t="s">
        <v>106</v>
      </c>
      <c r="G62">
        <v>0</v>
      </c>
      <c r="H62" s="7">
        <v>0.01</v>
      </c>
      <c r="I62" t="s">
        <v>106</v>
      </c>
      <c r="J62" t="s">
        <v>106</v>
      </c>
      <c r="K62" s="7">
        <v>0.01</v>
      </c>
      <c r="L62" s="7">
        <v>0.01</v>
      </c>
      <c r="M62" s="7">
        <v>0.01</v>
      </c>
      <c r="N62" t="s">
        <v>106</v>
      </c>
      <c r="O62" s="7">
        <v>0.01</v>
      </c>
      <c r="P62" t="s">
        <v>106</v>
      </c>
      <c r="Q62" s="7">
        <v>0.01</v>
      </c>
      <c r="R62">
        <v>0</v>
      </c>
      <c r="S62">
        <v>0</v>
      </c>
      <c r="T62" t="s">
        <v>106</v>
      </c>
      <c r="U62" t="s">
        <v>106</v>
      </c>
      <c r="V62">
        <v>0</v>
      </c>
      <c r="W62" s="7">
        <v>0.02</v>
      </c>
      <c r="X62" t="s">
        <v>106</v>
      </c>
      <c r="Y62" t="s">
        <v>106</v>
      </c>
      <c r="Z62">
        <v>0</v>
      </c>
      <c r="AA62">
        <v>0</v>
      </c>
      <c r="AB62">
        <v>0</v>
      </c>
      <c r="AC62" t="s">
        <v>106</v>
      </c>
      <c r="AD62">
        <v>0</v>
      </c>
      <c r="AE62" t="s">
        <v>106</v>
      </c>
      <c r="AF62" t="s">
        <v>106</v>
      </c>
      <c r="AG62" t="s">
        <v>106</v>
      </c>
      <c r="AH62" t="s">
        <v>106</v>
      </c>
      <c r="AI62" t="s">
        <v>106</v>
      </c>
      <c r="AJ62" t="s">
        <v>106</v>
      </c>
      <c r="AK62" s="7">
        <v>0.01</v>
      </c>
      <c r="AL62">
        <v>0</v>
      </c>
      <c r="AM62">
        <v>0</v>
      </c>
      <c r="AN62" t="s">
        <v>106</v>
      </c>
      <c r="AO62" t="s">
        <v>106</v>
      </c>
      <c r="AP62" t="s">
        <v>106</v>
      </c>
      <c r="AQ62" t="s">
        <v>106</v>
      </c>
      <c r="AR62" t="s">
        <v>106</v>
      </c>
      <c r="AS62" t="s">
        <v>106</v>
      </c>
      <c r="AT62" t="s">
        <v>106</v>
      </c>
      <c r="AU62" s="7">
        <v>0.02</v>
      </c>
      <c r="AV62" t="s">
        <v>106</v>
      </c>
      <c r="AW62" t="s">
        <v>106</v>
      </c>
      <c r="AX62" t="s">
        <v>106</v>
      </c>
      <c r="AY62" t="s">
        <v>106</v>
      </c>
      <c r="AZ62" t="s">
        <v>106</v>
      </c>
      <c r="BA62" t="s">
        <v>106</v>
      </c>
      <c r="BB62" t="s">
        <v>106</v>
      </c>
      <c r="BC62" s="7">
        <v>0.03</v>
      </c>
      <c r="BD62" t="s">
        <v>106</v>
      </c>
      <c r="BE62">
        <v>0</v>
      </c>
      <c r="BF62">
        <v>0</v>
      </c>
      <c r="BG62">
        <v>0</v>
      </c>
      <c r="BH62" t="s">
        <v>106</v>
      </c>
      <c r="BI62" t="s">
        <v>106</v>
      </c>
      <c r="BJ62" s="7">
        <v>0.01</v>
      </c>
      <c r="BK62" t="s">
        <v>106</v>
      </c>
      <c r="BL62" t="s">
        <v>106</v>
      </c>
      <c r="BM62">
        <v>0</v>
      </c>
      <c r="BN62">
        <v>0</v>
      </c>
      <c r="BO62" t="s">
        <v>106</v>
      </c>
      <c r="BP62" t="s">
        <v>106</v>
      </c>
      <c r="BQ62">
        <v>0</v>
      </c>
      <c r="BR62" s="7">
        <v>0.01</v>
      </c>
      <c r="BS62" s="7">
        <v>0.01</v>
      </c>
      <c r="BT62" t="s">
        <v>106</v>
      </c>
      <c r="BU62" s="7">
        <v>0.01</v>
      </c>
      <c r="BV62" t="s">
        <v>106</v>
      </c>
      <c r="BW62" s="7">
        <v>0.01</v>
      </c>
      <c r="BX62" t="s">
        <v>106</v>
      </c>
      <c r="BY62" t="s">
        <v>106</v>
      </c>
      <c r="BZ62" t="s">
        <v>106</v>
      </c>
    </row>
    <row r="63" spans="1:78" x14ac:dyDescent="0.25">
      <c r="A63" t="s">
        <v>41</v>
      </c>
      <c r="B63">
        <v>12</v>
      </c>
      <c r="C63">
        <v>10</v>
      </c>
      <c r="D63">
        <v>2</v>
      </c>
      <c r="E63">
        <v>0</v>
      </c>
      <c r="F63">
        <v>3</v>
      </c>
      <c r="G63">
        <v>7</v>
      </c>
      <c r="H63">
        <v>2</v>
      </c>
      <c r="I63">
        <v>5</v>
      </c>
      <c r="J63">
        <v>5</v>
      </c>
      <c r="K63">
        <v>1</v>
      </c>
      <c r="L63">
        <v>1</v>
      </c>
      <c r="M63">
        <v>1</v>
      </c>
      <c r="N63">
        <v>9</v>
      </c>
      <c r="O63">
        <v>1</v>
      </c>
      <c r="P63">
        <v>1</v>
      </c>
      <c r="Q63">
        <v>1</v>
      </c>
      <c r="R63">
        <v>11</v>
      </c>
      <c r="S63">
        <v>9</v>
      </c>
      <c r="T63">
        <v>1</v>
      </c>
      <c r="U63">
        <v>1</v>
      </c>
      <c r="V63">
        <v>10</v>
      </c>
      <c r="W63">
        <v>0</v>
      </c>
      <c r="X63">
        <v>1</v>
      </c>
      <c r="Y63">
        <v>1</v>
      </c>
      <c r="Z63">
        <v>11</v>
      </c>
      <c r="AA63">
        <v>12</v>
      </c>
      <c r="AB63">
        <v>11</v>
      </c>
      <c r="AC63">
        <v>4</v>
      </c>
      <c r="AD63">
        <v>9</v>
      </c>
      <c r="AE63">
        <v>0</v>
      </c>
      <c r="AF63">
        <v>2</v>
      </c>
      <c r="AG63">
        <v>4</v>
      </c>
      <c r="AH63">
        <v>0</v>
      </c>
      <c r="AI63">
        <v>10</v>
      </c>
      <c r="AJ63">
        <v>0</v>
      </c>
      <c r="AK63">
        <v>0</v>
      </c>
      <c r="AL63">
        <v>8</v>
      </c>
      <c r="AM63">
        <v>5</v>
      </c>
      <c r="AN63">
        <v>0</v>
      </c>
      <c r="AO63">
        <v>0</v>
      </c>
      <c r="AP63">
        <v>1</v>
      </c>
      <c r="AQ63">
        <v>4</v>
      </c>
      <c r="AR63">
        <v>0</v>
      </c>
      <c r="AS63">
        <v>0</v>
      </c>
      <c r="AT63">
        <v>0</v>
      </c>
      <c r="AU63">
        <v>3</v>
      </c>
      <c r="AV63">
        <v>1</v>
      </c>
      <c r="AW63">
        <v>0</v>
      </c>
      <c r="AX63">
        <v>2</v>
      </c>
      <c r="AY63">
        <v>0</v>
      </c>
      <c r="AZ63">
        <v>1</v>
      </c>
      <c r="BA63">
        <v>0</v>
      </c>
      <c r="BB63">
        <v>0</v>
      </c>
      <c r="BC63">
        <v>2</v>
      </c>
      <c r="BD63">
        <v>0</v>
      </c>
      <c r="BE63">
        <v>4</v>
      </c>
      <c r="BF63">
        <v>8</v>
      </c>
      <c r="BG63">
        <v>10</v>
      </c>
      <c r="BH63">
        <v>2</v>
      </c>
      <c r="BI63">
        <v>3</v>
      </c>
      <c r="BJ63">
        <v>4</v>
      </c>
      <c r="BK63">
        <v>0</v>
      </c>
      <c r="BL63">
        <v>0</v>
      </c>
      <c r="BM63">
        <v>8</v>
      </c>
      <c r="BN63">
        <v>2</v>
      </c>
      <c r="BO63">
        <v>1</v>
      </c>
      <c r="BP63">
        <v>1</v>
      </c>
      <c r="BQ63">
        <v>5</v>
      </c>
      <c r="BR63">
        <v>8</v>
      </c>
      <c r="BS63">
        <v>8</v>
      </c>
      <c r="BT63">
        <v>2</v>
      </c>
      <c r="BU63">
        <v>4</v>
      </c>
      <c r="BV63">
        <v>0</v>
      </c>
      <c r="BW63">
        <v>5</v>
      </c>
      <c r="BX63">
        <v>6</v>
      </c>
      <c r="BY63">
        <v>5</v>
      </c>
      <c r="BZ63">
        <v>4</v>
      </c>
    </row>
    <row r="64" spans="1:78" x14ac:dyDescent="0.25">
      <c r="B64" s="7">
        <v>0.02</v>
      </c>
      <c r="C64" s="7">
        <v>0.02</v>
      </c>
      <c r="D64" s="7">
        <v>0.03</v>
      </c>
      <c r="E64" t="s">
        <v>108</v>
      </c>
      <c r="F64" s="7">
        <v>0.02</v>
      </c>
      <c r="G64" s="7">
        <v>0.03</v>
      </c>
      <c r="H64" s="7">
        <v>0.02</v>
      </c>
      <c r="I64" s="7">
        <v>0.04</v>
      </c>
      <c r="J64" s="7">
        <v>0.03</v>
      </c>
      <c r="K64" s="7">
        <v>0.01</v>
      </c>
      <c r="L64" s="7">
        <v>0.01</v>
      </c>
      <c r="M64" s="7">
        <v>0.01</v>
      </c>
      <c r="N64" s="7">
        <v>0.03</v>
      </c>
      <c r="O64" s="7">
        <v>0.03</v>
      </c>
      <c r="P64" s="7">
        <v>0.06</v>
      </c>
      <c r="Q64" s="7">
        <v>0.01</v>
      </c>
      <c r="R64" s="7">
        <v>0.03</v>
      </c>
      <c r="S64" s="7">
        <v>0.03</v>
      </c>
      <c r="T64" s="7">
        <v>0.01</v>
      </c>
      <c r="U64" s="7">
        <v>0.02</v>
      </c>
      <c r="V64" s="7">
        <v>0.02</v>
      </c>
      <c r="W64" t="s">
        <v>108</v>
      </c>
      <c r="X64" s="7">
        <v>0.03</v>
      </c>
      <c r="Y64" s="7">
        <v>0.02</v>
      </c>
      <c r="Z64" s="7">
        <v>0.02</v>
      </c>
      <c r="AA64" s="7">
        <v>0.02</v>
      </c>
      <c r="AB64" s="7">
        <v>0.02</v>
      </c>
      <c r="AC64" s="7">
        <v>0.04</v>
      </c>
      <c r="AD64" s="7">
        <v>0.02</v>
      </c>
      <c r="AE64" t="s">
        <v>108</v>
      </c>
      <c r="AF64">
        <v>0</v>
      </c>
      <c r="AG64" s="7">
        <v>0.04</v>
      </c>
      <c r="AH64" t="s">
        <v>108</v>
      </c>
      <c r="AI64" s="7">
        <v>0.03</v>
      </c>
      <c r="AJ64" s="7">
        <v>0.01</v>
      </c>
      <c r="AK64" t="s">
        <v>108</v>
      </c>
      <c r="AL64" s="7">
        <v>0.03</v>
      </c>
      <c r="AM64" s="7">
        <v>0.02</v>
      </c>
      <c r="AN64" t="s">
        <v>108</v>
      </c>
      <c r="AO64" t="s">
        <v>108</v>
      </c>
      <c r="AP64" s="7">
        <v>0.03</v>
      </c>
      <c r="AQ64" s="7">
        <v>0.06</v>
      </c>
      <c r="AR64" t="s">
        <v>108</v>
      </c>
      <c r="AS64" t="s">
        <v>108</v>
      </c>
      <c r="AT64" t="s">
        <v>108</v>
      </c>
      <c r="AU64" s="7">
        <v>0.09</v>
      </c>
      <c r="AV64" s="7">
        <v>0.02</v>
      </c>
      <c r="AW64" t="s">
        <v>108</v>
      </c>
      <c r="AX64" s="7">
        <v>0.04</v>
      </c>
      <c r="AY64" t="s">
        <v>108</v>
      </c>
      <c r="AZ64" s="7">
        <v>0.02</v>
      </c>
      <c r="BA64" t="s">
        <v>108</v>
      </c>
      <c r="BB64" t="s">
        <v>108</v>
      </c>
      <c r="BC64" s="7">
        <v>0.06</v>
      </c>
      <c r="BD64" t="s">
        <v>108</v>
      </c>
      <c r="BE64" s="7">
        <v>0.03</v>
      </c>
      <c r="BF64" s="7">
        <v>0.02</v>
      </c>
      <c r="BG64" s="7">
        <v>0.03</v>
      </c>
      <c r="BH64" s="7">
        <v>0.01</v>
      </c>
      <c r="BI64" s="7">
        <v>0.02</v>
      </c>
      <c r="BJ64" s="7">
        <v>0.04</v>
      </c>
      <c r="BK64" t="s">
        <v>108</v>
      </c>
      <c r="BL64" t="s">
        <v>108</v>
      </c>
      <c r="BM64" s="7">
        <v>0.03</v>
      </c>
      <c r="BN64" s="7">
        <v>0.01</v>
      </c>
      <c r="BO64" s="7">
        <v>0.02</v>
      </c>
      <c r="BP64" s="7">
        <v>0.13</v>
      </c>
      <c r="BQ64" s="7">
        <v>0.03</v>
      </c>
      <c r="BR64" s="7">
        <v>0.03</v>
      </c>
      <c r="BS64" s="7">
        <v>0.04</v>
      </c>
      <c r="BT64" s="7">
        <v>0.04</v>
      </c>
      <c r="BU64" s="7">
        <v>0.03</v>
      </c>
      <c r="BV64" t="s">
        <v>108</v>
      </c>
      <c r="BW64" s="7">
        <v>0.04</v>
      </c>
      <c r="BX64" s="7">
        <v>0.02</v>
      </c>
      <c r="BY64" s="7">
        <v>0.02</v>
      </c>
      <c r="BZ64" s="7">
        <v>0.02</v>
      </c>
    </row>
  </sheetData>
  <pageMargins left="0.7" right="0.7" top="0.75" bottom="0.75" header="0.3" footer="0.3"/>
  <pageSetup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2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766</v>
      </c>
    </row>
    <row r="2" spans="1:78" x14ac:dyDescent="0.25">
      <c r="A2" t="s">
        <v>768</v>
      </c>
    </row>
    <row r="3" spans="1:78" x14ac:dyDescent="0.25">
      <c r="A3" t="s">
        <v>764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510</v>
      </c>
      <c r="C9">
        <v>426</v>
      </c>
      <c r="D9">
        <v>54</v>
      </c>
      <c r="E9">
        <v>30</v>
      </c>
      <c r="F9">
        <v>144</v>
      </c>
      <c r="G9">
        <v>244</v>
      </c>
      <c r="H9">
        <v>122</v>
      </c>
      <c r="I9">
        <v>102</v>
      </c>
      <c r="J9">
        <v>154</v>
      </c>
      <c r="K9">
        <v>89</v>
      </c>
      <c r="L9">
        <v>165</v>
      </c>
      <c r="M9">
        <v>170</v>
      </c>
      <c r="N9">
        <v>281</v>
      </c>
      <c r="O9">
        <v>42</v>
      </c>
      <c r="P9">
        <v>17</v>
      </c>
      <c r="Q9">
        <v>110</v>
      </c>
      <c r="R9">
        <v>400</v>
      </c>
      <c r="S9">
        <v>275</v>
      </c>
      <c r="T9">
        <v>122</v>
      </c>
      <c r="U9">
        <v>105</v>
      </c>
      <c r="V9">
        <v>405</v>
      </c>
      <c r="W9">
        <v>43</v>
      </c>
      <c r="X9">
        <v>54</v>
      </c>
      <c r="Y9">
        <v>61</v>
      </c>
      <c r="Z9">
        <v>449</v>
      </c>
      <c r="AA9">
        <v>509</v>
      </c>
      <c r="AB9">
        <v>448</v>
      </c>
      <c r="AC9">
        <v>85</v>
      </c>
      <c r="AD9">
        <v>384</v>
      </c>
      <c r="AE9">
        <v>38</v>
      </c>
      <c r="AF9">
        <v>369</v>
      </c>
      <c r="AG9">
        <v>112</v>
      </c>
      <c r="AH9">
        <v>6</v>
      </c>
      <c r="AI9">
        <v>343</v>
      </c>
      <c r="AJ9">
        <v>54</v>
      </c>
      <c r="AK9">
        <v>103</v>
      </c>
      <c r="AL9">
        <v>229</v>
      </c>
      <c r="AM9">
        <v>217</v>
      </c>
      <c r="AN9">
        <v>11</v>
      </c>
      <c r="AO9">
        <v>52</v>
      </c>
      <c r="AP9">
        <v>35</v>
      </c>
      <c r="AQ9">
        <v>54</v>
      </c>
      <c r="AR9">
        <v>31</v>
      </c>
      <c r="AS9">
        <v>22</v>
      </c>
      <c r="AT9">
        <v>54</v>
      </c>
      <c r="AU9">
        <v>32</v>
      </c>
      <c r="AV9">
        <v>35</v>
      </c>
      <c r="AW9">
        <v>9</v>
      </c>
      <c r="AX9">
        <v>43</v>
      </c>
      <c r="AY9">
        <v>57</v>
      </c>
      <c r="AZ9">
        <v>37</v>
      </c>
      <c r="BA9">
        <v>25</v>
      </c>
      <c r="BB9">
        <v>34</v>
      </c>
      <c r="BC9">
        <v>37</v>
      </c>
      <c r="BD9">
        <v>5</v>
      </c>
      <c r="BE9">
        <v>144</v>
      </c>
      <c r="BF9">
        <v>366</v>
      </c>
      <c r="BG9">
        <v>328</v>
      </c>
      <c r="BH9">
        <v>182</v>
      </c>
      <c r="BI9">
        <v>126</v>
      </c>
      <c r="BJ9">
        <v>114</v>
      </c>
      <c r="BK9">
        <v>59</v>
      </c>
      <c r="BL9">
        <v>23</v>
      </c>
      <c r="BM9">
        <v>230</v>
      </c>
      <c r="BN9">
        <v>209</v>
      </c>
      <c r="BO9">
        <v>64</v>
      </c>
      <c r="BP9">
        <v>7</v>
      </c>
      <c r="BQ9">
        <v>139</v>
      </c>
      <c r="BR9">
        <v>213</v>
      </c>
      <c r="BS9">
        <v>200</v>
      </c>
      <c r="BT9">
        <v>63</v>
      </c>
      <c r="BU9">
        <v>93</v>
      </c>
      <c r="BV9">
        <v>42</v>
      </c>
      <c r="BW9">
        <v>103</v>
      </c>
      <c r="BX9">
        <v>244</v>
      </c>
      <c r="BY9">
        <v>247</v>
      </c>
      <c r="BZ9">
        <v>212</v>
      </c>
    </row>
    <row r="10" spans="1:78" x14ac:dyDescent="0.25">
      <c r="A10" t="s">
        <v>103</v>
      </c>
      <c r="B10">
        <v>523</v>
      </c>
      <c r="C10">
        <v>436</v>
      </c>
      <c r="D10">
        <v>59</v>
      </c>
      <c r="E10">
        <v>28</v>
      </c>
      <c r="F10">
        <v>138</v>
      </c>
      <c r="G10">
        <v>283</v>
      </c>
      <c r="H10">
        <v>101</v>
      </c>
      <c r="I10">
        <v>128</v>
      </c>
      <c r="J10">
        <v>188</v>
      </c>
      <c r="K10">
        <v>97</v>
      </c>
      <c r="L10">
        <v>110</v>
      </c>
      <c r="M10">
        <v>133</v>
      </c>
      <c r="N10">
        <v>335</v>
      </c>
      <c r="O10">
        <v>42</v>
      </c>
      <c r="P10">
        <v>13</v>
      </c>
      <c r="Q10">
        <v>94</v>
      </c>
      <c r="R10">
        <v>428</v>
      </c>
      <c r="S10">
        <v>309</v>
      </c>
      <c r="T10">
        <v>121</v>
      </c>
      <c r="U10">
        <v>86</v>
      </c>
      <c r="V10">
        <v>438</v>
      </c>
      <c r="W10">
        <v>41</v>
      </c>
      <c r="X10">
        <v>37</v>
      </c>
      <c r="Y10">
        <v>60</v>
      </c>
      <c r="Z10">
        <v>463</v>
      </c>
      <c r="AA10">
        <v>521</v>
      </c>
      <c r="AB10">
        <v>461</v>
      </c>
      <c r="AC10">
        <v>89</v>
      </c>
      <c r="AD10">
        <v>388</v>
      </c>
      <c r="AE10">
        <v>41</v>
      </c>
      <c r="AF10">
        <v>372</v>
      </c>
      <c r="AG10">
        <v>123</v>
      </c>
      <c r="AH10">
        <v>5</v>
      </c>
      <c r="AI10">
        <v>379</v>
      </c>
      <c r="AJ10">
        <v>51</v>
      </c>
      <c r="AK10">
        <v>87</v>
      </c>
      <c r="AL10">
        <v>246</v>
      </c>
      <c r="AM10">
        <v>213</v>
      </c>
      <c r="AN10">
        <v>13</v>
      </c>
      <c r="AO10">
        <v>51</v>
      </c>
      <c r="AP10">
        <v>38</v>
      </c>
      <c r="AQ10">
        <v>58</v>
      </c>
      <c r="AR10">
        <v>38</v>
      </c>
      <c r="AS10">
        <v>22</v>
      </c>
      <c r="AT10">
        <v>56</v>
      </c>
      <c r="AU10">
        <v>30</v>
      </c>
      <c r="AV10">
        <v>33</v>
      </c>
      <c r="AW10">
        <v>12</v>
      </c>
      <c r="AX10">
        <v>45</v>
      </c>
      <c r="AY10">
        <v>59</v>
      </c>
      <c r="AZ10">
        <v>39</v>
      </c>
      <c r="BA10">
        <v>24</v>
      </c>
      <c r="BB10">
        <v>31</v>
      </c>
      <c r="BC10">
        <v>33</v>
      </c>
      <c r="BD10">
        <v>6</v>
      </c>
      <c r="BE10">
        <v>157</v>
      </c>
      <c r="BF10">
        <v>365</v>
      </c>
      <c r="BG10">
        <v>341</v>
      </c>
      <c r="BH10">
        <v>182</v>
      </c>
      <c r="BI10">
        <v>139</v>
      </c>
      <c r="BJ10">
        <v>118</v>
      </c>
      <c r="BK10">
        <v>56</v>
      </c>
      <c r="BL10">
        <v>24</v>
      </c>
      <c r="BM10">
        <v>259</v>
      </c>
      <c r="BN10">
        <v>200</v>
      </c>
      <c r="BO10">
        <v>58</v>
      </c>
      <c r="BP10">
        <v>6</v>
      </c>
      <c r="BQ10">
        <v>154</v>
      </c>
      <c r="BR10">
        <v>236</v>
      </c>
      <c r="BS10">
        <v>220</v>
      </c>
      <c r="BT10">
        <v>64</v>
      </c>
      <c r="BU10">
        <v>106</v>
      </c>
      <c r="BV10">
        <v>42</v>
      </c>
      <c r="BW10">
        <v>118</v>
      </c>
      <c r="BX10">
        <v>245</v>
      </c>
      <c r="BY10">
        <v>261</v>
      </c>
      <c r="BZ10">
        <v>216</v>
      </c>
    </row>
    <row r="11" spans="1:78" x14ac:dyDescent="0.25">
      <c r="A11" t="s">
        <v>104</v>
      </c>
    </row>
    <row r="12" spans="1:78" x14ac:dyDescent="0.25">
      <c r="A12" t="s">
        <v>584</v>
      </c>
      <c r="B12">
        <v>69</v>
      </c>
      <c r="C12">
        <v>59</v>
      </c>
      <c r="D12">
        <v>7</v>
      </c>
      <c r="E12">
        <v>3</v>
      </c>
      <c r="F12">
        <v>19</v>
      </c>
      <c r="G12">
        <v>30</v>
      </c>
      <c r="H12">
        <v>20</v>
      </c>
      <c r="I12">
        <v>15</v>
      </c>
      <c r="J12">
        <v>26</v>
      </c>
      <c r="K12">
        <v>10</v>
      </c>
      <c r="L12">
        <v>18</v>
      </c>
      <c r="M12">
        <v>18</v>
      </c>
      <c r="N12">
        <v>40</v>
      </c>
      <c r="O12">
        <v>10</v>
      </c>
      <c r="P12">
        <v>2</v>
      </c>
      <c r="Q12">
        <v>14</v>
      </c>
      <c r="R12">
        <v>55</v>
      </c>
      <c r="S12">
        <v>36</v>
      </c>
      <c r="T12">
        <v>13</v>
      </c>
      <c r="U12">
        <v>18</v>
      </c>
      <c r="V12">
        <v>58</v>
      </c>
      <c r="W12">
        <v>4</v>
      </c>
      <c r="X12">
        <v>8</v>
      </c>
      <c r="Y12">
        <v>10</v>
      </c>
      <c r="Z12">
        <v>59</v>
      </c>
      <c r="AA12">
        <v>69</v>
      </c>
      <c r="AB12">
        <v>59</v>
      </c>
      <c r="AC12">
        <v>12</v>
      </c>
      <c r="AD12">
        <v>53</v>
      </c>
      <c r="AE12">
        <v>5</v>
      </c>
      <c r="AF12">
        <v>57</v>
      </c>
      <c r="AG12">
        <v>13</v>
      </c>
      <c r="AH12">
        <v>0</v>
      </c>
      <c r="AI12">
        <v>46</v>
      </c>
      <c r="AJ12">
        <v>7</v>
      </c>
      <c r="AK12">
        <v>12</v>
      </c>
      <c r="AL12">
        <v>34</v>
      </c>
      <c r="AM12">
        <v>27</v>
      </c>
      <c r="AN12">
        <v>3</v>
      </c>
      <c r="AO12">
        <v>5</v>
      </c>
      <c r="AP12">
        <v>2</v>
      </c>
      <c r="AQ12">
        <v>8</v>
      </c>
      <c r="AR12">
        <v>10</v>
      </c>
      <c r="AS12">
        <v>5</v>
      </c>
      <c r="AT12">
        <v>5</v>
      </c>
      <c r="AU12">
        <v>5</v>
      </c>
      <c r="AV12">
        <v>4</v>
      </c>
      <c r="AW12">
        <v>1</v>
      </c>
      <c r="AX12">
        <v>6</v>
      </c>
      <c r="AY12">
        <v>9</v>
      </c>
      <c r="AZ12">
        <v>6</v>
      </c>
      <c r="BA12">
        <v>1</v>
      </c>
      <c r="BB12">
        <v>5</v>
      </c>
      <c r="BC12">
        <v>2</v>
      </c>
      <c r="BD12">
        <v>2</v>
      </c>
      <c r="BE12">
        <v>6</v>
      </c>
      <c r="BF12">
        <v>63</v>
      </c>
      <c r="BG12">
        <v>43</v>
      </c>
      <c r="BH12">
        <v>27</v>
      </c>
      <c r="BI12">
        <v>9</v>
      </c>
      <c r="BJ12">
        <v>18</v>
      </c>
      <c r="BK12">
        <v>12</v>
      </c>
      <c r="BL12">
        <v>3</v>
      </c>
      <c r="BM12">
        <v>22</v>
      </c>
      <c r="BN12">
        <v>39</v>
      </c>
      <c r="BO12">
        <v>6</v>
      </c>
      <c r="BP12">
        <v>2</v>
      </c>
      <c r="BQ12">
        <v>21</v>
      </c>
      <c r="BR12">
        <v>22</v>
      </c>
      <c r="BS12">
        <v>21</v>
      </c>
      <c r="BT12">
        <v>3</v>
      </c>
      <c r="BU12">
        <v>3</v>
      </c>
      <c r="BV12">
        <v>9</v>
      </c>
      <c r="BW12">
        <v>12</v>
      </c>
      <c r="BX12">
        <v>56</v>
      </c>
      <c r="BY12">
        <v>55</v>
      </c>
      <c r="BZ12">
        <v>46</v>
      </c>
    </row>
    <row r="13" spans="1:78" x14ac:dyDescent="0.25">
      <c r="B13" s="7">
        <v>0.13</v>
      </c>
      <c r="C13" s="7">
        <v>0.14000000000000001</v>
      </c>
      <c r="D13" s="7">
        <v>0.12</v>
      </c>
      <c r="E13" s="7">
        <v>0.12</v>
      </c>
      <c r="F13" s="7">
        <v>0.13</v>
      </c>
      <c r="G13" s="7">
        <v>0.11</v>
      </c>
      <c r="H13" s="7">
        <v>0.2</v>
      </c>
      <c r="I13" s="7">
        <v>0.12</v>
      </c>
      <c r="J13" s="7">
        <v>0.14000000000000001</v>
      </c>
      <c r="K13" s="7">
        <v>0.11</v>
      </c>
      <c r="L13" s="7">
        <v>0.17</v>
      </c>
      <c r="M13" s="7">
        <v>0.14000000000000001</v>
      </c>
      <c r="N13" s="7">
        <v>0.12</v>
      </c>
      <c r="O13" s="7">
        <v>0.23</v>
      </c>
      <c r="P13" s="7">
        <v>0.13</v>
      </c>
      <c r="Q13" s="7">
        <v>0.15</v>
      </c>
      <c r="R13" s="7">
        <v>0.13</v>
      </c>
      <c r="S13" s="7">
        <v>0.12</v>
      </c>
      <c r="T13" s="7">
        <v>0.11</v>
      </c>
      <c r="U13" s="7">
        <v>0.21</v>
      </c>
      <c r="V13" s="7">
        <v>0.13</v>
      </c>
      <c r="W13" s="7">
        <v>0.09</v>
      </c>
      <c r="X13" s="7">
        <v>0.21</v>
      </c>
      <c r="Y13" s="7">
        <v>0.17</v>
      </c>
      <c r="Z13" s="7">
        <v>0.13</v>
      </c>
      <c r="AA13" s="7">
        <v>0.13</v>
      </c>
      <c r="AB13" s="7">
        <v>0.13</v>
      </c>
      <c r="AC13" s="7">
        <v>0.13</v>
      </c>
      <c r="AD13" s="7">
        <v>0.14000000000000001</v>
      </c>
      <c r="AE13" s="7">
        <v>0.11</v>
      </c>
      <c r="AF13" s="7">
        <v>0.15</v>
      </c>
      <c r="AG13" s="7">
        <v>0.1</v>
      </c>
      <c r="AH13" t="s">
        <v>108</v>
      </c>
      <c r="AI13" s="7">
        <v>0.12</v>
      </c>
      <c r="AJ13" s="7">
        <v>0.14000000000000001</v>
      </c>
      <c r="AK13" s="7">
        <v>0.14000000000000001</v>
      </c>
      <c r="AL13" s="7">
        <v>0.14000000000000001</v>
      </c>
      <c r="AM13" s="7">
        <v>0.13</v>
      </c>
      <c r="AN13" s="7">
        <v>0.22</v>
      </c>
      <c r="AO13" s="7">
        <v>0.1</v>
      </c>
      <c r="AP13" s="7">
        <v>0.06</v>
      </c>
      <c r="AQ13" s="7">
        <v>0.13</v>
      </c>
      <c r="AR13" s="7">
        <v>0.26</v>
      </c>
      <c r="AS13" s="7">
        <v>0.24</v>
      </c>
      <c r="AT13" s="7">
        <v>0.08</v>
      </c>
      <c r="AU13" s="7">
        <v>0.16</v>
      </c>
      <c r="AV13" s="7">
        <v>0.12</v>
      </c>
      <c r="AW13" s="7">
        <v>0.06</v>
      </c>
      <c r="AX13" s="7">
        <v>0.14000000000000001</v>
      </c>
      <c r="AY13" s="7">
        <v>0.15</v>
      </c>
      <c r="AZ13" s="7">
        <v>0.15</v>
      </c>
      <c r="BA13" s="7">
        <v>0.06</v>
      </c>
      <c r="BB13" s="7">
        <v>0.17</v>
      </c>
      <c r="BC13" s="7">
        <v>0.06</v>
      </c>
      <c r="BD13" s="7">
        <v>0.28999999999999998</v>
      </c>
      <c r="BE13" s="7">
        <v>0.04</v>
      </c>
      <c r="BF13" s="7">
        <v>0.17</v>
      </c>
      <c r="BG13" s="7">
        <v>0.13</v>
      </c>
      <c r="BH13" s="7">
        <v>0.15</v>
      </c>
      <c r="BI13" s="7">
        <v>0.06</v>
      </c>
      <c r="BJ13" s="7">
        <v>0.16</v>
      </c>
      <c r="BK13" s="7">
        <v>0.21</v>
      </c>
      <c r="BL13" s="7">
        <v>0.11</v>
      </c>
      <c r="BM13" s="7">
        <v>0.09</v>
      </c>
      <c r="BN13" s="7">
        <v>0.19</v>
      </c>
      <c r="BO13" s="7">
        <v>0.1</v>
      </c>
      <c r="BP13" s="7">
        <v>0.38</v>
      </c>
      <c r="BQ13" s="7">
        <v>0.13</v>
      </c>
      <c r="BR13" s="7">
        <v>0.09</v>
      </c>
      <c r="BS13" s="7">
        <v>0.1</v>
      </c>
      <c r="BT13" s="7">
        <v>0.04</v>
      </c>
      <c r="BU13" s="7">
        <v>0.03</v>
      </c>
      <c r="BV13" s="7">
        <v>0.22</v>
      </c>
      <c r="BW13" s="7">
        <v>0.1</v>
      </c>
      <c r="BX13" s="7">
        <v>0.23</v>
      </c>
      <c r="BY13" s="7">
        <v>0.21</v>
      </c>
      <c r="BZ13" s="7">
        <v>0.21</v>
      </c>
    </row>
    <row r="14" spans="1:78" x14ac:dyDescent="0.25">
      <c r="A14" t="s">
        <v>769</v>
      </c>
      <c r="B14">
        <v>110</v>
      </c>
      <c r="C14">
        <v>96</v>
      </c>
      <c r="D14">
        <v>8</v>
      </c>
      <c r="E14">
        <v>6</v>
      </c>
      <c r="F14">
        <v>25</v>
      </c>
      <c r="G14">
        <v>59</v>
      </c>
      <c r="H14">
        <v>26</v>
      </c>
      <c r="I14">
        <v>22</v>
      </c>
      <c r="J14">
        <v>52</v>
      </c>
      <c r="K14">
        <v>15</v>
      </c>
      <c r="L14">
        <v>20</v>
      </c>
      <c r="M14">
        <v>30</v>
      </c>
      <c r="N14">
        <v>70</v>
      </c>
      <c r="O14">
        <v>7</v>
      </c>
      <c r="P14">
        <v>3</v>
      </c>
      <c r="Q14">
        <v>15</v>
      </c>
      <c r="R14">
        <v>95</v>
      </c>
      <c r="S14">
        <v>67</v>
      </c>
      <c r="T14">
        <v>25</v>
      </c>
      <c r="U14">
        <v>18</v>
      </c>
      <c r="V14">
        <v>94</v>
      </c>
      <c r="W14">
        <v>7</v>
      </c>
      <c r="X14">
        <v>9</v>
      </c>
      <c r="Y14">
        <v>6</v>
      </c>
      <c r="Z14">
        <v>105</v>
      </c>
      <c r="AA14">
        <v>110</v>
      </c>
      <c r="AB14">
        <v>105</v>
      </c>
      <c r="AC14">
        <v>18</v>
      </c>
      <c r="AD14">
        <v>90</v>
      </c>
      <c r="AE14">
        <v>3</v>
      </c>
      <c r="AF14">
        <v>82</v>
      </c>
      <c r="AG14">
        <v>21</v>
      </c>
      <c r="AH14">
        <v>1</v>
      </c>
      <c r="AI14">
        <v>86</v>
      </c>
      <c r="AJ14">
        <v>8</v>
      </c>
      <c r="AK14">
        <v>13</v>
      </c>
      <c r="AL14">
        <v>55</v>
      </c>
      <c r="AM14">
        <v>38</v>
      </c>
      <c r="AN14">
        <v>4</v>
      </c>
      <c r="AO14">
        <v>13</v>
      </c>
      <c r="AP14">
        <v>11</v>
      </c>
      <c r="AQ14">
        <v>13</v>
      </c>
      <c r="AR14">
        <v>6</v>
      </c>
      <c r="AS14">
        <v>2</v>
      </c>
      <c r="AT14">
        <v>7</v>
      </c>
      <c r="AU14">
        <v>6</v>
      </c>
      <c r="AV14">
        <v>11</v>
      </c>
      <c r="AW14">
        <v>1</v>
      </c>
      <c r="AX14">
        <v>6</v>
      </c>
      <c r="AY14">
        <v>16</v>
      </c>
      <c r="AZ14">
        <v>13</v>
      </c>
      <c r="BA14">
        <v>8</v>
      </c>
      <c r="BB14">
        <v>4</v>
      </c>
      <c r="BC14">
        <v>7</v>
      </c>
      <c r="BD14">
        <v>1</v>
      </c>
      <c r="BE14">
        <v>28</v>
      </c>
      <c r="BF14">
        <v>83</v>
      </c>
      <c r="BG14">
        <v>68</v>
      </c>
      <c r="BH14">
        <v>43</v>
      </c>
      <c r="BI14">
        <v>27</v>
      </c>
      <c r="BJ14">
        <v>24</v>
      </c>
      <c r="BK14">
        <v>9</v>
      </c>
      <c r="BL14">
        <v>5</v>
      </c>
      <c r="BM14">
        <v>57</v>
      </c>
      <c r="BN14">
        <v>44</v>
      </c>
      <c r="BO14">
        <v>9</v>
      </c>
      <c r="BP14">
        <v>1</v>
      </c>
      <c r="BQ14">
        <v>34</v>
      </c>
      <c r="BR14">
        <v>55</v>
      </c>
      <c r="BS14">
        <v>50</v>
      </c>
      <c r="BT14">
        <v>9</v>
      </c>
      <c r="BU14">
        <v>22</v>
      </c>
      <c r="BV14">
        <v>9</v>
      </c>
      <c r="BW14">
        <v>25</v>
      </c>
      <c r="BX14">
        <v>57</v>
      </c>
      <c r="BY14">
        <v>69</v>
      </c>
      <c r="BZ14">
        <v>57</v>
      </c>
    </row>
    <row r="15" spans="1:78" x14ac:dyDescent="0.25">
      <c r="B15" s="7">
        <v>0.21</v>
      </c>
      <c r="C15" s="7">
        <v>0.22</v>
      </c>
      <c r="D15" s="7">
        <v>0.14000000000000001</v>
      </c>
      <c r="E15" s="7">
        <v>0.23</v>
      </c>
      <c r="F15" s="7">
        <v>0.18</v>
      </c>
      <c r="G15" s="7">
        <v>0.21</v>
      </c>
      <c r="H15" s="7">
        <v>0.26</v>
      </c>
      <c r="I15" s="7">
        <v>0.18</v>
      </c>
      <c r="J15" s="7">
        <v>0.28000000000000003</v>
      </c>
      <c r="K15" s="7">
        <v>0.16</v>
      </c>
      <c r="L15" s="7">
        <v>0.19</v>
      </c>
      <c r="M15" s="7">
        <v>0.23</v>
      </c>
      <c r="N15" s="7">
        <v>0.21</v>
      </c>
      <c r="O15" s="7">
        <v>0.17</v>
      </c>
      <c r="P15" s="7">
        <v>0.26</v>
      </c>
      <c r="Q15" s="7">
        <v>0.16</v>
      </c>
      <c r="R15" s="7">
        <v>0.22</v>
      </c>
      <c r="S15" s="7">
        <v>0.22</v>
      </c>
      <c r="T15" s="7">
        <v>0.21</v>
      </c>
      <c r="U15" s="7">
        <v>0.21</v>
      </c>
      <c r="V15" s="7">
        <v>0.22</v>
      </c>
      <c r="W15" s="7">
        <v>0.18</v>
      </c>
      <c r="X15" s="7">
        <v>0.23</v>
      </c>
      <c r="Y15" s="7">
        <v>0.1</v>
      </c>
      <c r="Z15" s="7">
        <v>0.23</v>
      </c>
      <c r="AA15" s="7">
        <v>0.21</v>
      </c>
      <c r="AB15" s="7">
        <v>0.23</v>
      </c>
      <c r="AC15" s="7">
        <v>0.2</v>
      </c>
      <c r="AD15" s="7">
        <v>0.23</v>
      </c>
      <c r="AE15" s="7">
        <v>7.0000000000000007E-2</v>
      </c>
      <c r="AF15" s="7">
        <v>0.22</v>
      </c>
      <c r="AG15" s="7">
        <v>0.17</v>
      </c>
      <c r="AH15" s="7">
        <v>0.2</v>
      </c>
      <c r="AI15" s="7">
        <v>0.23</v>
      </c>
      <c r="AJ15" s="7">
        <v>0.15</v>
      </c>
      <c r="AK15" s="7">
        <v>0.15</v>
      </c>
      <c r="AL15" s="7">
        <v>0.22</v>
      </c>
      <c r="AM15" s="7">
        <v>0.18</v>
      </c>
      <c r="AN15" s="7">
        <v>0.32</v>
      </c>
      <c r="AO15" s="7">
        <v>0.27</v>
      </c>
      <c r="AP15" s="7">
        <v>0.28000000000000003</v>
      </c>
      <c r="AQ15" s="7">
        <v>0.22</v>
      </c>
      <c r="AR15" s="7">
        <v>0.16</v>
      </c>
      <c r="AS15" s="7">
        <v>0.08</v>
      </c>
      <c r="AT15" s="7">
        <v>0.12</v>
      </c>
      <c r="AU15" s="7">
        <v>0.19</v>
      </c>
      <c r="AV15" s="7">
        <v>0.33</v>
      </c>
      <c r="AW15" s="7">
        <v>0.13</v>
      </c>
      <c r="AX15" s="7">
        <v>0.13</v>
      </c>
      <c r="AY15" s="7">
        <v>0.27</v>
      </c>
      <c r="AZ15" s="7">
        <v>0.33</v>
      </c>
      <c r="BA15" s="7">
        <v>0.34</v>
      </c>
      <c r="BB15" s="7">
        <v>0.12</v>
      </c>
      <c r="BC15" s="7">
        <v>0.23</v>
      </c>
      <c r="BD15" s="7">
        <v>0.16</v>
      </c>
      <c r="BE15" s="7">
        <v>0.18</v>
      </c>
      <c r="BF15" s="7">
        <v>0.23</v>
      </c>
      <c r="BG15" s="7">
        <v>0.2</v>
      </c>
      <c r="BH15" s="7">
        <v>0.23</v>
      </c>
      <c r="BI15" s="7">
        <v>0.19</v>
      </c>
      <c r="BJ15" s="7">
        <v>0.21</v>
      </c>
      <c r="BK15" s="7">
        <v>0.17</v>
      </c>
      <c r="BL15" s="7">
        <v>0.21</v>
      </c>
      <c r="BM15" s="7">
        <v>0.22</v>
      </c>
      <c r="BN15" s="7">
        <v>0.22</v>
      </c>
      <c r="BO15" s="7">
        <v>0.15</v>
      </c>
      <c r="BP15" s="7">
        <v>0.16</v>
      </c>
      <c r="BQ15" s="7">
        <v>0.22</v>
      </c>
      <c r="BR15" s="7">
        <v>0.23</v>
      </c>
      <c r="BS15" s="7">
        <v>0.23</v>
      </c>
      <c r="BT15" s="7">
        <v>0.14000000000000001</v>
      </c>
      <c r="BU15" s="7">
        <v>0.21</v>
      </c>
      <c r="BV15" s="7">
        <v>0.22</v>
      </c>
      <c r="BW15" s="7">
        <v>0.21</v>
      </c>
      <c r="BX15" s="7">
        <v>0.23</v>
      </c>
      <c r="BY15" s="7">
        <v>0.27</v>
      </c>
      <c r="BZ15" s="7">
        <v>0.26</v>
      </c>
    </row>
    <row r="16" spans="1:78" x14ac:dyDescent="0.25">
      <c r="A16" t="s">
        <v>586</v>
      </c>
      <c r="B16">
        <v>63</v>
      </c>
      <c r="C16">
        <v>56</v>
      </c>
      <c r="D16">
        <v>6</v>
      </c>
      <c r="E16">
        <v>2</v>
      </c>
      <c r="F16">
        <v>21</v>
      </c>
      <c r="G16">
        <v>28</v>
      </c>
      <c r="H16">
        <v>14</v>
      </c>
      <c r="I16">
        <v>20</v>
      </c>
      <c r="J16">
        <v>25</v>
      </c>
      <c r="K16">
        <v>10</v>
      </c>
      <c r="L16">
        <v>8</v>
      </c>
      <c r="M16">
        <v>13</v>
      </c>
      <c r="N16">
        <v>40</v>
      </c>
      <c r="O16">
        <v>6</v>
      </c>
      <c r="P16">
        <v>3</v>
      </c>
      <c r="Q16">
        <v>7</v>
      </c>
      <c r="R16">
        <v>56</v>
      </c>
      <c r="S16">
        <v>40</v>
      </c>
      <c r="T16">
        <v>17</v>
      </c>
      <c r="U16">
        <v>5</v>
      </c>
      <c r="V16">
        <v>53</v>
      </c>
      <c r="W16">
        <v>4</v>
      </c>
      <c r="X16">
        <v>3</v>
      </c>
      <c r="Y16">
        <v>5</v>
      </c>
      <c r="Z16">
        <v>58</v>
      </c>
      <c r="AA16">
        <v>63</v>
      </c>
      <c r="AB16">
        <v>58</v>
      </c>
      <c r="AC16">
        <v>12</v>
      </c>
      <c r="AD16">
        <v>44</v>
      </c>
      <c r="AE16">
        <v>6</v>
      </c>
      <c r="AF16">
        <v>44</v>
      </c>
      <c r="AG16">
        <v>14</v>
      </c>
      <c r="AH16">
        <v>0</v>
      </c>
      <c r="AI16">
        <v>51</v>
      </c>
      <c r="AJ16">
        <v>4</v>
      </c>
      <c r="AK16">
        <v>8</v>
      </c>
      <c r="AL16">
        <v>26</v>
      </c>
      <c r="AM16">
        <v>33</v>
      </c>
      <c r="AN16">
        <v>1</v>
      </c>
      <c r="AO16">
        <v>3</v>
      </c>
      <c r="AP16">
        <v>2</v>
      </c>
      <c r="AQ16">
        <v>9</v>
      </c>
      <c r="AR16">
        <v>10</v>
      </c>
      <c r="AS16">
        <v>1</v>
      </c>
      <c r="AT16">
        <v>7</v>
      </c>
      <c r="AU16">
        <v>3</v>
      </c>
      <c r="AV16">
        <v>3</v>
      </c>
      <c r="AW16">
        <v>0</v>
      </c>
      <c r="AX16">
        <v>6</v>
      </c>
      <c r="AY16">
        <v>6</v>
      </c>
      <c r="AZ16">
        <v>8</v>
      </c>
      <c r="BA16">
        <v>1</v>
      </c>
      <c r="BB16">
        <v>4</v>
      </c>
      <c r="BC16">
        <v>4</v>
      </c>
      <c r="BD16">
        <v>0</v>
      </c>
      <c r="BE16">
        <v>18</v>
      </c>
      <c r="BF16">
        <v>45</v>
      </c>
      <c r="BG16">
        <v>39</v>
      </c>
      <c r="BH16">
        <v>23</v>
      </c>
      <c r="BI16">
        <v>17</v>
      </c>
      <c r="BJ16">
        <v>15</v>
      </c>
      <c r="BK16">
        <v>3</v>
      </c>
      <c r="BL16">
        <v>4</v>
      </c>
      <c r="BM16">
        <v>27</v>
      </c>
      <c r="BN16">
        <v>24</v>
      </c>
      <c r="BO16">
        <v>10</v>
      </c>
      <c r="BP16">
        <v>1</v>
      </c>
      <c r="BQ16">
        <v>15</v>
      </c>
      <c r="BR16">
        <v>24</v>
      </c>
      <c r="BS16">
        <v>26</v>
      </c>
      <c r="BT16">
        <v>12</v>
      </c>
      <c r="BU16">
        <v>8</v>
      </c>
      <c r="BV16">
        <v>2</v>
      </c>
      <c r="BW16">
        <v>14</v>
      </c>
      <c r="BX16">
        <v>20</v>
      </c>
      <c r="BY16">
        <v>19</v>
      </c>
      <c r="BZ16">
        <v>11</v>
      </c>
    </row>
    <row r="17" spans="1:78" x14ac:dyDescent="0.25">
      <c r="B17" s="7">
        <v>0.12</v>
      </c>
      <c r="C17" s="7">
        <v>0.13</v>
      </c>
      <c r="D17" s="7">
        <v>0.09</v>
      </c>
      <c r="E17" s="7">
        <v>0.06</v>
      </c>
      <c r="F17" s="7">
        <v>0.15</v>
      </c>
      <c r="G17" s="7">
        <v>0.1</v>
      </c>
      <c r="H17" s="7">
        <v>0.14000000000000001</v>
      </c>
      <c r="I17" s="7">
        <v>0.16</v>
      </c>
      <c r="J17" s="7">
        <v>0.13</v>
      </c>
      <c r="K17" s="7">
        <v>0.1</v>
      </c>
      <c r="L17" s="7">
        <v>7.0000000000000007E-2</v>
      </c>
      <c r="M17" s="7">
        <v>0.1</v>
      </c>
      <c r="N17" s="7">
        <v>0.12</v>
      </c>
      <c r="O17" s="7">
        <v>0.15</v>
      </c>
      <c r="P17" s="7">
        <v>0.26</v>
      </c>
      <c r="Q17" s="7">
        <v>0.08</v>
      </c>
      <c r="R17" s="7">
        <v>0.13</v>
      </c>
      <c r="S17" s="7">
        <v>0.13</v>
      </c>
      <c r="T17" s="7">
        <v>0.14000000000000001</v>
      </c>
      <c r="U17" s="7">
        <v>0.06</v>
      </c>
      <c r="V17" s="7">
        <v>0.12</v>
      </c>
      <c r="W17" s="7">
        <v>0.09</v>
      </c>
      <c r="X17" s="7">
        <v>0.08</v>
      </c>
      <c r="Y17" s="7">
        <v>0.08</v>
      </c>
      <c r="Z17" s="7">
        <v>0.12</v>
      </c>
      <c r="AA17" s="7">
        <v>0.12</v>
      </c>
      <c r="AB17" s="7">
        <v>0.13</v>
      </c>
      <c r="AC17" s="7">
        <v>0.14000000000000001</v>
      </c>
      <c r="AD17" s="7">
        <v>0.11</v>
      </c>
      <c r="AE17" s="7">
        <v>0.14000000000000001</v>
      </c>
      <c r="AF17" s="7">
        <v>0.12</v>
      </c>
      <c r="AG17" s="7">
        <v>0.11</v>
      </c>
      <c r="AH17" t="s">
        <v>108</v>
      </c>
      <c r="AI17" s="7">
        <v>0.14000000000000001</v>
      </c>
      <c r="AJ17" s="7">
        <v>0.08</v>
      </c>
      <c r="AK17" s="7">
        <v>0.09</v>
      </c>
      <c r="AL17" s="7">
        <v>0.11</v>
      </c>
      <c r="AM17" s="7">
        <v>0.15</v>
      </c>
      <c r="AN17" s="7">
        <v>7.0000000000000007E-2</v>
      </c>
      <c r="AO17" s="7">
        <v>0.06</v>
      </c>
      <c r="AP17" s="7">
        <v>0.05</v>
      </c>
      <c r="AQ17" s="7">
        <v>0.16</v>
      </c>
      <c r="AR17" s="7">
        <v>0.27</v>
      </c>
      <c r="AS17" s="7">
        <v>0.04</v>
      </c>
      <c r="AT17" s="7">
        <v>0.12</v>
      </c>
      <c r="AU17" s="7">
        <v>0.11</v>
      </c>
      <c r="AV17" s="7">
        <v>0.09</v>
      </c>
      <c r="AW17" t="s">
        <v>108</v>
      </c>
      <c r="AX17" s="7">
        <v>0.12</v>
      </c>
      <c r="AY17" s="7">
        <v>0.1</v>
      </c>
      <c r="AZ17" s="7">
        <v>0.2</v>
      </c>
      <c r="BA17" s="7">
        <v>0.03</v>
      </c>
      <c r="BB17" s="7">
        <v>0.12</v>
      </c>
      <c r="BC17" s="7">
        <v>0.12</v>
      </c>
      <c r="BD17" t="s">
        <v>108</v>
      </c>
      <c r="BE17" s="7">
        <v>0.11</v>
      </c>
      <c r="BF17" s="7">
        <v>0.12</v>
      </c>
      <c r="BG17" s="7">
        <v>0.12</v>
      </c>
      <c r="BH17" s="7">
        <v>0.13</v>
      </c>
      <c r="BI17" s="7">
        <v>0.12</v>
      </c>
      <c r="BJ17" s="7">
        <v>0.13</v>
      </c>
      <c r="BK17" s="7">
        <v>0.05</v>
      </c>
      <c r="BL17" s="7">
        <v>0.17</v>
      </c>
      <c r="BM17" s="7">
        <v>0.1</v>
      </c>
      <c r="BN17" s="7">
        <v>0.12</v>
      </c>
      <c r="BO17" s="7">
        <v>0.18</v>
      </c>
      <c r="BP17" s="7">
        <v>0.24</v>
      </c>
      <c r="BQ17" s="7">
        <v>0.1</v>
      </c>
      <c r="BR17" s="7">
        <v>0.1</v>
      </c>
      <c r="BS17" s="7">
        <v>0.12</v>
      </c>
      <c r="BT17" s="7">
        <v>0.19</v>
      </c>
      <c r="BU17" s="7">
        <v>0.08</v>
      </c>
      <c r="BV17" s="7">
        <v>0.06</v>
      </c>
      <c r="BW17" s="7">
        <v>0.12</v>
      </c>
      <c r="BX17" s="7">
        <v>0.08</v>
      </c>
      <c r="BY17" s="7">
        <v>7.0000000000000007E-2</v>
      </c>
      <c r="BZ17" s="7">
        <v>0.05</v>
      </c>
    </row>
    <row r="18" spans="1:78" x14ac:dyDescent="0.25">
      <c r="A18" t="s">
        <v>770</v>
      </c>
      <c r="B18">
        <v>61</v>
      </c>
      <c r="C18">
        <v>51</v>
      </c>
      <c r="D18">
        <v>8</v>
      </c>
      <c r="E18">
        <v>2</v>
      </c>
      <c r="F18">
        <v>13</v>
      </c>
      <c r="G18">
        <v>36</v>
      </c>
      <c r="H18">
        <v>12</v>
      </c>
      <c r="I18">
        <v>18</v>
      </c>
      <c r="J18">
        <v>20</v>
      </c>
      <c r="K18">
        <v>10</v>
      </c>
      <c r="L18">
        <v>13</v>
      </c>
      <c r="M18">
        <v>13</v>
      </c>
      <c r="N18">
        <v>45</v>
      </c>
      <c r="O18">
        <v>3</v>
      </c>
      <c r="P18">
        <v>1</v>
      </c>
      <c r="Q18">
        <v>8</v>
      </c>
      <c r="R18">
        <v>53</v>
      </c>
      <c r="S18">
        <v>40</v>
      </c>
      <c r="T18">
        <v>11</v>
      </c>
      <c r="U18">
        <v>9</v>
      </c>
      <c r="V18">
        <v>48</v>
      </c>
      <c r="W18">
        <v>6</v>
      </c>
      <c r="X18">
        <v>5</v>
      </c>
      <c r="Y18">
        <v>8</v>
      </c>
      <c r="Z18">
        <v>53</v>
      </c>
      <c r="AA18">
        <v>59</v>
      </c>
      <c r="AB18">
        <v>51</v>
      </c>
      <c r="AC18">
        <v>7</v>
      </c>
      <c r="AD18">
        <v>44</v>
      </c>
      <c r="AE18">
        <v>9</v>
      </c>
      <c r="AF18">
        <v>46</v>
      </c>
      <c r="AG18">
        <v>12</v>
      </c>
      <c r="AH18">
        <v>1</v>
      </c>
      <c r="AI18">
        <v>43</v>
      </c>
      <c r="AJ18">
        <v>9</v>
      </c>
      <c r="AK18">
        <v>7</v>
      </c>
      <c r="AL18">
        <v>33</v>
      </c>
      <c r="AM18">
        <v>21</v>
      </c>
      <c r="AN18">
        <v>0</v>
      </c>
      <c r="AO18">
        <v>7</v>
      </c>
      <c r="AP18">
        <v>5</v>
      </c>
      <c r="AQ18">
        <v>7</v>
      </c>
      <c r="AR18">
        <v>3</v>
      </c>
      <c r="AS18">
        <v>5</v>
      </c>
      <c r="AT18">
        <v>5</v>
      </c>
      <c r="AU18">
        <v>2</v>
      </c>
      <c r="AV18">
        <v>2</v>
      </c>
      <c r="AW18">
        <v>1</v>
      </c>
      <c r="AX18">
        <v>7</v>
      </c>
      <c r="AY18">
        <v>6</v>
      </c>
      <c r="AZ18">
        <v>4</v>
      </c>
      <c r="BA18">
        <v>2</v>
      </c>
      <c r="BB18">
        <v>6</v>
      </c>
      <c r="BC18">
        <v>3</v>
      </c>
      <c r="BD18">
        <v>1</v>
      </c>
      <c r="BE18">
        <v>18</v>
      </c>
      <c r="BF18">
        <v>42</v>
      </c>
      <c r="BG18">
        <v>40</v>
      </c>
      <c r="BH18">
        <v>20</v>
      </c>
      <c r="BI18">
        <v>21</v>
      </c>
      <c r="BJ18">
        <v>14</v>
      </c>
      <c r="BK18">
        <v>6</v>
      </c>
      <c r="BL18">
        <v>1</v>
      </c>
      <c r="BM18">
        <v>35</v>
      </c>
      <c r="BN18">
        <v>17</v>
      </c>
      <c r="BO18">
        <v>7</v>
      </c>
      <c r="BP18">
        <v>1</v>
      </c>
      <c r="BQ18">
        <v>23</v>
      </c>
      <c r="BR18">
        <v>30</v>
      </c>
      <c r="BS18">
        <v>28</v>
      </c>
      <c r="BT18">
        <v>6</v>
      </c>
      <c r="BU18">
        <v>14</v>
      </c>
      <c r="BV18">
        <v>7</v>
      </c>
      <c r="BW18">
        <v>16</v>
      </c>
      <c r="BX18">
        <v>27</v>
      </c>
      <c r="BY18">
        <v>28</v>
      </c>
      <c r="BZ18">
        <v>22</v>
      </c>
    </row>
    <row r="19" spans="1:78" x14ac:dyDescent="0.25">
      <c r="B19" s="7">
        <v>0.12</v>
      </c>
      <c r="C19" s="7">
        <v>0.12</v>
      </c>
      <c r="D19" s="7">
        <v>0.13</v>
      </c>
      <c r="E19" s="7">
        <v>0.09</v>
      </c>
      <c r="F19" s="7">
        <v>0.09</v>
      </c>
      <c r="G19" s="7">
        <v>0.13</v>
      </c>
      <c r="H19" s="7">
        <v>0.11</v>
      </c>
      <c r="I19" s="7">
        <v>0.14000000000000001</v>
      </c>
      <c r="J19" s="7">
        <v>0.1</v>
      </c>
      <c r="K19" s="7">
        <v>0.1</v>
      </c>
      <c r="L19" s="7">
        <v>0.12</v>
      </c>
      <c r="M19" s="7">
        <v>0.09</v>
      </c>
      <c r="N19" s="7">
        <v>0.13</v>
      </c>
      <c r="O19" s="7">
        <v>7.0000000000000007E-2</v>
      </c>
      <c r="P19" s="7">
        <v>0.06</v>
      </c>
      <c r="Q19" s="7">
        <v>0.08</v>
      </c>
      <c r="R19" s="7">
        <v>0.12</v>
      </c>
      <c r="S19" s="7">
        <v>0.13</v>
      </c>
      <c r="T19" s="7">
        <v>0.09</v>
      </c>
      <c r="U19" s="7">
        <v>0.1</v>
      </c>
      <c r="V19" s="7">
        <v>0.11</v>
      </c>
      <c r="W19" s="7">
        <v>0.15</v>
      </c>
      <c r="X19" s="7">
        <v>0.14000000000000001</v>
      </c>
      <c r="Y19" s="7">
        <v>0.13</v>
      </c>
      <c r="Z19" s="7">
        <v>0.11</v>
      </c>
      <c r="AA19" s="7">
        <v>0.11</v>
      </c>
      <c r="AB19" s="7">
        <v>0.11</v>
      </c>
      <c r="AC19" s="7">
        <v>0.08</v>
      </c>
      <c r="AD19" s="7">
        <v>0.11</v>
      </c>
      <c r="AE19" s="7">
        <v>0.21</v>
      </c>
      <c r="AF19" s="7">
        <v>0.12</v>
      </c>
      <c r="AG19" s="7">
        <v>0.1</v>
      </c>
      <c r="AH19" s="7">
        <v>0.16</v>
      </c>
      <c r="AI19" s="7">
        <v>0.11</v>
      </c>
      <c r="AJ19" s="7">
        <v>0.18</v>
      </c>
      <c r="AK19" s="7">
        <v>0.08</v>
      </c>
      <c r="AL19" s="7">
        <v>0.13</v>
      </c>
      <c r="AM19" s="7">
        <v>0.1</v>
      </c>
      <c r="AN19" t="s">
        <v>108</v>
      </c>
      <c r="AO19" s="7">
        <v>0.14000000000000001</v>
      </c>
      <c r="AP19" s="7">
        <v>0.14000000000000001</v>
      </c>
      <c r="AQ19" s="7">
        <v>0.13</v>
      </c>
      <c r="AR19" s="7">
        <v>0.08</v>
      </c>
      <c r="AS19" s="7">
        <v>0.25</v>
      </c>
      <c r="AT19" s="7">
        <v>0.09</v>
      </c>
      <c r="AU19" s="7">
        <v>7.0000000000000007E-2</v>
      </c>
      <c r="AV19" s="7">
        <v>7.0000000000000007E-2</v>
      </c>
      <c r="AW19" s="7">
        <v>0.1</v>
      </c>
      <c r="AX19" s="7">
        <v>0.15</v>
      </c>
      <c r="AY19" s="7">
        <v>0.1</v>
      </c>
      <c r="AZ19" s="7">
        <v>0.1</v>
      </c>
      <c r="BA19" s="7">
        <v>0.09</v>
      </c>
      <c r="BB19" s="7">
        <v>0.18</v>
      </c>
      <c r="BC19" s="7">
        <v>0.1</v>
      </c>
      <c r="BD19" s="7">
        <v>0.16</v>
      </c>
      <c r="BE19" s="7">
        <v>0.12</v>
      </c>
      <c r="BF19" s="7">
        <v>0.12</v>
      </c>
      <c r="BG19" s="7">
        <v>0.12</v>
      </c>
      <c r="BH19" s="7">
        <v>0.11</v>
      </c>
      <c r="BI19" s="7">
        <v>0.15</v>
      </c>
      <c r="BJ19" s="7">
        <v>0.12</v>
      </c>
      <c r="BK19" s="7">
        <v>0.1</v>
      </c>
      <c r="BL19" s="7">
        <v>0.06</v>
      </c>
      <c r="BM19" s="7">
        <v>0.14000000000000001</v>
      </c>
      <c r="BN19" s="7">
        <v>0.09</v>
      </c>
      <c r="BO19" s="7">
        <v>0.13</v>
      </c>
      <c r="BP19" s="7">
        <v>0.12</v>
      </c>
      <c r="BQ19" s="7">
        <v>0.15</v>
      </c>
      <c r="BR19" s="7">
        <v>0.13</v>
      </c>
      <c r="BS19" s="7">
        <v>0.13</v>
      </c>
      <c r="BT19" s="7">
        <v>0.1</v>
      </c>
      <c r="BU19" s="7">
        <v>0.13</v>
      </c>
      <c r="BV19" s="7">
        <v>0.17</v>
      </c>
      <c r="BW19" s="7">
        <v>0.14000000000000001</v>
      </c>
      <c r="BX19" s="7">
        <v>0.11</v>
      </c>
      <c r="BY19" s="7">
        <v>0.11</v>
      </c>
      <c r="BZ19" s="7">
        <v>0.1</v>
      </c>
    </row>
    <row r="20" spans="1:78" x14ac:dyDescent="0.25">
      <c r="A20" t="s">
        <v>588</v>
      </c>
      <c r="B20">
        <v>215</v>
      </c>
      <c r="C20">
        <v>171</v>
      </c>
      <c r="D20">
        <v>30</v>
      </c>
      <c r="E20">
        <v>14</v>
      </c>
      <c r="F20">
        <v>59</v>
      </c>
      <c r="G20">
        <v>127</v>
      </c>
      <c r="H20">
        <v>29</v>
      </c>
      <c r="I20">
        <v>51</v>
      </c>
      <c r="J20">
        <v>65</v>
      </c>
      <c r="K20">
        <v>49</v>
      </c>
      <c r="L20">
        <v>49</v>
      </c>
      <c r="M20">
        <v>58</v>
      </c>
      <c r="N20">
        <v>138</v>
      </c>
      <c r="O20">
        <v>14</v>
      </c>
      <c r="P20">
        <v>4</v>
      </c>
      <c r="Q20">
        <v>50</v>
      </c>
      <c r="R20">
        <v>164</v>
      </c>
      <c r="S20">
        <v>123</v>
      </c>
      <c r="T20">
        <v>53</v>
      </c>
      <c r="U20">
        <v>35</v>
      </c>
      <c r="V20">
        <v>179</v>
      </c>
      <c r="W20">
        <v>20</v>
      </c>
      <c r="X20">
        <v>13</v>
      </c>
      <c r="Y20">
        <v>31</v>
      </c>
      <c r="Z20">
        <v>184</v>
      </c>
      <c r="AA20">
        <v>215</v>
      </c>
      <c r="AB20">
        <v>184</v>
      </c>
      <c r="AC20">
        <v>41</v>
      </c>
      <c r="AD20">
        <v>154</v>
      </c>
      <c r="AE20">
        <v>18</v>
      </c>
      <c r="AF20">
        <v>141</v>
      </c>
      <c r="AG20">
        <v>63</v>
      </c>
      <c r="AH20">
        <v>3</v>
      </c>
      <c r="AI20">
        <v>149</v>
      </c>
      <c r="AJ20">
        <v>23</v>
      </c>
      <c r="AK20">
        <v>47</v>
      </c>
      <c r="AL20">
        <v>96</v>
      </c>
      <c r="AM20">
        <v>93</v>
      </c>
      <c r="AN20">
        <v>5</v>
      </c>
      <c r="AO20">
        <v>21</v>
      </c>
      <c r="AP20">
        <v>18</v>
      </c>
      <c r="AQ20">
        <v>21</v>
      </c>
      <c r="AR20">
        <v>9</v>
      </c>
      <c r="AS20">
        <v>9</v>
      </c>
      <c r="AT20">
        <v>32</v>
      </c>
      <c r="AU20">
        <v>13</v>
      </c>
      <c r="AV20">
        <v>11</v>
      </c>
      <c r="AW20">
        <v>9</v>
      </c>
      <c r="AX20">
        <v>20</v>
      </c>
      <c r="AY20">
        <v>23</v>
      </c>
      <c r="AZ20">
        <v>9</v>
      </c>
      <c r="BA20">
        <v>11</v>
      </c>
      <c r="BB20">
        <v>13</v>
      </c>
      <c r="BC20">
        <v>16</v>
      </c>
      <c r="BD20">
        <v>2</v>
      </c>
      <c r="BE20">
        <v>87</v>
      </c>
      <c r="BF20">
        <v>127</v>
      </c>
      <c r="BG20">
        <v>148</v>
      </c>
      <c r="BH20">
        <v>67</v>
      </c>
      <c r="BI20">
        <v>66</v>
      </c>
      <c r="BJ20">
        <v>43</v>
      </c>
      <c r="BK20">
        <v>26</v>
      </c>
      <c r="BL20">
        <v>11</v>
      </c>
      <c r="BM20">
        <v>115</v>
      </c>
      <c r="BN20">
        <v>74</v>
      </c>
      <c r="BO20">
        <v>25</v>
      </c>
      <c r="BP20">
        <v>1</v>
      </c>
      <c r="BQ20">
        <v>60</v>
      </c>
      <c r="BR20">
        <v>102</v>
      </c>
      <c r="BS20">
        <v>93</v>
      </c>
      <c r="BT20">
        <v>34</v>
      </c>
      <c r="BU20">
        <v>59</v>
      </c>
      <c r="BV20">
        <v>14</v>
      </c>
      <c r="BW20">
        <v>51</v>
      </c>
      <c r="BX20">
        <v>83</v>
      </c>
      <c r="BY20">
        <v>87</v>
      </c>
      <c r="BZ20">
        <v>79</v>
      </c>
    </row>
    <row r="21" spans="1:78" x14ac:dyDescent="0.25">
      <c r="B21" s="7">
        <v>0.41</v>
      </c>
      <c r="C21" s="7">
        <v>0.39</v>
      </c>
      <c r="D21" s="7">
        <v>0.5</v>
      </c>
      <c r="E21" s="7">
        <v>0.5</v>
      </c>
      <c r="F21" s="7">
        <v>0.43</v>
      </c>
      <c r="G21" s="7">
        <v>0.45</v>
      </c>
      <c r="H21" s="7">
        <v>0.28000000000000003</v>
      </c>
      <c r="I21" s="7">
        <v>0.39</v>
      </c>
      <c r="J21" s="7">
        <v>0.35</v>
      </c>
      <c r="K21" s="7">
        <v>0.51</v>
      </c>
      <c r="L21" s="7">
        <v>0.45</v>
      </c>
      <c r="M21" s="7">
        <v>0.44</v>
      </c>
      <c r="N21" s="7">
        <v>0.41</v>
      </c>
      <c r="O21" s="7">
        <v>0.34</v>
      </c>
      <c r="P21" s="7">
        <v>0.28000000000000003</v>
      </c>
      <c r="Q21" s="7">
        <v>0.53</v>
      </c>
      <c r="R21" s="7">
        <v>0.38</v>
      </c>
      <c r="S21" s="7">
        <v>0.4</v>
      </c>
      <c r="T21" s="7">
        <v>0.44</v>
      </c>
      <c r="U21" s="7">
        <v>0.41</v>
      </c>
      <c r="V21" s="7">
        <v>0.41</v>
      </c>
      <c r="W21" s="7">
        <v>0.5</v>
      </c>
      <c r="X21" s="7">
        <v>0.34</v>
      </c>
      <c r="Y21" s="7">
        <v>0.51</v>
      </c>
      <c r="Z21" s="7">
        <v>0.4</v>
      </c>
      <c r="AA21" s="7">
        <v>0.41</v>
      </c>
      <c r="AB21" s="7">
        <v>0.4</v>
      </c>
      <c r="AC21" s="7">
        <v>0.46</v>
      </c>
      <c r="AD21" s="7">
        <v>0.4</v>
      </c>
      <c r="AE21" s="7">
        <v>0.44</v>
      </c>
      <c r="AF21" s="7">
        <v>0.38</v>
      </c>
      <c r="AG21" s="7">
        <v>0.51</v>
      </c>
      <c r="AH21" s="7">
        <v>0.64</v>
      </c>
      <c r="AI21" s="7">
        <v>0.39</v>
      </c>
      <c r="AJ21" s="7">
        <v>0.44</v>
      </c>
      <c r="AK21" s="7">
        <v>0.54</v>
      </c>
      <c r="AL21" s="7">
        <v>0.39</v>
      </c>
      <c r="AM21" s="7">
        <v>0.44</v>
      </c>
      <c r="AN21" s="7">
        <v>0.39</v>
      </c>
      <c r="AO21" s="7">
        <v>0.41</v>
      </c>
      <c r="AP21" s="7">
        <v>0.47</v>
      </c>
      <c r="AQ21" s="7">
        <v>0.36</v>
      </c>
      <c r="AR21" s="7">
        <v>0.23</v>
      </c>
      <c r="AS21" s="7">
        <v>0.39</v>
      </c>
      <c r="AT21" s="7">
        <v>0.57999999999999996</v>
      </c>
      <c r="AU21" s="7">
        <v>0.43</v>
      </c>
      <c r="AV21" s="7">
        <v>0.33</v>
      </c>
      <c r="AW21" s="7">
        <v>0.72</v>
      </c>
      <c r="AX21" s="7">
        <v>0.44</v>
      </c>
      <c r="AY21" s="7">
        <v>0.38</v>
      </c>
      <c r="AZ21" s="7">
        <v>0.22</v>
      </c>
      <c r="BA21" s="7">
        <v>0.48</v>
      </c>
      <c r="BB21" s="7">
        <v>0.41</v>
      </c>
      <c r="BC21" s="7">
        <v>0.49</v>
      </c>
      <c r="BD21" s="7">
        <v>0.39</v>
      </c>
      <c r="BE21" s="7">
        <v>0.56000000000000005</v>
      </c>
      <c r="BF21" s="7">
        <v>0.35</v>
      </c>
      <c r="BG21" s="7">
        <v>0.43</v>
      </c>
      <c r="BH21" s="7">
        <v>0.37</v>
      </c>
      <c r="BI21" s="7">
        <v>0.47</v>
      </c>
      <c r="BJ21" s="7">
        <v>0.37</v>
      </c>
      <c r="BK21" s="7">
        <v>0.47</v>
      </c>
      <c r="BL21" s="7">
        <v>0.46</v>
      </c>
      <c r="BM21" s="7">
        <v>0.44</v>
      </c>
      <c r="BN21" s="7">
        <v>0.37</v>
      </c>
      <c r="BO21" s="7">
        <v>0.44</v>
      </c>
      <c r="BP21" s="7">
        <v>0.09</v>
      </c>
      <c r="BQ21" s="7">
        <v>0.39</v>
      </c>
      <c r="BR21" s="7">
        <v>0.43</v>
      </c>
      <c r="BS21" s="7">
        <v>0.42</v>
      </c>
      <c r="BT21" s="7">
        <v>0.53</v>
      </c>
      <c r="BU21" s="7">
        <v>0.56000000000000005</v>
      </c>
      <c r="BV21" s="7">
        <v>0.34</v>
      </c>
      <c r="BW21" s="7">
        <v>0.43</v>
      </c>
      <c r="BX21" s="7">
        <v>0.34</v>
      </c>
      <c r="BY21" s="7">
        <v>0.34</v>
      </c>
      <c r="BZ21" s="7">
        <v>0.37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589</v>
      </c>
      <c r="B24">
        <v>180</v>
      </c>
      <c r="C24">
        <v>155</v>
      </c>
      <c r="D24">
        <v>15</v>
      </c>
      <c r="E24">
        <v>10</v>
      </c>
      <c r="F24">
        <v>44</v>
      </c>
      <c r="G24">
        <v>90</v>
      </c>
      <c r="H24">
        <v>46</v>
      </c>
      <c r="I24">
        <v>37</v>
      </c>
      <c r="J24">
        <v>78</v>
      </c>
      <c r="K24">
        <v>26</v>
      </c>
      <c r="L24">
        <v>39</v>
      </c>
      <c r="M24">
        <v>48</v>
      </c>
      <c r="N24">
        <v>110</v>
      </c>
      <c r="O24">
        <v>17</v>
      </c>
      <c r="P24">
        <v>5</v>
      </c>
      <c r="Q24">
        <v>30</v>
      </c>
      <c r="R24">
        <v>150</v>
      </c>
      <c r="S24">
        <v>103</v>
      </c>
      <c r="T24">
        <v>38</v>
      </c>
      <c r="U24">
        <v>37</v>
      </c>
      <c r="V24">
        <v>152</v>
      </c>
      <c r="W24">
        <v>11</v>
      </c>
      <c r="X24">
        <v>16</v>
      </c>
      <c r="Y24">
        <v>16</v>
      </c>
      <c r="Z24">
        <v>164</v>
      </c>
      <c r="AA24">
        <v>180</v>
      </c>
      <c r="AB24">
        <v>164</v>
      </c>
      <c r="AC24">
        <v>29</v>
      </c>
      <c r="AD24">
        <v>143</v>
      </c>
      <c r="AE24">
        <v>8</v>
      </c>
      <c r="AF24">
        <v>139</v>
      </c>
      <c r="AG24">
        <v>34</v>
      </c>
      <c r="AH24">
        <v>1</v>
      </c>
      <c r="AI24">
        <v>132</v>
      </c>
      <c r="AJ24">
        <v>15</v>
      </c>
      <c r="AK24">
        <v>25</v>
      </c>
      <c r="AL24">
        <v>89</v>
      </c>
      <c r="AM24">
        <v>65</v>
      </c>
      <c r="AN24">
        <v>7</v>
      </c>
      <c r="AO24">
        <v>18</v>
      </c>
      <c r="AP24">
        <v>13</v>
      </c>
      <c r="AQ24">
        <v>20</v>
      </c>
      <c r="AR24">
        <v>16</v>
      </c>
      <c r="AS24">
        <v>7</v>
      </c>
      <c r="AT24">
        <v>11</v>
      </c>
      <c r="AU24">
        <v>10</v>
      </c>
      <c r="AV24">
        <v>15</v>
      </c>
      <c r="AW24">
        <v>2</v>
      </c>
      <c r="AX24">
        <v>12</v>
      </c>
      <c r="AY24">
        <v>24</v>
      </c>
      <c r="AZ24">
        <v>19</v>
      </c>
      <c r="BA24">
        <v>10</v>
      </c>
      <c r="BB24">
        <v>9</v>
      </c>
      <c r="BC24">
        <v>9</v>
      </c>
      <c r="BD24">
        <v>2</v>
      </c>
      <c r="BE24">
        <v>34</v>
      </c>
      <c r="BF24">
        <v>146</v>
      </c>
      <c r="BG24">
        <v>111</v>
      </c>
      <c r="BH24">
        <v>69</v>
      </c>
      <c r="BI24">
        <v>35</v>
      </c>
      <c r="BJ24">
        <v>42</v>
      </c>
      <c r="BK24">
        <v>21</v>
      </c>
      <c r="BL24">
        <v>8</v>
      </c>
      <c r="BM24">
        <v>79</v>
      </c>
      <c r="BN24">
        <v>83</v>
      </c>
      <c r="BO24">
        <v>15</v>
      </c>
      <c r="BP24">
        <v>3</v>
      </c>
      <c r="BQ24">
        <v>55</v>
      </c>
      <c r="BR24">
        <v>77</v>
      </c>
      <c r="BS24">
        <v>72</v>
      </c>
      <c r="BT24">
        <v>12</v>
      </c>
      <c r="BU24">
        <v>25</v>
      </c>
      <c r="BV24">
        <v>19</v>
      </c>
      <c r="BW24">
        <v>37</v>
      </c>
      <c r="BX24">
        <v>113</v>
      </c>
      <c r="BY24">
        <v>124</v>
      </c>
      <c r="BZ24">
        <v>102</v>
      </c>
    </row>
    <row r="25" spans="1:78" x14ac:dyDescent="0.25">
      <c r="B25" s="7">
        <v>0.34</v>
      </c>
      <c r="C25" s="7">
        <v>0.35</v>
      </c>
      <c r="D25" s="7">
        <v>0.26</v>
      </c>
      <c r="E25" s="7">
        <v>0.36</v>
      </c>
      <c r="F25" s="7">
        <v>0.32</v>
      </c>
      <c r="G25" s="7">
        <v>0.32</v>
      </c>
      <c r="H25" s="7">
        <v>0.46</v>
      </c>
      <c r="I25" s="7">
        <v>0.28999999999999998</v>
      </c>
      <c r="J25" s="7">
        <v>0.41</v>
      </c>
      <c r="K25" s="7">
        <v>0.27</v>
      </c>
      <c r="L25" s="7">
        <v>0.35</v>
      </c>
      <c r="M25" s="7">
        <v>0.36</v>
      </c>
      <c r="N25" s="7">
        <v>0.33</v>
      </c>
      <c r="O25" s="7">
        <v>0.41</v>
      </c>
      <c r="P25" s="7">
        <v>0.39</v>
      </c>
      <c r="Q25" s="7">
        <v>0.31</v>
      </c>
      <c r="R25" s="7">
        <v>0.35</v>
      </c>
      <c r="S25" s="7">
        <v>0.33</v>
      </c>
      <c r="T25" s="7">
        <v>0.31</v>
      </c>
      <c r="U25" s="7">
        <v>0.43</v>
      </c>
      <c r="V25" s="7">
        <v>0.35</v>
      </c>
      <c r="W25" s="7">
        <v>0.27</v>
      </c>
      <c r="X25" s="7">
        <v>0.44</v>
      </c>
      <c r="Y25" s="7">
        <v>0.27</v>
      </c>
      <c r="Z25" s="7">
        <v>0.35</v>
      </c>
      <c r="AA25" s="7">
        <v>0.35</v>
      </c>
      <c r="AB25" s="7">
        <v>0.36</v>
      </c>
      <c r="AC25" s="7">
        <v>0.33</v>
      </c>
      <c r="AD25" s="7">
        <v>0.37</v>
      </c>
      <c r="AE25" s="7">
        <v>0.19</v>
      </c>
      <c r="AF25" s="7">
        <v>0.37</v>
      </c>
      <c r="AG25" s="7">
        <v>0.28000000000000003</v>
      </c>
      <c r="AH25" s="7">
        <v>0.2</v>
      </c>
      <c r="AI25" s="7">
        <v>0.35</v>
      </c>
      <c r="AJ25" s="7">
        <v>0.3</v>
      </c>
      <c r="AK25" s="7">
        <v>0.28000000000000003</v>
      </c>
      <c r="AL25" s="7">
        <v>0.36</v>
      </c>
      <c r="AM25" s="7">
        <v>0.31</v>
      </c>
      <c r="AN25" s="7">
        <v>0.54</v>
      </c>
      <c r="AO25" s="7">
        <v>0.36</v>
      </c>
      <c r="AP25" s="7">
        <v>0.34</v>
      </c>
      <c r="AQ25" s="7">
        <v>0.35</v>
      </c>
      <c r="AR25" s="7">
        <v>0.41</v>
      </c>
      <c r="AS25" s="7">
        <v>0.32</v>
      </c>
      <c r="AT25" s="7">
        <v>0.2</v>
      </c>
      <c r="AU25" s="7">
        <v>0.35</v>
      </c>
      <c r="AV25" s="7">
        <v>0.45</v>
      </c>
      <c r="AW25" s="7">
        <v>0.18</v>
      </c>
      <c r="AX25" s="7">
        <v>0.27</v>
      </c>
      <c r="AY25" s="7">
        <v>0.41</v>
      </c>
      <c r="AZ25" s="7">
        <v>0.48</v>
      </c>
      <c r="BA25" s="7">
        <v>0.4</v>
      </c>
      <c r="BB25" s="7">
        <v>0.28000000000000003</v>
      </c>
      <c r="BC25" s="7">
        <v>0.28000000000000003</v>
      </c>
      <c r="BD25" s="7">
        <v>0.45</v>
      </c>
      <c r="BE25" s="7">
        <v>0.22</v>
      </c>
      <c r="BF25" s="7">
        <v>0.4</v>
      </c>
      <c r="BG25" s="7">
        <v>0.32</v>
      </c>
      <c r="BH25" s="7">
        <v>0.38</v>
      </c>
      <c r="BI25" s="7">
        <v>0.25</v>
      </c>
      <c r="BJ25" s="7">
        <v>0.36</v>
      </c>
      <c r="BK25" s="7">
        <v>0.38</v>
      </c>
      <c r="BL25" s="7">
        <v>0.32</v>
      </c>
      <c r="BM25" s="7">
        <v>0.31</v>
      </c>
      <c r="BN25" s="7">
        <v>0.41</v>
      </c>
      <c r="BO25" s="7">
        <v>0.25</v>
      </c>
      <c r="BP25" s="7">
        <v>0.55000000000000004</v>
      </c>
      <c r="BQ25" s="7">
        <v>0.36</v>
      </c>
      <c r="BR25" s="7">
        <v>0.33</v>
      </c>
      <c r="BS25" s="7">
        <v>0.33</v>
      </c>
      <c r="BT25" s="7">
        <v>0.19</v>
      </c>
      <c r="BU25" s="7">
        <v>0.24</v>
      </c>
      <c r="BV25" s="7">
        <v>0.44</v>
      </c>
      <c r="BW25" s="7">
        <v>0.31</v>
      </c>
      <c r="BX25" s="7">
        <v>0.46</v>
      </c>
      <c r="BY25" s="7">
        <v>0.48</v>
      </c>
      <c r="BZ25" s="7">
        <v>0.47</v>
      </c>
    </row>
    <row r="26" spans="1:78" x14ac:dyDescent="0.25">
      <c r="A26" t="s">
        <v>590</v>
      </c>
      <c r="B26">
        <v>275</v>
      </c>
      <c r="C26">
        <v>222</v>
      </c>
      <c r="D26">
        <v>38</v>
      </c>
      <c r="E26">
        <v>16</v>
      </c>
      <c r="F26">
        <v>72</v>
      </c>
      <c r="G26">
        <v>163</v>
      </c>
      <c r="H26">
        <v>40</v>
      </c>
      <c r="I26">
        <v>69</v>
      </c>
      <c r="J26">
        <v>85</v>
      </c>
      <c r="K26">
        <v>60</v>
      </c>
      <c r="L26">
        <v>62</v>
      </c>
      <c r="M26">
        <v>71</v>
      </c>
      <c r="N26">
        <v>183</v>
      </c>
      <c r="O26">
        <v>17</v>
      </c>
      <c r="P26">
        <v>5</v>
      </c>
      <c r="Q26">
        <v>58</v>
      </c>
      <c r="R26">
        <v>218</v>
      </c>
      <c r="S26">
        <v>164</v>
      </c>
      <c r="T26">
        <v>64</v>
      </c>
      <c r="U26">
        <v>44</v>
      </c>
      <c r="V26">
        <v>228</v>
      </c>
      <c r="W26">
        <v>27</v>
      </c>
      <c r="X26">
        <v>18</v>
      </c>
      <c r="Y26">
        <v>39</v>
      </c>
      <c r="Z26">
        <v>237</v>
      </c>
      <c r="AA26">
        <v>274</v>
      </c>
      <c r="AB26">
        <v>235</v>
      </c>
      <c r="AC26">
        <v>48</v>
      </c>
      <c r="AD26">
        <v>198</v>
      </c>
      <c r="AE26">
        <v>27</v>
      </c>
      <c r="AF26">
        <v>187</v>
      </c>
      <c r="AG26">
        <v>74</v>
      </c>
      <c r="AH26">
        <v>4</v>
      </c>
      <c r="AI26">
        <v>192</v>
      </c>
      <c r="AJ26">
        <v>32</v>
      </c>
      <c r="AK26">
        <v>54</v>
      </c>
      <c r="AL26">
        <v>129</v>
      </c>
      <c r="AM26">
        <v>114</v>
      </c>
      <c r="AN26">
        <v>5</v>
      </c>
      <c r="AO26">
        <v>28</v>
      </c>
      <c r="AP26">
        <v>23</v>
      </c>
      <c r="AQ26">
        <v>28</v>
      </c>
      <c r="AR26">
        <v>12</v>
      </c>
      <c r="AS26">
        <v>14</v>
      </c>
      <c r="AT26">
        <v>38</v>
      </c>
      <c r="AU26">
        <v>15</v>
      </c>
      <c r="AV26">
        <v>13</v>
      </c>
      <c r="AW26">
        <v>10</v>
      </c>
      <c r="AX26">
        <v>26</v>
      </c>
      <c r="AY26">
        <v>29</v>
      </c>
      <c r="AZ26">
        <v>13</v>
      </c>
      <c r="BA26">
        <v>14</v>
      </c>
      <c r="BB26">
        <v>19</v>
      </c>
      <c r="BC26">
        <v>19</v>
      </c>
      <c r="BD26">
        <v>3</v>
      </c>
      <c r="BE26">
        <v>106</v>
      </c>
      <c r="BF26">
        <v>169</v>
      </c>
      <c r="BG26">
        <v>188</v>
      </c>
      <c r="BH26">
        <v>87</v>
      </c>
      <c r="BI26">
        <v>87</v>
      </c>
      <c r="BJ26">
        <v>57</v>
      </c>
      <c r="BK26">
        <v>32</v>
      </c>
      <c r="BL26">
        <v>13</v>
      </c>
      <c r="BM26">
        <v>150</v>
      </c>
      <c r="BN26">
        <v>91</v>
      </c>
      <c r="BO26">
        <v>33</v>
      </c>
      <c r="BP26">
        <v>1</v>
      </c>
      <c r="BQ26">
        <v>84</v>
      </c>
      <c r="BR26">
        <v>133</v>
      </c>
      <c r="BS26">
        <v>121</v>
      </c>
      <c r="BT26">
        <v>40</v>
      </c>
      <c r="BU26">
        <v>73</v>
      </c>
      <c r="BV26">
        <v>21</v>
      </c>
      <c r="BW26">
        <v>67</v>
      </c>
      <c r="BX26">
        <v>110</v>
      </c>
      <c r="BY26">
        <v>115</v>
      </c>
      <c r="BZ26">
        <v>101</v>
      </c>
    </row>
    <row r="27" spans="1:78" x14ac:dyDescent="0.25">
      <c r="B27" s="7">
        <v>0.53</v>
      </c>
      <c r="C27" s="7">
        <v>0.51</v>
      </c>
      <c r="D27" s="7">
        <v>0.63</v>
      </c>
      <c r="E27" s="7">
        <v>0.59</v>
      </c>
      <c r="F27" s="7">
        <v>0.52</v>
      </c>
      <c r="G27" s="7">
        <v>0.57999999999999996</v>
      </c>
      <c r="H27" s="7">
        <v>0.4</v>
      </c>
      <c r="I27" s="7">
        <v>0.54</v>
      </c>
      <c r="J27" s="7">
        <v>0.45</v>
      </c>
      <c r="K27" s="7">
        <v>0.62</v>
      </c>
      <c r="L27" s="7">
        <v>0.56000000000000005</v>
      </c>
      <c r="M27" s="7">
        <v>0.53</v>
      </c>
      <c r="N27" s="7">
        <v>0.55000000000000004</v>
      </c>
      <c r="O27" s="7">
        <v>0.41</v>
      </c>
      <c r="P27" s="7">
        <v>0.35</v>
      </c>
      <c r="Q27" s="7">
        <v>0.61</v>
      </c>
      <c r="R27" s="7">
        <v>0.51</v>
      </c>
      <c r="S27" s="7">
        <v>0.53</v>
      </c>
      <c r="T27" s="7">
        <v>0.53</v>
      </c>
      <c r="U27" s="7">
        <v>0.51</v>
      </c>
      <c r="V27" s="7">
        <v>0.52</v>
      </c>
      <c r="W27" s="7">
        <v>0.65</v>
      </c>
      <c r="X27" s="7">
        <v>0.48</v>
      </c>
      <c r="Y27" s="7">
        <v>0.65</v>
      </c>
      <c r="Z27" s="7">
        <v>0.51</v>
      </c>
      <c r="AA27" s="7">
        <v>0.53</v>
      </c>
      <c r="AB27" s="7">
        <v>0.51</v>
      </c>
      <c r="AC27" s="7">
        <v>0.54</v>
      </c>
      <c r="AD27" s="7">
        <v>0.51</v>
      </c>
      <c r="AE27" s="7">
        <v>0.65</v>
      </c>
      <c r="AF27" s="7">
        <v>0.5</v>
      </c>
      <c r="AG27" s="7">
        <v>0.6</v>
      </c>
      <c r="AH27" s="7">
        <v>0.8</v>
      </c>
      <c r="AI27" s="7">
        <v>0.51</v>
      </c>
      <c r="AJ27" s="7">
        <v>0.62</v>
      </c>
      <c r="AK27" s="7">
        <v>0.62</v>
      </c>
      <c r="AL27" s="7">
        <v>0.52</v>
      </c>
      <c r="AM27" s="7">
        <v>0.53</v>
      </c>
      <c r="AN27" s="7">
        <v>0.39</v>
      </c>
      <c r="AO27" s="7">
        <v>0.56000000000000005</v>
      </c>
      <c r="AP27" s="7">
        <v>0.61</v>
      </c>
      <c r="AQ27" s="7">
        <v>0.49</v>
      </c>
      <c r="AR27" s="7">
        <v>0.32</v>
      </c>
      <c r="AS27" s="7">
        <v>0.64</v>
      </c>
      <c r="AT27" s="7">
        <v>0.67</v>
      </c>
      <c r="AU27" s="7">
        <v>0.5</v>
      </c>
      <c r="AV27" s="7">
        <v>0.4</v>
      </c>
      <c r="AW27" s="7">
        <v>0.82</v>
      </c>
      <c r="AX27" s="7">
        <v>0.57999999999999996</v>
      </c>
      <c r="AY27" s="7">
        <v>0.49</v>
      </c>
      <c r="AZ27" s="7">
        <v>0.32</v>
      </c>
      <c r="BA27" s="7">
        <v>0.56999999999999995</v>
      </c>
      <c r="BB27" s="7">
        <v>0.59</v>
      </c>
      <c r="BC27" s="7">
        <v>0.59</v>
      </c>
      <c r="BD27" s="7">
        <v>0.55000000000000004</v>
      </c>
      <c r="BE27" s="7">
        <v>0.67</v>
      </c>
      <c r="BF27" s="7">
        <v>0.46</v>
      </c>
      <c r="BG27" s="7">
        <v>0.55000000000000004</v>
      </c>
      <c r="BH27" s="7">
        <v>0.48</v>
      </c>
      <c r="BI27" s="7">
        <v>0.62</v>
      </c>
      <c r="BJ27" s="7">
        <v>0.49</v>
      </c>
      <c r="BK27" s="7">
        <v>0.56999999999999995</v>
      </c>
      <c r="BL27" s="7">
        <v>0.52</v>
      </c>
      <c r="BM27" s="7">
        <v>0.57999999999999996</v>
      </c>
      <c r="BN27" s="7">
        <v>0.46</v>
      </c>
      <c r="BO27" s="7">
        <v>0.56999999999999995</v>
      </c>
      <c r="BP27" s="7">
        <v>0.21</v>
      </c>
      <c r="BQ27" s="7">
        <v>0.54</v>
      </c>
      <c r="BR27" s="7">
        <v>0.56000000000000005</v>
      </c>
      <c r="BS27" s="7">
        <v>0.55000000000000004</v>
      </c>
      <c r="BT27" s="7">
        <v>0.63</v>
      </c>
      <c r="BU27" s="7">
        <v>0.68</v>
      </c>
      <c r="BV27" s="7">
        <v>0.51</v>
      </c>
      <c r="BW27" s="7">
        <v>0.56999999999999995</v>
      </c>
      <c r="BX27" s="7">
        <v>0.45</v>
      </c>
      <c r="BY27" s="7">
        <v>0.44</v>
      </c>
      <c r="BZ27" s="7">
        <v>0.47</v>
      </c>
    </row>
    <row r="28" spans="1:78" x14ac:dyDescent="0.25">
      <c r="A28" t="s">
        <v>41</v>
      </c>
      <c r="B28">
        <v>5</v>
      </c>
      <c r="C28">
        <v>4</v>
      </c>
      <c r="D28">
        <v>1</v>
      </c>
      <c r="E28">
        <v>0</v>
      </c>
      <c r="F28">
        <v>2</v>
      </c>
      <c r="G28">
        <v>3</v>
      </c>
      <c r="H28">
        <v>0</v>
      </c>
      <c r="I28">
        <v>1</v>
      </c>
      <c r="J28">
        <v>1</v>
      </c>
      <c r="K28">
        <v>1</v>
      </c>
      <c r="L28">
        <v>1</v>
      </c>
      <c r="M28">
        <v>2</v>
      </c>
      <c r="N28">
        <v>2</v>
      </c>
      <c r="O28">
        <v>1</v>
      </c>
      <c r="P28">
        <v>0</v>
      </c>
      <c r="Q28">
        <v>0</v>
      </c>
      <c r="R28">
        <v>5</v>
      </c>
      <c r="S28">
        <v>2</v>
      </c>
      <c r="T28">
        <v>2</v>
      </c>
      <c r="U28">
        <v>0</v>
      </c>
      <c r="V28">
        <v>5</v>
      </c>
      <c r="W28">
        <v>0</v>
      </c>
      <c r="X28">
        <v>0</v>
      </c>
      <c r="Y28">
        <v>0</v>
      </c>
      <c r="Z28">
        <v>5</v>
      </c>
      <c r="AA28">
        <v>5</v>
      </c>
      <c r="AB28">
        <v>5</v>
      </c>
      <c r="AC28">
        <v>0</v>
      </c>
      <c r="AD28">
        <v>4</v>
      </c>
      <c r="AE28">
        <v>1</v>
      </c>
      <c r="AF28">
        <v>2</v>
      </c>
      <c r="AG28">
        <v>1</v>
      </c>
      <c r="AH28">
        <v>0</v>
      </c>
      <c r="AI28">
        <v>4</v>
      </c>
      <c r="AJ28">
        <v>0</v>
      </c>
      <c r="AK28">
        <v>0</v>
      </c>
      <c r="AL28">
        <v>2</v>
      </c>
      <c r="AM28">
        <v>2</v>
      </c>
      <c r="AN28">
        <v>0</v>
      </c>
      <c r="AO28">
        <v>1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</v>
      </c>
      <c r="AV28">
        <v>2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5</v>
      </c>
      <c r="BG28">
        <v>3</v>
      </c>
      <c r="BH28">
        <v>2</v>
      </c>
      <c r="BI28">
        <v>0</v>
      </c>
      <c r="BJ28">
        <v>2</v>
      </c>
      <c r="BK28">
        <v>0</v>
      </c>
      <c r="BL28">
        <v>0</v>
      </c>
      <c r="BM28">
        <v>3</v>
      </c>
      <c r="BN28">
        <v>2</v>
      </c>
      <c r="BO28">
        <v>0</v>
      </c>
      <c r="BP28">
        <v>0</v>
      </c>
      <c r="BQ28">
        <v>0</v>
      </c>
      <c r="BR28">
        <v>3</v>
      </c>
      <c r="BS28">
        <v>2</v>
      </c>
      <c r="BT28">
        <v>0</v>
      </c>
      <c r="BU28">
        <v>0</v>
      </c>
      <c r="BV28">
        <v>0</v>
      </c>
      <c r="BW28">
        <v>0</v>
      </c>
      <c r="BX28">
        <v>2</v>
      </c>
      <c r="BY28">
        <v>2</v>
      </c>
      <c r="BZ28">
        <v>1</v>
      </c>
    </row>
    <row r="29" spans="1:78" x14ac:dyDescent="0.25">
      <c r="B29" s="7">
        <v>0.01</v>
      </c>
      <c r="C29" s="7">
        <v>0.01</v>
      </c>
      <c r="D29" s="7">
        <v>0.02</v>
      </c>
      <c r="E29" t="s">
        <v>108</v>
      </c>
      <c r="F29" s="7">
        <v>0.01</v>
      </c>
      <c r="G29" s="7">
        <v>0.01</v>
      </c>
      <c r="H29" t="s">
        <v>108</v>
      </c>
      <c r="I29" s="7">
        <v>0.01</v>
      </c>
      <c r="J29" s="7">
        <v>0.01</v>
      </c>
      <c r="K29" s="7">
        <v>0.01</v>
      </c>
      <c r="L29" s="7">
        <v>0.01</v>
      </c>
      <c r="M29" s="7">
        <v>0.01</v>
      </c>
      <c r="N29" s="7">
        <v>0.01</v>
      </c>
      <c r="O29" s="7">
        <v>0.02</v>
      </c>
      <c r="P29" t="s">
        <v>108</v>
      </c>
      <c r="Q29" t="s">
        <v>108</v>
      </c>
      <c r="R29" s="7">
        <v>0.01</v>
      </c>
      <c r="S29" s="7">
        <v>0.01</v>
      </c>
      <c r="T29" s="7">
        <v>0.02</v>
      </c>
      <c r="U29" s="7">
        <v>0.01</v>
      </c>
      <c r="V29" s="7">
        <v>0.01</v>
      </c>
      <c r="W29" t="s">
        <v>108</v>
      </c>
      <c r="X29" t="s">
        <v>108</v>
      </c>
      <c r="Y29" t="s">
        <v>108</v>
      </c>
      <c r="Z29" s="7">
        <v>0.01</v>
      </c>
      <c r="AA29" s="7">
        <v>0.01</v>
      </c>
      <c r="AB29" s="7">
        <v>0.01</v>
      </c>
      <c r="AC29" t="s">
        <v>108</v>
      </c>
      <c r="AD29" s="7">
        <v>0.01</v>
      </c>
      <c r="AE29" s="7">
        <v>0.02</v>
      </c>
      <c r="AF29">
        <v>0</v>
      </c>
      <c r="AG29" s="7">
        <v>0.01</v>
      </c>
      <c r="AH29" t="s">
        <v>108</v>
      </c>
      <c r="AI29" s="7">
        <v>0.01</v>
      </c>
      <c r="AJ29" t="s">
        <v>108</v>
      </c>
      <c r="AK29" s="7">
        <v>0.01</v>
      </c>
      <c r="AL29" s="7">
        <v>0.01</v>
      </c>
      <c r="AM29" s="7">
        <v>0.01</v>
      </c>
      <c r="AN29" t="s">
        <v>108</v>
      </c>
      <c r="AO29" s="7">
        <v>0.02</v>
      </c>
      <c r="AP29" t="s">
        <v>108</v>
      </c>
      <c r="AQ29" t="s">
        <v>108</v>
      </c>
      <c r="AR29" t="s">
        <v>108</v>
      </c>
      <c r="AS29" t="s">
        <v>108</v>
      </c>
      <c r="AT29" s="7">
        <v>0.01</v>
      </c>
      <c r="AU29" s="7">
        <v>0.05</v>
      </c>
      <c r="AV29" s="7">
        <v>0.06</v>
      </c>
      <c r="AW29" t="s">
        <v>108</v>
      </c>
      <c r="AX29" s="7">
        <v>0.02</v>
      </c>
      <c r="AY29" t="s">
        <v>108</v>
      </c>
      <c r="AZ29" t="s">
        <v>108</v>
      </c>
      <c r="BA29" t="s">
        <v>108</v>
      </c>
      <c r="BB29" t="s">
        <v>108</v>
      </c>
      <c r="BC29" t="s">
        <v>108</v>
      </c>
      <c r="BD29" t="s">
        <v>108</v>
      </c>
      <c r="BE29" t="s">
        <v>108</v>
      </c>
      <c r="BF29" s="7">
        <v>0.01</v>
      </c>
      <c r="BG29" s="7">
        <v>0.01</v>
      </c>
      <c r="BH29" s="7">
        <v>0.01</v>
      </c>
      <c r="BI29" t="s">
        <v>108</v>
      </c>
      <c r="BJ29" s="7">
        <v>0.02</v>
      </c>
      <c r="BK29" t="s">
        <v>108</v>
      </c>
      <c r="BL29" t="s">
        <v>108</v>
      </c>
      <c r="BM29" s="7">
        <v>0.01</v>
      </c>
      <c r="BN29" s="7">
        <v>0.01</v>
      </c>
      <c r="BO29" t="s">
        <v>108</v>
      </c>
      <c r="BP29" t="s">
        <v>108</v>
      </c>
      <c r="BQ29" t="s">
        <v>108</v>
      </c>
      <c r="BR29" s="7">
        <v>0.01</v>
      </c>
      <c r="BS29" s="7">
        <v>0.01</v>
      </c>
      <c r="BT29" t="s">
        <v>108</v>
      </c>
      <c r="BU29" t="s">
        <v>108</v>
      </c>
      <c r="BV29" t="s">
        <v>108</v>
      </c>
      <c r="BW29" t="s">
        <v>108</v>
      </c>
      <c r="BX29" s="7">
        <v>0.01</v>
      </c>
      <c r="BY29" s="7">
        <v>0.01</v>
      </c>
      <c r="BZ29">
        <v>0</v>
      </c>
    </row>
    <row r="30" spans="1:78" x14ac:dyDescent="0.25">
      <c r="A30" t="s">
        <v>193</v>
      </c>
      <c r="B30">
        <f>--0.464</f>
        <v>0.46400000000000002</v>
      </c>
      <c r="C30">
        <f>--0.414</f>
        <v>0.41399999999999998</v>
      </c>
      <c r="D30">
        <f>--0.768</f>
        <v>0.76800000000000002</v>
      </c>
      <c r="E30">
        <f>--0.605</f>
        <v>0.60499999999999998</v>
      </c>
      <c r="F30">
        <f>--0.505</f>
        <v>0.505</v>
      </c>
      <c r="G30">
        <f>--0.604</f>
        <v>0.60399999999999998</v>
      </c>
      <c r="H30">
        <f>--0.023</f>
        <v>2.3E-2</v>
      </c>
      <c r="I30">
        <f>--0.528</f>
        <v>0.52800000000000002</v>
      </c>
      <c r="J30">
        <f>--0.25</f>
        <v>0.25</v>
      </c>
      <c r="K30">
        <f>--0.765</f>
        <v>0.76500000000000001</v>
      </c>
      <c r="L30">
        <f>--0.497</f>
        <v>0.497</v>
      </c>
      <c r="M30">
        <f>--0.478</f>
        <v>0.47799999999999998</v>
      </c>
      <c r="N30">
        <f>--0.515</f>
        <v>0.51500000000000001</v>
      </c>
      <c r="O30">
        <f>--0.12</f>
        <v>0.12</v>
      </c>
      <c r="P30">
        <f>--0.105</f>
        <v>0.105</v>
      </c>
      <c r="Q30">
        <f>--0.679</f>
        <v>0.67900000000000005</v>
      </c>
      <c r="R30">
        <f>--0.417</f>
        <v>0.41699999999999998</v>
      </c>
      <c r="S30">
        <f>--0.486</f>
        <v>0.48599999999999999</v>
      </c>
      <c r="T30">
        <f>--0.553</f>
        <v>0.55300000000000005</v>
      </c>
      <c r="U30">
        <f>--0.278</f>
        <v>0.27800000000000002</v>
      </c>
      <c r="V30">
        <f>--0.456</f>
        <v>0.45600000000000002</v>
      </c>
      <c r="W30">
        <f>--0.785</f>
        <v>0.78500000000000003</v>
      </c>
      <c r="X30">
        <f>--0.173</f>
        <v>0.17299999999999999</v>
      </c>
      <c r="Y30">
        <f>--0.723</f>
        <v>0.72299999999999998</v>
      </c>
      <c r="Z30">
        <f>--0.431</f>
        <v>0.43099999999999999</v>
      </c>
      <c r="AA30">
        <f>--0.463</f>
        <v>0.46300000000000002</v>
      </c>
      <c r="AB30">
        <f>--0.429</f>
        <v>0.42899999999999999</v>
      </c>
      <c r="AC30">
        <f>--0.539</f>
        <v>0.53900000000000003</v>
      </c>
      <c r="AD30">
        <f>--0.404</f>
        <v>0.40400000000000003</v>
      </c>
      <c r="AE30">
        <f>--0.805</f>
        <v>0.80500000000000005</v>
      </c>
      <c r="AF30">
        <f>--0.357</f>
        <v>0.35699999999999998</v>
      </c>
      <c r="AG30">
        <f>--0.739</f>
        <v>0.73899999999999999</v>
      </c>
      <c r="AH30">
        <f>--1.228</f>
        <v>1.228</v>
      </c>
      <c r="AI30">
        <f>--0.434</f>
        <v>0.434</v>
      </c>
      <c r="AJ30">
        <f>--0.616</f>
        <v>0.61599999999999999</v>
      </c>
      <c r="AK30">
        <f>--0.747</f>
        <v>0.747</v>
      </c>
      <c r="AL30">
        <f>--0.412</f>
        <v>0.41199999999999998</v>
      </c>
      <c r="AM30">
        <f>--0.544</f>
        <v>0.54400000000000004</v>
      </c>
      <c r="AN30">
        <f>--0.017</f>
        <v>1.7000000000000001E-2</v>
      </c>
      <c r="AO30">
        <f>--0.522</f>
        <v>0.52200000000000002</v>
      </c>
      <c r="AP30">
        <f>--0.687</f>
        <v>0.68700000000000006</v>
      </c>
      <c r="AQ30">
        <f>--0.366</f>
        <v>0.36599999999999999</v>
      </c>
      <c r="AR30">
        <v>0.122</v>
      </c>
      <c r="AS30">
        <f>--0.483</f>
        <v>0.48299999999999998</v>
      </c>
      <c r="AT30">
        <f>--0.975</f>
        <v>0.97499999999999998</v>
      </c>
      <c r="AU30">
        <f>--0.429</f>
        <v>0.42899999999999999</v>
      </c>
      <c r="AV30">
        <f>--0.17</f>
        <v>0.17</v>
      </c>
      <c r="AW30">
        <f>--1.296</f>
        <v>1.296</v>
      </c>
      <c r="AX30">
        <f>--0.621</f>
        <v>0.621</v>
      </c>
      <c r="AY30">
        <f>--0.319</f>
        <v>0.31900000000000001</v>
      </c>
      <c r="AZ30">
        <v>8.2000000000000003E-2</v>
      </c>
      <c r="BA30">
        <f>--0.6</f>
        <v>0.6</v>
      </c>
      <c r="BB30">
        <f>--0.561</f>
        <v>0.56100000000000005</v>
      </c>
      <c r="BC30">
        <f>--0.747</f>
        <v>0.747</v>
      </c>
      <c r="BD30">
        <f>--0.211</f>
        <v>0.21099999999999999</v>
      </c>
      <c r="BE30">
        <f>--0.974</f>
        <v>0.97399999999999998</v>
      </c>
      <c r="BF30">
        <f>--0.242</f>
        <v>0.24199999999999999</v>
      </c>
      <c r="BG30">
        <f>--0.54</f>
        <v>0.54</v>
      </c>
      <c r="BH30">
        <f>--0.322</f>
        <v>0.32200000000000001</v>
      </c>
      <c r="BI30">
        <f>--0.781</f>
        <v>0.78100000000000003</v>
      </c>
      <c r="BJ30">
        <f>--0.348</f>
        <v>0.34799999999999998</v>
      </c>
      <c r="BK30">
        <f>--0.462</f>
        <v>0.46200000000000002</v>
      </c>
      <c r="BL30">
        <f>--0.554</f>
        <v>0.55400000000000005</v>
      </c>
      <c r="BM30">
        <f>--0.638</f>
        <v>0.63800000000000001</v>
      </c>
      <c r="BN30">
        <f>--0.218</f>
        <v>0.218</v>
      </c>
      <c r="BO30">
        <f>--0.654</f>
        <v>0.65400000000000003</v>
      </c>
      <c r="BP30">
        <v>0.622</v>
      </c>
      <c r="BQ30">
        <f>--0.444</f>
        <v>0.44400000000000001</v>
      </c>
      <c r="BR30">
        <f>--0.581</f>
        <v>0.58099999999999996</v>
      </c>
      <c r="BS30">
        <f>--0.552</f>
        <v>0.55200000000000005</v>
      </c>
      <c r="BT30">
        <f>--0.926</f>
        <v>0.92600000000000005</v>
      </c>
      <c r="BU30">
        <f>--0.973</f>
        <v>0.97299999999999998</v>
      </c>
      <c r="BV30">
        <f>--0.187</f>
        <v>0.187</v>
      </c>
      <c r="BW30">
        <f>--0.58</f>
        <v>0.57999999999999996</v>
      </c>
      <c r="BX30">
        <f>--0.099</f>
        <v>9.9000000000000005E-2</v>
      </c>
      <c r="BY30">
        <f>--0.091</f>
        <v>9.0999999999999998E-2</v>
      </c>
      <c r="BZ30">
        <f>--0.148</f>
        <v>0.14799999999999999</v>
      </c>
    </row>
    <row r="31" spans="1:78" x14ac:dyDescent="0.25">
      <c r="A31" t="s">
        <v>194</v>
      </c>
      <c r="B31">
        <v>1.5209999999999999</v>
      </c>
      <c r="C31">
        <v>1.5169999999999999</v>
      </c>
      <c r="D31">
        <v>1.4990000000000001</v>
      </c>
      <c r="E31">
        <v>1.5940000000000001</v>
      </c>
      <c r="F31">
        <v>1.522</v>
      </c>
      <c r="G31">
        <v>1.492</v>
      </c>
      <c r="H31">
        <v>1.53</v>
      </c>
      <c r="I31">
        <v>1.458</v>
      </c>
      <c r="J31">
        <v>1.508</v>
      </c>
      <c r="K31">
        <v>1.49</v>
      </c>
      <c r="L31">
        <v>1.6060000000000001</v>
      </c>
      <c r="M31">
        <v>1.56</v>
      </c>
      <c r="N31">
        <v>1.4930000000000001</v>
      </c>
      <c r="O31">
        <v>1.6339999999999999</v>
      </c>
      <c r="P31">
        <v>1.4630000000000001</v>
      </c>
      <c r="Q31">
        <v>1.591</v>
      </c>
      <c r="R31">
        <v>1.502</v>
      </c>
      <c r="S31">
        <v>1.482</v>
      </c>
      <c r="T31">
        <v>1.494</v>
      </c>
      <c r="U31">
        <v>1.663</v>
      </c>
      <c r="V31">
        <v>1.5209999999999999</v>
      </c>
      <c r="W31">
        <v>1.454</v>
      </c>
      <c r="X31">
        <v>1.615</v>
      </c>
      <c r="Y31">
        <v>1.5780000000000001</v>
      </c>
      <c r="Z31">
        <v>1.512</v>
      </c>
      <c r="AA31">
        <v>1.5229999999999999</v>
      </c>
      <c r="AB31">
        <v>1.514</v>
      </c>
      <c r="AC31">
        <v>1.5369999999999999</v>
      </c>
      <c r="AD31">
        <v>1.5309999999999999</v>
      </c>
      <c r="AE31">
        <v>1.4019999999999999</v>
      </c>
      <c r="AF31">
        <v>1.5369999999999999</v>
      </c>
      <c r="AG31">
        <v>1.4870000000000001</v>
      </c>
      <c r="AH31">
        <v>1.3340000000000001</v>
      </c>
      <c r="AI31">
        <v>1.4950000000000001</v>
      </c>
      <c r="AJ31">
        <v>1.528</v>
      </c>
      <c r="AK31">
        <v>1.554</v>
      </c>
      <c r="AL31">
        <v>1.526</v>
      </c>
      <c r="AM31">
        <v>1.5049999999999999</v>
      </c>
      <c r="AN31">
        <v>1.73</v>
      </c>
      <c r="AO31">
        <v>1.5109999999999999</v>
      </c>
      <c r="AP31">
        <v>1.454</v>
      </c>
      <c r="AQ31">
        <v>1.4890000000000001</v>
      </c>
      <c r="AR31">
        <v>1.5029999999999999</v>
      </c>
      <c r="AS31">
        <v>1.6559999999999999</v>
      </c>
      <c r="AT31">
        <v>1.401</v>
      </c>
      <c r="AU31">
        <v>1.625</v>
      </c>
      <c r="AV31">
        <v>1.5509999999999999</v>
      </c>
      <c r="AW31">
        <v>1.341</v>
      </c>
      <c r="AX31">
        <v>1.5229999999999999</v>
      </c>
      <c r="AY31">
        <v>1.5580000000000001</v>
      </c>
      <c r="AZ31">
        <v>1.3979999999999999</v>
      </c>
      <c r="BA31">
        <v>1.524</v>
      </c>
      <c r="BB31">
        <v>1.5429999999999999</v>
      </c>
      <c r="BC31">
        <v>1.421</v>
      </c>
      <c r="BD31">
        <v>1.9119999999999999</v>
      </c>
      <c r="BE31">
        <v>1.3160000000000001</v>
      </c>
      <c r="BF31">
        <v>1.552</v>
      </c>
      <c r="BG31">
        <v>1.5129999999999999</v>
      </c>
      <c r="BH31">
        <v>1.5289999999999999</v>
      </c>
      <c r="BI31">
        <v>1.373</v>
      </c>
      <c r="BJ31">
        <v>1.54</v>
      </c>
      <c r="BK31">
        <v>1.6819999999999999</v>
      </c>
      <c r="BL31">
        <v>1.524</v>
      </c>
      <c r="BM31">
        <v>1.45</v>
      </c>
      <c r="BN31">
        <v>1.5980000000000001</v>
      </c>
      <c r="BO31">
        <v>1.43</v>
      </c>
      <c r="BP31">
        <v>1.4670000000000001</v>
      </c>
      <c r="BQ31">
        <v>1.514</v>
      </c>
      <c r="BR31">
        <v>1.474</v>
      </c>
      <c r="BS31">
        <v>1.4690000000000001</v>
      </c>
      <c r="BT31">
        <v>1.304</v>
      </c>
      <c r="BU31">
        <v>1.3240000000000001</v>
      </c>
      <c r="BV31">
        <v>1.621</v>
      </c>
      <c r="BW31">
        <v>1.4670000000000001</v>
      </c>
      <c r="BX31">
        <v>1.623</v>
      </c>
      <c r="BY31">
        <v>1.607</v>
      </c>
      <c r="BZ31">
        <v>1.6379999999999999</v>
      </c>
    </row>
    <row r="32" spans="1:78" x14ac:dyDescent="0.25">
      <c r="A32" t="s">
        <v>195</v>
      </c>
      <c r="B32">
        <v>5.0000000000000001E-3</v>
      </c>
      <c r="C32">
        <v>5.0000000000000001E-3</v>
      </c>
      <c r="D32">
        <v>4.2000000000000003E-2</v>
      </c>
      <c r="E32">
        <v>8.5000000000000006E-2</v>
      </c>
      <c r="F32">
        <v>1.6E-2</v>
      </c>
      <c r="G32">
        <v>8.9999999999999993E-3</v>
      </c>
      <c r="H32">
        <v>1.9E-2</v>
      </c>
      <c r="I32">
        <v>2.1000000000000001E-2</v>
      </c>
      <c r="J32">
        <v>1.4999999999999999E-2</v>
      </c>
      <c r="K32">
        <v>2.5000000000000001E-2</v>
      </c>
      <c r="L32">
        <v>1.6E-2</v>
      </c>
      <c r="M32">
        <v>1.4E-2</v>
      </c>
      <c r="N32">
        <v>8.0000000000000002E-3</v>
      </c>
      <c r="O32">
        <v>6.5000000000000002E-2</v>
      </c>
      <c r="P32">
        <v>0.126</v>
      </c>
      <c r="Q32">
        <v>2.3E-2</v>
      </c>
      <c r="R32">
        <v>6.0000000000000001E-3</v>
      </c>
      <c r="S32">
        <v>8.0000000000000002E-3</v>
      </c>
      <c r="T32">
        <v>1.9E-2</v>
      </c>
      <c r="U32">
        <v>2.7E-2</v>
      </c>
      <c r="V32">
        <v>6.0000000000000001E-3</v>
      </c>
      <c r="W32">
        <v>4.9000000000000002E-2</v>
      </c>
      <c r="X32">
        <v>4.8000000000000001E-2</v>
      </c>
      <c r="Y32">
        <v>4.1000000000000002E-2</v>
      </c>
      <c r="Z32">
        <v>5.0000000000000001E-3</v>
      </c>
      <c r="AA32">
        <v>5.0000000000000001E-3</v>
      </c>
      <c r="AB32">
        <v>5.0000000000000001E-3</v>
      </c>
      <c r="AC32">
        <v>2.8000000000000001E-2</v>
      </c>
      <c r="AD32">
        <v>6.0000000000000001E-3</v>
      </c>
      <c r="AE32">
        <v>5.2999999999999999E-2</v>
      </c>
      <c r="AF32">
        <v>6.0000000000000001E-3</v>
      </c>
      <c r="AG32">
        <v>0.02</v>
      </c>
      <c r="AH32">
        <v>0.29699999999999999</v>
      </c>
      <c r="AI32">
        <v>7.0000000000000001E-3</v>
      </c>
      <c r="AJ32">
        <v>4.2999999999999997E-2</v>
      </c>
      <c r="AK32">
        <v>2.4E-2</v>
      </c>
      <c r="AL32">
        <v>0.01</v>
      </c>
      <c r="AM32">
        <v>1.0999999999999999E-2</v>
      </c>
      <c r="AN32">
        <v>0.27200000000000002</v>
      </c>
      <c r="AO32">
        <v>4.4999999999999998E-2</v>
      </c>
      <c r="AP32">
        <v>0.06</v>
      </c>
      <c r="AQ32">
        <v>4.1000000000000002E-2</v>
      </c>
      <c r="AR32">
        <v>7.2999999999999995E-2</v>
      </c>
      <c r="AS32">
        <v>0.125</v>
      </c>
      <c r="AT32">
        <v>3.6999999999999998E-2</v>
      </c>
      <c r="AU32">
        <v>8.5000000000000006E-2</v>
      </c>
      <c r="AV32">
        <v>7.2999999999999995E-2</v>
      </c>
      <c r="AW32">
        <v>0.2</v>
      </c>
      <c r="AX32">
        <v>5.5E-2</v>
      </c>
      <c r="AY32">
        <v>4.2999999999999997E-2</v>
      </c>
      <c r="AZ32">
        <v>5.2999999999999999E-2</v>
      </c>
      <c r="BA32">
        <v>9.2999999999999999E-2</v>
      </c>
      <c r="BB32">
        <v>7.0000000000000007E-2</v>
      </c>
      <c r="BC32">
        <v>5.5E-2</v>
      </c>
      <c r="BD32">
        <v>0.73099999999999998</v>
      </c>
      <c r="BE32">
        <v>1.2E-2</v>
      </c>
      <c r="BF32">
        <v>7.0000000000000001E-3</v>
      </c>
      <c r="BG32">
        <v>7.0000000000000001E-3</v>
      </c>
      <c r="BH32">
        <v>1.2999999999999999E-2</v>
      </c>
      <c r="BI32">
        <v>1.4999999999999999E-2</v>
      </c>
      <c r="BJ32">
        <v>2.1000000000000001E-2</v>
      </c>
      <c r="BK32">
        <v>4.8000000000000001E-2</v>
      </c>
      <c r="BL32">
        <v>0.10100000000000001</v>
      </c>
      <c r="BM32">
        <v>8.9999999999999993E-3</v>
      </c>
      <c r="BN32">
        <v>1.2E-2</v>
      </c>
      <c r="BO32">
        <v>3.2000000000000001E-2</v>
      </c>
      <c r="BP32">
        <v>0.308</v>
      </c>
      <c r="BQ32">
        <v>1.6E-2</v>
      </c>
      <c r="BR32">
        <v>0.01</v>
      </c>
      <c r="BS32">
        <v>1.0999999999999999E-2</v>
      </c>
      <c r="BT32">
        <v>2.7E-2</v>
      </c>
      <c r="BU32">
        <v>1.9E-2</v>
      </c>
      <c r="BV32">
        <v>6.3E-2</v>
      </c>
      <c r="BW32">
        <v>2.1000000000000001E-2</v>
      </c>
      <c r="BX32">
        <v>1.0999999999999999E-2</v>
      </c>
      <c r="BY32">
        <v>1.0999999999999999E-2</v>
      </c>
      <c r="BZ32">
        <v>1.2999999999999999E-2</v>
      </c>
    </row>
  </sheetData>
  <pageMargins left="0.7" right="0.7" top="0.75" bottom="0.75" header="0.3" footer="0.3"/>
  <pageSetup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771</v>
      </c>
    </row>
    <row r="2" spans="1:78" x14ac:dyDescent="0.25">
      <c r="A2" t="s">
        <v>773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5446</v>
      </c>
      <c r="C8">
        <v>4631</v>
      </c>
      <c r="D8">
        <v>470</v>
      </c>
      <c r="E8">
        <v>345</v>
      </c>
      <c r="F8">
        <v>1003</v>
      </c>
      <c r="G8">
        <v>2435</v>
      </c>
      <c r="H8">
        <v>2008</v>
      </c>
      <c r="I8">
        <v>1069</v>
      </c>
      <c r="J8">
        <v>1397</v>
      </c>
      <c r="K8">
        <v>1050</v>
      </c>
      <c r="L8">
        <v>1930</v>
      </c>
      <c r="M8">
        <v>1923</v>
      </c>
      <c r="N8">
        <v>2714</v>
      </c>
      <c r="O8">
        <v>610</v>
      </c>
      <c r="P8">
        <v>199</v>
      </c>
      <c r="Q8">
        <v>1056</v>
      </c>
      <c r="R8">
        <v>4390</v>
      </c>
      <c r="S8">
        <v>3192</v>
      </c>
      <c r="T8">
        <v>1062</v>
      </c>
      <c r="U8">
        <v>1099</v>
      </c>
      <c r="V8">
        <v>3618</v>
      </c>
      <c r="W8">
        <v>643</v>
      </c>
      <c r="X8">
        <v>1116</v>
      </c>
      <c r="Y8">
        <v>682</v>
      </c>
      <c r="Z8">
        <v>4764</v>
      </c>
      <c r="AA8">
        <v>5430</v>
      </c>
      <c r="AB8">
        <v>4748</v>
      </c>
      <c r="AC8">
        <v>601</v>
      </c>
      <c r="AD8">
        <v>4287</v>
      </c>
      <c r="AE8">
        <v>491</v>
      </c>
      <c r="AF8">
        <v>4347</v>
      </c>
      <c r="AG8">
        <v>748</v>
      </c>
      <c r="AH8">
        <v>31</v>
      </c>
      <c r="AI8">
        <v>3792</v>
      </c>
      <c r="AJ8">
        <v>552</v>
      </c>
      <c r="AK8">
        <v>984</v>
      </c>
      <c r="AL8">
        <v>2043</v>
      </c>
      <c r="AM8">
        <v>2644</v>
      </c>
      <c r="AN8">
        <v>46</v>
      </c>
      <c r="AO8">
        <v>690</v>
      </c>
      <c r="AP8">
        <v>534</v>
      </c>
      <c r="AQ8">
        <v>498</v>
      </c>
      <c r="AR8">
        <v>454</v>
      </c>
      <c r="AS8">
        <v>306</v>
      </c>
      <c r="AT8">
        <v>502</v>
      </c>
      <c r="AU8">
        <v>328</v>
      </c>
      <c r="AV8">
        <v>473</v>
      </c>
      <c r="AW8">
        <v>118</v>
      </c>
      <c r="AX8">
        <v>346</v>
      </c>
      <c r="AY8">
        <v>499</v>
      </c>
      <c r="AZ8">
        <v>374</v>
      </c>
      <c r="BA8">
        <v>276</v>
      </c>
      <c r="BB8">
        <v>431</v>
      </c>
      <c r="BC8">
        <v>287</v>
      </c>
      <c r="BD8">
        <v>20</v>
      </c>
      <c r="BE8">
        <v>716</v>
      </c>
      <c r="BF8">
        <v>4730</v>
      </c>
      <c r="BG8">
        <v>2867</v>
      </c>
      <c r="BH8">
        <v>2579</v>
      </c>
      <c r="BI8">
        <v>1037</v>
      </c>
      <c r="BJ8">
        <v>735</v>
      </c>
      <c r="BK8">
        <v>757</v>
      </c>
      <c r="BL8">
        <v>177</v>
      </c>
      <c r="BM8">
        <v>572</v>
      </c>
      <c r="BN8">
        <v>1421</v>
      </c>
      <c r="BO8">
        <v>2127</v>
      </c>
      <c r="BP8">
        <v>1326</v>
      </c>
      <c r="BQ8">
        <v>807</v>
      </c>
      <c r="BR8">
        <v>1238</v>
      </c>
      <c r="BS8">
        <v>1206</v>
      </c>
      <c r="BT8">
        <v>387</v>
      </c>
      <c r="BU8">
        <v>400</v>
      </c>
      <c r="BV8">
        <v>254</v>
      </c>
      <c r="BW8">
        <v>591</v>
      </c>
      <c r="BX8">
        <v>3813</v>
      </c>
      <c r="BY8">
        <v>3821</v>
      </c>
      <c r="BZ8">
        <v>3374</v>
      </c>
    </row>
    <row r="9" spans="1:78" x14ac:dyDescent="0.25">
      <c r="A9" t="s">
        <v>103</v>
      </c>
      <c r="B9">
        <v>5464</v>
      </c>
      <c r="C9">
        <v>4637</v>
      </c>
      <c r="D9">
        <v>500</v>
      </c>
      <c r="E9">
        <v>328</v>
      </c>
      <c r="F9">
        <v>1033</v>
      </c>
      <c r="G9">
        <v>2824</v>
      </c>
      <c r="H9">
        <v>1607</v>
      </c>
      <c r="I9">
        <v>1326</v>
      </c>
      <c r="J9">
        <v>1706</v>
      </c>
      <c r="K9">
        <v>1131</v>
      </c>
      <c r="L9">
        <v>1300</v>
      </c>
      <c r="M9">
        <v>1525</v>
      </c>
      <c r="N9">
        <v>3158</v>
      </c>
      <c r="O9">
        <v>600</v>
      </c>
      <c r="P9">
        <v>181</v>
      </c>
      <c r="Q9">
        <v>855</v>
      </c>
      <c r="R9">
        <v>4610</v>
      </c>
      <c r="S9">
        <v>3381</v>
      </c>
      <c r="T9">
        <v>1110</v>
      </c>
      <c r="U9">
        <v>889</v>
      </c>
      <c r="V9">
        <v>4002</v>
      </c>
      <c r="W9">
        <v>567</v>
      </c>
      <c r="X9">
        <v>832</v>
      </c>
      <c r="Y9">
        <v>657</v>
      </c>
      <c r="Z9">
        <v>4808</v>
      </c>
      <c r="AA9">
        <v>5449</v>
      </c>
      <c r="AB9">
        <v>4792</v>
      </c>
      <c r="AC9">
        <v>627</v>
      </c>
      <c r="AD9">
        <v>4292</v>
      </c>
      <c r="AE9">
        <v>482</v>
      </c>
      <c r="AF9">
        <v>4324</v>
      </c>
      <c r="AG9">
        <v>796</v>
      </c>
      <c r="AH9">
        <v>34</v>
      </c>
      <c r="AI9">
        <v>3972</v>
      </c>
      <c r="AJ9">
        <v>498</v>
      </c>
      <c r="AK9">
        <v>894</v>
      </c>
      <c r="AL9">
        <v>2116</v>
      </c>
      <c r="AM9">
        <v>2628</v>
      </c>
      <c r="AN9">
        <v>47</v>
      </c>
      <c r="AO9">
        <v>651</v>
      </c>
      <c r="AP9">
        <v>553</v>
      </c>
      <c r="AQ9">
        <v>509</v>
      </c>
      <c r="AR9">
        <v>508</v>
      </c>
      <c r="AS9">
        <v>296</v>
      </c>
      <c r="AT9">
        <v>499</v>
      </c>
      <c r="AU9">
        <v>319</v>
      </c>
      <c r="AV9">
        <v>457</v>
      </c>
      <c r="AW9">
        <v>131</v>
      </c>
      <c r="AX9">
        <v>364</v>
      </c>
      <c r="AY9">
        <v>475</v>
      </c>
      <c r="AZ9">
        <v>374</v>
      </c>
      <c r="BA9">
        <v>270</v>
      </c>
      <c r="BB9">
        <v>410</v>
      </c>
      <c r="BC9">
        <v>280</v>
      </c>
      <c r="BD9">
        <v>20</v>
      </c>
      <c r="BE9">
        <v>742</v>
      </c>
      <c r="BF9">
        <v>4722</v>
      </c>
      <c r="BG9">
        <v>2957</v>
      </c>
      <c r="BH9">
        <v>2507</v>
      </c>
      <c r="BI9">
        <v>1162</v>
      </c>
      <c r="BJ9">
        <v>750</v>
      </c>
      <c r="BK9">
        <v>712</v>
      </c>
      <c r="BL9">
        <v>175</v>
      </c>
      <c r="BM9">
        <v>625</v>
      </c>
      <c r="BN9">
        <v>1481</v>
      </c>
      <c r="BO9">
        <v>2106</v>
      </c>
      <c r="BP9">
        <v>1252</v>
      </c>
      <c r="BQ9">
        <v>853</v>
      </c>
      <c r="BR9">
        <v>1336</v>
      </c>
      <c r="BS9">
        <v>1306</v>
      </c>
      <c r="BT9">
        <v>386</v>
      </c>
      <c r="BU9">
        <v>430</v>
      </c>
      <c r="BV9">
        <v>253</v>
      </c>
      <c r="BW9">
        <v>638</v>
      </c>
      <c r="BX9">
        <v>3755</v>
      </c>
      <c r="BY9">
        <v>3759</v>
      </c>
      <c r="BZ9">
        <v>3288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177</v>
      </c>
      <c r="C11">
        <v>139</v>
      </c>
      <c r="D11">
        <v>27</v>
      </c>
      <c r="E11">
        <v>12</v>
      </c>
      <c r="F11">
        <v>25</v>
      </c>
      <c r="G11">
        <v>107</v>
      </c>
      <c r="H11">
        <v>45</v>
      </c>
      <c r="I11">
        <v>51</v>
      </c>
      <c r="J11">
        <v>46</v>
      </c>
      <c r="K11">
        <v>41</v>
      </c>
      <c r="L11">
        <v>39</v>
      </c>
      <c r="M11">
        <v>55</v>
      </c>
      <c r="N11">
        <v>103</v>
      </c>
      <c r="O11">
        <v>12</v>
      </c>
      <c r="P11">
        <v>7</v>
      </c>
      <c r="Q11">
        <v>35</v>
      </c>
      <c r="R11">
        <v>142</v>
      </c>
      <c r="S11">
        <v>112</v>
      </c>
      <c r="T11">
        <v>40</v>
      </c>
      <c r="U11">
        <v>24</v>
      </c>
      <c r="V11">
        <v>139</v>
      </c>
      <c r="W11">
        <v>16</v>
      </c>
      <c r="X11">
        <v>23</v>
      </c>
      <c r="Y11">
        <v>25</v>
      </c>
      <c r="Z11">
        <v>153</v>
      </c>
      <c r="AA11">
        <v>176</v>
      </c>
      <c r="AB11">
        <v>152</v>
      </c>
      <c r="AC11">
        <v>27</v>
      </c>
      <c r="AD11">
        <v>136</v>
      </c>
      <c r="AE11">
        <v>12</v>
      </c>
      <c r="AF11">
        <v>149</v>
      </c>
      <c r="AG11">
        <v>17</v>
      </c>
      <c r="AH11">
        <v>1</v>
      </c>
      <c r="AI11">
        <v>110</v>
      </c>
      <c r="AJ11">
        <v>17</v>
      </c>
      <c r="AK11">
        <v>47</v>
      </c>
      <c r="AL11">
        <v>73</v>
      </c>
      <c r="AM11">
        <v>85</v>
      </c>
      <c r="AN11">
        <v>2</v>
      </c>
      <c r="AO11">
        <v>15</v>
      </c>
      <c r="AP11">
        <v>19</v>
      </c>
      <c r="AQ11">
        <v>21</v>
      </c>
      <c r="AR11">
        <v>12</v>
      </c>
      <c r="AS11">
        <v>10</v>
      </c>
      <c r="AT11">
        <v>14</v>
      </c>
      <c r="AU11">
        <v>10</v>
      </c>
      <c r="AV11">
        <v>13</v>
      </c>
      <c r="AW11">
        <v>6</v>
      </c>
      <c r="AX11">
        <v>21</v>
      </c>
      <c r="AY11">
        <v>11</v>
      </c>
      <c r="AZ11">
        <v>12</v>
      </c>
      <c r="BA11">
        <v>7</v>
      </c>
      <c r="BB11">
        <v>7</v>
      </c>
      <c r="BC11">
        <v>12</v>
      </c>
      <c r="BD11">
        <v>3</v>
      </c>
      <c r="BE11">
        <v>32</v>
      </c>
      <c r="BF11">
        <v>146</v>
      </c>
      <c r="BG11">
        <v>103</v>
      </c>
      <c r="BH11">
        <v>74</v>
      </c>
      <c r="BI11">
        <v>44</v>
      </c>
      <c r="BJ11">
        <v>23</v>
      </c>
      <c r="BK11">
        <v>28</v>
      </c>
      <c r="BL11">
        <v>6</v>
      </c>
      <c r="BM11">
        <v>28</v>
      </c>
      <c r="BN11">
        <v>55</v>
      </c>
      <c r="BO11">
        <v>64</v>
      </c>
      <c r="BP11">
        <v>31</v>
      </c>
      <c r="BQ11">
        <v>39</v>
      </c>
      <c r="BR11">
        <v>53</v>
      </c>
      <c r="BS11">
        <v>45</v>
      </c>
      <c r="BT11">
        <v>15</v>
      </c>
      <c r="BU11">
        <v>19</v>
      </c>
      <c r="BV11">
        <v>19</v>
      </c>
      <c r="BW11">
        <v>20</v>
      </c>
      <c r="BX11">
        <v>81</v>
      </c>
      <c r="BY11">
        <v>80</v>
      </c>
      <c r="BZ11">
        <v>52</v>
      </c>
    </row>
    <row r="12" spans="1:78" x14ac:dyDescent="0.25">
      <c r="B12" s="7">
        <v>0.03</v>
      </c>
      <c r="C12" s="7">
        <v>0.03</v>
      </c>
      <c r="D12" s="7">
        <v>0.05</v>
      </c>
      <c r="E12" s="7">
        <v>0.04</v>
      </c>
      <c r="F12" s="7">
        <v>0.02</v>
      </c>
      <c r="G12" s="7">
        <v>0.04</v>
      </c>
      <c r="H12" s="7">
        <v>0.03</v>
      </c>
      <c r="I12" s="7">
        <v>0.04</v>
      </c>
      <c r="J12" s="7">
        <v>0.03</v>
      </c>
      <c r="K12" s="7">
        <v>0.04</v>
      </c>
      <c r="L12" s="7">
        <v>0.03</v>
      </c>
      <c r="M12" s="7">
        <v>0.04</v>
      </c>
      <c r="N12" s="7">
        <v>0.03</v>
      </c>
      <c r="O12" s="7">
        <v>0.02</v>
      </c>
      <c r="P12" s="7">
        <v>0.04</v>
      </c>
      <c r="Q12" s="7">
        <v>0.04</v>
      </c>
      <c r="R12" s="7">
        <v>0.03</v>
      </c>
      <c r="S12" s="7">
        <v>0.03</v>
      </c>
      <c r="T12" s="7">
        <v>0.04</v>
      </c>
      <c r="U12" s="7">
        <v>0.03</v>
      </c>
      <c r="V12" s="7">
        <v>0.03</v>
      </c>
      <c r="W12" s="7">
        <v>0.03</v>
      </c>
      <c r="X12" s="7">
        <v>0.03</v>
      </c>
      <c r="Y12" s="7">
        <v>0.04</v>
      </c>
      <c r="Z12" s="7">
        <v>0.03</v>
      </c>
      <c r="AA12" s="7">
        <v>0.03</v>
      </c>
      <c r="AB12" s="7">
        <v>0.03</v>
      </c>
      <c r="AC12" s="7">
        <v>0.04</v>
      </c>
      <c r="AD12" s="7">
        <v>0.03</v>
      </c>
      <c r="AE12" s="7">
        <v>0.02</v>
      </c>
      <c r="AF12" s="7">
        <v>0.03</v>
      </c>
      <c r="AG12" s="7">
        <v>0.02</v>
      </c>
      <c r="AH12" s="7">
        <v>0.04</v>
      </c>
      <c r="AI12" s="7">
        <v>0.03</v>
      </c>
      <c r="AJ12" s="7">
        <v>0.03</v>
      </c>
      <c r="AK12" s="7">
        <v>0.05</v>
      </c>
      <c r="AL12" s="7">
        <v>0.03</v>
      </c>
      <c r="AM12" s="7">
        <v>0.03</v>
      </c>
      <c r="AN12" s="7">
        <v>0.04</v>
      </c>
      <c r="AO12" s="7">
        <v>0.02</v>
      </c>
      <c r="AP12" s="7">
        <v>0.03</v>
      </c>
      <c r="AQ12" s="7">
        <v>0.04</v>
      </c>
      <c r="AR12" s="7">
        <v>0.02</v>
      </c>
      <c r="AS12" s="7">
        <v>0.03</v>
      </c>
      <c r="AT12" s="7">
        <v>0.03</v>
      </c>
      <c r="AU12" s="7">
        <v>0.03</v>
      </c>
      <c r="AV12" s="7">
        <v>0.03</v>
      </c>
      <c r="AW12" s="7">
        <v>0.04</v>
      </c>
      <c r="AX12" s="7">
        <v>0.06</v>
      </c>
      <c r="AY12" s="7">
        <v>0.02</v>
      </c>
      <c r="AZ12" s="7">
        <v>0.03</v>
      </c>
      <c r="BA12" s="7">
        <v>0.03</v>
      </c>
      <c r="BB12" s="7">
        <v>0.02</v>
      </c>
      <c r="BC12" s="7">
        <v>0.04</v>
      </c>
      <c r="BD12" s="7">
        <v>0.17</v>
      </c>
      <c r="BE12" s="7">
        <v>0.04</v>
      </c>
      <c r="BF12" s="7">
        <v>0.03</v>
      </c>
      <c r="BG12" s="7">
        <v>0.03</v>
      </c>
      <c r="BH12" s="7">
        <v>0.03</v>
      </c>
      <c r="BI12" s="7">
        <v>0.04</v>
      </c>
      <c r="BJ12" s="7">
        <v>0.03</v>
      </c>
      <c r="BK12" s="7">
        <v>0.04</v>
      </c>
      <c r="BL12" s="7">
        <v>0.03</v>
      </c>
      <c r="BM12" s="7">
        <v>0.04</v>
      </c>
      <c r="BN12" s="7">
        <v>0.04</v>
      </c>
      <c r="BO12" s="7">
        <v>0.03</v>
      </c>
      <c r="BP12" s="7">
        <v>0.02</v>
      </c>
      <c r="BQ12" s="7">
        <v>0.05</v>
      </c>
      <c r="BR12" s="7">
        <v>0.04</v>
      </c>
      <c r="BS12" s="7">
        <v>0.03</v>
      </c>
      <c r="BT12" s="7">
        <v>0.04</v>
      </c>
      <c r="BU12" s="7">
        <v>0.04</v>
      </c>
      <c r="BV12" s="7">
        <v>7.0000000000000007E-2</v>
      </c>
      <c r="BW12" s="7">
        <v>0.03</v>
      </c>
      <c r="BX12" s="7">
        <v>0.02</v>
      </c>
      <c r="BY12" s="7">
        <v>0.02</v>
      </c>
      <c r="BZ12" s="7">
        <v>0.02</v>
      </c>
    </row>
    <row r="13" spans="1:78" x14ac:dyDescent="0.25">
      <c r="A13" t="s">
        <v>55</v>
      </c>
      <c r="B13">
        <v>5202</v>
      </c>
      <c r="C13">
        <v>4425</v>
      </c>
      <c r="D13">
        <v>464</v>
      </c>
      <c r="E13">
        <v>314</v>
      </c>
      <c r="F13">
        <v>989</v>
      </c>
      <c r="G13">
        <v>2678</v>
      </c>
      <c r="H13">
        <v>1535</v>
      </c>
      <c r="I13">
        <v>1259</v>
      </c>
      <c r="J13">
        <v>1636</v>
      </c>
      <c r="K13">
        <v>1071</v>
      </c>
      <c r="L13">
        <v>1236</v>
      </c>
      <c r="M13">
        <v>1448</v>
      </c>
      <c r="N13">
        <v>3020</v>
      </c>
      <c r="O13">
        <v>568</v>
      </c>
      <c r="P13">
        <v>167</v>
      </c>
      <c r="Q13">
        <v>810</v>
      </c>
      <c r="R13">
        <v>4392</v>
      </c>
      <c r="S13">
        <v>3226</v>
      </c>
      <c r="T13">
        <v>1055</v>
      </c>
      <c r="U13">
        <v>841</v>
      </c>
      <c r="V13">
        <v>3819</v>
      </c>
      <c r="W13">
        <v>542</v>
      </c>
      <c r="X13">
        <v>794</v>
      </c>
      <c r="Y13">
        <v>623</v>
      </c>
      <c r="Z13">
        <v>4579</v>
      </c>
      <c r="AA13">
        <v>5191</v>
      </c>
      <c r="AB13">
        <v>4569</v>
      </c>
      <c r="AC13">
        <v>587</v>
      </c>
      <c r="AD13">
        <v>4119</v>
      </c>
      <c r="AE13">
        <v>448</v>
      </c>
      <c r="AF13">
        <v>4124</v>
      </c>
      <c r="AG13">
        <v>764</v>
      </c>
      <c r="AH13">
        <v>33</v>
      </c>
      <c r="AI13">
        <v>3812</v>
      </c>
      <c r="AJ13">
        <v>471</v>
      </c>
      <c r="AK13">
        <v>829</v>
      </c>
      <c r="AL13">
        <v>2017</v>
      </c>
      <c r="AM13">
        <v>2520</v>
      </c>
      <c r="AN13">
        <v>45</v>
      </c>
      <c r="AO13">
        <v>604</v>
      </c>
      <c r="AP13">
        <v>515</v>
      </c>
      <c r="AQ13">
        <v>484</v>
      </c>
      <c r="AR13">
        <v>489</v>
      </c>
      <c r="AS13">
        <v>285</v>
      </c>
      <c r="AT13">
        <v>483</v>
      </c>
      <c r="AU13">
        <v>305</v>
      </c>
      <c r="AV13">
        <v>440</v>
      </c>
      <c r="AW13">
        <v>125</v>
      </c>
      <c r="AX13">
        <v>334</v>
      </c>
      <c r="AY13">
        <v>456</v>
      </c>
      <c r="AZ13">
        <v>351</v>
      </c>
      <c r="BA13">
        <v>259</v>
      </c>
      <c r="BB13">
        <v>399</v>
      </c>
      <c r="BC13">
        <v>261</v>
      </c>
      <c r="BD13">
        <v>15</v>
      </c>
      <c r="BE13">
        <v>702</v>
      </c>
      <c r="BF13">
        <v>4501</v>
      </c>
      <c r="BG13">
        <v>2822</v>
      </c>
      <c r="BH13">
        <v>2380</v>
      </c>
      <c r="BI13">
        <v>1108</v>
      </c>
      <c r="BJ13">
        <v>723</v>
      </c>
      <c r="BK13">
        <v>677</v>
      </c>
      <c r="BL13">
        <v>169</v>
      </c>
      <c r="BM13">
        <v>594</v>
      </c>
      <c r="BN13">
        <v>1416</v>
      </c>
      <c r="BO13">
        <v>2022</v>
      </c>
      <c r="BP13">
        <v>1170</v>
      </c>
      <c r="BQ13">
        <v>808</v>
      </c>
      <c r="BR13">
        <v>1268</v>
      </c>
      <c r="BS13">
        <v>1249</v>
      </c>
      <c r="BT13">
        <v>366</v>
      </c>
      <c r="BU13">
        <v>408</v>
      </c>
      <c r="BV13">
        <v>233</v>
      </c>
      <c r="BW13">
        <v>614</v>
      </c>
      <c r="BX13">
        <v>3636</v>
      </c>
      <c r="BY13">
        <v>3647</v>
      </c>
      <c r="BZ13">
        <v>3205</v>
      </c>
    </row>
    <row r="14" spans="1:78" x14ac:dyDescent="0.25">
      <c r="B14" s="7">
        <v>0.95</v>
      </c>
      <c r="C14" s="7">
        <v>0.95</v>
      </c>
      <c r="D14" s="7">
        <v>0.93</v>
      </c>
      <c r="E14" s="7">
        <v>0.96</v>
      </c>
      <c r="F14" s="7">
        <v>0.96</v>
      </c>
      <c r="G14" s="7">
        <v>0.95</v>
      </c>
      <c r="H14" s="7">
        <v>0.96</v>
      </c>
      <c r="I14" s="7">
        <v>0.95</v>
      </c>
      <c r="J14" s="7">
        <v>0.96</v>
      </c>
      <c r="K14" s="7">
        <v>0.95</v>
      </c>
      <c r="L14" s="7">
        <v>0.95</v>
      </c>
      <c r="M14" s="7">
        <v>0.95</v>
      </c>
      <c r="N14" s="7">
        <v>0.96</v>
      </c>
      <c r="O14" s="7">
        <v>0.95</v>
      </c>
      <c r="P14" s="7">
        <v>0.92</v>
      </c>
      <c r="Q14" s="7">
        <v>0.95</v>
      </c>
      <c r="R14" s="7">
        <v>0.95</v>
      </c>
      <c r="S14" s="7">
        <v>0.95</v>
      </c>
      <c r="T14" s="7">
        <v>0.95</v>
      </c>
      <c r="U14" s="7">
        <v>0.95</v>
      </c>
      <c r="V14" s="7">
        <v>0.95</v>
      </c>
      <c r="W14" s="7">
        <v>0.96</v>
      </c>
      <c r="X14" s="7">
        <v>0.95</v>
      </c>
      <c r="Y14" s="7">
        <v>0.95</v>
      </c>
      <c r="Z14" s="7">
        <v>0.95</v>
      </c>
      <c r="AA14" s="7">
        <v>0.95</v>
      </c>
      <c r="AB14" s="7">
        <v>0.95</v>
      </c>
      <c r="AC14" s="7">
        <v>0.94</v>
      </c>
      <c r="AD14" s="7">
        <v>0.96</v>
      </c>
      <c r="AE14" s="7">
        <v>0.93</v>
      </c>
      <c r="AF14" s="7">
        <v>0.95</v>
      </c>
      <c r="AG14" s="7">
        <v>0.96</v>
      </c>
      <c r="AH14" s="7">
        <v>0.96</v>
      </c>
      <c r="AI14" s="7">
        <v>0.96</v>
      </c>
      <c r="AJ14" s="7">
        <v>0.95</v>
      </c>
      <c r="AK14" s="7">
        <v>0.93</v>
      </c>
      <c r="AL14" s="7">
        <v>0.95</v>
      </c>
      <c r="AM14" s="7">
        <v>0.96</v>
      </c>
      <c r="AN14" s="7">
        <v>0.96</v>
      </c>
      <c r="AO14" s="7">
        <v>0.93</v>
      </c>
      <c r="AP14" s="7">
        <v>0.93</v>
      </c>
      <c r="AQ14" s="7">
        <v>0.95</v>
      </c>
      <c r="AR14" s="7">
        <v>0.96</v>
      </c>
      <c r="AS14" s="7">
        <v>0.96</v>
      </c>
      <c r="AT14" s="7">
        <v>0.97</v>
      </c>
      <c r="AU14" s="7">
        <v>0.96</v>
      </c>
      <c r="AV14" s="7">
        <v>0.96</v>
      </c>
      <c r="AW14" s="7">
        <v>0.96</v>
      </c>
      <c r="AX14" s="7">
        <v>0.92</v>
      </c>
      <c r="AY14" s="7">
        <v>0.96</v>
      </c>
      <c r="AZ14" s="7">
        <v>0.94</v>
      </c>
      <c r="BA14" s="7">
        <v>0.96</v>
      </c>
      <c r="BB14" s="7">
        <v>0.97</v>
      </c>
      <c r="BC14" s="7">
        <v>0.93</v>
      </c>
      <c r="BD14" s="7">
        <v>0.75</v>
      </c>
      <c r="BE14" s="7">
        <v>0.95</v>
      </c>
      <c r="BF14" s="7">
        <v>0.95</v>
      </c>
      <c r="BG14" s="7">
        <v>0.95</v>
      </c>
      <c r="BH14" s="7">
        <v>0.95</v>
      </c>
      <c r="BI14" s="7">
        <v>0.95</v>
      </c>
      <c r="BJ14" s="7">
        <v>0.96</v>
      </c>
      <c r="BK14" s="7">
        <v>0.95</v>
      </c>
      <c r="BL14" s="7">
        <v>0.96</v>
      </c>
      <c r="BM14" s="7">
        <v>0.95</v>
      </c>
      <c r="BN14" s="7">
        <v>0.96</v>
      </c>
      <c r="BO14" s="7">
        <v>0.96</v>
      </c>
      <c r="BP14" s="7">
        <v>0.93</v>
      </c>
      <c r="BQ14" s="7">
        <v>0.95</v>
      </c>
      <c r="BR14" s="7">
        <v>0.95</v>
      </c>
      <c r="BS14" s="7">
        <v>0.96</v>
      </c>
      <c r="BT14" s="7">
        <v>0.95</v>
      </c>
      <c r="BU14" s="7">
        <v>0.95</v>
      </c>
      <c r="BV14" s="7">
        <v>0.92</v>
      </c>
      <c r="BW14" s="7">
        <v>0.96</v>
      </c>
      <c r="BX14" s="7">
        <v>0.97</v>
      </c>
      <c r="BY14" s="7">
        <v>0.97</v>
      </c>
      <c r="BZ14" s="7">
        <v>0.97</v>
      </c>
    </row>
    <row r="15" spans="1:78" x14ac:dyDescent="0.25">
      <c r="A15" t="s">
        <v>40</v>
      </c>
      <c r="B15">
        <v>14</v>
      </c>
      <c r="C15">
        <v>11</v>
      </c>
      <c r="D15">
        <v>3</v>
      </c>
      <c r="E15">
        <v>1</v>
      </c>
      <c r="F15">
        <v>3</v>
      </c>
      <c r="G15">
        <v>5</v>
      </c>
      <c r="H15">
        <v>6</v>
      </c>
      <c r="I15">
        <v>2</v>
      </c>
      <c r="J15">
        <v>4</v>
      </c>
      <c r="K15">
        <v>4</v>
      </c>
      <c r="L15">
        <v>4</v>
      </c>
      <c r="M15">
        <v>0</v>
      </c>
      <c r="N15">
        <v>2</v>
      </c>
      <c r="O15">
        <v>12</v>
      </c>
      <c r="P15">
        <v>0</v>
      </c>
      <c r="Q15">
        <v>0</v>
      </c>
      <c r="R15">
        <v>14</v>
      </c>
      <c r="S15">
        <v>9</v>
      </c>
      <c r="T15">
        <v>3</v>
      </c>
      <c r="U15">
        <v>2</v>
      </c>
      <c r="V15">
        <v>4</v>
      </c>
      <c r="W15">
        <v>0</v>
      </c>
      <c r="X15">
        <v>3</v>
      </c>
      <c r="Y15">
        <v>1</v>
      </c>
      <c r="Z15">
        <v>14</v>
      </c>
      <c r="AA15">
        <v>14</v>
      </c>
      <c r="AB15">
        <v>14</v>
      </c>
      <c r="AC15">
        <v>1</v>
      </c>
      <c r="AD15">
        <v>7</v>
      </c>
      <c r="AE15">
        <v>0</v>
      </c>
      <c r="AF15">
        <v>8</v>
      </c>
      <c r="AG15">
        <v>2</v>
      </c>
      <c r="AH15">
        <v>0</v>
      </c>
      <c r="AI15">
        <v>9</v>
      </c>
      <c r="AJ15">
        <v>1</v>
      </c>
      <c r="AK15">
        <v>1</v>
      </c>
      <c r="AL15">
        <v>6</v>
      </c>
      <c r="AM15">
        <v>3</v>
      </c>
      <c r="AN15">
        <v>0</v>
      </c>
      <c r="AO15">
        <v>2</v>
      </c>
      <c r="AP15">
        <v>2</v>
      </c>
      <c r="AQ15">
        <v>0</v>
      </c>
      <c r="AR15">
        <v>1</v>
      </c>
      <c r="AS15">
        <v>0</v>
      </c>
      <c r="AT15">
        <v>0</v>
      </c>
      <c r="AU15">
        <v>3</v>
      </c>
      <c r="AV15">
        <v>2</v>
      </c>
      <c r="AW15">
        <v>0</v>
      </c>
      <c r="AX15">
        <v>3</v>
      </c>
      <c r="AY15">
        <v>0</v>
      </c>
      <c r="AZ15">
        <v>0</v>
      </c>
      <c r="BA15">
        <v>2</v>
      </c>
      <c r="BB15">
        <v>0</v>
      </c>
      <c r="BC15">
        <v>1</v>
      </c>
      <c r="BD15">
        <v>2</v>
      </c>
      <c r="BE15">
        <v>3</v>
      </c>
      <c r="BF15">
        <v>12</v>
      </c>
      <c r="BG15">
        <v>5</v>
      </c>
      <c r="BH15">
        <v>9</v>
      </c>
      <c r="BI15">
        <v>5</v>
      </c>
      <c r="BJ15">
        <v>0</v>
      </c>
      <c r="BK15">
        <v>1</v>
      </c>
      <c r="BL15">
        <v>0</v>
      </c>
      <c r="BM15">
        <v>0</v>
      </c>
      <c r="BN15">
        <v>4</v>
      </c>
      <c r="BO15">
        <v>1</v>
      </c>
      <c r="BP15">
        <v>9</v>
      </c>
      <c r="BQ15">
        <v>3</v>
      </c>
      <c r="BR15">
        <v>4</v>
      </c>
      <c r="BS15">
        <v>3</v>
      </c>
      <c r="BT15">
        <v>0</v>
      </c>
      <c r="BU15">
        <v>3</v>
      </c>
      <c r="BV15">
        <v>1</v>
      </c>
      <c r="BW15">
        <v>2</v>
      </c>
      <c r="BX15">
        <v>6</v>
      </c>
      <c r="BY15">
        <v>7</v>
      </c>
      <c r="BZ15">
        <v>6</v>
      </c>
    </row>
    <row r="16" spans="1:78" x14ac:dyDescent="0.25">
      <c r="B16">
        <v>0</v>
      </c>
      <c r="C16">
        <v>0</v>
      </c>
      <c r="D16" s="7">
        <v>0.01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106</v>
      </c>
      <c r="N16">
        <v>0</v>
      </c>
      <c r="O16" s="7">
        <v>0.02</v>
      </c>
      <c r="P16" t="s">
        <v>106</v>
      </c>
      <c r="Q16" t="s">
        <v>106</v>
      </c>
      <c r="R16">
        <v>0</v>
      </c>
      <c r="S16">
        <v>0</v>
      </c>
      <c r="T16">
        <v>0</v>
      </c>
      <c r="U16">
        <v>0</v>
      </c>
      <c r="V16">
        <v>0</v>
      </c>
      <c r="W16" t="s">
        <v>106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t="s">
        <v>106</v>
      </c>
      <c r="AF16">
        <v>0</v>
      </c>
      <c r="AG16">
        <v>0</v>
      </c>
      <c r="AH16" t="s">
        <v>106</v>
      </c>
      <c r="AI16">
        <v>0</v>
      </c>
      <c r="AJ16">
        <v>0</v>
      </c>
      <c r="AK16">
        <v>0</v>
      </c>
      <c r="AL16">
        <v>0</v>
      </c>
      <c r="AM16">
        <v>0</v>
      </c>
      <c r="AN16" t="s">
        <v>106</v>
      </c>
      <c r="AO16">
        <v>0</v>
      </c>
      <c r="AP16">
        <v>0</v>
      </c>
      <c r="AQ16" t="s">
        <v>106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 s="7">
        <v>0.01</v>
      </c>
      <c r="BB16" t="s">
        <v>106</v>
      </c>
      <c r="BC16">
        <v>0</v>
      </c>
      <c r="BD16" s="7">
        <v>0.08</v>
      </c>
      <c r="BE16">
        <v>0</v>
      </c>
      <c r="BF16">
        <v>0</v>
      </c>
      <c r="BG16">
        <v>0</v>
      </c>
      <c r="BH16">
        <v>0</v>
      </c>
      <c r="BI16">
        <v>0</v>
      </c>
      <c r="BJ16" t="s">
        <v>106</v>
      </c>
      <c r="BK16">
        <v>0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>
        <v>0</v>
      </c>
      <c r="BR16">
        <v>0</v>
      </c>
      <c r="BS16">
        <v>0</v>
      </c>
      <c r="BT16" t="s">
        <v>106</v>
      </c>
      <c r="BU16" s="7">
        <v>0.01</v>
      </c>
      <c r="BV16">
        <v>0</v>
      </c>
      <c r="BW16">
        <v>0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71</v>
      </c>
      <c r="C17">
        <v>63</v>
      </c>
      <c r="D17">
        <v>7</v>
      </c>
      <c r="E17">
        <v>1</v>
      </c>
      <c r="F17">
        <v>16</v>
      </c>
      <c r="G17">
        <v>33</v>
      </c>
      <c r="H17">
        <v>21</v>
      </c>
      <c r="I17">
        <v>14</v>
      </c>
      <c r="J17">
        <v>20</v>
      </c>
      <c r="K17">
        <v>16</v>
      </c>
      <c r="L17">
        <v>21</v>
      </c>
      <c r="M17">
        <v>22</v>
      </c>
      <c r="N17">
        <v>33</v>
      </c>
      <c r="O17">
        <v>9</v>
      </c>
      <c r="P17">
        <v>7</v>
      </c>
      <c r="Q17">
        <v>9</v>
      </c>
      <c r="R17">
        <v>61</v>
      </c>
      <c r="S17">
        <v>33</v>
      </c>
      <c r="T17">
        <v>11</v>
      </c>
      <c r="U17">
        <v>23</v>
      </c>
      <c r="V17">
        <v>40</v>
      </c>
      <c r="W17">
        <v>9</v>
      </c>
      <c r="X17">
        <v>12</v>
      </c>
      <c r="Y17">
        <v>9</v>
      </c>
      <c r="Z17">
        <v>62</v>
      </c>
      <c r="AA17">
        <v>68</v>
      </c>
      <c r="AB17">
        <v>59</v>
      </c>
      <c r="AC17">
        <v>12</v>
      </c>
      <c r="AD17">
        <v>31</v>
      </c>
      <c r="AE17">
        <v>22</v>
      </c>
      <c r="AF17">
        <v>43</v>
      </c>
      <c r="AG17">
        <v>13</v>
      </c>
      <c r="AH17">
        <v>0</v>
      </c>
      <c r="AI17">
        <v>41</v>
      </c>
      <c r="AJ17">
        <v>9</v>
      </c>
      <c r="AK17">
        <v>17</v>
      </c>
      <c r="AL17">
        <v>20</v>
      </c>
      <c r="AM17">
        <v>20</v>
      </c>
      <c r="AN17">
        <v>0</v>
      </c>
      <c r="AO17">
        <v>30</v>
      </c>
      <c r="AP17">
        <v>17</v>
      </c>
      <c r="AQ17">
        <v>5</v>
      </c>
      <c r="AR17">
        <v>6</v>
      </c>
      <c r="AS17">
        <v>2</v>
      </c>
      <c r="AT17">
        <v>2</v>
      </c>
      <c r="AU17">
        <v>1</v>
      </c>
      <c r="AV17">
        <v>2</v>
      </c>
      <c r="AW17">
        <v>0</v>
      </c>
      <c r="AX17">
        <v>7</v>
      </c>
      <c r="AY17">
        <v>7</v>
      </c>
      <c r="AZ17">
        <v>10</v>
      </c>
      <c r="BA17">
        <v>1</v>
      </c>
      <c r="BB17">
        <v>5</v>
      </c>
      <c r="BC17">
        <v>6</v>
      </c>
      <c r="BD17">
        <v>0</v>
      </c>
      <c r="BE17">
        <v>6</v>
      </c>
      <c r="BF17">
        <v>64</v>
      </c>
      <c r="BG17">
        <v>26</v>
      </c>
      <c r="BH17">
        <v>44</v>
      </c>
      <c r="BI17">
        <v>6</v>
      </c>
      <c r="BJ17">
        <v>3</v>
      </c>
      <c r="BK17">
        <v>7</v>
      </c>
      <c r="BL17">
        <v>1</v>
      </c>
      <c r="BM17">
        <v>3</v>
      </c>
      <c r="BN17">
        <v>6</v>
      </c>
      <c r="BO17">
        <v>19</v>
      </c>
      <c r="BP17">
        <v>43</v>
      </c>
      <c r="BQ17">
        <v>4</v>
      </c>
      <c r="BR17">
        <v>10</v>
      </c>
      <c r="BS17">
        <v>9</v>
      </c>
      <c r="BT17">
        <v>6</v>
      </c>
      <c r="BU17">
        <v>1</v>
      </c>
      <c r="BV17">
        <v>1</v>
      </c>
      <c r="BW17">
        <v>3</v>
      </c>
      <c r="BX17">
        <v>32</v>
      </c>
      <c r="BY17">
        <v>25</v>
      </c>
      <c r="BZ17">
        <v>25</v>
      </c>
    </row>
    <row r="18" spans="1:78" x14ac:dyDescent="0.25">
      <c r="B18" s="7">
        <v>0.01</v>
      </c>
      <c r="C18" s="7">
        <v>0.01</v>
      </c>
      <c r="D18" s="7">
        <v>0.01</v>
      </c>
      <c r="E18">
        <v>0</v>
      </c>
      <c r="F18" s="7">
        <v>0.02</v>
      </c>
      <c r="G18" s="7">
        <v>0.01</v>
      </c>
      <c r="H18" s="7">
        <v>0.01</v>
      </c>
      <c r="I18" s="7">
        <v>0.01</v>
      </c>
      <c r="J18" s="7">
        <v>0.01</v>
      </c>
      <c r="K18" s="7">
        <v>0.01</v>
      </c>
      <c r="L18" s="7">
        <v>0.02</v>
      </c>
      <c r="M18" s="7">
        <v>0.01</v>
      </c>
      <c r="N18" s="7">
        <v>0.01</v>
      </c>
      <c r="O18" s="7">
        <v>0.01</v>
      </c>
      <c r="P18" s="7">
        <v>0.04</v>
      </c>
      <c r="Q18" s="7">
        <v>0.01</v>
      </c>
      <c r="R18" s="7">
        <v>0.01</v>
      </c>
      <c r="S18" s="7">
        <v>0.01</v>
      </c>
      <c r="T18" s="7">
        <v>0.01</v>
      </c>
      <c r="U18" s="7">
        <v>0.03</v>
      </c>
      <c r="V18" s="7">
        <v>0.01</v>
      </c>
      <c r="W18" s="7">
        <v>0.02</v>
      </c>
      <c r="X18" s="7">
        <v>0.01</v>
      </c>
      <c r="Y18" s="7">
        <v>0.01</v>
      </c>
      <c r="Z18" s="7">
        <v>0.01</v>
      </c>
      <c r="AA18" s="7">
        <v>0.01</v>
      </c>
      <c r="AB18" s="7">
        <v>0.01</v>
      </c>
      <c r="AC18" s="7">
        <v>0.02</v>
      </c>
      <c r="AD18" s="7">
        <v>0.01</v>
      </c>
      <c r="AE18" s="7">
        <v>0.05</v>
      </c>
      <c r="AF18" s="7">
        <v>0.01</v>
      </c>
      <c r="AG18" s="7">
        <v>0.02</v>
      </c>
      <c r="AH18" t="s">
        <v>108</v>
      </c>
      <c r="AI18" s="7">
        <v>0.01</v>
      </c>
      <c r="AJ18" s="7">
        <v>0.02</v>
      </c>
      <c r="AK18" s="7">
        <v>0.02</v>
      </c>
      <c r="AL18" s="7">
        <v>0.01</v>
      </c>
      <c r="AM18" s="7">
        <v>0.01</v>
      </c>
      <c r="AN18" t="s">
        <v>108</v>
      </c>
      <c r="AO18" s="7">
        <v>0.05</v>
      </c>
      <c r="AP18" s="7">
        <v>0.03</v>
      </c>
      <c r="AQ18" s="7">
        <v>0.01</v>
      </c>
      <c r="AR18" s="7">
        <v>0.01</v>
      </c>
      <c r="AS18" s="7">
        <v>0.01</v>
      </c>
      <c r="AT18">
        <v>0</v>
      </c>
      <c r="AU18">
        <v>0</v>
      </c>
      <c r="AV18">
        <v>0</v>
      </c>
      <c r="AW18" t="s">
        <v>108</v>
      </c>
      <c r="AX18" s="7">
        <v>0.02</v>
      </c>
      <c r="AY18" s="7">
        <v>0.01</v>
      </c>
      <c r="AZ18" s="7">
        <v>0.03</v>
      </c>
      <c r="BA18">
        <v>0</v>
      </c>
      <c r="BB18" s="7">
        <v>0.01</v>
      </c>
      <c r="BC18" s="7">
        <v>0.02</v>
      </c>
      <c r="BD18" t="s">
        <v>108</v>
      </c>
      <c r="BE18" s="7">
        <v>0.01</v>
      </c>
      <c r="BF18" s="7">
        <v>0.01</v>
      </c>
      <c r="BG18" s="7">
        <v>0.01</v>
      </c>
      <c r="BH18" s="7">
        <v>0.02</v>
      </c>
      <c r="BI18">
        <v>0</v>
      </c>
      <c r="BJ18">
        <v>0</v>
      </c>
      <c r="BK18" s="7">
        <v>0.01</v>
      </c>
      <c r="BL18">
        <v>0</v>
      </c>
      <c r="BM18">
        <v>0</v>
      </c>
      <c r="BN18">
        <v>0</v>
      </c>
      <c r="BO18" s="7">
        <v>0.01</v>
      </c>
      <c r="BP18" s="7">
        <v>0.03</v>
      </c>
      <c r="BQ18" s="7">
        <v>0.01</v>
      </c>
      <c r="BR18" s="7">
        <v>0.01</v>
      </c>
      <c r="BS18" s="7">
        <v>0.01</v>
      </c>
      <c r="BT18" s="7">
        <v>0.01</v>
      </c>
      <c r="BU18">
        <v>0</v>
      </c>
      <c r="BV18">
        <v>0</v>
      </c>
      <c r="BW18">
        <v>0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774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776</v>
      </c>
      <c r="B11">
        <v>474</v>
      </c>
      <c r="C11">
        <v>410</v>
      </c>
      <c r="D11">
        <v>32</v>
      </c>
      <c r="E11">
        <v>33</v>
      </c>
      <c r="F11">
        <v>106</v>
      </c>
      <c r="G11">
        <v>239</v>
      </c>
      <c r="H11">
        <v>129</v>
      </c>
      <c r="I11">
        <v>147</v>
      </c>
      <c r="J11">
        <v>154</v>
      </c>
      <c r="K11">
        <v>96</v>
      </c>
      <c r="L11">
        <v>77</v>
      </c>
      <c r="M11">
        <v>115</v>
      </c>
      <c r="N11">
        <v>316</v>
      </c>
      <c r="O11">
        <v>34</v>
      </c>
      <c r="P11">
        <v>9</v>
      </c>
      <c r="Q11">
        <v>84</v>
      </c>
      <c r="R11">
        <v>390</v>
      </c>
      <c r="S11">
        <v>316</v>
      </c>
      <c r="T11">
        <v>98</v>
      </c>
      <c r="U11">
        <v>54</v>
      </c>
      <c r="V11">
        <v>406</v>
      </c>
      <c r="W11">
        <v>34</v>
      </c>
      <c r="X11">
        <v>33</v>
      </c>
      <c r="Y11">
        <v>67</v>
      </c>
      <c r="Z11">
        <v>407</v>
      </c>
      <c r="AA11">
        <v>474</v>
      </c>
      <c r="AB11">
        <v>407</v>
      </c>
      <c r="AC11">
        <v>72</v>
      </c>
      <c r="AD11">
        <v>375</v>
      </c>
      <c r="AE11">
        <v>22</v>
      </c>
      <c r="AF11">
        <v>371</v>
      </c>
      <c r="AG11">
        <v>90</v>
      </c>
      <c r="AH11">
        <v>3</v>
      </c>
      <c r="AI11">
        <v>375</v>
      </c>
      <c r="AJ11">
        <v>43</v>
      </c>
      <c r="AK11">
        <v>57</v>
      </c>
      <c r="AL11">
        <v>240</v>
      </c>
      <c r="AM11">
        <v>183</v>
      </c>
      <c r="AN11">
        <v>9</v>
      </c>
      <c r="AO11">
        <v>43</v>
      </c>
      <c r="AP11">
        <v>49</v>
      </c>
      <c r="AQ11">
        <v>34</v>
      </c>
      <c r="AR11">
        <v>17</v>
      </c>
      <c r="AS11">
        <v>23</v>
      </c>
      <c r="AT11">
        <v>57</v>
      </c>
      <c r="AU11">
        <v>31</v>
      </c>
      <c r="AV11">
        <v>34</v>
      </c>
      <c r="AW11">
        <v>7</v>
      </c>
      <c r="AX11">
        <v>25</v>
      </c>
      <c r="AY11">
        <v>53</v>
      </c>
      <c r="AZ11">
        <v>40</v>
      </c>
      <c r="BA11">
        <v>29</v>
      </c>
      <c r="BB11">
        <v>42</v>
      </c>
      <c r="BC11">
        <v>33</v>
      </c>
      <c r="BD11">
        <v>2</v>
      </c>
      <c r="BE11">
        <v>110</v>
      </c>
      <c r="BF11">
        <v>365</v>
      </c>
      <c r="BG11">
        <v>319</v>
      </c>
      <c r="BH11">
        <v>156</v>
      </c>
      <c r="BI11">
        <v>137</v>
      </c>
      <c r="BJ11">
        <v>102</v>
      </c>
      <c r="BK11">
        <v>56</v>
      </c>
      <c r="BL11">
        <v>22</v>
      </c>
      <c r="BM11">
        <v>241</v>
      </c>
      <c r="BN11">
        <v>191</v>
      </c>
      <c r="BO11">
        <v>39</v>
      </c>
      <c r="BP11">
        <v>3</v>
      </c>
      <c r="BQ11">
        <v>148</v>
      </c>
      <c r="BR11">
        <v>202</v>
      </c>
      <c r="BS11">
        <v>209</v>
      </c>
      <c r="BT11">
        <v>44</v>
      </c>
      <c r="BU11">
        <v>74</v>
      </c>
      <c r="BV11">
        <v>43</v>
      </c>
      <c r="BW11">
        <v>112</v>
      </c>
      <c r="BX11">
        <v>314</v>
      </c>
      <c r="BY11">
        <v>315</v>
      </c>
      <c r="BZ11">
        <v>266</v>
      </c>
    </row>
    <row r="12" spans="1:78" x14ac:dyDescent="0.25">
      <c r="B12" s="7">
        <v>0.08</v>
      </c>
      <c r="C12" s="7">
        <v>0.08</v>
      </c>
      <c r="D12" s="7">
        <v>0.06</v>
      </c>
      <c r="E12" s="7">
        <v>0.09</v>
      </c>
      <c r="F12" s="7">
        <v>0.09</v>
      </c>
      <c r="G12" s="7">
        <v>0.08</v>
      </c>
      <c r="H12" s="7">
        <v>0.08</v>
      </c>
      <c r="I12" s="7">
        <v>0.1</v>
      </c>
      <c r="J12" s="7">
        <v>0.08</v>
      </c>
      <c r="K12" s="7">
        <v>0.08</v>
      </c>
      <c r="L12" s="7">
        <v>0.05</v>
      </c>
      <c r="M12" s="7">
        <v>7.0000000000000007E-2</v>
      </c>
      <c r="N12" s="7">
        <v>0.09</v>
      </c>
      <c r="O12" s="7">
        <v>0.05</v>
      </c>
      <c r="P12" s="7">
        <v>0.05</v>
      </c>
      <c r="Q12" s="7">
        <v>0.09</v>
      </c>
      <c r="R12" s="7">
        <v>0.08</v>
      </c>
      <c r="S12" s="7">
        <v>0.09</v>
      </c>
      <c r="T12" s="7">
        <v>0.08</v>
      </c>
      <c r="U12" s="7">
        <v>0.06</v>
      </c>
      <c r="V12" s="7">
        <v>0.09</v>
      </c>
      <c r="W12" s="7">
        <v>0.06</v>
      </c>
      <c r="X12" s="7">
        <v>0.04</v>
      </c>
      <c r="Y12" s="7">
        <v>0.09</v>
      </c>
      <c r="Z12" s="7">
        <v>0.08</v>
      </c>
      <c r="AA12" s="7">
        <v>0.08</v>
      </c>
      <c r="AB12" s="7">
        <v>0.08</v>
      </c>
      <c r="AC12" s="7">
        <v>0.1</v>
      </c>
      <c r="AD12" s="7">
        <v>0.08</v>
      </c>
      <c r="AE12" s="7">
        <v>0.04</v>
      </c>
      <c r="AF12" s="7">
        <v>0.08</v>
      </c>
      <c r="AG12" s="7">
        <v>0.1</v>
      </c>
      <c r="AH12" s="7">
        <v>7.0000000000000007E-2</v>
      </c>
      <c r="AI12" s="7">
        <v>0.09</v>
      </c>
      <c r="AJ12" s="7">
        <v>0.08</v>
      </c>
      <c r="AK12" s="7">
        <v>0.06</v>
      </c>
      <c r="AL12" s="7">
        <v>0.1</v>
      </c>
      <c r="AM12" s="7">
        <v>0.06</v>
      </c>
      <c r="AN12" s="7">
        <v>0.15</v>
      </c>
      <c r="AO12" s="7">
        <v>0.06</v>
      </c>
      <c r="AP12" s="7">
        <v>0.08</v>
      </c>
      <c r="AQ12" s="7">
        <v>0.06</v>
      </c>
      <c r="AR12" s="7">
        <v>0.03</v>
      </c>
      <c r="AS12" s="7">
        <v>7.0000000000000007E-2</v>
      </c>
      <c r="AT12" s="7">
        <v>0.1</v>
      </c>
      <c r="AU12" s="7">
        <v>0.09</v>
      </c>
      <c r="AV12" s="7">
        <v>7.0000000000000007E-2</v>
      </c>
      <c r="AW12" s="7">
        <v>0.05</v>
      </c>
      <c r="AX12" s="7">
        <v>0.06</v>
      </c>
      <c r="AY12" s="7">
        <v>0.1</v>
      </c>
      <c r="AZ12" s="7">
        <v>0.1</v>
      </c>
      <c r="BA12" s="7">
        <v>0.1</v>
      </c>
      <c r="BB12" s="7">
        <v>0.09</v>
      </c>
      <c r="BC12" s="7">
        <v>0.11</v>
      </c>
      <c r="BD12" s="7">
        <v>0.06</v>
      </c>
      <c r="BE12" s="7">
        <v>0.12</v>
      </c>
      <c r="BF12" s="7">
        <v>7.0000000000000007E-2</v>
      </c>
      <c r="BG12" s="7">
        <v>0.1</v>
      </c>
      <c r="BH12" s="7">
        <v>0.06</v>
      </c>
      <c r="BI12" s="7">
        <v>0.1</v>
      </c>
      <c r="BJ12" s="7">
        <v>0.12</v>
      </c>
      <c r="BK12" s="7">
        <v>7.0000000000000007E-2</v>
      </c>
      <c r="BL12" s="7">
        <v>0.11</v>
      </c>
      <c r="BM12" s="7">
        <v>0.27</v>
      </c>
      <c r="BN12" s="7">
        <v>0.11</v>
      </c>
      <c r="BO12" s="7">
        <v>0.02</v>
      </c>
      <c r="BP12">
        <v>0</v>
      </c>
      <c r="BQ12" s="7">
        <v>0.15</v>
      </c>
      <c r="BR12" s="7">
        <v>0.13</v>
      </c>
      <c r="BS12" s="7">
        <v>0.14000000000000001</v>
      </c>
      <c r="BT12" s="7">
        <v>0.1</v>
      </c>
      <c r="BU12" s="7">
        <v>0.14000000000000001</v>
      </c>
      <c r="BV12" s="7">
        <v>0.15</v>
      </c>
      <c r="BW12" s="7">
        <v>0.15</v>
      </c>
      <c r="BX12" s="7">
        <v>0.08</v>
      </c>
      <c r="BY12" s="7">
        <v>0.08</v>
      </c>
      <c r="BZ12" s="7">
        <v>0.08</v>
      </c>
    </row>
    <row r="13" spans="1:78" x14ac:dyDescent="0.25">
      <c r="A13" t="s">
        <v>777</v>
      </c>
      <c r="B13">
        <v>130</v>
      </c>
      <c r="C13">
        <v>109</v>
      </c>
      <c r="D13">
        <v>12</v>
      </c>
      <c r="E13">
        <v>10</v>
      </c>
      <c r="F13">
        <v>18</v>
      </c>
      <c r="G13">
        <v>81</v>
      </c>
      <c r="H13">
        <v>31</v>
      </c>
      <c r="I13">
        <v>53</v>
      </c>
      <c r="J13">
        <v>29</v>
      </c>
      <c r="K13">
        <v>23</v>
      </c>
      <c r="L13">
        <v>26</v>
      </c>
      <c r="M13">
        <v>31</v>
      </c>
      <c r="N13">
        <v>90</v>
      </c>
      <c r="O13">
        <v>6</v>
      </c>
      <c r="P13">
        <v>2</v>
      </c>
      <c r="Q13">
        <v>24</v>
      </c>
      <c r="R13">
        <v>106</v>
      </c>
      <c r="S13">
        <v>88</v>
      </c>
      <c r="T13">
        <v>26</v>
      </c>
      <c r="U13">
        <v>17</v>
      </c>
      <c r="V13">
        <v>106</v>
      </c>
      <c r="W13">
        <v>16</v>
      </c>
      <c r="X13">
        <v>8</v>
      </c>
      <c r="Y13">
        <v>14</v>
      </c>
      <c r="Z13">
        <v>116</v>
      </c>
      <c r="AA13">
        <v>129</v>
      </c>
      <c r="AB13">
        <v>115</v>
      </c>
      <c r="AC13">
        <v>21</v>
      </c>
      <c r="AD13">
        <v>103</v>
      </c>
      <c r="AE13">
        <v>5</v>
      </c>
      <c r="AF13">
        <v>79</v>
      </c>
      <c r="AG13">
        <v>42</v>
      </c>
      <c r="AH13">
        <v>2</v>
      </c>
      <c r="AI13">
        <v>97</v>
      </c>
      <c r="AJ13">
        <v>7</v>
      </c>
      <c r="AK13">
        <v>22</v>
      </c>
      <c r="AL13">
        <v>60</v>
      </c>
      <c r="AM13">
        <v>55</v>
      </c>
      <c r="AN13">
        <v>4</v>
      </c>
      <c r="AO13">
        <v>12</v>
      </c>
      <c r="AP13">
        <v>13</v>
      </c>
      <c r="AQ13">
        <v>9</v>
      </c>
      <c r="AR13">
        <v>5</v>
      </c>
      <c r="AS13">
        <v>2</v>
      </c>
      <c r="AT13">
        <v>14</v>
      </c>
      <c r="AU13">
        <v>10</v>
      </c>
      <c r="AV13">
        <v>5</v>
      </c>
      <c r="AW13">
        <v>1</v>
      </c>
      <c r="AX13">
        <v>10</v>
      </c>
      <c r="AY13">
        <v>18</v>
      </c>
      <c r="AZ13">
        <v>14</v>
      </c>
      <c r="BA13">
        <v>8</v>
      </c>
      <c r="BB13">
        <v>11</v>
      </c>
      <c r="BC13">
        <v>8</v>
      </c>
      <c r="BD13">
        <v>1</v>
      </c>
      <c r="BE13">
        <v>61</v>
      </c>
      <c r="BF13">
        <v>69</v>
      </c>
      <c r="BG13">
        <v>101</v>
      </c>
      <c r="BH13">
        <v>29</v>
      </c>
      <c r="BI13">
        <v>44</v>
      </c>
      <c r="BJ13">
        <v>36</v>
      </c>
      <c r="BK13">
        <v>11</v>
      </c>
      <c r="BL13">
        <v>8</v>
      </c>
      <c r="BM13">
        <v>81</v>
      </c>
      <c r="BN13">
        <v>41</v>
      </c>
      <c r="BO13">
        <v>6</v>
      </c>
      <c r="BP13">
        <v>2</v>
      </c>
      <c r="BQ13">
        <v>40</v>
      </c>
      <c r="BR13">
        <v>76</v>
      </c>
      <c r="BS13">
        <v>65</v>
      </c>
      <c r="BT13">
        <v>15</v>
      </c>
      <c r="BU13">
        <v>49</v>
      </c>
      <c r="BV13">
        <v>8</v>
      </c>
      <c r="BW13">
        <v>34</v>
      </c>
      <c r="BX13">
        <v>79</v>
      </c>
      <c r="BY13">
        <v>93</v>
      </c>
      <c r="BZ13">
        <v>66</v>
      </c>
    </row>
    <row r="14" spans="1:78" x14ac:dyDescent="0.25">
      <c r="B14" s="7">
        <v>0.02</v>
      </c>
      <c r="C14" s="7">
        <v>0.02</v>
      </c>
      <c r="D14" s="7">
        <v>0.02</v>
      </c>
      <c r="E14" s="7">
        <v>0.03</v>
      </c>
      <c r="F14" s="7">
        <v>0.02</v>
      </c>
      <c r="G14" s="7">
        <v>0.03</v>
      </c>
      <c r="H14" s="7">
        <v>0.02</v>
      </c>
      <c r="I14" s="7">
        <v>0.04</v>
      </c>
      <c r="J14" s="7">
        <v>0.02</v>
      </c>
      <c r="K14" s="7">
        <v>0.02</v>
      </c>
      <c r="L14" s="7">
        <v>0.02</v>
      </c>
      <c r="M14" s="7">
        <v>0.02</v>
      </c>
      <c r="N14" s="7">
        <v>0.03</v>
      </c>
      <c r="O14" s="7">
        <v>0.01</v>
      </c>
      <c r="P14" s="7">
        <v>0.01</v>
      </c>
      <c r="Q14" s="7">
        <v>0.03</v>
      </c>
      <c r="R14" s="7">
        <v>0.02</v>
      </c>
      <c r="S14" s="7">
        <v>0.02</v>
      </c>
      <c r="T14" s="7">
        <v>0.02</v>
      </c>
      <c r="U14" s="7">
        <v>0.02</v>
      </c>
      <c r="V14" s="7">
        <v>0.02</v>
      </c>
      <c r="W14" s="7">
        <v>0.03</v>
      </c>
      <c r="X14" s="7">
        <v>0.01</v>
      </c>
      <c r="Y14" s="7">
        <v>0.02</v>
      </c>
      <c r="Z14" s="7">
        <v>0.02</v>
      </c>
      <c r="AA14" s="7">
        <v>0.02</v>
      </c>
      <c r="AB14" s="7">
        <v>0.02</v>
      </c>
      <c r="AC14" s="7">
        <v>0.03</v>
      </c>
      <c r="AD14" s="7">
        <v>0.02</v>
      </c>
      <c r="AE14" s="7">
        <v>0.01</v>
      </c>
      <c r="AF14" s="7">
        <v>0.02</v>
      </c>
      <c r="AG14" s="7">
        <v>0.05</v>
      </c>
      <c r="AH14" s="7">
        <v>0.05</v>
      </c>
      <c r="AI14" s="7">
        <v>0.02</v>
      </c>
      <c r="AJ14" s="7">
        <v>0.01</v>
      </c>
      <c r="AK14" s="7">
        <v>0.02</v>
      </c>
      <c r="AL14" s="7">
        <v>0.03</v>
      </c>
      <c r="AM14" s="7">
        <v>0.02</v>
      </c>
      <c r="AN14" s="7">
        <v>7.0000000000000007E-2</v>
      </c>
      <c r="AO14" s="7">
        <v>0.02</v>
      </c>
      <c r="AP14" s="7">
        <v>0.02</v>
      </c>
      <c r="AQ14" s="7">
        <v>0.02</v>
      </c>
      <c r="AR14" s="7">
        <v>0.01</v>
      </c>
      <c r="AS14" s="7">
        <v>0.01</v>
      </c>
      <c r="AT14" s="7">
        <v>0.03</v>
      </c>
      <c r="AU14" s="7">
        <v>0.03</v>
      </c>
      <c r="AV14" s="7">
        <v>0.01</v>
      </c>
      <c r="AW14" s="7">
        <v>0.01</v>
      </c>
      <c r="AX14" s="7">
        <v>0.02</v>
      </c>
      <c r="AY14" s="7">
        <v>0.03</v>
      </c>
      <c r="AZ14" s="7">
        <v>0.03</v>
      </c>
      <c r="BA14" s="7">
        <v>0.03</v>
      </c>
      <c r="BB14" s="7">
        <v>0.03</v>
      </c>
      <c r="BC14" s="7">
        <v>0.03</v>
      </c>
      <c r="BD14" s="7">
        <v>0.03</v>
      </c>
      <c r="BE14" s="7">
        <v>7.0000000000000007E-2</v>
      </c>
      <c r="BF14" s="7">
        <v>0.01</v>
      </c>
      <c r="BG14" s="7">
        <v>0.03</v>
      </c>
      <c r="BH14" s="7">
        <v>0.01</v>
      </c>
      <c r="BI14" s="7">
        <v>0.03</v>
      </c>
      <c r="BJ14" s="7">
        <v>0.04</v>
      </c>
      <c r="BK14" s="7">
        <v>0.01</v>
      </c>
      <c r="BL14" s="7">
        <v>0.04</v>
      </c>
      <c r="BM14" s="7">
        <v>0.09</v>
      </c>
      <c r="BN14" s="7">
        <v>0.02</v>
      </c>
      <c r="BO14">
        <v>0</v>
      </c>
      <c r="BP14">
        <v>0</v>
      </c>
      <c r="BQ14" s="7">
        <v>0.04</v>
      </c>
      <c r="BR14" s="7">
        <v>0.05</v>
      </c>
      <c r="BS14" s="7">
        <v>0.04</v>
      </c>
      <c r="BT14" s="7">
        <v>0.03</v>
      </c>
      <c r="BU14" s="7">
        <v>0.09</v>
      </c>
      <c r="BV14" s="7">
        <v>0.03</v>
      </c>
      <c r="BW14" s="7">
        <v>0.05</v>
      </c>
      <c r="BX14" s="7">
        <v>0.02</v>
      </c>
      <c r="BY14" s="7">
        <v>0.02</v>
      </c>
      <c r="BZ14" s="7">
        <v>0.02</v>
      </c>
    </row>
    <row r="15" spans="1:78" x14ac:dyDescent="0.25">
      <c r="A15" t="s">
        <v>778</v>
      </c>
      <c r="B15">
        <v>245</v>
      </c>
      <c r="C15">
        <v>194</v>
      </c>
      <c r="D15">
        <v>27</v>
      </c>
      <c r="E15">
        <v>23</v>
      </c>
      <c r="F15">
        <v>53</v>
      </c>
      <c r="G15">
        <v>119</v>
      </c>
      <c r="H15">
        <v>73</v>
      </c>
      <c r="I15">
        <v>83</v>
      </c>
      <c r="J15">
        <v>70</v>
      </c>
      <c r="K15">
        <v>50</v>
      </c>
      <c r="L15">
        <v>42</v>
      </c>
      <c r="M15">
        <v>62</v>
      </c>
      <c r="N15">
        <v>158</v>
      </c>
      <c r="O15">
        <v>18</v>
      </c>
      <c r="P15">
        <v>6</v>
      </c>
      <c r="Q15">
        <v>39</v>
      </c>
      <c r="R15">
        <v>206</v>
      </c>
      <c r="S15">
        <v>156</v>
      </c>
      <c r="T15">
        <v>57</v>
      </c>
      <c r="U15">
        <v>27</v>
      </c>
      <c r="V15">
        <v>200</v>
      </c>
      <c r="W15">
        <v>13</v>
      </c>
      <c r="X15">
        <v>28</v>
      </c>
      <c r="Y15">
        <v>24</v>
      </c>
      <c r="Z15">
        <v>220</v>
      </c>
      <c r="AA15">
        <v>245</v>
      </c>
      <c r="AB15">
        <v>220</v>
      </c>
      <c r="AC15">
        <v>31</v>
      </c>
      <c r="AD15">
        <v>191</v>
      </c>
      <c r="AE15">
        <v>20</v>
      </c>
      <c r="AF15">
        <v>194</v>
      </c>
      <c r="AG15">
        <v>46</v>
      </c>
      <c r="AH15">
        <v>1</v>
      </c>
      <c r="AI15">
        <v>192</v>
      </c>
      <c r="AJ15">
        <v>18</v>
      </c>
      <c r="AK15">
        <v>33</v>
      </c>
      <c r="AL15">
        <v>102</v>
      </c>
      <c r="AM15">
        <v>112</v>
      </c>
      <c r="AN15">
        <v>4</v>
      </c>
      <c r="AO15">
        <v>27</v>
      </c>
      <c r="AP15">
        <v>15</v>
      </c>
      <c r="AQ15">
        <v>20</v>
      </c>
      <c r="AR15">
        <v>24</v>
      </c>
      <c r="AS15">
        <v>11</v>
      </c>
      <c r="AT15">
        <v>26</v>
      </c>
      <c r="AU15">
        <v>15</v>
      </c>
      <c r="AV15">
        <v>9</v>
      </c>
      <c r="AW15">
        <v>8</v>
      </c>
      <c r="AX15">
        <v>20</v>
      </c>
      <c r="AY15">
        <v>37</v>
      </c>
      <c r="AZ15">
        <v>12</v>
      </c>
      <c r="BA15">
        <v>20</v>
      </c>
      <c r="BB15">
        <v>19</v>
      </c>
      <c r="BC15">
        <v>8</v>
      </c>
      <c r="BD15">
        <v>0</v>
      </c>
      <c r="BE15">
        <v>58</v>
      </c>
      <c r="BF15">
        <v>187</v>
      </c>
      <c r="BG15">
        <v>155</v>
      </c>
      <c r="BH15">
        <v>89</v>
      </c>
      <c r="BI15">
        <v>56</v>
      </c>
      <c r="BJ15">
        <v>48</v>
      </c>
      <c r="BK15">
        <v>29</v>
      </c>
      <c r="BL15">
        <v>14</v>
      </c>
      <c r="BM15">
        <v>54</v>
      </c>
      <c r="BN15">
        <v>97</v>
      </c>
      <c r="BO15">
        <v>76</v>
      </c>
      <c r="BP15">
        <v>17</v>
      </c>
      <c r="BQ15">
        <v>64</v>
      </c>
      <c r="BR15">
        <v>96</v>
      </c>
      <c r="BS15">
        <v>84</v>
      </c>
      <c r="BT15">
        <v>20</v>
      </c>
      <c r="BU15">
        <v>42</v>
      </c>
      <c r="BV15">
        <v>26</v>
      </c>
      <c r="BW15">
        <v>41</v>
      </c>
      <c r="BX15">
        <v>170</v>
      </c>
      <c r="BY15">
        <v>168</v>
      </c>
      <c r="BZ15">
        <v>147</v>
      </c>
    </row>
    <row r="16" spans="1:78" x14ac:dyDescent="0.25">
      <c r="B16" s="7">
        <v>0.04</v>
      </c>
      <c r="C16" s="7">
        <v>0.04</v>
      </c>
      <c r="D16" s="7">
        <v>0.05</v>
      </c>
      <c r="E16" s="7">
        <v>7.0000000000000007E-2</v>
      </c>
      <c r="F16" s="7">
        <v>0.04</v>
      </c>
      <c r="G16" s="7">
        <v>0.04</v>
      </c>
      <c r="H16" s="7">
        <v>0.04</v>
      </c>
      <c r="I16" s="7">
        <v>0.06</v>
      </c>
      <c r="J16" s="7">
        <v>0.04</v>
      </c>
      <c r="K16" s="7">
        <v>0.04</v>
      </c>
      <c r="L16" s="7">
        <v>0.03</v>
      </c>
      <c r="M16" s="7">
        <v>0.04</v>
      </c>
      <c r="N16" s="7">
        <v>0.05</v>
      </c>
      <c r="O16" s="7">
        <v>0.03</v>
      </c>
      <c r="P16" s="7">
        <v>0.03</v>
      </c>
      <c r="Q16" s="7">
        <v>0.04</v>
      </c>
      <c r="R16" s="7">
        <v>0.04</v>
      </c>
      <c r="S16" s="7">
        <v>0.04</v>
      </c>
      <c r="T16" s="7">
        <v>0.05</v>
      </c>
      <c r="U16" s="7">
        <v>0.03</v>
      </c>
      <c r="V16" s="7">
        <v>0.04</v>
      </c>
      <c r="W16" s="7">
        <v>0.02</v>
      </c>
      <c r="X16" s="7">
        <v>0.03</v>
      </c>
      <c r="Y16" s="7">
        <v>0.03</v>
      </c>
      <c r="Z16" s="7">
        <v>0.04</v>
      </c>
      <c r="AA16" s="7">
        <v>0.04</v>
      </c>
      <c r="AB16" s="7">
        <v>0.04</v>
      </c>
      <c r="AC16" s="7">
        <v>0.04</v>
      </c>
      <c r="AD16" s="7">
        <v>0.04</v>
      </c>
      <c r="AE16" s="7">
        <v>0.04</v>
      </c>
      <c r="AF16" s="7">
        <v>0.04</v>
      </c>
      <c r="AG16" s="7">
        <v>0.05</v>
      </c>
      <c r="AH16" s="7">
        <v>0.02</v>
      </c>
      <c r="AI16" s="7">
        <v>0.04</v>
      </c>
      <c r="AJ16" s="7">
        <v>0.03</v>
      </c>
      <c r="AK16" s="7">
        <v>0.03</v>
      </c>
      <c r="AL16" s="7">
        <v>0.04</v>
      </c>
      <c r="AM16" s="7">
        <v>0.04</v>
      </c>
      <c r="AN16" s="7">
        <v>0.06</v>
      </c>
      <c r="AO16" s="7">
        <v>0.04</v>
      </c>
      <c r="AP16" s="7">
        <v>0.03</v>
      </c>
      <c r="AQ16" s="7">
        <v>0.04</v>
      </c>
      <c r="AR16" s="7">
        <v>0.04</v>
      </c>
      <c r="AS16" s="7">
        <v>0.04</v>
      </c>
      <c r="AT16" s="7">
        <v>0.05</v>
      </c>
      <c r="AU16" s="7">
        <v>0.04</v>
      </c>
      <c r="AV16" s="7">
        <v>0.02</v>
      </c>
      <c r="AW16" s="7">
        <v>0.05</v>
      </c>
      <c r="AX16" s="7">
        <v>0.05</v>
      </c>
      <c r="AY16" s="7">
        <v>7.0000000000000007E-2</v>
      </c>
      <c r="AZ16" s="7">
        <v>0.03</v>
      </c>
      <c r="BA16" s="7">
        <v>7.0000000000000007E-2</v>
      </c>
      <c r="BB16" s="7">
        <v>0.04</v>
      </c>
      <c r="BC16" s="7">
        <v>0.03</v>
      </c>
      <c r="BD16" t="s">
        <v>108</v>
      </c>
      <c r="BE16" s="7">
        <v>0.06</v>
      </c>
      <c r="BF16" s="7">
        <v>0.04</v>
      </c>
      <c r="BG16" s="7">
        <v>0.05</v>
      </c>
      <c r="BH16" s="7">
        <v>0.03</v>
      </c>
      <c r="BI16" s="7">
        <v>0.04</v>
      </c>
      <c r="BJ16" s="7">
        <v>0.05</v>
      </c>
      <c r="BK16" s="7">
        <v>0.04</v>
      </c>
      <c r="BL16" s="7">
        <v>7.0000000000000007E-2</v>
      </c>
      <c r="BM16" s="7">
        <v>0.06</v>
      </c>
      <c r="BN16" s="7">
        <v>0.06</v>
      </c>
      <c r="BO16" s="7">
        <v>0.04</v>
      </c>
      <c r="BP16" s="7">
        <v>0.01</v>
      </c>
      <c r="BQ16" s="7">
        <v>0.06</v>
      </c>
      <c r="BR16" s="7">
        <v>0.06</v>
      </c>
      <c r="BS16" s="7">
        <v>0.05</v>
      </c>
      <c r="BT16" s="7">
        <v>0.04</v>
      </c>
      <c r="BU16" s="7">
        <v>0.08</v>
      </c>
      <c r="BV16" s="7">
        <v>0.09</v>
      </c>
      <c r="BW16" s="7">
        <v>0.05</v>
      </c>
      <c r="BX16" s="7">
        <v>0.04</v>
      </c>
      <c r="BY16" s="7">
        <v>0.04</v>
      </c>
      <c r="BZ16" s="7">
        <v>0.04</v>
      </c>
    </row>
    <row r="17" spans="1:78" x14ac:dyDescent="0.25">
      <c r="A17" t="s">
        <v>779</v>
      </c>
      <c r="B17">
        <v>96</v>
      </c>
      <c r="C17">
        <v>83</v>
      </c>
      <c r="D17">
        <v>7</v>
      </c>
      <c r="E17">
        <v>6</v>
      </c>
      <c r="F17">
        <v>18</v>
      </c>
      <c r="G17">
        <v>61</v>
      </c>
      <c r="H17">
        <v>17</v>
      </c>
      <c r="I17">
        <v>26</v>
      </c>
      <c r="J17">
        <v>28</v>
      </c>
      <c r="K17">
        <v>18</v>
      </c>
      <c r="L17">
        <v>24</v>
      </c>
      <c r="M17">
        <v>22</v>
      </c>
      <c r="N17">
        <v>69</v>
      </c>
      <c r="O17">
        <v>4</v>
      </c>
      <c r="P17">
        <v>1</v>
      </c>
      <c r="Q17">
        <v>15</v>
      </c>
      <c r="R17">
        <v>82</v>
      </c>
      <c r="S17">
        <v>57</v>
      </c>
      <c r="T17">
        <v>23</v>
      </c>
      <c r="U17">
        <v>14</v>
      </c>
      <c r="V17">
        <v>80</v>
      </c>
      <c r="W17">
        <v>6</v>
      </c>
      <c r="X17">
        <v>10</v>
      </c>
      <c r="Y17">
        <v>12</v>
      </c>
      <c r="Z17">
        <v>85</v>
      </c>
      <c r="AA17">
        <v>96</v>
      </c>
      <c r="AB17">
        <v>85</v>
      </c>
      <c r="AC17">
        <v>17</v>
      </c>
      <c r="AD17">
        <v>77</v>
      </c>
      <c r="AE17">
        <v>1</v>
      </c>
      <c r="AF17">
        <v>79</v>
      </c>
      <c r="AG17">
        <v>15</v>
      </c>
      <c r="AH17">
        <v>2</v>
      </c>
      <c r="AI17">
        <v>74</v>
      </c>
      <c r="AJ17">
        <v>3</v>
      </c>
      <c r="AK17">
        <v>20</v>
      </c>
      <c r="AL17">
        <v>48</v>
      </c>
      <c r="AM17">
        <v>41</v>
      </c>
      <c r="AN17">
        <v>1</v>
      </c>
      <c r="AO17">
        <v>6</v>
      </c>
      <c r="AP17">
        <v>10</v>
      </c>
      <c r="AQ17">
        <v>8</v>
      </c>
      <c r="AR17">
        <v>4</v>
      </c>
      <c r="AS17">
        <v>4</v>
      </c>
      <c r="AT17">
        <v>9</v>
      </c>
      <c r="AU17">
        <v>4</v>
      </c>
      <c r="AV17">
        <v>7</v>
      </c>
      <c r="AW17">
        <v>1</v>
      </c>
      <c r="AX17">
        <v>6</v>
      </c>
      <c r="AY17">
        <v>16</v>
      </c>
      <c r="AZ17">
        <v>8</v>
      </c>
      <c r="BA17">
        <v>6</v>
      </c>
      <c r="BB17">
        <v>7</v>
      </c>
      <c r="BC17">
        <v>7</v>
      </c>
      <c r="BD17">
        <v>0</v>
      </c>
      <c r="BE17">
        <v>32</v>
      </c>
      <c r="BF17">
        <v>64</v>
      </c>
      <c r="BG17">
        <v>74</v>
      </c>
      <c r="BH17">
        <v>23</v>
      </c>
      <c r="BI17">
        <v>29</v>
      </c>
      <c r="BJ17">
        <v>21</v>
      </c>
      <c r="BK17">
        <v>20</v>
      </c>
      <c r="BL17">
        <v>4</v>
      </c>
      <c r="BM17">
        <v>29</v>
      </c>
      <c r="BN17">
        <v>35</v>
      </c>
      <c r="BO17">
        <v>26</v>
      </c>
      <c r="BP17">
        <v>7</v>
      </c>
      <c r="BQ17">
        <v>32</v>
      </c>
      <c r="BR17">
        <v>51</v>
      </c>
      <c r="BS17">
        <v>45</v>
      </c>
      <c r="BT17">
        <v>13</v>
      </c>
      <c r="BU17">
        <v>21</v>
      </c>
      <c r="BV17">
        <v>10</v>
      </c>
      <c r="BW17">
        <v>24</v>
      </c>
      <c r="BX17">
        <v>58</v>
      </c>
      <c r="BY17">
        <v>59</v>
      </c>
      <c r="BZ17">
        <v>51</v>
      </c>
    </row>
    <row r="18" spans="1:78" x14ac:dyDescent="0.25">
      <c r="B18" s="7">
        <v>0.02</v>
      </c>
      <c r="C18" s="7">
        <v>0.02</v>
      </c>
      <c r="D18" s="7">
        <v>0.01</v>
      </c>
      <c r="E18" s="7">
        <v>0.02</v>
      </c>
      <c r="F18" s="7">
        <v>0.02</v>
      </c>
      <c r="G18" s="7">
        <v>0.02</v>
      </c>
      <c r="H18" s="7">
        <v>0.01</v>
      </c>
      <c r="I18" s="7">
        <v>0.02</v>
      </c>
      <c r="J18" s="7">
        <v>0.02</v>
      </c>
      <c r="K18" s="7">
        <v>0.01</v>
      </c>
      <c r="L18" s="7">
        <v>0.02</v>
      </c>
      <c r="M18" s="7">
        <v>0.01</v>
      </c>
      <c r="N18" s="7">
        <v>0.02</v>
      </c>
      <c r="O18" s="7">
        <v>0.01</v>
      </c>
      <c r="P18">
        <v>0</v>
      </c>
      <c r="Q18" s="7">
        <v>0.02</v>
      </c>
      <c r="R18" s="7">
        <v>0.02</v>
      </c>
      <c r="S18" s="7">
        <v>0.02</v>
      </c>
      <c r="T18" s="7">
        <v>0.02</v>
      </c>
      <c r="U18" s="7">
        <v>0.01</v>
      </c>
      <c r="V18" s="7">
        <v>0.02</v>
      </c>
      <c r="W18" s="7">
        <v>0.01</v>
      </c>
      <c r="X18" s="7">
        <v>0.01</v>
      </c>
      <c r="Y18" s="7">
        <v>0.02</v>
      </c>
      <c r="Z18" s="7">
        <v>0.02</v>
      </c>
      <c r="AA18" s="7">
        <v>0.02</v>
      </c>
      <c r="AB18" s="7">
        <v>0.02</v>
      </c>
      <c r="AC18" s="7">
        <v>0.02</v>
      </c>
      <c r="AD18" s="7">
        <v>0.02</v>
      </c>
      <c r="AE18">
        <v>0</v>
      </c>
      <c r="AF18" s="7">
        <v>0.02</v>
      </c>
      <c r="AG18" s="7">
        <v>0.02</v>
      </c>
      <c r="AH18" s="7">
        <v>0.04</v>
      </c>
      <c r="AI18" s="7">
        <v>0.02</v>
      </c>
      <c r="AJ18" s="7">
        <v>0.01</v>
      </c>
      <c r="AK18" s="7">
        <v>0.02</v>
      </c>
      <c r="AL18" s="7">
        <v>0.02</v>
      </c>
      <c r="AM18" s="7">
        <v>0.01</v>
      </c>
      <c r="AN18" s="7">
        <v>0.01</v>
      </c>
      <c r="AO18" s="7">
        <v>0.01</v>
      </c>
      <c r="AP18" s="7">
        <v>0.02</v>
      </c>
      <c r="AQ18" s="7">
        <v>0.01</v>
      </c>
      <c r="AR18" s="7">
        <v>0.01</v>
      </c>
      <c r="AS18" s="7">
        <v>0.01</v>
      </c>
      <c r="AT18" s="7">
        <v>0.02</v>
      </c>
      <c r="AU18" s="7">
        <v>0.01</v>
      </c>
      <c r="AV18" s="7">
        <v>0.01</v>
      </c>
      <c r="AW18" s="7">
        <v>0.01</v>
      </c>
      <c r="AX18" s="7">
        <v>0.01</v>
      </c>
      <c r="AY18" s="7">
        <v>0.03</v>
      </c>
      <c r="AZ18" s="7">
        <v>0.02</v>
      </c>
      <c r="BA18" s="7">
        <v>0.02</v>
      </c>
      <c r="BB18" s="7">
        <v>0.02</v>
      </c>
      <c r="BC18" s="7">
        <v>0.02</v>
      </c>
      <c r="BD18" t="s">
        <v>108</v>
      </c>
      <c r="BE18" s="7">
        <v>0.04</v>
      </c>
      <c r="BF18" s="7">
        <v>0.01</v>
      </c>
      <c r="BG18" s="7">
        <v>0.02</v>
      </c>
      <c r="BH18" s="7">
        <v>0.01</v>
      </c>
      <c r="BI18" s="7">
        <v>0.02</v>
      </c>
      <c r="BJ18" s="7">
        <v>0.02</v>
      </c>
      <c r="BK18" s="7">
        <v>0.03</v>
      </c>
      <c r="BL18" s="7">
        <v>0.02</v>
      </c>
      <c r="BM18" s="7">
        <v>0.03</v>
      </c>
      <c r="BN18" s="7">
        <v>0.02</v>
      </c>
      <c r="BO18" s="7">
        <v>0.01</v>
      </c>
      <c r="BP18" s="7">
        <v>0.01</v>
      </c>
      <c r="BQ18" s="7">
        <v>0.03</v>
      </c>
      <c r="BR18" s="7">
        <v>0.03</v>
      </c>
      <c r="BS18" s="7">
        <v>0.03</v>
      </c>
      <c r="BT18" s="7">
        <v>0.03</v>
      </c>
      <c r="BU18" s="7">
        <v>0.04</v>
      </c>
      <c r="BV18" s="7">
        <v>0.03</v>
      </c>
      <c r="BW18" s="7">
        <v>0.03</v>
      </c>
      <c r="BX18" s="7">
        <v>0.01</v>
      </c>
      <c r="BY18" s="7">
        <v>0.01</v>
      </c>
      <c r="BZ18" s="7">
        <v>0.01</v>
      </c>
    </row>
    <row r="19" spans="1:78" x14ac:dyDescent="0.25">
      <c r="A19" t="s">
        <v>55</v>
      </c>
      <c r="B19">
        <v>5049</v>
      </c>
      <c r="C19">
        <v>4286</v>
      </c>
      <c r="D19">
        <v>482</v>
      </c>
      <c r="E19">
        <v>282</v>
      </c>
      <c r="F19">
        <v>978</v>
      </c>
      <c r="G19">
        <v>2621</v>
      </c>
      <c r="H19">
        <v>1451</v>
      </c>
      <c r="I19">
        <v>1162</v>
      </c>
      <c r="J19">
        <v>1615</v>
      </c>
      <c r="K19">
        <v>1041</v>
      </c>
      <c r="L19">
        <v>1232</v>
      </c>
      <c r="M19">
        <v>1427</v>
      </c>
      <c r="N19">
        <v>2892</v>
      </c>
      <c r="O19">
        <v>563</v>
      </c>
      <c r="P19">
        <v>167</v>
      </c>
      <c r="Q19">
        <v>790</v>
      </c>
      <c r="R19">
        <v>4260</v>
      </c>
      <c r="S19">
        <v>3085</v>
      </c>
      <c r="T19">
        <v>1035</v>
      </c>
      <c r="U19">
        <v>854</v>
      </c>
      <c r="V19">
        <v>3679</v>
      </c>
      <c r="W19">
        <v>534</v>
      </c>
      <c r="X19">
        <v>787</v>
      </c>
      <c r="Y19">
        <v>608</v>
      </c>
      <c r="Z19">
        <v>4441</v>
      </c>
      <c r="AA19">
        <v>5035</v>
      </c>
      <c r="AB19">
        <v>4427</v>
      </c>
      <c r="AC19">
        <v>584</v>
      </c>
      <c r="AD19">
        <v>3958</v>
      </c>
      <c r="AE19">
        <v>457</v>
      </c>
      <c r="AF19">
        <v>3988</v>
      </c>
      <c r="AG19">
        <v>735</v>
      </c>
      <c r="AH19">
        <v>31</v>
      </c>
      <c r="AI19">
        <v>3631</v>
      </c>
      <c r="AJ19">
        <v>475</v>
      </c>
      <c r="AK19">
        <v>851</v>
      </c>
      <c r="AL19">
        <v>1929</v>
      </c>
      <c r="AM19">
        <v>2465</v>
      </c>
      <c r="AN19">
        <v>46</v>
      </c>
      <c r="AO19">
        <v>592</v>
      </c>
      <c r="AP19">
        <v>501</v>
      </c>
      <c r="AQ19">
        <v>503</v>
      </c>
      <c r="AR19">
        <v>491</v>
      </c>
      <c r="AS19">
        <v>278</v>
      </c>
      <c r="AT19">
        <v>455</v>
      </c>
      <c r="AU19">
        <v>287</v>
      </c>
      <c r="AV19">
        <v>433</v>
      </c>
      <c r="AW19">
        <v>129</v>
      </c>
      <c r="AX19">
        <v>347</v>
      </c>
      <c r="AY19">
        <v>413</v>
      </c>
      <c r="AZ19">
        <v>342</v>
      </c>
      <c r="BA19">
        <v>229</v>
      </c>
      <c r="BB19">
        <v>363</v>
      </c>
      <c r="BC19">
        <v>258</v>
      </c>
      <c r="BD19">
        <v>21</v>
      </c>
      <c r="BE19">
        <v>671</v>
      </c>
      <c r="BF19">
        <v>4378</v>
      </c>
      <c r="BG19">
        <v>2686</v>
      </c>
      <c r="BH19">
        <v>2364</v>
      </c>
      <c r="BI19">
        <v>1058</v>
      </c>
      <c r="BJ19">
        <v>679</v>
      </c>
      <c r="BK19">
        <v>650</v>
      </c>
      <c r="BL19">
        <v>158</v>
      </c>
      <c r="BM19">
        <v>529</v>
      </c>
      <c r="BN19">
        <v>1327</v>
      </c>
      <c r="BO19">
        <v>1999</v>
      </c>
      <c r="BP19">
        <v>1194</v>
      </c>
      <c r="BQ19">
        <v>748</v>
      </c>
      <c r="BR19">
        <v>1189</v>
      </c>
      <c r="BS19">
        <v>1155</v>
      </c>
      <c r="BT19">
        <v>362</v>
      </c>
      <c r="BU19">
        <v>378</v>
      </c>
      <c r="BV19">
        <v>220</v>
      </c>
      <c r="BW19">
        <v>562</v>
      </c>
      <c r="BX19">
        <v>3394</v>
      </c>
      <c r="BY19">
        <v>3401</v>
      </c>
      <c r="BZ19">
        <v>2981</v>
      </c>
    </row>
    <row r="20" spans="1:78" x14ac:dyDescent="0.25">
      <c r="B20" s="7">
        <v>0.84</v>
      </c>
      <c r="C20" s="7">
        <v>0.84</v>
      </c>
      <c r="D20" s="7">
        <v>0.86</v>
      </c>
      <c r="E20" s="7">
        <v>0.79</v>
      </c>
      <c r="F20" s="7">
        <v>0.84</v>
      </c>
      <c r="G20" s="7">
        <v>0.84</v>
      </c>
      <c r="H20" s="7">
        <v>0.85</v>
      </c>
      <c r="I20" s="7">
        <v>0.8</v>
      </c>
      <c r="J20" s="7">
        <v>0.85</v>
      </c>
      <c r="K20" s="7">
        <v>0.85</v>
      </c>
      <c r="L20" s="7">
        <v>0.87</v>
      </c>
      <c r="M20" s="7">
        <v>0.86</v>
      </c>
      <c r="N20" s="7">
        <v>0.83</v>
      </c>
      <c r="O20" s="7">
        <v>0.88</v>
      </c>
      <c r="P20" s="7">
        <v>0.86</v>
      </c>
      <c r="Q20" s="7">
        <v>0.83</v>
      </c>
      <c r="R20" s="7">
        <v>0.85</v>
      </c>
      <c r="S20" s="7">
        <v>0.84</v>
      </c>
      <c r="T20" s="7">
        <v>0.84</v>
      </c>
      <c r="U20" s="7">
        <v>0.87</v>
      </c>
      <c r="V20" s="7">
        <v>0.83</v>
      </c>
      <c r="W20" s="7">
        <v>0.88</v>
      </c>
      <c r="X20" s="7">
        <v>0.91</v>
      </c>
      <c r="Y20" s="7">
        <v>0.85</v>
      </c>
      <c r="Z20" s="7">
        <v>0.84</v>
      </c>
      <c r="AA20" s="7">
        <v>0.84</v>
      </c>
      <c r="AB20" s="7">
        <v>0.84</v>
      </c>
      <c r="AC20" s="7">
        <v>0.82</v>
      </c>
      <c r="AD20" s="7">
        <v>0.85</v>
      </c>
      <c r="AE20" s="7">
        <v>0.87</v>
      </c>
      <c r="AF20" s="7">
        <v>0.85</v>
      </c>
      <c r="AG20" s="7">
        <v>0.8</v>
      </c>
      <c r="AH20" s="7">
        <v>0.8</v>
      </c>
      <c r="AI20" s="7">
        <v>0.83</v>
      </c>
      <c r="AJ20" s="7">
        <v>0.86</v>
      </c>
      <c r="AK20" s="7">
        <v>0.87</v>
      </c>
      <c r="AL20" s="7">
        <v>0.82</v>
      </c>
      <c r="AM20" s="7">
        <v>0.87</v>
      </c>
      <c r="AN20" s="7">
        <v>0.77</v>
      </c>
      <c r="AO20" s="7">
        <v>0.84</v>
      </c>
      <c r="AP20" s="7">
        <v>0.85</v>
      </c>
      <c r="AQ20" s="7">
        <v>0.89</v>
      </c>
      <c r="AR20" s="7">
        <v>0.9</v>
      </c>
      <c r="AS20" s="7">
        <v>0.87</v>
      </c>
      <c r="AT20" s="7">
        <v>0.82</v>
      </c>
      <c r="AU20" s="7">
        <v>0.82</v>
      </c>
      <c r="AV20" s="7">
        <v>0.88</v>
      </c>
      <c r="AW20" s="7">
        <v>0.9</v>
      </c>
      <c r="AX20" s="7">
        <v>0.85</v>
      </c>
      <c r="AY20" s="7">
        <v>0.77</v>
      </c>
      <c r="AZ20" s="7">
        <v>0.83</v>
      </c>
      <c r="BA20" s="7">
        <v>0.78</v>
      </c>
      <c r="BB20" s="7">
        <v>0.82</v>
      </c>
      <c r="BC20" s="7">
        <v>0.82</v>
      </c>
      <c r="BD20" s="7">
        <v>0.84</v>
      </c>
      <c r="BE20" s="7">
        <v>0.75</v>
      </c>
      <c r="BF20" s="7">
        <v>0.86</v>
      </c>
      <c r="BG20" s="7">
        <v>0.81</v>
      </c>
      <c r="BH20" s="7">
        <v>0.88</v>
      </c>
      <c r="BI20" s="7">
        <v>0.81</v>
      </c>
      <c r="BJ20" s="7">
        <v>0.78</v>
      </c>
      <c r="BK20" s="7">
        <v>0.85</v>
      </c>
      <c r="BL20" s="7">
        <v>0.8</v>
      </c>
      <c r="BM20" s="7">
        <v>0.6</v>
      </c>
      <c r="BN20" s="7">
        <v>0.79</v>
      </c>
      <c r="BO20" s="7">
        <v>0.92</v>
      </c>
      <c r="BP20" s="7">
        <v>0.95</v>
      </c>
      <c r="BQ20" s="7">
        <v>0.74</v>
      </c>
      <c r="BR20" s="7">
        <v>0.76</v>
      </c>
      <c r="BS20" s="7">
        <v>0.76</v>
      </c>
      <c r="BT20" s="7">
        <v>0.81</v>
      </c>
      <c r="BU20" s="7">
        <v>0.71</v>
      </c>
      <c r="BV20" s="7">
        <v>0.74</v>
      </c>
      <c r="BW20" s="7">
        <v>0.74</v>
      </c>
      <c r="BX20" s="7">
        <v>0.85</v>
      </c>
      <c r="BY20" s="7">
        <v>0.85</v>
      </c>
      <c r="BZ20" s="7">
        <v>0.85</v>
      </c>
    </row>
    <row r="21" spans="1:78" x14ac:dyDescent="0.25">
      <c r="A21" t="s">
        <v>138</v>
      </c>
    </row>
    <row r="22" spans="1:78" x14ac:dyDescent="0.25">
      <c r="A22" t="s">
        <v>104</v>
      </c>
    </row>
    <row r="23" spans="1:78" x14ac:dyDescent="0.25">
      <c r="A23" t="s">
        <v>462</v>
      </c>
      <c r="B23">
        <v>865</v>
      </c>
      <c r="C23">
        <v>727</v>
      </c>
      <c r="D23">
        <v>71</v>
      </c>
      <c r="E23">
        <v>67</v>
      </c>
      <c r="F23">
        <v>180</v>
      </c>
      <c r="G23">
        <v>448</v>
      </c>
      <c r="H23">
        <v>237</v>
      </c>
      <c r="I23">
        <v>277</v>
      </c>
      <c r="J23">
        <v>258</v>
      </c>
      <c r="K23">
        <v>173</v>
      </c>
      <c r="L23">
        <v>155</v>
      </c>
      <c r="M23">
        <v>211</v>
      </c>
      <c r="N23">
        <v>576</v>
      </c>
      <c r="O23">
        <v>59</v>
      </c>
      <c r="P23">
        <v>18</v>
      </c>
      <c r="Q23">
        <v>151</v>
      </c>
      <c r="R23">
        <v>713</v>
      </c>
      <c r="S23">
        <v>566</v>
      </c>
      <c r="T23">
        <v>182</v>
      </c>
      <c r="U23">
        <v>104</v>
      </c>
      <c r="V23">
        <v>719</v>
      </c>
      <c r="W23">
        <v>66</v>
      </c>
      <c r="X23">
        <v>73</v>
      </c>
      <c r="Y23">
        <v>101</v>
      </c>
      <c r="Z23">
        <v>763</v>
      </c>
      <c r="AA23">
        <v>864</v>
      </c>
      <c r="AB23">
        <v>762</v>
      </c>
      <c r="AC23">
        <v>124</v>
      </c>
      <c r="AD23">
        <v>684</v>
      </c>
      <c r="AE23">
        <v>49</v>
      </c>
      <c r="AF23">
        <v>665</v>
      </c>
      <c r="AG23">
        <v>172</v>
      </c>
      <c r="AH23">
        <v>7</v>
      </c>
      <c r="AI23">
        <v>679</v>
      </c>
      <c r="AJ23">
        <v>67</v>
      </c>
      <c r="AK23">
        <v>116</v>
      </c>
      <c r="AL23">
        <v>412</v>
      </c>
      <c r="AM23">
        <v>356</v>
      </c>
      <c r="AN23">
        <v>13</v>
      </c>
      <c r="AO23">
        <v>83</v>
      </c>
      <c r="AP23">
        <v>78</v>
      </c>
      <c r="AQ23">
        <v>60</v>
      </c>
      <c r="AR23">
        <v>49</v>
      </c>
      <c r="AS23">
        <v>39</v>
      </c>
      <c r="AT23">
        <v>99</v>
      </c>
      <c r="AU23">
        <v>56</v>
      </c>
      <c r="AV23">
        <v>52</v>
      </c>
      <c r="AW23">
        <v>14</v>
      </c>
      <c r="AX23">
        <v>56</v>
      </c>
      <c r="AY23">
        <v>112</v>
      </c>
      <c r="AZ23">
        <v>66</v>
      </c>
      <c r="BA23">
        <v>57</v>
      </c>
      <c r="BB23">
        <v>74</v>
      </c>
      <c r="BC23">
        <v>50</v>
      </c>
      <c r="BD23">
        <v>3</v>
      </c>
      <c r="BE23">
        <v>218</v>
      </c>
      <c r="BF23">
        <v>646</v>
      </c>
      <c r="BG23">
        <v>583</v>
      </c>
      <c r="BH23">
        <v>281</v>
      </c>
      <c r="BI23">
        <v>235</v>
      </c>
      <c r="BJ23">
        <v>185</v>
      </c>
      <c r="BK23">
        <v>111</v>
      </c>
      <c r="BL23">
        <v>40</v>
      </c>
      <c r="BM23">
        <v>352</v>
      </c>
      <c r="BN23">
        <v>342</v>
      </c>
      <c r="BO23">
        <v>144</v>
      </c>
      <c r="BP23">
        <v>26</v>
      </c>
      <c r="BQ23">
        <v>252</v>
      </c>
      <c r="BR23">
        <v>372</v>
      </c>
      <c r="BS23">
        <v>360</v>
      </c>
      <c r="BT23">
        <v>81</v>
      </c>
      <c r="BU23">
        <v>153</v>
      </c>
      <c r="BV23">
        <v>74</v>
      </c>
      <c r="BW23">
        <v>190</v>
      </c>
      <c r="BX23">
        <v>574</v>
      </c>
      <c r="BY23">
        <v>591</v>
      </c>
      <c r="BZ23">
        <v>495</v>
      </c>
    </row>
    <row r="24" spans="1:78" x14ac:dyDescent="0.25">
      <c r="B24" s="7">
        <v>0.14000000000000001</v>
      </c>
      <c r="C24" s="7">
        <v>0.14000000000000001</v>
      </c>
      <c r="D24" s="7">
        <v>0.13</v>
      </c>
      <c r="E24" s="7">
        <v>0.19</v>
      </c>
      <c r="F24" s="7">
        <v>0.15</v>
      </c>
      <c r="G24" s="7">
        <v>0.14000000000000001</v>
      </c>
      <c r="H24" s="7">
        <v>0.14000000000000001</v>
      </c>
      <c r="I24" s="7">
        <v>0.19</v>
      </c>
      <c r="J24" s="7">
        <v>0.14000000000000001</v>
      </c>
      <c r="K24" s="7">
        <v>0.14000000000000001</v>
      </c>
      <c r="L24" s="7">
        <v>0.11</v>
      </c>
      <c r="M24" s="7">
        <v>0.13</v>
      </c>
      <c r="N24" s="7">
        <v>0.16</v>
      </c>
      <c r="O24" s="7">
        <v>0.09</v>
      </c>
      <c r="P24" s="7">
        <v>0.1</v>
      </c>
      <c r="Q24" s="7">
        <v>0.16</v>
      </c>
      <c r="R24" s="7">
        <v>0.14000000000000001</v>
      </c>
      <c r="S24" s="7">
        <v>0.15</v>
      </c>
      <c r="T24" s="7">
        <v>0.15</v>
      </c>
      <c r="U24" s="7">
        <v>0.11</v>
      </c>
      <c r="V24" s="7">
        <v>0.16</v>
      </c>
      <c r="W24" s="7">
        <v>0.11</v>
      </c>
      <c r="X24" s="7">
        <v>0.08</v>
      </c>
      <c r="Y24" s="7">
        <v>0.14000000000000001</v>
      </c>
      <c r="Z24" s="7">
        <v>0.14000000000000001</v>
      </c>
      <c r="AA24" s="7">
        <v>0.14000000000000001</v>
      </c>
      <c r="AB24" s="7">
        <v>0.15</v>
      </c>
      <c r="AC24" s="7">
        <v>0.17</v>
      </c>
      <c r="AD24" s="7">
        <v>0.15</v>
      </c>
      <c r="AE24" s="7">
        <v>0.09</v>
      </c>
      <c r="AF24" s="7">
        <v>0.14000000000000001</v>
      </c>
      <c r="AG24" s="7">
        <v>0.19</v>
      </c>
      <c r="AH24" s="7">
        <v>0.18</v>
      </c>
      <c r="AI24" s="7">
        <v>0.16</v>
      </c>
      <c r="AJ24" s="7">
        <v>0.12</v>
      </c>
      <c r="AK24" s="7">
        <v>0.12</v>
      </c>
      <c r="AL24" s="7">
        <v>0.17</v>
      </c>
      <c r="AM24" s="7">
        <v>0.13</v>
      </c>
      <c r="AN24" s="7">
        <v>0.23</v>
      </c>
      <c r="AO24" s="7">
        <v>0.12</v>
      </c>
      <c r="AP24" s="7">
        <v>0.13</v>
      </c>
      <c r="AQ24" s="7">
        <v>0.11</v>
      </c>
      <c r="AR24" s="7">
        <v>0.09</v>
      </c>
      <c r="AS24" s="7">
        <v>0.12</v>
      </c>
      <c r="AT24" s="7">
        <v>0.18</v>
      </c>
      <c r="AU24" s="7">
        <v>0.16</v>
      </c>
      <c r="AV24" s="7">
        <v>0.11</v>
      </c>
      <c r="AW24" s="7">
        <v>0.1</v>
      </c>
      <c r="AX24" s="7">
        <v>0.14000000000000001</v>
      </c>
      <c r="AY24" s="7">
        <v>0.21</v>
      </c>
      <c r="AZ24" s="7">
        <v>0.16</v>
      </c>
      <c r="BA24" s="7">
        <v>0.19</v>
      </c>
      <c r="BB24" s="7">
        <v>0.17</v>
      </c>
      <c r="BC24" s="7">
        <v>0.16</v>
      </c>
      <c r="BD24" s="7">
        <v>0.1</v>
      </c>
      <c r="BE24" s="7">
        <v>0.24</v>
      </c>
      <c r="BF24" s="7">
        <v>0.13</v>
      </c>
      <c r="BG24" s="7">
        <v>0.18</v>
      </c>
      <c r="BH24" s="7">
        <v>0.1</v>
      </c>
      <c r="BI24" s="7">
        <v>0.18</v>
      </c>
      <c r="BJ24" s="7">
        <v>0.21</v>
      </c>
      <c r="BK24" s="7">
        <v>0.15</v>
      </c>
      <c r="BL24" s="7">
        <v>0.2</v>
      </c>
      <c r="BM24" s="7">
        <v>0.4</v>
      </c>
      <c r="BN24" s="7">
        <v>0.2</v>
      </c>
      <c r="BO24" s="7">
        <v>7.0000000000000007E-2</v>
      </c>
      <c r="BP24" s="7">
        <v>0.02</v>
      </c>
      <c r="BQ24" s="7">
        <v>0.25</v>
      </c>
      <c r="BR24" s="7">
        <v>0.24</v>
      </c>
      <c r="BS24" s="7">
        <v>0.24</v>
      </c>
      <c r="BT24" s="7">
        <v>0.18</v>
      </c>
      <c r="BU24" s="7">
        <v>0.28999999999999998</v>
      </c>
      <c r="BV24" s="7">
        <v>0.25</v>
      </c>
      <c r="BW24" s="7">
        <v>0.25</v>
      </c>
      <c r="BX24" s="7">
        <v>0.14000000000000001</v>
      </c>
      <c r="BY24" s="7">
        <v>0.15</v>
      </c>
      <c r="BZ24" s="7">
        <v>0.14000000000000001</v>
      </c>
    </row>
    <row r="25" spans="1:78" x14ac:dyDescent="0.25">
      <c r="A25" t="s">
        <v>40</v>
      </c>
      <c r="B25">
        <v>15</v>
      </c>
      <c r="C25">
        <v>12</v>
      </c>
      <c r="D25">
        <v>3</v>
      </c>
      <c r="E25">
        <v>0</v>
      </c>
      <c r="F25">
        <v>3</v>
      </c>
      <c r="G25">
        <v>7</v>
      </c>
      <c r="H25">
        <v>5</v>
      </c>
      <c r="I25">
        <v>2</v>
      </c>
      <c r="J25">
        <v>5</v>
      </c>
      <c r="K25">
        <v>3</v>
      </c>
      <c r="L25">
        <v>6</v>
      </c>
      <c r="M25">
        <v>0</v>
      </c>
      <c r="N25">
        <v>1</v>
      </c>
      <c r="O25">
        <v>12</v>
      </c>
      <c r="P25">
        <v>2</v>
      </c>
      <c r="Q25">
        <v>0</v>
      </c>
      <c r="R25">
        <v>15</v>
      </c>
      <c r="S25">
        <v>6</v>
      </c>
      <c r="T25">
        <v>5</v>
      </c>
      <c r="U25">
        <v>4</v>
      </c>
      <c r="V25">
        <v>5</v>
      </c>
      <c r="W25">
        <v>1</v>
      </c>
      <c r="X25">
        <v>1</v>
      </c>
      <c r="Y25">
        <v>1</v>
      </c>
      <c r="Z25">
        <v>14</v>
      </c>
      <c r="AA25">
        <v>15</v>
      </c>
      <c r="AB25">
        <v>14</v>
      </c>
      <c r="AC25">
        <v>1</v>
      </c>
      <c r="AD25">
        <v>5</v>
      </c>
      <c r="AE25">
        <v>3</v>
      </c>
      <c r="AF25">
        <v>10</v>
      </c>
      <c r="AG25">
        <v>1</v>
      </c>
      <c r="AH25">
        <v>0</v>
      </c>
      <c r="AI25">
        <v>9</v>
      </c>
      <c r="AJ25">
        <v>1</v>
      </c>
      <c r="AK25">
        <v>1</v>
      </c>
      <c r="AL25">
        <v>5</v>
      </c>
      <c r="AM25">
        <v>4</v>
      </c>
      <c r="AN25">
        <v>0</v>
      </c>
      <c r="AO25">
        <v>2</v>
      </c>
      <c r="AP25">
        <v>2</v>
      </c>
      <c r="AQ25">
        <v>0</v>
      </c>
      <c r="AR25">
        <v>3</v>
      </c>
      <c r="AS25">
        <v>0</v>
      </c>
      <c r="AT25">
        <v>0</v>
      </c>
      <c r="AU25">
        <v>3</v>
      </c>
      <c r="AV25">
        <v>2</v>
      </c>
      <c r="AW25">
        <v>0</v>
      </c>
      <c r="AX25">
        <v>3</v>
      </c>
      <c r="AY25">
        <v>0</v>
      </c>
      <c r="AZ25">
        <v>0</v>
      </c>
      <c r="BA25">
        <v>1</v>
      </c>
      <c r="BB25">
        <v>0</v>
      </c>
      <c r="BC25">
        <v>1</v>
      </c>
      <c r="BD25">
        <v>2</v>
      </c>
      <c r="BE25">
        <v>3</v>
      </c>
      <c r="BF25">
        <v>12</v>
      </c>
      <c r="BG25">
        <v>5</v>
      </c>
      <c r="BH25">
        <v>9</v>
      </c>
      <c r="BI25">
        <v>3</v>
      </c>
      <c r="BJ25">
        <v>0</v>
      </c>
      <c r="BK25">
        <v>1</v>
      </c>
      <c r="BL25">
        <v>0</v>
      </c>
      <c r="BM25">
        <v>0</v>
      </c>
      <c r="BN25">
        <v>3</v>
      </c>
      <c r="BO25">
        <v>2</v>
      </c>
      <c r="BP25">
        <v>10</v>
      </c>
      <c r="BQ25">
        <v>3</v>
      </c>
      <c r="BR25">
        <v>3</v>
      </c>
      <c r="BS25">
        <v>3</v>
      </c>
      <c r="BT25">
        <v>0</v>
      </c>
      <c r="BU25">
        <v>3</v>
      </c>
      <c r="BV25">
        <v>1</v>
      </c>
      <c r="BW25">
        <v>2</v>
      </c>
      <c r="BX25">
        <v>5</v>
      </c>
      <c r="BY25">
        <v>6</v>
      </c>
      <c r="BZ25">
        <v>5</v>
      </c>
    </row>
    <row r="26" spans="1:78" x14ac:dyDescent="0.25">
      <c r="B26">
        <v>0</v>
      </c>
      <c r="C26">
        <v>0</v>
      </c>
      <c r="D26">
        <v>0</v>
      </c>
      <c r="E26" t="s">
        <v>106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106</v>
      </c>
      <c r="N26">
        <v>0</v>
      </c>
      <c r="O26" s="7">
        <v>0.02</v>
      </c>
      <c r="P26" s="7">
        <v>0.01</v>
      </c>
      <c r="Q26" t="s">
        <v>106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7">
        <v>0.01</v>
      </c>
      <c r="AF26">
        <v>0</v>
      </c>
      <c r="AG26">
        <v>0</v>
      </c>
      <c r="AH26" t="s">
        <v>106</v>
      </c>
      <c r="AI26">
        <v>0</v>
      </c>
      <c r="AJ26">
        <v>0</v>
      </c>
      <c r="AK26">
        <v>0</v>
      </c>
      <c r="AL26">
        <v>0</v>
      </c>
      <c r="AM26">
        <v>0</v>
      </c>
      <c r="AN26" t="s">
        <v>106</v>
      </c>
      <c r="AO26">
        <v>0</v>
      </c>
      <c r="AP26">
        <v>0</v>
      </c>
      <c r="AQ26" t="s">
        <v>106</v>
      </c>
      <c r="AR26">
        <v>0</v>
      </c>
      <c r="AS26" t="s">
        <v>106</v>
      </c>
      <c r="AT26" t="s">
        <v>106</v>
      </c>
      <c r="AU26" s="7">
        <v>0.01</v>
      </c>
      <c r="AV26">
        <v>0</v>
      </c>
      <c r="AW26" t="s">
        <v>106</v>
      </c>
      <c r="AX26" s="7">
        <v>0.01</v>
      </c>
      <c r="AY26" t="s">
        <v>106</v>
      </c>
      <c r="AZ26" t="s">
        <v>106</v>
      </c>
      <c r="BA26">
        <v>0</v>
      </c>
      <c r="BB26" t="s">
        <v>106</v>
      </c>
      <c r="BC26">
        <v>0</v>
      </c>
      <c r="BD26" s="7">
        <v>7.0000000000000007E-2</v>
      </c>
      <c r="BE26">
        <v>0</v>
      </c>
      <c r="BF26">
        <v>0</v>
      </c>
      <c r="BG26">
        <v>0</v>
      </c>
      <c r="BH26">
        <v>0</v>
      </c>
      <c r="BI26">
        <v>0</v>
      </c>
      <c r="BJ26" t="s">
        <v>106</v>
      </c>
      <c r="BK26">
        <v>0</v>
      </c>
      <c r="BL26" t="s">
        <v>106</v>
      </c>
      <c r="BM26" t="s">
        <v>106</v>
      </c>
      <c r="BN26">
        <v>0</v>
      </c>
      <c r="BO26">
        <v>0</v>
      </c>
      <c r="BP26" s="7">
        <v>0.01</v>
      </c>
      <c r="BQ26">
        <v>0</v>
      </c>
      <c r="BR26">
        <v>0</v>
      </c>
      <c r="BS26">
        <v>0</v>
      </c>
      <c r="BT26" t="s">
        <v>106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</row>
    <row r="27" spans="1:78" x14ac:dyDescent="0.25">
      <c r="A27" t="s">
        <v>41</v>
      </c>
      <c r="B27">
        <v>58</v>
      </c>
      <c r="C27">
        <v>48</v>
      </c>
      <c r="D27">
        <v>4</v>
      </c>
      <c r="E27">
        <v>7</v>
      </c>
      <c r="F27">
        <v>10</v>
      </c>
      <c r="G27">
        <v>32</v>
      </c>
      <c r="H27">
        <v>16</v>
      </c>
      <c r="I27">
        <v>13</v>
      </c>
      <c r="J27">
        <v>17</v>
      </c>
      <c r="K27">
        <v>11</v>
      </c>
      <c r="L27">
        <v>18</v>
      </c>
      <c r="M27">
        <v>20</v>
      </c>
      <c r="N27">
        <v>24</v>
      </c>
      <c r="O27">
        <v>8</v>
      </c>
      <c r="P27">
        <v>7</v>
      </c>
      <c r="Q27">
        <v>8</v>
      </c>
      <c r="R27">
        <v>51</v>
      </c>
      <c r="S27">
        <v>32</v>
      </c>
      <c r="T27">
        <v>10</v>
      </c>
      <c r="U27">
        <v>14</v>
      </c>
      <c r="V27">
        <v>37</v>
      </c>
      <c r="W27">
        <v>6</v>
      </c>
      <c r="X27">
        <v>7</v>
      </c>
      <c r="Y27">
        <v>6</v>
      </c>
      <c r="Z27">
        <v>52</v>
      </c>
      <c r="AA27">
        <v>57</v>
      </c>
      <c r="AB27">
        <v>51</v>
      </c>
      <c r="AC27">
        <v>8</v>
      </c>
      <c r="AD27">
        <v>33</v>
      </c>
      <c r="AE27">
        <v>14</v>
      </c>
      <c r="AF27">
        <v>33</v>
      </c>
      <c r="AG27">
        <v>11</v>
      </c>
      <c r="AH27">
        <v>1</v>
      </c>
      <c r="AI27">
        <v>32</v>
      </c>
      <c r="AJ27">
        <v>6</v>
      </c>
      <c r="AK27">
        <v>12</v>
      </c>
      <c r="AL27">
        <v>17</v>
      </c>
      <c r="AM27">
        <v>16</v>
      </c>
      <c r="AN27">
        <v>0</v>
      </c>
      <c r="AO27">
        <v>24</v>
      </c>
      <c r="AP27">
        <v>10</v>
      </c>
      <c r="AQ27">
        <v>4</v>
      </c>
      <c r="AR27">
        <v>4</v>
      </c>
      <c r="AS27">
        <v>1</v>
      </c>
      <c r="AT27">
        <v>2</v>
      </c>
      <c r="AU27">
        <v>3</v>
      </c>
      <c r="AV27">
        <v>3</v>
      </c>
      <c r="AW27">
        <v>0</v>
      </c>
      <c r="AX27">
        <v>4</v>
      </c>
      <c r="AY27">
        <v>8</v>
      </c>
      <c r="AZ27">
        <v>6</v>
      </c>
      <c r="BA27">
        <v>7</v>
      </c>
      <c r="BB27">
        <v>5</v>
      </c>
      <c r="BC27">
        <v>4</v>
      </c>
      <c r="BD27">
        <v>0</v>
      </c>
      <c r="BE27">
        <v>8</v>
      </c>
      <c r="BF27">
        <v>51</v>
      </c>
      <c r="BG27">
        <v>24</v>
      </c>
      <c r="BH27">
        <v>35</v>
      </c>
      <c r="BI27">
        <v>5</v>
      </c>
      <c r="BJ27">
        <v>3</v>
      </c>
      <c r="BK27">
        <v>6</v>
      </c>
      <c r="BL27">
        <v>1</v>
      </c>
      <c r="BM27">
        <v>2</v>
      </c>
      <c r="BN27">
        <v>9</v>
      </c>
      <c r="BO27">
        <v>19</v>
      </c>
      <c r="BP27">
        <v>28</v>
      </c>
      <c r="BQ27">
        <v>4</v>
      </c>
      <c r="BR27">
        <v>8</v>
      </c>
      <c r="BS27">
        <v>8</v>
      </c>
      <c r="BT27">
        <v>6</v>
      </c>
      <c r="BU27">
        <v>2</v>
      </c>
      <c r="BV27">
        <v>1</v>
      </c>
      <c r="BW27">
        <v>3</v>
      </c>
      <c r="BX27">
        <v>28</v>
      </c>
      <c r="BY27">
        <v>22</v>
      </c>
      <c r="BZ27">
        <v>22</v>
      </c>
    </row>
    <row r="28" spans="1:78" x14ac:dyDescent="0.25">
      <c r="B28" s="7">
        <v>0.01</v>
      </c>
      <c r="C28" s="7">
        <v>0.01</v>
      </c>
      <c r="D28" s="7">
        <v>0.01</v>
      </c>
      <c r="E28" s="7">
        <v>0.02</v>
      </c>
      <c r="F28" s="7">
        <v>0.01</v>
      </c>
      <c r="G28" s="7">
        <v>0.01</v>
      </c>
      <c r="H28" s="7">
        <v>0.01</v>
      </c>
      <c r="I28" s="7">
        <v>0.01</v>
      </c>
      <c r="J28" s="7">
        <v>0.01</v>
      </c>
      <c r="K28" s="7">
        <v>0.01</v>
      </c>
      <c r="L28" s="7">
        <v>0.01</v>
      </c>
      <c r="M28" s="7">
        <v>0.01</v>
      </c>
      <c r="N28" s="7">
        <v>0.01</v>
      </c>
      <c r="O28" s="7">
        <v>0.01</v>
      </c>
      <c r="P28" s="7">
        <v>0.03</v>
      </c>
      <c r="Q28" s="7">
        <v>0.01</v>
      </c>
      <c r="R28" s="7">
        <v>0.01</v>
      </c>
      <c r="S28" s="7">
        <v>0.01</v>
      </c>
      <c r="T28" s="7">
        <v>0.01</v>
      </c>
      <c r="U28" s="7">
        <v>0.01</v>
      </c>
      <c r="V28" s="7">
        <v>0.01</v>
      </c>
      <c r="W28" s="7">
        <v>0.01</v>
      </c>
      <c r="X28" s="7">
        <v>0.01</v>
      </c>
      <c r="Y28" s="7">
        <v>0.01</v>
      </c>
      <c r="Z28" s="7">
        <v>0.01</v>
      </c>
      <c r="AA28" s="7">
        <v>0.01</v>
      </c>
      <c r="AB28" s="7">
        <v>0.01</v>
      </c>
      <c r="AC28" s="7">
        <v>0.01</v>
      </c>
      <c r="AD28" s="7">
        <v>0.01</v>
      </c>
      <c r="AE28" s="7">
        <v>0.03</v>
      </c>
      <c r="AF28" s="7">
        <v>0.01</v>
      </c>
      <c r="AG28" s="7">
        <v>0.01</v>
      </c>
      <c r="AH28" s="7">
        <v>0.02</v>
      </c>
      <c r="AI28" s="7">
        <v>0.01</v>
      </c>
      <c r="AJ28" s="7">
        <v>0.01</v>
      </c>
      <c r="AK28" s="7">
        <v>0.01</v>
      </c>
      <c r="AL28" s="7">
        <v>0.01</v>
      </c>
      <c r="AM28" s="7">
        <v>0.01</v>
      </c>
      <c r="AN28" t="s">
        <v>108</v>
      </c>
      <c r="AO28" s="7">
        <v>0.03</v>
      </c>
      <c r="AP28" s="7">
        <v>0.02</v>
      </c>
      <c r="AQ28" s="7">
        <v>0.01</v>
      </c>
      <c r="AR28" s="7">
        <v>0.01</v>
      </c>
      <c r="AS28">
        <v>0</v>
      </c>
      <c r="AT28">
        <v>0</v>
      </c>
      <c r="AU28" s="7">
        <v>0.01</v>
      </c>
      <c r="AV28" s="7">
        <v>0.01</v>
      </c>
      <c r="AW28" t="s">
        <v>108</v>
      </c>
      <c r="AX28" s="7">
        <v>0.01</v>
      </c>
      <c r="AY28" s="7">
        <v>0.01</v>
      </c>
      <c r="AZ28" s="7">
        <v>0.01</v>
      </c>
      <c r="BA28" s="7">
        <v>0.02</v>
      </c>
      <c r="BB28" s="7">
        <v>0.01</v>
      </c>
      <c r="BC28" s="7">
        <v>0.01</v>
      </c>
      <c r="BD28" t="s">
        <v>108</v>
      </c>
      <c r="BE28" s="7">
        <v>0.01</v>
      </c>
      <c r="BF28" s="7">
        <v>0.01</v>
      </c>
      <c r="BG28" s="7">
        <v>0.01</v>
      </c>
      <c r="BH28" s="7">
        <v>0.01</v>
      </c>
      <c r="BI28">
        <v>0</v>
      </c>
      <c r="BJ28">
        <v>0</v>
      </c>
      <c r="BK28" s="7">
        <v>0.01</v>
      </c>
      <c r="BL28">
        <v>0</v>
      </c>
      <c r="BM28">
        <v>0</v>
      </c>
      <c r="BN28" s="7">
        <v>0.01</v>
      </c>
      <c r="BO28" s="7">
        <v>0.01</v>
      </c>
      <c r="BP28" s="7">
        <v>0.02</v>
      </c>
      <c r="BQ28">
        <v>0</v>
      </c>
      <c r="BR28" s="7">
        <v>0.01</v>
      </c>
      <c r="BS28" s="7">
        <v>0.01</v>
      </c>
      <c r="BT28" s="7">
        <v>0.01</v>
      </c>
      <c r="BU28">
        <v>0</v>
      </c>
      <c r="BV28">
        <v>0</v>
      </c>
      <c r="BW28">
        <v>0</v>
      </c>
      <c r="BX28" s="7">
        <v>0.01</v>
      </c>
      <c r="BY28" s="7">
        <v>0.01</v>
      </c>
      <c r="BZ28" s="7">
        <v>0.01</v>
      </c>
    </row>
  </sheetData>
  <pageMargins left="0.7" right="0.7" top="0.75" bottom="0.75" header="0.3" footer="0.3"/>
  <pageSetup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780</v>
      </c>
    </row>
    <row r="2" spans="1:78" x14ac:dyDescent="0.25">
      <c r="A2" t="s">
        <v>782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833</v>
      </c>
      <c r="C8">
        <v>698</v>
      </c>
      <c r="D8">
        <v>66</v>
      </c>
      <c r="E8">
        <v>69</v>
      </c>
      <c r="F8">
        <v>177</v>
      </c>
      <c r="G8">
        <v>374</v>
      </c>
      <c r="H8">
        <v>282</v>
      </c>
      <c r="I8">
        <v>225</v>
      </c>
      <c r="J8">
        <v>218</v>
      </c>
      <c r="K8">
        <v>159</v>
      </c>
      <c r="L8">
        <v>231</v>
      </c>
      <c r="M8">
        <v>257</v>
      </c>
      <c r="N8">
        <v>493</v>
      </c>
      <c r="O8">
        <v>63</v>
      </c>
      <c r="P8">
        <v>20</v>
      </c>
      <c r="Q8">
        <v>180</v>
      </c>
      <c r="R8">
        <v>653</v>
      </c>
      <c r="S8">
        <v>519</v>
      </c>
      <c r="T8">
        <v>172</v>
      </c>
      <c r="U8">
        <v>125</v>
      </c>
      <c r="V8">
        <v>655</v>
      </c>
      <c r="W8">
        <v>75</v>
      </c>
      <c r="X8">
        <v>96</v>
      </c>
      <c r="Y8">
        <v>101</v>
      </c>
      <c r="Z8">
        <v>732</v>
      </c>
      <c r="AA8">
        <v>832</v>
      </c>
      <c r="AB8">
        <v>731</v>
      </c>
      <c r="AC8">
        <v>113</v>
      </c>
      <c r="AD8">
        <v>663</v>
      </c>
      <c r="AE8">
        <v>50</v>
      </c>
      <c r="AF8">
        <v>646</v>
      </c>
      <c r="AG8">
        <v>158</v>
      </c>
      <c r="AH8">
        <v>9</v>
      </c>
      <c r="AI8">
        <v>624</v>
      </c>
      <c r="AJ8">
        <v>72</v>
      </c>
      <c r="AK8">
        <v>132</v>
      </c>
      <c r="AL8">
        <v>399</v>
      </c>
      <c r="AM8">
        <v>338</v>
      </c>
      <c r="AN8">
        <v>12</v>
      </c>
      <c r="AO8">
        <v>83</v>
      </c>
      <c r="AP8">
        <v>73</v>
      </c>
      <c r="AQ8">
        <v>58</v>
      </c>
      <c r="AR8">
        <v>41</v>
      </c>
      <c r="AS8">
        <v>40</v>
      </c>
      <c r="AT8">
        <v>93</v>
      </c>
      <c r="AU8">
        <v>53</v>
      </c>
      <c r="AV8">
        <v>50</v>
      </c>
      <c r="AW8">
        <v>12</v>
      </c>
      <c r="AX8">
        <v>53</v>
      </c>
      <c r="AY8">
        <v>114</v>
      </c>
      <c r="AZ8">
        <v>65</v>
      </c>
      <c r="BA8">
        <v>56</v>
      </c>
      <c r="BB8">
        <v>71</v>
      </c>
      <c r="BC8">
        <v>51</v>
      </c>
      <c r="BD8">
        <v>3</v>
      </c>
      <c r="BE8">
        <v>207</v>
      </c>
      <c r="BF8">
        <v>626</v>
      </c>
      <c r="BG8">
        <v>557</v>
      </c>
      <c r="BH8">
        <v>276</v>
      </c>
      <c r="BI8">
        <v>215</v>
      </c>
      <c r="BJ8">
        <v>172</v>
      </c>
      <c r="BK8">
        <v>117</v>
      </c>
      <c r="BL8">
        <v>38</v>
      </c>
      <c r="BM8">
        <v>318</v>
      </c>
      <c r="BN8">
        <v>340</v>
      </c>
      <c r="BO8">
        <v>145</v>
      </c>
      <c r="BP8">
        <v>30</v>
      </c>
      <c r="BQ8">
        <v>233</v>
      </c>
      <c r="BR8">
        <v>341</v>
      </c>
      <c r="BS8">
        <v>331</v>
      </c>
      <c r="BT8">
        <v>80</v>
      </c>
      <c r="BU8">
        <v>143</v>
      </c>
      <c r="BV8">
        <v>72</v>
      </c>
      <c r="BW8">
        <v>172</v>
      </c>
      <c r="BX8">
        <v>563</v>
      </c>
      <c r="BY8">
        <v>571</v>
      </c>
      <c r="BZ8">
        <v>486</v>
      </c>
    </row>
    <row r="9" spans="1:78" x14ac:dyDescent="0.25">
      <c r="A9" t="s">
        <v>103</v>
      </c>
      <c r="B9">
        <v>865</v>
      </c>
      <c r="C9">
        <v>727</v>
      </c>
      <c r="D9">
        <v>71</v>
      </c>
      <c r="E9">
        <v>67</v>
      </c>
      <c r="F9">
        <v>180</v>
      </c>
      <c r="G9">
        <v>448</v>
      </c>
      <c r="H9">
        <v>237</v>
      </c>
      <c r="I9">
        <v>277</v>
      </c>
      <c r="J9">
        <v>258</v>
      </c>
      <c r="K9">
        <v>173</v>
      </c>
      <c r="L9">
        <v>155</v>
      </c>
      <c r="M9">
        <v>211</v>
      </c>
      <c r="N9">
        <v>576</v>
      </c>
      <c r="O9">
        <v>59</v>
      </c>
      <c r="P9">
        <v>18</v>
      </c>
      <c r="Q9">
        <v>151</v>
      </c>
      <c r="R9">
        <v>713</v>
      </c>
      <c r="S9">
        <v>566</v>
      </c>
      <c r="T9">
        <v>182</v>
      </c>
      <c r="U9">
        <v>104</v>
      </c>
      <c r="V9">
        <v>719</v>
      </c>
      <c r="W9">
        <v>66</v>
      </c>
      <c r="X9">
        <v>73</v>
      </c>
      <c r="Y9">
        <v>101</v>
      </c>
      <c r="Z9">
        <v>763</v>
      </c>
      <c r="AA9">
        <v>864</v>
      </c>
      <c r="AB9">
        <v>762</v>
      </c>
      <c r="AC9">
        <v>124</v>
      </c>
      <c r="AD9">
        <v>684</v>
      </c>
      <c r="AE9">
        <v>49</v>
      </c>
      <c r="AF9">
        <v>665</v>
      </c>
      <c r="AG9">
        <v>172</v>
      </c>
      <c r="AH9">
        <v>7</v>
      </c>
      <c r="AI9">
        <v>679</v>
      </c>
      <c r="AJ9">
        <v>67</v>
      </c>
      <c r="AK9">
        <v>116</v>
      </c>
      <c r="AL9">
        <v>412</v>
      </c>
      <c r="AM9">
        <v>356</v>
      </c>
      <c r="AN9">
        <v>13</v>
      </c>
      <c r="AO9">
        <v>83</v>
      </c>
      <c r="AP9">
        <v>78</v>
      </c>
      <c r="AQ9">
        <v>60</v>
      </c>
      <c r="AR9">
        <v>49</v>
      </c>
      <c r="AS9">
        <v>39</v>
      </c>
      <c r="AT9">
        <v>99</v>
      </c>
      <c r="AU9">
        <v>56</v>
      </c>
      <c r="AV9">
        <v>52</v>
      </c>
      <c r="AW9">
        <v>14</v>
      </c>
      <c r="AX9">
        <v>56</v>
      </c>
      <c r="AY9">
        <v>112</v>
      </c>
      <c r="AZ9">
        <v>66</v>
      </c>
      <c r="BA9">
        <v>57</v>
      </c>
      <c r="BB9">
        <v>74</v>
      </c>
      <c r="BC9">
        <v>50</v>
      </c>
      <c r="BD9">
        <v>3</v>
      </c>
      <c r="BE9">
        <v>218</v>
      </c>
      <c r="BF9">
        <v>646</v>
      </c>
      <c r="BG9">
        <v>583</v>
      </c>
      <c r="BH9">
        <v>281</v>
      </c>
      <c r="BI9">
        <v>235</v>
      </c>
      <c r="BJ9">
        <v>185</v>
      </c>
      <c r="BK9">
        <v>111</v>
      </c>
      <c r="BL9">
        <v>40</v>
      </c>
      <c r="BM9">
        <v>352</v>
      </c>
      <c r="BN9">
        <v>342</v>
      </c>
      <c r="BO9">
        <v>144</v>
      </c>
      <c r="BP9">
        <v>26</v>
      </c>
      <c r="BQ9">
        <v>252</v>
      </c>
      <c r="BR9">
        <v>372</v>
      </c>
      <c r="BS9">
        <v>360</v>
      </c>
      <c r="BT9">
        <v>81</v>
      </c>
      <c r="BU9">
        <v>153</v>
      </c>
      <c r="BV9">
        <v>74</v>
      </c>
      <c r="BW9">
        <v>190</v>
      </c>
      <c r="BX9">
        <v>574</v>
      </c>
      <c r="BY9">
        <v>591</v>
      </c>
      <c r="BZ9">
        <v>495</v>
      </c>
    </row>
    <row r="10" spans="1:78" x14ac:dyDescent="0.25">
      <c r="A10" t="s">
        <v>104</v>
      </c>
    </row>
    <row r="11" spans="1:78" x14ac:dyDescent="0.25">
      <c r="A11" t="s">
        <v>119</v>
      </c>
      <c r="B11">
        <v>220</v>
      </c>
      <c r="C11">
        <v>200</v>
      </c>
      <c r="D11">
        <v>7</v>
      </c>
      <c r="E11">
        <v>13</v>
      </c>
      <c r="F11">
        <v>47</v>
      </c>
      <c r="G11">
        <v>116</v>
      </c>
      <c r="H11">
        <v>57</v>
      </c>
      <c r="I11">
        <v>74</v>
      </c>
      <c r="J11">
        <v>70</v>
      </c>
      <c r="K11">
        <v>43</v>
      </c>
      <c r="L11">
        <v>34</v>
      </c>
      <c r="M11">
        <v>47</v>
      </c>
      <c r="N11">
        <v>151</v>
      </c>
      <c r="O11">
        <v>15</v>
      </c>
      <c r="P11">
        <v>7</v>
      </c>
      <c r="Q11">
        <v>35</v>
      </c>
      <c r="R11">
        <v>186</v>
      </c>
      <c r="S11">
        <v>156</v>
      </c>
      <c r="T11">
        <v>36</v>
      </c>
      <c r="U11">
        <v>26</v>
      </c>
      <c r="V11">
        <v>184</v>
      </c>
      <c r="W11">
        <v>14</v>
      </c>
      <c r="X11">
        <v>19</v>
      </c>
      <c r="Y11">
        <v>5</v>
      </c>
      <c r="Z11">
        <v>215</v>
      </c>
      <c r="AA11">
        <v>220</v>
      </c>
      <c r="AB11">
        <v>215</v>
      </c>
      <c r="AC11">
        <v>16</v>
      </c>
      <c r="AD11">
        <v>187</v>
      </c>
      <c r="AE11">
        <v>14</v>
      </c>
      <c r="AF11">
        <v>214</v>
      </c>
      <c r="AG11">
        <v>3</v>
      </c>
      <c r="AH11">
        <v>1</v>
      </c>
      <c r="AI11">
        <v>167</v>
      </c>
      <c r="AJ11">
        <v>21</v>
      </c>
      <c r="AK11">
        <v>32</v>
      </c>
      <c r="AL11">
        <v>96</v>
      </c>
      <c r="AM11">
        <v>99</v>
      </c>
      <c r="AN11">
        <v>2</v>
      </c>
      <c r="AO11">
        <v>23</v>
      </c>
      <c r="AP11">
        <v>19</v>
      </c>
      <c r="AQ11">
        <v>14</v>
      </c>
      <c r="AR11">
        <v>14</v>
      </c>
      <c r="AS11">
        <v>9</v>
      </c>
      <c r="AT11">
        <v>29</v>
      </c>
      <c r="AU11">
        <v>9</v>
      </c>
      <c r="AV11">
        <v>17</v>
      </c>
      <c r="AW11">
        <v>0</v>
      </c>
      <c r="AX11">
        <v>6</v>
      </c>
      <c r="AY11">
        <v>30</v>
      </c>
      <c r="AZ11">
        <v>20</v>
      </c>
      <c r="BA11">
        <v>14</v>
      </c>
      <c r="BB11">
        <v>22</v>
      </c>
      <c r="BC11">
        <v>16</v>
      </c>
      <c r="BD11">
        <v>2</v>
      </c>
      <c r="BE11">
        <v>28</v>
      </c>
      <c r="BF11">
        <v>192</v>
      </c>
      <c r="BG11">
        <v>127</v>
      </c>
      <c r="BH11">
        <v>93</v>
      </c>
      <c r="BI11">
        <v>49</v>
      </c>
      <c r="BJ11">
        <v>42</v>
      </c>
      <c r="BK11">
        <v>25</v>
      </c>
      <c r="BL11">
        <v>7</v>
      </c>
      <c r="BM11">
        <v>71</v>
      </c>
      <c r="BN11">
        <v>98</v>
      </c>
      <c r="BO11">
        <v>45</v>
      </c>
      <c r="BP11">
        <v>6</v>
      </c>
      <c r="BQ11">
        <v>48</v>
      </c>
      <c r="BR11">
        <v>79</v>
      </c>
      <c r="BS11">
        <v>77</v>
      </c>
      <c r="BT11">
        <v>12</v>
      </c>
      <c r="BU11">
        <v>17</v>
      </c>
      <c r="BV11">
        <v>19</v>
      </c>
      <c r="BW11">
        <v>32</v>
      </c>
      <c r="BX11">
        <v>147</v>
      </c>
      <c r="BY11">
        <v>145</v>
      </c>
      <c r="BZ11">
        <v>114</v>
      </c>
    </row>
    <row r="12" spans="1:78" x14ac:dyDescent="0.25">
      <c r="B12" s="7">
        <v>0.25</v>
      </c>
      <c r="C12" s="7">
        <v>0.28000000000000003</v>
      </c>
      <c r="D12" s="7">
        <v>0.09</v>
      </c>
      <c r="E12" s="7">
        <v>0.2</v>
      </c>
      <c r="F12" s="7">
        <v>0.26</v>
      </c>
      <c r="G12" s="7">
        <v>0.26</v>
      </c>
      <c r="H12" s="7">
        <v>0.24</v>
      </c>
      <c r="I12" s="7">
        <v>0.27</v>
      </c>
      <c r="J12" s="7">
        <v>0.27</v>
      </c>
      <c r="K12" s="7">
        <v>0.25</v>
      </c>
      <c r="L12" s="7">
        <v>0.22</v>
      </c>
      <c r="M12" s="7">
        <v>0.22</v>
      </c>
      <c r="N12" s="7">
        <v>0.26</v>
      </c>
      <c r="O12" s="7">
        <v>0.25</v>
      </c>
      <c r="P12" s="7">
        <v>0.41</v>
      </c>
      <c r="Q12" s="7">
        <v>0.23</v>
      </c>
      <c r="R12" s="7">
        <v>0.26</v>
      </c>
      <c r="S12" s="7">
        <v>0.28000000000000003</v>
      </c>
      <c r="T12" s="7">
        <v>0.2</v>
      </c>
      <c r="U12" s="7">
        <v>0.25</v>
      </c>
      <c r="V12" s="7">
        <v>0.26</v>
      </c>
      <c r="W12" s="7">
        <v>0.22</v>
      </c>
      <c r="X12" s="7">
        <v>0.26</v>
      </c>
      <c r="Y12" s="7">
        <v>0.05</v>
      </c>
      <c r="Z12" s="7">
        <v>0.28000000000000003</v>
      </c>
      <c r="AA12" s="7">
        <v>0.25</v>
      </c>
      <c r="AB12" s="7">
        <v>0.28000000000000003</v>
      </c>
      <c r="AC12" s="7">
        <v>0.13</v>
      </c>
      <c r="AD12" s="7">
        <v>0.27</v>
      </c>
      <c r="AE12" s="7">
        <v>0.28000000000000003</v>
      </c>
      <c r="AF12" s="7">
        <v>0.32</v>
      </c>
      <c r="AG12" s="7">
        <v>0.02</v>
      </c>
      <c r="AH12" s="7">
        <v>0.15</v>
      </c>
      <c r="AI12" s="7">
        <v>0.25</v>
      </c>
      <c r="AJ12" s="7">
        <v>0.31</v>
      </c>
      <c r="AK12" s="7">
        <v>0.28000000000000003</v>
      </c>
      <c r="AL12" s="7">
        <v>0.23</v>
      </c>
      <c r="AM12" s="7">
        <v>0.28000000000000003</v>
      </c>
      <c r="AN12" s="7">
        <v>0.13</v>
      </c>
      <c r="AO12" s="7">
        <v>0.28000000000000003</v>
      </c>
      <c r="AP12" s="7">
        <v>0.24</v>
      </c>
      <c r="AQ12" s="7">
        <v>0.23</v>
      </c>
      <c r="AR12" s="7">
        <v>0.28999999999999998</v>
      </c>
      <c r="AS12" s="7">
        <v>0.24</v>
      </c>
      <c r="AT12" s="7">
        <v>0.28999999999999998</v>
      </c>
      <c r="AU12" s="7">
        <v>0.16</v>
      </c>
      <c r="AV12" s="7">
        <v>0.33</v>
      </c>
      <c r="AW12" t="s">
        <v>108</v>
      </c>
      <c r="AX12" s="7">
        <v>0.1</v>
      </c>
      <c r="AY12" s="7">
        <v>0.27</v>
      </c>
      <c r="AZ12" s="7">
        <v>0.3</v>
      </c>
      <c r="BA12" s="7">
        <v>0.25</v>
      </c>
      <c r="BB12" s="7">
        <v>0.28999999999999998</v>
      </c>
      <c r="BC12" s="7">
        <v>0.32</v>
      </c>
      <c r="BD12" s="7">
        <v>0.71</v>
      </c>
      <c r="BE12" s="7">
        <v>0.13</v>
      </c>
      <c r="BF12" s="7">
        <v>0.3</v>
      </c>
      <c r="BG12" s="7">
        <v>0.22</v>
      </c>
      <c r="BH12" s="7">
        <v>0.33</v>
      </c>
      <c r="BI12" s="7">
        <v>0.21</v>
      </c>
      <c r="BJ12" s="7">
        <v>0.23</v>
      </c>
      <c r="BK12" s="7">
        <v>0.23</v>
      </c>
      <c r="BL12" s="7">
        <v>0.18</v>
      </c>
      <c r="BM12" s="7">
        <v>0.2</v>
      </c>
      <c r="BN12" s="7">
        <v>0.28999999999999998</v>
      </c>
      <c r="BO12" s="7">
        <v>0.31</v>
      </c>
      <c r="BP12" s="7">
        <v>0.24</v>
      </c>
      <c r="BQ12" s="7">
        <v>0.19</v>
      </c>
      <c r="BR12" s="7">
        <v>0.21</v>
      </c>
      <c r="BS12" s="7">
        <v>0.21</v>
      </c>
      <c r="BT12" s="7">
        <v>0.15</v>
      </c>
      <c r="BU12" s="7">
        <v>0.11</v>
      </c>
      <c r="BV12" s="7">
        <v>0.26</v>
      </c>
      <c r="BW12" s="7">
        <v>0.17</v>
      </c>
      <c r="BX12" s="7">
        <v>0.26</v>
      </c>
      <c r="BY12" s="7">
        <v>0.25</v>
      </c>
      <c r="BZ12" s="7">
        <v>0.23</v>
      </c>
    </row>
    <row r="13" spans="1:78" x14ac:dyDescent="0.25">
      <c r="A13" t="s">
        <v>143</v>
      </c>
      <c r="B13">
        <v>9</v>
      </c>
      <c r="C13">
        <v>8</v>
      </c>
      <c r="D13">
        <v>0</v>
      </c>
      <c r="E13">
        <v>1</v>
      </c>
      <c r="F13">
        <v>1</v>
      </c>
      <c r="G13">
        <v>5</v>
      </c>
      <c r="H13">
        <v>3</v>
      </c>
      <c r="I13">
        <v>3</v>
      </c>
      <c r="J13">
        <v>3</v>
      </c>
      <c r="K13">
        <v>2</v>
      </c>
      <c r="L13">
        <v>2</v>
      </c>
      <c r="M13">
        <v>1</v>
      </c>
      <c r="N13">
        <v>8</v>
      </c>
      <c r="O13">
        <v>1</v>
      </c>
      <c r="P13">
        <v>0</v>
      </c>
      <c r="Q13">
        <v>4</v>
      </c>
      <c r="R13">
        <v>6</v>
      </c>
      <c r="S13">
        <v>7</v>
      </c>
      <c r="T13">
        <v>1</v>
      </c>
      <c r="U13">
        <v>1</v>
      </c>
      <c r="V13">
        <v>8</v>
      </c>
      <c r="W13">
        <v>0</v>
      </c>
      <c r="X13">
        <v>2</v>
      </c>
      <c r="Y13">
        <v>0</v>
      </c>
      <c r="Z13">
        <v>9</v>
      </c>
      <c r="AA13">
        <v>9</v>
      </c>
      <c r="AB13">
        <v>9</v>
      </c>
      <c r="AC13">
        <v>2</v>
      </c>
      <c r="AD13">
        <v>7</v>
      </c>
      <c r="AE13">
        <v>0</v>
      </c>
      <c r="AF13">
        <v>1</v>
      </c>
      <c r="AG13">
        <v>9</v>
      </c>
      <c r="AH13">
        <v>0</v>
      </c>
      <c r="AI13">
        <v>8</v>
      </c>
      <c r="AJ13">
        <v>1</v>
      </c>
      <c r="AK13">
        <v>0</v>
      </c>
      <c r="AL13">
        <v>5</v>
      </c>
      <c r="AM13">
        <v>4</v>
      </c>
      <c r="AN13">
        <v>0</v>
      </c>
      <c r="AO13">
        <v>1</v>
      </c>
      <c r="AP13">
        <v>2</v>
      </c>
      <c r="AQ13">
        <v>1</v>
      </c>
      <c r="AR13">
        <v>0</v>
      </c>
      <c r="AS13">
        <v>1</v>
      </c>
      <c r="AT13">
        <v>1</v>
      </c>
      <c r="AU13">
        <v>0</v>
      </c>
      <c r="AV13">
        <v>0</v>
      </c>
      <c r="AW13">
        <v>0</v>
      </c>
      <c r="AX13">
        <v>0</v>
      </c>
      <c r="AY13">
        <v>1</v>
      </c>
      <c r="AZ13">
        <v>2</v>
      </c>
      <c r="BA13">
        <v>0</v>
      </c>
      <c r="BB13">
        <v>0</v>
      </c>
      <c r="BC13">
        <v>1</v>
      </c>
      <c r="BD13">
        <v>1</v>
      </c>
      <c r="BE13">
        <v>2</v>
      </c>
      <c r="BF13">
        <v>7</v>
      </c>
      <c r="BG13">
        <v>8</v>
      </c>
      <c r="BH13">
        <v>1</v>
      </c>
      <c r="BI13">
        <v>2</v>
      </c>
      <c r="BJ13">
        <v>2</v>
      </c>
      <c r="BK13">
        <v>1</v>
      </c>
      <c r="BL13">
        <v>2</v>
      </c>
      <c r="BM13">
        <v>5</v>
      </c>
      <c r="BN13">
        <v>3</v>
      </c>
      <c r="BO13">
        <v>2</v>
      </c>
      <c r="BP13">
        <v>0</v>
      </c>
      <c r="BQ13">
        <v>4</v>
      </c>
      <c r="BR13">
        <v>4</v>
      </c>
      <c r="BS13">
        <v>6</v>
      </c>
      <c r="BT13">
        <v>0</v>
      </c>
      <c r="BU13">
        <v>2</v>
      </c>
      <c r="BV13">
        <v>0</v>
      </c>
      <c r="BW13">
        <v>4</v>
      </c>
      <c r="BX13">
        <v>9</v>
      </c>
      <c r="BY13">
        <v>7</v>
      </c>
      <c r="BZ13">
        <v>6</v>
      </c>
    </row>
    <row r="14" spans="1:78" x14ac:dyDescent="0.25">
      <c r="B14" s="7">
        <v>0.01</v>
      </c>
      <c r="C14" s="7">
        <v>0.01</v>
      </c>
      <c r="D14" t="s">
        <v>108</v>
      </c>
      <c r="E14" s="7">
        <v>0.01</v>
      </c>
      <c r="F14">
        <v>0</v>
      </c>
      <c r="G14" s="7">
        <v>0.01</v>
      </c>
      <c r="H14" s="7">
        <v>0.01</v>
      </c>
      <c r="I14" s="7">
        <v>0.01</v>
      </c>
      <c r="J14" s="7">
        <v>0.01</v>
      </c>
      <c r="K14" s="7">
        <v>0.01</v>
      </c>
      <c r="L14" s="7">
        <v>0.01</v>
      </c>
      <c r="M14">
        <v>0</v>
      </c>
      <c r="N14" s="7">
        <v>0.01</v>
      </c>
      <c r="O14" s="7">
        <v>0.02</v>
      </c>
      <c r="P14" t="s">
        <v>108</v>
      </c>
      <c r="Q14" s="7">
        <v>0.02</v>
      </c>
      <c r="R14" s="7">
        <v>0.01</v>
      </c>
      <c r="S14" s="7">
        <v>0.01</v>
      </c>
      <c r="T14">
        <v>0</v>
      </c>
      <c r="U14" s="7">
        <v>0.01</v>
      </c>
      <c r="V14" s="7">
        <v>0.01</v>
      </c>
      <c r="W14" t="s">
        <v>108</v>
      </c>
      <c r="X14" s="7">
        <v>0.02</v>
      </c>
      <c r="Y14" t="s">
        <v>108</v>
      </c>
      <c r="Z14" s="7">
        <v>0.01</v>
      </c>
      <c r="AA14" s="7">
        <v>0.01</v>
      </c>
      <c r="AB14" s="7">
        <v>0.01</v>
      </c>
      <c r="AC14" s="7">
        <v>0.02</v>
      </c>
      <c r="AD14" s="7">
        <v>0.01</v>
      </c>
      <c r="AE14" t="s">
        <v>108</v>
      </c>
      <c r="AF14">
        <v>0</v>
      </c>
      <c r="AG14" s="7">
        <v>0.05</v>
      </c>
      <c r="AH14" t="s">
        <v>108</v>
      </c>
      <c r="AI14" s="7">
        <v>0.01</v>
      </c>
      <c r="AJ14" s="7">
        <v>0.01</v>
      </c>
      <c r="AK14" t="s">
        <v>108</v>
      </c>
      <c r="AL14" s="7">
        <v>0.01</v>
      </c>
      <c r="AM14" s="7">
        <v>0.01</v>
      </c>
      <c r="AN14" t="s">
        <v>108</v>
      </c>
      <c r="AO14" s="7">
        <v>0.01</v>
      </c>
      <c r="AP14" s="7">
        <v>0.02</v>
      </c>
      <c r="AQ14" s="7">
        <v>0.01</v>
      </c>
      <c r="AR14" t="s">
        <v>108</v>
      </c>
      <c r="AS14" s="7">
        <v>0.02</v>
      </c>
      <c r="AT14" s="7">
        <v>0.01</v>
      </c>
      <c r="AU14" t="s">
        <v>108</v>
      </c>
      <c r="AV14" t="s">
        <v>108</v>
      </c>
      <c r="AW14" t="s">
        <v>108</v>
      </c>
      <c r="AX14" t="s">
        <v>108</v>
      </c>
      <c r="AY14" s="7">
        <v>0.01</v>
      </c>
      <c r="AZ14" s="7">
        <v>0.03</v>
      </c>
      <c r="BA14" t="s">
        <v>108</v>
      </c>
      <c r="BB14" t="s">
        <v>108</v>
      </c>
      <c r="BC14" s="7">
        <v>0.03</v>
      </c>
      <c r="BD14" s="7">
        <v>0.28999999999999998</v>
      </c>
      <c r="BE14" s="7">
        <v>0.01</v>
      </c>
      <c r="BF14" s="7">
        <v>0.01</v>
      </c>
      <c r="BG14" s="7">
        <v>0.01</v>
      </c>
      <c r="BH14">
        <v>0</v>
      </c>
      <c r="BI14" s="7">
        <v>0.01</v>
      </c>
      <c r="BJ14" s="7">
        <v>0.01</v>
      </c>
      <c r="BK14" s="7">
        <v>0.01</v>
      </c>
      <c r="BL14" s="7">
        <v>0.04</v>
      </c>
      <c r="BM14" s="7">
        <v>0.01</v>
      </c>
      <c r="BN14" s="7">
        <v>0.01</v>
      </c>
      <c r="BO14" s="7">
        <v>0.01</v>
      </c>
      <c r="BP14" t="s">
        <v>108</v>
      </c>
      <c r="BQ14" s="7">
        <v>0.01</v>
      </c>
      <c r="BR14" s="7">
        <v>0.01</v>
      </c>
      <c r="BS14" s="7">
        <v>0.02</v>
      </c>
      <c r="BT14" t="s">
        <v>108</v>
      </c>
      <c r="BU14" s="7">
        <v>0.01</v>
      </c>
      <c r="BV14" t="s">
        <v>108</v>
      </c>
      <c r="BW14" s="7">
        <v>0.02</v>
      </c>
      <c r="BX14" s="7">
        <v>0.01</v>
      </c>
      <c r="BY14" s="7">
        <v>0.01</v>
      </c>
      <c r="BZ14" s="7">
        <v>0.01</v>
      </c>
    </row>
    <row r="15" spans="1:78" x14ac:dyDescent="0.25">
      <c r="A15" t="s">
        <v>121</v>
      </c>
      <c r="B15">
        <v>111</v>
      </c>
      <c r="C15">
        <v>98</v>
      </c>
      <c r="D15">
        <v>2</v>
      </c>
      <c r="E15">
        <v>11</v>
      </c>
      <c r="F15">
        <v>16</v>
      </c>
      <c r="G15">
        <v>64</v>
      </c>
      <c r="H15">
        <v>30</v>
      </c>
      <c r="I15">
        <v>43</v>
      </c>
      <c r="J15">
        <v>28</v>
      </c>
      <c r="K15">
        <v>23</v>
      </c>
      <c r="L15">
        <v>17</v>
      </c>
      <c r="M15">
        <v>22</v>
      </c>
      <c r="N15">
        <v>82</v>
      </c>
      <c r="O15">
        <v>6</v>
      </c>
      <c r="P15">
        <v>1</v>
      </c>
      <c r="Q15">
        <v>17</v>
      </c>
      <c r="R15">
        <v>94</v>
      </c>
      <c r="S15">
        <v>79</v>
      </c>
      <c r="T15">
        <v>21</v>
      </c>
      <c r="U15">
        <v>9</v>
      </c>
      <c r="V15">
        <v>96</v>
      </c>
      <c r="W15">
        <v>6</v>
      </c>
      <c r="X15">
        <v>6</v>
      </c>
      <c r="Y15">
        <v>13</v>
      </c>
      <c r="Z15">
        <v>98</v>
      </c>
      <c r="AA15">
        <v>111</v>
      </c>
      <c r="AB15">
        <v>98</v>
      </c>
      <c r="AC15">
        <v>24</v>
      </c>
      <c r="AD15">
        <v>84</v>
      </c>
      <c r="AE15">
        <v>2</v>
      </c>
      <c r="AF15">
        <v>103</v>
      </c>
      <c r="AG15">
        <v>7</v>
      </c>
      <c r="AH15">
        <v>0</v>
      </c>
      <c r="AI15">
        <v>93</v>
      </c>
      <c r="AJ15">
        <v>8</v>
      </c>
      <c r="AK15">
        <v>12</v>
      </c>
      <c r="AL15">
        <v>66</v>
      </c>
      <c r="AM15">
        <v>38</v>
      </c>
      <c r="AN15">
        <v>2</v>
      </c>
      <c r="AO15">
        <v>5</v>
      </c>
      <c r="AP15">
        <v>16</v>
      </c>
      <c r="AQ15">
        <v>12</v>
      </c>
      <c r="AR15">
        <v>2</v>
      </c>
      <c r="AS15">
        <v>5</v>
      </c>
      <c r="AT15">
        <v>13</v>
      </c>
      <c r="AU15">
        <v>6</v>
      </c>
      <c r="AV15">
        <v>8</v>
      </c>
      <c r="AW15">
        <v>0</v>
      </c>
      <c r="AX15">
        <v>2</v>
      </c>
      <c r="AY15">
        <v>16</v>
      </c>
      <c r="AZ15">
        <v>6</v>
      </c>
      <c r="BA15">
        <v>9</v>
      </c>
      <c r="BB15">
        <v>7</v>
      </c>
      <c r="BC15">
        <v>8</v>
      </c>
      <c r="BD15">
        <v>0</v>
      </c>
      <c r="BE15">
        <v>28</v>
      </c>
      <c r="BF15">
        <v>83</v>
      </c>
      <c r="BG15">
        <v>74</v>
      </c>
      <c r="BH15">
        <v>37</v>
      </c>
      <c r="BI15">
        <v>34</v>
      </c>
      <c r="BJ15">
        <v>15</v>
      </c>
      <c r="BK15">
        <v>12</v>
      </c>
      <c r="BL15">
        <v>10</v>
      </c>
      <c r="BM15">
        <v>48</v>
      </c>
      <c r="BN15">
        <v>49</v>
      </c>
      <c r="BO15">
        <v>10</v>
      </c>
      <c r="BP15">
        <v>4</v>
      </c>
      <c r="BQ15">
        <v>46</v>
      </c>
      <c r="BR15">
        <v>47</v>
      </c>
      <c r="BS15">
        <v>49</v>
      </c>
      <c r="BT15">
        <v>15</v>
      </c>
      <c r="BU15">
        <v>15</v>
      </c>
      <c r="BV15">
        <v>14</v>
      </c>
      <c r="BW15">
        <v>34</v>
      </c>
      <c r="BX15">
        <v>73</v>
      </c>
      <c r="BY15">
        <v>77</v>
      </c>
      <c r="BZ15">
        <v>65</v>
      </c>
    </row>
    <row r="16" spans="1:78" x14ac:dyDescent="0.25">
      <c r="B16" s="7">
        <v>0.13</v>
      </c>
      <c r="C16" s="7">
        <v>0.14000000000000001</v>
      </c>
      <c r="D16" s="7">
        <v>0.02</v>
      </c>
      <c r="E16" s="7">
        <v>0.16</v>
      </c>
      <c r="F16" s="7">
        <v>0.09</v>
      </c>
      <c r="G16" s="7">
        <v>0.14000000000000001</v>
      </c>
      <c r="H16" s="7">
        <v>0.13</v>
      </c>
      <c r="I16" s="7">
        <v>0.16</v>
      </c>
      <c r="J16" s="7">
        <v>0.11</v>
      </c>
      <c r="K16" s="7">
        <v>0.13</v>
      </c>
      <c r="L16" s="7">
        <v>0.11</v>
      </c>
      <c r="M16" s="7">
        <v>0.1</v>
      </c>
      <c r="N16" s="7">
        <v>0.14000000000000001</v>
      </c>
      <c r="O16" s="7">
        <v>0.1</v>
      </c>
      <c r="P16" s="7">
        <v>0.05</v>
      </c>
      <c r="Q16" s="7">
        <v>0.11</v>
      </c>
      <c r="R16" s="7">
        <v>0.13</v>
      </c>
      <c r="S16" s="7">
        <v>0.14000000000000001</v>
      </c>
      <c r="T16" s="7">
        <v>0.12</v>
      </c>
      <c r="U16" s="7">
        <v>0.09</v>
      </c>
      <c r="V16" s="7">
        <v>0.13</v>
      </c>
      <c r="W16" s="7">
        <v>0.09</v>
      </c>
      <c r="X16" s="7">
        <v>0.09</v>
      </c>
      <c r="Y16" s="7">
        <v>0.13</v>
      </c>
      <c r="Z16" s="7">
        <v>0.13</v>
      </c>
      <c r="AA16" s="7">
        <v>0.13</v>
      </c>
      <c r="AB16" s="7">
        <v>0.13</v>
      </c>
      <c r="AC16" s="7">
        <v>0.19</v>
      </c>
      <c r="AD16" s="7">
        <v>0.12</v>
      </c>
      <c r="AE16" s="7">
        <v>0.04</v>
      </c>
      <c r="AF16" s="7">
        <v>0.15</v>
      </c>
      <c r="AG16" s="7">
        <v>0.04</v>
      </c>
      <c r="AH16" t="s">
        <v>108</v>
      </c>
      <c r="AI16" s="7">
        <v>0.14000000000000001</v>
      </c>
      <c r="AJ16" s="7">
        <v>0.12</v>
      </c>
      <c r="AK16" s="7">
        <v>0.1</v>
      </c>
      <c r="AL16" s="7">
        <v>0.16</v>
      </c>
      <c r="AM16" s="7">
        <v>0.11</v>
      </c>
      <c r="AN16" s="7">
        <v>0.14000000000000001</v>
      </c>
      <c r="AO16" s="7">
        <v>7.0000000000000007E-2</v>
      </c>
      <c r="AP16" s="7">
        <v>0.21</v>
      </c>
      <c r="AQ16" s="7">
        <v>0.2</v>
      </c>
      <c r="AR16" s="7">
        <v>0.03</v>
      </c>
      <c r="AS16" s="7">
        <v>0.12</v>
      </c>
      <c r="AT16" s="7">
        <v>0.13</v>
      </c>
      <c r="AU16" s="7">
        <v>0.11</v>
      </c>
      <c r="AV16" s="7">
        <v>0.15</v>
      </c>
      <c r="AW16" t="s">
        <v>108</v>
      </c>
      <c r="AX16" s="7">
        <v>0.03</v>
      </c>
      <c r="AY16" s="7">
        <v>0.14000000000000001</v>
      </c>
      <c r="AZ16" s="7">
        <v>0.09</v>
      </c>
      <c r="BA16" s="7">
        <v>0.16</v>
      </c>
      <c r="BB16" s="7">
        <v>0.1</v>
      </c>
      <c r="BC16" s="7">
        <v>0.17</v>
      </c>
      <c r="BD16" t="s">
        <v>108</v>
      </c>
      <c r="BE16" s="7">
        <v>0.13</v>
      </c>
      <c r="BF16" s="7">
        <v>0.13</v>
      </c>
      <c r="BG16" s="7">
        <v>0.13</v>
      </c>
      <c r="BH16" s="7">
        <v>0.13</v>
      </c>
      <c r="BI16" s="7">
        <v>0.14000000000000001</v>
      </c>
      <c r="BJ16" s="7">
        <v>0.08</v>
      </c>
      <c r="BK16" s="7">
        <v>0.11</v>
      </c>
      <c r="BL16" s="7">
        <v>0.25</v>
      </c>
      <c r="BM16" s="7">
        <v>0.14000000000000001</v>
      </c>
      <c r="BN16" s="7">
        <v>0.14000000000000001</v>
      </c>
      <c r="BO16" s="7">
        <v>7.0000000000000007E-2</v>
      </c>
      <c r="BP16" s="7">
        <v>0.15</v>
      </c>
      <c r="BQ16" s="7">
        <v>0.18</v>
      </c>
      <c r="BR16" s="7">
        <v>0.13</v>
      </c>
      <c r="BS16" s="7">
        <v>0.14000000000000001</v>
      </c>
      <c r="BT16" s="7">
        <v>0.18</v>
      </c>
      <c r="BU16" s="7">
        <v>0.1</v>
      </c>
      <c r="BV16" s="7">
        <v>0.19</v>
      </c>
      <c r="BW16" s="7">
        <v>0.18</v>
      </c>
      <c r="BX16" s="7">
        <v>0.13</v>
      </c>
      <c r="BY16" s="7">
        <v>0.13</v>
      </c>
      <c r="BZ16" s="7">
        <v>0.13</v>
      </c>
    </row>
    <row r="17" spans="1:78" x14ac:dyDescent="0.25">
      <c r="A17" t="s">
        <v>122</v>
      </c>
      <c r="B17">
        <v>3</v>
      </c>
      <c r="C17">
        <v>3</v>
      </c>
      <c r="D17">
        <v>0</v>
      </c>
      <c r="E17">
        <v>0</v>
      </c>
      <c r="F17">
        <v>2</v>
      </c>
      <c r="G17">
        <v>1</v>
      </c>
      <c r="H17">
        <v>0</v>
      </c>
      <c r="I17">
        <v>0</v>
      </c>
      <c r="J17">
        <v>0</v>
      </c>
      <c r="K17">
        <v>1</v>
      </c>
      <c r="L17">
        <v>2</v>
      </c>
      <c r="M17">
        <v>0</v>
      </c>
      <c r="N17">
        <v>3</v>
      </c>
      <c r="O17">
        <v>0</v>
      </c>
      <c r="P17">
        <v>0</v>
      </c>
      <c r="Q17">
        <v>1</v>
      </c>
      <c r="R17">
        <v>2</v>
      </c>
      <c r="S17">
        <v>0</v>
      </c>
      <c r="T17">
        <v>1</v>
      </c>
      <c r="U17">
        <v>2</v>
      </c>
      <c r="V17">
        <v>3</v>
      </c>
      <c r="W17">
        <v>0</v>
      </c>
      <c r="X17">
        <v>0</v>
      </c>
      <c r="Y17">
        <v>0</v>
      </c>
      <c r="Z17">
        <v>3</v>
      </c>
      <c r="AA17">
        <v>3</v>
      </c>
      <c r="AB17">
        <v>3</v>
      </c>
      <c r="AC17">
        <v>1</v>
      </c>
      <c r="AD17">
        <v>2</v>
      </c>
      <c r="AE17">
        <v>0</v>
      </c>
      <c r="AF17">
        <v>2</v>
      </c>
      <c r="AG17">
        <v>0</v>
      </c>
      <c r="AH17">
        <v>1</v>
      </c>
      <c r="AI17">
        <v>0</v>
      </c>
      <c r="AJ17">
        <v>0</v>
      </c>
      <c r="AK17">
        <v>2</v>
      </c>
      <c r="AL17">
        <v>1</v>
      </c>
      <c r="AM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1</v>
      </c>
      <c r="AT17">
        <v>1</v>
      </c>
      <c r="AU17">
        <v>0</v>
      </c>
      <c r="AV17">
        <v>0</v>
      </c>
      <c r="AW17">
        <v>0</v>
      </c>
      <c r="AX17">
        <v>0</v>
      </c>
      <c r="AY17">
        <v>1</v>
      </c>
      <c r="AZ17">
        <v>0</v>
      </c>
      <c r="BA17">
        <v>0</v>
      </c>
      <c r="BB17">
        <v>1</v>
      </c>
      <c r="BC17">
        <v>0</v>
      </c>
      <c r="BD17">
        <v>0</v>
      </c>
      <c r="BE17">
        <v>1</v>
      </c>
      <c r="BF17">
        <v>2</v>
      </c>
      <c r="BG17">
        <v>2</v>
      </c>
      <c r="BH17">
        <v>1</v>
      </c>
      <c r="BI17">
        <v>0</v>
      </c>
      <c r="BJ17">
        <v>0</v>
      </c>
      <c r="BK17">
        <v>2</v>
      </c>
      <c r="BL17">
        <v>0</v>
      </c>
      <c r="BM17">
        <v>0</v>
      </c>
      <c r="BN17">
        <v>2</v>
      </c>
      <c r="BO17">
        <v>1</v>
      </c>
      <c r="BP17">
        <v>0</v>
      </c>
      <c r="BQ17">
        <v>0</v>
      </c>
      <c r="BR17">
        <v>1</v>
      </c>
      <c r="BS17">
        <v>1</v>
      </c>
      <c r="BT17">
        <v>0</v>
      </c>
      <c r="BU17">
        <v>1</v>
      </c>
      <c r="BV17">
        <v>0</v>
      </c>
      <c r="BW17">
        <v>0</v>
      </c>
      <c r="BX17">
        <v>2</v>
      </c>
      <c r="BY17">
        <v>2</v>
      </c>
      <c r="BZ17">
        <v>2</v>
      </c>
    </row>
    <row r="18" spans="1:78" x14ac:dyDescent="0.25">
      <c r="B18">
        <v>0</v>
      </c>
      <c r="C18">
        <v>0</v>
      </c>
      <c r="D18" t="s">
        <v>106</v>
      </c>
      <c r="E18" t="s">
        <v>106</v>
      </c>
      <c r="F18" s="7">
        <v>0.01</v>
      </c>
      <c r="G18">
        <v>0</v>
      </c>
      <c r="H18" t="s">
        <v>106</v>
      </c>
      <c r="I18" t="s">
        <v>106</v>
      </c>
      <c r="J18" t="s">
        <v>106</v>
      </c>
      <c r="K18" s="7">
        <v>0.01</v>
      </c>
      <c r="L18" s="7">
        <v>0.01</v>
      </c>
      <c r="M18" t="s">
        <v>106</v>
      </c>
      <c r="N18">
        <v>0</v>
      </c>
      <c r="O18" t="s">
        <v>106</v>
      </c>
      <c r="P18" t="s">
        <v>106</v>
      </c>
      <c r="Q18">
        <v>0</v>
      </c>
      <c r="R18">
        <v>0</v>
      </c>
      <c r="S18" t="s">
        <v>106</v>
      </c>
      <c r="T18">
        <v>0</v>
      </c>
      <c r="U18" s="7">
        <v>0.02</v>
      </c>
      <c r="V18">
        <v>0</v>
      </c>
      <c r="W18" t="s">
        <v>106</v>
      </c>
      <c r="X18" t="s">
        <v>106</v>
      </c>
      <c r="Y18" t="s">
        <v>106</v>
      </c>
      <c r="Z18">
        <v>0</v>
      </c>
      <c r="AA18">
        <v>0</v>
      </c>
      <c r="AB18">
        <v>0</v>
      </c>
      <c r="AC18">
        <v>0</v>
      </c>
      <c r="AD18">
        <v>0</v>
      </c>
      <c r="AE18" t="s">
        <v>106</v>
      </c>
      <c r="AF18">
        <v>0</v>
      </c>
      <c r="AG18" t="s">
        <v>106</v>
      </c>
      <c r="AH18" s="7">
        <v>0.18</v>
      </c>
      <c r="AI18" t="s">
        <v>106</v>
      </c>
      <c r="AJ18" t="s">
        <v>106</v>
      </c>
      <c r="AK18" s="7">
        <v>0.02</v>
      </c>
      <c r="AL18">
        <v>0</v>
      </c>
      <c r="AM18">
        <v>0</v>
      </c>
      <c r="AN18" t="s">
        <v>106</v>
      </c>
      <c r="AO18" s="7">
        <v>0.01</v>
      </c>
      <c r="AP18" t="s">
        <v>106</v>
      </c>
      <c r="AQ18" t="s">
        <v>106</v>
      </c>
      <c r="AR18" t="s">
        <v>106</v>
      </c>
      <c r="AS18" s="7">
        <v>0.01</v>
      </c>
      <c r="AT18" s="7">
        <v>0.01</v>
      </c>
      <c r="AU18" t="s">
        <v>106</v>
      </c>
      <c r="AV18" t="s">
        <v>106</v>
      </c>
      <c r="AW18" t="s">
        <v>106</v>
      </c>
      <c r="AX18" t="s">
        <v>106</v>
      </c>
      <c r="AY18">
        <v>0</v>
      </c>
      <c r="AZ18" t="s">
        <v>106</v>
      </c>
      <c r="BA18" t="s">
        <v>106</v>
      </c>
      <c r="BB18" s="7">
        <v>0.01</v>
      </c>
      <c r="BC18" t="s">
        <v>106</v>
      </c>
      <c r="BD18" t="s">
        <v>106</v>
      </c>
      <c r="BE18">
        <v>0</v>
      </c>
      <c r="BF18">
        <v>0</v>
      </c>
      <c r="BG18">
        <v>0</v>
      </c>
      <c r="BH18">
        <v>0</v>
      </c>
      <c r="BI18" t="s">
        <v>106</v>
      </c>
      <c r="BJ18" t="s">
        <v>106</v>
      </c>
      <c r="BK18" s="7">
        <v>0.02</v>
      </c>
      <c r="BL18" t="s">
        <v>106</v>
      </c>
      <c r="BM18" t="s">
        <v>106</v>
      </c>
      <c r="BN18" s="7">
        <v>0.01</v>
      </c>
      <c r="BO18" s="7">
        <v>0.01</v>
      </c>
      <c r="BP18" t="s">
        <v>106</v>
      </c>
      <c r="BQ18" t="s">
        <v>106</v>
      </c>
      <c r="BR18">
        <v>0</v>
      </c>
      <c r="BS18">
        <v>0</v>
      </c>
      <c r="BT18" t="s">
        <v>106</v>
      </c>
      <c r="BU18">
        <v>0</v>
      </c>
      <c r="BV18" t="s">
        <v>106</v>
      </c>
      <c r="BW18" t="s">
        <v>106</v>
      </c>
      <c r="BX18">
        <v>0</v>
      </c>
      <c r="BY18">
        <v>0</v>
      </c>
      <c r="BZ18">
        <v>0</v>
      </c>
    </row>
    <row r="19" spans="1:78" x14ac:dyDescent="0.25">
      <c r="A19" t="s">
        <v>123</v>
      </c>
      <c r="B19">
        <v>11</v>
      </c>
      <c r="C19">
        <v>7</v>
      </c>
      <c r="D19">
        <v>2</v>
      </c>
      <c r="E19">
        <v>2</v>
      </c>
      <c r="F19">
        <v>2</v>
      </c>
      <c r="G19">
        <v>6</v>
      </c>
      <c r="H19">
        <v>2</v>
      </c>
      <c r="I19">
        <v>5</v>
      </c>
      <c r="J19">
        <v>4</v>
      </c>
      <c r="K19">
        <v>1</v>
      </c>
      <c r="L19">
        <v>0</v>
      </c>
      <c r="M19">
        <v>2</v>
      </c>
      <c r="N19">
        <v>9</v>
      </c>
      <c r="O19">
        <v>0</v>
      </c>
      <c r="P19">
        <v>0</v>
      </c>
      <c r="Q19">
        <v>0</v>
      </c>
      <c r="R19">
        <v>11</v>
      </c>
      <c r="S19">
        <v>7</v>
      </c>
      <c r="T19">
        <v>4</v>
      </c>
      <c r="U19">
        <v>0</v>
      </c>
      <c r="V19">
        <v>11</v>
      </c>
      <c r="W19">
        <v>0</v>
      </c>
      <c r="X19">
        <v>0</v>
      </c>
      <c r="Y19">
        <v>2</v>
      </c>
      <c r="Z19">
        <v>8</v>
      </c>
      <c r="AA19">
        <v>11</v>
      </c>
      <c r="AB19">
        <v>8</v>
      </c>
      <c r="AC19">
        <v>1</v>
      </c>
      <c r="AD19">
        <v>10</v>
      </c>
      <c r="AE19">
        <v>0</v>
      </c>
      <c r="AF19">
        <v>0</v>
      </c>
      <c r="AG19">
        <v>11</v>
      </c>
      <c r="AH19">
        <v>0</v>
      </c>
      <c r="AI19">
        <v>8</v>
      </c>
      <c r="AJ19">
        <v>2</v>
      </c>
      <c r="AK19">
        <v>0</v>
      </c>
      <c r="AL19">
        <v>2</v>
      </c>
      <c r="AM19">
        <v>9</v>
      </c>
      <c r="AN19">
        <v>0</v>
      </c>
      <c r="AO19">
        <v>0</v>
      </c>
      <c r="AP19">
        <v>1</v>
      </c>
      <c r="AQ19">
        <v>0</v>
      </c>
      <c r="AR19">
        <v>0</v>
      </c>
      <c r="AS19">
        <v>0</v>
      </c>
      <c r="AT19">
        <v>1</v>
      </c>
      <c r="AU19">
        <v>0</v>
      </c>
      <c r="AV19">
        <v>0</v>
      </c>
      <c r="AW19">
        <v>0</v>
      </c>
      <c r="AX19">
        <v>2</v>
      </c>
      <c r="AY19">
        <v>2</v>
      </c>
      <c r="AZ19">
        <v>2</v>
      </c>
      <c r="BA19">
        <v>2</v>
      </c>
      <c r="BB19">
        <v>2</v>
      </c>
      <c r="BC19">
        <v>0</v>
      </c>
      <c r="BD19">
        <v>0</v>
      </c>
      <c r="BE19">
        <v>4</v>
      </c>
      <c r="BF19">
        <v>6</v>
      </c>
      <c r="BG19">
        <v>10</v>
      </c>
      <c r="BH19">
        <v>1</v>
      </c>
      <c r="BI19">
        <v>3</v>
      </c>
      <c r="BJ19">
        <v>6</v>
      </c>
      <c r="BK19">
        <v>0</v>
      </c>
      <c r="BL19">
        <v>0</v>
      </c>
      <c r="BM19">
        <v>1</v>
      </c>
      <c r="BN19">
        <v>8</v>
      </c>
      <c r="BO19">
        <v>1</v>
      </c>
      <c r="BP19">
        <v>0</v>
      </c>
      <c r="BQ19">
        <v>0</v>
      </c>
      <c r="BR19">
        <v>0</v>
      </c>
      <c r="BS19">
        <v>0</v>
      </c>
      <c r="BT19">
        <v>4</v>
      </c>
      <c r="BU19">
        <v>0</v>
      </c>
      <c r="BV19">
        <v>0</v>
      </c>
      <c r="BW19">
        <v>0</v>
      </c>
      <c r="BX19">
        <v>7</v>
      </c>
      <c r="BY19">
        <v>7</v>
      </c>
      <c r="BZ19">
        <v>7</v>
      </c>
    </row>
    <row r="20" spans="1:78" x14ac:dyDescent="0.25">
      <c r="B20" s="7">
        <v>0.01</v>
      </c>
      <c r="C20" s="7">
        <v>0.01</v>
      </c>
      <c r="D20" s="7">
        <v>0.03</v>
      </c>
      <c r="E20" s="7">
        <v>0.03</v>
      </c>
      <c r="F20" s="7">
        <v>0.01</v>
      </c>
      <c r="G20" s="7">
        <v>0.01</v>
      </c>
      <c r="H20" s="7">
        <v>0.01</v>
      </c>
      <c r="I20" s="7">
        <v>0.02</v>
      </c>
      <c r="J20" s="7">
        <v>0.02</v>
      </c>
      <c r="K20" s="7">
        <v>0.01</v>
      </c>
      <c r="L20">
        <v>0</v>
      </c>
      <c r="M20" s="7">
        <v>0.01</v>
      </c>
      <c r="N20" s="7">
        <v>0.02</v>
      </c>
      <c r="O20" t="s">
        <v>108</v>
      </c>
      <c r="P20" t="s">
        <v>108</v>
      </c>
      <c r="Q20" t="s">
        <v>108</v>
      </c>
      <c r="R20" s="7">
        <v>0.02</v>
      </c>
      <c r="S20" s="7">
        <v>0.01</v>
      </c>
      <c r="T20" s="7">
        <v>0.02</v>
      </c>
      <c r="U20" t="s">
        <v>108</v>
      </c>
      <c r="V20" s="7">
        <v>0.01</v>
      </c>
      <c r="W20" t="s">
        <v>108</v>
      </c>
      <c r="X20" t="s">
        <v>108</v>
      </c>
      <c r="Y20" s="7">
        <v>0.02</v>
      </c>
      <c r="Z20" s="7">
        <v>0.01</v>
      </c>
      <c r="AA20" s="7">
        <v>0.01</v>
      </c>
      <c r="AB20" s="7">
        <v>0.01</v>
      </c>
      <c r="AC20" s="7">
        <v>0.01</v>
      </c>
      <c r="AD20" s="7">
        <v>0.01</v>
      </c>
      <c r="AE20" t="s">
        <v>108</v>
      </c>
      <c r="AF20" t="s">
        <v>108</v>
      </c>
      <c r="AG20" s="7">
        <v>0.06</v>
      </c>
      <c r="AH20" t="s">
        <v>108</v>
      </c>
      <c r="AI20" s="7">
        <v>0.01</v>
      </c>
      <c r="AJ20" s="7">
        <v>0.04</v>
      </c>
      <c r="AK20" t="s">
        <v>108</v>
      </c>
      <c r="AL20">
        <v>0</v>
      </c>
      <c r="AM20" s="7">
        <v>0.02</v>
      </c>
      <c r="AN20" t="s">
        <v>108</v>
      </c>
      <c r="AO20" t="s">
        <v>108</v>
      </c>
      <c r="AP20" s="7">
        <v>0.01</v>
      </c>
      <c r="AQ20" t="s">
        <v>108</v>
      </c>
      <c r="AR20" t="s">
        <v>108</v>
      </c>
      <c r="AS20" t="s">
        <v>108</v>
      </c>
      <c r="AT20" s="7">
        <v>0.01</v>
      </c>
      <c r="AU20" t="s">
        <v>108</v>
      </c>
      <c r="AV20" t="s">
        <v>108</v>
      </c>
      <c r="AW20" t="s">
        <v>108</v>
      </c>
      <c r="AX20" s="7">
        <v>0.04</v>
      </c>
      <c r="AY20" s="7">
        <v>0.02</v>
      </c>
      <c r="AZ20" s="7">
        <v>0.02</v>
      </c>
      <c r="BA20" s="7">
        <v>0.03</v>
      </c>
      <c r="BB20" s="7">
        <v>0.02</v>
      </c>
      <c r="BC20" t="s">
        <v>108</v>
      </c>
      <c r="BD20" t="s">
        <v>108</v>
      </c>
      <c r="BE20" s="7">
        <v>0.02</v>
      </c>
      <c r="BF20" s="7">
        <v>0.01</v>
      </c>
      <c r="BG20" s="7">
        <v>0.02</v>
      </c>
      <c r="BH20">
        <v>0</v>
      </c>
      <c r="BI20" s="7">
        <v>0.01</v>
      </c>
      <c r="BJ20" s="7">
        <v>0.03</v>
      </c>
      <c r="BK20" t="s">
        <v>108</v>
      </c>
      <c r="BL20" t="s">
        <v>108</v>
      </c>
      <c r="BM20">
        <v>0</v>
      </c>
      <c r="BN20" s="7">
        <v>0.02</v>
      </c>
      <c r="BO20" s="7">
        <v>0.01</v>
      </c>
      <c r="BP20" t="s">
        <v>108</v>
      </c>
      <c r="BQ20">
        <v>0</v>
      </c>
      <c r="BR20">
        <v>0</v>
      </c>
      <c r="BS20">
        <v>0</v>
      </c>
      <c r="BT20" s="7">
        <v>0.05</v>
      </c>
      <c r="BU20">
        <v>0</v>
      </c>
      <c r="BV20" t="s">
        <v>108</v>
      </c>
      <c r="BW20">
        <v>0</v>
      </c>
      <c r="BX20" s="7">
        <v>0.01</v>
      </c>
      <c r="BY20" s="7">
        <v>0.01</v>
      </c>
      <c r="BZ20" s="7">
        <v>0.01</v>
      </c>
    </row>
    <row r="21" spans="1:78" x14ac:dyDescent="0.25">
      <c r="A21" t="s">
        <v>124</v>
      </c>
      <c r="B21">
        <v>67</v>
      </c>
      <c r="C21">
        <v>65</v>
      </c>
      <c r="D21">
        <v>2</v>
      </c>
      <c r="E21">
        <v>0</v>
      </c>
      <c r="F21">
        <v>25</v>
      </c>
      <c r="G21">
        <v>23</v>
      </c>
      <c r="H21">
        <v>19</v>
      </c>
      <c r="I21">
        <v>21</v>
      </c>
      <c r="J21">
        <v>16</v>
      </c>
      <c r="K21">
        <v>16</v>
      </c>
      <c r="L21">
        <v>14</v>
      </c>
      <c r="M21">
        <v>17</v>
      </c>
      <c r="N21">
        <v>41</v>
      </c>
      <c r="O21">
        <v>7</v>
      </c>
      <c r="P21">
        <v>2</v>
      </c>
      <c r="Q21">
        <v>11</v>
      </c>
      <c r="R21">
        <v>57</v>
      </c>
      <c r="S21">
        <v>35</v>
      </c>
      <c r="T21">
        <v>22</v>
      </c>
      <c r="U21">
        <v>10</v>
      </c>
      <c r="V21">
        <v>55</v>
      </c>
      <c r="W21">
        <v>6</v>
      </c>
      <c r="X21">
        <v>5</v>
      </c>
      <c r="Y21">
        <v>11</v>
      </c>
      <c r="Z21">
        <v>56</v>
      </c>
      <c r="AA21">
        <v>67</v>
      </c>
      <c r="AB21">
        <v>56</v>
      </c>
      <c r="AC21">
        <v>10</v>
      </c>
      <c r="AD21">
        <v>52</v>
      </c>
      <c r="AE21">
        <v>6</v>
      </c>
      <c r="AF21">
        <v>66</v>
      </c>
      <c r="AG21">
        <v>2</v>
      </c>
      <c r="AH21">
        <v>0</v>
      </c>
      <c r="AI21">
        <v>53</v>
      </c>
      <c r="AJ21">
        <v>9</v>
      </c>
      <c r="AK21">
        <v>3</v>
      </c>
      <c r="AL21">
        <v>43</v>
      </c>
      <c r="AM21">
        <v>22</v>
      </c>
      <c r="AN21">
        <v>0</v>
      </c>
      <c r="AO21">
        <v>2</v>
      </c>
      <c r="AP21">
        <v>5</v>
      </c>
      <c r="AQ21">
        <v>0</v>
      </c>
      <c r="AR21">
        <v>7</v>
      </c>
      <c r="AS21">
        <v>1</v>
      </c>
      <c r="AT21">
        <v>11</v>
      </c>
      <c r="AU21">
        <v>9</v>
      </c>
      <c r="AV21">
        <v>2</v>
      </c>
      <c r="AW21">
        <v>0</v>
      </c>
      <c r="AX21">
        <v>2</v>
      </c>
      <c r="AY21">
        <v>14</v>
      </c>
      <c r="AZ21">
        <v>5</v>
      </c>
      <c r="BA21">
        <v>0</v>
      </c>
      <c r="BB21">
        <v>9</v>
      </c>
      <c r="BC21">
        <v>1</v>
      </c>
      <c r="BD21">
        <v>0</v>
      </c>
      <c r="BE21">
        <v>16</v>
      </c>
      <c r="BF21">
        <v>51</v>
      </c>
      <c r="BG21">
        <v>42</v>
      </c>
      <c r="BH21">
        <v>25</v>
      </c>
      <c r="BI21">
        <v>17</v>
      </c>
      <c r="BJ21">
        <v>14</v>
      </c>
      <c r="BK21">
        <v>5</v>
      </c>
      <c r="BL21">
        <v>6</v>
      </c>
      <c r="BM21">
        <v>30</v>
      </c>
      <c r="BN21">
        <v>21</v>
      </c>
      <c r="BO21">
        <v>14</v>
      </c>
      <c r="BP21">
        <v>2</v>
      </c>
      <c r="BQ21">
        <v>18</v>
      </c>
      <c r="BR21">
        <v>32</v>
      </c>
      <c r="BS21">
        <v>29</v>
      </c>
      <c r="BT21">
        <v>4</v>
      </c>
      <c r="BU21">
        <v>13</v>
      </c>
      <c r="BV21">
        <v>5</v>
      </c>
      <c r="BW21">
        <v>12</v>
      </c>
      <c r="BX21">
        <v>52</v>
      </c>
      <c r="BY21">
        <v>55</v>
      </c>
      <c r="BZ21">
        <v>48</v>
      </c>
    </row>
    <row r="22" spans="1:78" x14ac:dyDescent="0.25">
      <c r="B22" s="7">
        <v>0.08</v>
      </c>
      <c r="C22" s="7">
        <v>0.09</v>
      </c>
      <c r="D22" s="7">
        <v>0.03</v>
      </c>
      <c r="E22" t="s">
        <v>108</v>
      </c>
      <c r="F22" s="7">
        <v>0.14000000000000001</v>
      </c>
      <c r="G22" s="7">
        <v>0.05</v>
      </c>
      <c r="H22" s="7">
        <v>0.08</v>
      </c>
      <c r="I22" s="7">
        <v>0.08</v>
      </c>
      <c r="J22" s="7">
        <v>0.06</v>
      </c>
      <c r="K22" s="7">
        <v>0.09</v>
      </c>
      <c r="L22" s="7">
        <v>0.09</v>
      </c>
      <c r="M22" s="7">
        <v>0.08</v>
      </c>
      <c r="N22" s="7">
        <v>7.0000000000000007E-2</v>
      </c>
      <c r="O22" s="7">
        <v>0.12</v>
      </c>
      <c r="P22" s="7">
        <v>0.08</v>
      </c>
      <c r="Q22" s="7">
        <v>7.0000000000000007E-2</v>
      </c>
      <c r="R22" s="7">
        <v>0.08</v>
      </c>
      <c r="S22" s="7">
        <v>0.06</v>
      </c>
      <c r="T22" s="7">
        <v>0.12</v>
      </c>
      <c r="U22" s="7">
        <v>0.09</v>
      </c>
      <c r="V22" s="7">
        <v>0.08</v>
      </c>
      <c r="W22" s="7">
        <v>0.09</v>
      </c>
      <c r="X22" s="7">
        <v>7.0000000000000007E-2</v>
      </c>
      <c r="Y22" s="7">
        <v>0.11</v>
      </c>
      <c r="Z22" s="7">
        <v>7.0000000000000007E-2</v>
      </c>
      <c r="AA22" s="7">
        <v>0.08</v>
      </c>
      <c r="AB22" s="7">
        <v>7.0000000000000007E-2</v>
      </c>
      <c r="AC22" s="7">
        <v>0.08</v>
      </c>
      <c r="AD22" s="7">
        <v>0.08</v>
      </c>
      <c r="AE22" s="7">
        <v>0.12</v>
      </c>
      <c r="AF22" s="7">
        <v>0.1</v>
      </c>
      <c r="AG22" s="7">
        <v>0.01</v>
      </c>
      <c r="AH22" t="s">
        <v>108</v>
      </c>
      <c r="AI22" s="7">
        <v>0.08</v>
      </c>
      <c r="AJ22" s="7">
        <v>0.13</v>
      </c>
      <c r="AK22" s="7">
        <v>0.02</v>
      </c>
      <c r="AL22" s="7">
        <v>0.1</v>
      </c>
      <c r="AM22" s="7">
        <v>0.06</v>
      </c>
      <c r="AN22" t="s">
        <v>108</v>
      </c>
      <c r="AO22" s="7">
        <v>0.03</v>
      </c>
      <c r="AP22" s="7">
        <v>7.0000000000000007E-2</v>
      </c>
      <c r="AQ22" t="s">
        <v>108</v>
      </c>
      <c r="AR22" s="7">
        <v>0.15</v>
      </c>
      <c r="AS22" s="7">
        <v>0.02</v>
      </c>
      <c r="AT22" s="7">
        <v>0.11</v>
      </c>
      <c r="AU22" s="7">
        <v>0.16</v>
      </c>
      <c r="AV22" s="7">
        <v>0.03</v>
      </c>
      <c r="AW22" t="s">
        <v>108</v>
      </c>
      <c r="AX22" s="7">
        <v>0.03</v>
      </c>
      <c r="AY22" s="7">
        <v>0.13</v>
      </c>
      <c r="AZ22" s="7">
        <v>7.0000000000000007E-2</v>
      </c>
      <c r="BA22" t="s">
        <v>108</v>
      </c>
      <c r="BB22" s="7">
        <v>0.12</v>
      </c>
      <c r="BC22" s="7">
        <v>0.03</v>
      </c>
      <c r="BD22" t="s">
        <v>108</v>
      </c>
      <c r="BE22" s="7">
        <v>7.0000000000000007E-2</v>
      </c>
      <c r="BF22" s="7">
        <v>0.08</v>
      </c>
      <c r="BG22" s="7">
        <v>7.0000000000000007E-2</v>
      </c>
      <c r="BH22" s="7">
        <v>0.09</v>
      </c>
      <c r="BI22" s="7">
        <v>7.0000000000000007E-2</v>
      </c>
      <c r="BJ22" s="7">
        <v>0.08</v>
      </c>
      <c r="BK22" s="7">
        <v>0.04</v>
      </c>
      <c r="BL22" s="7">
        <v>0.14000000000000001</v>
      </c>
      <c r="BM22" s="7">
        <v>0.09</v>
      </c>
      <c r="BN22" s="7">
        <v>0.06</v>
      </c>
      <c r="BO22" s="7">
        <v>0.1</v>
      </c>
      <c r="BP22" s="7">
        <v>0.06</v>
      </c>
      <c r="BQ22" s="7">
        <v>7.0000000000000007E-2</v>
      </c>
      <c r="BR22" s="7">
        <v>0.09</v>
      </c>
      <c r="BS22" s="7">
        <v>0.08</v>
      </c>
      <c r="BT22" s="7">
        <v>0.05</v>
      </c>
      <c r="BU22" s="7">
        <v>0.08</v>
      </c>
      <c r="BV22" s="7">
        <v>7.0000000000000007E-2</v>
      </c>
      <c r="BW22" s="7">
        <v>7.0000000000000007E-2</v>
      </c>
      <c r="BX22" s="7">
        <v>0.09</v>
      </c>
      <c r="BY22" s="7">
        <v>0.09</v>
      </c>
      <c r="BZ22" s="7">
        <v>0.1</v>
      </c>
    </row>
    <row r="23" spans="1:78" x14ac:dyDescent="0.25">
      <c r="A23" t="s">
        <v>125</v>
      </c>
      <c r="B23">
        <v>6</v>
      </c>
      <c r="C23">
        <v>6</v>
      </c>
      <c r="D23">
        <v>0</v>
      </c>
      <c r="E23">
        <v>0</v>
      </c>
      <c r="F23">
        <v>0</v>
      </c>
      <c r="G23">
        <v>2</v>
      </c>
      <c r="H23">
        <v>4</v>
      </c>
      <c r="I23">
        <v>2</v>
      </c>
      <c r="J23">
        <v>4</v>
      </c>
      <c r="K23">
        <v>0</v>
      </c>
      <c r="L23">
        <v>0</v>
      </c>
      <c r="M23">
        <v>0</v>
      </c>
      <c r="N23">
        <v>5</v>
      </c>
      <c r="O23">
        <v>1</v>
      </c>
      <c r="P23">
        <v>0</v>
      </c>
      <c r="Q23">
        <v>1</v>
      </c>
      <c r="R23">
        <v>5</v>
      </c>
      <c r="S23">
        <v>6</v>
      </c>
      <c r="T23">
        <v>0</v>
      </c>
      <c r="U23">
        <v>0</v>
      </c>
      <c r="V23">
        <v>6</v>
      </c>
      <c r="W23">
        <v>0</v>
      </c>
      <c r="X23">
        <v>0</v>
      </c>
      <c r="Y23">
        <v>0</v>
      </c>
      <c r="Z23">
        <v>6</v>
      </c>
      <c r="AA23">
        <v>6</v>
      </c>
      <c r="AB23">
        <v>6</v>
      </c>
      <c r="AC23">
        <v>0</v>
      </c>
      <c r="AD23">
        <v>6</v>
      </c>
      <c r="AE23">
        <v>0</v>
      </c>
      <c r="AF23">
        <v>0</v>
      </c>
      <c r="AG23">
        <v>6</v>
      </c>
      <c r="AH23">
        <v>0</v>
      </c>
      <c r="AI23">
        <v>6</v>
      </c>
      <c r="AJ23">
        <v>0</v>
      </c>
      <c r="AK23">
        <v>0</v>
      </c>
      <c r="AL23">
        <v>4</v>
      </c>
      <c r="AM23">
        <v>1</v>
      </c>
      <c r="AN23">
        <v>0</v>
      </c>
      <c r="AO23">
        <v>0</v>
      </c>
      <c r="AP23">
        <v>0</v>
      </c>
      <c r="AQ23">
        <v>1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</v>
      </c>
      <c r="AZ23">
        <v>1</v>
      </c>
      <c r="BA23">
        <v>0</v>
      </c>
      <c r="BB23">
        <v>2</v>
      </c>
      <c r="BC23">
        <v>1</v>
      </c>
      <c r="BD23">
        <v>0</v>
      </c>
      <c r="BE23">
        <v>4</v>
      </c>
      <c r="BF23">
        <v>2</v>
      </c>
      <c r="BG23">
        <v>6</v>
      </c>
      <c r="BH23">
        <v>0</v>
      </c>
      <c r="BI23">
        <v>2</v>
      </c>
      <c r="BJ23">
        <v>1</v>
      </c>
      <c r="BK23">
        <v>3</v>
      </c>
      <c r="BL23">
        <v>0</v>
      </c>
      <c r="BM23">
        <v>6</v>
      </c>
      <c r="BN23">
        <v>0</v>
      </c>
      <c r="BO23">
        <v>0</v>
      </c>
      <c r="BP23">
        <v>0</v>
      </c>
      <c r="BQ23">
        <v>3</v>
      </c>
      <c r="BR23">
        <v>4</v>
      </c>
      <c r="BS23">
        <v>6</v>
      </c>
      <c r="BT23">
        <v>1</v>
      </c>
      <c r="BU23">
        <v>3</v>
      </c>
      <c r="BV23">
        <v>0</v>
      </c>
      <c r="BW23">
        <v>3</v>
      </c>
      <c r="BX23">
        <v>2</v>
      </c>
      <c r="BY23">
        <v>2</v>
      </c>
      <c r="BZ23">
        <v>0</v>
      </c>
    </row>
    <row r="24" spans="1:78" x14ac:dyDescent="0.25">
      <c r="B24" s="7">
        <v>0.01</v>
      </c>
      <c r="C24" s="7">
        <v>0.01</v>
      </c>
      <c r="D24" t="s">
        <v>108</v>
      </c>
      <c r="E24" t="s">
        <v>108</v>
      </c>
      <c r="F24" t="s">
        <v>108</v>
      </c>
      <c r="G24">
        <v>0</v>
      </c>
      <c r="H24" s="7">
        <v>0.02</v>
      </c>
      <c r="I24" s="7">
        <v>0.01</v>
      </c>
      <c r="J24" s="7">
        <v>0.01</v>
      </c>
      <c r="K24" t="s">
        <v>108</v>
      </c>
      <c r="L24" t="s">
        <v>108</v>
      </c>
      <c r="M24" t="s">
        <v>108</v>
      </c>
      <c r="N24" s="7">
        <v>0.01</v>
      </c>
      <c r="O24" s="7">
        <v>0.02</v>
      </c>
      <c r="P24" t="s">
        <v>108</v>
      </c>
      <c r="Q24" s="7">
        <v>0.01</v>
      </c>
      <c r="R24" s="7">
        <v>0.01</v>
      </c>
      <c r="S24" s="7">
        <v>0.01</v>
      </c>
      <c r="T24" t="s">
        <v>108</v>
      </c>
      <c r="U24" t="s">
        <v>108</v>
      </c>
      <c r="V24" s="7">
        <v>0.01</v>
      </c>
      <c r="W24" t="s">
        <v>108</v>
      </c>
      <c r="X24" t="s">
        <v>108</v>
      </c>
      <c r="Y24" t="s">
        <v>108</v>
      </c>
      <c r="Z24" s="7">
        <v>0.01</v>
      </c>
      <c r="AA24" s="7">
        <v>0.01</v>
      </c>
      <c r="AB24" s="7">
        <v>0.01</v>
      </c>
      <c r="AC24" t="s">
        <v>108</v>
      </c>
      <c r="AD24" s="7">
        <v>0.01</v>
      </c>
      <c r="AE24" t="s">
        <v>108</v>
      </c>
      <c r="AF24" t="s">
        <v>108</v>
      </c>
      <c r="AG24" s="7">
        <v>0.03</v>
      </c>
      <c r="AH24" t="s">
        <v>108</v>
      </c>
      <c r="AI24" s="7">
        <v>0.01</v>
      </c>
      <c r="AJ24" t="s">
        <v>108</v>
      </c>
      <c r="AK24" t="s">
        <v>108</v>
      </c>
      <c r="AL24" s="7">
        <v>0.01</v>
      </c>
      <c r="AM24">
        <v>0</v>
      </c>
      <c r="AN24" t="s">
        <v>108</v>
      </c>
      <c r="AO24" t="s">
        <v>108</v>
      </c>
      <c r="AP24" t="s">
        <v>108</v>
      </c>
      <c r="AQ24" s="7">
        <v>0.02</v>
      </c>
      <c r="AR24" t="s">
        <v>108</v>
      </c>
      <c r="AS24" t="s">
        <v>108</v>
      </c>
      <c r="AT24" t="s">
        <v>108</v>
      </c>
      <c r="AU24" t="s">
        <v>108</v>
      </c>
      <c r="AV24" t="s">
        <v>108</v>
      </c>
      <c r="AW24" t="s">
        <v>108</v>
      </c>
      <c r="AX24" t="s">
        <v>108</v>
      </c>
      <c r="AY24" s="7">
        <v>0.01</v>
      </c>
      <c r="AZ24" s="7">
        <v>0.01</v>
      </c>
      <c r="BA24" t="s">
        <v>108</v>
      </c>
      <c r="BB24" s="7">
        <v>0.02</v>
      </c>
      <c r="BC24" s="7">
        <v>0.02</v>
      </c>
      <c r="BD24" t="s">
        <v>108</v>
      </c>
      <c r="BE24" s="7">
        <v>0.02</v>
      </c>
      <c r="BF24">
        <v>0</v>
      </c>
      <c r="BG24" s="7">
        <v>0.01</v>
      </c>
      <c r="BH24" t="s">
        <v>108</v>
      </c>
      <c r="BI24" s="7">
        <v>0.01</v>
      </c>
      <c r="BJ24" s="7">
        <v>0.01</v>
      </c>
      <c r="BK24" s="7">
        <v>0.03</v>
      </c>
      <c r="BL24" t="s">
        <v>108</v>
      </c>
      <c r="BM24" s="7">
        <v>0.02</v>
      </c>
      <c r="BN24" t="s">
        <v>108</v>
      </c>
      <c r="BO24" t="s">
        <v>108</v>
      </c>
      <c r="BP24" t="s">
        <v>108</v>
      </c>
      <c r="BQ24" s="7">
        <v>0.01</v>
      </c>
      <c r="BR24" s="7">
        <v>0.01</v>
      </c>
      <c r="BS24" s="7">
        <v>0.02</v>
      </c>
      <c r="BT24" s="7">
        <v>0.01</v>
      </c>
      <c r="BU24" s="7">
        <v>0.02</v>
      </c>
      <c r="BV24" t="s">
        <v>108</v>
      </c>
      <c r="BW24" s="7">
        <v>0.01</v>
      </c>
      <c r="BX24">
        <v>0</v>
      </c>
      <c r="BY24">
        <v>0</v>
      </c>
      <c r="BZ24" t="s">
        <v>108</v>
      </c>
    </row>
    <row r="25" spans="1:78" x14ac:dyDescent="0.25">
      <c r="A25" t="s">
        <v>126</v>
      </c>
      <c r="B25">
        <v>33</v>
      </c>
      <c r="C25">
        <v>26</v>
      </c>
      <c r="D25">
        <v>6</v>
      </c>
      <c r="E25">
        <v>1</v>
      </c>
      <c r="F25">
        <v>4</v>
      </c>
      <c r="G25">
        <v>19</v>
      </c>
      <c r="H25">
        <v>10</v>
      </c>
      <c r="I25">
        <v>11</v>
      </c>
      <c r="J25">
        <v>7</v>
      </c>
      <c r="K25">
        <v>12</v>
      </c>
      <c r="L25">
        <v>3</v>
      </c>
      <c r="M25">
        <v>6</v>
      </c>
      <c r="N25">
        <v>25</v>
      </c>
      <c r="O25">
        <v>2</v>
      </c>
      <c r="P25">
        <v>1</v>
      </c>
      <c r="Q25">
        <v>5</v>
      </c>
      <c r="R25">
        <v>28</v>
      </c>
      <c r="S25">
        <v>19</v>
      </c>
      <c r="T25">
        <v>10</v>
      </c>
      <c r="U25">
        <v>2</v>
      </c>
      <c r="V25">
        <v>30</v>
      </c>
      <c r="W25">
        <v>2</v>
      </c>
      <c r="X25">
        <v>1</v>
      </c>
      <c r="Y25">
        <v>6</v>
      </c>
      <c r="Z25">
        <v>28</v>
      </c>
      <c r="AA25">
        <v>33</v>
      </c>
      <c r="AB25">
        <v>28</v>
      </c>
      <c r="AC25">
        <v>7</v>
      </c>
      <c r="AD25">
        <v>24</v>
      </c>
      <c r="AE25">
        <v>2</v>
      </c>
      <c r="AF25">
        <v>2</v>
      </c>
      <c r="AG25">
        <v>30</v>
      </c>
      <c r="AH25">
        <v>2</v>
      </c>
      <c r="AI25">
        <v>30</v>
      </c>
      <c r="AJ25">
        <v>0</v>
      </c>
      <c r="AK25">
        <v>3</v>
      </c>
      <c r="AL25">
        <v>22</v>
      </c>
      <c r="AM25">
        <v>7</v>
      </c>
      <c r="AN25">
        <v>0</v>
      </c>
      <c r="AO25">
        <v>5</v>
      </c>
      <c r="AP25">
        <v>3</v>
      </c>
      <c r="AQ25">
        <v>0</v>
      </c>
      <c r="AR25">
        <v>5</v>
      </c>
      <c r="AS25">
        <v>1</v>
      </c>
      <c r="AT25">
        <v>6</v>
      </c>
      <c r="AU25">
        <v>2</v>
      </c>
      <c r="AV25">
        <v>2</v>
      </c>
      <c r="AW25">
        <v>2</v>
      </c>
      <c r="AX25">
        <v>4</v>
      </c>
      <c r="AY25">
        <v>4</v>
      </c>
      <c r="AZ25">
        <v>3</v>
      </c>
      <c r="BA25">
        <v>0</v>
      </c>
      <c r="BB25">
        <v>0</v>
      </c>
      <c r="BC25">
        <v>1</v>
      </c>
      <c r="BD25">
        <v>0</v>
      </c>
      <c r="BE25">
        <v>25</v>
      </c>
      <c r="BF25">
        <v>9</v>
      </c>
      <c r="BG25">
        <v>29</v>
      </c>
      <c r="BH25">
        <v>4</v>
      </c>
      <c r="BI25">
        <v>15</v>
      </c>
      <c r="BJ25">
        <v>7</v>
      </c>
      <c r="BK25">
        <v>5</v>
      </c>
      <c r="BL25">
        <v>3</v>
      </c>
      <c r="BM25">
        <v>22</v>
      </c>
      <c r="BN25">
        <v>7</v>
      </c>
      <c r="BO25">
        <v>4</v>
      </c>
      <c r="BP25">
        <v>0</v>
      </c>
      <c r="BQ25">
        <v>10</v>
      </c>
      <c r="BR25">
        <v>19</v>
      </c>
      <c r="BS25">
        <v>19</v>
      </c>
      <c r="BT25">
        <v>9</v>
      </c>
      <c r="BU25">
        <v>17</v>
      </c>
      <c r="BV25">
        <v>4</v>
      </c>
      <c r="BW25">
        <v>6</v>
      </c>
      <c r="BX25">
        <v>21</v>
      </c>
      <c r="BY25">
        <v>26</v>
      </c>
      <c r="BZ25">
        <v>23</v>
      </c>
    </row>
    <row r="26" spans="1:78" x14ac:dyDescent="0.25">
      <c r="B26" s="7">
        <v>0.04</v>
      </c>
      <c r="C26" s="7">
        <v>0.04</v>
      </c>
      <c r="D26" s="7">
        <v>0.09</v>
      </c>
      <c r="E26" s="7">
        <v>0.01</v>
      </c>
      <c r="F26" s="7">
        <v>0.02</v>
      </c>
      <c r="G26" s="7">
        <v>0.04</v>
      </c>
      <c r="H26" s="7">
        <v>0.04</v>
      </c>
      <c r="I26" s="7">
        <v>0.04</v>
      </c>
      <c r="J26" s="7">
        <v>0.03</v>
      </c>
      <c r="K26" s="7">
        <v>7.0000000000000007E-2</v>
      </c>
      <c r="L26" s="7">
        <v>0.02</v>
      </c>
      <c r="M26" s="7">
        <v>0.03</v>
      </c>
      <c r="N26" s="7">
        <v>0.04</v>
      </c>
      <c r="O26" s="7">
        <v>0.03</v>
      </c>
      <c r="P26" s="7">
        <v>0.03</v>
      </c>
      <c r="Q26" s="7">
        <v>0.04</v>
      </c>
      <c r="R26" s="7">
        <v>0.04</v>
      </c>
      <c r="S26" s="7">
        <v>0.03</v>
      </c>
      <c r="T26" s="7">
        <v>0.05</v>
      </c>
      <c r="U26" s="7">
        <v>0.02</v>
      </c>
      <c r="V26" s="7">
        <v>0.04</v>
      </c>
      <c r="W26" s="7">
        <v>0.03</v>
      </c>
      <c r="X26" s="7">
        <v>0.02</v>
      </c>
      <c r="Y26" s="7">
        <v>0.06</v>
      </c>
      <c r="Z26" s="7">
        <v>0.04</v>
      </c>
      <c r="AA26" s="7">
        <v>0.04</v>
      </c>
      <c r="AB26" s="7">
        <v>0.04</v>
      </c>
      <c r="AC26" s="7">
        <v>0.06</v>
      </c>
      <c r="AD26" s="7">
        <v>0.04</v>
      </c>
      <c r="AE26" s="7">
        <v>0.03</v>
      </c>
      <c r="AF26">
        <v>0</v>
      </c>
      <c r="AG26" s="7">
        <v>0.18</v>
      </c>
      <c r="AH26" s="7">
        <v>0.22</v>
      </c>
      <c r="AI26" s="7">
        <v>0.04</v>
      </c>
      <c r="AJ26" t="s">
        <v>108</v>
      </c>
      <c r="AK26" s="7">
        <v>0.02</v>
      </c>
      <c r="AL26" s="7">
        <v>0.05</v>
      </c>
      <c r="AM26" s="7">
        <v>0.02</v>
      </c>
      <c r="AN26" t="s">
        <v>108</v>
      </c>
      <c r="AO26" s="7">
        <v>0.06</v>
      </c>
      <c r="AP26" s="7">
        <v>0.04</v>
      </c>
      <c r="AQ26" t="s">
        <v>108</v>
      </c>
      <c r="AR26" s="7">
        <v>0.1</v>
      </c>
      <c r="AS26" s="7">
        <v>0.02</v>
      </c>
      <c r="AT26" s="7">
        <v>0.06</v>
      </c>
      <c r="AU26" s="7">
        <v>0.03</v>
      </c>
      <c r="AV26" s="7">
        <v>0.03</v>
      </c>
      <c r="AW26" s="7">
        <v>0.18</v>
      </c>
      <c r="AX26" s="7">
        <v>7.0000000000000007E-2</v>
      </c>
      <c r="AY26" s="7">
        <v>0.04</v>
      </c>
      <c r="AZ26" s="7">
        <v>0.05</v>
      </c>
      <c r="BA26" t="s">
        <v>108</v>
      </c>
      <c r="BB26" t="s">
        <v>108</v>
      </c>
      <c r="BC26" s="7">
        <v>0.03</v>
      </c>
      <c r="BD26" t="s">
        <v>108</v>
      </c>
      <c r="BE26" s="7">
        <v>0.11</v>
      </c>
      <c r="BF26" s="7">
        <v>0.01</v>
      </c>
      <c r="BG26" s="7">
        <v>0.05</v>
      </c>
      <c r="BH26" s="7">
        <v>0.01</v>
      </c>
      <c r="BI26" s="7">
        <v>0.06</v>
      </c>
      <c r="BJ26" s="7">
        <v>0.04</v>
      </c>
      <c r="BK26" s="7">
        <v>0.05</v>
      </c>
      <c r="BL26" s="7">
        <v>7.0000000000000007E-2</v>
      </c>
      <c r="BM26" s="7">
        <v>0.06</v>
      </c>
      <c r="BN26" s="7">
        <v>0.02</v>
      </c>
      <c r="BO26" s="7">
        <v>0.03</v>
      </c>
      <c r="BP26" t="s">
        <v>108</v>
      </c>
      <c r="BQ26" s="7">
        <v>0.04</v>
      </c>
      <c r="BR26" s="7">
        <v>0.05</v>
      </c>
      <c r="BS26" s="7">
        <v>0.05</v>
      </c>
      <c r="BT26" s="7">
        <v>0.11</v>
      </c>
      <c r="BU26" s="7">
        <v>0.11</v>
      </c>
      <c r="BV26" s="7">
        <v>0.05</v>
      </c>
      <c r="BW26" s="7">
        <v>0.03</v>
      </c>
      <c r="BX26" s="7">
        <v>0.04</v>
      </c>
      <c r="BY26" s="7">
        <v>0.04</v>
      </c>
      <c r="BZ26" s="7">
        <v>0.05</v>
      </c>
    </row>
    <row r="27" spans="1:78" x14ac:dyDescent="0.25">
      <c r="A27" t="s">
        <v>145</v>
      </c>
      <c r="B27">
        <v>6</v>
      </c>
      <c r="C27">
        <v>4</v>
      </c>
      <c r="D27">
        <v>0</v>
      </c>
      <c r="E27">
        <v>2</v>
      </c>
      <c r="F27">
        <v>0</v>
      </c>
      <c r="G27">
        <v>4</v>
      </c>
      <c r="H27">
        <v>1</v>
      </c>
      <c r="I27">
        <v>3</v>
      </c>
      <c r="J27">
        <v>3</v>
      </c>
      <c r="K27">
        <v>0</v>
      </c>
      <c r="L27">
        <v>0</v>
      </c>
      <c r="M27">
        <v>0</v>
      </c>
      <c r="N27">
        <v>3</v>
      </c>
      <c r="O27">
        <v>2</v>
      </c>
      <c r="P27">
        <v>1</v>
      </c>
      <c r="Q27">
        <v>0</v>
      </c>
      <c r="R27">
        <v>6</v>
      </c>
      <c r="S27">
        <v>6</v>
      </c>
      <c r="T27">
        <v>0</v>
      </c>
      <c r="U27">
        <v>0</v>
      </c>
      <c r="V27">
        <v>6</v>
      </c>
      <c r="W27">
        <v>0</v>
      </c>
      <c r="X27">
        <v>0</v>
      </c>
      <c r="Y27">
        <v>3</v>
      </c>
      <c r="Z27">
        <v>3</v>
      </c>
      <c r="AA27">
        <v>6</v>
      </c>
      <c r="AB27">
        <v>3</v>
      </c>
      <c r="AC27">
        <v>3</v>
      </c>
      <c r="AD27">
        <v>3</v>
      </c>
      <c r="AE27">
        <v>0</v>
      </c>
      <c r="AF27">
        <v>0</v>
      </c>
      <c r="AG27">
        <v>6</v>
      </c>
      <c r="AH27">
        <v>0</v>
      </c>
      <c r="AI27">
        <v>6</v>
      </c>
      <c r="AJ27">
        <v>0</v>
      </c>
      <c r="AK27">
        <v>0</v>
      </c>
      <c r="AL27">
        <v>4</v>
      </c>
      <c r="AM27">
        <v>2</v>
      </c>
      <c r="AN27">
        <v>0</v>
      </c>
      <c r="AO27">
        <v>0</v>
      </c>
      <c r="AP27">
        <v>1</v>
      </c>
      <c r="AQ27">
        <v>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2</v>
      </c>
      <c r="BA27">
        <v>2</v>
      </c>
      <c r="BB27">
        <v>0</v>
      </c>
      <c r="BC27">
        <v>0</v>
      </c>
      <c r="BD27">
        <v>0</v>
      </c>
      <c r="BE27">
        <v>3</v>
      </c>
      <c r="BF27">
        <v>2</v>
      </c>
      <c r="BG27">
        <v>4</v>
      </c>
      <c r="BH27">
        <v>1</v>
      </c>
      <c r="BI27">
        <v>3</v>
      </c>
      <c r="BJ27">
        <v>2</v>
      </c>
      <c r="BK27">
        <v>0</v>
      </c>
      <c r="BL27">
        <v>0</v>
      </c>
      <c r="BM27">
        <v>4</v>
      </c>
      <c r="BN27">
        <v>1</v>
      </c>
      <c r="BO27">
        <v>0</v>
      </c>
      <c r="BP27">
        <v>0</v>
      </c>
      <c r="BQ27">
        <v>2</v>
      </c>
      <c r="BR27">
        <v>3</v>
      </c>
      <c r="BS27">
        <v>2</v>
      </c>
      <c r="BT27">
        <v>2</v>
      </c>
      <c r="BU27">
        <v>2</v>
      </c>
      <c r="BV27">
        <v>1</v>
      </c>
      <c r="BW27">
        <v>1</v>
      </c>
      <c r="BX27">
        <v>3</v>
      </c>
      <c r="BY27">
        <v>3</v>
      </c>
      <c r="BZ27">
        <v>3</v>
      </c>
    </row>
    <row r="28" spans="1:78" x14ac:dyDescent="0.25">
      <c r="B28" s="7">
        <v>0.01</v>
      </c>
      <c r="C28" s="7">
        <v>0.01</v>
      </c>
      <c r="D28" t="s">
        <v>108</v>
      </c>
      <c r="E28" s="7">
        <v>0.02</v>
      </c>
      <c r="F28" t="s">
        <v>108</v>
      </c>
      <c r="G28" s="7">
        <v>0.01</v>
      </c>
      <c r="H28">
        <v>0</v>
      </c>
      <c r="I28" s="7">
        <v>0.01</v>
      </c>
      <c r="J28" s="7">
        <v>0.01</v>
      </c>
      <c r="K28" t="s">
        <v>108</v>
      </c>
      <c r="L28" t="s">
        <v>108</v>
      </c>
      <c r="M28" t="s">
        <v>108</v>
      </c>
      <c r="N28" s="7">
        <v>0.01</v>
      </c>
      <c r="O28" s="7">
        <v>0.03</v>
      </c>
      <c r="P28" s="7">
        <v>0.06</v>
      </c>
      <c r="Q28" t="s">
        <v>108</v>
      </c>
      <c r="R28" s="7">
        <v>0.01</v>
      </c>
      <c r="S28" s="7">
        <v>0.01</v>
      </c>
      <c r="T28" t="s">
        <v>108</v>
      </c>
      <c r="U28" t="s">
        <v>108</v>
      </c>
      <c r="V28" s="7">
        <v>0.01</v>
      </c>
      <c r="W28" t="s">
        <v>108</v>
      </c>
      <c r="X28" t="s">
        <v>108</v>
      </c>
      <c r="Y28" s="7">
        <v>0.03</v>
      </c>
      <c r="Z28">
        <v>0</v>
      </c>
      <c r="AA28" s="7">
        <v>0.01</v>
      </c>
      <c r="AB28">
        <v>0</v>
      </c>
      <c r="AC28" s="7">
        <v>0.02</v>
      </c>
      <c r="AD28">
        <v>0</v>
      </c>
      <c r="AE28" t="s">
        <v>108</v>
      </c>
      <c r="AF28" t="s">
        <v>108</v>
      </c>
      <c r="AG28" s="7">
        <v>0.03</v>
      </c>
      <c r="AH28" t="s">
        <v>108</v>
      </c>
      <c r="AI28" s="7">
        <v>0.01</v>
      </c>
      <c r="AJ28" t="s">
        <v>108</v>
      </c>
      <c r="AK28" t="s">
        <v>108</v>
      </c>
      <c r="AL28" s="7">
        <v>0.01</v>
      </c>
      <c r="AM28">
        <v>0</v>
      </c>
      <c r="AN28" t="s">
        <v>108</v>
      </c>
      <c r="AO28" t="s">
        <v>108</v>
      </c>
      <c r="AP28" s="7">
        <v>0.02</v>
      </c>
      <c r="AQ28" s="7">
        <v>0.02</v>
      </c>
      <c r="AR28" t="s">
        <v>108</v>
      </c>
      <c r="AS28" t="s">
        <v>108</v>
      </c>
      <c r="AT28" t="s">
        <v>108</v>
      </c>
      <c r="AU28" t="s">
        <v>108</v>
      </c>
      <c r="AV28" t="s">
        <v>108</v>
      </c>
      <c r="AW28" t="s">
        <v>108</v>
      </c>
      <c r="AX28" t="s">
        <v>108</v>
      </c>
      <c r="AY28" t="s">
        <v>108</v>
      </c>
      <c r="AZ28" s="7">
        <v>0.02</v>
      </c>
      <c r="BA28" s="7">
        <v>0.03</v>
      </c>
      <c r="BB28" t="s">
        <v>108</v>
      </c>
      <c r="BC28" t="s">
        <v>108</v>
      </c>
      <c r="BD28" t="s">
        <v>108</v>
      </c>
      <c r="BE28" s="7">
        <v>0.01</v>
      </c>
      <c r="BF28">
        <v>0</v>
      </c>
      <c r="BG28" s="7">
        <v>0.01</v>
      </c>
      <c r="BH28">
        <v>0</v>
      </c>
      <c r="BI28" s="7">
        <v>0.01</v>
      </c>
      <c r="BJ28" s="7">
        <v>0.01</v>
      </c>
      <c r="BK28" t="s">
        <v>108</v>
      </c>
      <c r="BL28" t="s">
        <v>108</v>
      </c>
      <c r="BM28" s="7">
        <v>0.01</v>
      </c>
      <c r="BN28">
        <v>0</v>
      </c>
      <c r="BO28" t="s">
        <v>108</v>
      </c>
      <c r="BP28" t="s">
        <v>108</v>
      </c>
      <c r="BQ28" s="7">
        <v>0.01</v>
      </c>
      <c r="BR28" s="7">
        <v>0.01</v>
      </c>
      <c r="BS28" s="7">
        <v>0.01</v>
      </c>
      <c r="BT28" s="7">
        <v>0.02</v>
      </c>
      <c r="BU28" s="7">
        <v>0.01</v>
      </c>
      <c r="BV28" s="7">
        <v>0.02</v>
      </c>
      <c r="BW28" s="7">
        <v>0.01</v>
      </c>
      <c r="BX28" s="7">
        <v>0.01</v>
      </c>
      <c r="BY28">
        <v>0</v>
      </c>
      <c r="BZ28" s="7">
        <v>0.01</v>
      </c>
    </row>
    <row r="29" spans="1:78" x14ac:dyDescent="0.25">
      <c r="A29" t="s">
        <v>765</v>
      </c>
      <c r="B29">
        <v>2</v>
      </c>
      <c r="C29">
        <v>2</v>
      </c>
      <c r="D29">
        <v>0</v>
      </c>
      <c r="E29">
        <v>0</v>
      </c>
      <c r="F29">
        <v>0</v>
      </c>
      <c r="G29">
        <v>1</v>
      </c>
      <c r="H29">
        <v>1</v>
      </c>
      <c r="I29">
        <v>2</v>
      </c>
      <c r="J29">
        <v>0</v>
      </c>
      <c r="K29">
        <v>0</v>
      </c>
      <c r="L29">
        <v>0</v>
      </c>
      <c r="M29">
        <v>0</v>
      </c>
      <c r="N29">
        <v>2</v>
      </c>
      <c r="O29">
        <v>0</v>
      </c>
      <c r="P29">
        <v>0</v>
      </c>
      <c r="Q29">
        <v>0</v>
      </c>
      <c r="R29">
        <v>2</v>
      </c>
      <c r="S29">
        <v>2</v>
      </c>
      <c r="T29">
        <v>0</v>
      </c>
      <c r="U29">
        <v>0</v>
      </c>
      <c r="V29">
        <v>2</v>
      </c>
      <c r="W29">
        <v>0</v>
      </c>
      <c r="X29">
        <v>0</v>
      </c>
      <c r="Y29">
        <v>0</v>
      </c>
      <c r="Z29">
        <v>2</v>
      </c>
      <c r="AA29">
        <v>2</v>
      </c>
      <c r="AB29">
        <v>2</v>
      </c>
      <c r="AC29">
        <v>0</v>
      </c>
      <c r="AD29">
        <v>2</v>
      </c>
      <c r="AE29">
        <v>0</v>
      </c>
      <c r="AF29">
        <v>0</v>
      </c>
      <c r="AG29">
        <v>2</v>
      </c>
      <c r="AH29">
        <v>0</v>
      </c>
      <c r="AI29">
        <v>2</v>
      </c>
      <c r="AJ29">
        <v>0</v>
      </c>
      <c r="AK29">
        <v>0</v>
      </c>
      <c r="AL29">
        <v>0</v>
      </c>
      <c r="AM29">
        <v>2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2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2</v>
      </c>
      <c r="BF29">
        <v>0</v>
      </c>
      <c r="BG29">
        <v>2</v>
      </c>
      <c r="BH29">
        <v>0</v>
      </c>
      <c r="BI29">
        <v>0</v>
      </c>
      <c r="BJ29">
        <v>1</v>
      </c>
      <c r="BK29">
        <v>0</v>
      </c>
      <c r="BL29">
        <v>1</v>
      </c>
      <c r="BM29">
        <v>1</v>
      </c>
      <c r="BN29">
        <v>1</v>
      </c>
      <c r="BO29">
        <v>0</v>
      </c>
      <c r="BP29">
        <v>0</v>
      </c>
      <c r="BQ29">
        <v>0</v>
      </c>
      <c r="BR29">
        <v>2</v>
      </c>
      <c r="BS29">
        <v>1</v>
      </c>
      <c r="BT29">
        <v>0</v>
      </c>
      <c r="BU29">
        <v>2</v>
      </c>
      <c r="BV29">
        <v>0</v>
      </c>
      <c r="BW29">
        <v>0</v>
      </c>
      <c r="BX29">
        <v>2</v>
      </c>
      <c r="BY29">
        <v>2</v>
      </c>
      <c r="BZ29">
        <v>2</v>
      </c>
    </row>
    <row r="30" spans="1:78" x14ac:dyDescent="0.25">
      <c r="B30">
        <v>0</v>
      </c>
      <c r="C30">
        <v>0</v>
      </c>
      <c r="D30" t="s">
        <v>106</v>
      </c>
      <c r="E30" t="s">
        <v>106</v>
      </c>
      <c r="F30" t="s">
        <v>106</v>
      </c>
      <c r="G30">
        <v>0</v>
      </c>
      <c r="H30">
        <v>0</v>
      </c>
      <c r="I30" s="7">
        <v>0.01</v>
      </c>
      <c r="J30" t="s">
        <v>106</v>
      </c>
      <c r="K30" t="s">
        <v>106</v>
      </c>
      <c r="L30" t="s">
        <v>106</v>
      </c>
      <c r="M30" t="s">
        <v>106</v>
      </c>
      <c r="N30">
        <v>0</v>
      </c>
      <c r="O30" t="s">
        <v>106</v>
      </c>
      <c r="P30" t="s">
        <v>106</v>
      </c>
      <c r="Q30" t="s">
        <v>106</v>
      </c>
      <c r="R30">
        <v>0</v>
      </c>
      <c r="S30">
        <v>0</v>
      </c>
      <c r="T30" t="s">
        <v>106</v>
      </c>
      <c r="U30" t="s">
        <v>106</v>
      </c>
      <c r="V30">
        <v>0</v>
      </c>
      <c r="W30" t="s">
        <v>106</v>
      </c>
      <c r="X30" t="s">
        <v>106</v>
      </c>
      <c r="Y30" t="s">
        <v>106</v>
      </c>
      <c r="Z30">
        <v>0</v>
      </c>
      <c r="AA30">
        <v>0</v>
      </c>
      <c r="AB30">
        <v>0</v>
      </c>
      <c r="AC30" t="s">
        <v>106</v>
      </c>
      <c r="AD30">
        <v>0</v>
      </c>
      <c r="AE30" t="s">
        <v>106</v>
      </c>
      <c r="AF30" t="s">
        <v>106</v>
      </c>
      <c r="AG30" s="7">
        <v>0.01</v>
      </c>
      <c r="AH30" t="s">
        <v>106</v>
      </c>
      <c r="AI30">
        <v>0</v>
      </c>
      <c r="AJ30" t="s">
        <v>106</v>
      </c>
      <c r="AK30" t="s">
        <v>106</v>
      </c>
      <c r="AL30" t="s">
        <v>106</v>
      </c>
      <c r="AM30" s="7">
        <v>0.01</v>
      </c>
      <c r="AN30" t="s">
        <v>106</v>
      </c>
      <c r="AO30" t="s">
        <v>106</v>
      </c>
      <c r="AP30" t="s">
        <v>106</v>
      </c>
      <c r="AQ30" t="s">
        <v>106</v>
      </c>
      <c r="AR30" t="s">
        <v>106</v>
      </c>
      <c r="AS30" t="s">
        <v>106</v>
      </c>
      <c r="AT30" t="s">
        <v>106</v>
      </c>
      <c r="AU30" s="7">
        <v>0.03</v>
      </c>
      <c r="AV30" t="s">
        <v>106</v>
      </c>
      <c r="AW30" t="s">
        <v>106</v>
      </c>
      <c r="AX30" t="s">
        <v>106</v>
      </c>
      <c r="AY30" t="s">
        <v>106</v>
      </c>
      <c r="AZ30" t="s">
        <v>106</v>
      </c>
      <c r="BA30" t="s">
        <v>106</v>
      </c>
      <c r="BB30" t="s">
        <v>106</v>
      </c>
      <c r="BC30" t="s">
        <v>106</v>
      </c>
      <c r="BD30" t="s">
        <v>106</v>
      </c>
      <c r="BE30" s="7">
        <v>0.01</v>
      </c>
      <c r="BF30" t="s">
        <v>106</v>
      </c>
      <c r="BG30">
        <v>0</v>
      </c>
      <c r="BH30" t="s">
        <v>106</v>
      </c>
      <c r="BI30" t="s">
        <v>106</v>
      </c>
      <c r="BJ30">
        <v>0</v>
      </c>
      <c r="BK30" t="s">
        <v>106</v>
      </c>
      <c r="BL30" s="7">
        <v>0.03</v>
      </c>
      <c r="BM30">
        <v>0</v>
      </c>
      <c r="BN30">
        <v>0</v>
      </c>
      <c r="BO30" t="s">
        <v>106</v>
      </c>
      <c r="BP30" t="s">
        <v>106</v>
      </c>
      <c r="BQ30" t="s">
        <v>106</v>
      </c>
      <c r="BR30" s="7">
        <v>0.01</v>
      </c>
      <c r="BS30">
        <v>0</v>
      </c>
      <c r="BT30" t="s">
        <v>106</v>
      </c>
      <c r="BU30" s="7">
        <v>0.01</v>
      </c>
      <c r="BV30" t="s">
        <v>106</v>
      </c>
      <c r="BW30" t="s">
        <v>106</v>
      </c>
      <c r="BX30">
        <v>0</v>
      </c>
      <c r="BY30">
        <v>0</v>
      </c>
      <c r="BZ30">
        <v>0</v>
      </c>
    </row>
    <row r="31" spans="1:78" x14ac:dyDescent="0.25">
      <c r="A31" t="s">
        <v>127</v>
      </c>
      <c r="B31">
        <v>9</v>
      </c>
      <c r="C31">
        <v>9</v>
      </c>
      <c r="D31">
        <v>0</v>
      </c>
      <c r="E31">
        <v>0</v>
      </c>
      <c r="F31">
        <v>4</v>
      </c>
      <c r="G31">
        <v>4</v>
      </c>
      <c r="H31">
        <v>0</v>
      </c>
      <c r="I31">
        <v>3</v>
      </c>
      <c r="J31">
        <v>3</v>
      </c>
      <c r="K31">
        <v>3</v>
      </c>
      <c r="L31">
        <v>0</v>
      </c>
      <c r="M31">
        <v>0</v>
      </c>
      <c r="N31">
        <v>7</v>
      </c>
      <c r="O31">
        <v>1</v>
      </c>
      <c r="P31">
        <v>0</v>
      </c>
      <c r="Q31">
        <v>0</v>
      </c>
      <c r="R31">
        <v>9</v>
      </c>
      <c r="S31">
        <v>6</v>
      </c>
      <c r="T31">
        <v>3</v>
      </c>
      <c r="U31">
        <v>0</v>
      </c>
      <c r="V31">
        <v>9</v>
      </c>
      <c r="W31">
        <v>0</v>
      </c>
      <c r="X31">
        <v>0</v>
      </c>
      <c r="Y31">
        <v>1</v>
      </c>
      <c r="Z31">
        <v>7</v>
      </c>
      <c r="AA31">
        <v>9</v>
      </c>
      <c r="AB31">
        <v>7</v>
      </c>
      <c r="AC31">
        <v>0</v>
      </c>
      <c r="AD31">
        <v>9</v>
      </c>
      <c r="AE31">
        <v>0</v>
      </c>
      <c r="AF31">
        <v>0</v>
      </c>
      <c r="AG31">
        <v>9</v>
      </c>
      <c r="AH31">
        <v>0</v>
      </c>
      <c r="AI31">
        <v>7</v>
      </c>
      <c r="AJ31">
        <v>1</v>
      </c>
      <c r="AK31">
        <v>0</v>
      </c>
      <c r="AL31">
        <v>2</v>
      </c>
      <c r="AM31">
        <v>6</v>
      </c>
      <c r="AN31">
        <v>0</v>
      </c>
      <c r="AO31">
        <v>1</v>
      </c>
      <c r="AP31">
        <v>0</v>
      </c>
      <c r="AQ31">
        <v>0</v>
      </c>
      <c r="AR31">
        <v>1</v>
      </c>
      <c r="AS31">
        <v>0</v>
      </c>
      <c r="AT31">
        <v>0</v>
      </c>
      <c r="AU31">
        <v>1</v>
      </c>
      <c r="AV31">
        <v>0</v>
      </c>
      <c r="AW31">
        <v>0</v>
      </c>
      <c r="AX31">
        <v>0</v>
      </c>
      <c r="AY31">
        <v>4</v>
      </c>
      <c r="AZ31">
        <v>0</v>
      </c>
      <c r="BA31">
        <v>0</v>
      </c>
      <c r="BB31">
        <v>2</v>
      </c>
      <c r="BC31">
        <v>0</v>
      </c>
      <c r="BD31">
        <v>0</v>
      </c>
      <c r="BE31">
        <v>0</v>
      </c>
      <c r="BF31">
        <v>9</v>
      </c>
      <c r="BG31">
        <v>9</v>
      </c>
      <c r="BH31">
        <v>0</v>
      </c>
      <c r="BI31">
        <v>1</v>
      </c>
      <c r="BJ31">
        <v>6</v>
      </c>
      <c r="BK31">
        <v>1</v>
      </c>
      <c r="BL31">
        <v>0</v>
      </c>
      <c r="BM31">
        <v>3</v>
      </c>
      <c r="BN31">
        <v>6</v>
      </c>
      <c r="BO31">
        <v>0</v>
      </c>
      <c r="BP31">
        <v>0</v>
      </c>
      <c r="BQ31">
        <v>1</v>
      </c>
      <c r="BR31">
        <v>3</v>
      </c>
      <c r="BS31">
        <v>1</v>
      </c>
      <c r="BT31">
        <v>0</v>
      </c>
      <c r="BU31">
        <v>0</v>
      </c>
      <c r="BV31">
        <v>0</v>
      </c>
      <c r="BW31">
        <v>1</v>
      </c>
      <c r="BX31">
        <v>9</v>
      </c>
      <c r="BY31">
        <v>9</v>
      </c>
      <c r="BZ31">
        <v>9</v>
      </c>
    </row>
    <row r="32" spans="1:78" x14ac:dyDescent="0.25">
      <c r="B32" s="7">
        <v>0.01</v>
      </c>
      <c r="C32" s="7">
        <v>0.01</v>
      </c>
      <c r="D32" t="s">
        <v>108</v>
      </c>
      <c r="E32" t="s">
        <v>108</v>
      </c>
      <c r="F32" s="7">
        <v>0.02</v>
      </c>
      <c r="G32" s="7">
        <v>0.01</v>
      </c>
      <c r="H32" t="s">
        <v>108</v>
      </c>
      <c r="I32" s="7">
        <v>0.01</v>
      </c>
      <c r="J32" s="7">
        <v>0.01</v>
      </c>
      <c r="K32" s="7">
        <v>0.02</v>
      </c>
      <c r="L32" t="s">
        <v>108</v>
      </c>
      <c r="M32" t="s">
        <v>108</v>
      </c>
      <c r="N32" s="7">
        <v>0.01</v>
      </c>
      <c r="O32" s="7">
        <v>0.02</v>
      </c>
      <c r="P32" t="s">
        <v>108</v>
      </c>
      <c r="Q32" t="s">
        <v>108</v>
      </c>
      <c r="R32" s="7">
        <v>0.01</v>
      </c>
      <c r="S32" s="7">
        <v>0.01</v>
      </c>
      <c r="T32" s="7">
        <v>0.02</v>
      </c>
      <c r="U32" t="s">
        <v>108</v>
      </c>
      <c r="V32" s="7">
        <v>0.01</v>
      </c>
      <c r="W32" t="s">
        <v>108</v>
      </c>
      <c r="X32" t="s">
        <v>108</v>
      </c>
      <c r="Y32" s="7">
        <v>0.01</v>
      </c>
      <c r="Z32" s="7">
        <v>0.01</v>
      </c>
      <c r="AA32" s="7">
        <v>0.01</v>
      </c>
      <c r="AB32" s="7">
        <v>0.01</v>
      </c>
      <c r="AC32" t="s">
        <v>108</v>
      </c>
      <c r="AD32" s="7">
        <v>0.01</v>
      </c>
      <c r="AE32" t="s">
        <v>108</v>
      </c>
      <c r="AF32" t="s">
        <v>108</v>
      </c>
      <c r="AG32" s="7">
        <v>0.05</v>
      </c>
      <c r="AH32" t="s">
        <v>108</v>
      </c>
      <c r="AI32" s="7">
        <v>0.01</v>
      </c>
      <c r="AJ32" s="7">
        <v>0.02</v>
      </c>
      <c r="AK32" t="s">
        <v>108</v>
      </c>
      <c r="AL32">
        <v>0</v>
      </c>
      <c r="AM32" s="7">
        <v>0.02</v>
      </c>
      <c r="AN32" t="s">
        <v>108</v>
      </c>
      <c r="AO32" s="7">
        <v>0.02</v>
      </c>
      <c r="AP32" t="s">
        <v>108</v>
      </c>
      <c r="AQ32" t="s">
        <v>108</v>
      </c>
      <c r="AR32" s="7">
        <v>0.03</v>
      </c>
      <c r="AS32" t="s">
        <v>108</v>
      </c>
      <c r="AT32" t="s">
        <v>108</v>
      </c>
      <c r="AU32" s="7">
        <v>0.03</v>
      </c>
      <c r="AV32" t="s">
        <v>108</v>
      </c>
      <c r="AW32" t="s">
        <v>108</v>
      </c>
      <c r="AX32" t="s">
        <v>108</v>
      </c>
      <c r="AY32" s="7">
        <v>0.04</v>
      </c>
      <c r="AZ32" t="s">
        <v>108</v>
      </c>
      <c r="BA32" t="s">
        <v>108</v>
      </c>
      <c r="BB32" s="7">
        <v>0.02</v>
      </c>
      <c r="BC32" t="s">
        <v>108</v>
      </c>
      <c r="BD32" t="s">
        <v>108</v>
      </c>
      <c r="BE32" t="s">
        <v>108</v>
      </c>
      <c r="BF32" s="7">
        <v>0.01</v>
      </c>
      <c r="BG32" s="7">
        <v>0.01</v>
      </c>
      <c r="BH32" t="s">
        <v>108</v>
      </c>
      <c r="BI32" s="7">
        <v>0.01</v>
      </c>
      <c r="BJ32" s="7">
        <v>0.03</v>
      </c>
      <c r="BK32" s="7">
        <v>0.01</v>
      </c>
      <c r="BL32" t="s">
        <v>108</v>
      </c>
      <c r="BM32" s="7">
        <v>0.01</v>
      </c>
      <c r="BN32" s="7">
        <v>0.02</v>
      </c>
      <c r="BO32" t="s">
        <v>108</v>
      </c>
      <c r="BP32" t="s">
        <v>108</v>
      </c>
      <c r="BQ32" s="7">
        <v>0.01</v>
      </c>
      <c r="BR32" s="7">
        <v>0.01</v>
      </c>
      <c r="BS32">
        <v>0</v>
      </c>
      <c r="BT32" t="s">
        <v>108</v>
      </c>
      <c r="BU32" t="s">
        <v>108</v>
      </c>
      <c r="BV32" t="s">
        <v>108</v>
      </c>
      <c r="BW32" s="7">
        <v>0.01</v>
      </c>
      <c r="BX32" s="7">
        <v>0.02</v>
      </c>
      <c r="BY32" s="7">
        <v>0.01</v>
      </c>
      <c r="BZ32" s="7">
        <v>0.02</v>
      </c>
    </row>
    <row r="33" spans="1:78" x14ac:dyDescent="0.25">
      <c r="A33" t="s">
        <v>129</v>
      </c>
      <c r="B33">
        <v>6</v>
      </c>
      <c r="C33">
        <v>5</v>
      </c>
      <c r="D33">
        <v>1</v>
      </c>
      <c r="E33">
        <v>0</v>
      </c>
      <c r="F33">
        <v>0</v>
      </c>
      <c r="G33">
        <v>2</v>
      </c>
      <c r="H33">
        <v>4</v>
      </c>
      <c r="I33">
        <v>2</v>
      </c>
      <c r="J33">
        <v>2</v>
      </c>
      <c r="K33">
        <v>0</v>
      </c>
      <c r="L33">
        <v>2</v>
      </c>
      <c r="M33">
        <v>0</v>
      </c>
      <c r="N33">
        <v>6</v>
      </c>
      <c r="O33">
        <v>0</v>
      </c>
      <c r="P33">
        <v>0</v>
      </c>
      <c r="Q33">
        <v>4</v>
      </c>
      <c r="R33">
        <v>2</v>
      </c>
      <c r="S33">
        <v>4</v>
      </c>
      <c r="T33">
        <v>1</v>
      </c>
      <c r="U33">
        <v>1</v>
      </c>
      <c r="V33">
        <v>3</v>
      </c>
      <c r="W33">
        <v>1</v>
      </c>
      <c r="X33">
        <v>2</v>
      </c>
      <c r="Y33">
        <v>1</v>
      </c>
      <c r="Z33">
        <v>5</v>
      </c>
      <c r="AA33">
        <v>6</v>
      </c>
      <c r="AB33">
        <v>5</v>
      </c>
      <c r="AC33">
        <v>1</v>
      </c>
      <c r="AD33">
        <v>5</v>
      </c>
      <c r="AE33">
        <v>0</v>
      </c>
      <c r="AF33">
        <v>1</v>
      </c>
      <c r="AG33">
        <v>4</v>
      </c>
      <c r="AH33">
        <v>1</v>
      </c>
      <c r="AI33">
        <v>5</v>
      </c>
      <c r="AJ33">
        <v>0</v>
      </c>
      <c r="AK33">
        <v>1</v>
      </c>
      <c r="AL33">
        <v>2</v>
      </c>
      <c r="AM33">
        <v>2</v>
      </c>
      <c r="AN33">
        <v>1</v>
      </c>
      <c r="AO33">
        <v>1</v>
      </c>
      <c r="AP33">
        <v>0</v>
      </c>
      <c r="AQ33">
        <v>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1</v>
      </c>
      <c r="AY33">
        <v>3</v>
      </c>
      <c r="AZ33">
        <v>1</v>
      </c>
      <c r="BA33">
        <v>0</v>
      </c>
      <c r="BB33">
        <v>0</v>
      </c>
      <c r="BC33">
        <v>0</v>
      </c>
      <c r="BD33">
        <v>0</v>
      </c>
      <c r="BE33">
        <v>6</v>
      </c>
      <c r="BF33">
        <v>0</v>
      </c>
      <c r="BG33">
        <v>6</v>
      </c>
      <c r="BH33">
        <v>0</v>
      </c>
      <c r="BI33">
        <v>1</v>
      </c>
      <c r="BJ33">
        <v>4</v>
      </c>
      <c r="BK33">
        <v>0</v>
      </c>
      <c r="BL33">
        <v>1</v>
      </c>
      <c r="BM33">
        <v>2</v>
      </c>
      <c r="BN33">
        <v>4</v>
      </c>
      <c r="BO33">
        <v>0</v>
      </c>
      <c r="BP33">
        <v>0</v>
      </c>
      <c r="BQ33">
        <v>1</v>
      </c>
      <c r="BR33">
        <v>5</v>
      </c>
      <c r="BS33">
        <v>4</v>
      </c>
      <c r="BT33">
        <v>1</v>
      </c>
      <c r="BU33">
        <v>5</v>
      </c>
      <c r="BV33">
        <v>1</v>
      </c>
      <c r="BW33">
        <v>1</v>
      </c>
      <c r="BX33">
        <v>6</v>
      </c>
      <c r="BY33">
        <v>5</v>
      </c>
      <c r="BZ33">
        <v>6</v>
      </c>
    </row>
    <row r="34" spans="1:78" x14ac:dyDescent="0.25">
      <c r="B34" s="7">
        <v>0.01</v>
      </c>
      <c r="C34" s="7">
        <v>0.01</v>
      </c>
      <c r="D34" s="7">
        <v>0.01</v>
      </c>
      <c r="E34" t="s">
        <v>108</v>
      </c>
      <c r="F34" t="s">
        <v>108</v>
      </c>
      <c r="G34" s="7">
        <v>0.01</v>
      </c>
      <c r="H34" s="7">
        <v>0.02</v>
      </c>
      <c r="I34" s="7">
        <v>0.01</v>
      </c>
      <c r="J34" s="7">
        <v>0.01</v>
      </c>
      <c r="K34" t="s">
        <v>108</v>
      </c>
      <c r="L34" s="7">
        <v>0.02</v>
      </c>
      <c r="M34" t="s">
        <v>108</v>
      </c>
      <c r="N34" s="7">
        <v>0.01</v>
      </c>
      <c r="O34" t="s">
        <v>108</v>
      </c>
      <c r="P34" t="s">
        <v>108</v>
      </c>
      <c r="Q34" s="7">
        <v>0.03</v>
      </c>
      <c r="R34">
        <v>0</v>
      </c>
      <c r="S34" s="7">
        <v>0.01</v>
      </c>
      <c r="T34" s="7">
        <v>0.01</v>
      </c>
      <c r="U34" s="7">
        <v>0.01</v>
      </c>
      <c r="V34">
        <v>0</v>
      </c>
      <c r="W34" s="7">
        <v>0.02</v>
      </c>
      <c r="X34" s="7">
        <v>0.02</v>
      </c>
      <c r="Y34" s="7">
        <v>0.01</v>
      </c>
      <c r="Z34" s="7">
        <v>0.01</v>
      </c>
      <c r="AA34" s="7">
        <v>0.01</v>
      </c>
      <c r="AB34" s="7">
        <v>0.01</v>
      </c>
      <c r="AC34" s="7">
        <v>0.01</v>
      </c>
      <c r="AD34" s="7">
        <v>0.01</v>
      </c>
      <c r="AE34" t="s">
        <v>108</v>
      </c>
      <c r="AF34">
        <v>0</v>
      </c>
      <c r="AG34" s="7">
        <v>0.03</v>
      </c>
      <c r="AH34" s="7">
        <v>0.15</v>
      </c>
      <c r="AI34" s="7">
        <v>0.01</v>
      </c>
      <c r="AJ34" t="s">
        <v>108</v>
      </c>
      <c r="AK34" s="7">
        <v>0.01</v>
      </c>
      <c r="AL34" s="7">
        <v>0.01</v>
      </c>
      <c r="AM34">
        <v>0</v>
      </c>
      <c r="AN34" s="7">
        <v>0.08</v>
      </c>
      <c r="AO34" s="7">
        <v>0.01</v>
      </c>
      <c r="AP34" t="s">
        <v>108</v>
      </c>
      <c r="AQ34" s="7">
        <v>0.02</v>
      </c>
      <c r="AR34" t="s">
        <v>108</v>
      </c>
      <c r="AS34" t="s">
        <v>108</v>
      </c>
      <c r="AT34" t="s">
        <v>108</v>
      </c>
      <c r="AU34" t="s">
        <v>108</v>
      </c>
      <c r="AV34" s="7">
        <v>0.01</v>
      </c>
      <c r="AW34" t="s">
        <v>108</v>
      </c>
      <c r="AX34" s="7">
        <v>0.01</v>
      </c>
      <c r="AY34" s="7">
        <v>0.02</v>
      </c>
      <c r="AZ34" s="7">
        <v>0.02</v>
      </c>
      <c r="BA34" t="s">
        <v>108</v>
      </c>
      <c r="BB34" t="s">
        <v>108</v>
      </c>
      <c r="BC34" t="s">
        <v>108</v>
      </c>
      <c r="BD34" t="s">
        <v>108</v>
      </c>
      <c r="BE34" s="7">
        <v>0.03</v>
      </c>
      <c r="BF34" t="s">
        <v>108</v>
      </c>
      <c r="BG34" s="7">
        <v>0.01</v>
      </c>
      <c r="BH34" t="s">
        <v>108</v>
      </c>
      <c r="BI34">
        <v>0</v>
      </c>
      <c r="BJ34" s="7">
        <v>0.02</v>
      </c>
      <c r="BK34" t="s">
        <v>108</v>
      </c>
      <c r="BL34" s="7">
        <v>0.03</v>
      </c>
      <c r="BM34" s="7">
        <v>0.01</v>
      </c>
      <c r="BN34" s="7">
        <v>0.01</v>
      </c>
      <c r="BO34" t="s">
        <v>108</v>
      </c>
      <c r="BP34" t="s">
        <v>108</v>
      </c>
      <c r="BQ34">
        <v>0</v>
      </c>
      <c r="BR34" s="7">
        <v>0.01</v>
      </c>
      <c r="BS34" s="7">
        <v>0.01</v>
      </c>
      <c r="BT34" s="7">
        <v>0.01</v>
      </c>
      <c r="BU34" s="7">
        <v>0.03</v>
      </c>
      <c r="BV34" s="7">
        <v>0.01</v>
      </c>
      <c r="BW34" s="7">
        <v>0.01</v>
      </c>
      <c r="BX34" s="7">
        <v>0.01</v>
      </c>
      <c r="BY34" s="7">
        <v>0.01</v>
      </c>
      <c r="BZ34" s="7">
        <v>0.01</v>
      </c>
    </row>
    <row r="35" spans="1:78" x14ac:dyDescent="0.25">
      <c r="A35" t="s">
        <v>162</v>
      </c>
      <c r="B35">
        <v>1</v>
      </c>
      <c r="C35">
        <v>1</v>
      </c>
      <c r="D35">
        <v>0</v>
      </c>
      <c r="E35">
        <v>0</v>
      </c>
      <c r="F35">
        <v>0</v>
      </c>
      <c r="G35">
        <v>0</v>
      </c>
      <c r="H35">
        <v>1</v>
      </c>
      <c r="I35">
        <v>0</v>
      </c>
      <c r="J35">
        <v>0</v>
      </c>
      <c r="K35">
        <v>1</v>
      </c>
      <c r="L35">
        <v>0</v>
      </c>
      <c r="M35">
        <v>0</v>
      </c>
      <c r="N35">
        <v>1</v>
      </c>
      <c r="O35">
        <v>0</v>
      </c>
      <c r="P35">
        <v>0</v>
      </c>
      <c r="Q35">
        <v>0</v>
      </c>
      <c r="R35">
        <v>1</v>
      </c>
      <c r="S35">
        <v>1</v>
      </c>
      <c r="T35">
        <v>0</v>
      </c>
      <c r="U35">
        <v>0</v>
      </c>
      <c r="V35">
        <v>0</v>
      </c>
      <c r="W35">
        <v>0</v>
      </c>
      <c r="X35">
        <v>1</v>
      </c>
      <c r="Y35">
        <v>1</v>
      </c>
      <c r="Z35">
        <v>0</v>
      </c>
      <c r="AA35">
        <v>1</v>
      </c>
      <c r="AB35">
        <v>0</v>
      </c>
      <c r="AC35">
        <v>1</v>
      </c>
      <c r="AD35">
        <v>0</v>
      </c>
      <c r="AE35">
        <v>0</v>
      </c>
      <c r="AF35">
        <v>0</v>
      </c>
      <c r="AG35">
        <v>1</v>
      </c>
      <c r="AH35">
        <v>0</v>
      </c>
      <c r="AI35">
        <v>1</v>
      </c>
      <c r="AJ35">
        <v>0</v>
      </c>
      <c r="AK35">
        <v>0</v>
      </c>
      <c r="AL35">
        <v>0</v>
      </c>
      <c r="AM35">
        <v>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1</v>
      </c>
      <c r="BG35">
        <v>0</v>
      </c>
      <c r="BH35">
        <v>1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1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1</v>
      </c>
      <c r="BY35">
        <v>0</v>
      </c>
      <c r="BZ35">
        <v>1</v>
      </c>
    </row>
    <row r="36" spans="1:78" x14ac:dyDescent="0.25">
      <c r="B36">
        <v>0</v>
      </c>
      <c r="C36">
        <v>0</v>
      </c>
      <c r="D36" t="s">
        <v>106</v>
      </c>
      <c r="E36" t="s">
        <v>106</v>
      </c>
      <c r="F36" t="s">
        <v>106</v>
      </c>
      <c r="G36" t="s">
        <v>106</v>
      </c>
      <c r="H36">
        <v>0</v>
      </c>
      <c r="I36" t="s">
        <v>106</v>
      </c>
      <c r="J36" t="s">
        <v>106</v>
      </c>
      <c r="K36">
        <v>0</v>
      </c>
      <c r="L36" t="s">
        <v>106</v>
      </c>
      <c r="M36" t="s">
        <v>106</v>
      </c>
      <c r="N36">
        <v>0</v>
      </c>
      <c r="O36" t="s">
        <v>106</v>
      </c>
      <c r="P36" t="s">
        <v>106</v>
      </c>
      <c r="Q36" t="s">
        <v>106</v>
      </c>
      <c r="R36">
        <v>0</v>
      </c>
      <c r="S36">
        <v>0</v>
      </c>
      <c r="T36" t="s">
        <v>106</v>
      </c>
      <c r="U36" t="s">
        <v>106</v>
      </c>
      <c r="V36" t="s">
        <v>106</v>
      </c>
      <c r="W36" t="s">
        <v>106</v>
      </c>
      <c r="X36" s="7">
        <v>0.01</v>
      </c>
      <c r="Y36" s="7">
        <v>0.01</v>
      </c>
      <c r="Z36" t="s">
        <v>106</v>
      </c>
      <c r="AA36">
        <v>0</v>
      </c>
      <c r="AB36" t="s">
        <v>106</v>
      </c>
      <c r="AC36" s="7">
        <v>0.01</v>
      </c>
      <c r="AD36" t="s">
        <v>106</v>
      </c>
      <c r="AE36" t="s">
        <v>106</v>
      </c>
      <c r="AF36" t="s">
        <v>106</v>
      </c>
      <c r="AG36">
        <v>0</v>
      </c>
      <c r="AH36" t="s">
        <v>106</v>
      </c>
      <c r="AI36">
        <v>0</v>
      </c>
      <c r="AJ36" t="s">
        <v>106</v>
      </c>
      <c r="AK36" t="s">
        <v>106</v>
      </c>
      <c r="AL36" t="s">
        <v>106</v>
      </c>
      <c r="AM36">
        <v>0</v>
      </c>
      <c r="AN36" t="s">
        <v>106</v>
      </c>
      <c r="AO36" t="s">
        <v>106</v>
      </c>
      <c r="AP36" t="s">
        <v>106</v>
      </c>
      <c r="AQ36" t="s">
        <v>106</v>
      </c>
      <c r="AR36" t="s">
        <v>106</v>
      </c>
      <c r="AS36" t="s">
        <v>106</v>
      </c>
      <c r="AT36" s="7">
        <v>0.01</v>
      </c>
      <c r="AU36" t="s">
        <v>106</v>
      </c>
      <c r="AV36" t="s">
        <v>106</v>
      </c>
      <c r="AW36" t="s">
        <v>106</v>
      </c>
      <c r="AX36" t="s">
        <v>106</v>
      </c>
      <c r="AY36" t="s">
        <v>106</v>
      </c>
      <c r="AZ36" t="s">
        <v>106</v>
      </c>
      <c r="BA36" t="s">
        <v>106</v>
      </c>
      <c r="BB36" t="s">
        <v>106</v>
      </c>
      <c r="BC36" t="s">
        <v>106</v>
      </c>
      <c r="BD36" t="s">
        <v>106</v>
      </c>
      <c r="BE36" t="s">
        <v>106</v>
      </c>
      <c r="BF36">
        <v>0</v>
      </c>
      <c r="BG36" t="s">
        <v>106</v>
      </c>
      <c r="BH36">
        <v>0</v>
      </c>
      <c r="BI36" t="s">
        <v>106</v>
      </c>
      <c r="BJ36" t="s">
        <v>106</v>
      </c>
      <c r="BK36" t="s">
        <v>106</v>
      </c>
      <c r="BL36" t="s">
        <v>106</v>
      </c>
      <c r="BM36" t="s">
        <v>106</v>
      </c>
      <c r="BN36">
        <v>0</v>
      </c>
      <c r="BO36" t="s">
        <v>106</v>
      </c>
      <c r="BP36" t="s">
        <v>106</v>
      </c>
      <c r="BQ36" t="s">
        <v>106</v>
      </c>
      <c r="BR36" t="s">
        <v>106</v>
      </c>
      <c r="BS36" t="s">
        <v>106</v>
      </c>
      <c r="BT36" t="s">
        <v>106</v>
      </c>
      <c r="BU36" t="s">
        <v>106</v>
      </c>
      <c r="BV36" t="s">
        <v>106</v>
      </c>
      <c r="BW36" t="s">
        <v>106</v>
      </c>
      <c r="BX36">
        <v>0</v>
      </c>
      <c r="BY36" t="s">
        <v>106</v>
      </c>
      <c r="BZ36">
        <v>0</v>
      </c>
    </row>
    <row r="37" spans="1:78" x14ac:dyDescent="0.25">
      <c r="A37" t="s">
        <v>163</v>
      </c>
      <c r="B37">
        <v>1</v>
      </c>
      <c r="C37">
        <v>0</v>
      </c>
      <c r="D37">
        <v>1</v>
      </c>
      <c r="E37">
        <v>0</v>
      </c>
      <c r="F37">
        <v>0</v>
      </c>
      <c r="G37">
        <v>0</v>
      </c>
      <c r="H37">
        <v>1</v>
      </c>
      <c r="I37">
        <v>0</v>
      </c>
      <c r="J37">
        <v>1</v>
      </c>
      <c r="K37">
        <v>0</v>
      </c>
      <c r="L37">
        <v>0</v>
      </c>
      <c r="M37">
        <v>1</v>
      </c>
      <c r="N37">
        <v>0</v>
      </c>
      <c r="O37">
        <v>0</v>
      </c>
      <c r="P37">
        <v>0</v>
      </c>
      <c r="Q37">
        <v>1</v>
      </c>
      <c r="R37">
        <v>0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1</v>
      </c>
      <c r="AA37">
        <v>1</v>
      </c>
      <c r="AB37">
        <v>1</v>
      </c>
      <c r="AC37">
        <v>0</v>
      </c>
      <c r="AD37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</v>
      </c>
      <c r="AL37">
        <v>0</v>
      </c>
      <c r="AM37">
        <v>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1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1</v>
      </c>
      <c r="BG37">
        <v>0</v>
      </c>
      <c r="BH37">
        <v>1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</v>
      </c>
      <c r="BY37">
        <v>1</v>
      </c>
      <c r="BZ37">
        <v>1</v>
      </c>
    </row>
    <row r="38" spans="1:78" x14ac:dyDescent="0.25">
      <c r="B38">
        <v>0</v>
      </c>
      <c r="C38" t="s">
        <v>106</v>
      </c>
      <c r="D38" s="7">
        <v>0.02</v>
      </c>
      <c r="E38" t="s">
        <v>106</v>
      </c>
      <c r="F38" t="s">
        <v>106</v>
      </c>
      <c r="G38" t="s">
        <v>106</v>
      </c>
      <c r="H38">
        <v>0</v>
      </c>
      <c r="I38" t="s">
        <v>106</v>
      </c>
      <c r="J38">
        <v>0</v>
      </c>
      <c r="K38" t="s">
        <v>106</v>
      </c>
      <c r="L38" t="s">
        <v>106</v>
      </c>
      <c r="M38" s="7">
        <v>0.01</v>
      </c>
      <c r="N38" t="s">
        <v>106</v>
      </c>
      <c r="O38" t="s">
        <v>106</v>
      </c>
      <c r="P38" t="s">
        <v>106</v>
      </c>
      <c r="Q38" s="7">
        <v>0.01</v>
      </c>
      <c r="R38" t="s">
        <v>106</v>
      </c>
      <c r="S38" t="s">
        <v>106</v>
      </c>
      <c r="T38" t="s">
        <v>106</v>
      </c>
      <c r="U38" s="7">
        <v>0.01</v>
      </c>
      <c r="V38" t="s">
        <v>106</v>
      </c>
      <c r="W38" t="s">
        <v>106</v>
      </c>
      <c r="X38" s="7">
        <v>0.02</v>
      </c>
      <c r="Y38" t="s">
        <v>106</v>
      </c>
      <c r="Z38">
        <v>0</v>
      </c>
      <c r="AA38">
        <v>0</v>
      </c>
      <c r="AB38">
        <v>0</v>
      </c>
      <c r="AC38" t="s">
        <v>106</v>
      </c>
      <c r="AD38">
        <v>0</v>
      </c>
      <c r="AE38" t="s">
        <v>106</v>
      </c>
      <c r="AF38" t="s">
        <v>106</v>
      </c>
      <c r="AG38" t="s">
        <v>106</v>
      </c>
      <c r="AH38" t="s">
        <v>106</v>
      </c>
      <c r="AI38" t="s">
        <v>106</v>
      </c>
      <c r="AJ38" t="s">
        <v>106</v>
      </c>
      <c r="AK38" s="7">
        <v>0.01</v>
      </c>
      <c r="AL38" t="s">
        <v>106</v>
      </c>
      <c r="AM38">
        <v>0</v>
      </c>
      <c r="AN38" t="s">
        <v>106</v>
      </c>
      <c r="AO38" t="s">
        <v>106</v>
      </c>
      <c r="AP38" t="s">
        <v>106</v>
      </c>
      <c r="AQ38" t="s">
        <v>106</v>
      </c>
      <c r="AR38" t="s">
        <v>106</v>
      </c>
      <c r="AS38" t="s">
        <v>106</v>
      </c>
      <c r="AT38" t="s">
        <v>106</v>
      </c>
      <c r="AU38" t="s">
        <v>106</v>
      </c>
      <c r="AV38" t="s">
        <v>106</v>
      </c>
      <c r="AW38" t="s">
        <v>106</v>
      </c>
      <c r="AX38" s="7">
        <v>0.02</v>
      </c>
      <c r="AY38" t="s">
        <v>106</v>
      </c>
      <c r="AZ38" t="s">
        <v>106</v>
      </c>
      <c r="BA38" t="s">
        <v>106</v>
      </c>
      <c r="BB38" t="s">
        <v>106</v>
      </c>
      <c r="BC38" t="s">
        <v>106</v>
      </c>
      <c r="BD38" t="s">
        <v>106</v>
      </c>
      <c r="BE38" t="s">
        <v>106</v>
      </c>
      <c r="BF38">
        <v>0</v>
      </c>
      <c r="BG38" t="s">
        <v>106</v>
      </c>
      <c r="BH38">
        <v>0</v>
      </c>
      <c r="BI38" t="s">
        <v>106</v>
      </c>
      <c r="BJ38" t="s">
        <v>106</v>
      </c>
      <c r="BK38" t="s">
        <v>106</v>
      </c>
      <c r="BL38" t="s">
        <v>106</v>
      </c>
      <c r="BM38" t="s">
        <v>106</v>
      </c>
      <c r="BN38" t="s">
        <v>106</v>
      </c>
      <c r="BO38" s="7">
        <v>0.01</v>
      </c>
      <c r="BP38" t="s">
        <v>106</v>
      </c>
      <c r="BQ38" t="s">
        <v>106</v>
      </c>
      <c r="BR38" t="s">
        <v>106</v>
      </c>
      <c r="BS38" t="s">
        <v>106</v>
      </c>
      <c r="BT38" t="s">
        <v>106</v>
      </c>
      <c r="BU38" t="s">
        <v>106</v>
      </c>
      <c r="BV38" t="s">
        <v>106</v>
      </c>
      <c r="BW38" t="s">
        <v>106</v>
      </c>
      <c r="BX38">
        <v>0</v>
      </c>
      <c r="BY38">
        <v>0</v>
      </c>
      <c r="BZ38">
        <v>0</v>
      </c>
    </row>
    <row r="39" spans="1:78" x14ac:dyDescent="0.25">
      <c r="A39" t="s">
        <v>148</v>
      </c>
      <c r="B39">
        <v>3</v>
      </c>
      <c r="C39">
        <v>3</v>
      </c>
      <c r="D39">
        <v>0</v>
      </c>
      <c r="E39">
        <v>0</v>
      </c>
      <c r="F39">
        <v>0</v>
      </c>
      <c r="G39">
        <v>1</v>
      </c>
      <c r="H39">
        <v>2</v>
      </c>
      <c r="I39">
        <v>0</v>
      </c>
      <c r="J39">
        <v>1</v>
      </c>
      <c r="K39">
        <v>1</v>
      </c>
      <c r="L39">
        <v>1</v>
      </c>
      <c r="M39">
        <v>0</v>
      </c>
      <c r="N39">
        <v>2</v>
      </c>
      <c r="O39">
        <v>1</v>
      </c>
      <c r="P39">
        <v>0</v>
      </c>
      <c r="Q39">
        <v>0</v>
      </c>
      <c r="R39">
        <v>3</v>
      </c>
      <c r="S39">
        <v>3</v>
      </c>
      <c r="T39">
        <v>0</v>
      </c>
      <c r="U39">
        <v>0</v>
      </c>
      <c r="V39">
        <v>1</v>
      </c>
      <c r="W39">
        <v>2</v>
      </c>
      <c r="X39">
        <v>0</v>
      </c>
      <c r="Y39">
        <v>0</v>
      </c>
      <c r="Z39">
        <v>3</v>
      </c>
      <c r="AA39">
        <v>3</v>
      </c>
      <c r="AB39">
        <v>3</v>
      </c>
      <c r="AC39">
        <v>0</v>
      </c>
      <c r="AD39">
        <v>2</v>
      </c>
      <c r="AE39">
        <v>1</v>
      </c>
      <c r="AF39">
        <v>1</v>
      </c>
      <c r="AG39">
        <v>2</v>
      </c>
      <c r="AH39">
        <v>0</v>
      </c>
      <c r="AI39">
        <v>3</v>
      </c>
      <c r="AJ39">
        <v>0</v>
      </c>
      <c r="AK39">
        <v>0</v>
      </c>
      <c r="AL39">
        <v>1</v>
      </c>
      <c r="AM39">
        <v>1</v>
      </c>
      <c r="AN39">
        <v>0</v>
      </c>
      <c r="AO39">
        <v>1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0</v>
      </c>
      <c r="AX39">
        <v>0</v>
      </c>
      <c r="AY39">
        <v>0</v>
      </c>
      <c r="AZ39">
        <v>1</v>
      </c>
      <c r="BA39">
        <v>0</v>
      </c>
      <c r="BB39">
        <v>0</v>
      </c>
      <c r="BC39">
        <v>0</v>
      </c>
      <c r="BD39">
        <v>0</v>
      </c>
      <c r="BE39">
        <v>1</v>
      </c>
      <c r="BF39">
        <v>2</v>
      </c>
      <c r="BG39">
        <v>3</v>
      </c>
      <c r="BH39">
        <v>0</v>
      </c>
      <c r="BI39">
        <v>0</v>
      </c>
      <c r="BJ39">
        <v>1</v>
      </c>
      <c r="BK39">
        <v>1</v>
      </c>
      <c r="BL39">
        <v>0</v>
      </c>
      <c r="BM39">
        <v>1</v>
      </c>
      <c r="BN39">
        <v>2</v>
      </c>
      <c r="BO39">
        <v>0</v>
      </c>
      <c r="BP39">
        <v>0</v>
      </c>
      <c r="BQ39">
        <v>0</v>
      </c>
      <c r="BR39">
        <v>2</v>
      </c>
      <c r="BS39">
        <v>1</v>
      </c>
      <c r="BT39">
        <v>0</v>
      </c>
      <c r="BU39">
        <v>1</v>
      </c>
      <c r="BV39">
        <v>0</v>
      </c>
      <c r="BW39">
        <v>0</v>
      </c>
      <c r="BX39">
        <v>2</v>
      </c>
      <c r="BY39">
        <v>2</v>
      </c>
      <c r="BZ39">
        <v>2</v>
      </c>
    </row>
    <row r="40" spans="1:78" x14ac:dyDescent="0.25">
      <c r="B40">
        <v>0</v>
      </c>
      <c r="C40">
        <v>0</v>
      </c>
      <c r="D40" t="s">
        <v>106</v>
      </c>
      <c r="E40" t="s">
        <v>106</v>
      </c>
      <c r="F40" t="s">
        <v>106</v>
      </c>
      <c r="G40">
        <v>0</v>
      </c>
      <c r="H40" s="7">
        <v>0.01</v>
      </c>
      <c r="I40" t="s">
        <v>106</v>
      </c>
      <c r="J40">
        <v>0</v>
      </c>
      <c r="K40" s="7">
        <v>0.01</v>
      </c>
      <c r="L40">
        <v>0</v>
      </c>
      <c r="M40" t="s">
        <v>106</v>
      </c>
      <c r="N40">
        <v>0</v>
      </c>
      <c r="O40" s="7">
        <v>0.01</v>
      </c>
      <c r="P40" t="s">
        <v>106</v>
      </c>
      <c r="Q40" t="s">
        <v>106</v>
      </c>
      <c r="R40">
        <v>0</v>
      </c>
      <c r="S40" s="7">
        <v>0.01</v>
      </c>
      <c r="T40" t="s">
        <v>106</v>
      </c>
      <c r="U40" t="s">
        <v>106</v>
      </c>
      <c r="V40">
        <v>0</v>
      </c>
      <c r="W40" s="7">
        <v>0.03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s="7">
        <v>0.03</v>
      </c>
      <c r="AF40">
        <v>0</v>
      </c>
      <c r="AG40" s="7">
        <v>0.01</v>
      </c>
      <c r="AH40" t="s">
        <v>106</v>
      </c>
      <c r="AI40">
        <v>0</v>
      </c>
      <c r="AJ40" t="s">
        <v>106</v>
      </c>
      <c r="AK40" t="s">
        <v>106</v>
      </c>
      <c r="AL40">
        <v>0</v>
      </c>
      <c r="AM40">
        <v>0</v>
      </c>
      <c r="AN40" t="s">
        <v>106</v>
      </c>
      <c r="AO40" s="7">
        <v>0.02</v>
      </c>
      <c r="AP40" s="7">
        <v>0.01</v>
      </c>
      <c r="AQ40" t="s">
        <v>106</v>
      </c>
      <c r="AR40" t="s">
        <v>106</v>
      </c>
      <c r="AS40" t="s">
        <v>106</v>
      </c>
      <c r="AT40" t="s">
        <v>106</v>
      </c>
      <c r="AU40" t="s">
        <v>106</v>
      </c>
      <c r="AV40" s="7">
        <v>0.03</v>
      </c>
      <c r="AW40" t="s">
        <v>106</v>
      </c>
      <c r="AX40" t="s">
        <v>106</v>
      </c>
      <c r="AY40" t="s">
        <v>106</v>
      </c>
      <c r="AZ40" s="7">
        <v>0.01</v>
      </c>
      <c r="BA40" t="s">
        <v>106</v>
      </c>
      <c r="BB40" t="s">
        <v>106</v>
      </c>
      <c r="BC40" t="s">
        <v>106</v>
      </c>
      <c r="BD40" t="s">
        <v>106</v>
      </c>
      <c r="BE40" s="7">
        <v>0.01</v>
      </c>
      <c r="BF40">
        <v>0</v>
      </c>
      <c r="BG40" s="7">
        <v>0.01</v>
      </c>
      <c r="BH40" t="s">
        <v>106</v>
      </c>
      <c r="BI40" t="s">
        <v>106</v>
      </c>
      <c r="BJ40" s="7">
        <v>0.01</v>
      </c>
      <c r="BK40" s="7">
        <v>0.01</v>
      </c>
      <c r="BL40" t="s">
        <v>106</v>
      </c>
      <c r="BM40">
        <v>0</v>
      </c>
      <c r="BN40" s="7">
        <v>0.01</v>
      </c>
      <c r="BO40" t="s">
        <v>106</v>
      </c>
      <c r="BP40" t="s">
        <v>106</v>
      </c>
      <c r="BQ40" t="s">
        <v>106</v>
      </c>
      <c r="BR40" s="7">
        <v>0.01</v>
      </c>
      <c r="BS40">
        <v>0</v>
      </c>
      <c r="BT40" t="s">
        <v>106</v>
      </c>
      <c r="BU40" s="7">
        <v>0.01</v>
      </c>
      <c r="BV40" t="s">
        <v>106</v>
      </c>
      <c r="BW40" t="s">
        <v>106</v>
      </c>
      <c r="BX40">
        <v>0</v>
      </c>
      <c r="BY40">
        <v>0</v>
      </c>
      <c r="BZ40">
        <v>0</v>
      </c>
    </row>
    <row r="41" spans="1:78" x14ac:dyDescent="0.25">
      <c r="A41" t="s">
        <v>130</v>
      </c>
      <c r="B41">
        <v>66</v>
      </c>
      <c r="C41">
        <v>58</v>
      </c>
      <c r="D41">
        <v>5</v>
      </c>
      <c r="E41">
        <v>3</v>
      </c>
      <c r="F41">
        <v>13</v>
      </c>
      <c r="G41">
        <v>36</v>
      </c>
      <c r="H41">
        <v>16</v>
      </c>
      <c r="I41">
        <v>17</v>
      </c>
      <c r="J41">
        <v>16</v>
      </c>
      <c r="K41">
        <v>11</v>
      </c>
      <c r="L41">
        <v>22</v>
      </c>
      <c r="M41">
        <v>17</v>
      </c>
      <c r="N41">
        <v>45</v>
      </c>
      <c r="O41">
        <v>3</v>
      </c>
      <c r="P41">
        <v>1</v>
      </c>
      <c r="Q41">
        <v>12</v>
      </c>
      <c r="R41">
        <v>54</v>
      </c>
      <c r="S41">
        <v>45</v>
      </c>
      <c r="T41">
        <v>16</v>
      </c>
      <c r="U41">
        <v>5</v>
      </c>
      <c r="V41">
        <v>53</v>
      </c>
      <c r="W41">
        <v>8</v>
      </c>
      <c r="X41">
        <v>5</v>
      </c>
      <c r="Y41">
        <v>11</v>
      </c>
      <c r="Z41">
        <v>55</v>
      </c>
      <c r="AA41">
        <v>66</v>
      </c>
      <c r="AB41">
        <v>55</v>
      </c>
      <c r="AC41">
        <v>11</v>
      </c>
      <c r="AD41">
        <v>47</v>
      </c>
      <c r="AE41">
        <v>8</v>
      </c>
      <c r="AF41">
        <v>60</v>
      </c>
      <c r="AG41">
        <v>6</v>
      </c>
      <c r="AH41">
        <v>0</v>
      </c>
      <c r="AI41">
        <v>49</v>
      </c>
      <c r="AJ41">
        <v>7</v>
      </c>
      <c r="AK41">
        <v>14</v>
      </c>
      <c r="AL41">
        <v>34</v>
      </c>
      <c r="AM41">
        <v>25</v>
      </c>
      <c r="AN41">
        <v>1</v>
      </c>
      <c r="AO41">
        <v>6</v>
      </c>
      <c r="AP41">
        <v>4</v>
      </c>
      <c r="AQ41">
        <v>3</v>
      </c>
      <c r="AR41">
        <v>5</v>
      </c>
      <c r="AS41">
        <v>3</v>
      </c>
      <c r="AT41">
        <v>10</v>
      </c>
      <c r="AU41">
        <v>6</v>
      </c>
      <c r="AV41">
        <v>7</v>
      </c>
      <c r="AW41">
        <v>2</v>
      </c>
      <c r="AX41">
        <v>3</v>
      </c>
      <c r="AY41">
        <v>6</v>
      </c>
      <c r="AZ41">
        <v>2</v>
      </c>
      <c r="BA41">
        <v>1</v>
      </c>
      <c r="BB41">
        <v>7</v>
      </c>
      <c r="BC41">
        <v>7</v>
      </c>
      <c r="BD41">
        <v>0</v>
      </c>
      <c r="BE41">
        <v>16</v>
      </c>
      <c r="BF41">
        <v>50</v>
      </c>
      <c r="BG41">
        <v>46</v>
      </c>
      <c r="BH41">
        <v>20</v>
      </c>
      <c r="BI41">
        <v>15</v>
      </c>
      <c r="BJ41">
        <v>21</v>
      </c>
      <c r="BK41">
        <v>10</v>
      </c>
      <c r="BL41">
        <v>0</v>
      </c>
      <c r="BM41">
        <v>32</v>
      </c>
      <c r="BN41">
        <v>23</v>
      </c>
      <c r="BO41">
        <v>9</v>
      </c>
      <c r="BP41">
        <v>2</v>
      </c>
      <c r="BQ41">
        <v>20</v>
      </c>
      <c r="BR41">
        <v>32</v>
      </c>
      <c r="BS41">
        <v>29</v>
      </c>
      <c r="BT41">
        <v>5</v>
      </c>
      <c r="BU41">
        <v>12</v>
      </c>
      <c r="BV41">
        <v>7</v>
      </c>
      <c r="BW41">
        <v>14</v>
      </c>
      <c r="BX41">
        <v>38</v>
      </c>
      <c r="BY41">
        <v>38</v>
      </c>
      <c r="BZ41">
        <v>35</v>
      </c>
    </row>
    <row r="42" spans="1:78" x14ac:dyDescent="0.25">
      <c r="B42" s="7">
        <v>0.08</v>
      </c>
      <c r="C42" s="7">
        <v>0.08</v>
      </c>
      <c r="D42" s="7">
        <v>7.0000000000000007E-2</v>
      </c>
      <c r="E42" s="7">
        <v>0.04</v>
      </c>
      <c r="F42" s="7">
        <v>7.0000000000000007E-2</v>
      </c>
      <c r="G42" s="7">
        <v>0.08</v>
      </c>
      <c r="H42" s="7">
        <v>7.0000000000000007E-2</v>
      </c>
      <c r="I42" s="7">
        <v>0.06</v>
      </c>
      <c r="J42" s="7">
        <v>0.06</v>
      </c>
      <c r="K42" s="7">
        <v>0.06</v>
      </c>
      <c r="L42" s="7">
        <v>0.14000000000000001</v>
      </c>
      <c r="M42" s="7">
        <v>0.08</v>
      </c>
      <c r="N42" s="7">
        <v>0.08</v>
      </c>
      <c r="O42" s="7">
        <v>0.04</v>
      </c>
      <c r="P42" s="7">
        <v>0.04</v>
      </c>
      <c r="Q42" s="7">
        <v>0.08</v>
      </c>
      <c r="R42" s="7">
        <v>0.08</v>
      </c>
      <c r="S42" s="7">
        <v>0.08</v>
      </c>
      <c r="T42" s="7">
        <v>0.09</v>
      </c>
      <c r="U42" s="7">
        <v>0.05</v>
      </c>
      <c r="V42" s="7">
        <v>7.0000000000000007E-2</v>
      </c>
      <c r="W42" s="7">
        <v>0.12</v>
      </c>
      <c r="X42" s="7">
        <v>7.0000000000000007E-2</v>
      </c>
      <c r="Y42" s="7">
        <v>0.11</v>
      </c>
      <c r="Z42" s="7">
        <v>7.0000000000000007E-2</v>
      </c>
      <c r="AA42" s="7">
        <v>0.08</v>
      </c>
      <c r="AB42" s="7">
        <v>7.0000000000000007E-2</v>
      </c>
      <c r="AC42" s="7">
        <v>0.09</v>
      </c>
      <c r="AD42" s="7">
        <v>7.0000000000000007E-2</v>
      </c>
      <c r="AE42" s="7">
        <v>0.16</v>
      </c>
      <c r="AF42" s="7">
        <v>0.09</v>
      </c>
      <c r="AG42" s="7">
        <v>0.04</v>
      </c>
      <c r="AH42" t="s">
        <v>108</v>
      </c>
      <c r="AI42" s="7">
        <v>7.0000000000000007E-2</v>
      </c>
      <c r="AJ42" s="7">
        <v>0.1</v>
      </c>
      <c r="AK42" s="7">
        <v>0.12</v>
      </c>
      <c r="AL42" s="7">
        <v>0.08</v>
      </c>
      <c r="AM42" s="7">
        <v>7.0000000000000007E-2</v>
      </c>
      <c r="AN42" s="7">
        <v>0.09</v>
      </c>
      <c r="AO42" s="7">
        <v>7.0000000000000007E-2</v>
      </c>
      <c r="AP42" s="7">
        <v>0.05</v>
      </c>
      <c r="AQ42" s="7">
        <v>0.05</v>
      </c>
      <c r="AR42" s="7">
        <v>0.1</v>
      </c>
      <c r="AS42" s="7">
        <v>0.08</v>
      </c>
      <c r="AT42" s="7">
        <v>0.1</v>
      </c>
      <c r="AU42" s="7">
        <v>0.12</v>
      </c>
      <c r="AV42" s="7">
        <v>0.14000000000000001</v>
      </c>
      <c r="AW42" s="7">
        <v>0.13</v>
      </c>
      <c r="AX42" s="7">
        <v>0.05</v>
      </c>
      <c r="AY42" s="7">
        <v>0.05</v>
      </c>
      <c r="AZ42" s="7">
        <v>0.03</v>
      </c>
      <c r="BA42" s="7">
        <v>0.02</v>
      </c>
      <c r="BB42" s="7">
        <v>0.1</v>
      </c>
      <c r="BC42" s="7">
        <v>0.13</v>
      </c>
      <c r="BD42" t="s">
        <v>108</v>
      </c>
      <c r="BE42" s="7">
        <v>7.0000000000000007E-2</v>
      </c>
      <c r="BF42" s="7">
        <v>0.08</v>
      </c>
      <c r="BG42" s="7">
        <v>0.08</v>
      </c>
      <c r="BH42" s="7">
        <v>7.0000000000000007E-2</v>
      </c>
      <c r="BI42" s="7">
        <v>7.0000000000000007E-2</v>
      </c>
      <c r="BJ42" s="7">
        <v>0.11</v>
      </c>
      <c r="BK42" s="7">
        <v>0.09</v>
      </c>
      <c r="BL42" t="s">
        <v>108</v>
      </c>
      <c r="BM42" s="7">
        <v>0.09</v>
      </c>
      <c r="BN42" s="7">
        <v>7.0000000000000007E-2</v>
      </c>
      <c r="BO42" s="7">
        <v>0.06</v>
      </c>
      <c r="BP42" s="7">
        <v>0.1</v>
      </c>
      <c r="BQ42" s="7">
        <v>0.08</v>
      </c>
      <c r="BR42" s="7">
        <v>0.09</v>
      </c>
      <c r="BS42" s="7">
        <v>0.08</v>
      </c>
      <c r="BT42" s="7">
        <v>0.06</v>
      </c>
      <c r="BU42" s="7">
        <v>0.08</v>
      </c>
      <c r="BV42" s="7">
        <v>0.09</v>
      </c>
      <c r="BW42" s="7">
        <v>0.08</v>
      </c>
      <c r="BX42" s="7">
        <v>7.0000000000000007E-2</v>
      </c>
      <c r="BY42" s="7">
        <v>0.06</v>
      </c>
      <c r="BZ42" s="7">
        <v>7.0000000000000007E-2</v>
      </c>
    </row>
    <row r="43" spans="1:78" x14ac:dyDescent="0.25">
      <c r="A43" t="s">
        <v>149</v>
      </c>
      <c r="B43">
        <v>34</v>
      </c>
      <c r="C43">
        <v>32</v>
      </c>
      <c r="D43">
        <v>2</v>
      </c>
      <c r="E43">
        <v>0</v>
      </c>
      <c r="F43">
        <v>7</v>
      </c>
      <c r="G43">
        <v>18</v>
      </c>
      <c r="H43">
        <v>9</v>
      </c>
      <c r="I43">
        <v>12</v>
      </c>
      <c r="J43">
        <v>12</v>
      </c>
      <c r="K43">
        <v>6</v>
      </c>
      <c r="L43">
        <v>4</v>
      </c>
      <c r="M43">
        <v>10</v>
      </c>
      <c r="N43">
        <v>18</v>
      </c>
      <c r="O43">
        <v>4</v>
      </c>
      <c r="P43">
        <v>2</v>
      </c>
      <c r="Q43">
        <v>7</v>
      </c>
      <c r="R43">
        <v>27</v>
      </c>
      <c r="S43">
        <v>20</v>
      </c>
      <c r="T43">
        <v>7</v>
      </c>
      <c r="U43">
        <v>6</v>
      </c>
      <c r="V43">
        <v>32</v>
      </c>
      <c r="W43">
        <v>2</v>
      </c>
      <c r="X43">
        <v>0</v>
      </c>
      <c r="Y43">
        <v>2</v>
      </c>
      <c r="Z43">
        <v>32</v>
      </c>
      <c r="AA43">
        <v>34</v>
      </c>
      <c r="AB43">
        <v>32</v>
      </c>
      <c r="AC43">
        <v>6</v>
      </c>
      <c r="AD43">
        <v>25</v>
      </c>
      <c r="AE43">
        <v>2</v>
      </c>
      <c r="AF43">
        <v>3</v>
      </c>
      <c r="AG43">
        <v>30</v>
      </c>
      <c r="AH43">
        <v>1</v>
      </c>
      <c r="AI43">
        <v>25</v>
      </c>
      <c r="AJ43">
        <v>1</v>
      </c>
      <c r="AK43">
        <v>6</v>
      </c>
      <c r="AL43">
        <v>19</v>
      </c>
      <c r="AM43">
        <v>10</v>
      </c>
      <c r="AN43">
        <v>1</v>
      </c>
      <c r="AO43">
        <v>3</v>
      </c>
      <c r="AP43">
        <v>2</v>
      </c>
      <c r="AQ43">
        <v>3</v>
      </c>
      <c r="AR43">
        <v>4</v>
      </c>
      <c r="AS43">
        <v>0</v>
      </c>
      <c r="AT43">
        <v>6</v>
      </c>
      <c r="AU43">
        <v>3</v>
      </c>
      <c r="AV43">
        <v>2</v>
      </c>
      <c r="AW43">
        <v>0</v>
      </c>
      <c r="AX43">
        <v>2</v>
      </c>
      <c r="AY43">
        <v>3</v>
      </c>
      <c r="AZ43">
        <v>4</v>
      </c>
      <c r="BA43">
        <v>0</v>
      </c>
      <c r="BB43">
        <v>4</v>
      </c>
      <c r="BC43">
        <v>2</v>
      </c>
      <c r="BD43">
        <v>0</v>
      </c>
      <c r="BE43">
        <v>16</v>
      </c>
      <c r="BF43">
        <v>18</v>
      </c>
      <c r="BG43">
        <v>31</v>
      </c>
      <c r="BH43">
        <v>3</v>
      </c>
      <c r="BI43">
        <v>21</v>
      </c>
      <c r="BJ43">
        <v>6</v>
      </c>
      <c r="BK43">
        <v>3</v>
      </c>
      <c r="BL43">
        <v>1</v>
      </c>
      <c r="BM43">
        <v>23</v>
      </c>
      <c r="BN43">
        <v>10</v>
      </c>
      <c r="BO43">
        <v>1</v>
      </c>
      <c r="BP43">
        <v>0</v>
      </c>
      <c r="BQ43">
        <v>19</v>
      </c>
      <c r="BR43">
        <v>20</v>
      </c>
      <c r="BS43">
        <v>21</v>
      </c>
      <c r="BT43">
        <v>6</v>
      </c>
      <c r="BU43">
        <v>14</v>
      </c>
      <c r="BV43">
        <v>5</v>
      </c>
      <c r="BW43">
        <v>14</v>
      </c>
      <c r="BX43">
        <v>29</v>
      </c>
      <c r="BY43">
        <v>27</v>
      </c>
      <c r="BZ43">
        <v>22</v>
      </c>
    </row>
    <row r="44" spans="1:78" x14ac:dyDescent="0.25">
      <c r="B44" s="7">
        <v>0.04</v>
      </c>
      <c r="C44" s="7">
        <v>0.04</v>
      </c>
      <c r="D44" s="7">
        <v>0.03</v>
      </c>
      <c r="E44" t="s">
        <v>108</v>
      </c>
      <c r="F44" s="7">
        <v>0.04</v>
      </c>
      <c r="G44" s="7">
        <v>0.04</v>
      </c>
      <c r="H44" s="7">
        <v>0.04</v>
      </c>
      <c r="I44" s="7">
        <v>0.04</v>
      </c>
      <c r="J44" s="7">
        <v>0.05</v>
      </c>
      <c r="K44" s="7">
        <v>0.04</v>
      </c>
      <c r="L44" s="7">
        <v>0.02</v>
      </c>
      <c r="M44" s="7">
        <v>0.05</v>
      </c>
      <c r="N44" s="7">
        <v>0.03</v>
      </c>
      <c r="O44" s="7">
        <v>0.06</v>
      </c>
      <c r="P44" s="7">
        <v>0.1</v>
      </c>
      <c r="Q44" s="7">
        <v>0.04</v>
      </c>
      <c r="R44" s="7">
        <v>0.04</v>
      </c>
      <c r="S44" s="7">
        <v>0.03</v>
      </c>
      <c r="T44" s="7">
        <v>0.04</v>
      </c>
      <c r="U44" s="7">
        <v>0.05</v>
      </c>
      <c r="V44" s="7">
        <v>0.04</v>
      </c>
      <c r="W44" s="7">
        <v>0.03</v>
      </c>
      <c r="X44" t="s">
        <v>108</v>
      </c>
      <c r="Y44" s="7">
        <v>0.02</v>
      </c>
      <c r="Z44" s="7">
        <v>0.04</v>
      </c>
      <c r="AA44" s="7">
        <v>0.04</v>
      </c>
      <c r="AB44" s="7">
        <v>0.04</v>
      </c>
      <c r="AC44" s="7">
        <v>0.05</v>
      </c>
      <c r="AD44" s="7">
        <v>0.04</v>
      </c>
      <c r="AE44" s="7">
        <v>0.04</v>
      </c>
      <c r="AF44">
        <v>0</v>
      </c>
      <c r="AG44" s="7">
        <v>0.17</v>
      </c>
      <c r="AH44" s="7">
        <v>0.14000000000000001</v>
      </c>
      <c r="AI44" s="7">
        <v>0.04</v>
      </c>
      <c r="AJ44" s="7">
        <v>0.02</v>
      </c>
      <c r="AK44" s="7">
        <v>0.06</v>
      </c>
      <c r="AL44" s="7">
        <v>0.05</v>
      </c>
      <c r="AM44" s="7">
        <v>0.03</v>
      </c>
      <c r="AN44" s="7">
        <v>7.0000000000000007E-2</v>
      </c>
      <c r="AO44" s="7">
        <v>0.04</v>
      </c>
      <c r="AP44" s="7">
        <v>0.02</v>
      </c>
      <c r="AQ44" s="7">
        <v>0.05</v>
      </c>
      <c r="AR44" s="7">
        <v>0.09</v>
      </c>
      <c r="AS44" t="s">
        <v>108</v>
      </c>
      <c r="AT44" s="7">
        <v>0.06</v>
      </c>
      <c r="AU44" s="7">
        <v>0.05</v>
      </c>
      <c r="AV44" s="7">
        <v>0.03</v>
      </c>
      <c r="AW44" t="s">
        <v>108</v>
      </c>
      <c r="AX44" s="7">
        <v>0.03</v>
      </c>
      <c r="AY44" s="7">
        <v>0.02</v>
      </c>
      <c r="AZ44" s="7">
        <v>0.06</v>
      </c>
      <c r="BA44" t="s">
        <v>108</v>
      </c>
      <c r="BB44" s="7">
        <v>0.05</v>
      </c>
      <c r="BC44" s="7">
        <v>0.04</v>
      </c>
      <c r="BD44" t="s">
        <v>108</v>
      </c>
      <c r="BE44" s="7">
        <v>7.0000000000000007E-2</v>
      </c>
      <c r="BF44" s="7">
        <v>0.03</v>
      </c>
      <c r="BG44" s="7">
        <v>0.05</v>
      </c>
      <c r="BH44" s="7">
        <v>0.01</v>
      </c>
      <c r="BI44" s="7">
        <v>0.09</v>
      </c>
      <c r="BJ44" s="7">
        <v>0.03</v>
      </c>
      <c r="BK44" s="7">
        <v>0.02</v>
      </c>
      <c r="BL44" s="7">
        <v>0.02</v>
      </c>
      <c r="BM44" s="7">
        <v>0.06</v>
      </c>
      <c r="BN44" s="7">
        <v>0.03</v>
      </c>
      <c r="BO44" s="7">
        <v>0.01</v>
      </c>
      <c r="BP44" t="s">
        <v>108</v>
      </c>
      <c r="BQ44" s="7">
        <v>7.0000000000000007E-2</v>
      </c>
      <c r="BR44" s="7">
        <v>0.05</v>
      </c>
      <c r="BS44" s="7">
        <v>0.06</v>
      </c>
      <c r="BT44" s="7">
        <v>7.0000000000000007E-2</v>
      </c>
      <c r="BU44" s="7">
        <v>0.09</v>
      </c>
      <c r="BV44" s="7">
        <v>7.0000000000000007E-2</v>
      </c>
      <c r="BW44" s="7">
        <v>7.0000000000000007E-2</v>
      </c>
      <c r="BX44" s="7">
        <v>0.05</v>
      </c>
      <c r="BY44" s="7">
        <v>0.05</v>
      </c>
      <c r="BZ44" s="7">
        <v>0.04</v>
      </c>
    </row>
    <row r="45" spans="1:78" x14ac:dyDescent="0.25">
      <c r="A45" t="s">
        <v>151</v>
      </c>
      <c r="B45">
        <v>10</v>
      </c>
      <c r="C45">
        <v>10</v>
      </c>
      <c r="D45">
        <v>0</v>
      </c>
      <c r="E45">
        <v>1</v>
      </c>
      <c r="F45">
        <v>2</v>
      </c>
      <c r="G45">
        <v>4</v>
      </c>
      <c r="H45">
        <v>5</v>
      </c>
      <c r="I45">
        <v>4</v>
      </c>
      <c r="J45">
        <v>4</v>
      </c>
      <c r="K45">
        <v>1</v>
      </c>
      <c r="L45">
        <v>2</v>
      </c>
      <c r="M45">
        <v>3</v>
      </c>
      <c r="N45">
        <v>5</v>
      </c>
      <c r="O45">
        <v>2</v>
      </c>
      <c r="P45">
        <v>0</v>
      </c>
      <c r="Q45">
        <v>2</v>
      </c>
      <c r="R45">
        <v>9</v>
      </c>
      <c r="S45">
        <v>6</v>
      </c>
      <c r="T45">
        <v>2</v>
      </c>
      <c r="U45">
        <v>3</v>
      </c>
      <c r="V45">
        <v>8</v>
      </c>
      <c r="W45">
        <v>3</v>
      </c>
      <c r="X45">
        <v>0</v>
      </c>
      <c r="Y45">
        <v>0</v>
      </c>
      <c r="Z45">
        <v>10</v>
      </c>
      <c r="AA45">
        <v>10</v>
      </c>
      <c r="AB45">
        <v>10</v>
      </c>
      <c r="AC45">
        <v>0</v>
      </c>
      <c r="AD45">
        <v>10</v>
      </c>
      <c r="AE45">
        <v>0</v>
      </c>
      <c r="AF45">
        <v>1</v>
      </c>
      <c r="AG45">
        <v>10</v>
      </c>
      <c r="AH45">
        <v>0</v>
      </c>
      <c r="AI45">
        <v>10</v>
      </c>
      <c r="AJ45">
        <v>0</v>
      </c>
      <c r="AK45">
        <v>0</v>
      </c>
      <c r="AL45">
        <v>7</v>
      </c>
      <c r="AM45">
        <v>3</v>
      </c>
      <c r="AN45">
        <v>0</v>
      </c>
      <c r="AO45">
        <v>0</v>
      </c>
      <c r="AP45">
        <v>0</v>
      </c>
      <c r="AQ45">
        <v>2</v>
      </c>
      <c r="AR45">
        <v>0</v>
      </c>
      <c r="AS45">
        <v>2</v>
      </c>
      <c r="AT45">
        <v>3</v>
      </c>
      <c r="AU45">
        <v>3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7</v>
      </c>
      <c r="BF45">
        <v>3</v>
      </c>
      <c r="BG45">
        <v>10</v>
      </c>
      <c r="BH45">
        <v>0</v>
      </c>
      <c r="BI45">
        <v>5</v>
      </c>
      <c r="BJ45">
        <v>2</v>
      </c>
      <c r="BK45">
        <v>3</v>
      </c>
      <c r="BL45">
        <v>0</v>
      </c>
      <c r="BM45">
        <v>9</v>
      </c>
      <c r="BN45">
        <v>1</v>
      </c>
      <c r="BO45">
        <v>0</v>
      </c>
      <c r="BP45">
        <v>0</v>
      </c>
      <c r="BQ45">
        <v>7</v>
      </c>
      <c r="BR45">
        <v>10</v>
      </c>
      <c r="BS45">
        <v>10</v>
      </c>
      <c r="BT45">
        <v>0</v>
      </c>
      <c r="BU45">
        <v>7</v>
      </c>
      <c r="BV45">
        <v>0</v>
      </c>
      <c r="BW45">
        <v>7</v>
      </c>
      <c r="BX45">
        <v>9</v>
      </c>
      <c r="BY45">
        <v>9</v>
      </c>
      <c r="BZ45">
        <v>7</v>
      </c>
    </row>
    <row r="46" spans="1:78" x14ac:dyDescent="0.25">
      <c r="B46" s="7">
        <v>0.01</v>
      </c>
      <c r="C46" s="7">
        <v>0.01</v>
      </c>
      <c r="D46" t="s">
        <v>108</v>
      </c>
      <c r="E46" s="7">
        <v>0.01</v>
      </c>
      <c r="F46" s="7">
        <v>0.01</v>
      </c>
      <c r="G46" s="7">
        <v>0.01</v>
      </c>
      <c r="H46" s="7">
        <v>0.02</v>
      </c>
      <c r="I46" s="7">
        <v>0.01</v>
      </c>
      <c r="J46" s="7">
        <v>0.01</v>
      </c>
      <c r="K46" s="7">
        <v>0.01</v>
      </c>
      <c r="L46" s="7">
        <v>0.01</v>
      </c>
      <c r="M46" s="7">
        <v>0.01</v>
      </c>
      <c r="N46" s="7">
        <v>0.01</v>
      </c>
      <c r="O46" s="7">
        <v>0.04</v>
      </c>
      <c r="P46" t="s">
        <v>108</v>
      </c>
      <c r="Q46" s="7">
        <v>0.01</v>
      </c>
      <c r="R46" s="7">
        <v>0.01</v>
      </c>
      <c r="S46" s="7">
        <v>0.01</v>
      </c>
      <c r="T46" s="7">
        <v>0.01</v>
      </c>
      <c r="U46" s="7">
        <v>0.03</v>
      </c>
      <c r="V46" s="7">
        <v>0.01</v>
      </c>
      <c r="W46" s="7">
        <v>0.04</v>
      </c>
      <c r="X46" t="s">
        <v>108</v>
      </c>
      <c r="Y46" t="s">
        <v>108</v>
      </c>
      <c r="Z46" s="7">
        <v>0.01</v>
      </c>
      <c r="AA46" s="7">
        <v>0.01</v>
      </c>
      <c r="AB46" s="7">
        <v>0.01</v>
      </c>
      <c r="AC46" t="s">
        <v>108</v>
      </c>
      <c r="AD46" s="7">
        <v>0.02</v>
      </c>
      <c r="AE46" t="s">
        <v>108</v>
      </c>
      <c r="AF46">
        <v>0</v>
      </c>
      <c r="AG46" s="7">
        <v>0.06</v>
      </c>
      <c r="AH46" t="s">
        <v>108</v>
      </c>
      <c r="AI46" s="7">
        <v>0.02</v>
      </c>
      <c r="AJ46" t="s">
        <v>108</v>
      </c>
      <c r="AK46" t="s">
        <v>108</v>
      </c>
      <c r="AL46" s="7">
        <v>0.02</v>
      </c>
      <c r="AM46" s="7">
        <v>0.01</v>
      </c>
      <c r="AN46" t="s">
        <v>108</v>
      </c>
      <c r="AO46" t="s">
        <v>108</v>
      </c>
      <c r="AP46" t="s">
        <v>108</v>
      </c>
      <c r="AQ46" s="7">
        <v>0.03</v>
      </c>
      <c r="AR46" t="s">
        <v>108</v>
      </c>
      <c r="AS46" s="7">
        <v>0.05</v>
      </c>
      <c r="AT46" s="7">
        <v>0.03</v>
      </c>
      <c r="AU46" s="7">
        <v>0.05</v>
      </c>
      <c r="AV46" t="s">
        <v>108</v>
      </c>
      <c r="AW46" t="s">
        <v>108</v>
      </c>
      <c r="AX46" t="s">
        <v>108</v>
      </c>
      <c r="AY46" s="7">
        <v>0.01</v>
      </c>
      <c r="AZ46" t="s">
        <v>108</v>
      </c>
      <c r="BA46" t="s">
        <v>108</v>
      </c>
      <c r="BB46" t="s">
        <v>108</v>
      </c>
      <c r="BC46" t="s">
        <v>108</v>
      </c>
      <c r="BD46" t="s">
        <v>108</v>
      </c>
      <c r="BE46" s="7">
        <v>0.03</v>
      </c>
      <c r="BF46" s="7">
        <v>0.01</v>
      </c>
      <c r="BG46" s="7">
        <v>0.02</v>
      </c>
      <c r="BH46" t="s">
        <v>108</v>
      </c>
      <c r="BI46" s="7">
        <v>0.02</v>
      </c>
      <c r="BJ46" s="7">
        <v>0.01</v>
      </c>
      <c r="BK46" s="7">
        <v>0.03</v>
      </c>
      <c r="BL46" t="s">
        <v>108</v>
      </c>
      <c r="BM46" s="7">
        <v>0.03</v>
      </c>
      <c r="BN46">
        <v>0</v>
      </c>
      <c r="BO46" t="s">
        <v>108</v>
      </c>
      <c r="BP46" t="s">
        <v>108</v>
      </c>
      <c r="BQ46" s="7">
        <v>0.03</v>
      </c>
      <c r="BR46" s="7">
        <v>0.03</v>
      </c>
      <c r="BS46" s="7">
        <v>0.03</v>
      </c>
      <c r="BT46" t="s">
        <v>108</v>
      </c>
      <c r="BU46" s="7">
        <v>0.05</v>
      </c>
      <c r="BV46" t="s">
        <v>108</v>
      </c>
      <c r="BW46" s="7">
        <v>0.03</v>
      </c>
      <c r="BX46" s="7">
        <v>0.02</v>
      </c>
      <c r="BY46" s="7">
        <v>0.01</v>
      </c>
      <c r="BZ46" s="7">
        <v>0.01</v>
      </c>
    </row>
    <row r="47" spans="1:78" x14ac:dyDescent="0.25">
      <c r="A47" t="s">
        <v>72</v>
      </c>
      <c r="B47">
        <v>3</v>
      </c>
      <c r="C47">
        <v>0</v>
      </c>
      <c r="D47">
        <v>2</v>
      </c>
      <c r="E47">
        <v>1</v>
      </c>
      <c r="F47">
        <v>1</v>
      </c>
      <c r="G47">
        <v>0</v>
      </c>
      <c r="H47">
        <v>2</v>
      </c>
      <c r="I47">
        <v>0</v>
      </c>
      <c r="J47">
        <v>1</v>
      </c>
      <c r="K47">
        <v>1</v>
      </c>
      <c r="L47">
        <v>1</v>
      </c>
      <c r="M47">
        <v>0</v>
      </c>
      <c r="N47">
        <v>1</v>
      </c>
      <c r="O47">
        <v>2</v>
      </c>
      <c r="P47">
        <v>0</v>
      </c>
      <c r="Q47">
        <v>1</v>
      </c>
      <c r="R47">
        <v>2</v>
      </c>
      <c r="S47">
        <v>2</v>
      </c>
      <c r="T47">
        <v>1</v>
      </c>
      <c r="U47">
        <v>0</v>
      </c>
      <c r="V47">
        <v>1</v>
      </c>
      <c r="W47">
        <v>1</v>
      </c>
      <c r="X47">
        <v>1</v>
      </c>
      <c r="Y47">
        <v>0</v>
      </c>
      <c r="Z47">
        <v>3</v>
      </c>
      <c r="AA47">
        <v>3</v>
      </c>
      <c r="AB47">
        <v>3</v>
      </c>
      <c r="AC47">
        <v>0</v>
      </c>
      <c r="AD47">
        <v>3</v>
      </c>
      <c r="AE47">
        <v>0</v>
      </c>
      <c r="AF47">
        <v>3</v>
      </c>
      <c r="AG47">
        <v>0</v>
      </c>
      <c r="AH47">
        <v>0</v>
      </c>
      <c r="AI47">
        <v>2</v>
      </c>
      <c r="AJ47">
        <v>1</v>
      </c>
      <c r="AK47">
        <v>0</v>
      </c>
      <c r="AL47">
        <v>0</v>
      </c>
      <c r="AM47">
        <v>2</v>
      </c>
      <c r="AN47">
        <v>0</v>
      </c>
      <c r="AO47">
        <v>1</v>
      </c>
      <c r="AP47">
        <v>0</v>
      </c>
      <c r="AQ47">
        <v>0</v>
      </c>
      <c r="AR47">
        <v>0</v>
      </c>
      <c r="AS47">
        <v>1</v>
      </c>
      <c r="AT47">
        <v>0</v>
      </c>
      <c r="AU47">
        <v>0</v>
      </c>
      <c r="AV47">
        <v>0</v>
      </c>
      <c r="AW47">
        <v>0</v>
      </c>
      <c r="AX47">
        <v>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3</v>
      </c>
      <c r="BG47">
        <v>2</v>
      </c>
      <c r="BH47">
        <v>1</v>
      </c>
      <c r="BI47">
        <v>0</v>
      </c>
      <c r="BJ47">
        <v>1</v>
      </c>
      <c r="BK47">
        <v>0</v>
      </c>
      <c r="BL47">
        <v>0</v>
      </c>
      <c r="BM47">
        <v>1</v>
      </c>
      <c r="BN47">
        <v>1</v>
      </c>
      <c r="BO47">
        <v>1</v>
      </c>
      <c r="BP47">
        <v>0</v>
      </c>
      <c r="BQ47">
        <v>1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1</v>
      </c>
      <c r="BX47">
        <v>3</v>
      </c>
      <c r="BY47">
        <v>2</v>
      </c>
      <c r="BZ47">
        <v>2</v>
      </c>
    </row>
    <row r="48" spans="1:78" x14ac:dyDescent="0.25">
      <c r="B48">
        <v>0</v>
      </c>
      <c r="C48" t="s">
        <v>106</v>
      </c>
      <c r="D48" s="7">
        <v>0.03</v>
      </c>
      <c r="E48" s="7">
        <v>0.02</v>
      </c>
      <c r="F48" s="7">
        <v>0.01</v>
      </c>
      <c r="G48" t="s">
        <v>106</v>
      </c>
      <c r="H48" s="7">
        <v>0.01</v>
      </c>
      <c r="I48" t="s">
        <v>106</v>
      </c>
      <c r="J48">
        <v>0</v>
      </c>
      <c r="K48" s="7">
        <v>0.01</v>
      </c>
      <c r="L48" s="7">
        <v>0.01</v>
      </c>
      <c r="M48" t="s">
        <v>106</v>
      </c>
      <c r="N48">
        <v>0</v>
      </c>
      <c r="O48" s="7">
        <v>0.04</v>
      </c>
      <c r="P48" t="s">
        <v>106</v>
      </c>
      <c r="Q48" s="7">
        <v>0.01</v>
      </c>
      <c r="R48">
        <v>0</v>
      </c>
      <c r="S48">
        <v>0</v>
      </c>
      <c r="T48" s="7">
        <v>0.01</v>
      </c>
      <c r="U48" t="s">
        <v>106</v>
      </c>
      <c r="V48">
        <v>0</v>
      </c>
      <c r="W48" s="7">
        <v>0.02</v>
      </c>
      <c r="X48" s="7">
        <v>0.01</v>
      </c>
      <c r="Y48" t="s">
        <v>106</v>
      </c>
      <c r="Z48">
        <v>0</v>
      </c>
      <c r="AA48">
        <v>0</v>
      </c>
      <c r="AB48">
        <v>0</v>
      </c>
      <c r="AC48" t="s">
        <v>106</v>
      </c>
      <c r="AD48" s="7">
        <v>0.01</v>
      </c>
      <c r="AE48" t="s">
        <v>106</v>
      </c>
      <c r="AF48" s="7">
        <v>0.01</v>
      </c>
      <c r="AG48" t="s">
        <v>106</v>
      </c>
      <c r="AH48" t="s">
        <v>106</v>
      </c>
      <c r="AI48">
        <v>0</v>
      </c>
      <c r="AJ48" s="7">
        <v>0.02</v>
      </c>
      <c r="AK48" t="s">
        <v>106</v>
      </c>
      <c r="AL48" t="s">
        <v>106</v>
      </c>
      <c r="AM48" s="7">
        <v>0.01</v>
      </c>
      <c r="AN48" t="s">
        <v>106</v>
      </c>
      <c r="AO48" s="7">
        <v>0.02</v>
      </c>
      <c r="AP48" t="s">
        <v>106</v>
      </c>
      <c r="AQ48" t="s">
        <v>106</v>
      </c>
      <c r="AR48" t="s">
        <v>106</v>
      </c>
      <c r="AS48" s="7">
        <v>0.03</v>
      </c>
      <c r="AT48" t="s">
        <v>106</v>
      </c>
      <c r="AU48" t="s">
        <v>106</v>
      </c>
      <c r="AV48" t="s">
        <v>106</v>
      </c>
      <c r="AW48" t="s">
        <v>106</v>
      </c>
      <c r="AX48" s="7">
        <v>0.04</v>
      </c>
      <c r="AY48" t="s">
        <v>106</v>
      </c>
      <c r="AZ48" t="s">
        <v>106</v>
      </c>
      <c r="BA48" t="s">
        <v>106</v>
      </c>
      <c r="BB48" t="s">
        <v>106</v>
      </c>
      <c r="BC48" t="s">
        <v>106</v>
      </c>
      <c r="BD48" t="s">
        <v>106</v>
      </c>
      <c r="BE48" t="s">
        <v>106</v>
      </c>
      <c r="BF48" s="7">
        <v>0.01</v>
      </c>
      <c r="BG48">
        <v>0</v>
      </c>
      <c r="BH48">
        <v>0</v>
      </c>
      <c r="BI48" t="s">
        <v>106</v>
      </c>
      <c r="BJ48" s="7">
        <v>0.01</v>
      </c>
      <c r="BK48" t="s">
        <v>106</v>
      </c>
      <c r="BL48" t="s">
        <v>106</v>
      </c>
      <c r="BM48">
        <v>0</v>
      </c>
      <c r="BN48">
        <v>0</v>
      </c>
      <c r="BO48" s="7">
        <v>0.01</v>
      </c>
      <c r="BP48" t="s">
        <v>106</v>
      </c>
      <c r="BQ48">
        <v>0</v>
      </c>
      <c r="BR48" t="s">
        <v>106</v>
      </c>
      <c r="BS48">
        <v>0</v>
      </c>
      <c r="BT48" t="s">
        <v>106</v>
      </c>
      <c r="BU48" t="s">
        <v>106</v>
      </c>
      <c r="BV48" t="s">
        <v>106</v>
      </c>
      <c r="BW48" s="7">
        <v>0.01</v>
      </c>
      <c r="BX48" s="7">
        <v>0.01</v>
      </c>
      <c r="BY48">
        <v>0</v>
      </c>
      <c r="BZ48">
        <v>0</v>
      </c>
    </row>
    <row r="49" spans="1:78" x14ac:dyDescent="0.25">
      <c r="A49" t="s">
        <v>73</v>
      </c>
      <c r="B49">
        <v>106</v>
      </c>
      <c r="C49">
        <v>73</v>
      </c>
      <c r="D49">
        <v>28</v>
      </c>
      <c r="E49">
        <v>6</v>
      </c>
      <c r="F49">
        <v>21</v>
      </c>
      <c r="G49">
        <v>58</v>
      </c>
      <c r="H49">
        <v>28</v>
      </c>
      <c r="I49">
        <v>34</v>
      </c>
      <c r="J49">
        <v>37</v>
      </c>
      <c r="K49">
        <v>16</v>
      </c>
      <c r="L49">
        <v>20</v>
      </c>
      <c r="M49">
        <v>34</v>
      </c>
      <c r="N49">
        <v>65</v>
      </c>
      <c r="O49">
        <v>5</v>
      </c>
      <c r="P49">
        <v>2</v>
      </c>
      <c r="Q49">
        <v>22</v>
      </c>
      <c r="R49">
        <v>84</v>
      </c>
      <c r="S49">
        <v>71</v>
      </c>
      <c r="T49">
        <v>17</v>
      </c>
      <c r="U49">
        <v>18</v>
      </c>
      <c r="V49">
        <v>81</v>
      </c>
      <c r="W49">
        <v>14</v>
      </c>
      <c r="X49">
        <v>11</v>
      </c>
      <c r="Y49">
        <v>19</v>
      </c>
      <c r="Z49">
        <v>87</v>
      </c>
      <c r="AA49">
        <v>106</v>
      </c>
      <c r="AB49">
        <v>87</v>
      </c>
      <c r="AC49">
        <v>16</v>
      </c>
      <c r="AD49">
        <v>85</v>
      </c>
      <c r="AE49">
        <v>5</v>
      </c>
      <c r="AF49">
        <v>100</v>
      </c>
      <c r="AG49">
        <v>4</v>
      </c>
      <c r="AH49">
        <v>1</v>
      </c>
      <c r="AI49">
        <v>84</v>
      </c>
      <c r="AJ49">
        <v>6</v>
      </c>
      <c r="AK49">
        <v>17</v>
      </c>
      <c r="AL49">
        <v>52</v>
      </c>
      <c r="AM49">
        <v>39</v>
      </c>
      <c r="AN49">
        <v>3</v>
      </c>
      <c r="AO49">
        <v>12</v>
      </c>
      <c r="AP49">
        <v>11</v>
      </c>
      <c r="AQ49">
        <v>5</v>
      </c>
      <c r="AR49">
        <v>3</v>
      </c>
      <c r="AS49">
        <v>11</v>
      </c>
      <c r="AT49">
        <v>10</v>
      </c>
      <c r="AU49">
        <v>9</v>
      </c>
      <c r="AV49">
        <v>7</v>
      </c>
      <c r="AW49">
        <v>2</v>
      </c>
      <c r="AX49">
        <v>26</v>
      </c>
      <c r="AY49">
        <v>10</v>
      </c>
      <c r="AZ49">
        <v>0</v>
      </c>
      <c r="BA49">
        <v>3</v>
      </c>
      <c r="BB49">
        <v>3</v>
      </c>
      <c r="BC49">
        <v>7</v>
      </c>
      <c r="BD49">
        <v>0</v>
      </c>
      <c r="BE49">
        <v>29</v>
      </c>
      <c r="BF49">
        <v>77</v>
      </c>
      <c r="BG49">
        <v>67</v>
      </c>
      <c r="BH49">
        <v>39</v>
      </c>
      <c r="BI49">
        <v>32</v>
      </c>
      <c r="BJ49">
        <v>19</v>
      </c>
      <c r="BK49">
        <v>18</v>
      </c>
      <c r="BL49">
        <v>1</v>
      </c>
      <c r="BM49">
        <v>43</v>
      </c>
      <c r="BN49">
        <v>41</v>
      </c>
      <c r="BO49">
        <v>19</v>
      </c>
      <c r="BP49">
        <v>3</v>
      </c>
      <c r="BQ49">
        <v>32</v>
      </c>
      <c r="BR49">
        <v>47</v>
      </c>
      <c r="BS49">
        <v>46</v>
      </c>
      <c r="BT49">
        <v>12</v>
      </c>
      <c r="BU49">
        <v>19</v>
      </c>
      <c r="BV49">
        <v>7</v>
      </c>
      <c r="BW49">
        <v>27</v>
      </c>
      <c r="BX49">
        <v>64</v>
      </c>
      <c r="BY49">
        <v>65</v>
      </c>
      <c r="BZ49">
        <v>50</v>
      </c>
    </row>
    <row r="50" spans="1:78" x14ac:dyDescent="0.25">
      <c r="B50" s="7">
        <v>0.12</v>
      </c>
      <c r="C50" s="7">
        <v>0.1</v>
      </c>
      <c r="D50" s="7">
        <v>0.39</v>
      </c>
      <c r="E50" s="7">
        <v>0.08</v>
      </c>
      <c r="F50" s="7">
        <v>0.12</v>
      </c>
      <c r="G50" s="7">
        <v>0.13</v>
      </c>
      <c r="H50" s="7">
        <v>0.12</v>
      </c>
      <c r="I50" s="7">
        <v>0.12</v>
      </c>
      <c r="J50" s="7">
        <v>0.14000000000000001</v>
      </c>
      <c r="K50" s="7">
        <v>0.09</v>
      </c>
      <c r="L50" s="7">
        <v>0.13</v>
      </c>
      <c r="M50" s="7">
        <v>0.16</v>
      </c>
      <c r="N50" s="7">
        <v>0.11</v>
      </c>
      <c r="O50" s="7">
        <v>0.09</v>
      </c>
      <c r="P50" s="7">
        <v>0.12</v>
      </c>
      <c r="Q50" s="7">
        <v>0.15</v>
      </c>
      <c r="R50" s="7">
        <v>0.12</v>
      </c>
      <c r="S50" s="7">
        <v>0.13</v>
      </c>
      <c r="T50" s="7">
        <v>0.09</v>
      </c>
      <c r="U50" s="7">
        <v>0.17</v>
      </c>
      <c r="V50" s="7">
        <v>0.11</v>
      </c>
      <c r="W50" s="7">
        <v>0.22</v>
      </c>
      <c r="X50" s="7">
        <v>0.15</v>
      </c>
      <c r="Y50" s="7">
        <v>0.19</v>
      </c>
      <c r="Z50" s="7">
        <v>0.11</v>
      </c>
      <c r="AA50" s="7">
        <v>0.12</v>
      </c>
      <c r="AB50" s="7">
        <v>0.11</v>
      </c>
      <c r="AC50" s="7">
        <v>0.13</v>
      </c>
      <c r="AD50" s="7">
        <v>0.12</v>
      </c>
      <c r="AE50" s="7">
        <v>0.11</v>
      </c>
      <c r="AF50" s="7">
        <v>0.15</v>
      </c>
      <c r="AG50" s="7">
        <v>0.02</v>
      </c>
      <c r="AH50" s="7">
        <v>0.08</v>
      </c>
      <c r="AI50" s="7">
        <v>0.12</v>
      </c>
      <c r="AJ50" s="7">
        <v>0.09</v>
      </c>
      <c r="AK50" s="7">
        <v>0.15</v>
      </c>
      <c r="AL50" s="7">
        <v>0.13</v>
      </c>
      <c r="AM50" s="7">
        <v>0.11</v>
      </c>
      <c r="AN50" s="7">
        <v>0.22</v>
      </c>
      <c r="AO50" s="7">
        <v>0.15</v>
      </c>
      <c r="AP50" s="7">
        <v>0.14000000000000001</v>
      </c>
      <c r="AQ50" s="7">
        <v>0.08</v>
      </c>
      <c r="AR50" s="7">
        <v>7.0000000000000007E-2</v>
      </c>
      <c r="AS50" s="7">
        <v>0.27</v>
      </c>
      <c r="AT50" s="7">
        <v>0.1</v>
      </c>
      <c r="AU50" s="7">
        <v>0.17</v>
      </c>
      <c r="AV50" s="7">
        <v>0.14000000000000001</v>
      </c>
      <c r="AW50" s="7">
        <v>0.16</v>
      </c>
      <c r="AX50" s="7">
        <v>0.45</v>
      </c>
      <c r="AY50" s="7">
        <v>0.09</v>
      </c>
      <c r="AZ50" t="s">
        <v>108</v>
      </c>
      <c r="BA50" s="7">
        <v>0.04</v>
      </c>
      <c r="BB50" s="7">
        <v>0.04</v>
      </c>
      <c r="BC50" s="7">
        <v>0.15</v>
      </c>
      <c r="BD50" t="s">
        <v>108</v>
      </c>
      <c r="BE50" s="7">
        <v>0.13</v>
      </c>
      <c r="BF50" s="7">
        <v>0.12</v>
      </c>
      <c r="BG50" s="7">
        <v>0.12</v>
      </c>
      <c r="BH50" s="7">
        <v>0.14000000000000001</v>
      </c>
      <c r="BI50" s="7">
        <v>0.14000000000000001</v>
      </c>
      <c r="BJ50" s="7">
        <v>0.1</v>
      </c>
      <c r="BK50" s="7">
        <v>0.16</v>
      </c>
      <c r="BL50" s="7">
        <v>0.02</v>
      </c>
      <c r="BM50" s="7">
        <v>0.12</v>
      </c>
      <c r="BN50" s="7">
        <v>0.12</v>
      </c>
      <c r="BO50" s="7">
        <v>0.13</v>
      </c>
      <c r="BP50" s="7">
        <v>0.11</v>
      </c>
      <c r="BQ50" s="7">
        <v>0.13</v>
      </c>
      <c r="BR50" s="7">
        <v>0.13</v>
      </c>
      <c r="BS50" s="7">
        <v>0.13</v>
      </c>
      <c r="BT50" s="7">
        <v>0.15</v>
      </c>
      <c r="BU50" s="7">
        <v>0.12</v>
      </c>
      <c r="BV50" s="7">
        <v>0.09</v>
      </c>
      <c r="BW50" s="7">
        <v>0.14000000000000001</v>
      </c>
      <c r="BX50" s="7">
        <v>0.11</v>
      </c>
      <c r="BY50" s="7">
        <v>0.11</v>
      </c>
      <c r="BZ50" s="7">
        <v>0.1</v>
      </c>
    </row>
    <row r="51" spans="1:78" x14ac:dyDescent="0.25">
      <c r="A51" t="s">
        <v>131</v>
      </c>
      <c r="B51">
        <v>24</v>
      </c>
      <c r="C51">
        <v>24</v>
      </c>
      <c r="D51">
        <v>0</v>
      </c>
      <c r="E51">
        <v>0</v>
      </c>
      <c r="F51">
        <v>5</v>
      </c>
      <c r="G51">
        <v>11</v>
      </c>
      <c r="H51">
        <v>7</v>
      </c>
      <c r="I51">
        <v>6</v>
      </c>
      <c r="J51">
        <v>11</v>
      </c>
      <c r="K51">
        <v>3</v>
      </c>
      <c r="L51">
        <v>4</v>
      </c>
      <c r="M51">
        <v>7</v>
      </c>
      <c r="N51">
        <v>15</v>
      </c>
      <c r="O51">
        <v>0</v>
      </c>
      <c r="P51">
        <v>1</v>
      </c>
      <c r="Q51">
        <v>4</v>
      </c>
      <c r="R51">
        <v>20</v>
      </c>
      <c r="S51">
        <v>11</v>
      </c>
      <c r="T51">
        <v>7</v>
      </c>
      <c r="U51">
        <v>4</v>
      </c>
      <c r="V51">
        <v>18</v>
      </c>
      <c r="W51">
        <v>2</v>
      </c>
      <c r="X51">
        <v>3</v>
      </c>
      <c r="Y51">
        <v>5</v>
      </c>
      <c r="Z51">
        <v>19</v>
      </c>
      <c r="AA51">
        <v>24</v>
      </c>
      <c r="AB51">
        <v>19</v>
      </c>
      <c r="AC51">
        <v>5</v>
      </c>
      <c r="AD51">
        <v>18</v>
      </c>
      <c r="AE51">
        <v>1</v>
      </c>
      <c r="AF51">
        <v>22</v>
      </c>
      <c r="AG51">
        <v>1</v>
      </c>
      <c r="AH51">
        <v>0</v>
      </c>
      <c r="AI51">
        <v>17</v>
      </c>
      <c r="AJ51">
        <v>2</v>
      </c>
      <c r="AK51">
        <v>3</v>
      </c>
      <c r="AL51">
        <v>9</v>
      </c>
      <c r="AM51">
        <v>10</v>
      </c>
      <c r="AN51">
        <v>0</v>
      </c>
      <c r="AO51">
        <v>4</v>
      </c>
      <c r="AP51">
        <v>4</v>
      </c>
      <c r="AQ51">
        <v>2</v>
      </c>
      <c r="AR51">
        <v>1</v>
      </c>
      <c r="AS51">
        <v>0</v>
      </c>
      <c r="AT51">
        <v>2</v>
      </c>
      <c r="AU51">
        <v>3</v>
      </c>
      <c r="AV51">
        <v>0</v>
      </c>
      <c r="AW51">
        <v>0</v>
      </c>
      <c r="AX51">
        <v>0</v>
      </c>
      <c r="AY51">
        <v>1</v>
      </c>
      <c r="AZ51">
        <v>6</v>
      </c>
      <c r="BA51">
        <v>0</v>
      </c>
      <c r="BB51">
        <v>4</v>
      </c>
      <c r="BC51">
        <v>0</v>
      </c>
      <c r="BD51">
        <v>0</v>
      </c>
      <c r="BE51">
        <v>2</v>
      </c>
      <c r="BF51">
        <v>21</v>
      </c>
      <c r="BG51">
        <v>15</v>
      </c>
      <c r="BH51">
        <v>9</v>
      </c>
      <c r="BI51">
        <v>5</v>
      </c>
      <c r="BJ51">
        <v>7</v>
      </c>
      <c r="BK51">
        <v>3</v>
      </c>
      <c r="BL51">
        <v>0</v>
      </c>
      <c r="BM51">
        <v>8</v>
      </c>
      <c r="BN51">
        <v>9</v>
      </c>
      <c r="BO51">
        <v>6</v>
      </c>
      <c r="BP51">
        <v>1</v>
      </c>
      <c r="BQ51">
        <v>8</v>
      </c>
      <c r="BR51">
        <v>8</v>
      </c>
      <c r="BS51">
        <v>6</v>
      </c>
      <c r="BT51">
        <v>0</v>
      </c>
      <c r="BU51">
        <v>2</v>
      </c>
      <c r="BV51">
        <v>4</v>
      </c>
      <c r="BW51">
        <v>6</v>
      </c>
      <c r="BX51">
        <v>13</v>
      </c>
      <c r="BY51">
        <v>17</v>
      </c>
      <c r="BZ51">
        <v>12</v>
      </c>
    </row>
    <row r="52" spans="1:78" x14ac:dyDescent="0.25">
      <c r="B52" s="7">
        <v>0.03</v>
      </c>
      <c r="C52" s="7">
        <v>0.03</v>
      </c>
      <c r="D52" t="s">
        <v>108</v>
      </c>
      <c r="E52" t="s">
        <v>108</v>
      </c>
      <c r="F52" s="7">
        <v>0.03</v>
      </c>
      <c r="G52" s="7">
        <v>0.02</v>
      </c>
      <c r="H52" s="7">
        <v>0.03</v>
      </c>
      <c r="I52" s="7">
        <v>0.02</v>
      </c>
      <c r="J52" s="7">
        <v>0.04</v>
      </c>
      <c r="K52" s="7">
        <v>0.02</v>
      </c>
      <c r="L52" s="7">
        <v>0.03</v>
      </c>
      <c r="M52" s="7">
        <v>0.03</v>
      </c>
      <c r="N52" s="7">
        <v>0.03</v>
      </c>
      <c r="O52" s="7">
        <v>0.01</v>
      </c>
      <c r="P52" s="7">
        <v>0.05</v>
      </c>
      <c r="Q52" s="7">
        <v>0.03</v>
      </c>
      <c r="R52" s="7">
        <v>0.03</v>
      </c>
      <c r="S52" s="7">
        <v>0.02</v>
      </c>
      <c r="T52" s="7">
        <v>0.04</v>
      </c>
      <c r="U52" s="7">
        <v>0.04</v>
      </c>
      <c r="V52" s="7">
        <v>0.03</v>
      </c>
      <c r="W52" s="7">
        <v>0.04</v>
      </c>
      <c r="X52" s="7">
        <v>0.04</v>
      </c>
      <c r="Y52" s="7">
        <v>0.05</v>
      </c>
      <c r="Z52" s="7">
        <v>0.02</v>
      </c>
      <c r="AA52" s="7">
        <v>0.03</v>
      </c>
      <c r="AB52" s="7">
        <v>0.02</v>
      </c>
      <c r="AC52" s="7">
        <v>0.04</v>
      </c>
      <c r="AD52" s="7">
        <v>0.03</v>
      </c>
      <c r="AE52" s="7">
        <v>0.02</v>
      </c>
      <c r="AF52" s="7">
        <v>0.03</v>
      </c>
      <c r="AG52" s="7">
        <v>0.01</v>
      </c>
      <c r="AH52" t="s">
        <v>108</v>
      </c>
      <c r="AI52" s="7">
        <v>0.02</v>
      </c>
      <c r="AJ52" s="7">
        <v>0.03</v>
      </c>
      <c r="AK52" s="7">
        <v>0.02</v>
      </c>
      <c r="AL52" s="7">
        <v>0.02</v>
      </c>
      <c r="AM52" s="7">
        <v>0.03</v>
      </c>
      <c r="AN52" t="s">
        <v>108</v>
      </c>
      <c r="AO52" s="7">
        <v>0.05</v>
      </c>
      <c r="AP52" s="7">
        <v>0.05</v>
      </c>
      <c r="AQ52" s="7">
        <v>0.03</v>
      </c>
      <c r="AR52" s="7">
        <v>0.03</v>
      </c>
      <c r="AS52" t="s">
        <v>108</v>
      </c>
      <c r="AT52" s="7">
        <v>0.02</v>
      </c>
      <c r="AU52" s="7">
        <v>0.05</v>
      </c>
      <c r="AV52" t="s">
        <v>108</v>
      </c>
      <c r="AW52" t="s">
        <v>108</v>
      </c>
      <c r="AX52" t="s">
        <v>108</v>
      </c>
      <c r="AY52" s="7">
        <v>0.01</v>
      </c>
      <c r="AZ52" s="7">
        <v>0.08</v>
      </c>
      <c r="BA52" t="s">
        <v>108</v>
      </c>
      <c r="BB52" s="7">
        <v>0.05</v>
      </c>
      <c r="BC52" t="s">
        <v>108</v>
      </c>
      <c r="BD52" t="s">
        <v>108</v>
      </c>
      <c r="BE52" s="7">
        <v>0.01</v>
      </c>
      <c r="BF52" s="7">
        <v>0.03</v>
      </c>
      <c r="BG52" s="7">
        <v>0.03</v>
      </c>
      <c r="BH52" s="7">
        <v>0.03</v>
      </c>
      <c r="BI52" s="7">
        <v>0.02</v>
      </c>
      <c r="BJ52" s="7">
        <v>0.04</v>
      </c>
      <c r="BK52" s="7">
        <v>0.02</v>
      </c>
      <c r="BL52" t="s">
        <v>108</v>
      </c>
      <c r="BM52" s="7">
        <v>0.02</v>
      </c>
      <c r="BN52" s="7">
        <v>0.03</v>
      </c>
      <c r="BO52" s="7">
        <v>0.04</v>
      </c>
      <c r="BP52" s="7">
        <v>0.02</v>
      </c>
      <c r="BQ52" s="7">
        <v>0.03</v>
      </c>
      <c r="BR52" s="7">
        <v>0.02</v>
      </c>
      <c r="BS52" s="7">
        <v>0.02</v>
      </c>
      <c r="BT52" t="s">
        <v>108</v>
      </c>
      <c r="BU52" s="7">
        <v>0.01</v>
      </c>
      <c r="BV52" s="7">
        <v>0.05</v>
      </c>
      <c r="BW52" s="7">
        <v>0.03</v>
      </c>
      <c r="BX52" s="7">
        <v>0.02</v>
      </c>
      <c r="BY52" s="7">
        <v>0.03</v>
      </c>
      <c r="BZ52" s="7">
        <v>0.03</v>
      </c>
    </row>
    <row r="53" spans="1:78" x14ac:dyDescent="0.25">
      <c r="A53" t="s">
        <v>152</v>
      </c>
      <c r="B53">
        <v>4</v>
      </c>
      <c r="C53">
        <v>4</v>
      </c>
      <c r="D53">
        <v>0</v>
      </c>
      <c r="E53">
        <v>0</v>
      </c>
      <c r="F53">
        <v>2</v>
      </c>
      <c r="G53">
        <v>2</v>
      </c>
      <c r="H53">
        <v>0</v>
      </c>
      <c r="I53">
        <v>2</v>
      </c>
      <c r="J53">
        <v>0</v>
      </c>
      <c r="K53">
        <v>0</v>
      </c>
      <c r="L53">
        <v>2</v>
      </c>
      <c r="M53">
        <v>1</v>
      </c>
      <c r="N53">
        <v>3</v>
      </c>
      <c r="O53">
        <v>0</v>
      </c>
      <c r="P53">
        <v>0</v>
      </c>
      <c r="Q53">
        <v>0</v>
      </c>
      <c r="R53">
        <v>4</v>
      </c>
      <c r="S53">
        <v>0</v>
      </c>
      <c r="T53">
        <v>4</v>
      </c>
      <c r="U53">
        <v>0</v>
      </c>
      <c r="V53">
        <v>4</v>
      </c>
      <c r="W53">
        <v>0</v>
      </c>
      <c r="X53">
        <v>0</v>
      </c>
      <c r="Y53">
        <v>2</v>
      </c>
      <c r="Z53">
        <v>2</v>
      </c>
      <c r="AA53">
        <v>4</v>
      </c>
      <c r="AB53">
        <v>2</v>
      </c>
      <c r="AC53">
        <v>1</v>
      </c>
      <c r="AD53">
        <v>3</v>
      </c>
      <c r="AE53">
        <v>0</v>
      </c>
      <c r="AF53">
        <v>0</v>
      </c>
      <c r="AG53">
        <v>4</v>
      </c>
      <c r="AH53">
        <v>0</v>
      </c>
      <c r="AI53">
        <v>2</v>
      </c>
      <c r="AJ53">
        <v>0</v>
      </c>
      <c r="AK53">
        <v>2</v>
      </c>
      <c r="AL53">
        <v>1</v>
      </c>
      <c r="AM53">
        <v>3</v>
      </c>
      <c r="AN53">
        <v>0</v>
      </c>
      <c r="AO53">
        <v>0</v>
      </c>
      <c r="AP53">
        <v>0</v>
      </c>
      <c r="AQ53">
        <v>2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</v>
      </c>
      <c r="AZ53">
        <v>1</v>
      </c>
      <c r="BA53">
        <v>0</v>
      </c>
      <c r="BB53">
        <v>0</v>
      </c>
      <c r="BC53">
        <v>0</v>
      </c>
      <c r="BD53">
        <v>0</v>
      </c>
      <c r="BE53">
        <v>2</v>
      </c>
      <c r="BF53">
        <v>2</v>
      </c>
      <c r="BG53">
        <v>2</v>
      </c>
      <c r="BH53">
        <v>2</v>
      </c>
      <c r="BI53">
        <v>2</v>
      </c>
      <c r="BJ53">
        <v>0</v>
      </c>
      <c r="BK53">
        <v>0</v>
      </c>
      <c r="BL53">
        <v>0</v>
      </c>
      <c r="BM53">
        <v>2</v>
      </c>
      <c r="BN53">
        <v>0</v>
      </c>
      <c r="BO53">
        <v>1</v>
      </c>
      <c r="BP53">
        <v>1</v>
      </c>
      <c r="BQ53">
        <v>0</v>
      </c>
      <c r="BR53">
        <v>2</v>
      </c>
      <c r="BS53">
        <v>2</v>
      </c>
      <c r="BT53">
        <v>0</v>
      </c>
      <c r="BU53">
        <v>2</v>
      </c>
      <c r="BV53">
        <v>0</v>
      </c>
      <c r="BW53">
        <v>0</v>
      </c>
      <c r="BX53">
        <v>2</v>
      </c>
      <c r="BY53">
        <v>2</v>
      </c>
      <c r="BZ53">
        <v>1</v>
      </c>
    </row>
    <row r="54" spans="1:78" x14ac:dyDescent="0.25">
      <c r="B54">
        <v>0</v>
      </c>
      <c r="C54" s="7">
        <v>0.01</v>
      </c>
      <c r="D54" t="s">
        <v>106</v>
      </c>
      <c r="E54" t="s">
        <v>106</v>
      </c>
      <c r="F54" s="7">
        <v>0.01</v>
      </c>
      <c r="G54">
        <v>0</v>
      </c>
      <c r="H54" t="s">
        <v>106</v>
      </c>
      <c r="I54" s="7">
        <v>0.01</v>
      </c>
      <c r="J54" t="s">
        <v>106</v>
      </c>
      <c r="K54" t="s">
        <v>106</v>
      </c>
      <c r="L54" s="7">
        <v>0.01</v>
      </c>
      <c r="M54">
        <v>0</v>
      </c>
      <c r="N54" s="7">
        <v>0.01</v>
      </c>
      <c r="O54" t="s">
        <v>106</v>
      </c>
      <c r="P54" t="s">
        <v>106</v>
      </c>
      <c r="Q54" t="s">
        <v>106</v>
      </c>
      <c r="R54" s="7">
        <v>0.01</v>
      </c>
      <c r="S54" t="s">
        <v>106</v>
      </c>
      <c r="T54" s="7">
        <v>0.02</v>
      </c>
      <c r="U54" t="s">
        <v>106</v>
      </c>
      <c r="V54" s="7">
        <v>0.01</v>
      </c>
      <c r="W54" t="s">
        <v>106</v>
      </c>
      <c r="X54" t="s">
        <v>106</v>
      </c>
      <c r="Y54" s="7">
        <v>0.02</v>
      </c>
      <c r="Z54">
        <v>0</v>
      </c>
      <c r="AA54">
        <v>0</v>
      </c>
      <c r="AB54">
        <v>0</v>
      </c>
      <c r="AC54" s="7">
        <v>0.01</v>
      </c>
      <c r="AD54">
        <v>0</v>
      </c>
      <c r="AE54" t="s">
        <v>106</v>
      </c>
      <c r="AF54" t="s">
        <v>106</v>
      </c>
      <c r="AG54" s="7">
        <v>0.02</v>
      </c>
      <c r="AH54" t="s">
        <v>106</v>
      </c>
      <c r="AI54">
        <v>0</v>
      </c>
      <c r="AJ54" t="s">
        <v>106</v>
      </c>
      <c r="AK54" s="7">
        <v>0.01</v>
      </c>
      <c r="AL54">
        <v>0</v>
      </c>
      <c r="AM54" s="7">
        <v>0.01</v>
      </c>
      <c r="AN54" t="s">
        <v>106</v>
      </c>
      <c r="AO54" t="s">
        <v>106</v>
      </c>
      <c r="AP54" t="s">
        <v>106</v>
      </c>
      <c r="AQ54" s="7">
        <v>0.04</v>
      </c>
      <c r="AR54" t="s">
        <v>106</v>
      </c>
      <c r="AS54" t="s">
        <v>106</v>
      </c>
      <c r="AT54" t="s">
        <v>106</v>
      </c>
      <c r="AU54" t="s">
        <v>106</v>
      </c>
      <c r="AV54" t="s">
        <v>106</v>
      </c>
      <c r="AW54" t="s">
        <v>106</v>
      </c>
      <c r="AX54" t="s">
        <v>106</v>
      </c>
      <c r="AY54" s="7">
        <v>0.01</v>
      </c>
      <c r="AZ54" s="7">
        <v>0.01</v>
      </c>
      <c r="BA54" t="s">
        <v>106</v>
      </c>
      <c r="BB54" t="s">
        <v>106</v>
      </c>
      <c r="BC54" t="s">
        <v>106</v>
      </c>
      <c r="BD54" t="s">
        <v>106</v>
      </c>
      <c r="BE54" s="7">
        <v>0.01</v>
      </c>
      <c r="BF54">
        <v>0</v>
      </c>
      <c r="BG54">
        <v>0</v>
      </c>
      <c r="BH54" s="7">
        <v>0.01</v>
      </c>
      <c r="BI54" s="7">
        <v>0.01</v>
      </c>
      <c r="BJ54" t="s">
        <v>106</v>
      </c>
      <c r="BK54" t="s">
        <v>106</v>
      </c>
      <c r="BL54" t="s">
        <v>106</v>
      </c>
      <c r="BM54">
        <v>0</v>
      </c>
      <c r="BN54" t="s">
        <v>106</v>
      </c>
      <c r="BO54" s="7">
        <v>0.01</v>
      </c>
      <c r="BP54" s="7">
        <v>0.03</v>
      </c>
      <c r="BQ54" t="s">
        <v>106</v>
      </c>
      <c r="BR54">
        <v>0</v>
      </c>
      <c r="BS54">
        <v>0</v>
      </c>
      <c r="BT54" t="s">
        <v>106</v>
      </c>
      <c r="BU54" s="7">
        <v>0.01</v>
      </c>
      <c r="BV54" t="s">
        <v>106</v>
      </c>
      <c r="BW54" t="s">
        <v>106</v>
      </c>
      <c r="BX54">
        <v>0</v>
      </c>
      <c r="BY54">
        <v>0</v>
      </c>
      <c r="BZ54">
        <v>0</v>
      </c>
    </row>
    <row r="55" spans="1:78" x14ac:dyDescent="0.25">
      <c r="A55" t="s">
        <v>132</v>
      </c>
      <c r="B55">
        <v>50</v>
      </c>
      <c r="C55">
        <v>37</v>
      </c>
      <c r="D55">
        <v>11</v>
      </c>
      <c r="E55">
        <v>1</v>
      </c>
      <c r="F55">
        <v>9</v>
      </c>
      <c r="G55">
        <v>27</v>
      </c>
      <c r="H55">
        <v>13</v>
      </c>
      <c r="I55">
        <v>13</v>
      </c>
      <c r="J55">
        <v>17</v>
      </c>
      <c r="K55">
        <v>10</v>
      </c>
      <c r="L55">
        <v>10</v>
      </c>
      <c r="M55">
        <v>19</v>
      </c>
      <c r="N55">
        <v>28</v>
      </c>
      <c r="O55">
        <v>3</v>
      </c>
      <c r="P55">
        <v>0</v>
      </c>
      <c r="Q55">
        <v>11</v>
      </c>
      <c r="R55">
        <v>38</v>
      </c>
      <c r="S55">
        <v>30</v>
      </c>
      <c r="T55">
        <v>10</v>
      </c>
      <c r="U55">
        <v>9</v>
      </c>
      <c r="V55">
        <v>41</v>
      </c>
      <c r="W55">
        <v>2</v>
      </c>
      <c r="X55">
        <v>7</v>
      </c>
      <c r="Y55">
        <v>8</v>
      </c>
      <c r="Z55">
        <v>42</v>
      </c>
      <c r="AA55">
        <v>50</v>
      </c>
      <c r="AB55">
        <v>42</v>
      </c>
      <c r="AC55">
        <v>7</v>
      </c>
      <c r="AD55">
        <v>41</v>
      </c>
      <c r="AE55">
        <v>2</v>
      </c>
      <c r="AF55">
        <v>48</v>
      </c>
      <c r="AG55">
        <v>2</v>
      </c>
      <c r="AH55">
        <v>1</v>
      </c>
      <c r="AI55">
        <v>39</v>
      </c>
      <c r="AJ55">
        <v>3</v>
      </c>
      <c r="AK55">
        <v>8</v>
      </c>
      <c r="AL55">
        <v>20</v>
      </c>
      <c r="AM55">
        <v>23</v>
      </c>
      <c r="AN55">
        <v>3</v>
      </c>
      <c r="AO55">
        <v>4</v>
      </c>
      <c r="AP55">
        <v>4</v>
      </c>
      <c r="AQ55">
        <v>8</v>
      </c>
      <c r="AR55">
        <v>1</v>
      </c>
      <c r="AS55">
        <v>0</v>
      </c>
      <c r="AT55">
        <v>2</v>
      </c>
      <c r="AU55">
        <v>2</v>
      </c>
      <c r="AV55">
        <v>2</v>
      </c>
      <c r="AW55">
        <v>6</v>
      </c>
      <c r="AX55">
        <v>5</v>
      </c>
      <c r="AY55">
        <v>9</v>
      </c>
      <c r="AZ55">
        <v>3</v>
      </c>
      <c r="BA55">
        <v>3</v>
      </c>
      <c r="BB55">
        <v>3</v>
      </c>
      <c r="BC55">
        <v>3</v>
      </c>
      <c r="BD55">
        <v>0</v>
      </c>
      <c r="BE55">
        <v>5</v>
      </c>
      <c r="BF55">
        <v>44</v>
      </c>
      <c r="BG55">
        <v>30</v>
      </c>
      <c r="BH55">
        <v>20</v>
      </c>
      <c r="BI55">
        <v>10</v>
      </c>
      <c r="BJ55">
        <v>8</v>
      </c>
      <c r="BK55">
        <v>7</v>
      </c>
      <c r="BL55">
        <v>3</v>
      </c>
      <c r="BM55">
        <v>18</v>
      </c>
      <c r="BN55">
        <v>27</v>
      </c>
      <c r="BO55">
        <v>2</v>
      </c>
      <c r="BP55">
        <v>3</v>
      </c>
      <c r="BQ55">
        <v>16</v>
      </c>
      <c r="BR55">
        <v>20</v>
      </c>
      <c r="BS55">
        <v>21</v>
      </c>
      <c r="BT55">
        <v>1</v>
      </c>
      <c r="BU55">
        <v>5</v>
      </c>
      <c r="BV55">
        <v>3</v>
      </c>
      <c r="BW55">
        <v>14</v>
      </c>
      <c r="BX55">
        <v>30</v>
      </c>
      <c r="BY55">
        <v>30</v>
      </c>
      <c r="BZ55">
        <v>25</v>
      </c>
    </row>
    <row r="56" spans="1:78" x14ac:dyDescent="0.25">
      <c r="B56" s="7">
        <v>0.06</v>
      </c>
      <c r="C56" s="7">
        <v>0.05</v>
      </c>
      <c r="D56" s="7">
        <v>0.16</v>
      </c>
      <c r="E56" s="7">
        <v>0.02</v>
      </c>
      <c r="F56" s="7">
        <v>0.05</v>
      </c>
      <c r="G56" s="7">
        <v>0.06</v>
      </c>
      <c r="H56" s="7">
        <v>0.06</v>
      </c>
      <c r="I56" s="7">
        <v>0.05</v>
      </c>
      <c r="J56" s="7">
        <v>7.0000000000000007E-2</v>
      </c>
      <c r="K56" s="7">
        <v>0.06</v>
      </c>
      <c r="L56" s="7">
        <v>0.06</v>
      </c>
      <c r="M56" s="7">
        <v>0.09</v>
      </c>
      <c r="N56" s="7">
        <v>0.05</v>
      </c>
      <c r="O56" s="7">
        <v>0.06</v>
      </c>
      <c r="P56" t="s">
        <v>108</v>
      </c>
      <c r="Q56" s="7">
        <v>0.08</v>
      </c>
      <c r="R56" s="7">
        <v>0.05</v>
      </c>
      <c r="S56" s="7">
        <v>0.05</v>
      </c>
      <c r="T56" s="7">
        <v>0.05</v>
      </c>
      <c r="U56" s="7">
        <v>0.09</v>
      </c>
      <c r="V56" s="7">
        <v>0.06</v>
      </c>
      <c r="W56" s="7">
        <v>0.03</v>
      </c>
      <c r="X56" s="7">
        <v>0.1</v>
      </c>
      <c r="Y56" s="7">
        <v>0.08</v>
      </c>
      <c r="Z56" s="7">
        <v>0.05</v>
      </c>
      <c r="AA56" s="7">
        <v>0.06</v>
      </c>
      <c r="AB56" s="7">
        <v>0.06</v>
      </c>
      <c r="AC56" s="7">
        <v>0.06</v>
      </c>
      <c r="AD56" s="7">
        <v>0.06</v>
      </c>
      <c r="AE56" s="7">
        <v>0.03</v>
      </c>
      <c r="AF56" s="7">
        <v>7.0000000000000007E-2</v>
      </c>
      <c r="AG56" s="7">
        <v>0.01</v>
      </c>
      <c r="AH56" s="7">
        <v>0.1</v>
      </c>
      <c r="AI56" s="7">
        <v>0.06</v>
      </c>
      <c r="AJ56" s="7">
        <v>0.05</v>
      </c>
      <c r="AK56" s="7">
        <v>7.0000000000000007E-2</v>
      </c>
      <c r="AL56" s="7">
        <v>0.05</v>
      </c>
      <c r="AM56" s="7">
        <v>0.06</v>
      </c>
      <c r="AN56" s="7">
        <v>0.2</v>
      </c>
      <c r="AO56" s="7">
        <v>0.05</v>
      </c>
      <c r="AP56" s="7">
        <v>0.05</v>
      </c>
      <c r="AQ56" s="7">
        <v>0.13</v>
      </c>
      <c r="AR56" s="7">
        <v>0.02</v>
      </c>
      <c r="AS56" t="s">
        <v>108</v>
      </c>
      <c r="AT56" s="7">
        <v>0.03</v>
      </c>
      <c r="AU56" s="7">
        <v>0.03</v>
      </c>
      <c r="AV56" s="7">
        <v>0.03</v>
      </c>
      <c r="AW56" s="7">
        <v>0.44</v>
      </c>
      <c r="AX56" s="7">
        <v>0.09</v>
      </c>
      <c r="AY56" s="7">
        <v>0.08</v>
      </c>
      <c r="AZ56" s="7">
        <v>0.05</v>
      </c>
      <c r="BA56" s="7">
        <v>0.04</v>
      </c>
      <c r="BB56" s="7">
        <v>0.04</v>
      </c>
      <c r="BC56" s="7">
        <v>0.05</v>
      </c>
      <c r="BD56" t="s">
        <v>108</v>
      </c>
      <c r="BE56" s="7">
        <v>0.02</v>
      </c>
      <c r="BF56" s="7">
        <v>7.0000000000000007E-2</v>
      </c>
      <c r="BG56" s="7">
        <v>0.05</v>
      </c>
      <c r="BH56" s="7">
        <v>7.0000000000000007E-2</v>
      </c>
      <c r="BI56" s="7">
        <v>0.04</v>
      </c>
      <c r="BJ56" s="7">
        <v>0.04</v>
      </c>
      <c r="BK56" s="7">
        <v>0.06</v>
      </c>
      <c r="BL56" s="7">
        <v>7.0000000000000007E-2</v>
      </c>
      <c r="BM56" s="7">
        <v>0.05</v>
      </c>
      <c r="BN56" s="7">
        <v>0.08</v>
      </c>
      <c r="BO56" s="7">
        <v>0.01</v>
      </c>
      <c r="BP56" s="7">
        <v>0.11</v>
      </c>
      <c r="BQ56" s="7">
        <v>0.06</v>
      </c>
      <c r="BR56" s="7">
        <v>0.05</v>
      </c>
      <c r="BS56" s="7">
        <v>0.06</v>
      </c>
      <c r="BT56" s="7">
        <v>0.01</v>
      </c>
      <c r="BU56" s="7">
        <v>0.04</v>
      </c>
      <c r="BV56" s="7">
        <v>0.04</v>
      </c>
      <c r="BW56" s="7">
        <v>7.0000000000000007E-2</v>
      </c>
      <c r="BX56" s="7">
        <v>0.05</v>
      </c>
      <c r="BY56" s="7">
        <v>0.05</v>
      </c>
      <c r="BZ56" s="7">
        <v>0.05</v>
      </c>
    </row>
    <row r="57" spans="1:78" x14ac:dyDescent="0.25">
      <c r="A57" t="s">
        <v>133</v>
      </c>
      <c r="B57">
        <v>23</v>
      </c>
      <c r="C57">
        <v>0</v>
      </c>
      <c r="D57">
        <v>0</v>
      </c>
      <c r="E57">
        <v>23</v>
      </c>
      <c r="F57">
        <v>4</v>
      </c>
      <c r="G57">
        <v>11</v>
      </c>
      <c r="H57">
        <v>8</v>
      </c>
      <c r="I57">
        <v>1</v>
      </c>
      <c r="J57">
        <v>7</v>
      </c>
      <c r="K57">
        <v>10</v>
      </c>
      <c r="L57">
        <v>5</v>
      </c>
      <c r="M57">
        <v>8</v>
      </c>
      <c r="N57">
        <v>12</v>
      </c>
      <c r="O57">
        <v>3</v>
      </c>
      <c r="P57">
        <v>0</v>
      </c>
      <c r="Q57">
        <v>8</v>
      </c>
      <c r="R57">
        <v>15</v>
      </c>
      <c r="S57">
        <v>14</v>
      </c>
      <c r="T57">
        <v>7</v>
      </c>
      <c r="U57">
        <v>2</v>
      </c>
      <c r="V57">
        <v>17</v>
      </c>
      <c r="W57">
        <v>1</v>
      </c>
      <c r="X57">
        <v>5</v>
      </c>
      <c r="Y57">
        <v>5</v>
      </c>
      <c r="Z57">
        <v>18</v>
      </c>
      <c r="AA57">
        <v>23</v>
      </c>
      <c r="AB57">
        <v>18</v>
      </c>
      <c r="AC57">
        <v>3</v>
      </c>
      <c r="AD57">
        <v>14</v>
      </c>
      <c r="AE57">
        <v>3</v>
      </c>
      <c r="AF57">
        <v>23</v>
      </c>
      <c r="AG57">
        <v>0</v>
      </c>
      <c r="AH57">
        <v>0</v>
      </c>
      <c r="AI57">
        <v>19</v>
      </c>
      <c r="AJ57">
        <v>1</v>
      </c>
      <c r="AK57">
        <v>4</v>
      </c>
      <c r="AL57">
        <v>5</v>
      </c>
      <c r="AM57">
        <v>14</v>
      </c>
      <c r="AN57">
        <v>0</v>
      </c>
      <c r="AO57">
        <v>3</v>
      </c>
      <c r="AP57">
        <v>0</v>
      </c>
      <c r="AQ57">
        <v>0</v>
      </c>
      <c r="AR57">
        <v>0</v>
      </c>
      <c r="AS57">
        <v>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</v>
      </c>
      <c r="BB57">
        <v>0</v>
      </c>
      <c r="BC57">
        <v>0</v>
      </c>
      <c r="BD57">
        <v>0</v>
      </c>
      <c r="BE57">
        <v>2</v>
      </c>
      <c r="BF57">
        <v>21</v>
      </c>
      <c r="BG57">
        <v>15</v>
      </c>
      <c r="BH57">
        <v>8</v>
      </c>
      <c r="BI57">
        <v>5</v>
      </c>
      <c r="BJ57">
        <v>4</v>
      </c>
      <c r="BK57">
        <v>7</v>
      </c>
      <c r="BL57">
        <v>0</v>
      </c>
      <c r="BM57">
        <v>5</v>
      </c>
      <c r="BN57">
        <v>7</v>
      </c>
      <c r="BO57">
        <v>10</v>
      </c>
      <c r="BP57">
        <v>1</v>
      </c>
      <c r="BQ57">
        <v>5</v>
      </c>
      <c r="BR57">
        <v>8</v>
      </c>
      <c r="BS57">
        <v>7</v>
      </c>
      <c r="BT57">
        <v>2</v>
      </c>
      <c r="BU57">
        <v>2</v>
      </c>
      <c r="BV57">
        <v>1</v>
      </c>
      <c r="BW57">
        <v>5</v>
      </c>
      <c r="BX57">
        <v>17</v>
      </c>
      <c r="BY57">
        <v>16</v>
      </c>
      <c r="BZ57">
        <v>15</v>
      </c>
    </row>
    <row r="58" spans="1:78" x14ac:dyDescent="0.25">
      <c r="B58" s="7">
        <v>0.03</v>
      </c>
      <c r="C58">
        <v>0</v>
      </c>
      <c r="D58" t="s">
        <v>108</v>
      </c>
      <c r="E58" s="7">
        <v>0.34</v>
      </c>
      <c r="F58" s="7">
        <v>0.02</v>
      </c>
      <c r="G58" s="7">
        <v>0.03</v>
      </c>
      <c r="H58" s="7">
        <v>0.03</v>
      </c>
      <c r="I58">
        <v>0</v>
      </c>
      <c r="J58" s="7">
        <v>0.03</v>
      </c>
      <c r="K58" s="7">
        <v>0.06</v>
      </c>
      <c r="L58" s="7">
        <v>0.03</v>
      </c>
      <c r="M58" s="7">
        <v>0.04</v>
      </c>
      <c r="N58" s="7">
        <v>0.02</v>
      </c>
      <c r="O58" s="7">
        <v>0.05</v>
      </c>
      <c r="P58" t="s">
        <v>108</v>
      </c>
      <c r="Q58" s="7">
        <v>0.05</v>
      </c>
      <c r="R58" s="7">
        <v>0.02</v>
      </c>
      <c r="S58" s="7">
        <v>0.03</v>
      </c>
      <c r="T58" s="7">
        <v>0.04</v>
      </c>
      <c r="U58" s="7">
        <v>0.02</v>
      </c>
      <c r="V58" s="7">
        <v>0.02</v>
      </c>
      <c r="W58" s="7">
        <v>0.01</v>
      </c>
      <c r="X58" s="7">
        <v>0.06</v>
      </c>
      <c r="Y58" s="7">
        <v>0.05</v>
      </c>
      <c r="Z58" s="7">
        <v>0.02</v>
      </c>
      <c r="AA58" s="7">
        <v>0.03</v>
      </c>
      <c r="AB58" s="7">
        <v>0.02</v>
      </c>
      <c r="AC58" s="7">
        <v>0.02</v>
      </c>
      <c r="AD58" s="7">
        <v>0.02</v>
      </c>
      <c r="AE58" s="7">
        <v>0.06</v>
      </c>
      <c r="AF58" s="7">
        <v>0.03</v>
      </c>
      <c r="AG58" t="s">
        <v>108</v>
      </c>
      <c r="AH58" t="s">
        <v>108</v>
      </c>
      <c r="AI58" s="7">
        <v>0.03</v>
      </c>
      <c r="AJ58" s="7">
        <v>0.01</v>
      </c>
      <c r="AK58" s="7">
        <v>0.03</v>
      </c>
      <c r="AL58" s="7">
        <v>0.01</v>
      </c>
      <c r="AM58" s="7">
        <v>0.04</v>
      </c>
      <c r="AN58" t="s">
        <v>108</v>
      </c>
      <c r="AO58" s="7">
        <v>0.04</v>
      </c>
      <c r="AP58" t="s">
        <v>108</v>
      </c>
      <c r="AQ58" t="s">
        <v>108</v>
      </c>
      <c r="AR58" t="s">
        <v>108</v>
      </c>
      <c r="AS58" s="7">
        <v>0.03</v>
      </c>
      <c r="AT58" t="s">
        <v>108</v>
      </c>
      <c r="AU58" t="s">
        <v>108</v>
      </c>
      <c r="AV58" t="s">
        <v>108</v>
      </c>
      <c r="AW58" t="s">
        <v>108</v>
      </c>
      <c r="AX58" t="s">
        <v>108</v>
      </c>
      <c r="AY58" t="s">
        <v>108</v>
      </c>
      <c r="AZ58" t="s">
        <v>108</v>
      </c>
      <c r="BA58" s="7">
        <v>0.38</v>
      </c>
      <c r="BB58" t="s">
        <v>108</v>
      </c>
      <c r="BC58" t="s">
        <v>108</v>
      </c>
      <c r="BD58" t="s">
        <v>108</v>
      </c>
      <c r="BE58" s="7">
        <v>0.01</v>
      </c>
      <c r="BF58" s="7">
        <v>0.03</v>
      </c>
      <c r="BG58" s="7">
        <v>0.03</v>
      </c>
      <c r="BH58" s="7">
        <v>0.03</v>
      </c>
      <c r="BI58" s="7">
        <v>0.02</v>
      </c>
      <c r="BJ58" s="7">
        <v>0.02</v>
      </c>
      <c r="BK58" s="7">
        <v>7.0000000000000007E-2</v>
      </c>
      <c r="BL58" t="s">
        <v>108</v>
      </c>
      <c r="BM58" s="7">
        <v>0.01</v>
      </c>
      <c r="BN58" s="7">
        <v>0.02</v>
      </c>
      <c r="BO58" s="7">
        <v>7.0000000000000007E-2</v>
      </c>
      <c r="BP58" s="7">
        <v>0.04</v>
      </c>
      <c r="BQ58" s="7">
        <v>0.02</v>
      </c>
      <c r="BR58" s="7">
        <v>0.02</v>
      </c>
      <c r="BS58" s="7">
        <v>0.02</v>
      </c>
      <c r="BT58" s="7">
        <v>0.03</v>
      </c>
      <c r="BU58" s="7">
        <v>0.01</v>
      </c>
      <c r="BV58" s="7">
        <v>0.01</v>
      </c>
      <c r="BW58" s="7">
        <v>0.03</v>
      </c>
      <c r="BX58" s="7">
        <v>0.03</v>
      </c>
      <c r="BY58" s="7">
        <v>0.03</v>
      </c>
      <c r="BZ58" s="7">
        <v>0.03</v>
      </c>
    </row>
    <row r="59" spans="1:78" x14ac:dyDescent="0.25">
      <c r="A59" t="s">
        <v>135</v>
      </c>
      <c r="B59">
        <v>24</v>
      </c>
      <c r="C59">
        <v>23</v>
      </c>
      <c r="D59">
        <v>0</v>
      </c>
      <c r="E59">
        <v>1</v>
      </c>
      <c r="F59">
        <v>6</v>
      </c>
      <c r="G59">
        <v>14</v>
      </c>
      <c r="H59">
        <v>3</v>
      </c>
      <c r="I59">
        <v>10</v>
      </c>
      <c r="J59">
        <v>3</v>
      </c>
      <c r="K59">
        <v>9</v>
      </c>
      <c r="L59">
        <v>2</v>
      </c>
      <c r="M59">
        <v>4</v>
      </c>
      <c r="N59">
        <v>19</v>
      </c>
      <c r="O59">
        <v>1</v>
      </c>
      <c r="P59">
        <v>0</v>
      </c>
      <c r="Q59">
        <v>2</v>
      </c>
      <c r="R59">
        <v>22</v>
      </c>
      <c r="S59">
        <v>18</v>
      </c>
      <c r="T59">
        <v>6</v>
      </c>
      <c r="U59">
        <v>0</v>
      </c>
      <c r="V59">
        <v>23</v>
      </c>
      <c r="W59">
        <v>0</v>
      </c>
      <c r="X59">
        <v>1</v>
      </c>
      <c r="Y59">
        <v>1</v>
      </c>
      <c r="Z59">
        <v>22</v>
      </c>
      <c r="AA59">
        <v>24</v>
      </c>
      <c r="AB59">
        <v>22</v>
      </c>
      <c r="AC59">
        <v>5</v>
      </c>
      <c r="AD59">
        <v>17</v>
      </c>
      <c r="AE59">
        <v>2</v>
      </c>
      <c r="AF59">
        <v>3</v>
      </c>
      <c r="AG59">
        <v>20</v>
      </c>
      <c r="AH59">
        <v>0</v>
      </c>
      <c r="AI59">
        <v>22</v>
      </c>
      <c r="AJ59">
        <v>1</v>
      </c>
      <c r="AK59">
        <v>0</v>
      </c>
      <c r="AL59">
        <v>5</v>
      </c>
      <c r="AM59">
        <v>15</v>
      </c>
      <c r="AN59">
        <v>1</v>
      </c>
      <c r="AO59">
        <v>3</v>
      </c>
      <c r="AP59">
        <v>2</v>
      </c>
      <c r="AQ59">
        <v>3</v>
      </c>
      <c r="AR59">
        <v>3</v>
      </c>
      <c r="AS59">
        <v>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</v>
      </c>
      <c r="AZ59">
        <v>4</v>
      </c>
      <c r="BA59">
        <v>1</v>
      </c>
      <c r="BB59">
        <v>3</v>
      </c>
      <c r="BC59">
        <v>1</v>
      </c>
      <c r="BD59">
        <v>0</v>
      </c>
      <c r="BE59">
        <v>6</v>
      </c>
      <c r="BF59">
        <v>17</v>
      </c>
      <c r="BG59">
        <v>18</v>
      </c>
      <c r="BH59">
        <v>6</v>
      </c>
      <c r="BI59">
        <v>1</v>
      </c>
      <c r="BJ59">
        <v>10</v>
      </c>
      <c r="BK59">
        <v>1</v>
      </c>
      <c r="BL59">
        <v>6</v>
      </c>
      <c r="BM59">
        <v>7</v>
      </c>
      <c r="BN59">
        <v>10</v>
      </c>
      <c r="BO59">
        <v>6</v>
      </c>
      <c r="BP59">
        <v>1</v>
      </c>
      <c r="BQ59">
        <v>2</v>
      </c>
      <c r="BR59">
        <v>8</v>
      </c>
      <c r="BS59">
        <v>8</v>
      </c>
      <c r="BT59">
        <v>4</v>
      </c>
      <c r="BU59">
        <v>2</v>
      </c>
      <c r="BV59">
        <v>0</v>
      </c>
      <c r="BW59">
        <v>2</v>
      </c>
      <c r="BX59">
        <v>17</v>
      </c>
      <c r="BY59">
        <v>19</v>
      </c>
      <c r="BZ59">
        <v>17</v>
      </c>
    </row>
    <row r="60" spans="1:78" x14ac:dyDescent="0.25">
      <c r="B60" s="7">
        <v>0.03</v>
      </c>
      <c r="C60" s="7">
        <v>0.03</v>
      </c>
      <c r="D60" t="s">
        <v>108</v>
      </c>
      <c r="E60" s="7">
        <v>0.02</v>
      </c>
      <c r="F60" s="7">
        <v>0.04</v>
      </c>
      <c r="G60" s="7">
        <v>0.03</v>
      </c>
      <c r="H60" s="7">
        <v>0.01</v>
      </c>
      <c r="I60" s="7">
        <v>0.04</v>
      </c>
      <c r="J60" s="7">
        <v>0.01</v>
      </c>
      <c r="K60" s="7">
        <v>0.05</v>
      </c>
      <c r="L60" s="7">
        <v>0.01</v>
      </c>
      <c r="M60" s="7">
        <v>0.02</v>
      </c>
      <c r="N60" s="7">
        <v>0.03</v>
      </c>
      <c r="O60" s="7">
        <v>0.02</v>
      </c>
      <c r="P60" t="s">
        <v>108</v>
      </c>
      <c r="Q60" s="7">
        <v>0.01</v>
      </c>
      <c r="R60" s="7">
        <v>0.03</v>
      </c>
      <c r="S60" s="7">
        <v>0.03</v>
      </c>
      <c r="T60" s="7">
        <v>0.03</v>
      </c>
      <c r="U60" t="s">
        <v>108</v>
      </c>
      <c r="V60" s="7">
        <v>0.03</v>
      </c>
      <c r="W60" t="s">
        <v>108</v>
      </c>
      <c r="X60" s="7">
        <v>0.01</v>
      </c>
      <c r="Y60" s="7">
        <v>0.01</v>
      </c>
      <c r="Z60" s="7">
        <v>0.03</v>
      </c>
      <c r="AA60" s="7">
        <v>0.03</v>
      </c>
      <c r="AB60" s="7">
        <v>0.03</v>
      </c>
      <c r="AC60" s="7">
        <v>0.04</v>
      </c>
      <c r="AD60" s="7">
        <v>0.02</v>
      </c>
      <c r="AE60" s="7">
        <v>0.04</v>
      </c>
      <c r="AF60">
        <v>0</v>
      </c>
      <c r="AG60" s="7">
        <v>0.12</v>
      </c>
      <c r="AH60" t="s">
        <v>108</v>
      </c>
      <c r="AI60" s="7">
        <v>0.03</v>
      </c>
      <c r="AJ60" s="7">
        <v>0.02</v>
      </c>
      <c r="AK60" t="s">
        <v>108</v>
      </c>
      <c r="AL60" s="7">
        <v>0.01</v>
      </c>
      <c r="AM60" s="7">
        <v>0.04</v>
      </c>
      <c r="AN60" s="7">
        <v>7.0000000000000007E-2</v>
      </c>
      <c r="AO60" s="7">
        <v>0.03</v>
      </c>
      <c r="AP60" s="7">
        <v>0.03</v>
      </c>
      <c r="AQ60" s="7">
        <v>0.06</v>
      </c>
      <c r="AR60" s="7">
        <v>0.06</v>
      </c>
      <c r="AS60" s="7">
        <v>0.05</v>
      </c>
      <c r="AT60" t="s">
        <v>108</v>
      </c>
      <c r="AU60" t="s">
        <v>108</v>
      </c>
      <c r="AV60" t="s">
        <v>108</v>
      </c>
      <c r="AW60" t="s">
        <v>108</v>
      </c>
      <c r="AX60" t="s">
        <v>108</v>
      </c>
      <c r="AY60" s="7">
        <v>0.03</v>
      </c>
      <c r="AZ60" s="7">
        <v>0.06</v>
      </c>
      <c r="BA60" s="7">
        <v>0.02</v>
      </c>
      <c r="BB60" s="7">
        <v>0.05</v>
      </c>
      <c r="BC60" s="7">
        <v>0.03</v>
      </c>
      <c r="BD60" t="s">
        <v>108</v>
      </c>
      <c r="BE60" s="7">
        <v>0.03</v>
      </c>
      <c r="BF60" s="7">
        <v>0.03</v>
      </c>
      <c r="BG60" s="7">
        <v>0.03</v>
      </c>
      <c r="BH60" s="7">
        <v>0.02</v>
      </c>
      <c r="BI60">
        <v>0</v>
      </c>
      <c r="BJ60" s="7">
        <v>0.06</v>
      </c>
      <c r="BK60" s="7">
        <v>0.01</v>
      </c>
      <c r="BL60" s="7">
        <v>0.14000000000000001</v>
      </c>
      <c r="BM60" s="7">
        <v>0.02</v>
      </c>
      <c r="BN60" s="7">
        <v>0.03</v>
      </c>
      <c r="BO60" s="7">
        <v>0.04</v>
      </c>
      <c r="BP60" s="7">
        <v>0.02</v>
      </c>
      <c r="BQ60" s="7">
        <v>0.01</v>
      </c>
      <c r="BR60" s="7">
        <v>0.02</v>
      </c>
      <c r="BS60" s="7">
        <v>0.02</v>
      </c>
      <c r="BT60" s="7">
        <v>0.05</v>
      </c>
      <c r="BU60" s="7">
        <v>0.02</v>
      </c>
      <c r="BV60" t="s">
        <v>108</v>
      </c>
      <c r="BW60" s="7">
        <v>0.01</v>
      </c>
      <c r="BX60" s="7">
        <v>0.03</v>
      </c>
      <c r="BY60" s="7">
        <v>0.03</v>
      </c>
      <c r="BZ60" s="7">
        <v>0.03</v>
      </c>
    </row>
    <row r="61" spans="1:78" x14ac:dyDescent="0.25">
      <c r="A61" t="s">
        <v>136</v>
      </c>
      <c r="B61">
        <v>6</v>
      </c>
      <c r="C61">
        <v>5</v>
      </c>
      <c r="D61">
        <v>0</v>
      </c>
      <c r="E61">
        <v>1</v>
      </c>
      <c r="F61">
        <v>4</v>
      </c>
      <c r="G61">
        <v>1</v>
      </c>
      <c r="H61">
        <v>0</v>
      </c>
      <c r="I61">
        <v>0</v>
      </c>
      <c r="J61">
        <v>0</v>
      </c>
      <c r="K61">
        <v>2</v>
      </c>
      <c r="L61">
        <v>4</v>
      </c>
      <c r="M61">
        <v>4</v>
      </c>
      <c r="N61">
        <v>2</v>
      </c>
      <c r="O61">
        <v>0</v>
      </c>
      <c r="P61">
        <v>0</v>
      </c>
      <c r="Q61">
        <v>1</v>
      </c>
      <c r="R61">
        <v>5</v>
      </c>
      <c r="S61">
        <v>1</v>
      </c>
      <c r="T61">
        <v>3</v>
      </c>
      <c r="U61">
        <v>2</v>
      </c>
      <c r="V61">
        <v>5</v>
      </c>
      <c r="W61">
        <v>0</v>
      </c>
      <c r="X61">
        <v>1</v>
      </c>
      <c r="Y61">
        <v>0</v>
      </c>
      <c r="Z61">
        <v>6</v>
      </c>
      <c r="AA61">
        <v>6</v>
      </c>
      <c r="AB61">
        <v>6</v>
      </c>
      <c r="AC61">
        <v>1</v>
      </c>
      <c r="AD61">
        <v>5</v>
      </c>
      <c r="AE61">
        <v>1</v>
      </c>
      <c r="AF61">
        <v>1</v>
      </c>
      <c r="AG61">
        <v>5</v>
      </c>
      <c r="AH61">
        <v>0</v>
      </c>
      <c r="AI61">
        <v>1</v>
      </c>
      <c r="AJ61">
        <v>0</v>
      </c>
      <c r="AK61">
        <v>4</v>
      </c>
      <c r="AL61">
        <v>2</v>
      </c>
      <c r="AM61">
        <v>4</v>
      </c>
      <c r="AN61">
        <v>0</v>
      </c>
      <c r="AO61">
        <v>0</v>
      </c>
      <c r="AP61">
        <v>0</v>
      </c>
      <c r="AQ61">
        <v>1</v>
      </c>
      <c r="AR61">
        <v>1</v>
      </c>
      <c r="AS61">
        <v>0</v>
      </c>
      <c r="AT61">
        <v>0</v>
      </c>
      <c r="AU61">
        <v>0</v>
      </c>
      <c r="AV61">
        <v>2</v>
      </c>
      <c r="AW61">
        <v>0</v>
      </c>
      <c r="AX61">
        <v>0</v>
      </c>
      <c r="AY61">
        <v>0</v>
      </c>
      <c r="AZ61">
        <v>0</v>
      </c>
      <c r="BA61">
        <v>1</v>
      </c>
      <c r="BB61">
        <v>0</v>
      </c>
      <c r="BC61">
        <v>1</v>
      </c>
      <c r="BD61">
        <v>0</v>
      </c>
      <c r="BE61">
        <v>3</v>
      </c>
      <c r="BF61">
        <v>3</v>
      </c>
      <c r="BG61">
        <v>3</v>
      </c>
      <c r="BH61">
        <v>3</v>
      </c>
      <c r="BI61">
        <v>1</v>
      </c>
      <c r="BJ61">
        <v>0</v>
      </c>
      <c r="BK61">
        <v>2</v>
      </c>
      <c r="BL61">
        <v>0</v>
      </c>
      <c r="BM61">
        <v>1</v>
      </c>
      <c r="BN61">
        <v>2</v>
      </c>
      <c r="BO61">
        <v>1</v>
      </c>
      <c r="BP61">
        <v>1</v>
      </c>
      <c r="BQ61">
        <v>1</v>
      </c>
      <c r="BR61">
        <v>1</v>
      </c>
      <c r="BS61">
        <v>1</v>
      </c>
      <c r="BT61">
        <v>2</v>
      </c>
      <c r="BU61">
        <v>1</v>
      </c>
      <c r="BV61">
        <v>1</v>
      </c>
      <c r="BW61">
        <v>0</v>
      </c>
      <c r="BX61">
        <v>4</v>
      </c>
      <c r="BY61">
        <v>4</v>
      </c>
      <c r="BZ61">
        <v>4</v>
      </c>
    </row>
    <row r="62" spans="1:78" x14ac:dyDescent="0.25">
      <c r="B62" s="7">
        <v>0.01</v>
      </c>
      <c r="C62" s="7">
        <v>0.01</v>
      </c>
      <c r="D62" t="s">
        <v>108</v>
      </c>
      <c r="E62" s="7">
        <v>0.01</v>
      </c>
      <c r="F62" s="7">
        <v>0.02</v>
      </c>
      <c r="G62">
        <v>0</v>
      </c>
      <c r="H62" t="s">
        <v>108</v>
      </c>
      <c r="I62" t="s">
        <v>108</v>
      </c>
      <c r="J62" t="s">
        <v>108</v>
      </c>
      <c r="K62" s="7">
        <v>0.01</v>
      </c>
      <c r="L62" s="7">
        <v>0.02</v>
      </c>
      <c r="M62" s="7">
        <v>0.02</v>
      </c>
      <c r="N62">
        <v>0</v>
      </c>
      <c r="O62" t="s">
        <v>108</v>
      </c>
      <c r="P62" t="s">
        <v>108</v>
      </c>
      <c r="Q62">
        <v>0</v>
      </c>
      <c r="R62" s="7">
        <v>0.01</v>
      </c>
      <c r="S62">
        <v>0</v>
      </c>
      <c r="T62" s="7">
        <v>0.02</v>
      </c>
      <c r="U62" s="7">
        <v>0.02</v>
      </c>
      <c r="V62" s="7">
        <v>0.01</v>
      </c>
      <c r="W62" t="s">
        <v>108</v>
      </c>
      <c r="X62" s="7">
        <v>0.01</v>
      </c>
      <c r="Y62" t="s">
        <v>108</v>
      </c>
      <c r="Z62" s="7">
        <v>0.01</v>
      </c>
      <c r="AA62" s="7">
        <v>0.01</v>
      </c>
      <c r="AB62" s="7">
        <v>0.01</v>
      </c>
      <c r="AC62" s="7">
        <v>0.01</v>
      </c>
      <c r="AD62" s="7">
        <v>0.01</v>
      </c>
      <c r="AE62" s="7">
        <v>0.01</v>
      </c>
      <c r="AF62">
        <v>0</v>
      </c>
      <c r="AG62" s="7">
        <v>0.03</v>
      </c>
      <c r="AH62" t="s">
        <v>108</v>
      </c>
      <c r="AI62">
        <v>0</v>
      </c>
      <c r="AJ62" t="s">
        <v>108</v>
      </c>
      <c r="AK62" s="7">
        <v>0.04</v>
      </c>
      <c r="AL62">
        <v>0</v>
      </c>
      <c r="AM62" s="7">
        <v>0.01</v>
      </c>
      <c r="AN62" t="s">
        <v>108</v>
      </c>
      <c r="AO62" t="s">
        <v>108</v>
      </c>
      <c r="AP62" t="s">
        <v>108</v>
      </c>
      <c r="AQ62" s="7">
        <v>0.02</v>
      </c>
      <c r="AR62" s="7">
        <v>0.03</v>
      </c>
      <c r="AS62" t="s">
        <v>108</v>
      </c>
      <c r="AT62" t="s">
        <v>108</v>
      </c>
      <c r="AU62" t="s">
        <v>108</v>
      </c>
      <c r="AV62" s="7">
        <v>0.04</v>
      </c>
      <c r="AW62" t="s">
        <v>108</v>
      </c>
      <c r="AX62" t="s">
        <v>108</v>
      </c>
      <c r="AY62" t="s">
        <v>108</v>
      </c>
      <c r="AZ62" t="s">
        <v>108</v>
      </c>
      <c r="BA62" s="7">
        <v>0.01</v>
      </c>
      <c r="BB62" t="s">
        <v>108</v>
      </c>
      <c r="BC62" s="7">
        <v>0.01</v>
      </c>
      <c r="BD62" t="s">
        <v>108</v>
      </c>
      <c r="BE62" s="7">
        <v>0.01</v>
      </c>
      <c r="BF62" s="7">
        <v>0.01</v>
      </c>
      <c r="BG62" s="7">
        <v>0.01</v>
      </c>
      <c r="BH62" s="7">
        <v>0.01</v>
      </c>
      <c r="BI62" s="7">
        <v>0.01</v>
      </c>
      <c r="BJ62" t="s">
        <v>108</v>
      </c>
      <c r="BK62" s="7">
        <v>0.02</v>
      </c>
      <c r="BL62" t="s">
        <v>108</v>
      </c>
      <c r="BM62">
        <v>0</v>
      </c>
      <c r="BN62" s="7">
        <v>0.01</v>
      </c>
      <c r="BO62" s="7">
        <v>0.01</v>
      </c>
      <c r="BP62" s="7">
        <v>0.05</v>
      </c>
      <c r="BQ62">
        <v>0</v>
      </c>
      <c r="BR62">
        <v>0</v>
      </c>
      <c r="BS62">
        <v>0</v>
      </c>
      <c r="BT62" s="7">
        <v>0.02</v>
      </c>
      <c r="BU62" s="7">
        <v>0.01</v>
      </c>
      <c r="BV62" s="7">
        <v>0.01</v>
      </c>
      <c r="BW62" t="s">
        <v>108</v>
      </c>
      <c r="BX62" s="7">
        <v>0.01</v>
      </c>
      <c r="BY62" s="7">
        <v>0.01</v>
      </c>
      <c r="BZ62" s="7">
        <v>0.01</v>
      </c>
    </row>
    <row r="63" spans="1:78" x14ac:dyDescent="0.25">
      <c r="A63" t="s">
        <v>87</v>
      </c>
      <c r="B63">
        <v>1</v>
      </c>
      <c r="C63">
        <v>1</v>
      </c>
      <c r="D63">
        <v>0</v>
      </c>
      <c r="E63">
        <v>0</v>
      </c>
      <c r="F63">
        <v>0</v>
      </c>
      <c r="G63">
        <v>0</v>
      </c>
      <c r="H63">
        <v>1</v>
      </c>
      <c r="I63">
        <v>0</v>
      </c>
      <c r="J63">
        <v>1</v>
      </c>
      <c r="K63">
        <v>0</v>
      </c>
      <c r="L63">
        <v>1</v>
      </c>
      <c r="M63">
        <v>1</v>
      </c>
      <c r="N63">
        <v>1</v>
      </c>
      <c r="O63">
        <v>0</v>
      </c>
      <c r="P63">
        <v>0</v>
      </c>
      <c r="Q63">
        <v>1</v>
      </c>
      <c r="R63">
        <v>0</v>
      </c>
      <c r="S63">
        <v>1</v>
      </c>
      <c r="T63">
        <v>0</v>
      </c>
      <c r="U63">
        <v>0</v>
      </c>
      <c r="V63">
        <v>1</v>
      </c>
      <c r="W63">
        <v>1</v>
      </c>
      <c r="X63">
        <v>0</v>
      </c>
      <c r="Y63">
        <v>1</v>
      </c>
      <c r="Z63">
        <v>1</v>
      </c>
      <c r="AA63">
        <v>1</v>
      </c>
      <c r="AB63">
        <v>1</v>
      </c>
      <c r="AC63">
        <v>1</v>
      </c>
      <c r="AD63">
        <v>1</v>
      </c>
      <c r="AE63">
        <v>0</v>
      </c>
      <c r="AF63">
        <v>1</v>
      </c>
      <c r="AG63">
        <v>0</v>
      </c>
      <c r="AH63">
        <v>0</v>
      </c>
      <c r="AI63">
        <v>1</v>
      </c>
      <c r="AJ63">
        <v>0</v>
      </c>
      <c r="AK63">
        <v>1</v>
      </c>
      <c r="AL63">
        <v>1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</v>
      </c>
      <c r="BA63">
        <v>0</v>
      </c>
      <c r="BB63">
        <v>1</v>
      </c>
      <c r="BC63">
        <v>0</v>
      </c>
      <c r="BD63">
        <v>0</v>
      </c>
      <c r="BE63">
        <v>1</v>
      </c>
      <c r="BF63">
        <v>1</v>
      </c>
      <c r="BG63">
        <v>1</v>
      </c>
      <c r="BH63">
        <v>0</v>
      </c>
      <c r="BI63">
        <v>1</v>
      </c>
      <c r="BJ63">
        <v>0</v>
      </c>
      <c r="BK63">
        <v>1</v>
      </c>
      <c r="BL63">
        <v>0</v>
      </c>
      <c r="BM63">
        <v>1</v>
      </c>
      <c r="BN63">
        <v>0</v>
      </c>
      <c r="BO63">
        <v>1</v>
      </c>
      <c r="BP63">
        <v>0</v>
      </c>
      <c r="BQ63">
        <v>0</v>
      </c>
      <c r="BR63">
        <v>0</v>
      </c>
      <c r="BS63">
        <v>0</v>
      </c>
      <c r="BT63">
        <v>1</v>
      </c>
      <c r="BU63">
        <v>0</v>
      </c>
      <c r="BV63">
        <v>0</v>
      </c>
      <c r="BW63">
        <v>0</v>
      </c>
      <c r="BX63">
        <v>1</v>
      </c>
      <c r="BY63">
        <v>1</v>
      </c>
      <c r="BZ63">
        <v>1</v>
      </c>
    </row>
    <row r="64" spans="1:78" x14ac:dyDescent="0.25">
      <c r="B64">
        <v>0</v>
      </c>
      <c r="C64">
        <v>0</v>
      </c>
      <c r="D64" t="s">
        <v>106</v>
      </c>
      <c r="E64" t="s">
        <v>106</v>
      </c>
      <c r="F64" t="s">
        <v>106</v>
      </c>
      <c r="G64" t="s">
        <v>106</v>
      </c>
      <c r="H64" s="7">
        <v>0.01</v>
      </c>
      <c r="I64" t="s">
        <v>106</v>
      </c>
      <c r="J64">
        <v>0</v>
      </c>
      <c r="K64" t="s">
        <v>106</v>
      </c>
      <c r="L64">
        <v>0</v>
      </c>
      <c r="M64">
        <v>0</v>
      </c>
      <c r="N64">
        <v>0</v>
      </c>
      <c r="O64" t="s">
        <v>106</v>
      </c>
      <c r="P64" t="s">
        <v>106</v>
      </c>
      <c r="Q64" s="7">
        <v>0.01</v>
      </c>
      <c r="R64" t="s">
        <v>106</v>
      </c>
      <c r="S64">
        <v>0</v>
      </c>
      <c r="T64" t="s">
        <v>106</v>
      </c>
      <c r="U64" t="s">
        <v>106</v>
      </c>
      <c r="V64">
        <v>0</v>
      </c>
      <c r="W64" s="7">
        <v>0.01</v>
      </c>
      <c r="X64" t="s">
        <v>106</v>
      </c>
      <c r="Y64" s="7">
        <v>0.01</v>
      </c>
      <c r="Z64">
        <v>0</v>
      </c>
      <c r="AA64">
        <v>0</v>
      </c>
      <c r="AB64">
        <v>0</v>
      </c>
      <c r="AC64" s="7">
        <v>0.01</v>
      </c>
      <c r="AD64">
        <v>0</v>
      </c>
      <c r="AE64" t="s">
        <v>106</v>
      </c>
      <c r="AF64">
        <v>0</v>
      </c>
      <c r="AG64" t="s">
        <v>106</v>
      </c>
      <c r="AH64" t="s">
        <v>106</v>
      </c>
      <c r="AI64">
        <v>0</v>
      </c>
      <c r="AJ64" t="s">
        <v>106</v>
      </c>
      <c r="AK64">
        <v>0</v>
      </c>
      <c r="AL64">
        <v>0</v>
      </c>
      <c r="AM64" t="s">
        <v>106</v>
      </c>
      <c r="AN64" t="s">
        <v>106</v>
      </c>
      <c r="AO64" t="s">
        <v>106</v>
      </c>
      <c r="AP64" t="s">
        <v>106</v>
      </c>
      <c r="AQ64" t="s">
        <v>106</v>
      </c>
      <c r="AR64" t="s">
        <v>106</v>
      </c>
      <c r="AS64" t="s">
        <v>106</v>
      </c>
      <c r="AT64" t="s">
        <v>106</v>
      </c>
      <c r="AU64" t="s">
        <v>106</v>
      </c>
      <c r="AV64" t="s">
        <v>106</v>
      </c>
      <c r="AW64" t="s">
        <v>106</v>
      </c>
      <c r="AX64" t="s">
        <v>106</v>
      </c>
      <c r="AY64" t="s">
        <v>106</v>
      </c>
      <c r="AZ64" s="7">
        <v>0.01</v>
      </c>
      <c r="BA64" t="s">
        <v>106</v>
      </c>
      <c r="BB64" s="7">
        <v>0.01</v>
      </c>
      <c r="BC64" t="s">
        <v>106</v>
      </c>
      <c r="BD64" t="s">
        <v>106</v>
      </c>
      <c r="BE64">
        <v>0</v>
      </c>
      <c r="BF64">
        <v>0</v>
      </c>
      <c r="BG64">
        <v>0</v>
      </c>
      <c r="BH64" t="s">
        <v>106</v>
      </c>
      <c r="BI64">
        <v>0</v>
      </c>
      <c r="BJ64" t="s">
        <v>106</v>
      </c>
      <c r="BK64" s="7">
        <v>0.01</v>
      </c>
      <c r="BL64" t="s">
        <v>106</v>
      </c>
      <c r="BM64">
        <v>0</v>
      </c>
      <c r="BN64" t="s">
        <v>106</v>
      </c>
      <c r="BO64">
        <v>0</v>
      </c>
      <c r="BP64" t="s">
        <v>106</v>
      </c>
      <c r="BQ64" t="s">
        <v>106</v>
      </c>
      <c r="BR64" t="s">
        <v>106</v>
      </c>
      <c r="BS64" t="s">
        <v>106</v>
      </c>
      <c r="BT64" s="7">
        <v>0.01</v>
      </c>
      <c r="BU64" t="s">
        <v>106</v>
      </c>
      <c r="BV64" t="s">
        <v>106</v>
      </c>
      <c r="BW64" t="s">
        <v>106</v>
      </c>
      <c r="BX64">
        <v>0</v>
      </c>
      <c r="BY64">
        <v>0</v>
      </c>
      <c r="BZ64">
        <v>0</v>
      </c>
    </row>
    <row r="65" spans="1:78" x14ac:dyDescent="0.25">
      <c r="A65" t="s">
        <v>41</v>
      </c>
      <c r="B65">
        <v>26</v>
      </c>
      <c r="C65">
        <v>22</v>
      </c>
      <c r="D65">
        <v>2</v>
      </c>
      <c r="E65">
        <v>2</v>
      </c>
      <c r="F65">
        <v>3</v>
      </c>
      <c r="G65">
        <v>15</v>
      </c>
      <c r="H65">
        <v>8</v>
      </c>
      <c r="I65">
        <v>10</v>
      </c>
      <c r="J65">
        <v>8</v>
      </c>
      <c r="K65">
        <v>2</v>
      </c>
      <c r="L65">
        <v>6</v>
      </c>
      <c r="M65">
        <v>7</v>
      </c>
      <c r="N65">
        <v>17</v>
      </c>
      <c r="O65">
        <v>0</v>
      </c>
      <c r="P65">
        <v>1</v>
      </c>
      <c r="Q65">
        <v>3</v>
      </c>
      <c r="R65">
        <v>23</v>
      </c>
      <c r="S65">
        <v>17</v>
      </c>
      <c r="T65">
        <v>4</v>
      </c>
      <c r="U65">
        <v>2</v>
      </c>
      <c r="V65">
        <v>21</v>
      </c>
      <c r="W65">
        <v>1</v>
      </c>
      <c r="X65">
        <v>3</v>
      </c>
      <c r="Y65">
        <v>5</v>
      </c>
      <c r="Z65">
        <v>21</v>
      </c>
      <c r="AA65">
        <v>26</v>
      </c>
      <c r="AB65">
        <v>21</v>
      </c>
      <c r="AC65">
        <v>4</v>
      </c>
      <c r="AD65">
        <v>20</v>
      </c>
      <c r="AE65">
        <v>2</v>
      </c>
      <c r="AF65">
        <v>15</v>
      </c>
      <c r="AG65">
        <v>0</v>
      </c>
      <c r="AH65">
        <v>0</v>
      </c>
      <c r="AI65">
        <v>19</v>
      </c>
      <c r="AJ65">
        <v>2</v>
      </c>
      <c r="AK65">
        <v>3</v>
      </c>
      <c r="AL65">
        <v>8</v>
      </c>
      <c r="AM65">
        <v>13</v>
      </c>
      <c r="AN65">
        <v>0</v>
      </c>
      <c r="AO65">
        <v>4</v>
      </c>
      <c r="AP65">
        <v>3</v>
      </c>
      <c r="AQ65">
        <v>1</v>
      </c>
      <c r="AR65">
        <v>0</v>
      </c>
      <c r="AS65">
        <v>2</v>
      </c>
      <c r="AT65">
        <v>2</v>
      </c>
      <c r="AU65">
        <v>1</v>
      </c>
      <c r="AV65">
        <v>1</v>
      </c>
      <c r="AW65">
        <v>1</v>
      </c>
      <c r="AX65">
        <v>1</v>
      </c>
      <c r="AY65">
        <v>3</v>
      </c>
      <c r="AZ65">
        <v>5</v>
      </c>
      <c r="BA65">
        <v>0</v>
      </c>
      <c r="BB65">
        <v>5</v>
      </c>
      <c r="BC65">
        <v>0</v>
      </c>
      <c r="BD65">
        <v>0</v>
      </c>
      <c r="BE65">
        <v>9</v>
      </c>
      <c r="BF65">
        <v>17</v>
      </c>
      <c r="BG65">
        <v>20</v>
      </c>
      <c r="BH65">
        <v>6</v>
      </c>
      <c r="BI65">
        <v>10</v>
      </c>
      <c r="BJ65">
        <v>6</v>
      </c>
      <c r="BK65">
        <v>3</v>
      </c>
      <c r="BL65">
        <v>0</v>
      </c>
      <c r="BM65">
        <v>8</v>
      </c>
      <c r="BN65">
        <v>8</v>
      </c>
      <c r="BO65">
        <v>8</v>
      </c>
      <c r="BP65">
        <v>2</v>
      </c>
      <c r="BQ65">
        <v>7</v>
      </c>
      <c r="BR65">
        <v>13</v>
      </c>
      <c r="BS65">
        <v>11</v>
      </c>
      <c r="BT65">
        <v>1</v>
      </c>
      <c r="BU65">
        <v>9</v>
      </c>
      <c r="BV65">
        <v>2</v>
      </c>
      <c r="BW65">
        <v>5</v>
      </c>
      <c r="BX65">
        <v>13</v>
      </c>
      <c r="BY65">
        <v>18</v>
      </c>
      <c r="BZ65">
        <v>14</v>
      </c>
    </row>
    <row r="66" spans="1:78" x14ac:dyDescent="0.25">
      <c r="B66" s="7">
        <v>0.03</v>
      </c>
      <c r="C66" s="7">
        <v>0.03</v>
      </c>
      <c r="D66" s="7">
        <v>0.03</v>
      </c>
      <c r="E66" s="7">
        <v>0.02</v>
      </c>
      <c r="F66" s="7">
        <v>0.02</v>
      </c>
      <c r="G66" s="7">
        <v>0.03</v>
      </c>
      <c r="H66" s="7">
        <v>0.03</v>
      </c>
      <c r="I66" s="7">
        <v>0.03</v>
      </c>
      <c r="J66" s="7">
        <v>0.03</v>
      </c>
      <c r="K66" s="7">
        <v>0.01</v>
      </c>
      <c r="L66" s="7">
        <v>0.04</v>
      </c>
      <c r="M66" s="7">
        <v>0.03</v>
      </c>
      <c r="N66" s="7">
        <v>0.03</v>
      </c>
      <c r="O66" s="7">
        <v>0.01</v>
      </c>
      <c r="P66" s="7">
        <v>0.06</v>
      </c>
      <c r="Q66" s="7">
        <v>0.02</v>
      </c>
      <c r="R66" s="7">
        <v>0.03</v>
      </c>
      <c r="S66" s="7">
        <v>0.03</v>
      </c>
      <c r="T66" s="7">
        <v>0.02</v>
      </c>
      <c r="U66" s="7">
        <v>0.02</v>
      </c>
      <c r="V66" s="7">
        <v>0.03</v>
      </c>
      <c r="W66" s="7">
        <v>0.02</v>
      </c>
      <c r="X66" s="7">
        <v>0.04</v>
      </c>
      <c r="Y66" s="7">
        <v>0.05</v>
      </c>
      <c r="Z66" s="7">
        <v>0.03</v>
      </c>
      <c r="AA66" s="7">
        <v>0.03</v>
      </c>
      <c r="AB66" s="7">
        <v>0.03</v>
      </c>
      <c r="AC66" s="7">
        <v>0.04</v>
      </c>
      <c r="AD66" s="7">
        <v>0.03</v>
      </c>
      <c r="AE66" s="7">
        <v>0.03</v>
      </c>
      <c r="AF66" s="7">
        <v>0.02</v>
      </c>
      <c r="AG66" t="s">
        <v>108</v>
      </c>
      <c r="AH66" t="s">
        <v>108</v>
      </c>
      <c r="AI66" s="7">
        <v>0.03</v>
      </c>
      <c r="AJ66" s="7">
        <v>0.04</v>
      </c>
      <c r="AK66" s="7">
        <v>0.03</v>
      </c>
      <c r="AL66" s="7">
        <v>0.02</v>
      </c>
      <c r="AM66" s="7">
        <v>0.04</v>
      </c>
      <c r="AN66" t="s">
        <v>108</v>
      </c>
      <c r="AO66" s="7">
        <v>0.05</v>
      </c>
      <c r="AP66" s="7">
        <v>0.04</v>
      </c>
      <c r="AQ66" s="7">
        <v>0.01</v>
      </c>
      <c r="AR66" t="s">
        <v>108</v>
      </c>
      <c r="AS66" s="7">
        <v>0.05</v>
      </c>
      <c r="AT66" s="7">
        <v>0.02</v>
      </c>
      <c r="AU66" s="7">
        <v>0.02</v>
      </c>
      <c r="AV66" s="7">
        <v>0.02</v>
      </c>
      <c r="AW66" s="7">
        <v>0.09</v>
      </c>
      <c r="AX66" s="7">
        <v>0.02</v>
      </c>
      <c r="AY66" s="7">
        <v>0.03</v>
      </c>
      <c r="AZ66" s="7">
        <v>7.0000000000000007E-2</v>
      </c>
      <c r="BA66" s="7">
        <v>0.01</v>
      </c>
      <c r="BB66" s="7">
        <v>7.0000000000000007E-2</v>
      </c>
      <c r="BC66" t="s">
        <v>108</v>
      </c>
      <c r="BD66" t="s">
        <v>108</v>
      </c>
      <c r="BE66" s="7">
        <v>0.04</v>
      </c>
      <c r="BF66" s="7">
        <v>0.03</v>
      </c>
      <c r="BG66" s="7">
        <v>0.03</v>
      </c>
      <c r="BH66" s="7">
        <v>0.02</v>
      </c>
      <c r="BI66" s="7">
        <v>0.04</v>
      </c>
      <c r="BJ66" s="7">
        <v>0.03</v>
      </c>
      <c r="BK66" s="7">
        <v>0.03</v>
      </c>
      <c r="BL66" s="7">
        <v>0.01</v>
      </c>
      <c r="BM66" s="7">
        <v>0.02</v>
      </c>
      <c r="BN66" s="7">
        <v>0.02</v>
      </c>
      <c r="BO66" s="7">
        <v>0.06</v>
      </c>
      <c r="BP66" s="7">
        <v>0.06</v>
      </c>
      <c r="BQ66" s="7">
        <v>0.03</v>
      </c>
      <c r="BR66" s="7">
        <v>0.04</v>
      </c>
      <c r="BS66" s="7">
        <v>0.03</v>
      </c>
      <c r="BT66" s="7">
        <v>0.01</v>
      </c>
      <c r="BU66" s="7">
        <v>0.06</v>
      </c>
      <c r="BV66" s="7">
        <v>0.03</v>
      </c>
      <c r="BW66" s="7">
        <v>0.03</v>
      </c>
      <c r="BX66" s="7">
        <v>0.02</v>
      </c>
      <c r="BY66" s="7">
        <v>0.03</v>
      </c>
      <c r="BZ66" s="7">
        <v>0.03</v>
      </c>
    </row>
  </sheetData>
  <pageMargins left="0.7" right="0.7" top="0.75" bottom="0.75" header="0.3" footer="0.3"/>
  <pageSetup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1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783</v>
      </c>
    </row>
    <row r="2" spans="1:78" x14ac:dyDescent="0.25">
      <c r="A2" t="s">
        <v>782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833</v>
      </c>
      <c r="C8">
        <v>698</v>
      </c>
      <c r="D8">
        <v>66</v>
      </c>
      <c r="E8">
        <v>69</v>
      </c>
      <c r="F8">
        <v>177</v>
      </c>
      <c r="G8">
        <v>374</v>
      </c>
      <c r="H8">
        <v>282</v>
      </c>
      <c r="I8">
        <v>225</v>
      </c>
      <c r="J8">
        <v>218</v>
      </c>
      <c r="K8">
        <v>159</v>
      </c>
      <c r="L8">
        <v>231</v>
      </c>
      <c r="M8">
        <v>257</v>
      </c>
      <c r="N8">
        <v>493</v>
      </c>
      <c r="O8">
        <v>63</v>
      </c>
      <c r="P8">
        <v>20</v>
      </c>
      <c r="Q8">
        <v>180</v>
      </c>
      <c r="R8">
        <v>653</v>
      </c>
      <c r="S8">
        <v>519</v>
      </c>
      <c r="T8">
        <v>172</v>
      </c>
      <c r="U8">
        <v>125</v>
      </c>
      <c r="V8">
        <v>655</v>
      </c>
      <c r="W8">
        <v>75</v>
      </c>
      <c r="X8">
        <v>96</v>
      </c>
      <c r="Y8">
        <v>101</v>
      </c>
      <c r="Z8">
        <v>732</v>
      </c>
      <c r="AA8">
        <v>832</v>
      </c>
      <c r="AB8">
        <v>731</v>
      </c>
      <c r="AC8">
        <v>113</v>
      </c>
      <c r="AD8">
        <v>663</v>
      </c>
      <c r="AE8">
        <v>50</v>
      </c>
      <c r="AF8">
        <v>646</v>
      </c>
      <c r="AG8">
        <v>158</v>
      </c>
      <c r="AH8">
        <v>9</v>
      </c>
      <c r="AI8">
        <v>624</v>
      </c>
      <c r="AJ8">
        <v>72</v>
      </c>
      <c r="AK8">
        <v>132</v>
      </c>
      <c r="AL8">
        <v>399</v>
      </c>
      <c r="AM8">
        <v>338</v>
      </c>
      <c r="AN8">
        <v>12</v>
      </c>
      <c r="AO8">
        <v>83</v>
      </c>
      <c r="AP8">
        <v>73</v>
      </c>
      <c r="AQ8">
        <v>58</v>
      </c>
      <c r="AR8">
        <v>41</v>
      </c>
      <c r="AS8">
        <v>40</v>
      </c>
      <c r="AT8">
        <v>93</v>
      </c>
      <c r="AU8">
        <v>53</v>
      </c>
      <c r="AV8">
        <v>50</v>
      </c>
      <c r="AW8">
        <v>12</v>
      </c>
      <c r="AX8">
        <v>53</v>
      </c>
      <c r="AY8">
        <v>114</v>
      </c>
      <c r="AZ8">
        <v>65</v>
      </c>
      <c r="BA8">
        <v>56</v>
      </c>
      <c r="BB8">
        <v>71</v>
      </c>
      <c r="BC8">
        <v>51</v>
      </c>
      <c r="BD8">
        <v>3</v>
      </c>
      <c r="BE8">
        <v>207</v>
      </c>
      <c r="BF8">
        <v>626</v>
      </c>
      <c r="BG8">
        <v>557</v>
      </c>
      <c r="BH8">
        <v>276</v>
      </c>
      <c r="BI8">
        <v>215</v>
      </c>
      <c r="BJ8">
        <v>172</v>
      </c>
      <c r="BK8">
        <v>117</v>
      </c>
      <c r="BL8">
        <v>38</v>
      </c>
      <c r="BM8">
        <v>318</v>
      </c>
      <c r="BN8">
        <v>340</v>
      </c>
      <c r="BO8">
        <v>145</v>
      </c>
      <c r="BP8">
        <v>30</v>
      </c>
      <c r="BQ8">
        <v>233</v>
      </c>
      <c r="BR8">
        <v>341</v>
      </c>
      <c r="BS8">
        <v>331</v>
      </c>
      <c r="BT8">
        <v>80</v>
      </c>
      <c r="BU8">
        <v>143</v>
      </c>
      <c r="BV8">
        <v>72</v>
      </c>
      <c r="BW8">
        <v>172</v>
      </c>
      <c r="BX8">
        <v>563</v>
      </c>
      <c r="BY8">
        <v>571</v>
      </c>
      <c r="BZ8">
        <v>486</v>
      </c>
    </row>
    <row r="9" spans="1:78" x14ac:dyDescent="0.25">
      <c r="A9" t="s">
        <v>103</v>
      </c>
      <c r="B9">
        <v>865</v>
      </c>
      <c r="C9">
        <v>727</v>
      </c>
      <c r="D9">
        <v>71</v>
      </c>
      <c r="E9">
        <v>67</v>
      </c>
      <c r="F9">
        <v>180</v>
      </c>
      <c r="G9">
        <v>448</v>
      </c>
      <c r="H9">
        <v>237</v>
      </c>
      <c r="I9">
        <v>277</v>
      </c>
      <c r="J9">
        <v>258</v>
      </c>
      <c r="K9">
        <v>173</v>
      </c>
      <c r="L9">
        <v>155</v>
      </c>
      <c r="M9">
        <v>211</v>
      </c>
      <c r="N9">
        <v>576</v>
      </c>
      <c r="O9">
        <v>59</v>
      </c>
      <c r="P9">
        <v>18</v>
      </c>
      <c r="Q9">
        <v>151</v>
      </c>
      <c r="R9">
        <v>713</v>
      </c>
      <c r="S9">
        <v>566</v>
      </c>
      <c r="T9">
        <v>182</v>
      </c>
      <c r="U9">
        <v>104</v>
      </c>
      <c r="V9">
        <v>719</v>
      </c>
      <c r="W9">
        <v>66</v>
      </c>
      <c r="X9">
        <v>73</v>
      </c>
      <c r="Y9">
        <v>101</v>
      </c>
      <c r="Z9">
        <v>763</v>
      </c>
      <c r="AA9">
        <v>864</v>
      </c>
      <c r="AB9">
        <v>762</v>
      </c>
      <c r="AC9">
        <v>124</v>
      </c>
      <c r="AD9">
        <v>684</v>
      </c>
      <c r="AE9">
        <v>49</v>
      </c>
      <c r="AF9">
        <v>665</v>
      </c>
      <c r="AG9">
        <v>172</v>
      </c>
      <c r="AH9">
        <v>7</v>
      </c>
      <c r="AI9">
        <v>679</v>
      </c>
      <c r="AJ9">
        <v>67</v>
      </c>
      <c r="AK9">
        <v>116</v>
      </c>
      <c r="AL9">
        <v>412</v>
      </c>
      <c r="AM9">
        <v>356</v>
      </c>
      <c r="AN9">
        <v>13</v>
      </c>
      <c r="AO9">
        <v>83</v>
      </c>
      <c r="AP9">
        <v>78</v>
      </c>
      <c r="AQ9">
        <v>60</v>
      </c>
      <c r="AR9">
        <v>49</v>
      </c>
      <c r="AS9">
        <v>39</v>
      </c>
      <c r="AT9">
        <v>99</v>
      </c>
      <c r="AU9">
        <v>56</v>
      </c>
      <c r="AV9">
        <v>52</v>
      </c>
      <c r="AW9">
        <v>14</v>
      </c>
      <c r="AX9">
        <v>56</v>
      </c>
      <c r="AY9">
        <v>112</v>
      </c>
      <c r="AZ9">
        <v>66</v>
      </c>
      <c r="BA9">
        <v>57</v>
      </c>
      <c r="BB9">
        <v>74</v>
      </c>
      <c r="BC9">
        <v>50</v>
      </c>
      <c r="BD9">
        <v>3</v>
      </c>
      <c r="BE9">
        <v>218</v>
      </c>
      <c r="BF9">
        <v>646</v>
      </c>
      <c r="BG9">
        <v>583</v>
      </c>
      <c r="BH9">
        <v>281</v>
      </c>
      <c r="BI9">
        <v>235</v>
      </c>
      <c r="BJ9">
        <v>185</v>
      </c>
      <c r="BK9">
        <v>111</v>
      </c>
      <c r="BL9">
        <v>40</v>
      </c>
      <c r="BM9">
        <v>352</v>
      </c>
      <c r="BN9">
        <v>342</v>
      </c>
      <c r="BO9">
        <v>144</v>
      </c>
      <c r="BP9">
        <v>26</v>
      </c>
      <c r="BQ9">
        <v>252</v>
      </c>
      <c r="BR9">
        <v>372</v>
      </c>
      <c r="BS9">
        <v>360</v>
      </c>
      <c r="BT9">
        <v>81</v>
      </c>
      <c r="BU9">
        <v>153</v>
      </c>
      <c r="BV9">
        <v>74</v>
      </c>
      <c r="BW9">
        <v>190</v>
      </c>
      <c r="BX9">
        <v>574</v>
      </c>
      <c r="BY9">
        <v>591</v>
      </c>
      <c r="BZ9">
        <v>495</v>
      </c>
    </row>
    <row r="10" spans="1:78" x14ac:dyDescent="0.25">
      <c r="A10" t="s">
        <v>104</v>
      </c>
    </row>
    <row r="11" spans="1:78" x14ac:dyDescent="0.25">
      <c r="A11" t="s">
        <v>584</v>
      </c>
      <c r="B11">
        <v>324</v>
      </c>
      <c r="C11">
        <v>268</v>
      </c>
      <c r="D11">
        <v>22</v>
      </c>
      <c r="E11">
        <v>34</v>
      </c>
      <c r="F11">
        <v>66</v>
      </c>
      <c r="G11">
        <v>164</v>
      </c>
      <c r="H11">
        <v>94</v>
      </c>
      <c r="I11">
        <v>102</v>
      </c>
      <c r="J11">
        <v>95</v>
      </c>
      <c r="K11">
        <v>72</v>
      </c>
      <c r="L11">
        <v>56</v>
      </c>
      <c r="M11">
        <v>67</v>
      </c>
      <c r="N11">
        <v>222</v>
      </c>
      <c r="O11">
        <v>29</v>
      </c>
      <c r="P11">
        <v>7</v>
      </c>
      <c r="Q11">
        <v>68</v>
      </c>
      <c r="R11">
        <v>256</v>
      </c>
      <c r="S11">
        <v>202</v>
      </c>
      <c r="T11">
        <v>72</v>
      </c>
      <c r="U11">
        <v>45</v>
      </c>
      <c r="V11">
        <v>268</v>
      </c>
      <c r="W11">
        <v>24</v>
      </c>
      <c r="X11">
        <v>31</v>
      </c>
      <c r="Y11">
        <v>33</v>
      </c>
      <c r="Z11">
        <v>291</v>
      </c>
      <c r="AA11">
        <v>324</v>
      </c>
      <c r="AB11">
        <v>291</v>
      </c>
      <c r="AC11">
        <v>35</v>
      </c>
      <c r="AD11">
        <v>269</v>
      </c>
      <c r="AE11">
        <v>16</v>
      </c>
      <c r="AF11">
        <v>241</v>
      </c>
      <c r="AG11">
        <v>77</v>
      </c>
      <c r="AH11">
        <v>3</v>
      </c>
      <c r="AI11">
        <v>253</v>
      </c>
      <c r="AJ11">
        <v>21</v>
      </c>
      <c r="AK11">
        <v>45</v>
      </c>
      <c r="AL11">
        <v>162</v>
      </c>
      <c r="AM11">
        <v>126</v>
      </c>
      <c r="AN11">
        <v>5</v>
      </c>
      <c r="AO11">
        <v>31</v>
      </c>
      <c r="AP11">
        <v>24</v>
      </c>
      <c r="AQ11">
        <v>24</v>
      </c>
      <c r="AR11">
        <v>16</v>
      </c>
      <c r="AS11">
        <v>22</v>
      </c>
      <c r="AT11">
        <v>46</v>
      </c>
      <c r="AU11">
        <v>21</v>
      </c>
      <c r="AV11">
        <v>17</v>
      </c>
      <c r="AW11">
        <v>3</v>
      </c>
      <c r="AX11">
        <v>19</v>
      </c>
      <c r="AY11">
        <v>41</v>
      </c>
      <c r="AZ11">
        <v>28</v>
      </c>
      <c r="BA11">
        <v>24</v>
      </c>
      <c r="BB11">
        <v>23</v>
      </c>
      <c r="BC11">
        <v>15</v>
      </c>
      <c r="BD11">
        <v>2</v>
      </c>
      <c r="BE11">
        <v>70</v>
      </c>
      <c r="BF11">
        <v>255</v>
      </c>
      <c r="BG11">
        <v>205</v>
      </c>
      <c r="BH11">
        <v>119</v>
      </c>
      <c r="BI11">
        <v>73</v>
      </c>
      <c r="BJ11">
        <v>70</v>
      </c>
      <c r="BK11">
        <v>40</v>
      </c>
      <c r="BL11">
        <v>16</v>
      </c>
      <c r="BM11">
        <v>127</v>
      </c>
      <c r="BN11">
        <v>134</v>
      </c>
      <c r="BO11">
        <v>55</v>
      </c>
      <c r="BP11">
        <v>8</v>
      </c>
      <c r="BQ11">
        <v>80</v>
      </c>
      <c r="BR11">
        <v>136</v>
      </c>
      <c r="BS11">
        <v>133</v>
      </c>
      <c r="BT11">
        <v>26</v>
      </c>
      <c r="BU11">
        <v>50</v>
      </c>
      <c r="BV11">
        <v>23</v>
      </c>
      <c r="BW11">
        <v>60</v>
      </c>
      <c r="BX11">
        <v>292</v>
      </c>
      <c r="BY11">
        <v>283</v>
      </c>
      <c r="BZ11">
        <v>255</v>
      </c>
    </row>
    <row r="12" spans="1:78" x14ac:dyDescent="0.25">
      <c r="B12" s="7">
        <v>0.38</v>
      </c>
      <c r="C12" s="7">
        <v>0.37</v>
      </c>
      <c r="D12" s="7">
        <v>0.32</v>
      </c>
      <c r="E12" s="7">
        <v>0.51</v>
      </c>
      <c r="F12" s="7">
        <v>0.37</v>
      </c>
      <c r="G12" s="7">
        <v>0.37</v>
      </c>
      <c r="H12" s="7">
        <v>0.4</v>
      </c>
      <c r="I12" s="7">
        <v>0.37</v>
      </c>
      <c r="J12" s="7">
        <v>0.37</v>
      </c>
      <c r="K12" s="7">
        <v>0.41</v>
      </c>
      <c r="L12" s="7">
        <v>0.36</v>
      </c>
      <c r="M12" s="7">
        <v>0.32</v>
      </c>
      <c r="N12" s="7">
        <v>0.39</v>
      </c>
      <c r="O12" s="7">
        <v>0.49</v>
      </c>
      <c r="P12" s="7">
        <v>0.37</v>
      </c>
      <c r="Q12" s="7">
        <v>0.45</v>
      </c>
      <c r="R12" s="7">
        <v>0.36</v>
      </c>
      <c r="S12" s="7">
        <v>0.36</v>
      </c>
      <c r="T12" s="7">
        <v>0.4</v>
      </c>
      <c r="U12" s="7">
        <v>0.43</v>
      </c>
      <c r="V12" s="7">
        <v>0.37</v>
      </c>
      <c r="W12" s="7">
        <v>0.36</v>
      </c>
      <c r="X12" s="7">
        <v>0.42</v>
      </c>
      <c r="Y12" s="7">
        <v>0.33</v>
      </c>
      <c r="Z12" s="7">
        <v>0.38</v>
      </c>
      <c r="AA12" s="7">
        <v>0.38</v>
      </c>
      <c r="AB12" s="7">
        <v>0.38</v>
      </c>
      <c r="AC12" s="7">
        <v>0.28000000000000003</v>
      </c>
      <c r="AD12" s="7">
        <v>0.39</v>
      </c>
      <c r="AE12" s="7">
        <v>0.34</v>
      </c>
      <c r="AF12" s="7">
        <v>0.36</v>
      </c>
      <c r="AG12" s="7">
        <v>0.45</v>
      </c>
      <c r="AH12" s="7">
        <v>0.38</v>
      </c>
      <c r="AI12" s="7">
        <v>0.37</v>
      </c>
      <c r="AJ12" s="7">
        <v>0.31</v>
      </c>
      <c r="AK12" s="7">
        <v>0.39</v>
      </c>
      <c r="AL12" s="7">
        <v>0.39</v>
      </c>
      <c r="AM12" s="7">
        <v>0.35</v>
      </c>
      <c r="AN12" s="7">
        <v>0.36</v>
      </c>
      <c r="AO12" s="7">
        <v>0.38</v>
      </c>
      <c r="AP12" s="7">
        <v>0.31</v>
      </c>
      <c r="AQ12" s="7">
        <v>0.39</v>
      </c>
      <c r="AR12" s="7">
        <v>0.33</v>
      </c>
      <c r="AS12" s="7">
        <v>0.56000000000000005</v>
      </c>
      <c r="AT12" s="7">
        <v>0.47</v>
      </c>
      <c r="AU12" s="7">
        <v>0.37</v>
      </c>
      <c r="AV12" s="7">
        <v>0.33</v>
      </c>
      <c r="AW12" s="7">
        <v>0.24</v>
      </c>
      <c r="AX12" s="7">
        <v>0.34</v>
      </c>
      <c r="AY12" s="7">
        <v>0.36</v>
      </c>
      <c r="AZ12" s="7">
        <v>0.43</v>
      </c>
      <c r="BA12" s="7">
        <v>0.43</v>
      </c>
      <c r="BB12" s="7">
        <v>0.31</v>
      </c>
      <c r="BC12" s="7">
        <v>0.28999999999999998</v>
      </c>
      <c r="BD12" s="7">
        <v>0.65</v>
      </c>
      <c r="BE12" s="7">
        <v>0.32</v>
      </c>
      <c r="BF12" s="7">
        <v>0.39</v>
      </c>
      <c r="BG12" s="7">
        <v>0.35</v>
      </c>
      <c r="BH12" s="7">
        <v>0.42</v>
      </c>
      <c r="BI12" s="7">
        <v>0.31</v>
      </c>
      <c r="BJ12" s="7">
        <v>0.38</v>
      </c>
      <c r="BK12" s="7">
        <v>0.36</v>
      </c>
      <c r="BL12" s="7">
        <v>0.39</v>
      </c>
      <c r="BM12" s="7">
        <v>0.36</v>
      </c>
      <c r="BN12" s="7">
        <v>0.39</v>
      </c>
      <c r="BO12" s="7">
        <v>0.39</v>
      </c>
      <c r="BP12" s="7">
        <v>0.31</v>
      </c>
      <c r="BQ12" s="7">
        <v>0.32</v>
      </c>
      <c r="BR12" s="7">
        <v>0.37</v>
      </c>
      <c r="BS12" s="7">
        <v>0.37</v>
      </c>
      <c r="BT12" s="7">
        <v>0.31</v>
      </c>
      <c r="BU12" s="7">
        <v>0.32</v>
      </c>
      <c r="BV12" s="7">
        <v>0.31</v>
      </c>
      <c r="BW12" s="7">
        <v>0.31</v>
      </c>
      <c r="BX12" s="7">
        <v>0.51</v>
      </c>
      <c r="BY12" s="7">
        <v>0.48</v>
      </c>
      <c r="BZ12" s="7">
        <v>0.51</v>
      </c>
    </row>
    <row r="13" spans="1:78" x14ac:dyDescent="0.25">
      <c r="A13" t="s">
        <v>769</v>
      </c>
      <c r="B13">
        <v>331</v>
      </c>
      <c r="C13">
        <v>282</v>
      </c>
      <c r="D13">
        <v>27</v>
      </c>
      <c r="E13">
        <v>22</v>
      </c>
      <c r="F13">
        <v>73</v>
      </c>
      <c r="G13">
        <v>163</v>
      </c>
      <c r="H13">
        <v>95</v>
      </c>
      <c r="I13">
        <v>104</v>
      </c>
      <c r="J13">
        <v>102</v>
      </c>
      <c r="K13">
        <v>60</v>
      </c>
      <c r="L13">
        <v>65</v>
      </c>
      <c r="M13">
        <v>96</v>
      </c>
      <c r="N13">
        <v>212</v>
      </c>
      <c r="O13">
        <v>16</v>
      </c>
      <c r="P13">
        <v>7</v>
      </c>
      <c r="Q13">
        <v>51</v>
      </c>
      <c r="R13">
        <v>280</v>
      </c>
      <c r="S13">
        <v>220</v>
      </c>
      <c r="T13">
        <v>65</v>
      </c>
      <c r="U13">
        <v>40</v>
      </c>
      <c r="V13">
        <v>276</v>
      </c>
      <c r="W13">
        <v>26</v>
      </c>
      <c r="X13">
        <v>25</v>
      </c>
      <c r="Y13">
        <v>44</v>
      </c>
      <c r="Z13">
        <v>287</v>
      </c>
      <c r="AA13">
        <v>330</v>
      </c>
      <c r="AB13">
        <v>286</v>
      </c>
      <c r="AC13">
        <v>55</v>
      </c>
      <c r="AD13">
        <v>255</v>
      </c>
      <c r="AE13">
        <v>18</v>
      </c>
      <c r="AF13">
        <v>264</v>
      </c>
      <c r="AG13">
        <v>56</v>
      </c>
      <c r="AH13">
        <v>2</v>
      </c>
      <c r="AI13">
        <v>262</v>
      </c>
      <c r="AJ13">
        <v>32</v>
      </c>
      <c r="AK13">
        <v>39</v>
      </c>
      <c r="AL13">
        <v>170</v>
      </c>
      <c r="AM13">
        <v>132</v>
      </c>
      <c r="AN13">
        <v>1</v>
      </c>
      <c r="AO13">
        <v>28</v>
      </c>
      <c r="AP13">
        <v>28</v>
      </c>
      <c r="AQ13">
        <v>24</v>
      </c>
      <c r="AR13">
        <v>22</v>
      </c>
      <c r="AS13">
        <v>13</v>
      </c>
      <c r="AT13">
        <v>30</v>
      </c>
      <c r="AU13">
        <v>20</v>
      </c>
      <c r="AV13">
        <v>20</v>
      </c>
      <c r="AW13">
        <v>6</v>
      </c>
      <c r="AX13">
        <v>20</v>
      </c>
      <c r="AY13">
        <v>49</v>
      </c>
      <c r="AZ13">
        <v>24</v>
      </c>
      <c r="BA13">
        <v>23</v>
      </c>
      <c r="BB13">
        <v>33</v>
      </c>
      <c r="BC13">
        <v>19</v>
      </c>
      <c r="BD13">
        <v>1</v>
      </c>
      <c r="BE13">
        <v>83</v>
      </c>
      <c r="BF13">
        <v>248</v>
      </c>
      <c r="BG13">
        <v>229</v>
      </c>
      <c r="BH13">
        <v>102</v>
      </c>
      <c r="BI13">
        <v>90</v>
      </c>
      <c r="BJ13">
        <v>72</v>
      </c>
      <c r="BK13">
        <v>46</v>
      </c>
      <c r="BL13">
        <v>16</v>
      </c>
      <c r="BM13">
        <v>143</v>
      </c>
      <c r="BN13">
        <v>123</v>
      </c>
      <c r="BO13">
        <v>54</v>
      </c>
      <c r="BP13">
        <v>11</v>
      </c>
      <c r="BQ13">
        <v>113</v>
      </c>
      <c r="BR13">
        <v>145</v>
      </c>
      <c r="BS13">
        <v>141</v>
      </c>
      <c r="BT13">
        <v>29</v>
      </c>
      <c r="BU13">
        <v>60</v>
      </c>
      <c r="BV13">
        <v>35</v>
      </c>
      <c r="BW13">
        <v>84</v>
      </c>
      <c r="BX13">
        <v>197</v>
      </c>
      <c r="BY13">
        <v>222</v>
      </c>
      <c r="BZ13">
        <v>172</v>
      </c>
    </row>
    <row r="14" spans="1:78" x14ac:dyDescent="0.25">
      <c r="B14" s="7">
        <v>0.38</v>
      </c>
      <c r="C14" s="7">
        <v>0.39</v>
      </c>
      <c r="D14" s="7">
        <v>0.38</v>
      </c>
      <c r="E14" s="7">
        <v>0.33</v>
      </c>
      <c r="F14" s="7">
        <v>0.4</v>
      </c>
      <c r="G14" s="7">
        <v>0.36</v>
      </c>
      <c r="H14" s="7">
        <v>0.4</v>
      </c>
      <c r="I14" s="7">
        <v>0.38</v>
      </c>
      <c r="J14" s="7">
        <v>0.39</v>
      </c>
      <c r="K14" s="7">
        <v>0.35</v>
      </c>
      <c r="L14" s="7">
        <v>0.42</v>
      </c>
      <c r="M14" s="7">
        <v>0.46</v>
      </c>
      <c r="N14" s="7">
        <v>0.37</v>
      </c>
      <c r="O14" s="7">
        <v>0.26</v>
      </c>
      <c r="P14" s="7">
        <v>0.35</v>
      </c>
      <c r="Q14" s="7">
        <v>0.34</v>
      </c>
      <c r="R14" s="7">
        <v>0.39</v>
      </c>
      <c r="S14" s="7">
        <v>0.39</v>
      </c>
      <c r="T14" s="7">
        <v>0.36</v>
      </c>
      <c r="U14" s="7">
        <v>0.38</v>
      </c>
      <c r="V14" s="7">
        <v>0.38</v>
      </c>
      <c r="W14" s="7">
        <v>0.39</v>
      </c>
      <c r="X14" s="7">
        <v>0.34</v>
      </c>
      <c r="Y14" s="7">
        <v>0.43</v>
      </c>
      <c r="Z14" s="7">
        <v>0.38</v>
      </c>
      <c r="AA14" s="7">
        <v>0.38</v>
      </c>
      <c r="AB14" s="7">
        <v>0.38</v>
      </c>
      <c r="AC14" s="7">
        <v>0.45</v>
      </c>
      <c r="AD14" s="7">
        <v>0.37</v>
      </c>
      <c r="AE14" s="7">
        <v>0.36</v>
      </c>
      <c r="AF14" s="7">
        <v>0.4</v>
      </c>
      <c r="AG14" s="7">
        <v>0.32</v>
      </c>
      <c r="AH14" s="7">
        <v>0.22</v>
      </c>
      <c r="AI14" s="7">
        <v>0.39</v>
      </c>
      <c r="AJ14" s="7">
        <v>0.48</v>
      </c>
      <c r="AK14" s="7">
        <v>0.33</v>
      </c>
      <c r="AL14" s="7">
        <v>0.41</v>
      </c>
      <c r="AM14" s="7">
        <v>0.37</v>
      </c>
      <c r="AN14" s="7">
        <v>7.0000000000000007E-2</v>
      </c>
      <c r="AO14" s="7">
        <v>0.34</v>
      </c>
      <c r="AP14" s="7">
        <v>0.36</v>
      </c>
      <c r="AQ14" s="7">
        <v>0.39</v>
      </c>
      <c r="AR14" s="7">
        <v>0.44</v>
      </c>
      <c r="AS14" s="7">
        <v>0.33</v>
      </c>
      <c r="AT14" s="7">
        <v>0.31</v>
      </c>
      <c r="AU14" s="7">
        <v>0.35</v>
      </c>
      <c r="AV14" s="7">
        <v>0.39</v>
      </c>
      <c r="AW14" s="7">
        <v>0.46</v>
      </c>
      <c r="AX14" s="7">
        <v>0.35</v>
      </c>
      <c r="AY14" s="7">
        <v>0.44</v>
      </c>
      <c r="AZ14" s="7">
        <v>0.36</v>
      </c>
      <c r="BA14" s="7">
        <v>0.4</v>
      </c>
      <c r="BB14" s="7">
        <v>0.44</v>
      </c>
      <c r="BC14" s="7">
        <v>0.38</v>
      </c>
      <c r="BD14" s="7">
        <v>0.35</v>
      </c>
      <c r="BE14" s="7">
        <v>0.38</v>
      </c>
      <c r="BF14" s="7">
        <v>0.38</v>
      </c>
      <c r="BG14" s="7">
        <v>0.39</v>
      </c>
      <c r="BH14" s="7">
        <v>0.36</v>
      </c>
      <c r="BI14" s="7">
        <v>0.38</v>
      </c>
      <c r="BJ14" s="7">
        <v>0.39</v>
      </c>
      <c r="BK14" s="7">
        <v>0.41</v>
      </c>
      <c r="BL14" s="7">
        <v>0.39</v>
      </c>
      <c r="BM14" s="7">
        <v>0.41</v>
      </c>
      <c r="BN14" s="7">
        <v>0.36</v>
      </c>
      <c r="BO14" s="7">
        <v>0.37</v>
      </c>
      <c r="BP14" s="7">
        <v>0.43</v>
      </c>
      <c r="BQ14" s="7">
        <v>0.45</v>
      </c>
      <c r="BR14" s="7">
        <v>0.39</v>
      </c>
      <c r="BS14" s="7">
        <v>0.39</v>
      </c>
      <c r="BT14" s="7">
        <v>0.35</v>
      </c>
      <c r="BU14" s="7">
        <v>0.39</v>
      </c>
      <c r="BV14" s="7">
        <v>0.47</v>
      </c>
      <c r="BW14" s="7">
        <v>0.44</v>
      </c>
      <c r="BX14" s="7">
        <v>0.34</v>
      </c>
      <c r="BY14" s="7">
        <v>0.38</v>
      </c>
      <c r="BZ14" s="7">
        <v>0.35</v>
      </c>
    </row>
    <row r="15" spans="1:78" x14ac:dyDescent="0.25">
      <c r="A15" t="s">
        <v>586</v>
      </c>
      <c r="B15">
        <v>99</v>
      </c>
      <c r="C15">
        <v>86</v>
      </c>
      <c r="D15">
        <v>8</v>
      </c>
      <c r="E15">
        <v>4</v>
      </c>
      <c r="F15">
        <v>17</v>
      </c>
      <c r="G15">
        <v>59</v>
      </c>
      <c r="H15">
        <v>23</v>
      </c>
      <c r="I15">
        <v>39</v>
      </c>
      <c r="J15">
        <v>29</v>
      </c>
      <c r="K15">
        <v>18</v>
      </c>
      <c r="L15">
        <v>13</v>
      </c>
      <c r="M15">
        <v>15</v>
      </c>
      <c r="N15">
        <v>73</v>
      </c>
      <c r="O15">
        <v>9</v>
      </c>
      <c r="P15">
        <v>2</v>
      </c>
      <c r="Q15">
        <v>12</v>
      </c>
      <c r="R15">
        <v>87</v>
      </c>
      <c r="S15">
        <v>73</v>
      </c>
      <c r="T15">
        <v>16</v>
      </c>
      <c r="U15">
        <v>9</v>
      </c>
      <c r="V15">
        <v>81</v>
      </c>
      <c r="W15">
        <v>10</v>
      </c>
      <c r="X15">
        <v>7</v>
      </c>
      <c r="Y15">
        <v>11</v>
      </c>
      <c r="Z15">
        <v>88</v>
      </c>
      <c r="AA15">
        <v>99</v>
      </c>
      <c r="AB15">
        <v>88</v>
      </c>
      <c r="AC15">
        <v>17</v>
      </c>
      <c r="AD15">
        <v>78</v>
      </c>
      <c r="AE15">
        <v>3</v>
      </c>
      <c r="AF15">
        <v>77</v>
      </c>
      <c r="AG15">
        <v>21</v>
      </c>
      <c r="AH15">
        <v>1</v>
      </c>
      <c r="AI15">
        <v>82</v>
      </c>
      <c r="AJ15">
        <v>5</v>
      </c>
      <c r="AK15">
        <v>11</v>
      </c>
      <c r="AL15">
        <v>40</v>
      </c>
      <c r="AM15">
        <v>47</v>
      </c>
      <c r="AN15">
        <v>2</v>
      </c>
      <c r="AO15">
        <v>10</v>
      </c>
      <c r="AP15">
        <v>14</v>
      </c>
      <c r="AQ15">
        <v>5</v>
      </c>
      <c r="AR15">
        <v>3</v>
      </c>
      <c r="AS15">
        <v>1</v>
      </c>
      <c r="AT15">
        <v>9</v>
      </c>
      <c r="AU15">
        <v>8</v>
      </c>
      <c r="AV15">
        <v>8</v>
      </c>
      <c r="AW15">
        <v>1</v>
      </c>
      <c r="AX15">
        <v>7</v>
      </c>
      <c r="AY15">
        <v>18</v>
      </c>
      <c r="AZ15">
        <v>8</v>
      </c>
      <c r="BA15">
        <v>4</v>
      </c>
      <c r="BB15">
        <v>9</v>
      </c>
      <c r="BC15">
        <v>3</v>
      </c>
      <c r="BD15">
        <v>0</v>
      </c>
      <c r="BE15">
        <v>29</v>
      </c>
      <c r="BF15">
        <v>70</v>
      </c>
      <c r="BG15">
        <v>70</v>
      </c>
      <c r="BH15">
        <v>29</v>
      </c>
      <c r="BI15">
        <v>34</v>
      </c>
      <c r="BJ15">
        <v>18</v>
      </c>
      <c r="BK15">
        <v>16</v>
      </c>
      <c r="BL15">
        <v>2</v>
      </c>
      <c r="BM15">
        <v>41</v>
      </c>
      <c r="BN15">
        <v>35</v>
      </c>
      <c r="BO15">
        <v>18</v>
      </c>
      <c r="BP15">
        <v>5</v>
      </c>
      <c r="BQ15">
        <v>29</v>
      </c>
      <c r="BR15">
        <v>45</v>
      </c>
      <c r="BS15">
        <v>45</v>
      </c>
      <c r="BT15">
        <v>12</v>
      </c>
      <c r="BU15">
        <v>19</v>
      </c>
      <c r="BV15">
        <v>7</v>
      </c>
      <c r="BW15">
        <v>24</v>
      </c>
      <c r="BX15">
        <v>35</v>
      </c>
      <c r="BY15">
        <v>39</v>
      </c>
      <c r="BZ15">
        <v>30</v>
      </c>
    </row>
    <row r="16" spans="1:78" x14ac:dyDescent="0.25">
      <c r="B16" s="7">
        <v>0.11</v>
      </c>
      <c r="C16" s="7">
        <v>0.12</v>
      </c>
      <c r="D16" s="7">
        <v>0.11</v>
      </c>
      <c r="E16" s="7">
        <v>7.0000000000000007E-2</v>
      </c>
      <c r="F16" s="7">
        <v>0.09</v>
      </c>
      <c r="G16" s="7">
        <v>0.13</v>
      </c>
      <c r="H16" s="7">
        <v>0.1</v>
      </c>
      <c r="I16" s="7">
        <v>0.14000000000000001</v>
      </c>
      <c r="J16" s="7">
        <v>0.11</v>
      </c>
      <c r="K16" s="7">
        <v>0.1</v>
      </c>
      <c r="L16" s="7">
        <v>0.08</v>
      </c>
      <c r="M16" s="7">
        <v>7.0000000000000007E-2</v>
      </c>
      <c r="N16" s="7">
        <v>0.13</v>
      </c>
      <c r="O16" s="7">
        <v>0.15</v>
      </c>
      <c r="P16" s="7">
        <v>0.11</v>
      </c>
      <c r="Q16" s="7">
        <v>0.08</v>
      </c>
      <c r="R16" s="7">
        <v>0.12</v>
      </c>
      <c r="S16" s="7">
        <v>0.13</v>
      </c>
      <c r="T16" s="7">
        <v>0.09</v>
      </c>
      <c r="U16" s="7">
        <v>0.08</v>
      </c>
      <c r="V16" s="7">
        <v>0.11</v>
      </c>
      <c r="W16" s="7">
        <v>0.15</v>
      </c>
      <c r="X16" s="7">
        <v>0.09</v>
      </c>
      <c r="Y16" s="7">
        <v>0.1</v>
      </c>
      <c r="Z16" s="7">
        <v>0.12</v>
      </c>
      <c r="AA16" s="7">
        <v>0.11</v>
      </c>
      <c r="AB16" s="7">
        <v>0.12</v>
      </c>
      <c r="AC16" s="7">
        <v>0.14000000000000001</v>
      </c>
      <c r="AD16" s="7">
        <v>0.11</v>
      </c>
      <c r="AE16" s="7">
        <v>0.05</v>
      </c>
      <c r="AF16" s="7">
        <v>0.12</v>
      </c>
      <c r="AG16" s="7">
        <v>0.12</v>
      </c>
      <c r="AH16" s="7">
        <v>7.0000000000000007E-2</v>
      </c>
      <c r="AI16" s="7">
        <v>0.12</v>
      </c>
      <c r="AJ16" s="7">
        <v>7.0000000000000007E-2</v>
      </c>
      <c r="AK16" s="7">
        <v>0.1</v>
      </c>
      <c r="AL16" s="7">
        <v>0.1</v>
      </c>
      <c r="AM16" s="7">
        <v>0.13</v>
      </c>
      <c r="AN16" s="7">
        <v>0.15</v>
      </c>
      <c r="AO16" s="7">
        <v>0.12</v>
      </c>
      <c r="AP16" s="7">
        <v>0.18</v>
      </c>
      <c r="AQ16" s="7">
        <v>0.09</v>
      </c>
      <c r="AR16" s="7">
        <v>7.0000000000000007E-2</v>
      </c>
      <c r="AS16" s="7">
        <v>0.01</v>
      </c>
      <c r="AT16" s="7">
        <v>0.09</v>
      </c>
      <c r="AU16" s="7">
        <v>0.14000000000000001</v>
      </c>
      <c r="AV16" s="7">
        <v>0.15</v>
      </c>
      <c r="AW16" s="7">
        <v>0.09</v>
      </c>
      <c r="AX16" s="7">
        <v>0.12</v>
      </c>
      <c r="AY16" s="7">
        <v>0.16</v>
      </c>
      <c r="AZ16" s="7">
        <v>0.12</v>
      </c>
      <c r="BA16" s="7">
        <v>0.08</v>
      </c>
      <c r="BB16" s="7">
        <v>0.12</v>
      </c>
      <c r="BC16" s="7">
        <v>0.06</v>
      </c>
      <c r="BD16" t="s">
        <v>108</v>
      </c>
      <c r="BE16" s="7">
        <v>0.13</v>
      </c>
      <c r="BF16" s="7">
        <v>0.11</v>
      </c>
      <c r="BG16" s="7">
        <v>0.12</v>
      </c>
      <c r="BH16" s="7">
        <v>0.1</v>
      </c>
      <c r="BI16" s="7">
        <v>0.14000000000000001</v>
      </c>
      <c r="BJ16" s="7">
        <v>0.1</v>
      </c>
      <c r="BK16" s="7">
        <v>0.14000000000000001</v>
      </c>
      <c r="BL16" s="7">
        <v>0.06</v>
      </c>
      <c r="BM16" s="7">
        <v>0.12</v>
      </c>
      <c r="BN16" s="7">
        <v>0.1</v>
      </c>
      <c r="BO16" s="7">
        <v>0.13</v>
      </c>
      <c r="BP16" s="7">
        <v>0.19</v>
      </c>
      <c r="BQ16" s="7">
        <v>0.11</v>
      </c>
      <c r="BR16" s="7">
        <v>0.12</v>
      </c>
      <c r="BS16" s="7">
        <v>0.13</v>
      </c>
      <c r="BT16" s="7">
        <v>0.15</v>
      </c>
      <c r="BU16" s="7">
        <v>0.12</v>
      </c>
      <c r="BV16" s="7">
        <v>0.09</v>
      </c>
      <c r="BW16" s="7">
        <v>0.13</v>
      </c>
      <c r="BX16" s="7">
        <v>0.06</v>
      </c>
      <c r="BY16" s="7">
        <v>7.0000000000000007E-2</v>
      </c>
      <c r="BZ16" s="7">
        <v>0.06</v>
      </c>
    </row>
    <row r="17" spans="1:78" x14ac:dyDescent="0.25">
      <c r="A17" t="s">
        <v>770</v>
      </c>
      <c r="B17">
        <v>59</v>
      </c>
      <c r="C17">
        <v>47</v>
      </c>
      <c r="D17">
        <v>6</v>
      </c>
      <c r="E17">
        <v>5</v>
      </c>
      <c r="F17">
        <v>13</v>
      </c>
      <c r="G17">
        <v>32</v>
      </c>
      <c r="H17">
        <v>14</v>
      </c>
      <c r="I17">
        <v>18</v>
      </c>
      <c r="J17">
        <v>18</v>
      </c>
      <c r="K17">
        <v>8</v>
      </c>
      <c r="L17">
        <v>14</v>
      </c>
      <c r="M17">
        <v>13</v>
      </c>
      <c r="N17">
        <v>39</v>
      </c>
      <c r="O17">
        <v>4</v>
      </c>
      <c r="P17">
        <v>2</v>
      </c>
      <c r="Q17">
        <v>9</v>
      </c>
      <c r="R17">
        <v>50</v>
      </c>
      <c r="S17">
        <v>40</v>
      </c>
      <c r="T17">
        <v>12</v>
      </c>
      <c r="U17">
        <v>6</v>
      </c>
      <c r="V17">
        <v>50</v>
      </c>
      <c r="W17">
        <v>5</v>
      </c>
      <c r="X17">
        <v>4</v>
      </c>
      <c r="Y17">
        <v>9</v>
      </c>
      <c r="Z17">
        <v>50</v>
      </c>
      <c r="AA17">
        <v>59</v>
      </c>
      <c r="AB17">
        <v>50</v>
      </c>
      <c r="AC17">
        <v>8</v>
      </c>
      <c r="AD17">
        <v>42</v>
      </c>
      <c r="AE17">
        <v>8</v>
      </c>
      <c r="AF17">
        <v>49</v>
      </c>
      <c r="AG17">
        <v>9</v>
      </c>
      <c r="AH17">
        <v>1</v>
      </c>
      <c r="AI17">
        <v>48</v>
      </c>
      <c r="AJ17">
        <v>3</v>
      </c>
      <c r="AK17">
        <v>10</v>
      </c>
      <c r="AL17">
        <v>21</v>
      </c>
      <c r="AM17">
        <v>29</v>
      </c>
      <c r="AN17">
        <v>1</v>
      </c>
      <c r="AO17">
        <v>7</v>
      </c>
      <c r="AP17">
        <v>7</v>
      </c>
      <c r="AQ17">
        <v>5</v>
      </c>
      <c r="AR17">
        <v>7</v>
      </c>
      <c r="AS17">
        <v>4</v>
      </c>
      <c r="AT17">
        <v>6</v>
      </c>
      <c r="AU17">
        <v>5</v>
      </c>
      <c r="AV17">
        <v>3</v>
      </c>
      <c r="AW17">
        <v>2</v>
      </c>
      <c r="AX17">
        <v>4</v>
      </c>
      <c r="AY17">
        <v>3</v>
      </c>
      <c r="AZ17">
        <v>2</v>
      </c>
      <c r="BA17">
        <v>5</v>
      </c>
      <c r="BB17">
        <v>4</v>
      </c>
      <c r="BC17">
        <v>2</v>
      </c>
      <c r="BD17">
        <v>0</v>
      </c>
      <c r="BE17">
        <v>15</v>
      </c>
      <c r="BF17">
        <v>43</v>
      </c>
      <c r="BG17">
        <v>42</v>
      </c>
      <c r="BH17">
        <v>17</v>
      </c>
      <c r="BI17">
        <v>19</v>
      </c>
      <c r="BJ17">
        <v>13</v>
      </c>
      <c r="BK17">
        <v>2</v>
      </c>
      <c r="BL17">
        <v>7</v>
      </c>
      <c r="BM17">
        <v>20</v>
      </c>
      <c r="BN17">
        <v>29</v>
      </c>
      <c r="BO17">
        <v>10</v>
      </c>
      <c r="BP17">
        <v>1</v>
      </c>
      <c r="BQ17">
        <v>15</v>
      </c>
      <c r="BR17">
        <v>21</v>
      </c>
      <c r="BS17">
        <v>18</v>
      </c>
      <c r="BT17">
        <v>8</v>
      </c>
      <c r="BU17">
        <v>10</v>
      </c>
      <c r="BV17">
        <v>6</v>
      </c>
      <c r="BW17">
        <v>9</v>
      </c>
      <c r="BX17">
        <v>27</v>
      </c>
      <c r="BY17">
        <v>23</v>
      </c>
      <c r="BZ17">
        <v>20</v>
      </c>
    </row>
    <row r="18" spans="1:78" x14ac:dyDescent="0.25">
      <c r="B18" s="7">
        <v>7.0000000000000007E-2</v>
      </c>
      <c r="C18" s="7">
        <v>7.0000000000000007E-2</v>
      </c>
      <c r="D18" s="7">
        <v>0.08</v>
      </c>
      <c r="E18" s="7">
        <v>0.08</v>
      </c>
      <c r="F18" s="7">
        <v>7.0000000000000007E-2</v>
      </c>
      <c r="G18" s="7">
        <v>7.0000000000000007E-2</v>
      </c>
      <c r="H18" s="7">
        <v>0.06</v>
      </c>
      <c r="I18" s="7">
        <v>7.0000000000000007E-2</v>
      </c>
      <c r="J18" s="7">
        <v>7.0000000000000007E-2</v>
      </c>
      <c r="K18" s="7">
        <v>0.05</v>
      </c>
      <c r="L18" s="7">
        <v>0.09</v>
      </c>
      <c r="M18" s="7">
        <v>0.06</v>
      </c>
      <c r="N18" s="7">
        <v>7.0000000000000007E-2</v>
      </c>
      <c r="O18" s="7">
        <v>7.0000000000000007E-2</v>
      </c>
      <c r="P18" s="7">
        <v>0.14000000000000001</v>
      </c>
      <c r="Q18" s="7">
        <v>0.06</v>
      </c>
      <c r="R18" s="7">
        <v>7.0000000000000007E-2</v>
      </c>
      <c r="S18" s="7">
        <v>7.0000000000000007E-2</v>
      </c>
      <c r="T18" s="7">
        <v>7.0000000000000007E-2</v>
      </c>
      <c r="U18" s="7">
        <v>0.05</v>
      </c>
      <c r="V18" s="7">
        <v>7.0000000000000007E-2</v>
      </c>
      <c r="W18" s="7">
        <v>7.0000000000000007E-2</v>
      </c>
      <c r="X18" s="7">
        <v>0.06</v>
      </c>
      <c r="Y18" s="7">
        <v>0.09</v>
      </c>
      <c r="Z18" s="7">
        <v>7.0000000000000007E-2</v>
      </c>
      <c r="AA18" s="7">
        <v>7.0000000000000007E-2</v>
      </c>
      <c r="AB18" s="7">
        <v>7.0000000000000007E-2</v>
      </c>
      <c r="AC18" s="7">
        <v>7.0000000000000007E-2</v>
      </c>
      <c r="AD18" s="7">
        <v>0.06</v>
      </c>
      <c r="AE18" s="7">
        <v>0.17</v>
      </c>
      <c r="AF18" s="7">
        <v>7.0000000000000007E-2</v>
      </c>
      <c r="AG18" s="7">
        <v>0.05</v>
      </c>
      <c r="AH18" s="7">
        <v>0.1</v>
      </c>
      <c r="AI18" s="7">
        <v>7.0000000000000007E-2</v>
      </c>
      <c r="AJ18" s="7">
        <v>0.05</v>
      </c>
      <c r="AK18" s="7">
        <v>0.09</v>
      </c>
      <c r="AL18" s="7">
        <v>0.05</v>
      </c>
      <c r="AM18" s="7">
        <v>0.08</v>
      </c>
      <c r="AN18" s="7">
        <v>7.0000000000000007E-2</v>
      </c>
      <c r="AO18" s="7">
        <v>0.08</v>
      </c>
      <c r="AP18" s="7">
        <v>0.08</v>
      </c>
      <c r="AQ18" s="7">
        <v>0.09</v>
      </c>
      <c r="AR18" s="7">
        <v>0.15</v>
      </c>
      <c r="AS18" s="7">
        <v>0.1</v>
      </c>
      <c r="AT18" s="7">
        <v>0.06</v>
      </c>
      <c r="AU18" s="7">
        <v>0.09</v>
      </c>
      <c r="AV18" s="7">
        <v>0.06</v>
      </c>
      <c r="AW18" s="7">
        <v>0.12</v>
      </c>
      <c r="AX18" s="7">
        <v>7.0000000000000007E-2</v>
      </c>
      <c r="AY18" s="7">
        <v>0.03</v>
      </c>
      <c r="AZ18" s="7">
        <v>0.03</v>
      </c>
      <c r="BA18" s="7">
        <v>0.08</v>
      </c>
      <c r="BB18" s="7">
        <v>0.05</v>
      </c>
      <c r="BC18" s="7">
        <v>0.03</v>
      </c>
      <c r="BD18" t="s">
        <v>108</v>
      </c>
      <c r="BE18" s="7">
        <v>7.0000000000000007E-2</v>
      </c>
      <c r="BF18" s="7">
        <v>7.0000000000000007E-2</v>
      </c>
      <c r="BG18" s="7">
        <v>7.0000000000000007E-2</v>
      </c>
      <c r="BH18" s="7">
        <v>0.06</v>
      </c>
      <c r="BI18" s="7">
        <v>0.08</v>
      </c>
      <c r="BJ18" s="7">
        <v>7.0000000000000007E-2</v>
      </c>
      <c r="BK18" s="7">
        <v>0.02</v>
      </c>
      <c r="BL18" s="7">
        <v>0.17</v>
      </c>
      <c r="BM18" s="7">
        <v>0.06</v>
      </c>
      <c r="BN18" s="7">
        <v>0.08</v>
      </c>
      <c r="BO18" s="7">
        <v>7.0000000000000007E-2</v>
      </c>
      <c r="BP18" s="7">
        <v>0.03</v>
      </c>
      <c r="BQ18" s="7">
        <v>0.06</v>
      </c>
      <c r="BR18" s="7">
        <v>0.06</v>
      </c>
      <c r="BS18" s="7">
        <v>0.05</v>
      </c>
      <c r="BT18" s="7">
        <v>0.1</v>
      </c>
      <c r="BU18" s="7">
        <v>0.06</v>
      </c>
      <c r="BV18" s="7">
        <v>0.08</v>
      </c>
      <c r="BW18" s="7">
        <v>0.05</v>
      </c>
      <c r="BX18" s="7">
        <v>0.05</v>
      </c>
      <c r="BY18" s="7">
        <v>0.04</v>
      </c>
      <c r="BZ18" s="7">
        <v>0.04</v>
      </c>
    </row>
    <row r="19" spans="1:78" x14ac:dyDescent="0.25">
      <c r="A19" t="s">
        <v>588</v>
      </c>
      <c r="B19">
        <v>50</v>
      </c>
      <c r="C19">
        <v>42</v>
      </c>
      <c r="D19">
        <v>8</v>
      </c>
      <c r="E19">
        <v>1</v>
      </c>
      <c r="F19">
        <v>11</v>
      </c>
      <c r="G19">
        <v>28</v>
      </c>
      <c r="H19">
        <v>12</v>
      </c>
      <c r="I19">
        <v>12</v>
      </c>
      <c r="J19">
        <v>15</v>
      </c>
      <c r="K19">
        <v>16</v>
      </c>
      <c r="L19">
        <v>8</v>
      </c>
      <c r="M19">
        <v>20</v>
      </c>
      <c r="N19">
        <v>28</v>
      </c>
      <c r="O19">
        <v>2</v>
      </c>
      <c r="P19">
        <v>1</v>
      </c>
      <c r="Q19">
        <v>12</v>
      </c>
      <c r="R19">
        <v>39</v>
      </c>
      <c r="S19">
        <v>29</v>
      </c>
      <c r="T19">
        <v>16</v>
      </c>
      <c r="U19">
        <v>5</v>
      </c>
      <c r="V19">
        <v>43</v>
      </c>
      <c r="W19">
        <v>2</v>
      </c>
      <c r="X19">
        <v>6</v>
      </c>
      <c r="Y19">
        <v>5</v>
      </c>
      <c r="Z19">
        <v>45</v>
      </c>
      <c r="AA19">
        <v>50</v>
      </c>
      <c r="AB19">
        <v>45</v>
      </c>
      <c r="AC19">
        <v>8</v>
      </c>
      <c r="AD19">
        <v>39</v>
      </c>
      <c r="AE19">
        <v>4</v>
      </c>
      <c r="AF19">
        <v>33</v>
      </c>
      <c r="AG19">
        <v>10</v>
      </c>
      <c r="AH19">
        <v>2</v>
      </c>
      <c r="AI19">
        <v>34</v>
      </c>
      <c r="AJ19">
        <v>6</v>
      </c>
      <c r="AK19">
        <v>11</v>
      </c>
      <c r="AL19">
        <v>19</v>
      </c>
      <c r="AM19">
        <v>22</v>
      </c>
      <c r="AN19">
        <v>5</v>
      </c>
      <c r="AO19">
        <v>5</v>
      </c>
      <c r="AP19">
        <v>5</v>
      </c>
      <c r="AQ19">
        <v>2</v>
      </c>
      <c r="AR19">
        <v>1</v>
      </c>
      <c r="AS19">
        <v>0</v>
      </c>
      <c r="AT19">
        <v>7</v>
      </c>
      <c r="AU19">
        <v>3</v>
      </c>
      <c r="AV19">
        <v>4</v>
      </c>
      <c r="AW19">
        <v>1</v>
      </c>
      <c r="AX19">
        <v>7</v>
      </c>
      <c r="AY19">
        <v>1</v>
      </c>
      <c r="AZ19">
        <v>2</v>
      </c>
      <c r="BA19">
        <v>1</v>
      </c>
      <c r="BB19">
        <v>6</v>
      </c>
      <c r="BC19">
        <v>12</v>
      </c>
      <c r="BD19">
        <v>0</v>
      </c>
      <c r="BE19">
        <v>19</v>
      </c>
      <c r="BF19">
        <v>31</v>
      </c>
      <c r="BG19">
        <v>35</v>
      </c>
      <c r="BH19">
        <v>15</v>
      </c>
      <c r="BI19">
        <v>17</v>
      </c>
      <c r="BJ19">
        <v>12</v>
      </c>
      <c r="BK19">
        <v>8</v>
      </c>
      <c r="BL19">
        <v>0</v>
      </c>
      <c r="BM19">
        <v>22</v>
      </c>
      <c r="BN19">
        <v>21</v>
      </c>
      <c r="BO19">
        <v>7</v>
      </c>
      <c r="BP19">
        <v>1</v>
      </c>
      <c r="BQ19">
        <v>16</v>
      </c>
      <c r="BR19">
        <v>23</v>
      </c>
      <c r="BS19">
        <v>22</v>
      </c>
      <c r="BT19">
        <v>7</v>
      </c>
      <c r="BU19">
        <v>14</v>
      </c>
      <c r="BV19">
        <v>4</v>
      </c>
      <c r="BW19">
        <v>13</v>
      </c>
      <c r="BX19">
        <v>23</v>
      </c>
      <c r="BY19">
        <v>23</v>
      </c>
      <c r="BZ19">
        <v>19</v>
      </c>
    </row>
    <row r="20" spans="1:78" x14ac:dyDescent="0.25">
      <c r="B20" s="7">
        <v>0.06</v>
      </c>
      <c r="C20" s="7">
        <v>0.06</v>
      </c>
      <c r="D20" s="7">
        <v>0.11</v>
      </c>
      <c r="E20" s="7">
        <v>0.01</v>
      </c>
      <c r="F20" s="7">
        <v>0.06</v>
      </c>
      <c r="G20" s="7">
        <v>0.06</v>
      </c>
      <c r="H20" s="7">
        <v>0.05</v>
      </c>
      <c r="I20" s="7">
        <v>0.04</v>
      </c>
      <c r="J20" s="7">
        <v>0.06</v>
      </c>
      <c r="K20" s="7">
        <v>0.09</v>
      </c>
      <c r="L20" s="7">
        <v>0.05</v>
      </c>
      <c r="M20" s="7">
        <v>0.09</v>
      </c>
      <c r="N20" s="7">
        <v>0.05</v>
      </c>
      <c r="O20" s="7">
        <v>0.03</v>
      </c>
      <c r="P20" s="7">
        <v>0.03</v>
      </c>
      <c r="Q20" s="7">
        <v>0.08</v>
      </c>
      <c r="R20" s="7">
        <v>0.05</v>
      </c>
      <c r="S20" s="7">
        <v>0.05</v>
      </c>
      <c r="T20" s="7">
        <v>0.09</v>
      </c>
      <c r="U20" s="7">
        <v>0.05</v>
      </c>
      <c r="V20" s="7">
        <v>0.06</v>
      </c>
      <c r="W20" s="7">
        <v>0.03</v>
      </c>
      <c r="X20" s="7">
        <v>0.08</v>
      </c>
      <c r="Y20" s="7">
        <v>0.05</v>
      </c>
      <c r="Z20" s="7">
        <v>0.06</v>
      </c>
      <c r="AA20" s="7">
        <v>0.06</v>
      </c>
      <c r="AB20" s="7">
        <v>0.06</v>
      </c>
      <c r="AC20" s="7">
        <v>0.06</v>
      </c>
      <c r="AD20" s="7">
        <v>0.06</v>
      </c>
      <c r="AE20" s="7">
        <v>0.08</v>
      </c>
      <c r="AF20" s="7">
        <v>0.05</v>
      </c>
      <c r="AG20" s="7">
        <v>0.06</v>
      </c>
      <c r="AH20" s="7">
        <v>0.23</v>
      </c>
      <c r="AI20" s="7">
        <v>0.05</v>
      </c>
      <c r="AJ20" s="7">
        <v>0.09</v>
      </c>
      <c r="AK20" s="7">
        <v>0.09</v>
      </c>
      <c r="AL20" s="7">
        <v>0.04</v>
      </c>
      <c r="AM20" s="7">
        <v>0.06</v>
      </c>
      <c r="AN20" s="7">
        <v>0.35</v>
      </c>
      <c r="AO20" s="7">
        <v>0.06</v>
      </c>
      <c r="AP20" s="7">
        <v>0.06</v>
      </c>
      <c r="AQ20" s="7">
        <v>0.04</v>
      </c>
      <c r="AR20" s="7">
        <v>0.01</v>
      </c>
      <c r="AS20" t="s">
        <v>108</v>
      </c>
      <c r="AT20" s="7">
        <v>7.0000000000000007E-2</v>
      </c>
      <c r="AU20" s="7">
        <v>0.04</v>
      </c>
      <c r="AV20" s="7">
        <v>0.08</v>
      </c>
      <c r="AW20" s="7">
        <v>0.09</v>
      </c>
      <c r="AX20" s="7">
        <v>0.12</v>
      </c>
      <c r="AY20" s="7">
        <v>0.01</v>
      </c>
      <c r="AZ20" s="7">
        <v>0.03</v>
      </c>
      <c r="BA20" s="7">
        <v>0.02</v>
      </c>
      <c r="BB20" s="7">
        <v>7.0000000000000007E-2</v>
      </c>
      <c r="BC20" s="7">
        <v>0.24</v>
      </c>
      <c r="BD20" t="s">
        <v>108</v>
      </c>
      <c r="BE20" s="7">
        <v>0.09</v>
      </c>
      <c r="BF20" s="7">
        <v>0.05</v>
      </c>
      <c r="BG20" s="7">
        <v>0.06</v>
      </c>
      <c r="BH20" s="7">
        <v>0.05</v>
      </c>
      <c r="BI20" s="7">
        <v>7.0000000000000007E-2</v>
      </c>
      <c r="BJ20" s="7">
        <v>0.06</v>
      </c>
      <c r="BK20" s="7">
        <v>7.0000000000000007E-2</v>
      </c>
      <c r="BL20" t="s">
        <v>108</v>
      </c>
      <c r="BM20" s="7">
        <v>0.06</v>
      </c>
      <c r="BN20" s="7">
        <v>0.06</v>
      </c>
      <c r="BO20" s="7">
        <v>0.05</v>
      </c>
      <c r="BP20" s="7">
        <v>0.04</v>
      </c>
      <c r="BQ20" s="7">
        <v>0.06</v>
      </c>
      <c r="BR20" s="7">
        <v>0.06</v>
      </c>
      <c r="BS20" s="7">
        <v>0.06</v>
      </c>
      <c r="BT20" s="7">
        <v>0.08</v>
      </c>
      <c r="BU20" s="7">
        <v>0.09</v>
      </c>
      <c r="BV20" s="7">
        <v>0.05</v>
      </c>
      <c r="BW20" s="7">
        <v>7.0000000000000007E-2</v>
      </c>
      <c r="BX20" s="7">
        <v>0.04</v>
      </c>
      <c r="BY20" s="7">
        <v>0.04</v>
      </c>
      <c r="BZ20" s="7">
        <v>0.04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589</v>
      </c>
      <c r="B23">
        <v>655</v>
      </c>
      <c r="C23">
        <v>550</v>
      </c>
      <c r="D23">
        <v>49</v>
      </c>
      <c r="E23">
        <v>56</v>
      </c>
      <c r="F23">
        <v>139</v>
      </c>
      <c r="G23">
        <v>327</v>
      </c>
      <c r="H23">
        <v>189</v>
      </c>
      <c r="I23">
        <v>207</v>
      </c>
      <c r="J23">
        <v>197</v>
      </c>
      <c r="K23">
        <v>132</v>
      </c>
      <c r="L23">
        <v>120</v>
      </c>
      <c r="M23">
        <v>163</v>
      </c>
      <c r="N23">
        <v>434</v>
      </c>
      <c r="O23">
        <v>44</v>
      </c>
      <c r="P23">
        <v>13</v>
      </c>
      <c r="Q23">
        <v>119</v>
      </c>
      <c r="R23">
        <v>536</v>
      </c>
      <c r="S23">
        <v>423</v>
      </c>
      <c r="T23">
        <v>137</v>
      </c>
      <c r="U23">
        <v>85</v>
      </c>
      <c r="V23">
        <v>544</v>
      </c>
      <c r="W23">
        <v>50</v>
      </c>
      <c r="X23">
        <v>56</v>
      </c>
      <c r="Y23">
        <v>77</v>
      </c>
      <c r="Z23">
        <v>578</v>
      </c>
      <c r="AA23">
        <v>654</v>
      </c>
      <c r="AB23">
        <v>578</v>
      </c>
      <c r="AC23">
        <v>90</v>
      </c>
      <c r="AD23">
        <v>524</v>
      </c>
      <c r="AE23">
        <v>34</v>
      </c>
      <c r="AF23">
        <v>505</v>
      </c>
      <c r="AG23">
        <v>133</v>
      </c>
      <c r="AH23">
        <v>4</v>
      </c>
      <c r="AI23">
        <v>514</v>
      </c>
      <c r="AJ23">
        <v>53</v>
      </c>
      <c r="AK23">
        <v>84</v>
      </c>
      <c r="AL23">
        <v>332</v>
      </c>
      <c r="AM23">
        <v>258</v>
      </c>
      <c r="AN23">
        <v>6</v>
      </c>
      <c r="AO23">
        <v>60</v>
      </c>
      <c r="AP23">
        <v>52</v>
      </c>
      <c r="AQ23">
        <v>47</v>
      </c>
      <c r="AR23">
        <v>37</v>
      </c>
      <c r="AS23">
        <v>34</v>
      </c>
      <c r="AT23">
        <v>76</v>
      </c>
      <c r="AU23">
        <v>41</v>
      </c>
      <c r="AV23">
        <v>37</v>
      </c>
      <c r="AW23">
        <v>10</v>
      </c>
      <c r="AX23">
        <v>39</v>
      </c>
      <c r="AY23">
        <v>90</v>
      </c>
      <c r="AZ23">
        <v>52</v>
      </c>
      <c r="BA23">
        <v>47</v>
      </c>
      <c r="BB23">
        <v>56</v>
      </c>
      <c r="BC23">
        <v>33</v>
      </c>
      <c r="BD23">
        <v>3</v>
      </c>
      <c r="BE23">
        <v>153</v>
      </c>
      <c r="BF23">
        <v>502</v>
      </c>
      <c r="BG23">
        <v>434</v>
      </c>
      <c r="BH23">
        <v>221</v>
      </c>
      <c r="BI23">
        <v>163</v>
      </c>
      <c r="BJ23">
        <v>142</v>
      </c>
      <c r="BK23">
        <v>86</v>
      </c>
      <c r="BL23">
        <v>31</v>
      </c>
      <c r="BM23">
        <v>270</v>
      </c>
      <c r="BN23">
        <v>257</v>
      </c>
      <c r="BO23">
        <v>109</v>
      </c>
      <c r="BP23">
        <v>19</v>
      </c>
      <c r="BQ23">
        <v>193</v>
      </c>
      <c r="BR23">
        <v>282</v>
      </c>
      <c r="BS23">
        <v>274</v>
      </c>
      <c r="BT23">
        <v>54</v>
      </c>
      <c r="BU23">
        <v>110</v>
      </c>
      <c r="BV23">
        <v>58</v>
      </c>
      <c r="BW23">
        <v>143</v>
      </c>
      <c r="BX23">
        <v>489</v>
      </c>
      <c r="BY23">
        <v>505</v>
      </c>
      <c r="BZ23">
        <v>427</v>
      </c>
    </row>
    <row r="24" spans="1:78" x14ac:dyDescent="0.25">
      <c r="B24" s="7">
        <v>0.76</v>
      </c>
      <c r="C24" s="7">
        <v>0.76</v>
      </c>
      <c r="D24" s="7">
        <v>0.7</v>
      </c>
      <c r="E24" s="7">
        <v>0.84</v>
      </c>
      <c r="F24" s="7">
        <v>0.77</v>
      </c>
      <c r="G24" s="7">
        <v>0.73</v>
      </c>
      <c r="H24" s="7">
        <v>0.8</v>
      </c>
      <c r="I24" s="7">
        <v>0.74</v>
      </c>
      <c r="J24" s="7">
        <v>0.76</v>
      </c>
      <c r="K24" s="7">
        <v>0.76</v>
      </c>
      <c r="L24" s="7">
        <v>0.77</v>
      </c>
      <c r="M24" s="7">
        <v>0.77</v>
      </c>
      <c r="N24" s="7">
        <v>0.75</v>
      </c>
      <c r="O24" s="7">
        <v>0.75</v>
      </c>
      <c r="P24" s="7">
        <v>0.72</v>
      </c>
      <c r="Q24" s="7">
        <v>0.79</v>
      </c>
      <c r="R24" s="7">
        <v>0.75</v>
      </c>
      <c r="S24" s="7">
        <v>0.75</v>
      </c>
      <c r="T24" s="7">
        <v>0.76</v>
      </c>
      <c r="U24" s="7">
        <v>0.81</v>
      </c>
      <c r="V24" s="7">
        <v>0.76</v>
      </c>
      <c r="W24" s="7">
        <v>0.75</v>
      </c>
      <c r="X24" s="7">
        <v>0.77</v>
      </c>
      <c r="Y24" s="7">
        <v>0.76</v>
      </c>
      <c r="Z24" s="7">
        <v>0.76</v>
      </c>
      <c r="AA24" s="7">
        <v>0.76</v>
      </c>
      <c r="AB24" s="7">
        <v>0.76</v>
      </c>
      <c r="AC24" s="7">
        <v>0.73</v>
      </c>
      <c r="AD24" s="7">
        <v>0.77</v>
      </c>
      <c r="AE24" s="7">
        <v>0.7</v>
      </c>
      <c r="AF24" s="7">
        <v>0.76</v>
      </c>
      <c r="AG24" s="7">
        <v>0.77</v>
      </c>
      <c r="AH24" s="7">
        <v>0.6</v>
      </c>
      <c r="AI24" s="7">
        <v>0.76</v>
      </c>
      <c r="AJ24" s="7">
        <v>0.79</v>
      </c>
      <c r="AK24" s="7">
        <v>0.72</v>
      </c>
      <c r="AL24" s="7">
        <v>0.81</v>
      </c>
      <c r="AM24" s="7">
        <v>0.72</v>
      </c>
      <c r="AN24" s="7">
        <v>0.43</v>
      </c>
      <c r="AO24" s="7">
        <v>0.72</v>
      </c>
      <c r="AP24" s="7">
        <v>0.67</v>
      </c>
      <c r="AQ24" s="7">
        <v>0.79</v>
      </c>
      <c r="AR24" s="7">
        <v>0.77</v>
      </c>
      <c r="AS24" s="7">
        <v>0.89</v>
      </c>
      <c r="AT24" s="7">
        <v>0.77</v>
      </c>
      <c r="AU24" s="7">
        <v>0.73</v>
      </c>
      <c r="AV24" s="7">
        <v>0.72</v>
      </c>
      <c r="AW24" s="7">
        <v>0.7</v>
      </c>
      <c r="AX24" s="7">
        <v>0.69</v>
      </c>
      <c r="AY24" s="7">
        <v>0.8</v>
      </c>
      <c r="AZ24" s="7">
        <v>0.79</v>
      </c>
      <c r="BA24" s="7">
        <v>0.83</v>
      </c>
      <c r="BB24" s="7">
        <v>0.75</v>
      </c>
      <c r="BC24" s="7">
        <v>0.67</v>
      </c>
      <c r="BD24" s="7">
        <v>1</v>
      </c>
      <c r="BE24" s="7">
        <v>0.7</v>
      </c>
      <c r="BF24" s="7">
        <v>0.78</v>
      </c>
      <c r="BG24" s="7">
        <v>0.74</v>
      </c>
      <c r="BH24" s="7">
        <v>0.78</v>
      </c>
      <c r="BI24" s="7">
        <v>0.7</v>
      </c>
      <c r="BJ24" s="7">
        <v>0.77</v>
      </c>
      <c r="BK24" s="7">
        <v>0.77</v>
      </c>
      <c r="BL24" s="7">
        <v>0.77</v>
      </c>
      <c r="BM24" s="7">
        <v>0.77</v>
      </c>
      <c r="BN24" s="7">
        <v>0.75</v>
      </c>
      <c r="BO24" s="7">
        <v>0.76</v>
      </c>
      <c r="BP24" s="7">
        <v>0.74</v>
      </c>
      <c r="BQ24" s="7">
        <v>0.76</v>
      </c>
      <c r="BR24" s="7">
        <v>0.76</v>
      </c>
      <c r="BS24" s="7">
        <v>0.76</v>
      </c>
      <c r="BT24" s="7">
        <v>0.67</v>
      </c>
      <c r="BU24" s="7">
        <v>0.71</v>
      </c>
      <c r="BV24" s="7">
        <v>0.78</v>
      </c>
      <c r="BW24" s="7">
        <v>0.75</v>
      </c>
      <c r="BX24" s="7">
        <v>0.85</v>
      </c>
      <c r="BY24" s="7">
        <v>0.85</v>
      </c>
      <c r="BZ24" s="7">
        <v>0.86</v>
      </c>
    </row>
    <row r="25" spans="1:78" x14ac:dyDescent="0.25">
      <c r="A25" t="s">
        <v>590</v>
      </c>
      <c r="B25">
        <v>109</v>
      </c>
      <c r="C25">
        <v>89</v>
      </c>
      <c r="D25">
        <v>14</v>
      </c>
      <c r="E25">
        <v>6</v>
      </c>
      <c r="F25">
        <v>24</v>
      </c>
      <c r="G25">
        <v>59</v>
      </c>
      <c r="H25">
        <v>26</v>
      </c>
      <c r="I25">
        <v>30</v>
      </c>
      <c r="J25">
        <v>33</v>
      </c>
      <c r="K25">
        <v>24</v>
      </c>
      <c r="L25">
        <v>22</v>
      </c>
      <c r="M25">
        <v>33</v>
      </c>
      <c r="N25">
        <v>67</v>
      </c>
      <c r="O25">
        <v>6</v>
      </c>
      <c r="P25">
        <v>3</v>
      </c>
      <c r="Q25">
        <v>21</v>
      </c>
      <c r="R25">
        <v>89</v>
      </c>
      <c r="S25">
        <v>69</v>
      </c>
      <c r="T25">
        <v>28</v>
      </c>
      <c r="U25">
        <v>11</v>
      </c>
      <c r="V25">
        <v>92</v>
      </c>
      <c r="W25">
        <v>7</v>
      </c>
      <c r="X25">
        <v>10</v>
      </c>
      <c r="Y25">
        <v>14</v>
      </c>
      <c r="Z25">
        <v>95</v>
      </c>
      <c r="AA25">
        <v>109</v>
      </c>
      <c r="AB25">
        <v>95</v>
      </c>
      <c r="AC25">
        <v>16</v>
      </c>
      <c r="AD25">
        <v>81</v>
      </c>
      <c r="AE25">
        <v>12</v>
      </c>
      <c r="AF25">
        <v>82</v>
      </c>
      <c r="AG25">
        <v>19</v>
      </c>
      <c r="AH25">
        <v>2</v>
      </c>
      <c r="AI25">
        <v>81</v>
      </c>
      <c r="AJ25">
        <v>9</v>
      </c>
      <c r="AK25">
        <v>21</v>
      </c>
      <c r="AL25">
        <v>40</v>
      </c>
      <c r="AM25">
        <v>51</v>
      </c>
      <c r="AN25">
        <v>6</v>
      </c>
      <c r="AO25">
        <v>12</v>
      </c>
      <c r="AP25">
        <v>12</v>
      </c>
      <c r="AQ25">
        <v>8</v>
      </c>
      <c r="AR25">
        <v>8</v>
      </c>
      <c r="AS25">
        <v>4</v>
      </c>
      <c r="AT25">
        <v>13</v>
      </c>
      <c r="AU25">
        <v>8</v>
      </c>
      <c r="AV25">
        <v>7</v>
      </c>
      <c r="AW25">
        <v>3</v>
      </c>
      <c r="AX25">
        <v>11</v>
      </c>
      <c r="AY25">
        <v>4</v>
      </c>
      <c r="AZ25">
        <v>4</v>
      </c>
      <c r="BA25">
        <v>6</v>
      </c>
      <c r="BB25">
        <v>9</v>
      </c>
      <c r="BC25">
        <v>14</v>
      </c>
      <c r="BD25">
        <v>0</v>
      </c>
      <c r="BE25">
        <v>35</v>
      </c>
      <c r="BF25">
        <v>74</v>
      </c>
      <c r="BG25">
        <v>77</v>
      </c>
      <c r="BH25">
        <v>32</v>
      </c>
      <c r="BI25">
        <v>36</v>
      </c>
      <c r="BJ25">
        <v>25</v>
      </c>
      <c r="BK25">
        <v>10</v>
      </c>
      <c r="BL25">
        <v>7</v>
      </c>
      <c r="BM25">
        <v>41</v>
      </c>
      <c r="BN25">
        <v>50</v>
      </c>
      <c r="BO25">
        <v>16</v>
      </c>
      <c r="BP25">
        <v>2</v>
      </c>
      <c r="BQ25">
        <v>31</v>
      </c>
      <c r="BR25">
        <v>44</v>
      </c>
      <c r="BS25">
        <v>41</v>
      </c>
      <c r="BT25">
        <v>15</v>
      </c>
      <c r="BU25">
        <v>23</v>
      </c>
      <c r="BV25">
        <v>9</v>
      </c>
      <c r="BW25">
        <v>22</v>
      </c>
      <c r="BX25">
        <v>50</v>
      </c>
      <c r="BY25">
        <v>45</v>
      </c>
      <c r="BZ25">
        <v>38</v>
      </c>
    </row>
    <row r="26" spans="1:78" x14ac:dyDescent="0.25">
      <c r="B26" s="7">
        <v>0.13</v>
      </c>
      <c r="C26" s="7">
        <v>0.12</v>
      </c>
      <c r="D26" s="7">
        <v>0.19</v>
      </c>
      <c r="E26" s="7">
        <v>0.1</v>
      </c>
      <c r="F26" s="7">
        <v>0.13</v>
      </c>
      <c r="G26" s="7">
        <v>0.13</v>
      </c>
      <c r="H26" s="7">
        <v>0.11</v>
      </c>
      <c r="I26" s="7">
        <v>0.11</v>
      </c>
      <c r="J26" s="7">
        <v>0.13</v>
      </c>
      <c r="K26" s="7">
        <v>0.14000000000000001</v>
      </c>
      <c r="L26" s="7">
        <v>0.14000000000000001</v>
      </c>
      <c r="M26" s="7">
        <v>0.16</v>
      </c>
      <c r="N26" s="7">
        <v>0.12</v>
      </c>
      <c r="O26" s="7">
        <v>0.1</v>
      </c>
      <c r="P26" s="7">
        <v>0.17</v>
      </c>
      <c r="Q26" s="7">
        <v>0.14000000000000001</v>
      </c>
      <c r="R26" s="7">
        <v>0.12</v>
      </c>
      <c r="S26" s="7">
        <v>0.12</v>
      </c>
      <c r="T26" s="7">
        <v>0.16</v>
      </c>
      <c r="U26" s="7">
        <v>0.1</v>
      </c>
      <c r="V26" s="7">
        <v>0.13</v>
      </c>
      <c r="W26" s="7">
        <v>0.1</v>
      </c>
      <c r="X26" s="7">
        <v>0.14000000000000001</v>
      </c>
      <c r="Y26" s="7">
        <v>0.14000000000000001</v>
      </c>
      <c r="Z26" s="7">
        <v>0.12</v>
      </c>
      <c r="AA26" s="7">
        <v>0.13</v>
      </c>
      <c r="AB26" s="7">
        <v>0.12</v>
      </c>
      <c r="AC26" s="7">
        <v>0.13</v>
      </c>
      <c r="AD26" s="7">
        <v>0.12</v>
      </c>
      <c r="AE26" s="7">
        <v>0.25</v>
      </c>
      <c r="AF26" s="7">
        <v>0.12</v>
      </c>
      <c r="AG26" s="7">
        <v>0.11</v>
      </c>
      <c r="AH26" s="7">
        <v>0.33</v>
      </c>
      <c r="AI26" s="7">
        <v>0.12</v>
      </c>
      <c r="AJ26" s="7">
        <v>0.14000000000000001</v>
      </c>
      <c r="AK26" s="7">
        <v>0.18</v>
      </c>
      <c r="AL26" s="7">
        <v>0.1</v>
      </c>
      <c r="AM26" s="7">
        <v>0.14000000000000001</v>
      </c>
      <c r="AN26" s="7">
        <v>0.42</v>
      </c>
      <c r="AO26" s="7">
        <v>0.14000000000000001</v>
      </c>
      <c r="AP26" s="7">
        <v>0.15</v>
      </c>
      <c r="AQ26" s="7">
        <v>0.13</v>
      </c>
      <c r="AR26" s="7">
        <v>0.16</v>
      </c>
      <c r="AS26" s="7">
        <v>0.1</v>
      </c>
      <c r="AT26" s="7">
        <v>0.13</v>
      </c>
      <c r="AU26" s="7">
        <v>0.14000000000000001</v>
      </c>
      <c r="AV26" s="7">
        <v>0.14000000000000001</v>
      </c>
      <c r="AW26" s="7">
        <v>0.21</v>
      </c>
      <c r="AX26" s="7">
        <v>0.19</v>
      </c>
      <c r="AY26" s="7">
        <v>0.04</v>
      </c>
      <c r="AZ26" s="7">
        <v>0.06</v>
      </c>
      <c r="BA26" s="7">
        <v>0.1</v>
      </c>
      <c r="BB26" s="7">
        <v>0.13</v>
      </c>
      <c r="BC26" s="7">
        <v>0.27</v>
      </c>
      <c r="BD26" t="s">
        <v>108</v>
      </c>
      <c r="BE26" s="7">
        <v>0.16</v>
      </c>
      <c r="BF26" s="7">
        <v>0.11</v>
      </c>
      <c r="BG26" s="7">
        <v>0.13</v>
      </c>
      <c r="BH26" s="7">
        <v>0.11</v>
      </c>
      <c r="BI26" s="7">
        <v>0.15</v>
      </c>
      <c r="BJ26" s="7">
        <v>0.13</v>
      </c>
      <c r="BK26" s="7">
        <v>0.09</v>
      </c>
      <c r="BL26" s="7">
        <v>0.17</v>
      </c>
      <c r="BM26" s="7">
        <v>0.12</v>
      </c>
      <c r="BN26" s="7">
        <v>0.14000000000000001</v>
      </c>
      <c r="BO26" s="7">
        <v>0.11</v>
      </c>
      <c r="BP26" s="7">
        <v>7.0000000000000007E-2</v>
      </c>
      <c r="BQ26" s="7">
        <v>0.12</v>
      </c>
      <c r="BR26" s="7">
        <v>0.12</v>
      </c>
      <c r="BS26" s="7">
        <v>0.11</v>
      </c>
      <c r="BT26" s="7">
        <v>0.18</v>
      </c>
      <c r="BU26" s="7">
        <v>0.15</v>
      </c>
      <c r="BV26" s="7">
        <v>0.13</v>
      </c>
      <c r="BW26" s="7">
        <v>0.12</v>
      </c>
      <c r="BX26" s="7">
        <v>0.09</v>
      </c>
      <c r="BY26" s="7">
        <v>0.08</v>
      </c>
      <c r="BZ26" s="7">
        <v>0.08</v>
      </c>
    </row>
    <row r="27" spans="1:78" x14ac:dyDescent="0.25">
      <c r="A27" t="s">
        <v>41</v>
      </c>
      <c r="B27">
        <v>2</v>
      </c>
      <c r="C27">
        <v>2</v>
      </c>
      <c r="D27">
        <v>0</v>
      </c>
      <c r="E27">
        <v>0</v>
      </c>
      <c r="F27">
        <v>0</v>
      </c>
      <c r="G27">
        <v>2</v>
      </c>
      <c r="H27">
        <v>0</v>
      </c>
      <c r="I27">
        <v>2</v>
      </c>
      <c r="J27">
        <v>0</v>
      </c>
      <c r="K27">
        <v>0</v>
      </c>
      <c r="L27">
        <v>0</v>
      </c>
      <c r="M27">
        <v>0</v>
      </c>
      <c r="N27">
        <v>2</v>
      </c>
      <c r="O27">
        <v>0</v>
      </c>
      <c r="P27">
        <v>0</v>
      </c>
      <c r="Q27">
        <v>0</v>
      </c>
      <c r="R27">
        <v>2</v>
      </c>
      <c r="S27">
        <v>2</v>
      </c>
      <c r="T27">
        <v>0</v>
      </c>
      <c r="U27">
        <v>0</v>
      </c>
      <c r="V27">
        <v>2</v>
      </c>
      <c r="W27">
        <v>0</v>
      </c>
      <c r="X27">
        <v>0</v>
      </c>
      <c r="Y27">
        <v>0</v>
      </c>
      <c r="Z27">
        <v>2</v>
      </c>
      <c r="AA27">
        <v>2</v>
      </c>
      <c r="AB27">
        <v>2</v>
      </c>
      <c r="AC27">
        <v>0</v>
      </c>
      <c r="AD27">
        <v>2</v>
      </c>
      <c r="AE27">
        <v>0</v>
      </c>
      <c r="AF27">
        <v>0</v>
      </c>
      <c r="AG27">
        <v>0</v>
      </c>
      <c r="AH27">
        <v>0</v>
      </c>
      <c r="AI27">
        <v>2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2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2</v>
      </c>
      <c r="BA27">
        <v>0</v>
      </c>
      <c r="BB27">
        <v>0</v>
      </c>
      <c r="BC27">
        <v>0</v>
      </c>
      <c r="BD27">
        <v>0</v>
      </c>
      <c r="BE27">
        <v>2</v>
      </c>
      <c r="BF27">
        <v>0</v>
      </c>
      <c r="BG27">
        <v>2</v>
      </c>
      <c r="BH27">
        <v>0</v>
      </c>
      <c r="BI27">
        <v>2</v>
      </c>
      <c r="BJ27">
        <v>0</v>
      </c>
      <c r="BK27">
        <v>0</v>
      </c>
      <c r="BL27">
        <v>0</v>
      </c>
      <c r="BM27">
        <v>0</v>
      </c>
      <c r="BN27">
        <v>2</v>
      </c>
      <c r="BO27">
        <v>0</v>
      </c>
      <c r="BP27">
        <v>0</v>
      </c>
      <c r="BQ27">
        <v>0</v>
      </c>
      <c r="BR27">
        <v>2</v>
      </c>
      <c r="BS27">
        <v>0</v>
      </c>
      <c r="BT27">
        <v>0</v>
      </c>
      <c r="BU27">
        <v>2</v>
      </c>
      <c r="BV27">
        <v>0</v>
      </c>
      <c r="BW27">
        <v>0</v>
      </c>
      <c r="BX27">
        <v>0</v>
      </c>
      <c r="BY27">
        <v>2</v>
      </c>
      <c r="BZ27">
        <v>0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 t="s">
        <v>106</v>
      </c>
      <c r="G28">
        <v>0</v>
      </c>
      <c r="H28" t="s">
        <v>106</v>
      </c>
      <c r="I28" s="7">
        <v>0.01</v>
      </c>
      <c r="J28" t="s">
        <v>106</v>
      </c>
      <c r="K28" t="s">
        <v>106</v>
      </c>
      <c r="L28" t="s">
        <v>106</v>
      </c>
      <c r="M28" t="s">
        <v>106</v>
      </c>
      <c r="N28">
        <v>0</v>
      </c>
      <c r="O28" t="s">
        <v>106</v>
      </c>
      <c r="P28" t="s">
        <v>106</v>
      </c>
      <c r="Q28" t="s">
        <v>106</v>
      </c>
      <c r="R28">
        <v>0</v>
      </c>
      <c r="S28">
        <v>0</v>
      </c>
      <c r="T28" t="s">
        <v>106</v>
      </c>
      <c r="U28" t="s">
        <v>106</v>
      </c>
      <c r="V28">
        <v>0</v>
      </c>
      <c r="W28" t="s">
        <v>106</v>
      </c>
      <c r="X28" t="s">
        <v>106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 t="s">
        <v>106</v>
      </c>
      <c r="AG28" t="s">
        <v>106</v>
      </c>
      <c r="AH28" t="s">
        <v>106</v>
      </c>
      <c r="AI28">
        <v>0</v>
      </c>
      <c r="AJ28" t="s">
        <v>106</v>
      </c>
      <c r="AK28" t="s">
        <v>106</v>
      </c>
      <c r="AL28" t="s">
        <v>106</v>
      </c>
      <c r="AM28" t="s">
        <v>106</v>
      </c>
      <c r="AN28" t="s">
        <v>106</v>
      </c>
      <c r="AO28" s="7">
        <v>0.02</v>
      </c>
      <c r="AP28" t="s">
        <v>106</v>
      </c>
      <c r="AQ28" t="s">
        <v>106</v>
      </c>
      <c r="AR28" t="s">
        <v>106</v>
      </c>
      <c r="AS28" t="s">
        <v>106</v>
      </c>
      <c r="AT28" t="s">
        <v>106</v>
      </c>
      <c r="AU28" t="s">
        <v>106</v>
      </c>
      <c r="AV28" t="s">
        <v>106</v>
      </c>
      <c r="AW28" t="s">
        <v>106</v>
      </c>
      <c r="AX28" t="s">
        <v>106</v>
      </c>
      <c r="AY28" t="s">
        <v>106</v>
      </c>
      <c r="AZ28" s="7">
        <v>0.02</v>
      </c>
      <c r="BA28" t="s">
        <v>106</v>
      </c>
      <c r="BB28" t="s">
        <v>106</v>
      </c>
      <c r="BC28" t="s">
        <v>106</v>
      </c>
      <c r="BD28" t="s">
        <v>106</v>
      </c>
      <c r="BE28" s="7">
        <v>0.01</v>
      </c>
      <c r="BF28" t="s">
        <v>106</v>
      </c>
      <c r="BG28">
        <v>0</v>
      </c>
      <c r="BH28" t="s">
        <v>106</v>
      </c>
      <c r="BI28" s="7">
        <v>0.01</v>
      </c>
      <c r="BJ28" t="s">
        <v>106</v>
      </c>
      <c r="BK28" t="s">
        <v>106</v>
      </c>
      <c r="BL28" t="s">
        <v>106</v>
      </c>
      <c r="BM28" t="s">
        <v>106</v>
      </c>
      <c r="BN28">
        <v>0</v>
      </c>
      <c r="BO28" t="s">
        <v>106</v>
      </c>
      <c r="BP28" t="s">
        <v>106</v>
      </c>
      <c r="BQ28" t="s">
        <v>106</v>
      </c>
      <c r="BR28">
        <v>0</v>
      </c>
      <c r="BS28" t="s">
        <v>106</v>
      </c>
      <c r="BT28" t="s">
        <v>106</v>
      </c>
      <c r="BU28" s="7">
        <v>0.01</v>
      </c>
      <c r="BV28" t="s">
        <v>106</v>
      </c>
      <c r="BW28" t="s">
        <v>106</v>
      </c>
      <c r="BX28" t="s">
        <v>106</v>
      </c>
      <c r="BY28">
        <v>0</v>
      </c>
      <c r="BZ28" t="s">
        <v>106</v>
      </c>
    </row>
    <row r="29" spans="1:78" x14ac:dyDescent="0.25">
      <c r="A29" t="s">
        <v>193</v>
      </c>
      <c r="B29">
        <v>0.95</v>
      </c>
      <c r="C29">
        <v>0.94699999999999995</v>
      </c>
      <c r="D29">
        <v>0.71199999999999997</v>
      </c>
      <c r="E29">
        <v>1.2370000000000001</v>
      </c>
      <c r="F29">
        <v>0.94099999999999995</v>
      </c>
      <c r="G29">
        <v>0.90700000000000003</v>
      </c>
      <c r="H29">
        <v>1.0369999999999999</v>
      </c>
      <c r="I29">
        <v>0.96799999999999997</v>
      </c>
      <c r="J29">
        <v>0.94199999999999995</v>
      </c>
      <c r="K29">
        <v>0.94099999999999995</v>
      </c>
      <c r="L29">
        <v>0.94199999999999995</v>
      </c>
      <c r="M29">
        <v>0.84199999999999997</v>
      </c>
      <c r="N29">
        <v>0.97599999999999998</v>
      </c>
      <c r="O29">
        <v>1.101</v>
      </c>
      <c r="P29">
        <v>0.89500000000000002</v>
      </c>
      <c r="Q29">
        <v>1.022</v>
      </c>
      <c r="R29">
        <v>0.93500000000000005</v>
      </c>
      <c r="S29">
        <v>0.93400000000000005</v>
      </c>
      <c r="T29">
        <v>0.90800000000000003</v>
      </c>
      <c r="U29">
        <v>1.0940000000000001</v>
      </c>
      <c r="V29">
        <v>0.94399999999999995</v>
      </c>
      <c r="W29">
        <v>0.96899999999999997</v>
      </c>
      <c r="X29">
        <v>0.97299999999999998</v>
      </c>
      <c r="Y29">
        <v>0.89600000000000002</v>
      </c>
      <c r="Z29">
        <v>0.95699999999999996</v>
      </c>
      <c r="AA29">
        <v>0.95</v>
      </c>
      <c r="AB29">
        <v>0.95699999999999996</v>
      </c>
      <c r="AC29">
        <v>0.82799999999999996</v>
      </c>
      <c r="AD29">
        <v>0.98699999999999999</v>
      </c>
      <c r="AE29">
        <v>0.7</v>
      </c>
      <c r="AF29">
        <v>0.94899999999999995</v>
      </c>
      <c r="AG29">
        <v>1.0469999999999999</v>
      </c>
      <c r="AH29">
        <v>0.433</v>
      </c>
      <c r="AI29">
        <v>0.96199999999999997</v>
      </c>
      <c r="AJ29">
        <v>0.872</v>
      </c>
      <c r="AK29">
        <v>0.84199999999999997</v>
      </c>
      <c r="AL29">
        <v>1.0589999999999999</v>
      </c>
      <c r="AM29">
        <v>0.872</v>
      </c>
      <c r="AN29">
        <v>2.9000000000000001E-2</v>
      </c>
      <c r="AO29">
        <v>0.90700000000000003</v>
      </c>
      <c r="AP29">
        <v>0.77</v>
      </c>
      <c r="AQ29">
        <v>1.0149999999999999</v>
      </c>
      <c r="AR29">
        <v>0.92300000000000004</v>
      </c>
      <c r="AS29">
        <v>1.3460000000000001</v>
      </c>
      <c r="AT29">
        <v>1.036</v>
      </c>
      <c r="AU29">
        <v>0.91800000000000004</v>
      </c>
      <c r="AV29">
        <v>0.82799999999999996</v>
      </c>
      <c r="AW29">
        <v>0.64300000000000002</v>
      </c>
      <c r="AX29">
        <v>0.72499999999999998</v>
      </c>
      <c r="AY29">
        <v>1.113</v>
      </c>
      <c r="AZ29">
        <v>1.161</v>
      </c>
      <c r="BA29">
        <v>1.1379999999999999</v>
      </c>
      <c r="BB29">
        <v>0.86</v>
      </c>
      <c r="BC29">
        <v>0.45</v>
      </c>
      <c r="BD29">
        <v>1.6519999999999999</v>
      </c>
      <c r="BE29">
        <v>0.77700000000000002</v>
      </c>
      <c r="BF29">
        <v>1.008</v>
      </c>
      <c r="BG29">
        <v>0.90700000000000003</v>
      </c>
      <c r="BH29">
        <v>1.0389999999999999</v>
      </c>
      <c r="BI29">
        <v>0.78600000000000003</v>
      </c>
      <c r="BJ29">
        <v>0.95199999999999996</v>
      </c>
      <c r="BK29">
        <v>0.97099999999999997</v>
      </c>
      <c r="BL29">
        <v>0.995</v>
      </c>
      <c r="BM29">
        <v>0.94699999999999995</v>
      </c>
      <c r="BN29">
        <v>0.94</v>
      </c>
      <c r="BO29">
        <v>0.98199999999999998</v>
      </c>
      <c r="BP29">
        <v>0.94799999999999995</v>
      </c>
      <c r="BQ29">
        <v>0.89600000000000002</v>
      </c>
      <c r="BR29">
        <v>0.94899999999999995</v>
      </c>
      <c r="BS29">
        <v>0.95699999999999996</v>
      </c>
      <c r="BT29">
        <v>0.72</v>
      </c>
      <c r="BU29">
        <v>0.80500000000000005</v>
      </c>
      <c r="BV29">
        <v>0.91700000000000004</v>
      </c>
      <c r="BW29">
        <v>0.88100000000000001</v>
      </c>
      <c r="BX29">
        <v>1.234</v>
      </c>
      <c r="BY29">
        <v>1.222</v>
      </c>
      <c r="BZ29">
        <v>1.26</v>
      </c>
    </row>
    <row r="30" spans="1:78" x14ac:dyDescent="0.25">
      <c r="A30" t="s">
        <v>194</v>
      </c>
      <c r="B30">
        <v>1.135</v>
      </c>
      <c r="C30">
        <v>1.1259999999999999</v>
      </c>
      <c r="D30">
        <v>1.296</v>
      </c>
      <c r="E30">
        <v>0.99299999999999999</v>
      </c>
      <c r="F30">
        <v>1.149</v>
      </c>
      <c r="G30">
        <v>1.1559999999999999</v>
      </c>
      <c r="H30">
        <v>1.081</v>
      </c>
      <c r="I30">
        <v>1.079</v>
      </c>
      <c r="J30">
        <v>1.1319999999999999</v>
      </c>
      <c r="K30">
        <v>1.236</v>
      </c>
      <c r="L30">
        <v>1.1279999999999999</v>
      </c>
      <c r="M30">
        <v>1.208</v>
      </c>
      <c r="N30">
        <v>1.109</v>
      </c>
      <c r="O30">
        <v>1.101</v>
      </c>
      <c r="P30">
        <v>1.1719999999999999</v>
      </c>
      <c r="Q30">
        <v>1.2110000000000001</v>
      </c>
      <c r="R30">
        <v>1.1180000000000001</v>
      </c>
      <c r="S30">
        <v>1.109</v>
      </c>
      <c r="T30">
        <v>1.25</v>
      </c>
      <c r="U30">
        <v>1.081</v>
      </c>
      <c r="V30">
        <v>1.139</v>
      </c>
      <c r="W30">
        <v>1.0409999999999999</v>
      </c>
      <c r="X30">
        <v>1.2230000000000001</v>
      </c>
      <c r="Y30">
        <v>1.1140000000000001</v>
      </c>
      <c r="Z30">
        <v>1.1379999999999999</v>
      </c>
      <c r="AA30">
        <v>1.135</v>
      </c>
      <c r="AB30">
        <v>1.139</v>
      </c>
      <c r="AC30">
        <v>1.103</v>
      </c>
      <c r="AD30">
        <v>1.125</v>
      </c>
      <c r="AE30">
        <v>1.3240000000000001</v>
      </c>
      <c r="AF30">
        <v>1.105</v>
      </c>
      <c r="AG30">
        <v>1.145</v>
      </c>
      <c r="AH30">
        <v>1.7250000000000001</v>
      </c>
      <c r="AI30">
        <v>1.1060000000000001</v>
      </c>
      <c r="AJ30">
        <v>1.1759999999999999</v>
      </c>
      <c r="AK30">
        <v>1.286</v>
      </c>
      <c r="AL30">
        <v>1.048</v>
      </c>
      <c r="AM30">
        <v>1.167</v>
      </c>
      <c r="AN30">
        <v>1.794</v>
      </c>
      <c r="AO30">
        <v>1.1950000000000001</v>
      </c>
      <c r="AP30">
        <v>1.1679999999999999</v>
      </c>
      <c r="AQ30">
        <v>1.0940000000000001</v>
      </c>
      <c r="AR30">
        <v>1.0529999999999999</v>
      </c>
      <c r="AS30">
        <v>0.93400000000000005</v>
      </c>
      <c r="AT30">
        <v>1.2090000000000001</v>
      </c>
      <c r="AU30">
        <v>1.1399999999999999</v>
      </c>
      <c r="AV30">
        <v>1.1859999999999999</v>
      </c>
      <c r="AW30">
        <v>1.254</v>
      </c>
      <c r="AX30">
        <v>1.3260000000000001</v>
      </c>
      <c r="AY30">
        <v>0.84899999999999998</v>
      </c>
      <c r="AZ30">
        <v>0.97499999999999998</v>
      </c>
      <c r="BA30">
        <v>0.98899999999999999</v>
      </c>
      <c r="BB30">
        <v>1.143</v>
      </c>
      <c r="BC30">
        <v>1.5389999999999999</v>
      </c>
      <c r="BD30">
        <v>0.61299999999999999</v>
      </c>
      <c r="BE30">
        <v>1.2270000000000001</v>
      </c>
      <c r="BF30">
        <v>1.097</v>
      </c>
      <c r="BG30">
        <v>1.1399999999999999</v>
      </c>
      <c r="BH30">
        <v>1.1200000000000001</v>
      </c>
      <c r="BI30">
        <v>1.1870000000000001</v>
      </c>
      <c r="BJ30">
        <v>1.159</v>
      </c>
      <c r="BK30">
        <v>1.1000000000000001</v>
      </c>
      <c r="BL30">
        <v>1.0680000000000001</v>
      </c>
      <c r="BM30">
        <v>1.121</v>
      </c>
      <c r="BN30">
        <v>1.1759999999999999</v>
      </c>
      <c r="BO30">
        <v>1.103</v>
      </c>
      <c r="BP30">
        <v>1.0009999999999999</v>
      </c>
      <c r="BQ30">
        <v>1.107</v>
      </c>
      <c r="BR30">
        <v>1.127</v>
      </c>
      <c r="BS30">
        <v>1.1220000000000001</v>
      </c>
      <c r="BT30">
        <v>1.2390000000000001</v>
      </c>
      <c r="BU30">
        <v>1.2190000000000001</v>
      </c>
      <c r="BV30">
        <v>1.079</v>
      </c>
      <c r="BW30">
        <v>1.1200000000000001</v>
      </c>
      <c r="BX30">
        <v>1.03</v>
      </c>
      <c r="BY30">
        <v>0.999</v>
      </c>
      <c r="BZ30">
        <v>1.004</v>
      </c>
    </row>
    <row r="31" spans="1:78" x14ac:dyDescent="0.25">
      <c r="A31" t="s">
        <v>195</v>
      </c>
      <c r="B31">
        <v>2E-3</v>
      </c>
      <c r="C31">
        <v>2E-3</v>
      </c>
      <c r="D31">
        <v>2.5000000000000001E-2</v>
      </c>
      <c r="E31">
        <v>1.4E-2</v>
      </c>
      <c r="F31">
        <v>7.0000000000000001E-3</v>
      </c>
      <c r="G31">
        <v>4.0000000000000001E-3</v>
      </c>
      <c r="H31">
        <v>4.0000000000000001E-3</v>
      </c>
      <c r="I31">
        <v>5.0000000000000001E-3</v>
      </c>
      <c r="J31">
        <v>6.0000000000000001E-3</v>
      </c>
      <c r="K31">
        <v>0.01</v>
      </c>
      <c r="L31">
        <v>6.0000000000000001E-3</v>
      </c>
      <c r="M31">
        <v>6.0000000000000001E-3</v>
      </c>
      <c r="N31">
        <v>2E-3</v>
      </c>
      <c r="O31">
        <v>1.9E-2</v>
      </c>
      <c r="P31">
        <v>6.9000000000000006E-2</v>
      </c>
      <c r="Q31">
        <v>8.0000000000000002E-3</v>
      </c>
      <c r="R31">
        <v>2E-3</v>
      </c>
      <c r="S31">
        <v>2E-3</v>
      </c>
      <c r="T31">
        <v>8.9999999999999993E-3</v>
      </c>
      <c r="U31">
        <v>8.9999999999999993E-3</v>
      </c>
      <c r="V31">
        <v>2E-3</v>
      </c>
      <c r="W31">
        <v>1.4E-2</v>
      </c>
      <c r="X31">
        <v>1.6E-2</v>
      </c>
      <c r="Y31">
        <v>1.2E-2</v>
      </c>
      <c r="Z31">
        <v>2E-3</v>
      </c>
      <c r="AA31">
        <v>2E-3</v>
      </c>
      <c r="AB31">
        <v>2E-3</v>
      </c>
      <c r="AC31">
        <v>1.0999999999999999E-2</v>
      </c>
      <c r="AD31">
        <v>2E-3</v>
      </c>
      <c r="AE31">
        <v>3.5000000000000003E-2</v>
      </c>
      <c r="AF31">
        <v>2E-3</v>
      </c>
      <c r="AG31">
        <v>8.0000000000000002E-3</v>
      </c>
      <c r="AH31">
        <v>0.33100000000000002</v>
      </c>
      <c r="AI31">
        <v>2E-3</v>
      </c>
      <c r="AJ31">
        <v>1.9E-2</v>
      </c>
      <c r="AK31">
        <v>1.2999999999999999E-2</v>
      </c>
      <c r="AL31">
        <v>3.0000000000000001E-3</v>
      </c>
      <c r="AM31">
        <v>4.0000000000000001E-3</v>
      </c>
      <c r="AN31">
        <v>0.26800000000000002</v>
      </c>
      <c r="AO31">
        <v>1.7000000000000001E-2</v>
      </c>
      <c r="AP31">
        <v>1.9E-2</v>
      </c>
      <c r="AQ31">
        <v>2.1000000000000001E-2</v>
      </c>
      <c r="AR31">
        <v>2.7E-2</v>
      </c>
      <c r="AS31">
        <v>2.1999999999999999E-2</v>
      </c>
      <c r="AT31">
        <v>1.6E-2</v>
      </c>
      <c r="AU31">
        <v>2.5000000000000001E-2</v>
      </c>
      <c r="AV31">
        <v>2.8000000000000001E-2</v>
      </c>
      <c r="AW31">
        <v>0.13100000000000001</v>
      </c>
      <c r="AX31">
        <v>3.3000000000000002E-2</v>
      </c>
      <c r="AY31">
        <v>6.0000000000000001E-3</v>
      </c>
      <c r="AZ31">
        <v>1.4999999999999999E-2</v>
      </c>
      <c r="BA31">
        <v>1.7000000000000001E-2</v>
      </c>
      <c r="BB31">
        <v>1.7999999999999999E-2</v>
      </c>
      <c r="BC31">
        <v>4.5999999999999999E-2</v>
      </c>
      <c r="BD31">
        <v>0.125</v>
      </c>
      <c r="BE31">
        <v>7.0000000000000001E-3</v>
      </c>
      <c r="BF31">
        <v>2E-3</v>
      </c>
      <c r="BG31">
        <v>2E-3</v>
      </c>
      <c r="BH31">
        <v>5.0000000000000001E-3</v>
      </c>
      <c r="BI31">
        <v>7.0000000000000001E-3</v>
      </c>
      <c r="BJ31">
        <v>8.0000000000000002E-3</v>
      </c>
      <c r="BK31">
        <v>0.01</v>
      </c>
      <c r="BL31">
        <v>0.03</v>
      </c>
      <c r="BM31">
        <v>4.0000000000000001E-3</v>
      </c>
      <c r="BN31">
        <v>4.0000000000000001E-3</v>
      </c>
      <c r="BO31">
        <v>8.0000000000000002E-3</v>
      </c>
      <c r="BP31">
        <v>3.3000000000000002E-2</v>
      </c>
      <c r="BQ31">
        <v>5.0000000000000001E-3</v>
      </c>
      <c r="BR31">
        <v>4.0000000000000001E-3</v>
      </c>
      <c r="BS31">
        <v>4.0000000000000001E-3</v>
      </c>
      <c r="BT31">
        <v>1.9E-2</v>
      </c>
      <c r="BU31">
        <v>0.01</v>
      </c>
      <c r="BV31">
        <v>1.6E-2</v>
      </c>
      <c r="BW31">
        <v>7.0000000000000001E-3</v>
      </c>
      <c r="BX31">
        <v>2E-3</v>
      </c>
      <c r="BY31">
        <v>2E-3</v>
      </c>
      <c r="BZ31">
        <v>2E-3</v>
      </c>
    </row>
  </sheetData>
  <pageMargins left="0.7" right="0.7" top="0.75" bottom="0.75" header="0.3" footer="0.3"/>
  <pageSetup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785</v>
      </c>
    </row>
    <row r="2" spans="1:78" x14ac:dyDescent="0.25">
      <c r="A2" t="e">
        <f>- An annual summary or review (containing details about your own Energy tariff and Energy use)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3578</v>
      </c>
      <c r="C12">
        <v>3020</v>
      </c>
      <c r="D12">
        <v>330</v>
      </c>
      <c r="E12">
        <v>228</v>
      </c>
      <c r="F12">
        <v>575</v>
      </c>
      <c r="G12">
        <v>1945</v>
      </c>
      <c r="H12">
        <v>1057</v>
      </c>
      <c r="I12">
        <v>983</v>
      </c>
      <c r="J12">
        <v>1138</v>
      </c>
      <c r="K12">
        <v>703</v>
      </c>
      <c r="L12">
        <v>754</v>
      </c>
      <c r="M12">
        <v>911</v>
      </c>
      <c r="N12">
        <v>2241</v>
      </c>
      <c r="O12">
        <v>333</v>
      </c>
      <c r="P12">
        <v>93</v>
      </c>
      <c r="Q12">
        <v>565</v>
      </c>
      <c r="R12">
        <v>3013</v>
      </c>
      <c r="S12">
        <v>2415</v>
      </c>
      <c r="T12">
        <v>594</v>
      </c>
      <c r="U12">
        <v>511</v>
      </c>
      <c r="V12">
        <v>2727</v>
      </c>
      <c r="W12">
        <v>364</v>
      </c>
      <c r="X12">
        <v>455</v>
      </c>
      <c r="Y12">
        <v>405</v>
      </c>
      <c r="Z12">
        <v>3173</v>
      </c>
      <c r="AA12">
        <v>3571</v>
      </c>
      <c r="AB12">
        <v>3166</v>
      </c>
      <c r="AC12">
        <v>463</v>
      </c>
      <c r="AD12">
        <v>2858</v>
      </c>
      <c r="AE12">
        <v>227</v>
      </c>
      <c r="AF12">
        <v>2921</v>
      </c>
      <c r="AG12">
        <v>529</v>
      </c>
      <c r="AH12">
        <v>24</v>
      </c>
      <c r="AI12">
        <v>2760</v>
      </c>
      <c r="AJ12">
        <v>315</v>
      </c>
      <c r="AK12">
        <v>476</v>
      </c>
      <c r="AL12">
        <v>1588</v>
      </c>
      <c r="AM12">
        <v>1643</v>
      </c>
      <c r="AN12">
        <v>36</v>
      </c>
      <c r="AO12">
        <v>299</v>
      </c>
      <c r="AP12">
        <v>328</v>
      </c>
      <c r="AQ12">
        <v>379</v>
      </c>
      <c r="AR12">
        <v>260</v>
      </c>
      <c r="AS12">
        <v>196</v>
      </c>
      <c r="AT12">
        <v>339</v>
      </c>
      <c r="AU12">
        <v>212</v>
      </c>
      <c r="AV12">
        <v>268</v>
      </c>
      <c r="AW12">
        <v>86</v>
      </c>
      <c r="AX12">
        <v>238</v>
      </c>
      <c r="AY12">
        <v>319</v>
      </c>
      <c r="AZ12">
        <v>248</v>
      </c>
      <c r="BA12">
        <v>184</v>
      </c>
      <c r="BB12">
        <v>311</v>
      </c>
      <c r="BC12">
        <v>196</v>
      </c>
      <c r="BD12">
        <v>13</v>
      </c>
      <c r="BE12">
        <v>500</v>
      </c>
      <c r="BF12">
        <v>3078</v>
      </c>
      <c r="BG12">
        <v>2122</v>
      </c>
      <c r="BH12">
        <v>1456</v>
      </c>
      <c r="BI12">
        <v>850</v>
      </c>
      <c r="BJ12">
        <v>587</v>
      </c>
      <c r="BK12">
        <v>470</v>
      </c>
      <c r="BL12">
        <v>135</v>
      </c>
      <c r="BM12">
        <v>687</v>
      </c>
      <c r="BN12">
        <v>1169</v>
      </c>
      <c r="BO12">
        <v>1356</v>
      </c>
      <c r="BP12">
        <v>367</v>
      </c>
      <c r="BQ12">
        <v>751</v>
      </c>
      <c r="BR12">
        <v>1111</v>
      </c>
      <c r="BS12">
        <v>1098</v>
      </c>
      <c r="BT12">
        <v>206</v>
      </c>
      <c r="BU12">
        <v>338</v>
      </c>
      <c r="BV12">
        <v>210</v>
      </c>
      <c r="BW12">
        <v>574</v>
      </c>
      <c r="BX12">
        <v>2500</v>
      </c>
      <c r="BY12">
        <v>2569</v>
      </c>
      <c r="BZ12">
        <v>2187</v>
      </c>
    </row>
    <row r="13" spans="1:78" x14ac:dyDescent="0.25">
      <c r="B13" s="7">
        <v>0.6</v>
      </c>
      <c r="C13" s="7">
        <v>0.6</v>
      </c>
      <c r="D13" s="7">
        <v>0.59</v>
      </c>
      <c r="E13" s="7">
        <v>0.64</v>
      </c>
      <c r="F13" s="7">
        <v>0.49</v>
      </c>
      <c r="G13" s="7">
        <v>0.63</v>
      </c>
      <c r="H13" s="7">
        <v>0.62</v>
      </c>
      <c r="I13" s="7">
        <v>0.68</v>
      </c>
      <c r="J13" s="7">
        <v>0.6</v>
      </c>
      <c r="K13" s="7">
        <v>0.56999999999999995</v>
      </c>
      <c r="L13" s="7">
        <v>0.53</v>
      </c>
      <c r="M13" s="7">
        <v>0.55000000000000004</v>
      </c>
      <c r="N13" s="7">
        <v>0.64</v>
      </c>
      <c r="O13" s="7">
        <v>0.52</v>
      </c>
      <c r="P13" s="7">
        <v>0.48</v>
      </c>
      <c r="Q13" s="7">
        <v>0.6</v>
      </c>
      <c r="R13" s="7">
        <v>0.6</v>
      </c>
      <c r="S13" s="7">
        <v>0.65</v>
      </c>
      <c r="T13" s="7">
        <v>0.48</v>
      </c>
      <c r="U13" s="7">
        <v>0.52</v>
      </c>
      <c r="V13" s="7">
        <v>0.61</v>
      </c>
      <c r="W13" s="7">
        <v>0.6</v>
      </c>
      <c r="X13" s="7">
        <v>0.52</v>
      </c>
      <c r="Y13" s="7">
        <v>0.56999999999999995</v>
      </c>
      <c r="Z13" s="7">
        <v>0.6</v>
      </c>
      <c r="AA13" s="7">
        <v>0.6</v>
      </c>
      <c r="AB13" s="7">
        <v>0.6</v>
      </c>
      <c r="AC13" s="7">
        <v>0.65</v>
      </c>
      <c r="AD13" s="7">
        <v>0.61</v>
      </c>
      <c r="AE13" s="7">
        <v>0.43</v>
      </c>
      <c r="AF13" s="7">
        <v>0.62</v>
      </c>
      <c r="AG13" s="7">
        <v>0.57999999999999996</v>
      </c>
      <c r="AH13" s="7">
        <v>0.6</v>
      </c>
      <c r="AI13" s="7">
        <v>0.63</v>
      </c>
      <c r="AJ13" s="7">
        <v>0.56999999999999995</v>
      </c>
      <c r="AK13" s="7">
        <v>0.49</v>
      </c>
      <c r="AL13" s="7">
        <v>0.67</v>
      </c>
      <c r="AM13" s="7">
        <v>0.57999999999999996</v>
      </c>
      <c r="AN13" s="7">
        <v>0.61</v>
      </c>
      <c r="AO13" s="7">
        <v>0.43</v>
      </c>
      <c r="AP13" s="7">
        <v>0.55000000000000004</v>
      </c>
      <c r="AQ13" s="7">
        <v>0.67</v>
      </c>
      <c r="AR13" s="7">
        <v>0.48</v>
      </c>
      <c r="AS13" s="7">
        <v>0.62</v>
      </c>
      <c r="AT13" s="7">
        <v>0.61</v>
      </c>
      <c r="AU13" s="7">
        <v>0.61</v>
      </c>
      <c r="AV13" s="7">
        <v>0.55000000000000004</v>
      </c>
      <c r="AW13" s="7">
        <v>0.6</v>
      </c>
      <c r="AX13" s="7">
        <v>0.57999999999999996</v>
      </c>
      <c r="AY13" s="7">
        <v>0.6</v>
      </c>
      <c r="AZ13" s="7">
        <v>0.6</v>
      </c>
      <c r="BA13" s="7">
        <v>0.63</v>
      </c>
      <c r="BB13" s="7">
        <v>0.7</v>
      </c>
      <c r="BC13" s="7">
        <v>0.63</v>
      </c>
      <c r="BD13" s="7">
        <v>0.51</v>
      </c>
      <c r="BE13" s="7">
        <v>0.56000000000000005</v>
      </c>
      <c r="BF13" s="7">
        <v>0.61</v>
      </c>
      <c r="BG13" s="7">
        <v>0.64</v>
      </c>
      <c r="BH13" s="7">
        <v>0.54</v>
      </c>
      <c r="BI13" s="7">
        <v>0.65</v>
      </c>
      <c r="BJ13" s="7">
        <v>0.68</v>
      </c>
      <c r="BK13" s="7">
        <v>0.61</v>
      </c>
      <c r="BL13" s="7">
        <v>0.68</v>
      </c>
      <c r="BM13" s="7">
        <v>0.78</v>
      </c>
      <c r="BN13" s="7">
        <v>0.69</v>
      </c>
      <c r="BO13" s="7">
        <v>0.63</v>
      </c>
      <c r="BP13" s="7">
        <v>0.28999999999999998</v>
      </c>
      <c r="BQ13" s="7">
        <v>0.75</v>
      </c>
      <c r="BR13" s="7">
        <v>0.71</v>
      </c>
      <c r="BS13" s="7">
        <v>0.72</v>
      </c>
      <c r="BT13" s="7">
        <v>0.46</v>
      </c>
      <c r="BU13" s="7">
        <v>0.63</v>
      </c>
      <c r="BV13" s="7">
        <v>0.71</v>
      </c>
      <c r="BW13" s="7">
        <v>0.76</v>
      </c>
      <c r="BX13" s="7">
        <v>0.62</v>
      </c>
      <c r="BY13" s="7">
        <v>0.64</v>
      </c>
      <c r="BZ13" s="7">
        <v>0.62</v>
      </c>
    </row>
    <row r="14" spans="1:78" x14ac:dyDescent="0.25">
      <c r="A14" t="s">
        <v>55</v>
      </c>
      <c r="B14">
        <v>2022</v>
      </c>
      <c r="C14">
        <v>1716</v>
      </c>
      <c r="D14">
        <v>202</v>
      </c>
      <c r="E14">
        <v>104</v>
      </c>
      <c r="F14">
        <v>530</v>
      </c>
      <c r="G14">
        <v>966</v>
      </c>
      <c r="H14">
        <v>526</v>
      </c>
      <c r="I14">
        <v>387</v>
      </c>
      <c r="J14">
        <v>632</v>
      </c>
      <c r="K14">
        <v>443</v>
      </c>
      <c r="L14">
        <v>560</v>
      </c>
      <c r="M14">
        <v>648</v>
      </c>
      <c r="N14">
        <v>1060</v>
      </c>
      <c r="O14">
        <v>238</v>
      </c>
      <c r="P14">
        <v>76</v>
      </c>
      <c r="Q14">
        <v>314</v>
      </c>
      <c r="R14">
        <v>1708</v>
      </c>
      <c r="S14">
        <v>1030</v>
      </c>
      <c r="T14">
        <v>564</v>
      </c>
      <c r="U14">
        <v>401</v>
      </c>
      <c r="V14">
        <v>1480</v>
      </c>
      <c r="W14">
        <v>202</v>
      </c>
      <c r="X14">
        <v>317</v>
      </c>
      <c r="Y14">
        <v>254</v>
      </c>
      <c r="Z14">
        <v>1768</v>
      </c>
      <c r="AA14">
        <v>2014</v>
      </c>
      <c r="AB14">
        <v>1760</v>
      </c>
      <c r="AC14">
        <v>228</v>
      </c>
      <c r="AD14">
        <v>1560</v>
      </c>
      <c r="AE14">
        <v>211</v>
      </c>
      <c r="AF14">
        <v>1507</v>
      </c>
      <c r="AG14">
        <v>341</v>
      </c>
      <c r="AH14">
        <v>15</v>
      </c>
      <c r="AI14">
        <v>1316</v>
      </c>
      <c r="AJ14">
        <v>195</v>
      </c>
      <c r="AK14">
        <v>458</v>
      </c>
      <c r="AL14">
        <v>675</v>
      </c>
      <c r="AM14">
        <v>1067</v>
      </c>
      <c r="AN14">
        <v>21</v>
      </c>
      <c r="AO14">
        <v>255</v>
      </c>
      <c r="AP14">
        <v>211</v>
      </c>
      <c r="AQ14">
        <v>167</v>
      </c>
      <c r="AR14">
        <v>247</v>
      </c>
      <c r="AS14">
        <v>92</v>
      </c>
      <c r="AT14">
        <v>179</v>
      </c>
      <c r="AU14">
        <v>112</v>
      </c>
      <c r="AV14">
        <v>193</v>
      </c>
      <c r="AW14">
        <v>49</v>
      </c>
      <c r="AX14">
        <v>154</v>
      </c>
      <c r="AY14">
        <v>186</v>
      </c>
      <c r="AZ14">
        <v>125</v>
      </c>
      <c r="BA14">
        <v>95</v>
      </c>
      <c r="BB14">
        <v>102</v>
      </c>
      <c r="BC14">
        <v>102</v>
      </c>
      <c r="BD14">
        <v>10</v>
      </c>
      <c r="BE14">
        <v>356</v>
      </c>
      <c r="BF14">
        <v>1667</v>
      </c>
      <c r="BG14">
        <v>995</v>
      </c>
      <c r="BH14">
        <v>1027</v>
      </c>
      <c r="BI14">
        <v>401</v>
      </c>
      <c r="BJ14">
        <v>244</v>
      </c>
      <c r="BK14">
        <v>256</v>
      </c>
      <c r="BL14">
        <v>49</v>
      </c>
      <c r="BM14">
        <v>186</v>
      </c>
      <c r="BN14">
        <v>446</v>
      </c>
      <c r="BO14">
        <v>678</v>
      </c>
      <c r="BP14">
        <v>713</v>
      </c>
      <c r="BQ14">
        <v>216</v>
      </c>
      <c r="BR14">
        <v>404</v>
      </c>
      <c r="BS14">
        <v>383</v>
      </c>
      <c r="BT14">
        <v>222</v>
      </c>
      <c r="BU14">
        <v>175</v>
      </c>
      <c r="BV14">
        <v>70</v>
      </c>
      <c r="BW14">
        <v>158</v>
      </c>
      <c r="BX14">
        <v>1285</v>
      </c>
      <c r="BY14">
        <v>1247</v>
      </c>
      <c r="BZ14">
        <v>1145</v>
      </c>
    </row>
    <row r="15" spans="1:78" x14ac:dyDescent="0.25">
      <c r="B15" s="7">
        <v>0.34</v>
      </c>
      <c r="C15" s="7">
        <v>0.34</v>
      </c>
      <c r="D15" s="7">
        <v>0.36</v>
      </c>
      <c r="E15" s="7">
        <v>0.28999999999999998</v>
      </c>
      <c r="F15" s="7">
        <v>0.45</v>
      </c>
      <c r="G15" s="7">
        <v>0.31</v>
      </c>
      <c r="H15" s="7">
        <v>0.31</v>
      </c>
      <c r="I15" s="7">
        <v>0.27</v>
      </c>
      <c r="J15" s="7">
        <v>0.33</v>
      </c>
      <c r="K15" s="7">
        <v>0.36</v>
      </c>
      <c r="L15" s="7">
        <v>0.4</v>
      </c>
      <c r="M15" s="7">
        <v>0.39</v>
      </c>
      <c r="N15" s="7">
        <v>0.3</v>
      </c>
      <c r="O15" s="7">
        <v>0.37</v>
      </c>
      <c r="P15" s="7">
        <v>0.39</v>
      </c>
      <c r="Q15" s="7">
        <v>0.33</v>
      </c>
      <c r="R15" s="7">
        <v>0.34</v>
      </c>
      <c r="S15" s="7">
        <v>0.28000000000000003</v>
      </c>
      <c r="T15" s="7">
        <v>0.46</v>
      </c>
      <c r="U15" s="7">
        <v>0.41</v>
      </c>
      <c r="V15" s="7">
        <v>0.33</v>
      </c>
      <c r="W15" s="7">
        <v>0.33</v>
      </c>
      <c r="X15" s="7">
        <v>0.37</v>
      </c>
      <c r="Y15" s="7">
        <v>0.35</v>
      </c>
      <c r="Z15" s="7">
        <v>0.34</v>
      </c>
      <c r="AA15" s="7">
        <v>0.34</v>
      </c>
      <c r="AB15" s="7">
        <v>0.34</v>
      </c>
      <c r="AC15" s="7">
        <v>0.32</v>
      </c>
      <c r="AD15" s="7">
        <v>0.33</v>
      </c>
      <c r="AE15" s="7">
        <v>0.4</v>
      </c>
      <c r="AF15" s="7">
        <v>0.32</v>
      </c>
      <c r="AG15" s="7">
        <v>0.37</v>
      </c>
      <c r="AH15" s="7">
        <v>0.38</v>
      </c>
      <c r="AI15" s="7">
        <v>0.3</v>
      </c>
      <c r="AJ15" s="7">
        <v>0.36</v>
      </c>
      <c r="AK15" s="7">
        <v>0.47</v>
      </c>
      <c r="AL15" s="7">
        <v>0.28999999999999998</v>
      </c>
      <c r="AM15" s="7">
        <v>0.38</v>
      </c>
      <c r="AN15" s="7">
        <v>0.36</v>
      </c>
      <c r="AO15" s="7">
        <v>0.36</v>
      </c>
      <c r="AP15" s="7">
        <v>0.36</v>
      </c>
      <c r="AQ15" s="7">
        <v>0.3</v>
      </c>
      <c r="AR15" s="7">
        <v>0.45</v>
      </c>
      <c r="AS15" s="7">
        <v>0.28999999999999998</v>
      </c>
      <c r="AT15" s="7">
        <v>0.32</v>
      </c>
      <c r="AU15" s="7">
        <v>0.32</v>
      </c>
      <c r="AV15" s="7">
        <v>0.39</v>
      </c>
      <c r="AW15" s="7">
        <v>0.34</v>
      </c>
      <c r="AX15" s="7">
        <v>0.38</v>
      </c>
      <c r="AY15" s="7">
        <v>0.35</v>
      </c>
      <c r="AZ15" s="7">
        <v>0.3</v>
      </c>
      <c r="BA15" s="7">
        <v>0.32</v>
      </c>
      <c r="BB15" s="7">
        <v>0.23</v>
      </c>
      <c r="BC15" s="7">
        <v>0.33</v>
      </c>
      <c r="BD15" s="7">
        <v>0.38</v>
      </c>
      <c r="BE15" s="7">
        <v>0.4</v>
      </c>
      <c r="BF15" s="7">
        <v>0.33</v>
      </c>
      <c r="BG15" s="7">
        <v>0.3</v>
      </c>
      <c r="BH15" s="7">
        <v>0.38</v>
      </c>
      <c r="BI15" s="7">
        <v>0.31</v>
      </c>
      <c r="BJ15" s="7">
        <v>0.28000000000000003</v>
      </c>
      <c r="BK15" s="7">
        <v>0.33</v>
      </c>
      <c r="BL15" s="7">
        <v>0.25</v>
      </c>
      <c r="BM15" s="7">
        <v>0.21</v>
      </c>
      <c r="BN15" s="7">
        <v>0.27</v>
      </c>
      <c r="BO15" s="7">
        <v>0.31</v>
      </c>
      <c r="BP15" s="7">
        <v>0.56999999999999995</v>
      </c>
      <c r="BQ15" s="7">
        <v>0.21</v>
      </c>
      <c r="BR15" s="7">
        <v>0.26</v>
      </c>
      <c r="BS15" s="7">
        <v>0.25</v>
      </c>
      <c r="BT15" s="7">
        <v>0.49</v>
      </c>
      <c r="BU15" s="7">
        <v>0.33</v>
      </c>
      <c r="BV15" s="7">
        <v>0.24</v>
      </c>
      <c r="BW15" s="7">
        <v>0.21</v>
      </c>
      <c r="BX15" s="7">
        <v>0.32</v>
      </c>
      <c r="BY15" s="7">
        <v>0.31</v>
      </c>
      <c r="BZ15" s="7">
        <v>0.33</v>
      </c>
    </row>
    <row r="16" spans="1:78" x14ac:dyDescent="0.25">
      <c r="A16" t="s">
        <v>40</v>
      </c>
      <c r="B16">
        <v>19</v>
      </c>
      <c r="C16">
        <v>16</v>
      </c>
      <c r="D16">
        <v>3</v>
      </c>
      <c r="E16">
        <v>0</v>
      </c>
      <c r="F16">
        <v>3</v>
      </c>
      <c r="G16">
        <v>8</v>
      </c>
      <c r="H16">
        <v>8</v>
      </c>
      <c r="I16">
        <v>2</v>
      </c>
      <c r="J16">
        <v>4</v>
      </c>
      <c r="K16">
        <v>6</v>
      </c>
      <c r="L16">
        <v>7</v>
      </c>
      <c r="M16">
        <v>4</v>
      </c>
      <c r="N16">
        <v>1</v>
      </c>
      <c r="O16">
        <v>13</v>
      </c>
      <c r="P16">
        <v>1</v>
      </c>
      <c r="Q16">
        <v>1</v>
      </c>
      <c r="R16">
        <v>17</v>
      </c>
      <c r="S16">
        <v>9</v>
      </c>
      <c r="T16">
        <v>5</v>
      </c>
      <c r="U16">
        <v>5</v>
      </c>
      <c r="V16">
        <v>3</v>
      </c>
      <c r="W16">
        <v>2</v>
      </c>
      <c r="X16">
        <v>4</v>
      </c>
      <c r="Y16">
        <v>2</v>
      </c>
      <c r="Z16">
        <v>17</v>
      </c>
      <c r="AA16">
        <v>19</v>
      </c>
      <c r="AB16">
        <v>17</v>
      </c>
      <c r="AC16">
        <v>1</v>
      </c>
      <c r="AD16">
        <v>9</v>
      </c>
      <c r="AE16">
        <v>2</v>
      </c>
      <c r="AF16">
        <v>11</v>
      </c>
      <c r="AG16">
        <v>1</v>
      </c>
      <c r="AH16">
        <v>0</v>
      </c>
      <c r="AI16">
        <v>9</v>
      </c>
      <c r="AJ16">
        <v>3</v>
      </c>
      <c r="AK16">
        <v>3</v>
      </c>
      <c r="AL16">
        <v>5</v>
      </c>
      <c r="AM16">
        <v>5</v>
      </c>
      <c r="AN16">
        <v>0</v>
      </c>
      <c r="AO16">
        <v>3</v>
      </c>
      <c r="AP16">
        <v>3</v>
      </c>
      <c r="AQ16">
        <v>1</v>
      </c>
      <c r="AR16">
        <v>1</v>
      </c>
      <c r="AS16">
        <v>0</v>
      </c>
      <c r="AT16">
        <v>0</v>
      </c>
      <c r="AU16">
        <v>4</v>
      </c>
      <c r="AV16">
        <v>2</v>
      </c>
      <c r="AW16">
        <v>0</v>
      </c>
      <c r="AX16">
        <v>3</v>
      </c>
      <c r="AY16">
        <v>1</v>
      </c>
      <c r="AZ16">
        <v>0</v>
      </c>
      <c r="BA16">
        <v>0</v>
      </c>
      <c r="BB16">
        <v>1</v>
      </c>
      <c r="BC16">
        <v>2</v>
      </c>
      <c r="BD16">
        <v>2</v>
      </c>
      <c r="BE16">
        <v>2</v>
      </c>
      <c r="BF16">
        <v>17</v>
      </c>
      <c r="BG16">
        <v>4</v>
      </c>
      <c r="BH16">
        <v>15</v>
      </c>
      <c r="BI16">
        <v>2</v>
      </c>
      <c r="BJ16">
        <v>0</v>
      </c>
      <c r="BK16">
        <v>1</v>
      </c>
      <c r="BL16">
        <v>0</v>
      </c>
      <c r="BM16">
        <v>0</v>
      </c>
      <c r="BN16">
        <v>2</v>
      </c>
      <c r="BO16">
        <v>3</v>
      </c>
      <c r="BP16">
        <v>14</v>
      </c>
      <c r="BQ16">
        <v>3</v>
      </c>
      <c r="BR16">
        <v>3</v>
      </c>
      <c r="BS16">
        <v>2</v>
      </c>
      <c r="BT16">
        <v>0</v>
      </c>
      <c r="BU16">
        <v>2</v>
      </c>
      <c r="BV16">
        <v>1</v>
      </c>
      <c r="BW16">
        <v>2</v>
      </c>
      <c r="BX16">
        <v>4</v>
      </c>
      <c r="BY16">
        <v>5</v>
      </c>
      <c r="BZ16">
        <v>3</v>
      </c>
    </row>
    <row r="17" spans="1:78" x14ac:dyDescent="0.25">
      <c r="B17">
        <v>0</v>
      </c>
      <c r="C17">
        <v>0</v>
      </c>
      <c r="D17">
        <v>0</v>
      </c>
      <c r="E17" t="s">
        <v>106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 s="7">
        <v>0.02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106</v>
      </c>
      <c r="AI17">
        <v>0</v>
      </c>
      <c r="AJ17" s="7">
        <v>0.01</v>
      </c>
      <c r="AK17">
        <v>0</v>
      </c>
      <c r="AL17">
        <v>0</v>
      </c>
      <c r="AM17">
        <v>0</v>
      </c>
      <c r="AN17" t="s">
        <v>106</v>
      </c>
      <c r="AO17">
        <v>0</v>
      </c>
      <c r="AP17" s="7">
        <v>0.01</v>
      </c>
      <c r="AQ17">
        <v>0</v>
      </c>
      <c r="AR17">
        <v>0</v>
      </c>
      <c r="AS17" t="s">
        <v>106</v>
      </c>
      <c r="AT17" t="s">
        <v>106</v>
      </c>
      <c r="AU17" s="7">
        <v>0.01</v>
      </c>
      <c r="AV17">
        <v>0</v>
      </c>
      <c r="AW17" t="s">
        <v>106</v>
      </c>
      <c r="AX17" s="7">
        <v>0.01</v>
      </c>
      <c r="AY17">
        <v>0</v>
      </c>
      <c r="AZ17" t="s">
        <v>106</v>
      </c>
      <c r="BA17" t="s">
        <v>106</v>
      </c>
      <c r="BB17">
        <v>0</v>
      </c>
      <c r="BC17" s="7">
        <v>0.01</v>
      </c>
      <c r="BD17" s="7">
        <v>7.0000000000000007E-2</v>
      </c>
      <c r="BE17">
        <v>0</v>
      </c>
      <c r="BF17">
        <v>0</v>
      </c>
      <c r="BG17">
        <v>0</v>
      </c>
      <c r="BH17" s="7">
        <v>0.01</v>
      </c>
      <c r="BI17">
        <v>0</v>
      </c>
      <c r="BJ17" t="s">
        <v>106</v>
      </c>
      <c r="BK17">
        <v>0</v>
      </c>
      <c r="BL17" t="s">
        <v>106</v>
      </c>
      <c r="BM17" t="s">
        <v>106</v>
      </c>
      <c r="BN17">
        <v>0</v>
      </c>
      <c r="BO17">
        <v>0</v>
      </c>
      <c r="BP17" s="7">
        <v>0.01</v>
      </c>
      <c r="BQ17">
        <v>0</v>
      </c>
      <c r="BR17">
        <v>0</v>
      </c>
      <c r="BS17">
        <v>0</v>
      </c>
      <c r="BT17" t="s">
        <v>106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368</v>
      </c>
      <c r="C18">
        <v>320</v>
      </c>
      <c r="D18">
        <v>25</v>
      </c>
      <c r="E18">
        <v>24</v>
      </c>
      <c r="F18">
        <v>63</v>
      </c>
      <c r="G18">
        <v>188</v>
      </c>
      <c r="H18">
        <v>117</v>
      </c>
      <c r="I18">
        <v>82</v>
      </c>
      <c r="J18">
        <v>121</v>
      </c>
      <c r="K18">
        <v>76</v>
      </c>
      <c r="L18">
        <v>89</v>
      </c>
      <c r="M18">
        <v>95</v>
      </c>
      <c r="N18">
        <v>192</v>
      </c>
      <c r="O18">
        <v>58</v>
      </c>
      <c r="P18">
        <v>24</v>
      </c>
      <c r="Q18">
        <v>69</v>
      </c>
      <c r="R18">
        <v>300</v>
      </c>
      <c r="S18">
        <v>235</v>
      </c>
      <c r="T18">
        <v>68</v>
      </c>
      <c r="U18">
        <v>59</v>
      </c>
      <c r="V18">
        <v>229</v>
      </c>
      <c r="W18">
        <v>39</v>
      </c>
      <c r="X18">
        <v>92</v>
      </c>
      <c r="Y18">
        <v>55</v>
      </c>
      <c r="Z18">
        <v>313</v>
      </c>
      <c r="AA18">
        <v>366</v>
      </c>
      <c r="AB18">
        <v>311</v>
      </c>
      <c r="AC18">
        <v>23</v>
      </c>
      <c r="AD18">
        <v>255</v>
      </c>
      <c r="AE18">
        <v>83</v>
      </c>
      <c r="AF18">
        <v>256</v>
      </c>
      <c r="AG18">
        <v>48</v>
      </c>
      <c r="AH18">
        <v>1</v>
      </c>
      <c r="AI18">
        <v>266</v>
      </c>
      <c r="AJ18">
        <v>36</v>
      </c>
      <c r="AK18">
        <v>44</v>
      </c>
      <c r="AL18">
        <v>94</v>
      </c>
      <c r="AM18">
        <v>127</v>
      </c>
      <c r="AN18">
        <v>2</v>
      </c>
      <c r="AO18">
        <v>145</v>
      </c>
      <c r="AP18">
        <v>49</v>
      </c>
      <c r="AQ18">
        <v>20</v>
      </c>
      <c r="AR18">
        <v>38</v>
      </c>
      <c r="AS18">
        <v>30</v>
      </c>
      <c r="AT18">
        <v>37</v>
      </c>
      <c r="AU18">
        <v>21</v>
      </c>
      <c r="AV18">
        <v>27</v>
      </c>
      <c r="AW18">
        <v>8</v>
      </c>
      <c r="AX18">
        <v>16</v>
      </c>
      <c r="AY18">
        <v>29</v>
      </c>
      <c r="AZ18">
        <v>40</v>
      </c>
      <c r="BA18">
        <v>15</v>
      </c>
      <c r="BB18">
        <v>27</v>
      </c>
      <c r="BC18">
        <v>12</v>
      </c>
      <c r="BD18">
        <v>1</v>
      </c>
      <c r="BE18">
        <v>43</v>
      </c>
      <c r="BF18">
        <v>325</v>
      </c>
      <c r="BG18">
        <v>178</v>
      </c>
      <c r="BH18">
        <v>191</v>
      </c>
      <c r="BI18">
        <v>48</v>
      </c>
      <c r="BJ18">
        <v>36</v>
      </c>
      <c r="BK18">
        <v>41</v>
      </c>
      <c r="BL18">
        <v>15</v>
      </c>
      <c r="BM18">
        <v>11</v>
      </c>
      <c r="BN18">
        <v>65</v>
      </c>
      <c r="BO18">
        <v>127</v>
      </c>
      <c r="BP18">
        <v>165</v>
      </c>
      <c r="BQ18">
        <v>38</v>
      </c>
      <c r="BR18">
        <v>55</v>
      </c>
      <c r="BS18">
        <v>43</v>
      </c>
      <c r="BT18">
        <v>22</v>
      </c>
      <c r="BU18">
        <v>22</v>
      </c>
      <c r="BV18">
        <v>15</v>
      </c>
      <c r="BW18">
        <v>23</v>
      </c>
      <c r="BX18">
        <v>212</v>
      </c>
      <c r="BY18">
        <v>199</v>
      </c>
      <c r="BZ18">
        <v>169</v>
      </c>
    </row>
    <row r="19" spans="1:78" x14ac:dyDescent="0.25">
      <c r="B19" s="7">
        <v>0.06</v>
      </c>
      <c r="C19" s="7">
        <v>0.06</v>
      </c>
      <c r="D19" s="7">
        <v>0.04</v>
      </c>
      <c r="E19" s="7">
        <v>7.0000000000000007E-2</v>
      </c>
      <c r="F19" s="7">
        <v>0.05</v>
      </c>
      <c r="G19" s="7">
        <v>0.06</v>
      </c>
      <c r="H19" s="7">
        <v>7.0000000000000007E-2</v>
      </c>
      <c r="I19" s="7">
        <v>0.06</v>
      </c>
      <c r="J19" s="7">
        <v>0.06</v>
      </c>
      <c r="K19" s="7">
        <v>0.06</v>
      </c>
      <c r="L19" s="7">
        <v>0.06</v>
      </c>
      <c r="M19" s="7">
        <v>0.06</v>
      </c>
      <c r="N19" s="7">
        <v>0.05</v>
      </c>
      <c r="O19" s="7">
        <v>0.09</v>
      </c>
      <c r="P19" s="7">
        <v>0.12</v>
      </c>
      <c r="Q19" s="7">
        <v>7.0000000000000007E-2</v>
      </c>
      <c r="R19" s="7">
        <v>0.06</v>
      </c>
      <c r="S19" s="7">
        <v>0.06</v>
      </c>
      <c r="T19" s="7">
        <v>0.06</v>
      </c>
      <c r="U19" s="7">
        <v>0.06</v>
      </c>
      <c r="V19" s="7">
        <v>0.05</v>
      </c>
      <c r="W19" s="7">
        <v>0.06</v>
      </c>
      <c r="X19" s="7">
        <v>0.11</v>
      </c>
      <c r="Y19" s="7">
        <v>0.08</v>
      </c>
      <c r="Z19" s="7">
        <v>0.06</v>
      </c>
      <c r="AA19" s="7">
        <v>0.06</v>
      </c>
      <c r="AB19" s="7">
        <v>0.06</v>
      </c>
      <c r="AC19" s="7">
        <v>0.03</v>
      </c>
      <c r="AD19" s="7">
        <v>0.05</v>
      </c>
      <c r="AE19" s="7">
        <v>0.16</v>
      </c>
      <c r="AF19" s="7">
        <v>0.05</v>
      </c>
      <c r="AG19" s="7">
        <v>0.05</v>
      </c>
      <c r="AH19" s="7">
        <v>0.02</v>
      </c>
      <c r="AI19" s="7">
        <v>0.06</v>
      </c>
      <c r="AJ19" s="7">
        <v>0.06</v>
      </c>
      <c r="AK19" s="7">
        <v>0.04</v>
      </c>
      <c r="AL19" s="7">
        <v>0.04</v>
      </c>
      <c r="AM19" s="7">
        <v>0.04</v>
      </c>
      <c r="AN19" s="7">
        <v>0.03</v>
      </c>
      <c r="AO19" s="7">
        <v>0.21</v>
      </c>
      <c r="AP19" s="7">
        <v>0.08</v>
      </c>
      <c r="AQ19" s="7">
        <v>0.03</v>
      </c>
      <c r="AR19" s="7">
        <v>7.0000000000000007E-2</v>
      </c>
      <c r="AS19" s="7">
        <v>0.09</v>
      </c>
      <c r="AT19" s="7">
        <v>7.0000000000000007E-2</v>
      </c>
      <c r="AU19" s="7">
        <v>0.06</v>
      </c>
      <c r="AV19" s="7">
        <v>0.05</v>
      </c>
      <c r="AW19" s="7">
        <v>0.05</v>
      </c>
      <c r="AX19" s="7">
        <v>0.04</v>
      </c>
      <c r="AY19" s="7">
        <v>0.05</v>
      </c>
      <c r="AZ19" s="7">
        <v>0.1</v>
      </c>
      <c r="BA19" s="7">
        <v>0.05</v>
      </c>
      <c r="BB19" s="7">
        <v>0.06</v>
      </c>
      <c r="BC19" s="7">
        <v>0.04</v>
      </c>
      <c r="BD19" s="7">
        <v>0.05</v>
      </c>
      <c r="BE19" s="7">
        <v>0.05</v>
      </c>
      <c r="BF19" s="7">
        <v>0.06</v>
      </c>
      <c r="BG19" s="7">
        <v>0.05</v>
      </c>
      <c r="BH19" s="7">
        <v>7.0000000000000007E-2</v>
      </c>
      <c r="BI19" s="7">
        <v>0.04</v>
      </c>
      <c r="BJ19" s="7">
        <v>0.04</v>
      </c>
      <c r="BK19" s="7">
        <v>0.05</v>
      </c>
      <c r="BL19" s="7">
        <v>0.08</v>
      </c>
      <c r="BM19" s="7">
        <v>0.01</v>
      </c>
      <c r="BN19" s="7">
        <v>0.04</v>
      </c>
      <c r="BO19" s="7">
        <v>0.06</v>
      </c>
      <c r="BP19" s="7">
        <v>0.13</v>
      </c>
      <c r="BQ19" s="7">
        <v>0.04</v>
      </c>
      <c r="BR19" s="7">
        <v>0.03</v>
      </c>
      <c r="BS19" s="7">
        <v>0.03</v>
      </c>
      <c r="BT19" s="7">
        <v>0.05</v>
      </c>
      <c r="BU19" s="7">
        <v>0.04</v>
      </c>
      <c r="BV19" s="7">
        <v>0.05</v>
      </c>
      <c r="BW19" s="7">
        <v>0.03</v>
      </c>
      <c r="BX19" s="7">
        <v>0.05</v>
      </c>
      <c r="BY19" s="7">
        <v>0.05</v>
      </c>
      <c r="BZ19" s="7">
        <v>0.05</v>
      </c>
    </row>
  </sheetData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187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189</v>
      </c>
      <c r="B11">
        <v>966</v>
      </c>
      <c r="C11">
        <v>797</v>
      </c>
      <c r="D11">
        <v>97</v>
      </c>
      <c r="E11">
        <v>72</v>
      </c>
      <c r="F11">
        <v>214</v>
      </c>
      <c r="G11">
        <v>434</v>
      </c>
      <c r="H11">
        <v>319</v>
      </c>
      <c r="I11">
        <v>180</v>
      </c>
      <c r="J11">
        <v>305</v>
      </c>
      <c r="K11">
        <v>214</v>
      </c>
      <c r="L11">
        <v>268</v>
      </c>
      <c r="M11">
        <v>386</v>
      </c>
      <c r="N11">
        <v>467</v>
      </c>
      <c r="O11">
        <v>97</v>
      </c>
      <c r="P11">
        <v>16</v>
      </c>
      <c r="Q11">
        <v>195</v>
      </c>
      <c r="R11">
        <v>771</v>
      </c>
      <c r="S11">
        <v>510</v>
      </c>
      <c r="T11">
        <v>233</v>
      </c>
      <c r="U11">
        <v>202</v>
      </c>
      <c r="V11">
        <v>678</v>
      </c>
      <c r="W11">
        <v>107</v>
      </c>
      <c r="X11">
        <v>170</v>
      </c>
      <c r="Y11">
        <v>278</v>
      </c>
      <c r="Z11">
        <v>688</v>
      </c>
      <c r="AA11">
        <v>964</v>
      </c>
      <c r="AB11">
        <v>686</v>
      </c>
      <c r="AC11">
        <v>137</v>
      </c>
      <c r="AD11">
        <v>742</v>
      </c>
      <c r="AE11">
        <v>78</v>
      </c>
      <c r="AF11">
        <v>777</v>
      </c>
      <c r="AG11">
        <v>153</v>
      </c>
      <c r="AH11">
        <v>1</v>
      </c>
      <c r="AI11">
        <v>704</v>
      </c>
      <c r="AJ11">
        <v>110</v>
      </c>
      <c r="AK11">
        <v>140</v>
      </c>
      <c r="AL11">
        <v>402</v>
      </c>
      <c r="AM11">
        <v>464</v>
      </c>
      <c r="AN11">
        <v>11</v>
      </c>
      <c r="AO11">
        <v>85</v>
      </c>
      <c r="AP11">
        <v>79</v>
      </c>
      <c r="AQ11">
        <v>97</v>
      </c>
      <c r="AR11">
        <v>88</v>
      </c>
      <c r="AS11">
        <v>48</v>
      </c>
      <c r="AT11">
        <v>91</v>
      </c>
      <c r="AU11">
        <v>54</v>
      </c>
      <c r="AV11">
        <v>49</v>
      </c>
      <c r="AW11">
        <v>17</v>
      </c>
      <c r="AX11">
        <v>80</v>
      </c>
      <c r="AY11">
        <v>87</v>
      </c>
      <c r="AZ11">
        <v>68</v>
      </c>
      <c r="BA11">
        <v>52</v>
      </c>
      <c r="BB11">
        <v>100</v>
      </c>
      <c r="BC11">
        <v>51</v>
      </c>
      <c r="BD11">
        <v>4</v>
      </c>
      <c r="BE11">
        <v>145</v>
      </c>
      <c r="BF11">
        <v>821</v>
      </c>
      <c r="BG11">
        <v>505</v>
      </c>
      <c r="BH11">
        <v>462</v>
      </c>
      <c r="BI11">
        <v>207</v>
      </c>
      <c r="BJ11">
        <v>130</v>
      </c>
      <c r="BK11">
        <v>106</v>
      </c>
      <c r="BL11">
        <v>31</v>
      </c>
      <c r="BM11">
        <v>155</v>
      </c>
      <c r="BN11">
        <v>252</v>
      </c>
      <c r="BO11">
        <v>376</v>
      </c>
      <c r="BP11">
        <v>183</v>
      </c>
      <c r="BQ11">
        <v>162</v>
      </c>
      <c r="BR11">
        <v>259</v>
      </c>
      <c r="BS11">
        <v>248</v>
      </c>
      <c r="BT11">
        <v>76</v>
      </c>
      <c r="BU11">
        <v>84</v>
      </c>
      <c r="BV11">
        <v>49</v>
      </c>
      <c r="BW11">
        <v>121</v>
      </c>
      <c r="BX11">
        <v>703</v>
      </c>
      <c r="BY11">
        <v>709</v>
      </c>
      <c r="BZ11">
        <v>649</v>
      </c>
    </row>
    <row r="12" spans="1:78" x14ac:dyDescent="0.25">
      <c r="B12" s="7">
        <v>0.16</v>
      </c>
      <c r="C12" s="7">
        <v>0.16</v>
      </c>
      <c r="D12" s="7">
        <v>0.17</v>
      </c>
      <c r="E12" s="7">
        <v>0.2</v>
      </c>
      <c r="F12" s="7">
        <v>0.18</v>
      </c>
      <c r="G12" s="7">
        <v>0.14000000000000001</v>
      </c>
      <c r="H12" s="7">
        <v>0.19</v>
      </c>
      <c r="I12" s="7">
        <v>0.12</v>
      </c>
      <c r="J12" s="7">
        <v>0.16</v>
      </c>
      <c r="K12" s="7">
        <v>0.17</v>
      </c>
      <c r="L12" s="7">
        <v>0.19</v>
      </c>
      <c r="M12" s="7">
        <v>0.23</v>
      </c>
      <c r="N12" s="7">
        <v>0.13</v>
      </c>
      <c r="O12" s="7">
        <v>0.15</v>
      </c>
      <c r="P12" s="7">
        <v>0.08</v>
      </c>
      <c r="Q12" s="7">
        <v>0.21</v>
      </c>
      <c r="R12" s="7">
        <v>0.15</v>
      </c>
      <c r="S12" s="7">
        <v>0.14000000000000001</v>
      </c>
      <c r="T12" s="7">
        <v>0.19</v>
      </c>
      <c r="U12" s="7">
        <v>0.21</v>
      </c>
      <c r="V12" s="7">
        <v>0.15</v>
      </c>
      <c r="W12" s="7">
        <v>0.18</v>
      </c>
      <c r="X12" s="7">
        <v>0.2</v>
      </c>
      <c r="Y12" s="7">
        <v>0.39</v>
      </c>
      <c r="Z12" s="7">
        <v>0.13</v>
      </c>
      <c r="AA12" s="7">
        <v>0.16</v>
      </c>
      <c r="AB12" s="7">
        <v>0.13</v>
      </c>
      <c r="AC12" s="7">
        <v>0.19</v>
      </c>
      <c r="AD12" s="7">
        <v>0.16</v>
      </c>
      <c r="AE12" s="7">
        <v>0.15</v>
      </c>
      <c r="AF12" s="7">
        <v>0.17</v>
      </c>
      <c r="AG12" s="7">
        <v>0.17</v>
      </c>
      <c r="AH12" s="7">
        <v>0.04</v>
      </c>
      <c r="AI12" s="7">
        <v>0.16</v>
      </c>
      <c r="AJ12" s="7">
        <v>0.2</v>
      </c>
      <c r="AK12" s="7">
        <v>0.14000000000000001</v>
      </c>
      <c r="AL12" s="7">
        <v>0.17</v>
      </c>
      <c r="AM12" s="7">
        <v>0.16</v>
      </c>
      <c r="AN12" s="7">
        <v>0.19</v>
      </c>
      <c r="AO12" s="7">
        <v>0.12</v>
      </c>
      <c r="AP12" s="7">
        <v>0.13</v>
      </c>
      <c r="AQ12" s="7">
        <v>0.17</v>
      </c>
      <c r="AR12" s="7">
        <v>0.16</v>
      </c>
      <c r="AS12" s="7">
        <v>0.15</v>
      </c>
      <c r="AT12" s="7">
        <v>0.16</v>
      </c>
      <c r="AU12" s="7">
        <v>0.16</v>
      </c>
      <c r="AV12" s="7">
        <v>0.1</v>
      </c>
      <c r="AW12" s="7">
        <v>0.12</v>
      </c>
      <c r="AX12" s="7">
        <v>0.2</v>
      </c>
      <c r="AY12" s="7">
        <v>0.16</v>
      </c>
      <c r="AZ12" s="7">
        <v>0.17</v>
      </c>
      <c r="BA12" s="7">
        <v>0.18</v>
      </c>
      <c r="BB12" s="7">
        <v>0.23</v>
      </c>
      <c r="BC12" s="7">
        <v>0.16</v>
      </c>
      <c r="BD12" s="7">
        <v>0.17</v>
      </c>
      <c r="BE12" s="7">
        <v>0.16</v>
      </c>
      <c r="BF12" s="7">
        <v>0.16</v>
      </c>
      <c r="BG12" s="7">
        <v>0.15</v>
      </c>
      <c r="BH12" s="7">
        <v>0.17</v>
      </c>
      <c r="BI12" s="7">
        <v>0.16</v>
      </c>
      <c r="BJ12" s="7">
        <v>0.15</v>
      </c>
      <c r="BK12" s="7">
        <v>0.14000000000000001</v>
      </c>
      <c r="BL12" s="7">
        <v>0.16</v>
      </c>
      <c r="BM12" s="7">
        <v>0.18</v>
      </c>
      <c r="BN12" s="7">
        <v>0.15</v>
      </c>
      <c r="BO12" s="7">
        <v>0.17</v>
      </c>
      <c r="BP12" s="7">
        <v>0.15</v>
      </c>
      <c r="BQ12" s="7">
        <v>0.16</v>
      </c>
      <c r="BR12" s="7">
        <v>0.16</v>
      </c>
      <c r="BS12" s="7">
        <v>0.16</v>
      </c>
      <c r="BT12" s="7">
        <v>0.17</v>
      </c>
      <c r="BU12" s="7">
        <v>0.16</v>
      </c>
      <c r="BV12" s="7">
        <v>0.17</v>
      </c>
      <c r="BW12" s="7">
        <v>0.16</v>
      </c>
      <c r="BX12" s="7">
        <v>0.18</v>
      </c>
      <c r="BY12" s="7">
        <v>0.18</v>
      </c>
      <c r="BZ12" s="7">
        <v>0.19</v>
      </c>
    </row>
    <row r="13" spans="1:78" x14ac:dyDescent="0.25">
      <c r="A13" t="s">
        <v>190</v>
      </c>
      <c r="B13">
        <v>2374</v>
      </c>
      <c r="C13">
        <v>2013</v>
      </c>
      <c r="D13">
        <v>218</v>
      </c>
      <c r="E13">
        <v>142</v>
      </c>
      <c r="F13">
        <v>481</v>
      </c>
      <c r="G13">
        <v>1241</v>
      </c>
      <c r="H13">
        <v>651</v>
      </c>
      <c r="I13">
        <v>572</v>
      </c>
      <c r="J13">
        <v>785</v>
      </c>
      <c r="K13">
        <v>483</v>
      </c>
      <c r="L13">
        <v>534</v>
      </c>
      <c r="M13">
        <v>635</v>
      </c>
      <c r="N13">
        <v>1452</v>
      </c>
      <c r="O13">
        <v>230</v>
      </c>
      <c r="P13">
        <v>56</v>
      </c>
      <c r="Q13">
        <v>351</v>
      </c>
      <c r="R13">
        <v>2023</v>
      </c>
      <c r="S13">
        <v>1441</v>
      </c>
      <c r="T13">
        <v>555</v>
      </c>
      <c r="U13">
        <v>343</v>
      </c>
      <c r="V13">
        <v>1837</v>
      </c>
      <c r="W13">
        <v>234</v>
      </c>
      <c r="X13">
        <v>282</v>
      </c>
      <c r="Y13">
        <v>230</v>
      </c>
      <c r="Z13">
        <v>2144</v>
      </c>
      <c r="AA13">
        <v>2365</v>
      </c>
      <c r="AB13">
        <v>2136</v>
      </c>
      <c r="AC13">
        <v>295</v>
      </c>
      <c r="AD13">
        <v>1889</v>
      </c>
      <c r="AE13">
        <v>166</v>
      </c>
      <c r="AF13">
        <v>1875</v>
      </c>
      <c r="AG13">
        <v>419</v>
      </c>
      <c r="AH13">
        <v>23</v>
      </c>
      <c r="AI13">
        <v>1783</v>
      </c>
      <c r="AJ13">
        <v>207</v>
      </c>
      <c r="AK13">
        <v>371</v>
      </c>
      <c r="AL13">
        <v>1066</v>
      </c>
      <c r="AM13">
        <v>1059</v>
      </c>
      <c r="AN13">
        <v>21</v>
      </c>
      <c r="AO13">
        <v>226</v>
      </c>
      <c r="AP13">
        <v>233</v>
      </c>
      <c r="AQ13">
        <v>231</v>
      </c>
      <c r="AR13">
        <v>215</v>
      </c>
      <c r="AS13">
        <v>121</v>
      </c>
      <c r="AT13">
        <v>227</v>
      </c>
      <c r="AU13">
        <v>142</v>
      </c>
      <c r="AV13">
        <v>178</v>
      </c>
      <c r="AW13">
        <v>46</v>
      </c>
      <c r="AX13">
        <v>169</v>
      </c>
      <c r="AY13">
        <v>215</v>
      </c>
      <c r="AZ13">
        <v>165</v>
      </c>
      <c r="BA13">
        <v>116</v>
      </c>
      <c r="BB13">
        <v>168</v>
      </c>
      <c r="BC13">
        <v>135</v>
      </c>
      <c r="BD13">
        <v>12</v>
      </c>
      <c r="BE13">
        <v>424</v>
      </c>
      <c r="BF13">
        <v>1950</v>
      </c>
      <c r="BG13">
        <v>1419</v>
      </c>
      <c r="BH13">
        <v>955</v>
      </c>
      <c r="BI13">
        <v>608</v>
      </c>
      <c r="BJ13">
        <v>367</v>
      </c>
      <c r="BK13">
        <v>312</v>
      </c>
      <c r="BL13">
        <v>80</v>
      </c>
      <c r="BM13">
        <v>429</v>
      </c>
      <c r="BN13">
        <v>728</v>
      </c>
      <c r="BO13">
        <v>821</v>
      </c>
      <c r="BP13">
        <v>395</v>
      </c>
      <c r="BQ13">
        <v>492</v>
      </c>
      <c r="BR13">
        <v>727</v>
      </c>
      <c r="BS13">
        <v>715</v>
      </c>
      <c r="BT13">
        <v>195</v>
      </c>
      <c r="BU13">
        <v>276</v>
      </c>
      <c r="BV13">
        <v>138</v>
      </c>
      <c r="BW13">
        <v>370</v>
      </c>
      <c r="BX13">
        <v>1616</v>
      </c>
      <c r="BY13">
        <v>1644</v>
      </c>
      <c r="BZ13">
        <v>1419</v>
      </c>
    </row>
    <row r="14" spans="1:78" x14ac:dyDescent="0.25">
      <c r="B14" s="7">
        <v>0.4</v>
      </c>
      <c r="C14" s="7">
        <v>0.4</v>
      </c>
      <c r="D14" s="7">
        <v>0.39</v>
      </c>
      <c r="E14" s="7">
        <v>0.4</v>
      </c>
      <c r="F14" s="7">
        <v>0.41</v>
      </c>
      <c r="G14" s="7">
        <v>0.4</v>
      </c>
      <c r="H14" s="7">
        <v>0.38</v>
      </c>
      <c r="I14" s="7">
        <v>0.39</v>
      </c>
      <c r="J14" s="7">
        <v>0.41</v>
      </c>
      <c r="K14" s="7">
        <v>0.39</v>
      </c>
      <c r="L14" s="7">
        <v>0.38</v>
      </c>
      <c r="M14" s="7">
        <v>0.38</v>
      </c>
      <c r="N14" s="7">
        <v>0.42</v>
      </c>
      <c r="O14" s="7">
        <v>0.36</v>
      </c>
      <c r="P14" s="7">
        <v>0.28999999999999998</v>
      </c>
      <c r="Q14" s="7">
        <v>0.37</v>
      </c>
      <c r="R14" s="7">
        <v>0.4</v>
      </c>
      <c r="S14" s="7">
        <v>0.39</v>
      </c>
      <c r="T14" s="7">
        <v>0.45</v>
      </c>
      <c r="U14" s="7">
        <v>0.35</v>
      </c>
      <c r="V14" s="7">
        <v>0.41</v>
      </c>
      <c r="W14" s="7">
        <v>0.39</v>
      </c>
      <c r="X14" s="7">
        <v>0.32</v>
      </c>
      <c r="Y14" s="7">
        <v>0.32</v>
      </c>
      <c r="Z14" s="7">
        <v>0.41</v>
      </c>
      <c r="AA14" s="7">
        <v>0.4</v>
      </c>
      <c r="AB14" s="7">
        <v>0.41</v>
      </c>
      <c r="AC14" s="7">
        <v>0.41</v>
      </c>
      <c r="AD14" s="7">
        <v>0.4</v>
      </c>
      <c r="AE14" s="7">
        <v>0.32</v>
      </c>
      <c r="AF14" s="7">
        <v>0.4</v>
      </c>
      <c r="AG14" s="7">
        <v>0.46</v>
      </c>
      <c r="AH14" s="7">
        <v>0.57999999999999996</v>
      </c>
      <c r="AI14" s="7">
        <v>0.41</v>
      </c>
      <c r="AJ14" s="7">
        <v>0.38</v>
      </c>
      <c r="AK14" s="7">
        <v>0.38</v>
      </c>
      <c r="AL14" s="7">
        <v>0.45</v>
      </c>
      <c r="AM14" s="7">
        <v>0.37</v>
      </c>
      <c r="AN14" s="7">
        <v>0.35</v>
      </c>
      <c r="AO14" s="7">
        <v>0.32</v>
      </c>
      <c r="AP14" s="7">
        <v>0.4</v>
      </c>
      <c r="AQ14" s="7">
        <v>0.41</v>
      </c>
      <c r="AR14" s="7">
        <v>0.39</v>
      </c>
      <c r="AS14" s="7">
        <v>0.38</v>
      </c>
      <c r="AT14" s="7">
        <v>0.41</v>
      </c>
      <c r="AU14" s="7">
        <v>0.41</v>
      </c>
      <c r="AV14" s="7">
        <v>0.36</v>
      </c>
      <c r="AW14" s="7">
        <v>0.32</v>
      </c>
      <c r="AX14" s="7">
        <v>0.41</v>
      </c>
      <c r="AY14" s="7">
        <v>0.4</v>
      </c>
      <c r="AZ14" s="7">
        <v>0.4</v>
      </c>
      <c r="BA14" s="7">
        <v>0.4</v>
      </c>
      <c r="BB14" s="7">
        <v>0.38</v>
      </c>
      <c r="BC14" s="7">
        <v>0.43</v>
      </c>
      <c r="BD14" s="7">
        <v>0.45</v>
      </c>
      <c r="BE14" s="7">
        <v>0.47</v>
      </c>
      <c r="BF14" s="7">
        <v>0.38</v>
      </c>
      <c r="BG14" s="7">
        <v>0.43</v>
      </c>
      <c r="BH14" s="7">
        <v>0.36</v>
      </c>
      <c r="BI14" s="7">
        <v>0.47</v>
      </c>
      <c r="BJ14" s="7">
        <v>0.42</v>
      </c>
      <c r="BK14" s="7">
        <v>0.41</v>
      </c>
      <c r="BL14" s="7">
        <v>0.4</v>
      </c>
      <c r="BM14" s="7">
        <v>0.49</v>
      </c>
      <c r="BN14" s="7">
        <v>0.43</v>
      </c>
      <c r="BO14" s="7">
        <v>0.38</v>
      </c>
      <c r="BP14" s="7">
        <v>0.31</v>
      </c>
      <c r="BQ14" s="7">
        <v>0.49</v>
      </c>
      <c r="BR14" s="7">
        <v>0.46</v>
      </c>
      <c r="BS14" s="7">
        <v>0.47</v>
      </c>
      <c r="BT14" s="7">
        <v>0.43</v>
      </c>
      <c r="BU14" s="7">
        <v>0.51</v>
      </c>
      <c r="BV14" s="7">
        <v>0.47</v>
      </c>
      <c r="BW14" s="7">
        <v>0.49</v>
      </c>
      <c r="BX14" s="7">
        <v>0.4</v>
      </c>
      <c r="BY14" s="7">
        <v>0.41</v>
      </c>
      <c r="BZ14" s="7">
        <v>0.4</v>
      </c>
    </row>
    <row r="15" spans="1:78" x14ac:dyDescent="0.25">
      <c r="A15" t="s">
        <v>191</v>
      </c>
      <c r="B15">
        <v>563</v>
      </c>
      <c r="C15">
        <v>483</v>
      </c>
      <c r="D15">
        <v>49</v>
      </c>
      <c r="E15">
        <v>32</v>
      </c>
      <c r="F15">
        <v>93</v>
      </c>
      <c r="G15">
        <v>327</v>
      </c>
      <c r="H15">
        <v>143</v>
      </c>
      <c r="I15">
        <v>162</v>
      </c>
      <c r="J15">
        <v>181</v>
      </c>
      <c r="K15">
        <v>102</v>
      </c>
      <c r="L15">
        <v>118</v>
      </c>
      <c r="M15">
        <v>139</v>
      </c>
      <c r="N15">
        <v>364</v>
      </c>
      <c r="O15">
        <v>40</v>
      </c>
      <c r="P15">
        <v>21</v>
      </c>
      <c r="Q15">
        <v>92</v>
      </c>
      <c r="R15">
        <v>472</v>
      </c>
      <c r="S15">
        <v>376</v>
      </c>
      <c r="T15">
        <v>91</v>
      </c>
      <c r="U15">
        <v>89</v>
      </c>
      <c r="V15">
        <v>436</v>
      </c>
      <c r="W15">
        <v>58</v>
      </c>
      <c r="X15">
        <v>66</v>
      </c>
      <c r="Y15">
        <v>30</v>
      </c>
      <c r="Z15">
        <v>533</v>
      </c>
      <c r="AA15">
        <v>562</v>
      </c>
      <c r="AB15">
        <v>532</v>
      </c>
      <c r="AC15">
        <v>58</v>
      </c>
      <c r="AD15">
        <v>472</v>
      </c>
      <c r="AE15">
        <v>30</v>
      </c>
      <c r="AF15">
        <v>450</v>
      </c>
      <c r="AG15">
        <v>106</v>
      </c>
      <c r="AH15">
        <v>2</v>
      </c>
      <c r="AI15">
        <v>431</v>
      </c>
      <c r="AJ15">
        <v>33</v>
      </c>
      <c r="AK15">
        <v>90</v>
      </c>
      <c r="AL15">
        <v>231</v>
      </c>
      <c r="AM15">
        <v>270</v>
      </c>
      <c r="AN15">
        <v>4</v>
      </c>
      <c r="AO15">
        <v>58</v>
      </c>
      <c r="AP15">
        <v>48</v>
      </c>
      <c r="AQ15">
        <v>63</v>
      </c>
      <c r="AR15">
        <v>37</v>
      </c>
      <c r="AS15">
        <v>43</v>
      </c>
      <c r="AT15">
        <v>61</v>
      </c>
      <c r="AU15">
        <v>41</v>
      </c>
      <c r="AV15">
        <v>47</v>
      </c>
      <c r="AW15">
        <v>13</v>
      </c>
      <c r="AX15">
        <v>34</v>
      </c>
      <c r="AY15">
        <v>47</v>
      </c>
      <c r="AZ15">
        <v>33</v>
      </c>
      <c r="BA15">
        <v>20</v>
      </c>
      <c r="BB15">
        <v>46</v>
      </c>
      <c r="BC15">
        <v>28</v>
      </c>
      <c r="BD15">
        <v>1</v>
      </c>
      <c r="BE15">
        <v>86</v>
      </c>
      <c r="BF15">
        <v>477</v>
      </c>
      <c r="BG15">
        <v>336</v>
      </c>
      <c r="BH15">
        <v>228</v>
      </c>
      <c r="BI15">
        <v>127</v>
      </c>
      <c r="BJ15">
        <v>92</v>
      </c>
      <c r="BK15">
        <v>91</v>
      </c>
      <c r="BL15">
        <v>20</v>
      </c>
      <c r="BM15">
        <v>95</v>
      </c>
      <c r="BN15">
        <v>169</v>
      </c>
      <c r="BO15">
        <v>212</v>
      </c>
      <c r="BP15">
        <v>87</v>
      </c>
      <c r="BQ15">
        <v>104</v>
      </c>
      <c r="BR15">
        <v>170</v>
      </c>
      <c r="BS15">
        <v>167</v>
      </c>
      <c r="BT15">
        <v>44</v>
      </c>
      <c r="BU15">
        <v>52</v>
      </c>
      <c r="BV15">
        <v>30</v>
      </c>
      <c r="BW15">
        <v>78</v>
      </c>
      <c r="BX15">
        <v>367</v>
      </c>
      <c r="BY15">
        <v>372</v>
      </c>
      <c r="BZ15">
        <v>317</v>
      </c>
    </row>
    <row r="16" spans="1:78" x14ac:dyDescent="0.25">
      <c r="B16" s="7">
        <v>0.09</v>
      </c>
      <c r="C16" s="7">
        <v>0.1</v>
      </c>
      <c r="D16" s="7">
        <v>0.09</v>
      </c>
      <c r="E16" s="7">
        <v>0.09</v>
      </c>
      <c r="F16" s="7">
        <v>0.08</v>
      </c>
      <c r="G16" s="7">
        <v>0.11</v>
      </c>
      <c r="H16" s="7">
        <v>0.08</v>
      </c>
      <c r="I16" s="7">
        <v>0.11</v>
      </c>
      <c r="J16" s="7">
        <v>0.1</v>
      </c>
      <c r="K16" s="7">
        <v>0.08</v>
      </c>
      <c r="L16" s="7">
        <v>0.08</v>
      </c>
      <c r="M16" s="7">
        <v>0.08</v>
      </c>
      <c r="N16" s="7">
        <v>0.1</v>
      </c>
      <c r="O16" s="7">
        <v>0.06</v>
      </c>
      <c r="P16" s="7">
        <v>0.11</v>
      </c>
      <c r="Q16" s="7">
        <v>0.1</v>
      </c>
      <c r="R16" s="7">
        <v>0.09</v>
      </c>
      <c r="S16" s="7">
        <v>0.1</v>
      </c>
      <c r="T16" s="7">
        <v>7.0000000000000007E-2</v>
      </c>
      <c r="U16" s="7">
        <v>0.09</v>
      </c>
      <c r="V16" s="7">
        <v>0.1</v>
      </c>
      <c r="W16" s="7">
        <v>0.1</v>
      </c>
      <c r="X16" s="7">
        <v>0.08</v>
      </c>
      <c r="Y16" s="7">
        <v>0.04</v>
      </c>
      <c r="Z16" s="7">
        <v>0.1</v>
      </c>
      <c r="AA16" s="7">
        <v>0.09</v>
      </c>
      <c r="AB16" s="7">
        <v>0.1</v>
      </c>
      <c r="AC16" s="7">
        <v>0.08</v>
      </c>
      <c r="AD16" s="7">
        <v>0.1</v>
      </c>
      <c r="AE16" s="7">
        <v>0.06</v>
      </c>
      <c r="AF16" s="7">
        <v>0.1</v>
      </c>
      <c r="AG16" s="7">
        <v>0.12</v>
      </c>
      <c r="AH16" s="7">
        <v>0.06</v>
      </c>
      <c r="AI16" s="7">
        <v>0.1</v>
      </c>
      <c r="AJ16" s="7">
        <v>0.06</v>
      </c>
      <c r="AK16" s="7">
        <v>0.09</v>
      </c>
      <c r="AL16" s="7">
        <v>0.1</v>
      </c>
      <c r="AM16" s="7">
        <v>0.09</v>
      </c>
      <c r="AN16" s="7">
        <v>0.06</v>
      </c>
      <c r="AO16" s="7">
        <v>0.08</v>
      </c>
      <c r="AP16" s="7">
        <v>0.08</v>
      </c>
      <c r="AQ16" s="7">
        <v>0.11</v>
      </c>
      <c r="AR16" s="7">
        <v>7.0000000000000007E-2</v>
      </c>
      <c r="AS16" s="7">
        <v>0.13</v>
      </c>
      <c r="AT16" s="7">
        <v>0.11</v>
      </c>
      <c r="AU16" s="7">
        <v>0.12</v>
      </c>
      <c r="AV16" s="7">
        <v>0.1</v>
      </c>
      <c r="AW16" s="7">
        <v>0.09</v>
      </c>
      <c r="AX16" s="7">
        <v>0.08</v>
      </c>
      <c r="AY16" s="7">
        <v>0.09</v>
      </c>
      <c r="AZ16" s="7">
        <v>0.08</v>
      </c>
      <c r="BA16" s="7">
        <v>7.0000000000000007E-2</v>
      </c>
      <c r="BB16" s="7">
        <v>0.1</v>
      </c>
      <c r="BC16" s="7">
        <v>0.09</v>
      </c>
      <c r="BD16" s="7">
        <v>0.06</v>
      </c>
      <c r="BE16" s="7">
        <v>0.1</v>
      </c>
      <c r="BF16" s="7">
        <v>0.09</v>
      </c>
      <c r="BG16" s="7">
        <v>0.1</v>
      </c>
      <c r="BH16" s="7">
        <v>0.08</v>
      </c>
      <c r="BI16" s="7">
        <v>0.1</v>
      </c>
      <c r="BJ16" s="7">
        <v>0.11</v>
      </c>
      <c r="BK16" s="7">
        <v>0.12</v>
      </c>
      <c r="BL16" s="7">
        <v>0.1</v>
      </c>
      <c r="BM16" s="7">
        <v>0.11</v>
      </c>
      <c r="BN16" s="7">
        <v>0.1</v>
      </c>
      <c r="BO16" s="7">
        <v>0.1</v>
      </c>
      <c r="BP16" s="7">
        <v>7.0000000000000007E-2</v>
      </c>
      <c r="BQ16" s="7">
        <v>0.1</v>
      </c>
      <c r="BR16" s="7">
        <v>0.11</v>
      </c>
      <c r="BS16" s="7">
        <v>0.11</v>
      </c>
      <c r="BT16" s="7">
        <v>0.1</v>
      </c>
      <c r="BU16" s="7">
        <v>0.1</v>
      </c>
      <c r="BV16" s="7">
        <v>0.1</v>
      </c>
      <c r="BW16" s="7">
        <v>0.1</v>
      </c>
      <c r="BX16" s="7">
        <v>0.09</v>
      </c>
      <c r="BY16" s="7">
        <v>0.09</v>
      </c>
      <c r="BZ16" s="7">
        <v>0.09</v>
      </c>
    </row>
    <row r="17" spans="1:78" x14ac:dyDescent="0.25">
      <c r="A17" t="s">
        <v>192</v>
      </c>
      <c r="B17">
        <v>1087</v>
      </c>
      <c r="C17">
        <v>913</v>
      </c>
      <c r="D17">
        <v>123</v>
      </c>
      <c r="E17">
        <v>50</v>
      </c>
      <c r="F17">
        <v>233</v>
      </c>
      <c r="G17">
        <v>651</v>
      </c>
      <c r="H17">
        <v>203</v>
      </c>
      <c r="I17">
        <v>279</v>
      </c>
      <c r="J17">
        <v>306</v>
      </c>
      <c r="K17">
        <v>245</v>
      </c>
      <c r="L17">
        <v>256</v>
      </c>
      <c r="M17">
        <v>259</v>
      </c>
      <c r="N17">
        <v>697</v>
      </c>
      <c r="O17">
        <v>97</v>
      </c>
      <c r="P17">
        <v>33</v>
      </c>
      <c r="Q17">
        <v>152</v>
      </c>
      <c r="R17">
        <v>935</v>
      </c>
      <c r="S17">
        <v>656</v>
      </c>
      <c r="T17">
        <v>220</v>
      </c>
      <c r="U17">
        <v>198</v>
      </c>
      <c r="V17">
        <v>879</v>
      </c>
      <c r="W17">
        <v>86</v>
      </c>
      <c r="X17">
        <v>106</v>
      </c>
      <c r="Y17">
        <v>80</v>
      </c>
      <c r="Z17">
        <v>1007</v>
      </c>
      <c r="AA17">
        <v>1084</v>
      </c>
      <c r="AB17">
        <v>1004</v>
      </c>
      <c r="AC17">
        <v>145</v>
      </c>
      <c r="AD17">
        <v>836</v>
      </c>
      <c r="AE17">
        <v>97</v>
      </c>
      <c r="AF17">
        <v>890</v>
      </c>
      <c r="AG17">
        <v>145</v>
      </c>
      <c r="AH17">
        <v>7</v>
      </c>
      <c r="AI17">
        <v>665</v>
      </c>
      <c r="AJ17">
        <v>86</v>
      </c>
      <c r="AK17">
        <v>306</v>
      </c>
      <c r="AL17">
        <v>352</v>
      </c>
      <c r="AM17">
        <v>631</v>
      </c>
      <c r="AN17">
        <v>15</v>
      </c>
      <c r="AO17">
        <v>89</v>
      </c>
      <c r="AP17">
        <v>113</v>
      </c>
      <c r="AQ17">
        <v>86</v>
      </c>
      <c r="AR17">
        <v>108</v>
      </c>
      <c r="AS17">
        <v>57</v>
      </c>
      <c r="AT17">
        <v>94</v>
      </c>
      <c r="AU17">
        <v>54</v>
      </c>
      <c r="AV17">
        <v>102</v>
      </c>
      <c r="AW17">
        <v>43</v>
      </c>
      <c r="AX17">
        <v>80</v>
      </c>
      <c r="AY17">
        <v>102</v>
      </c>
      <c r="AZ17">
        <v>74</v>
      </c>
      <c r="BA17">
        <v>49</v>
      </c>
      <c r="BB17">
        <v>67</v>
      </c>
      <c r="BC17">
        <v>52</v>
      </c>
      <c r="BD17">
        <v>3</v>
      </c>
      <c r="BE17">
        <v>152</v>
      </c>
      <c r="BF17">
        <v>935</v>
      </c>
      <c r="BG17">
        <v>615</v>
      </c>
      <c r="BH17">
        <v>471</v>
      </c>
      <c r="BI17">
        <v>200</v>
      </c>
      <c r="BJ17">
        <v>176</v>
      </c>
      <c r="BK17">
        <v>178</v>
      </c>
      <c r="BL17">
        <v>44</v>
      </c>
      <c r="BM17">
        <v>145</v>
      </c>
      <c r="BN17">
        <v>336</v>
      </c>
      <c r="BO17">
        <v>365</v>
      </c>
      <c r="BP17">
        <v>240</v>
      </c>
      <c r="BQ17">
        <v>168</v>
      </c>
      <c r="BR17">
        <v>269</v>
      </c>
      <c r="BS17">
        <v>258</v>
      </c>
      <c r="BT17">
        <v>81</v>
      </c>
      <c r="BU17">
        <v>78</v>
      </c>
      <c r="BV17">
        <v>53</v>
      </c>
      <c r="BW17">
        <v>126</v>
      </c>
      <c r="BX17">
        <v>655</v>
      </c>
      <c r="BY17">
        <v>636</v>
      </c>
      <c r="BZ17">
        <v>532</v>
      </c>
    </row>
    <row r="18" spans="1:78" x14ac:dyDescent="0.25">
      <c r="B18" s="7">
        <v>0.18</v>
      </c>
      <c r="C18" s="7">
        <v>0.18</v>
      </c>
      <c r="D18" s="7">
        <v>0.22</v>
      </c>
      <c r="E18" s="7">
        <v>0.14000000000000001</v>
      </c>
      <c r="F18" s="7">
        <v>0.2</v>
      </c>
      <c r="G18" s="7">
        <v>0.21</v>
      </c>
      <c r="H18" s="7">
        <v>0.12</v>
      </c>
      <c r="I18" s="7">
        <v>0.19</v>
      </c>
      <c r="J18" s="7">
        <v>0.16</v>
      </c>
      <c r="K18" s="7">
        <v>0.2</v>
      </c>
      <c r="L18" s="7">
        <v>0.18</v>
      </c>
      <c r="M18" s="7">
        <v>0.16</v>
      </c>
      <c r="N18" s="7">
        <v>0.2</v>
      </c>
      <c r="O18" s="7">
        <v>0.15</v>
      </c>
      <c r="P18" s="7">
        <v>0.17</v>
      </c>
      <c r="Q18" s="7">
        <v>0.16</v>
      </c>
      <c r="R18" s="7">
        <v>0.19</v>
      </c>
      <c r="S18" s="7">
        <v>0.18</v>
      </c>
      <c r="T18" s="7">
        <v>0.18</v>
      </c>
      <c r="U18" s="7">
        <v>0.2</v>
      </c>
      <c r="V18" s="7">
        <v>0.2</v>
      </c>
      <c r="W18" s="7">
        <v>0.14000000000000001</v>
      </c>
      <c r="X18" s="7">
        <v>0.12</v>
      </c>
      <c r="Y18" s="7">
        <v>0.11</v>
      </c>
      <c r="Z18" s="7">
        <v>0.19</v>
      </c>
      <c r="AA18" s="7">
        <v>0.18</v>
      </c>
      <c r="AB18" s="7">
        <v>0.19</v>
      </c>
      <c r="AC18" s="7">
        <v>0.2</v>
      </c>
      <c r="AD18" s="7">
        <v>0.18</v>
      </c>
      <c r="AE18" s="7">
        <v>0.19</v>
      </c>
      <c r="AF18" s="7">
        <v>0.19</v>
      </c>
      <c r="AG18" s="7">
        <v>0.16</v>
      </c>
      <c r="AH18" s="7">
        <v>0.18</v>
      </c>
      <c r="AI18" s="7">
        <v>0.15</v>
      </c>
      <c r="AJ18" s="7">
        <v>0.16</v>
      </c>
      <c r="AK18" s="7">
        <v>0.31</v>
      </c>
      <c r="AL18" s="7">
        <v>0.15</v>
      </c>
      <c r="AM18" s="7">
        <v>0.22</v>
      </c>
      <c r="AN18" s="7">
        <v>0.26</v>
      </c>
      <c r="AO18" s="7">
        <v>0.13</v>
      </c>
      <c r="AP18" s="7">
        <v>0.19</v>
      </c>
      <c r="AQ18" s="7">
        <v>0.15</v>
      </c>
      <c r="AR18" s="7">
        <v>0.2</v>
      </c>
      <c r="AS18" s="7">
        <v>0.18</v>
      </c>
      <c r="AT18" s="7">
        <v>0.17</v>
      </c>
      <c r="AU18" s="7">
        <v>0.16</v>
      </c>
      <c r="AV18" s="7">
        <v>0.21</v>
      </c>
      <c r="AW18" s="7">
        <v>0.3</v>
      </c>
      <c r="AX18" s="7">
        <v>0.2</v>
      </c>
      <c r="AY18" s="7">
        <v>0.19</v>
      </c>
      <c r="AZ18" s="7">
        <v>0.18</v>
      </c>
      <c r="BA18" s="7">
        <v>0.17</v>
      </c>
      <c r="BB18" s="7">
        <v>0.15</v>
      </c>
      <c r="BC18" s="7">
        <v>0.17</v>
      </c>
      <c r="BD18" s="7">
        <v>0.13</v>
      </c>
      <c r="BE18" s="7">
        <v>0.17</v>
      </c>
      <c r="BF18" s="7">
        <v>0.18</v>
      </c>
      <c r="BG18" s="7">
        <v>0.19</v>
      </c>
      <c r="BH18" s="7">
        <v>0.18</v>
      </c>
      <c r="BI18" s="7">
        <v>0.15</v>
      </c>
      <c r="BJ18" s="7">
        <v>0.2</v>
      </c>
      <c r="BK18" s="7">
        <v>0.23</v>
      </c>
      <c r="BL18" s="7">
        <v>0.22</v>
      </c>
      <c r="BM18" s="7">
        <v>0.16</v>
      </c>
      <c r="BN18" s="7">
        <v>0.2</v>
      </c>
      <c r="BO18" s="7">
        <v>0.17</v>
      </c>
      <c r="BP18" s="7">
        <v>0.19</v>
      </c>
      <c r="BQ18" s="7">
        <v>0.17</v>
      </c>
      <c r="BR18" s="7">
        <v>0.17</v>
      </c>
      <c r="BS18" s="7">
        <v>0.17</v>
      </c>
      <c r="BT18" s="7">
        <v>0.18</v>
      </c>
      <c r="BU18" s="7">
        <v>0.15</v>
      </c>
      <c r="BV18" s="7">
        <v>0.18</v>
      </c>
      <c r="BW18" s="7">
        <v>0.17</v>
      </c>
      <c r="BX18" s="7">
        <v>0.16</v>
      </c>
      <c r="BY18" s="7">
        <v>0.16</v>
      </c>
      <c r="BZ18" s="7">
        <v>0.15</v>
      </c>
    </row>
    <row r="19" spans="1:78" x14ac:dyDescent="0.25">
      <c r="A19" t="s">
        <v>40</v>
      </c>
      <c r="B19">
        <v>96</v>
      </c>
      <c r="C19">
        <v>82</v>
      </c>
      <c r="D19">
        <v>12</v>
      </c>
      <c r="E19">
        <v>2</v>
      </c>
      <c r="F19">
        <v>20</v>
      </c>
      <c r="G19">
        <v>52</v>
      </c>
      <c r="H19">
        <v>24</v>
      </c>
      <c r="I19">
        <v>25</v>
      </c>
      <c r="J19">
        <v>29</v>
      </c>
      <c r="K19">
        <v>20</v>
      </c>
      <c r="L19">
        <v>22</v>
      </c>
      <c r="M19">
        <v>11</v>
      </c>
      <c r="N19">
        <v>40</v>
      </c>
      <c r="O19">
        <v>41</v>
      </c>
      <c r="P19">
        <v>4</v>
      </c>
      <c r="Q19">
        <v>6</v>
      </c>
      <c r="R19">
        <v>90</v>
      </c>
      <c r="S19">
        <v>59</v>
      </c>
      <c r="T19">
        <v>11</v>
      </c>
      <c r="U19">
        <v>24</v>
      </c>
      <c r="V19">
        <v>61</v>
      </c>
      <c r="W19">
        <v>12</v>
      </c>
      <c r="X19">
        <v>14</v>
      </c>
      <c r="Y19">
        <v>10</v>
      </c>
      <c r="Z19">
        <v>86</v>
      </c>
      <c r="AA19">
        <v>96</v>
      </c>
      <c r="AB19">
        <v>86</v>
      </c>
      <c r="AC19">
        <v>7</v>
      </c>
      <c r="AD19">
        <v>64</v>
      </c>
      <c r="AE19">
        <v>11</v>
      </c>
      <c r="AF19">
        <v>63</v>
      </c>
      <c r="AG19">
        <v>5</v>
      </c>
      <c r="AH19">
        <v>0</v>
      </c>
      <c r="AI19">
        <v>68</v>
      </c>
      <c r="AJ19">
        <v>7</v>
      </c>
      <c r="AK19">
        <v>4</v>
      </c>
      <c r="AL19">
        <v>36</v>
      </c>
      <c r="AM19">
        <v>39</v>
      </c>
      <c r="AN19">
        <v>0</v>
      </c>
      <c r="AO19">
        <v>7</v>
      </c>
      <c r="AP19">
        <v>15</v>
      </c>
      <c r="AQ19">
        <v>8</v>
      </c>
      <c r="AR19">
        <v>14</v>
      </c>
      <c r="AS19">
        <v>1</v>
      </c>
      <c r="AT19">
        <v>4</v>
      </c>
      <c r="AU19">
        <v>11</v>
      </c>
      <c r="AV19">
        <v>6</v>
      </c>
      <c r="AW19">
        <v>4</v>
      </c>
      <c r="AX19">
        <v>8</v>
      </c>
      <c r="AY19">
        <v>4</v>
      </c>
      <c r="AZ19">
        <v>4</v>
      </c>
      <c r="BA19">
        <v>11</v>
      </c>
      <c r="BB19">
        <v>1</v>
      </c>
      <c r="BC19">
        <v>5</v>
      </c>
      <c r="BD19">
        <v>1</v>
      </c>
      <c r="BE19">
        <v>7</v>
      </c>
      <c r="BF19">
        <v>89</v>
      </c>
      <c r="BG19">
        <v>34</v>
      </c>
      <c r="BH19">
        <v>62</v>
      </c>
      <c r="BI19">
        <v>16</v>
      </c>
      <c r="BJ19">
        <v>11</v>
      </c>
      <c r="BK19">
        <v>4</v>
      </c>
      <c r="BL19">
        <v>0</v>
      </c>
      <c r="BM19">
        <v>8</v>
      </c>
      <c r="BN19">
        <v>19</v>
      </c>
      <c r="BO19">
        <v>36</v>
      </c>
      <c r="BP19">
        <v>33</v>
      </c>
      <c r="BQ19">
        <v>8</v>
      </c>
      <c r="BR19">
        <v>17</v>
      </c>
      <c r="BS19">
        <v>22</v>
      </c>
      <c r="BT19">
        <v>3</v>
      </c>
      <c r="BU19">
        <v>4</v>
      </c>
      <c r="BV19">
        <v>1</v>
      </c>
      <c r="BW19">
        <v>7</v>
      </c>
      <c r="BX19">
        <v>61</v>
      </c>
      <c r="BY19">
        <v>65</v>
      </c>
      <c r="BZ19">
        <v>57</v>
      </c>
    </row>
    <row r="20" spans="1:78" x14ac:dyDescent="0.25">
      <c r="B20" s="7">
        <v>0.02</v>
      </c>
      <c r="C20" s="7">
        <v>0.02</v>
      </c>
      <c r="D20" s="7">
        <v>0.02</v>
      </c>
      <c r="E20" s="7">
        <v>0.01</v>
      </c>
      <c r="F20" s="7">
        <v>0.02</v>
      </c>
      <c r="G20" s="7">
        <v>0.02</v>
      </c>
      <c r="H20" s="7">
        <v>0.01</v>
      </c>
      <c r="I20" s="7">
        <v>0.02</v>
      </c>
      <c r="J20" s="7">
        <v>0.02</v>
      </c>
      <c r="K20" s="7">
        <v>0.02</v>
      </c>
      <c r="L20" s="7">
        <v>0.02</v>
      </c>
      <c r="M20" s="7">
        <v>0.01</v>
      </c>
      <c r="N20" s="7">
        <v>0.01</v>
      </c>
      <c r="O20" s="7">
        <v>0.06</v>
      </c>
      <c r="P20" s="7">
        <v>0.02</v>
      </c>
      <c r="Q20" s="7">
        <v>0.01</v>
      </c>
      <c r="R20" s="7">
        <v>0.02</v>
      </c>
      <c r="S20" s="7">
        <v>0.02</v>
      </c>
      <c r="T20" s="7">
        <v>0.01</v>
      </c>
      <c r="U20" s="7">
        <v>0.02</v>
      </c>
      <c r="V20" s="7">
        <v>0.01</v>
      </c>
      <c r="W20" s="7">
        <v>0.02</v>
      </c>
      <c r="X20" s="7">
        <v>0.02</v>
      </c>
      <c r="Y20" s="7">
        <v>0.01</v>
      </c>
      <c r="Z20" s="7">
        <v>0.02</v>
      </c>
      <c r="AA20" s="7">
        <v>0.02</v>
      </c>
      <c r="AB20" s="7">
        <v>0.02</v>
      </c>
      <c r="AC20" s="7">
        <v>0.01</v>
      </c>
      <c r="AD20" s="7">
        <v>0.01</v>
      </c>
      <c r="AE20" s="7">
        <v>0.02</v>
      </c>
      <c r="AF20" s="7">
        <v>0.01</v>
      </c>
      <c r="AG20" s="7">
        <v>0.01</v>
      </c>
      <c r="AH20" t="s">
        <v>108</v>
      </c>
      <c r="AI20" s="7">
        <v>0.02</v>
      </c>
      <c r="AJ20" s="7">
        <v>0.01</v>
      </c>
      <c r="AK20">
        <v>0</v>
      </c>
      <c r="AL20" s="7">
        <v>0.02</v>
      </c>
      <c r="AM20" s="7">
        <v>0.01</v>
      </c>
      <c r="AN20" t="s">
        <v>108</v>
      </c>
      <c r="AO20" s="7">
        <v>0.01</v>
      </c>
      <c r="AP20" s="7">
        <v>0.03</v>
      </c>
      <c r="AQ20" s="7">
        <v>0.01</v>
      </c>
      <c r="AR20" s="7">
        <v>0.03</v>
      </c>
      <c r="AS20">
        <v>0</v>
      </c>
      <c r="AT20" s="7">
        <v>0.01</v>
      </c>
      <c r="AU20" s="7">
        <v>0.03</v>
      </c>
      <c r="AV20" s="7">
        <v>0.01</v>
      </c>
      <c r="AW20" s="7">
        <v>0.03</v>
      </c>
      <c r="AX20" s="7">
        <v>0.02</v>
      </c>
      <c r="AY20" s="7">
        <v>0.01</v>
      </c>
      <c r="AZ20" s="7">
        <v>0.01</v>
      </c>
      <c r="BA20" s="7">
        <v>0.04</v>
      </c>
      <c r="BB20">
        <v>0</v>
      </c>
      <c r="BC20" s="7">
        <v>0.02</v>
      </c>
      <c r="BD20" s="7">
        <v>0.03</v>
      </c>
      <c r="BE20" s="7">
        <v>0.01</v>
      </c>
      <c r="BF20" s="7">
        <v>0.02</v>
      </c>
      <c r="BG20" s="7">
        <v>0.01</v>
      </c>
      <c r="BH20" s="7">
        <v>0.02</v>
      </c>
      <c r="BI20" s="7">
        <v>0.01</v>
      </c>
      <c r="BJ20" s="7">
        <v>0.01</v>
      </c>
      <c r="BK20" s="7">
        <v>0.01</v>
      </c>
      <c r="BL20" t="s">
        <v>108</v>
      </c>
      <c r="BM20" s="7">
        <v>0.01</v>
      </c>
      <c r="BN20" s="7">
        <v>0.01</v>
      </c>
      <c r="BO20" s="7">
        <v>0.02</v>
      </c>
      <c r="BP20" s="7">
        <v>0.03</v>
      </c>
      <c r="BQ20" s="7">
        <v>0.01</v>
      </c>
      <c r="BR20" s="7">
        <v>0.01</v>
      </c>
      <c r="BS20" s="7">
        <v>0.01</v>
      </c>
      <c r="BT20" s="7">
        <v>0.01</v>
      </c>
      <c r="BU20" s="7">
        <v>0.01</v>
      </c>
      <c r="BV20">
        <v>0</v>
      </c>
      <c r="BW20" s="7">
        <v>0.01</v>
      </c>
      <c r="BX20" s="7">
        <v>0.02</v>
      </c>
      <c r="BY20" s="7">
        <v>0.02</v>
      </c>
      <c r="BZ20" s="7">
        <v>0.02</v>
      </c>
    </row>
    <row r="21" spans="1:78" x14ac:dyDescent="0.25">
      <c r="A21" t="s">
        <v>41</v>
      </c>
      <c r="B21">
        <v>901</v>
      </c>
      <c r="C21">
        <v>785</v>
      </c>
      <c r="D21">
        <v>59</v>
      </c>
      <c r="E21">
        <v>57</v>
      </c>
      <c r="F21">
        <v>130</v>
      </c>
      <c r="G21">
        <v>403</v>
      </c>
      <c r="H21">
        <v>368</v>
      </c>
      <c r="I21">
        <v>236</v>
      </c>
      <c r="J21">
        <v>290</v>
      </c>
      <c r="K21">
        <v>164</v>
      </c>
      <c r="L21">
        <v>211</v>
      </c>
      <c r="M21">
        <v>228</v>
      </c>
      <c r="N21">
        <v>474</v>
      </c>
      <c r="O21">
        <v>136</v>
      </c>
      <c r="P21">
        <v>64</v>
      </c>
      <c r="Q21">
        <v>153</v>
      </c>
      <c r="R21">
        <v>748</v>
      </c>
      <c r="S21">
        <v>648</v>
      </c>
      <c r="T21">
        <v>122</v>
      </c>
      <c r="U21">
        <v>120</v>
      </c>
      <c r="V21">
        <v>550</v>
      </c>
      <c r="W21">
        <v>111</v>
      </c>
      <c r="X21">
        <v>230</v>
      </c>
      <c r="Y21">
        <v>89</v>
      </c>
      <c r="Z21">
        <v>812</v>
      </c>
      <c r="AA21">
        <v>898</v>
      </c>
      <c r="AB21">
        <v>809</v>
      </c>
      <c r="AC21">
        <v>74</v>
      </c>
      <c r="AD21">
        <v>678</v>
      </c>
      <c r="AE21">
        <v>140</v>
      </c>
      <c r="AF21">
        <v>641</v>
      </c>
      <c r="AG21">
        <v>91</v>
      </c>
      <c r="AH21">
        <v>6</v>
      </c>
      <c r="AI21">
        <v>700</v>
      </c>
      <c r="AJ21">
        <v>107</v>
      </c>
      <c r="AK21">
        <v>70</v>
      </c>
      <c r="AL21">
        <v>276</v>
      </c>
      <c r="AM21">
        <v>379</v>
      </c>
      <c r="AN21">
        <v>9</v>
      </c>
      <c r="AO21">
        <v>236</v>
      </c>
      <c r="AP21">
        <v>102</v>
      </c>
      <c r="AQ21">
        <v>82</v>
      </c>
      <c r="AR21">
        <v>85</v>
      </c>
      <c r="AS21">
        <v>48</v>
      </c>
      <c r="AT21">
        <v>78</v>
      </c>
      <c r="AU21">
        <v>47</v>
      </c>
      <c r="AV21">
        <v>107</v>
      </c>
      <c r="AW21">
        <v>19</v>
      </c>
      <c r="AX21">
        <v>38</v>
      </c>
      <c r="AY21">
        <v>78</v>
      </c>
      <c r="AZ21">
        <v>69</v>
      </c>
      <c r="BA21">
        <v>44</v>
      </c>
      <c r="BB21">
        <v>60</v>
      </c>
      <c r="BC21">
        <v>42</v>
      </c>
      <c r="BD21">
        <v>4</v>
      </c>
      <c r="BE21">
        <v>86</v>
      </c>
      <c r="BF21">
        <v>815</v>
      </c>
      <c r="BG21">
        <v>390</v>
      </c>
      <c r="BH21">
        <v>512</v>
      </c>
      <c r="BI21">
        <v>143</v>
      </c>
      <c r="BJ21">
        <v>92</v>
      </c>
      <c r="BK21">
        <v>76</v>
      </c>
      <c r="BL21">
        <v>24</v>
      </c>
      <c r="BM21">
        <v>52</v>
      </c>
      <c r="BN21">
        <v>177</v>
      </c>
      <c r="BO21">
        <v>353</v>
      </c>
      <c r="BP21">
        <v>319</v>
      </c>
      <c r="BQ21">
        <v>74</v>
      </c>
      <c r="BR21">
        <v>130</v>
      </c>
      <c r="BS21">
        <v>116</v>
      </c>
      <c r="BT21">
        <v>51</v>
      </c>
      <c r="BU21">
        <v>42</v>
      </c>
      <c r="BV21">
        <v>25</v>
      </c>
      <c r="BW21">
        <v>54</v>
      </c>
      <c r="BX21">
        <v>598</v>
      </c>
      <c r="BY21">
        <v>593</v>
      </c>
      <c r="BZ21">
        <v>530</v>
      </c>
    </row>
    <row r="22" spans="1:78" x14ac:dyDescent="0.25">
      <c r="B22" s="7">
        <v>0.15</v>
      </c>
      <c r="C22" s="7">
        <v>0.15</v>
      </c>
      <c r="D22" s="7">
        <v>0.1</v>
      </c>
      <c r="E22" s="7">
        <v>0.16</v>
      </c>
      <c r="F22" s="7">
        <v>0.11</v>
      </c>
      <c r="G22" s="7">
        <v>0.13</v>
      </c>
      <c r="H22" s="7">
        <v>0.22</v>
      </c>
      <c r="I22" s="7">
        <v>0.16</v>
      </c>
      <c r="J22" s="7">
        <v>0.15</v>
      </c>
      <c r="K22" s="7">
        <v>0.13</v>
      </c>
      <c r="L22" s="7">
        <v>0.15</v>
      </c>
      <c r="M22" s="7">
        <v>0.14000000000000001</v>
      </c>
      <c r="N22" s="7">
        <v>0.14000000000000001</v>
      </c>
      <c r="O22" s="7">
        <v>0.21</v>
      </c>
      <c r="P22" s="7">
        <v>0.33</v>
      </c>
      <c r="Q22" s="7">
        <v>0.16</v>
      </c>
      <c r="R22" s="7">
        <v>0.15</v>
      </c>
      <c r="S22" s="7">
        <v>0.18</v>
      </c>
      <c r="T22" s="7">
        <v>0.1</v>
      </c>
      <c r="U22" s="7">
        <v>0.12</v>
      </c>
      <c r="V22" s="7">
        <v>0.12</v>
      </c>
      <c r="W22" s="7">
        <v>0.18</v>
      </c>
      <c r="X22" s="7">
        <v>0.26</v>
      </c>
      <c r="Y22" s="7">
        <v>0.12</v>
      </c>
      <c r="Z22" s="7">
        <v>0.15</v>
      </c>
      <c r="AA22" s="7">
        <v>0.15</v>
      </c>
      <c r="AB22" s="7">
        <v>0.15</v>
      </c>
      <c r="AC22" s="7">
        <v>0.1</v>
      </c>
      <c r="AD22" s="7">
        <v>0.14000000000000001</v>
      </c>
      <c r="AE22" s="7">
        <v>0.27</v>
      </c>
      <c r="AF22" s="7">
        <v>0.14000000000000001</v>
      </c>
      <c r="AG22" s="7">
        <v>0.1</v>
      </c>
      <c r="AH22" s="7">
        <v>0.15</v>
      </c>
      <c r="AI22" s="7">
        <v>0.16</v>
      </c>
      <c r="AJ22" s="7">
        <v>0.19</v>
      </c>
      <c r="AK22" s="7">
        <v>7.0000000000000007E-2</v>
      </c>
      <c r="AL22" s="7">
        <v>0.12</v>
      </c>
      <c r="AM22" s="7">
        <v>0.13</v>
      </c>
      <c r="AN22" s="7">
        <v>0.14000000000000001</v>
      </c>
      <c r="AO22" s="7">
        <v>0.34</v>
      </c>
      <c r="AP22" s="7">
        <v>0.17</v>
      </c>
      <c r="AQ22" s="7">
        <v>0.14000000000000001</v>
      </c>
      <c r="AR22" s="7">
        <v>0.16</v>
      </c>
      <c r="AS22" s="7">
        <v>0.15</v>
      </c>
      <c r="AT22" s="7">
        <v>0.14000000000000001</v>
      </c>
      <c r="AU22" s="7">
        <v>0.13</v>
      </c>
      <c r="AV22" s="7">
        <v>0.22</v>
      </c>
      <c r="AW22" s="7">
        <v>0.14000000000000001</v>
      </c>
      <c r="AX22" s="7">
        <v>0.09</v>
      </c>
      <c r="AY22" s="7">
        <v>0.15</v>
      </c>
      <c r="AZ22" s="7">
        <v>0.17</v>
      </c>
      <c r="BA22" s="7">
        <v>0.15</v>
      </c>
      <c r="BB22" s="7">
        <v>0.13</v>
      </c>
      <c r="BC22" s="7">
        <v>0.13</v>
      </c>
      <c r="BD22" s="7">
        <v>0.16</v>
      </c>
      <c r="BE22" s="7">
        <v>0.1</v>
      </c>
      <c r="BF22" s="7">
        <v>0.16</v>
      </c>
      <c r="BG22" s="7">
        <v>0.12</v>
      </c>
      <c r="BH22" s="7">
        <v>0.19</v>
      </c>
      <c r="BI22" s="7">
        <v>0.11</v>
      </c>
      <c r="BJ22" s="7">
        <v>0.11</v>
      </c>
      <c r="BK22" s="7">
        <v>0.1</v>
      </c>
      <c r="BL22" s="7">
        <v>0.12</v>
      </c>
      <c r="BM22" s="7">
        <v>0.06</v>
      </c>
      <c r="BN22" s="7">
        <v>0.11</v>
      </c>
      <c r="BO22" s="7">
        <v>0.16</v>
      </c>
      <c r="BP22" s="7">
        <v>0.25</v>
      </c>
      <c r="BQ22" s="7">
        <v>7.0000000000000007E-2</v>
      </c>
      <c r="BR22" s="7">
        <v>0.08</v>
      </c>
      <c r="BS22" s="7">
        <v>0.08</v>
      </c>
      <c r="BT22" s="7">
        <v>0.11</v>
      </c>
      <c r="BU22" s="7">
        <v>0.08</v>
      </c>
      <c r="BV22" s="7">
        <v>0.08</v>
      </c>
      <c r="BW22" s="7">
        <v>7.0000000000000007E-2</v>
      </c>
      <c r="BX22" s="7">
        <v>0.15</v>
      </c>
      <c r="BY22" s="7">
        <v>0.15</v>
      </c>
      <c r="BZ22" s="7">
        <v>0.15</v>
      </c>
    </row>
    <row r="23" spans="1:78" x14ac:dyDescent="0.25">
      <c r="A23" t="s">
        <v>193</v>
      </c>
      <c r="B23">
        <v>1183.5999999999999</v>
      </c>
      <c r="C23">
        <v>1187.8</v>
      </c>
      <c r="D23">
        <v>1211.5</v>
      </c>
      <c r="E23">
        <v>1078.7</v>
      </c>
      <c r="F23">
        <v>1176.0999999999999</v>
      </c>
      <c r="G23">
        <v>1236.8</v>
      </c>
      <c r="H23">
        <v>1082.3</v>
      </c>
      <c r="I23">
        <v>1231.5999999999999</v>
      </c>
      <c r="J23">
        <v>1145</v>
      </c>
      <c r="K23">
        <v>1207.9000000000001</v>
      </c>
      <c r="L23">
        <v>1165</v>
      </c>
      <c r="M23">
        <v>1093.0999999999999</v>
      </c>
      <c r="N23">
        <v>1227.0999999999999</v>
      </c>
      <c r="O23">
        <v>1155.9000000000001</v>
      </c>
      <c r="P23">
        <v>1276.5999999999999</v>
      </c>
      <c r="Q23">
        <v>1118.2</v>
      </c>
      <c r="R23">
        <v>1195.9000000000001</v>
      </c>
      <c r="S23">
        <v>1204.9000000000001</v>
      </c>
      <c r="T23">
        <v>1147.8</v>
      </c>
      <c r="U23">
        <v>1169.0999999999999</v>
      </c>
      <c r="V23">
        <v>1207.9000000000001</v>
      </c>
      <c r="W23">
        <v>1103.7</v>
      </c>
      <c r="X23">
        <v>1092.0999999999999</v>
      </c>
      <c r="Y23">
        <v>904.7</v>
      </c>
      <c r="Z23">
        <v>1223</v>
      </c>
      <c r="AA23">
        <v>1183.3</v>
      </c>
      <c r="AB23">
        <v>1222.8</v>
      </c>
      <c r="AC23">
        <v>1194</v>
      </c>
      <c r="AD23">
        <v>1179.0999999999999</v>
      </c>
      <c r="AE23">
        <v>1218.4000000000001</v>
      </c>
      <c r="AF23">
        <v>1193.0999999999999</v>
      </c>
      <c r="AG23">
        <v>1131</v>
      </c>
      <c r="AH23">
        <v>1239.9000000000001</v>
      </c>
      <c r="AI23">
        <v>1147.0999999999999</v>
      </c>
      <c r="AJ23">
        <v>1135.8</v>
      </c>
      <c r="AK23">
        <v>1353.2</v>
      </c>
      <c r="AL23">
        <v>1122.3</v>
      </c>
      <c r="AM23">
        <v>1241.0999999999999</v>
      </c>
      <c r="AN23">
        <v>1226</v>
      </c>
      <c r="AO23">
        <v>1155.0999999999999</v>
      </c>
      <c r="AP23">
        <v>1227.0999999999999</v>
      </c>
      <c r="AQ23">
        <v>1132.2</v>
      </c>
      <c r="AR23">
        <v>1213.9000000000001</v>
      </c>
      <c r="AS23">
        <v>1197.5999999999999</v>
      </c>
      <c r="AT23">
        <v>1215.0999999999999</v>
      </c>
      <c r="AU23">
        <v>1163</v>
      </c>
      <c r="AV23">
        <v>1284</v>
      </c>
      <c r="AW23">
        <v>1436.8</v>
      </c>
      <c r="AX23">
        <v>1141.0999999999999</v>
      </c>
      <c r="AY23">
        <v>1178.3</v>
      </c>
      <c r="AZ23">
        <v>1149.5999999999999</v>
      </c>
      <c r="BA23">
        <v>1105.7</v>
      </c>
      <c r="BB23">
        <v>1076.0999999999999</v>
      </c>
      <c r="BC23">
        <v>1192.5999999999999</v>
      </c>
      <c r="BD23">
        <v>993.9</v>
      </c>
      <c r="BE23">
        <v>1147.5999999999999</v>
      </c>
      <c r="BF23">
        <v>1190.5999999999999</v>
      </c>
      <c r="BG23">
        <v>1175.2</v>
      </c>
      <c r="BH23">
        <v>1195</v>
      </c>
      <c r="BI23">
        <v>1132.5</v>
      </c>
      <c r="BJ23">
        <v>1193.7</v>
      </c>
      <c r="BK23">
        <v>1233.5</v>
      </c>
      <c r="BL23">
        <v>1189.5999999999999</v>
      </c>
      <c r="BM23">
        <v>1144.5999999999999</v>
      </c>
      <c r="BN23">
        <v>1203.3</v>
      </c>
      <c r="BO23">
        <v>1169.5</v>
      </c>
      <c r="BP23">
        <v>1214.5</v>
      </c>
      <c r="BQ23">
        <v>1156.2</v>
      </c>
      <c r="BR23">
        <v>1154.7</v>
      </c>
      <c r="BS23">
        <v>1157.0999999999999</v>
      </c>
      <c r="BT23">
        <v>1169.5</v>
      </c>
      <c r="BU23">
        <v>1112.0999999999999</v>
      </c>
      <c r="BV23">
        <v>1149.0999999999999</v>
      </c>
      <c r="BW23">
        <v>1164.7</v>
      </c>
      <c r="BX23">
        <v>1137.5</v>
      </c>
      <c r="BY23">
        <v>1136.8</v>
      </c>
      <c r="BZ23">
        <v>1114.5</v>
      </c>
    </row>
    <row r="24" spans="1:78" x14ac:dyDescent="0.25">
      <c r="A24" t="s">
        <v>194</v>
      </c>
      <c r="B24">
        <v>750.9</v>
      </c>
      <c r="C24">
        <v>759</v>
      </c>
      <c r="D24">
        <v>769.4</v>
      </c>
      <c r="E24">
        <v>577.6</v>
      </c>
      <c r="F24">
        <v>759.4</v>
      </c>
      <c r="G24">
        <v>719.5</v>
      </c>
      <c r="H24">
        <v>794.8</v>
      </c>
      <c r="I24">
        <v>634.5</v>
      </c>
      <c r="J24">
        <v>624.1</v>
      </c>
      <c r="K24">
        <v>946.1</v>
      </c>
      <c r="L24">
        <v>814.5</v>
      </c>
      <c r="M24">
        <v>833.9</v>
      </c>
      <c r="N24">
        <v>724.5</v>
      </c>
      <c r="O24">
        <v>647</v>
      </c>
      <c r="P24">
        <v>636.6</v>
      </c>
      <c r="Q24">
        <v>955.8</v>
      </c>
      <c r="R24">
        <v>705.3</v>
      </c>
      <c r="S24">
        <v>764.8</v>
      </c>
      <c r="T24">
        <v>748.7</v>
      </c>
      <c r="U24">
        <v>720.5</v>
      </c>
      <c r="V24">
        <v>724</v>
      </c>
      <c r="W24">
        <v>544.29999999999995</v>
      </c>
      <c r="X24">
        <v>998.4</v>
      </c>
      <c r="Y24">
        <v>682.6</v>
      </c>
      <c r="Z24">
        <v>751.8</v>
      </c>
      <c r="AA24">
        <v>750.2</v>
      </c>
      <c r="AB24">
        <v>751</v>
      </c>
      <c r="AC24">
        <v>767.3</v>
      </c>
      <c r="AD24">
        <v>733.9</v>
      </c>
      <c r="AE24">
        <v>894.7</v>
      </c>
      <c r="AF24">
        <v>788.1</v>
      </c>
      <c r="AG24">
        <v>542.5</v>
      </c>
      <c r="AH24">
        <v>708.6</v>
      </c>
      <c r="AI24">
        <v>737.1</v>
      </c>
      <c r="AJ24">
        <v>1116.8</v>
      </c>
      <c r="AK24">
        <v>835.5</v>
      </c>
      <c r="AL24">
        <v>667.8</v>
      </c>
      <c r="AM24">
        <v>837.9</v>
      </c>
      <c r="AN24">
        <v>613.6</v>
      </c>
      <c r="AO24">
        <v>594.4</v>
      </c>
      <c r="AP24">
        <v>741.2</v>
      </c>
      <c r="AQ24">
        <v>571.20000000000005</v>
      </c>
      <c r="AR24">
        <v>728.1</v>
      </c>
      <c r="AS24">
        <v>601.4</v>
      </c>
      <c r="AT24">
        <v>1078.9000000000001</v>
      </c>
      <c r="AU24">
        <v>577</v>
      </c>
      <c r="AV24">
        <v>652.1</v>
      </c>
      <c r="AW24">
        <v>1091.7</v>
      </c>
      <c r="AX24">
        <v>618.1</v>
      </c>
      <c r="AY24">
        <v>600.29999999999995</v>
      </c>
      <c r="AZ24">
        <v>616.9</v>
      </c>
      <c r="BA24">
        <v>554.20000000000005</v>
      </c>
      <c r="BB24">
        <v>580.1</v>
      </c>
      <c r="BC24">
        <v>1318</v>
      </c>
      <c r="BD24">
        <v>398.1</v>
      </c>
      <c r="BE24">
        <v>644.5</v>
      </c>
      <c r="BF24">
        <v>769.6</v>
      </c>
      <c r="BG24">
        <v>670.2</v>
      </c>
      <c r="BH24">
        <v>848.4</v>
      </c>
      <c r="BI24">
        <v>615.1</v>
      </c>
      <c r="BJ24">
        <v>623.1</v>
      </c>
      <c r="BK24">
        <v>805.4</v>
      </c>
      <c r="BL24">
        <v>576.79999999999995</v>
      </c>
      <c r="BM24">
        <v>825</v>
      </c>
      <c r="BN24">
        <v>803.2</v>
      </c>
      <c r="BO24">
        <v>690.8</v>
      </c>
      <c r="BP24">
        <v>702</v>
      </c>
      <c r="BQ24">
        <v>795.4</v>
      </c>
      <c r="BR24">
        <v>730.8</v>
      </c>
      <c r="BS24">
        <v>735</v>
      </c>
      <c r="BT24">
        <v>607.70000000000005</v>
      </c>
      <c r="BU24">
        <v>650.9</v>
      </c>
      <c r="BV24">
        <v>552.9</v>
      </c>
      <c r="BW24">
        <v>864.5</v>
      </c>
      <c r="BX24">
        <v>665</v>
      </c>
      <c r="BY24">
        <v>697.6</v>
      </c>
      <c r="BZ24">
        <v>615.79999999999995</v>
      </c>
    </row>
    <row r="25" spans="1:78" x14ac:dyDescent="0.25">
      <c r="A25" t="s">
        <v>195</v>
      </c>
      <c r="B25">
        <v>114.3</v>
      </c>
      <c r="C25">
        <v>138.19999999999999</v>
      </c>
      <c r="D25">
        <v>1315.5</v>
      </c>
      <c r="E25">
        <v>1055.8</v>
      </c>
      <c r="F25">
        <v>572.6</v>
      </c>
      <c r="G25">
        <v>225.6</v>
      </c>
      <c r="H25">
        <v>387.1</v>
      </c>
      <c r="I25">
        <v>422</v>
      </c>
      <c r="J25">
        <v>302.89999999999998</v>
      </c>
      <c r="K25">
        <v>928.5</v>
      </c>
      <c r="L25">
        <v>383.4</v>
      </c>
      <c r="M25">
        <v>390</v>
      </c>
      <c r="N25">
        <v>205.8</v>
      </c>
      <c r="O25">
        <v>909.9</v>
      </c>
      <c r="P25">
        <v>2894.6</v>
      </c>
      <c r="Q25">
        <v>941.8</v>
      </c>
      <c r="R25">
        <v>125.5</v>
      </c>
      <c r="S25">
        <v>211.3</v>
      </c>
      <c r="T25">
        <v>530.79999999999995</v>
      </c>
      <c r="U25">
        <v>505.9</v>
      </c>
      <c r="V25">
        <v>150.6</v>
      </c>
      <c r="W25">
        <v>539.70000000000005</v>
      </c>
      <c r="X25">
        <v>1174.0999999999999</v>
      </c>
      <c r="Y25">
        <v>729.1</v>
      </c>
      <c r="Z25">
        <v>131.6</v>
      </c>
      <c r="AA25">
        <v>114.4</v>
      </c>
      <c r="AB25">
        <v>131.69999999999999</v>
      </c>
      <c r="AC25">
        <v>974.9</v>
      </c>
      <c r="AD25">
        <v>137.6</v>
      </c>
      <c r="AE25">
        <v>2151.9</v>
      </c>
      <c r="AF25">
        <v>155.9</v>
      </c>
      <c r="AG25">
        <v>382.7</v>
      </c>
      <c r="AH25">
        <v>15692.1</v>
      </c>
      <c r="AI25">
        <v>161</v>
      </c>
      <c r="AJ25">
        <v>2642.4</v>
      </c>
      <c r="AK25">
        <v>694.6</v>
      </c>
      <c r="AL25">
        <v>228.2</v>
      </c>
      <c r="AM25">
        <v>289.3</v>
      </c>
      <c r="AN25">
        <v>7684.2</v>
      </c>
      <c r="AO25">
        <v>711</v>
      </c>
      <c r="AP25">
        <v>1199.5</v>
      </c>
      <c r="AQ25">
        <v>706.2</v>
      </c>
      <c r="AR25">
        <v>1359.3</v>
      </c>
      <c r="AS25">
        <v>1300.9000000000001</v>
      </c>
      <c r="AT25">
        <v>2471.4</v>
      </c>
      <c r="AU25">
        <v>1132.4000000000001</v>
      </c>
      <c r="AV25">
        <v>1101.5999999999999</v>
      </c>
      <c r="AW25">
        <v>11350.6</v>
      </c>
      <c r="AX25">
        <v>1127</v>
      </c>
      <c r="AY25">
        <v>770</v>
      </c>
      <c r="AZ25">
        <v>1126</v>
      </c>
      <c r="BA25">
        <v>1233.5</v>
      </c>
      <c r="BB25">
        <v>837.2</v>
      </c>
      <c r="BC25">
        <v>6316.9</v>
      </c>
      <c r="BD25">
        <v>8340.9</v>
      </c>
      <c r="BE25">
        <v>540.79999999999995</v>
      </c>
      <c r="BF25">
        <v>142.19999999999999</v>
      </c>
      <c r="BG25">
        <v>161.19999999999999</v>
      </c>
      <c r="BH25">
        <v>335.1</v>
      </c>
      <c r="BI25">
        <v>369.5</v>
      </c>
      <c r="BJ25">
        <v>519.70000000000005</v>
      </c>
      <c r="BK25">
        <v>887.4</v>
      </c>
      <c r="BL25">
        <v>1922.9</v>
      </c>
      <c r="BM25">
        <v>916</v>
      </c>
      <c r="BN25">
        <v>449.2</v>
      </c>
      <c r="BO25">
        <v>264.7</v>
      </c>
      <c r="BP25">
        <v>517.70000000000005</v>
      </c>
      <c r="BQ25">
        <v>730.6</v>
      </c>
      <c r="BR25">
        <v>407.4</v>
      </c>
      <c r="BS25">
        <v>423.7</v>
      </c>
      <c r="BT25">
        <v>932.6</v>
      </c>
      <c r="BU25">
        <v>945.8</v>
      </c>
      <c r="BV25">
        <v>1136.3</v>
      </c>
      <c r="BW25">
        <v>1175.0999999999999</v>
      </c>
      <c r="BX25">
        <v>131.5</v>
      </c>
      <c r="BY25">
        <v>144.19999999999999</v>
      </c>
      <c r="BZ25">
        <v>128.19999999999999</v>
      </c>
    </row>
  </sheetData>
  <pageMargins left="0.7" right="0.7" top="0.75" bottom="0.75" header="0.3" footer="0.3"/>
  <pageSetup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785</v>
      </c>
    </row>
    <row r="2" spans="1:78" x14ac:dyDescent="0.25">
      <c r="A2" t="e">
        <f>- At least one bill or direct debit  repayment statement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4178</v>
      </c>
      <c r="C12">
        <v>3567</v>
      </c>
      <c r="D12">
        <v>351</v>
      </c>
      <c r="E12">
        <v>260</v>
      </c>
      <c r="F12">
        <v>726</v>
      </c>
      <c r="G12">
        <v>2177</v>
      </c>
      <c r="H12">
        <v>1275</v>
      </c>
      <c r="I12">
        <v>1164</v>
      </c>
      <c r="J12">
        <v>1395</v>
      </c>
      <c r="K12">
        <v>776</v>
      </c>
      <c r="L12">
        <v>842</v>
      </c>
      <c r="M12">
        <v>1042</v>
      </c>
      <c r="N12">
        <v>2599</v>
      </c>
      <c r="O12">
        <v>413</v>
      </c>
      <c r="P12">
        <v>124</v>
      </c>
      <c r="Q12">
        <v>657</v>
      </c>
      <c r="R12">
        <v>3521</v>
      </c>
      <c r="S12">
        <v>2807</v>
      </c>
      <c r="T12">
        <v>823</v>
      </c>
      <c r="U12">
        <v>495</v>
      </c>
      <c r="V12">
        <v>3161</v>
      </c>
      <c r="W12">
        <v>400</v>
      </c>
      <c r="X12">
        <v>591</v>
      </c>
      <c r="Y12">
        <v>487</v>
      </c>
      <c r="Z12">
        <v>3691</v>
      </c>
      <c r="AA12">
        <v>4168</v>
      </c>
      <c r="AB12">
        <v>3681</v>
      </c>
      <c r="AC12">
        <v>515</v>
      </c>
      <c r="AD12">
        <v>3336</v>
      </c>
      <c r="AE12">
        <v>290</v>
      </c>
      <c r="AF12">
        <v>3338</v>
      </c>
      <c r="AG12">
        <v>653</v>
      </c>
      <c r="AH12">
        <v>28</v>
      </c>
      <c r="AI12">
        <v>3349</v>
      </c>
      <c r="AJ12">
        <v>434</v>
      </c>
      <c r="AK12">
        <v>383</v>
      </c>
      <c r="AL12">
        <v>1834</v>
      </c>
      <c r="AM12">
        <v>1860</v>
      </c>
      <c r="AN12">
        <v>43</v>
      </c>
      <c r="AO12">
        <v>430</v>
      </c>
      <c r="AP12">
        <v>410</v>
      </c>
      <c r="AQ12">
        <v>412</v>
      </c>
      <c r="AR12">
        <v>295</v>
      </c>
      <c r="AS12">
        <v>233</v>
      </c>
      <c r="AT12">
        <v>425</v>
      </c>
      <c r="AU12">
        <v>254</v>
      </c>
      <c r="AV12">
        <v>333</v>
      </c>
      <c r="AW12">
        <v>91</v>
      </c>
      <c r="AX12">
        <v>256</v>
      </c>
      <c r="AY12">
        <v>391</v>
      </c>
      <c r="AZ12">
        <v>302</v>
      </c>
      <c r="BA12">
        <v>202</v>
      </c>
      <c r="BB12">
        <v>352</v>
      </c>
      <c r="BC12">
        <v>206</v>
      </c>
      <c r="BD12">
        <v>16</v>
      </c>
      <c r="BE12">
        <v>652</v>
      </c>
      <c r="BF12">
        <v>3526</v>
      </c>
      <c r="BG12">
        <v>2442</v>
      </c>
      <c r="BH12">
        <v>1735</v>
      </c>
      <c r="BI12">
        <v>1003</v>
      </c>
      <c r="BJ12">
        <v>660</v>
      </c>
      <c r="BK12">
        <v>522</v>
      </c>
      <c r="BL12">
        <v>162</v>
      </c>
      <c r="BM12">
        <v>769</v>
      </c>
      <c r="BN12">
        <v>1332</v>
      </c>
      <c r="BO12">
        <v>1618</v>
      </c>
      <c r="BP12">
        <v>459</v>
      </c>
      <c r="BQ12">
        <v>823</v>
      </c>
      <c r="BR12">
        <v>1252</v>
      </c>
      <c r="BS12">
        <v>1226</v>
      </c>
      <c r="BT12">
        <v>306</v>
      </c>
      <c r="BU12">
        <v>410</v>
      </c>
      <c r="BV12">
        <v>233</v>
      </c>
      <c r="BW12">
        <v>626</v>
      </c>
      <c r="BX12">
        <v>2871</v>
      </c>
      <c r="BY12">
        <v>2918</v>
      </c>
      <c r="BZ12">
        <v>2507</v>
      </c>
    </row>
    <row r="13" spans="1:78" x14ac:dyDescent="0.25">
      <c r="B13" s="7">
        <v>0.7</v>
      </c>
      <c r="C13" s="7">
        <v>0.7</v>
      </c>
      <c r="D13" s="7">
        <v>0.63</v>
      </c>
      <c r="E13" s="7">
        <v>0.73</v>
      </c>
      <c r="F13" s="7">
        <v>0.62</v>
      </c>
      <c r="G13" s="7">
        <v>0.7</v>
      </c>
      <c r="H13" s="7">
        <v>0.75</v>
      </c>
      <c r="I13" s="7">
        <v>0.8</v>
      </c>
      <c r="J13" s="7">
        <v>0.74</v>
      </c>
      <c r="K13" s="7">
        <v>0.63</v>
      </c>
      <c r="L13" s="7">
        <v>0.6</v>
      </c>
      <c r="M13" s="7">
        <v>0.63</v>
      </c>
      <c r="N13" s="7">
        <v>0.74</v>
      </c>
      <c r="O13" s="7">
        <v>0.64</v>
      </c>
      <c r="P13" s="7">
        <v>0.64</v>
      </c>
      <c r="Q13" s="7">
        <v>0.69</v>
      </c>
      <c r="R13" s="7">
        <v>0.7</v>
      </c>
      <c r="S13" s="7">
        <v>0.76</v>
      </c>
      <c r="T13" s="7">
        <v>0.67</v>
      </c>
      <c r="U13" s="7">
        <v>0.51</v>
      </c>
      <c r="V13" s="7">
        <v>0.71</v>
      </c>
      <c r="W13" s="7">
        <v>0.66</v>
      </c>
      <c r="X13" s="7">
        <v>0.68</v>
      </c>
      <c r="Y13" s="7">
        <v>0.68</v>
      </c>
      <c r="Z13" s="7">
        <v>0.7</v>
      </c>
      <c r="AA13" s="7">
        <v>0.7</v>
      </c>
      <c r="AB13" s="7">
        <v>0.7</v>
      </c>
      <c r="AC13" s="7">
        <v>0.72</v>
      </c>
      <c r="AD13" s="7">
        <v>0.71</v>
      </c>
      <c r="AE13" s="7">
        <v>0.55000000000000004</v>
      </c>
      <c r="AF13" s="7">
        <v>0.71</v>
      </c>
      <c r="AG13" s="7">
        <v>0.71</v>
      </c>
      <c r="AH13" s="7">
        <v>0.72</v>
      </c>
      <c r="AI13" s="7">
        <v>0.77</v>
      </c>
      <c r="AJ13" s="7">
        <v>0.79</v>
      </c>
      <c r="AK13" s="7">
        <v>0.39</v>
      </c>
      <c r="AL13" s="7">
        <v>0.78</v>
      </c>
      <c r="AM13" s="7">
        <v>0.65</v>
      </c>
      <c r="AN13" s="7">
        <v>0.74</v>
      </c>
      <c r="AO13" s="7">
        <v>0.61</v>
      </c>
      <c r="AP13" s="7">
        <v>0.69</v>
      </c>
      <c r="AQ13" s="7">
        <v>0.73</v>
      </c>
      <c r="AR13" s="7">
        <v>0.54</v>
      </c>
      <c r="AS13" s="7">
        <v>0.73</v>
      </c>
      <c r="AT13" s="7">
        <v>0.77</v>
      </c>
      <c r="AU13" s="7">
        <v>0.73</v>
      </c>
      <c r="AV13" s="7">
        <v>0.68</v>
      </c>
      <c r="AW13" s="7">
        <v>0.64</v>
      </c>
      <c r="AX13" s="7">
        <v>0.63</v>
      </c>
      <c r="AY13" s="7">
        <v>0.73</v>
      </c>
      <c r="AZ13" s="7">
        <v>0.73</v>
      </c>
      <c r="BA13" s="7">
        <v>0.69</v>
      </c>
      <c r="BB13" s="7">
        <v>0.8</v>
      </c>
      <c r="BC13" s="7">
        <v>0.66</v>
      </c>
      <c r="BD13" s="7">
        <v>0.62</v>
      </c>
      <c r="BE13" s="7">
        <v>0.72</v>
      </c>
      <c r="BF13" s="7">
        <v>0.69</v>
      </c>
      <c r="BG13" s="7">
        <v>0.74</v>
      </c>
      <c r="BH13" s="7">
        <v>0.65</v>
      </c>
      <c r="BI13" s="7">
        <v>0.77</v>
      </c>
      <c r="BJ13" s="7">
        <v>0.76</v>
      </c>
      <c r="BK13" s="7">
        <v>0.68</v>
      </c>
      <c r="BL13" s="7">
        <v>0.81</v>
      </c>
      <c r="BM13" s="7">
        <v>0.87</v>
      </c>
      <c r="BN13" s="7">
        <v>0.79</v>
      </c>
      <c r="BO13" s="7">
        <v>0.75</v>
      </c>
      <c r="BP13" s="7">
        <v>0.36</v>
      </c>
      <c r="BQ13" s="7">
        <v>0.82</v>
      </c>
      <c r="BR13" s="7">
        <v>0.8</v>
      </c>
      <c r="BS13" s="7">
        <v>0.8</v>
      </c>
      <c r="BT13" s="7">
        <v>0.68</v>
      </c>
      <c r="BU13" s="7">
        <v>0.76</v>
      </c>
      <c r="BV13" s="7">
        <v>0.79</v>
      </c>
      <c r="BW13" s="7">
        <v>0.83</v>
      </c>
      <c r="BX13" s="7">
        <v>0.72</v>
      </c>
      <c r="BY13" s="7">
        <v>0.73</v>
      </c>
      <c r="BZ13" s="7">
        <v>0.72</v>
      </c>
    </row>
    <row r="14" spans="1:78" x14ac:dyDescent="0.25">
      <c r="A14" t="s">
        <v>55</v>
      </c>
      <c r="B14">
        <v>1606</v>
      </c>
      <c r="C14">
        <v>1332</v>
      </c>
      <c r="D14">
        <v>191</v>
      </c>
      <c r="E14">
        <v>83</v>
      </c>
      <c r="F14">
        <v>410</v>
      </c>
      <c r="G14">
        <v>827</v>
      </c>
      <c r="H14">
        <v>368</v>
      </c>
      <c r="I14">
        <v>246</v>
      </c>
      <c r="J14">
        <v>447</v>
      </c>
      <c r="K14">
        <v>399</v>
      </c>
      <c r="L14">
        <v>514</v>
      </c>
      <c r="M14">
        <v>565</v>
      </c>
      <c r="N14">
        <v>799</v>
      </c>
      <c r="O14">
        <v>184</v>
      </c>
      <c r="P14">
        <v>58</v>
      </c>
      <c r="Q14">
        <v>262</v>
      </c>
      <c r="R14">
        <v>1344</v>
      </c>
      <c r="S14">
        <v>756</v>
      </c>
      <c r="T14">
        <v>371</v>
      </c>
      <c r="U14">
        <v>445</v>
      </c>
      <c r="V14">
        <v>1163</v>
      </c>
      <c r="W14">
        <v>183</v>
      </c>
      <c r="X14">
        <v>233</v>
      </c>
      <c r="Y14">
        <v>204</v>
      </c>
      <c r="Z14">
        <v>1402</v>
      </c>
      <c r="AA14">
        <v>1602</v>
      </c>
      <c r="AB14">
        <v>1398</v>
      </c>
      <c r="AC14">
        <v>180</v>
      </c>
      <c r="AD14">
        <v>1222</v>
      </c>
      <c r="AE14">
        <v>186</v>
      </c>
      <c r="AF14">
        <v>1225</v>
      </c>
      <c r="AG14">
        <v>246</v>
      </c>
      <c r="AH14">
        <v>10</v>
      </c>
      <c r="AI14">
        <v>866</v>
      </c>
      <c r="AJ14">
        <v>106</v>
      </c>
      <c r="AK14">
        <v>565</v>
      </c>
      <c r="AL14">
        <v>479</v>
      </c>
      <c r="AM14">
        <v>912</v>
      </c>
      <c r="AN14">
        <v>16</v>
      </c>
      <c r="AO14">
        <v>192</v>
      </c>
      <c r="AP14">
        <v>154</v>
      </c>
      <c r="AQ14">
        <v>144</v>
      </c>
      <c r="AR14">
        <v>234</v>
      </c>
      <c r="AS14">
        <v>74</v>
      </c>
      <c r="AT14">
        <v>118</v>
      </c>
      <c r="AU14">
        <v>82</v>
      </c>
      <c r="AV14">
        <v>144</v>
      </c>
      <c r="AW14">
        <v>46</v>
      </c>
      <c r="AX14">
        <v>142</v>
      </c>
      <c r="AY14">
        <v>124</v>
      </c>
      <c r="AZ14">
        <v>85</v>
      </c>
      <c r="BA14">
        <v>82</v>
      </c>
      <c r="BB14">
        <v>75</v>
      </c>
      <c r="BC14">
        <v>95</v>
      </c>
      <c r="BD14">
        <v>6</v>
      </c>
      <c r="BE14">
        <v>230</v>
      </c>
      <c r="BF14">
        <v>1376</v>
      </c>
      <c r="BG14">
        <v>774</v>
      </c>
      <c r="BH14">
        <v>832</v>
      </c>
      <c r="BI14">
        <v>274</v>
      </c>
      <c r="BJ14">
        <v>198</v>
      </c>
      <c r="BK14">
        <v>222</v>
      </c>
      <c r="BL14">
        <v>34</v>
      </c>
      <c r="BM14">
        <v>111</v>
      </c>
      <c r="BN14">
        <v>330</v>
      </c>
      <c r="BO14">
        <v>490</v>
      </c>
      <c r="BP14">
        <v>676</v>
      </c>
      <c r="BQ14">
        <v>165</v>
      </c>
      <c r="BR14">
        <v>300</v>
      </c>
      <c r="BS14">
        <v>283</v>
      </c>
      <c r="BT14">
        <v>130</v>
      </c>
      <c r="BU14">
        <v>122</v>
      </c>
      <c r="BV14">
        <v>52</v>
      </c>
      <c r="BW14">
        <v>121</v>
      </c>
      <c r="BX14">
        <v>1033</v>
      </c>
      <c r="BY14">
        <v>1016</v>
      </c>
      <c r="BZ14">
        <v>926</v>
      </c>
    </row>
    <row r="15" spans="1:78" x14ac:dyDescent="0.25">
      <c r="B15" s="7">
        <v>0.27</v>
      </c>
      <c r="C15" s="7">
        <v>0.26</v>
      </c>
      <c r="D15" s="7">
        <v>0.34</v>
      </c>
      <c r="E15" s="7">
        <v>0.23</v>
      </c>
      <c r="F15" s="7">
        <v>0.35</v>
      </c>
      <c r="G15" s="7">
        <v>0.27</v>
      </c>
      <c r="H15" s="7">
        <v>0.22</v>
      </c>
      <c r="I15" s="7">
        <v>0.17</v>
      </c>
      <c r="J15" s="7">
        <v>0.24</v>
      </c>
      <c r="K15" s="7">
        <v>0.32</v>
      </c>
      <c r="L15" s="7">
        <v>0.36</v>
      </c>
      <c r="M15" s="7">
        <v>0.34</v>
      </c>
      <c r="N15" s="7">
        <v>0.23</v>
      </c>
      <c r="O15" s="7">
        <v>0.28999999999999998</v>
      </c>
      <c r="P15" s="7">
        <v>0.3</v>
      </c>
      <c r="Q15" s="7">
        <v>0.28000000000000003</v>
      </c>
      <c r="R15" s="7">
        <v>0.27</v>
      </c>
      <c r="S15" s="7">
        <v>0.2</v>
      </c>
      <c r="T15" s="7">
        <v>0.3</v>
      </c>
      <c r="U15" s="7">
        <v>0.46</v>
      </c>
      <c r="V15" s="7">
        <v>0.26</v>
      </c>
      <c r="W15" s="7">
        <v>0.3</v>
      </c>
      <c r="X15" s="7">
        <v>0.27</v>
      </c>
      <c r="Y15" s="7">
        <v>0.28000000000000003</v>
      </c>
      <c r="Z15" s="7">
        <v>0.27</v>
      </c>
      <c r="AA15" s="7">
        <v>0.27</v>
      </c>
      <c r="AB15" s="7">
        <v>0.27</v>
      </c>
      <c r="AC15" s="7">
        <v>0.25</v>
      </c>
      <c r="AD15" s="7">
        <v>0.26</v>
      </c>
      <c r="AE15" s="7">
        <v>0.35</v>
      </c>
      <c r="AF15" s="7">
        <v>0.26</v>
      </c>
      <c r="AG15" s="7">
        <v>0.27</v>
      </c>
      <c r="AH15" s="7">
        <v>0.26</v>
      </c>
      <c r="AI15" s="7">
        <v>0.2</v>
      </c>
      <c r="AJ15" s="7">
        <v>0.19</v>
      </c>
      <c r="AK15" s="7">
        <v>0.57999999999999996</v>
      </c>
      <c r="AL15" s="7">
        <v>0.2</v>
      </c>
      <c r="AM15" s="7">
        <v>0.32</v>
      </c>
      <c r="AN15" s="7">
        <v>0.26</v>
      </c>
      <c r="AO15" s="7">
        <v>0.27</v>
      </c>
      <c r="AP15" s="7">
        <v>0.26</v>
      </c>
      <c r="AQ15" s="7">
        <v>0.25</v>
      </c>
      <c r="AR15" s="7">
        <v>0.43</v>
      </c>
      <c r="AS15" s="7">
        <v>0.23</v>
      </c>
      <c r="AT15" s="7">
        <v>0.21</v>
      </c>
      <c r="AU15" s="7">
        <v>0.24</v>
      </c>
      <c r="AV15" s="7">
        <v>0.28999999999999998</v>
      </c>
      <c r="AW15" s="7">
        <v>0.32</v>
      </c>
      <c r="AX15" s="7">
        <v>0.35</v>
      </c>
      <c r="AY15" s="7">
        <v>0.23</v>
      </c>
      <c r="AZ15" s="7">
        <v>0.21</v>
      </c>
      <c r="BA15" s="7">
        <v>0.28000000000000003</v>
      </c>
      <c r="BB15" s="7">
        <v>0.17</v>
      </c>
      <c r="BC15" s="7">
        <v>0.3</v>
      </c>
      <c r="BD15" s="7">
        <v>0.25</v>
      </c>
      <c r="BE15" s="7">
        <v>0.26</v>
      </c>
      <c r="BF15" s="7">
        <v>0.27</v>
      </c>
      <c r="BG15" s="7">
        <v>0.23</v>
      </c>
      <c r="BH15" s="7">
        <v>0.31</v>
      </c>
      <c r="BI15" s="7">
        <v>0.21</v>
      </c>
      <c r="BJ15" s="7">
        <v>0.23</v>
      </c>
      <c r="BK15" s="7">
        <v>0.28999999999999998</v>
      </c>
      <c r="BL15" s="7">
        <v>0.17</v>
      </c>
      <c r="BM15" s="7">
        <v>0.13</v>
      </c>
      <c r="BN15" s="7">
        <v>0.2</v>
      </c>
      <c r="BO15" s="7">
        <v>0.23</v>
      </c>
      <c r="BP15" s="7">
        <v>0.54</v>
      </c>
      <c r="BQ15" s="7">
        <v>0.16</v>
      </c>
      <c r="BR15" s="7">
        <v>0.19</v>
      </c>
      <c r="BS15" s="7">
        <v>0.19</v>
      </c>
      <c r="BT15" s="7">
        <v>0.28999999999999998</v>
      </c>
      <c r="BU15" s="7">
        <v>0.23</v>
      </c>
      <c r="BV15" s="7">
        <v>0.18</v>
      </c>
      <c r="BW15" s="7">
        <v>0.16</v>
      </c>
      <c r="BX15" s="7">
        <v>0.26</v>
      </c>
      <c r="BY15" s="7">
        <v>0.25</v>
      </c>
      <c r="BZ15" s="7">
        <v>0.26</v>
      </c>
    </row>
    <row r="16" spans="1:78" x14ac:dyDescent="0.25">
      <c r="A16" t="s">
        <v>40</v>
      </c>
      <c r="B16">
        <v>20</v>
      </c>
      <c r="C16">
        <v>17</v>
      </c>
      <c r="D16">
        <v>3</v>
      </c>
      <c r="E16">
        <v>0</v>
      </c>
      <c r="F16">
        <v>4</v>
      </c>
      <c r="G16">
        <v>9</v>
      </c>
      <c r="H16">
        <v>8</v>
      </c>
      <c r="I16">
        <v>2</v>
      </c>
      <c r="J16">
        <v>4</v>
      </c>
      <c r="K16">
        <v>9</v>
      </c>
      <c r="L16">
        <v>6</v>
      </c>
      <c r="M16">
        <v>4</v>
      </c>
      <c r="N16">
        <v>2</v>
      </c>
      <c r="O16">
        <v>14</v>
      </c>
      <c r="P16">
        <v>0</v>
      </c>
      <c r="Q16">
        <v>1</v>
      </c>
      <c r="R16">
        <v>19</v>
      </c>
      <c r="S16">
        <v>11</v>
      </c>
      <c r="T16">
        <v>5</v>
      </c>
      <c r="U16">
        <v>4</v>
      </c>
      <c r="V16">
        <v>7</v>
      </c>
      <c r="W16">
        <v>0</v>
      </c>
      <c r="X16">
        <v>5</v>
      </c>
      <c r="Y16">
        <v>2</v>
      </c>
      <c r="Z16">
        <v>18</v>
      </c>
      <c r="AA16">
        <v>20</v>
      </c>
      <c r="AB16">
        <v>18</v>
      </c>
      <c r="AC16">
        <v>1</v>
      </c>
      <c r="AD16">
        <v>10</v>
      </c>
      <c r="AE16">
        <v>1</v>
      </c>
      <c r="AF16">
        <v>11</v>
      </c>
      <c r="AG16">
        <v>3</v>
      </c>
      <c r="AH16">
        <v>0</v>
      </c>
      <c r="AI16">
        <v>11</v>
      </c>
      <c r="AJ16">
        <v>2</v>
      </c>
      <c r="AK16">
        <v>3</v>
      </c>
      <c r="AL16">
        <v>5</v>
      </c>
      <c r="AM16">
        <v>9</v>
      </c>
      <c r="AN16">
        <v>0</v>
      </c>
      <c r="AO16">
        <v>1</v>
      </c>
      <c r="AP16">
        <v>3</v>
      </c>
      <c r="AQ16">
        <v>1</v>
      </c>
      <c r="AR16">
        <v>2</v>
      </c>
      <c r="AS16">
        <v>0</v>
      </c>
      <c r="AT16">
        <v>1</v>
      </c>
      <c r="AU16">
        <v>4</v>
      </c>
      <c r="AV16">
        <v>2</v>
      </c>
      <c r="AW16">
        <v>0</v>
      </c>
      <c r="AX16">
        <v>3</v>
      </c>
      <c r="AY16">
        <v>0</v>
      </c>
      <c r="AZ16">
        <v>0</v>
      </c>
      <c r="BA16">
        <v>0</v>
      </c>
      <c r="BB16">
        <v>2</v>
      </c>
      <c r="BC16">
        <v>2</v>
      </c>
      <c r="BD16">
        <v>2</v>
      </c>
      <c r="BE16">
        <v>2</v>
      </c>
      <c r="BF16">
        <v>18</v>
      </c>
      <c r="BG16">
        <v>7</v>
      </c>
      <c r="BH16">
        <v>13</v>
      </c>
      <c r="BI16">
        <v>4</v>
      </c>
      <c r="BJ16">
        <v>0</v>
      </c>
      <c r="BK16">
        <v>3</v>
      </c>
      <c r="BL16">
        <v>0</v>
      </c>
      <c r="BM16">
        <v>0</v>
      </c>
      <c r="BN16">
        <v>2</v>
      </c>
      <c r="BO16">
        <v>2</v>
      </c>
      <c r="BP16">
        <v>16</v>
      </c>
      <c r="BQ16">
        <v>3</v>
      </c>
      <c r="BR16">
        <v>2</v>
      </c>
      <c r="BS16">
        <v>2</v>
      </c>
      <c r="BT16">
        <v>0</v>
      </c>
      <c r="BU16">
        <v>2</v>
      </c>
      <c r="BV16">
        <v>1</v>
      </c>
      <c r="BW16">
        <v>2</v>
      </c>
      <c r="BX16">
        <v>4</v>
      </c>
      <c r="BY16">
        <v>5</v>
      </c>
      <c r="BZ16">
        <v>4</v>
      </c>
    </row>
    <row r="17" spans="1:78" x14ac:dyDescent="0.25">
      <c r="B17">
        <v>0</v>
      </c>
      <c r="C17">
        <v>0</v>
      </c>
      <c r="D17">
        <v>0</v>
      </c>
      <c r="E17" t="s">
        <v>106</v>
      </c>
      <c r="F17">
        <v>0</v>
      </c>
      <c r="G17">
        <v>0</v>
      </c>
      <c r="H17">
        <v>0</v>
      </c>
      <c r="I17">
        <v>0</v>
      </c>
      <c r="J17">
        <v>0</v>
      </c>
      <c r="K17" s="7">
        <v>0.01</v>
      </c>
      <c r="L17">
        <v>0</v>
      </c>
      <c r="M17">
        <v>0</v>
      </c>
      <c r="N17">
        <v>0</v>
      </c>
      <c r="O17" s="7">
        <v>0.02</v>
      </c>
      <c r="P17" t="s">
        <v>106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 t="s">
        <v>106</v>
      </c>
      <c r="X17" s="7">
        <v>0.01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106</v>
      </c>
      <c r="AI17">
        <v>0</v>
      </c>
      <c r="AJ17">
        <v>0</v>
      </c>
      <c r="AK17">
        <v>0</v>
      </c>
      <c r="AL17">
        <v>0</v>
      </c>
      <c r="AM17">
        <v>0</v>
      </c>
      <c r="AN17" t="s">
        <v>106</v>
      </c>
      <c r="AO17">
        <v>0</v>
      </c>
      <c r="AP17">
        <v>0</v>
      </c>
      <c r="AQ17">
        <v>0</v>
      </c>
      <c r="AR17">
        <v>0</v>
      </c>
      <c r="AS17" t="s">
        <v>106</v>
      </c>
      <c r="AT17">
        <v>0</v>
      </c>
      <c r="AU17" s="7">
        <v>0.01</v>
      </c>
      <c r="AV17">
        <v>0</v>
      </c>
      <c r="AW17" t="s">
        <v>106</v>
      </c>
      <c r="AX17" s="7">
        <v>0.01</v>
      </c>
      <c r="AY17" t="s">
        <v>106</v>
      </c>
      <c r="AZ17" t="s">
        <v>106</v>
      </c>
      <c r="BA17" t="s">
        <v>106</v>
      </c>
      <c r="BB17" s="7">
        <v>0.01</v>
      </c>
      <c r="BC17" s="7">
        <v>0.01</v>
      </c>
      <c r="BD17" s="7">
        <v>7.0000000000000007E-2</v>
      </c>
      <c r="BE17">
        <v>0</v>
      </c>
      <c r="BF17">
        <v>0</v>
      </c>
      <c r="BG17">
        <v>0</v>
      </c>
      <c r="BH17">
        <v>0</v>
      </c>
      <c r="BI17">
        <v>0</v>
      </c>
      <c r="BJ17" t="s">
        <v>106</v>
      </c>
      <c r="BK17">
        <v>0</v>
      </c>
      <c r="BL17" t="s">
        <v>106</v>
      </c>
      <c r="BM17" t="s">
        <v>106</v>
      </c>
      <c r="BN17">
        <v>0</v>
      </c>
      <c r="BO17">
        <v>0</v>
      </c>
      <c r="BP17" s="7">
        <v>0.01</v>
      </c>
      <c r="BQ17">
        <v>0</v>
      </c>
      <c r="BR17">
        <v>0</v>
      </c>
      <c r="BS17">
        <v>0</v>
      </c>
      <c r="BT17" t="s">
        <v>106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184</v>
      </c>
      <c r="C18">
        <v>156</v>
      </c>
      <c r="D18">
        <v>15</v>
      </c>
      <c r="E18">
        <v>12</v>
      </c>
      <c r="F18">
        <v>32</v>
      </c>
      <c r="G18">
        <v>95</v>
      </c>
      <c r="H18">
        <v>57</v>
      </c>
      <c r="I18">
        <v>42</v>
      </c>
      <c r="J18">
        <v>49</v>
      </c>
      <c r="K18">
        <v>45</v>
      </c>
      <c r="L18">
        <v>48</v>
      </c>
      <c r="M18">
        <v>47</v>
      </c>
      <c r="N18">
        <v>94</v>
      </c>
      <c r="O18">
        <v>31</v>
      </c>
      <c r="P18">
        <v>12</v>
      </c>
      <c r="Q18">
        <v>29</v>
      </c>
      <c r="R18">
        <v>154</v>
      </c>
      <c r="S18">
        <v>115</v>
      </c>
      <c r="T18">
        <v>33</v>
      </c>
      <c r="U18">
        <v>32</v>
      </c>
      <c r="V18">
        <v>109</v>
      </c>
      <c r="W18">
        <v>24</v>
      </c>
      <c r="X18">
        <v>41</v>
      </c>
      <c r="Y18">
        <v>24</v>
      </c>
      <c r="Z18">
        <v>160</v>
      </c>
      <c r="AA18">
        <v>180</v>
      </c>
      <c r="AB18">
        <v>156</v>
      </c>
      <c r="AC18">
        <v>20</v>
      </c>
      <c r="AD18">
        <v>113</v>
      </c>
      <c r="AE18">
        <v>46</v>
      </c>
      <c r="AF18">
        <v>122</v>
      </c>
      <c r="AG18">
        <v>17</v>
      </c>
      <c r="AH18">
        <v>1</v>
      </c>
      <c r="AI18">
        <v>126</v>
      </c>
      <c r="AJ18">
        <v>7</v>
      </c>
      <c r="AK18">
        <v>30</v>
      </c>
      <c r="AL18">
        <v>45</v>
      </c>
      <c r="AM18">
        <v>60</v>
      </c>
      <c r="AN18">
        <v>0</v>
      </c>
      <c r="AO18">
        <v>77</v>
      </c>
      <c r="AP18">
        <v>24</v>
      </c>
      <c r="AQ18">
        <v>10</v>
      </c>
      <c r="AR18">
        <v>16</v>
      </c>
      <c r="AS18">
        <v>11</v>
      </c>
      <c r="AT18">
        <v>11</v>
      </c>
      <c r="AU18">
        <v>8</v>
      </c>
      <c r="AV18">
        <v>11</v>
      </c>
      <c r="AW18">
        <v>5</v>
      </c>
      <c r="AX18">
        <v>9</v>
      </c>
      <c r="AY18">
        <v>19</v>
      </c>
      <c r="AZ18">
        <v>26</v>
      </c>
      <c r="BA18">
        <v>10</v>
      </c>
      <c r="BB18">
        <v>12</v>
      </c>
      <c r="BC18">
        <v>10</v>
      </c>
      <c r="BD18">
        <v>2</v>
      </c>
      <c r="BE18">
        <v>16</v>
      </c>
      <c r="BF18">
        <v>167</v>
      </c>
      <c r="BG18">
        <v>75</v>
      </c>
      <c r="BH18">
        <v>109</v>
      </c>
      <c r="BI18">
        <v>21</v>
      </c>
      <c r="BJ18">
        <v>9</v>
      </c>
      <c r="BK18">
        <v>21</v>
      </c>
      <c r="BL18">
        <v>4</v>
      </c>
      <c r="BM18">
        <v>4</v>
      </c>
      <c r="BN18">
        <v>18</v>
      </c>
      <c r="BO18">
        <v>54</v>
      </c>
      <c r="BP18">
        <v>108</v>
      </c>
      <c r="BQ18">
        <v>16</v>
      </c>
      <c r="BR18">
        <v>18</v>
      </c>
      <c r="BS18">
        <v>16</v>
      </c>
      <c r="BT18">
        <v>13</v>
      </c>
      <c r="BU18">
        <v>3</v>
      </c>
      <c r="BV18">
        <v>9</v>
      </c>
      <c r="BW18">
        <v>8</v>
      </c>
      <c r="BX18">
        <v>93</v>
      </c>
      <c r="BY18">
        <v>81</v>
      </c>
      <c r="BZ18">
        <v>67</v>
      </c>
    </row>
    <row r="19" spans="1:78" x14ac:dyDescent="0.25">
      <c r="B19" s="7">
        <v>0.03</v>
      </c>
      <c r="C19" s="7">
        <v>0.03</v>
      </c>
      <c r="D19" s="7">
        <v>0.03</v>
      </c>
      <c r="E19" s="7">
        <v>0.03</v>
      </c>
      <c r="F19" s="7">
        <v>0.03</v>
      </c>
      <c r="G19" s="7">
        <v>0.03</v>
      </c>
      <c r="H19" s="7">
        <v>0.03</v>
      </c>
      <c r="I19" s="7">
        <v>0.03</v>
      </c>
      <c r="J19" s="7">
        <v>0.03</v>
      </c>
      <c r="K19" s="7">
        <v>0.04</v>
      </c>
      <c r="L19" s="7">
        <v>0.03</v>
      </c>
      <c r="M19" s="7">
        <v>0.03</v>
      </c>
      <c r="N19" s="7">
        <v>0.03</v>
      </c>
      <c r="O19" s="7">
        <v>0.05</v>
      </c>
      <c r="P19" s="7">
        <v>0.06</v>
      </c>
      <c r="Q19" s="7">
        <v>0.03</v>
      </c>
      <c r="R19" s="7">
        <v>0.03</v>
      </c>
      <c r="S19" s="7">
        <v>0.03</v>
      </c>
      <c r="T19" s="7">
        <v>0.03</v>
      </c>
      <c r="U19" s="7">
        <v>0.03</v>
      </c>
      <c r="V19" s="7">
        <v>0.02</v>
      </c>
      <c r="W19" s="7">
        <v>0.04</v>
      </c>
      <c r="X19" s="7">
        <v>0.05</v>
      </c>
      <c r="Y19" s="7">
        <v>0.03</v>
      </c>
      <c r="Z19" s="7">
        <v>0.03</v>
      </c>
      <c r="AA19" s="7">
        <v>0.03</v>
      </c>
      <c r="AB19" s="7">
        <v>0.03</v>
      </c>
      <c r="AC19" s="7">
        <v>0.03</v>
      </c>
      <c r="AD19" s="7">
        <v>0.02</v>
      </c>
      <c r="AE19" s="7">
        <v>0.09</v>
      </c>
      <c r="AF19" s="7">
        <v>0.03</v>
      </c>
      <c r="AG19" s="7">
        <v>0.02</v>
      </c>
      <c r="AH19" s="7">
        <v>0.02</v>
      </c>
      <c r="AI19" s="7">
        <v>0.03</v>
      </c>
      <c r="AJ19" s="7">
        <v>0.01</v>
      </c>
      <c r="AK19" s="7">
        <v>0.03</v>
      </c>
      <c r="AL19" s="7">
        <v>0.02</v>
      </c>
      <c r="AM19" s="7">
        <v>0.02</v>
      </c>
      <c r="AN19" t="s">
        <v>108</v>
      </c>
      <c r="AO19" s="7">
        <v>0.11</v>
      </c>
      <c r="AP19" s="7">
        <v>0.04</v>
      </c>
      <c r="AQ19" s="7">
        <v>0.02</v>
      </c>
      <c r="AR19" s="7">
        <v>0.03</v>
      </c>
      <c r="AS19" s="7">
        <v>0.03</v>
      </c>
      <c r="AT19" s="7">
        <v>0.02</v>
      </c>
      <c r="AU19" s="7">
        <v>0.02</v>
      </c>
      <c r="AV19" s="7">
        <v>0.02</v>
      </c>
      <c r="AW19" s="7">
        <v>0.04</v>
      </c>
      <c r="AX19" s="7">
        <v>0.02</v>
      </c>
      <c r="AY19" s="7">
        <v>0.04</v>
      </c>
      <c r="AZ19" s="7">
        <v>0.06</v>
      </c>
      <c r="BA19" s="7">
        <v>0.03</v>
      </c>
      <c r="BB19" s="7">
        <v>0.03</v>
      </c>
      <c r="BC19" s="7">
        <v>0.03</v>
      </c>
      <c r="BD19" s="7">
        <v>0.06</v>
      </c>
      <c r="BE19" s="7">
        <v>0.02</v>
      </c>
      <c r="BF19" s="7">
        <v>0.03</v>
      </c>
      <c r="BG19" s="7">
        <v>0.02</v>
      </c>
      <c r="BH19" s="7">
        <v>0.04</v>
      </c>
      <c r="BI19" s="7">
        <v>0.02</v>
      </c>
      <c r="BJ19" s="7">
        <v>0.01</v>
      </c>
      <c r="BK19" s="7">
        <v>0.03</v>
      </c>
      <c r="BL19" s="7">
        <v>0.02</v>
      </c>
      <c r="BM19">
        <v>0</v>
      </c>
      <c r="BN19" s="7">
        <v>0.01</v>
      </c>
      <c r="BO19" s="7">
        <v>0.02</v>
      </c>
      <c r="BP19" s="7">
        <v>0.09</v>
      </c>
      <c r="BQ19" s="7">
        <v>0.02</v>
      </c>
      <c r="BR19" s="7">
        <v>0.01</v>
      </c>
      <c r="BS19" s="7">
        <v>0.01</v>
      </c>
      <c r="BT19" s="7">
        <v>0.03</v>
      </c>
      <c r="BU19" s="7">
        <v>0.01</v>
      </c>
      <c r="BV19" s="7">
        <v>0.03</v>
      </c>
      <c r="BW19" s="7">
        <v>0.01</v>
      </c>
      <c r="BX19" s="7">
        <v>0.02</v>
      </c>
      <c r="BY19" s="7">
        <v>0.02</v>
      </c>
      <c r="BZ19" s="7">
        <v>0.02</v>
      </c>
    </row>
  </sheetData>
  <pageMargins left="0.7" right="0.7" top="0.75" bottom="0.75" header="0.3" footer="0.3"/>
  <pageSetup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785</v>
      </c>
    </row>
    <row r="2" spans="1:78" x14ac:dyDescent="0.25">
      <c r="A2" t="e">
        <f>- A price increase notification letter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1340</v>
      </c>
      <c r="C12">
        <v>1129</v>
      </c>
      <c r="D12">
        <v>129</v>
      </c>
      <c r="E12">
        <v>82</v>
      </c>
      <c r="F12">
        <v>198</v>
      </c>
      <c r="G12">
        <v>761</v>
      </c>
      <c r="H12">
        <v>382</v>
      </c>
      <c r="I12">
        <v>375</v>
      </c>
      <c r="J12">
        <v>407</v>
      </c>
      <c r="K12">
        <v>273</v>
      </c>
      <c r="L12">
        <v>285</v>
      </c>
      <c r="M12">
        <v>331</v>
      </c>
      <c r="N12">
        <v>858</v>
      </c>
      <c r="O12">
        <v>118</v>
      </c>
      <c r="P12">
        <v>33</v>
      </c>
      <c r="Q12">
        <v>235</v>
      </c>
      <c r="R12">
        <v>1105</v>
      </c>
      <c r="S12">
        <v>918</v>
      </c>
      <c r="T12">
        <v>211</v>
      </c>
      <c r="U12">
        <v>195</v>
      </c>
      <c r="V12">
        <v>1006</v>
      </c>
      <c r="W12">
        <v>134</v>
      </c>
      <c r="X12">
        <v>184</v>
      </c>
      <c r="Y12">
        <v>153</v>
      </c>
      <c r="Z12">
        <v>1187</v>
      </c>
      <c r="AA12">
        <v>1333</v>
      </c>
      <c r="AB12">
        <v>1180</v>
      </c>
      <c r="AC12">
        <v>180</v>
      </c>
      <c r="AD12">
        <v>1041</v>
      </c>
      <c r="AE12">
        <v>99</v>
      </c>
      <c r="AF12">
        <v>1075</v>
      </c>
      <c r="AG12">
        <v>203</v>
      </c>
      <c r="AH12">
        <v>12</v>
      </c>
      <c r="AI12">
        <v>1050</v>
      </c>
      <c r="AJ12">
        <v>109</v>
      </c>
      <c r="AK12">
        <v>171</v>
      </c>
      <c r="AL12">
        <v>658</v>
      </c>
      <c r="AM12">
        <v>549</v>
      </c>
      <c r="AN12">
        <v>14</v>
      </c>
      <c r="AO12">
        <v>115</v>
      </c>
      <c r="AP12">
        <v>134</v>
      </c>
      <c r="AQ12">
        <v>113</v>
      </c>
      <c r="AR12">
        <v>92</v>
      </c>
      <c r="AS12">
        <v>88</v>
      </c>
      <c r="AT12">
        <v>140</v>
      </c>
      <c r="AU12">
        <v>102</v>
      </c>
      <c r="AV12">
        <v>100</v>
      </c>
      <c r="AW12">
        <v>31</v>
      </c>
      <c r="AX12">
        <v>96</v>
      </c>
      <c r="AY12">
        <v>130</v>
      </c>
      <c r="AZ12">
        <v>69</v>
      </c>
      <c r="BA12">
        <v>63</v>
      </c>
      <c r="BB12">
        <v>105</v>
      </c>
      <c r="BC12">
        <v>73</v>
      </c>
      <c r="BD12">
        <v>3</v>
      </c>
      <c r="BE12">
        <v>222</v>
      </c>
      <c r="BF12">
        <v>1118</v>
      </c>
      <c r="BG12">
        <v>826</v>
      </c>
      <c r="BH12">
        <v>513</v>
      </c>
      <c r="BI12">
        <v>324</v>
      </c>
      <c r="BJ12">
        <v>215</v>
      </c>
      <c r="BK12">
        <v>207</v>
      </c>
      <c r="BL12">
        <v>53</v>
      </c>
      <c r="BM12">
        <v>294</v>
      </c>
      <c r="BN12">
        <v>459</v>
      </c>
      <c r="BO12">
        <v>452</v>
      </c>
      <c r="BP12">
        <v>135</v>
      </c>
      <c r="BQ12">
        <v>338</v>
      </c>
      <c r="BR12">
        <v>476</v>
      </c>
      <c r="BS12">
        <v>452</v>
      </c>
      <c r="BT12">
        <v>84</v>
      </c>
      <c r="BU12">
        <v>158</v>
      </c>
      <c r="BV12">
        <v>98</v>
      </c>
      <c r="BW12">
        <v>256</v>
      </c>
      <c r="BX12">
        <v>922</v>
      </c>
      <c r="BY12">
        <v>934</v>
      </c>
      <c r="BZ12">
        <v>798</v>
      </c>
    </row>
    <row r="13" spans="1:78" x14ac:dyDescent="0.25">
      <c r="B13" s="7">
        <v>0.22</v>
      </c>
      <c r="C13" s="7">
        <v>0.22</v>
      </c>
      <c r="D13" s="7">
        <v>0.23</v>
      </c>
      <c r="E13" s="7">
        <v>0.23</v>
      </c>
      <c r="F13" s="7">
        <v>0.17</v>
      </c>
      <c r="G13" s="7">
        <v>0.24</v>
      </c>
      <c r="H13" s="7">
        <v>0.22</v>
      </c>
      <c r="I13" s="7">
        <v>0.26</v>
      </c>
      <c r="J13" s="7">
        <v>0.21</v>
      </c>
      <c r="K13" s="7">
        <v>0.22</v>
      </c>
      <c r="L13" s="7">
        <v>0.2</v>
      </c>
      <c r="M13" s="7">
        <v>0.2</v>
      </c>
      <c r="N13" s="7">
        <v>0.25</v>
      </c>
      <c r="O13" s="7">
        <v>0.18</v>
      </c>
      <c r="P13" s="7">
        <v>0.17</v>
      </c>
      <c r="Q13" s="7">
        <v>0.25</v>
      </c>
      <c r="R13" s="7">
        <v>0.22</v>
      </c>
      <c r="S13" s="7">
        <v>0.25</v>
      </c>
      <c r="T13" s="7">
        <v>0.17</v>
      </c>
      <c r="U13" s="7">
        <v>0.2</v>
      </c>
      <c r="V13" s="7">
        <v>0.23</v>
      </c>
      <c r="W13" s="7">
        <v>0.22</v>
      </c>
      <c r="X13" s="7">
        <v>0.21</v>
      </c>
      <c r="Y13" s="7">
        <v>0.21</v>
      </c>
      <c r="Z13" s="7">
        <v>0.23</v>
      </c>
      <c r="AA13" s="7">
        <v>0.22</v>
      </c>
      <c r="AB13" s="7">
        <v>0.22</v>
      </c>
      <c r="AC13" s="7">
        <v>0.25</v>
      </c>
      <c r="AD13" s="7">
        <v>0.22</v>
      </c>
      <c r="AE13" s="7">
        <v>0.19</v>
      </c>
      <c r="AF13" s="7">
        <v>0.23</v>
      </c>
      <c r="AG13" s="7">
        <v>0.22</v>
      </c>
      <c r="AH13" s="7">
        <v>0.31</v>
      </c>
      <c r="AI13" s="7">
        <v>0.24</v>
      </c>
      <c r="AJ13" s="7">
        <v>0.2</v>
      </c>
      <c r="AK13" s="7">
        <v>0.17</v>
      </c>
      <c r="AL13" s="7">
        <v>0.28000000000000003</v>
      </c>
      <c r="AM13" s="7">
        <v>0.19</v>
      </c>
      <c r="AN13" s="7">
        <v>0.24</v>
      </c>
      <c r="AO13" s="7">
        <v>0.16</v>
      </c>
      <c r="AP13" s="7">
        <v>0.23</v>
      </c>
      <c r="AQ13" s="7">
        <v>0.2</v>
      </c>
      <c r="AR13" s="7">
        <v>0.17</v>
      </c>
      <c r="AS13" s="7">
        <v>0.28000000000000003</v>
      </c>
      <c r="AT13" s="7">
        <v>0.25</v>
      </c>
      <c r="AU13" s="7">
        <v>0.28999999999999998</v>
      </c>
      <c r="AV13" s="7">
        <v>0.2</v>
      </c>
      <c r="AW13" s="7">
        <v>0.22</v>
      </c>
      <c r="AX13" s="7">
        <v>0.24</v>
      </c>
      <c r="AY13" s="7">
        <v>0.24</v>
      </c>
      <c r="AZ13" s="7">
        <v>0.17</v>
      </c>
      <c r="BA13" s="7">
        <v>0.22</v>
      </c>
      <c r="BB13" s="7">
        <v>0.24</v>
      </c>
      <c r="BC13" s="7">
        <v>0.23</v>
      </c>
      <c r="BD13" s="7">
        <v>0.12</v>
      </c>
      <c r="BE13" s="7">
        <v>0.25</v>
      </c>
      <c r="BF13" s="7">
        <v>0.22</v>
      </c>
      <c r="BG13" s="7">
        <v>0.25</v>
      </c>
      <c r="BH13" s="7">
        <v>0.19</v>
      </c>
      <c r="BI13" s="7">
        <v>0.25</v>
      </c>
      <c r="BJ13" s="7">
        <v>0.25</v>
      </c>
      <c r="BK13" s="7">
        <v>0.27</v>
      </c>
      <c r="BL13" s="7">
        <v>0.27</v>
      </c>
      <c r="BM13" s="7">
        <v>0.33</v>
      </c>
      <c r="BN13" s="7">
        <v>0.27</v>
      </c>
      <c r="BO13" s="7">
        <v>0.21</v>
      </c>
      <c r="BP13" s="7">
        <v>0.11</v>
      </c>
      <c r="BQ13" s="7">
        <v>0.34</v>
      </c>
      <c r="BR13" s="7">
        <v>0.3</v>
      </c>
      <c r="BS13" s="7">
        <v>0.3</v>
      </c>
      <c r="BT13" s="7">
        <v>0.19</v>
      </c>
      <c r="BU13" s="7">
        <v>0.28999999999999998</v>
      </c>
      <c r="BV13" s="7">
        <v>0.33</v>
      </c>
      <c r="BW13" s="7">
        <v>0.34</v>
      </c>
      <c r="BX13" s="7">
        <v>0.23</v>
      </c>
      <c r="BY13" s="7">
        <v>0.23</v>
      </c>
      <c r="BZ13" s="7">
        <v>0.23</v>
      </c>
    </row>
    <row r="14" spans="1:78" x14ac:dyDescent="0.25">
      <c r="A14" t="s">
        <v>55</v>
      </c>
      <c r="B14">
        <v>4226</v>
      </c>
      <c r="C14">
        <v>3594</v>
      </c>
      <c r="D14">
        <v>385</v>
      </c>
      <c r="E14">
        <v>247</v>
      </c>
      <c r="F14">
        <v>903</v>
      </c>
      <c r="G14">
        <v>2128</v>
      </c>
      <c r="H14">
        <v>1195</v>
      </c>
      <c r="I14">
        <v>967</v>
      </c>
      <c r="J14">
        <v>1364</v>
      </c>
      <c r="K14">
        <v>870</v>
      </c>
      <c r="L14">
        <v>1025</v>
      </c>
      <c r="M14">
        <v>1221</v>
      </c>
      <c r="N14">
        <v>2397</v>
      </c>
      <c r="O14">
        <v>468</v>
      </c>
      <c r="P14">
        <v>140</v>
      </c>
      <c r="Q14">
        <v>646</v>
      </c>
      <c r="R14">
        <v>3579</v>
      </c>
      <c r="S14">
        <v>2504</v>
      </c>
      <c r="T14">
        <v>938</v>
      </c>
      <c r="U14">
        <v>716</v>
      </c>
      <c r="V14">
        <v>3151</v>
      </c>
      <c r="W14">
        <v>433</v>
      </c>
      <c r="X14">
        <v>610</v>
      </c>
      <c r="Y14">
        <v>505</v>
      </c>
      <c r="Z14">
        <v>3721</v>
      </c>
      <c r="AA14">
        <v>4218</v>
      </c>
      <c r="AB14">
        <v>3713</v>
      </c>
      <c r="AC14">
        <v>493</v>
      </c>
      <c r="AD14">
        <v>3358</v>
      </c>
      <c r="AE14">
        <v>342</v>
      </c>
      <c r="AF14">
        <v>3303</v>
      </c>
      <c r="AG14">
        <v>678</v>
      </c>
      <c r="AH14">
        <v>26</v>
      </c>
      <c r="AI14">
        <v>3018</v>
      </c>
      <c r="AJ14">
        <v>381</v>
      </c>
      <c r="AK14">
        <v>755</v>
      </c>
      <c r="AL14">
        <v>1600</v>
      </c>
      <c r="AM14">
        <v>2123</v>
      </c>
      <c r="AN14">
        <v>44</v>
      </c>
      <c r="AO14">
        <v>448</v>
      </c>
      <c r="AP14">
        <v>405</v>
      </c>
      <c r="AQ14">
        <v>425</v>
      </c>
      <c r="AR14">
        <v>414</v>
      </c>
      <c r="AS14">
        <v>205</v>
      </c>
      <c r="AT14">
        <v>384</v>
      </c>
      <c r="AU14">
        <v>228</v>
      </c>
      <c r="AV14">
        <v>362</v>
      </c>
      <c r="AW14">
        <v>93</v>
      </c>
      <c r="AX14">
        <v>286</v>
      </c>
      <c r="AY14">
        <v>359</v>
      </c>
      <c r="AZ14">
        <v>310</v>
      </c>
      <c r="BA14">
        <v>212</v>
      </c>
      <c r="BB14">
        <v>301</v>
      </c>
      <c r="BC14">
        <v>220</v>
      </c>
      <c r="BD14">
        <v>20</v>
      </c>
      <c r="BE14">
        <v>640</v>
      </c>
      <c r="BF14">
        <v>3585</v>
      </c>
      <c r="BG14">
        <v>2287</v>
      </c>
      <c r="BH14">
        <v>1938</v>
      </c>
      <c r="BI14">
        <v>932</v>
      </c>
      <c r="BJ14">
        <v>613</v>
      </c>
      <c r="BK14">
        <v>514</v>
      </c>
      <c r="BL14">
        <v>133</v>
      </c>
      <c r="BM14">
        <v>572</v>
      </c>
      <c r="BN14">
        <v>1138</v>
      </c>
      <c r="BO14">
        <v>1553</v>
      </c>
      <c r="BP14">
        <v>962</v>
      </c>
      <c r="BQ14">
        <v>638</v>
      </c>
      <c r="BR14">
        <v>1038</v>
      </c>
      <c r="BS14">
        <v>1020</v>
      </c>
      <c r="BT14">
        <v>342</v>
      </c>
      <c r="BU14">
        <v>363</v>
      </c>
      <c r="BV14">
        <v>187</v>
      </c>
      <c r="BW14">
        <v>480</v>
      </c>
      <c r="BX14">
        <v>2856</v>
      </c>
      <c r="BY14">
        <v>2859</v>
      </c>
      <c r="BZ14">
        <v>2531</v>
      </c>
    </row>
    <row r="15" spans="1:78" x14ac:dyDescent="0.25">
      <c r="B15" s="7">
        <v>0.71</v>
      </c>
      <c r="C15" s="7">
        <v>0.71</v>
      </c>
      <c r="D15" s="7">
        <v>0.69</v>
      </c>
      <c r="E15" s="7">
        <v>0.69</v>
      </c>
      <c r="F15" s="7">
        <v>0.77</v>
      </c>
      <c r="G15" s="7">
        <v>0.68</v>
      </c>
      <c r="H15" s="7">
        <v>0.7</v>
      </c>
      <c r="I15" s="7">
        <v>0.66</v>
      </c>
      <c r="J15" s="7">
        <v>0.72</v>
      </c>
      <c r="K15" s="7">
        <v>0.71</v>
      </c>
      <c r="L15" s="7">
        <v>0.73</v>
      </c>
      <c r="M15" s="7">
        <v>0.74</v>
      </c>
      <c r="N15" s="7">
        <v>0.69</v>
      </c>
      <c r="O15" s="7">
        <v>0.73</v>
      </c>
      <c r="P15" s="7">
        <v>0.72</v>
      </c>
      <c r="Q15" s="7">
        <v>0.68</v>
      </c>
      <c r="R15" s="7">
        <v>0.71</v>
      </c>
      <c r="S15" s="7">
        <v>0.68</v>
      </c>
      <c r="T15" s="7">
        <v>0.76</v>
      </c>
      <c r="U15" s="7">
        <v>0.73</v>
      </c>
      <c r="V15" s="7">
        <v>0.71</v>
      </c>
      <c r="W15" s="7">
        <v>0.71</v>
      </c>
      <c r="X15" s="7">
        <v>0.7</v>
      </c>
      <c r="Y15" s="7">
        <v>0.7</v>
      </c>
      <c r="Z15" s="7">
        <v>0.71</v>
      </c>
      <c r="AA15" s="7">
        <v>0.71</v>
      </c>
      <c r="AB15" s="7">
        <v>0.71</v>
      </c>
      <c r="AC15" s="7">
        <v>0.69</v>
      </c>
      <c r="AD15" s="7">
        <v>0.72</v>
      </c>
      <c r="AE15" s="7">
        <v>0.65</v>
      </c>
      <c r="AF15" s="7">
        <v>0.7</v>
      </c>
      <c r="AG15" s="7">
        <v>0.74</v>
      </c>
      <c r="AH15" s="7">
        <v>0.67</v>
      </c>
      <c r="AI15" s="7">
        <v>0.69</v>
      </c>
      <c r="AJ15" s="7">
        <v>0.69</v>
      </c>
      <c r="AK15" s="7">
        <v>0.77</v>
      </c>
      <c r="AL15" s="7">
        <v>0.68</v>
      </c>
      <c r="AM15" s="7">
        <v>0.75</v>
      </c>
      <c r="AN15" s="7">
        <v>0.75</v>
      </c>
      <c r="AO15" s="7">
        <v>0.64</v>
      </c>
      <c r="AP15" s="7">
        <v>0.69</v>
      </c>
      <c r="AQ15" s="7">
        <v>0.75</v>
      </c>
      <c r="AR15" s="7">
        <v>0.76</v>
      </c>
      <c r="AS15" s="7">
        <v>0.65</v>
      </c>
      <c r="AT15" s="7">
        <v>0.69</v>
      </c>
      <c r="AU15" s="7">
        <v>0.66</v>
      </c>
      <c r="AV15" s="7">
        <v>0.74</v>
      </c>
      <c r="AW15" s="7">
        <v>0.65</v>
      </c>
      <c r="AX15" s="7">
        <v>0.7</v>
      </c>
      <c r="AY15" s="7">
        <v>0.67</v>
      </c>
      <c r="AZ15" s="7">
        <v>0.75</v>
      </c>
      <c r="BA15" s="7">
        <v>0.72</v>
      </c>
      <c r="BB15" s="7">
        <v>0.68</v>
      </c>
      <c r="BC15" s="7">
        <v>0.7</v>
      </c>
      <c r="BD15" s="7">
        <v>0.79</v>
      </c>
      <c r="BE15" s="7">
        <v>0.71</v>
      </c>
      <c r="BF15" s="7">
        <v>0.7</v>
      </c>
      <c r="BG15" s="7">
        <v>0.69</v>
      </c>
      <c r="BH15" s="7">
        <v>0.72</v>
      </c>
      <c r="BI15" s="7">
        <v>0.72</v>
      </c>
      <c r="BJ15" s="7">
        <v>0.71</v>
      </c>
      <c r="BK15" s="7">
        <v>0.67</v>
      </c>
      <c r="BL15" s="7">
        <v>0.67</v>
      </c>
      <c r="BM15" s="7">
        <v>0.65</v>
      </c>
      <c r="BN15" s="7">
        <v>0.68</v>
      </c>
      <c r="BO15" s="7">
        <v>0.72</v>
      </c>
      <c r="BP15" s="7">
        <v>0.76</v>
      </c>
      <c r="BQ15" s="7">
        <v>0.63</v>
      </c>
      <c r="BR15" s="7">
        <v>0.66</v>
      </c>
      <c r="BS15" s="7">
        <v>0.67</v>
      </c>
      <c r="BT15" s="7">
        <v>0.76</v>
      </c>
      <c r="BU15" s="7">
        <v>0.68</v>
      </c>
      <c r="BV15" s="7">
        <v>0.63</v>
      </c>
      <c r="BW15" s="7">
        <v>0.63</v>
      </c>
      <c r="BX15" s="7">
        <v>0.71</v>
      </c>
      <c r="BY15" s="7">
        <v>0.71</v>
      </c>
      <c r="BZ15" s="7">
        <v>0.72</v>
      </c>
    </row>
    <row r="16" spans="1:78" x14ac:dyDescent="0.25">
      <c r="A16" t="s">
        <v>40</v>
      </c>
      <c r="B16">
        <v>19</v>
      </c>
      <c r="C16">
        <v>15</v>
      </c>
      <c r="D16">
        <v>3</v>
      </c>
      <c r="E16">
        <v>1</v>
      </c>
      <c r="F16">
        <v>3</v>
      </c>
      <c r="G16">
        <v>9</v>
      </c>
      <c r="H16">
        <v>7</v>
      </c>
      <c r="I16">
        <v>1</v>
      </c>
      <c r="J16">
        <v>3</v>
      </c>
      <c r="K16">
        <v>6</v>
      </c>
      <c r="L16">
        <v>9</v>
      </c>
      <c r="M16">
        <v>4</v>
      </c>
      <c r="N16">
        <v>1</v>
      </c>
      <c r="O16">
        <v>13</v>
      </c>
      <c r="P16">
        <v>1</v>
      </c>
      <c r="Q16">
        <v>2</v>
      </c>
      <c r="R16">
        <v>17</v>
      </c>
      <c r="S16">
        <v>9</v>
      </c>
      <c r="T16">
        <v>5</v>
      </c>
      <c r="U16">
        <v>5</v>
      </c>
      <c r="V16">
        <v>4</v>
      </c>
      <c r="W16">
        <v>1</v>
      </c>
      <c r="X16">
        <v>5</v>
      </c>
      <c r="Y16">
        <v>3</v>
      </c>
      <c r="Z16">
        <v>16</v>
      </c>
      <c r="AA16">
        <v>19</v>
      </c>
      <c r="AB16">
        <v>16</v>
      </c>
      <c r="AC16">
        <v>1</v>
      </c>
      <c r="AD16">
        <v>8</v>
      </c>
      <c r="AE16">
        <v>3</v>
      </c>
      <c r="AF16">
        <v>12</v>
      </c>
      <c r="AG16">
        <v>1</v>
      </c>
      <c r="AH16">
        <v>0</v>
      </c>
      <c r="AI16">
        <v>9</v>
      </c>
      <c r="AJ16">
        <v>3</v>
      </c>
      <c r="AK16">
        <v>4</v>
      </c>
      <c r="AL16">
        <v>4</v>
      </c>
      <c r="AM16">
        <v>6</v>
      </c>
      <c r="AN16">
        <v>0</v>
      </c>
      <c r="AO16">
        <v>3</v>
      </c>
      <c r="AP16">
        <v>1</v>
      </c>
      <c r="AQ16">
        <v>1</v>
      </c>
      <c r="AR16">
        <v>1</v>
      </c>
      <c r="AS16">
        <v>1</v>
      </c>
      <c r="AT16">
        <v>0</v>
      </c>
      <c r="AU16">
        <v>4</v>
      </c>
      <c r="AV16">
        <v>2</v>
      </c>
      <c r="AW16">
        <v>0</v>
      </c>
      <c r="AX16">
        <v>3</v>
      </c>
      <c r="AY16">
        <v>1</v>
      </c>
      <c r="AZ16">
        <v>0</v>
      </c>
      <c r="BA16">
        <v>1</v>
      </c>
      <c r="BB16">
        <v>1</v>
      </c>
      <c r="BC16">
        <v>2</v>
      </c>
      <c r="BD16">
        <v>2</v>
      </c>
      <c r="BE16">
        <v>2</v>
      </c>
      <c r="BF16">
        <v>17</v>
      </c>
      <c r="BG16">
        <v>5</v>
      </c>
      <c r="BH16">
        <v>14</v>
      </c>
      <c r="BI16">
        <v>3</v>
      </c>
      <c r="BJ16">
        <v>0</v>
      </c>
      <c r="BK16">
        <v>2</v>
      </c>
      <c r="BL16">
        <v>0</v>
      </c>
      <c r="BM16">
        <v>0</v>
      </c>
      <c r="BN16">
        <v>2</v>
      </c>
      <c r="BO16">
        <v>4</v>
      </c>
      <c r="BP16">
        <v>13</v>
      </c>
      <c r="BQ16">
        <v>3</v>
      </c>
      <c r="BR16">
        <v>2</v>
      </c>
      <c r="BS16">
        <v>2</v>
      </c>
      <c r="BT16">
        <v>0</v>
      </c>
      <c r="BU16">
        <v>2</v>
      </c>
      <c r="BV16">
        <v>1</v>
      </c>
      <c r="BW16">
        <v>2</v>
      </c>
      <c r="BX16">
        <v>5</v>
      </c>
      <c r="BY16">
        <v>5</v>
      </c>
      <c r="BZ16">
        <v>5</v>
      </c>
    </row>
    <row r="17" spans="1:78" x14ac:dyDescent="0.25">
      <c r="B17">
        <v>0</v>
      </c>
      <c r="C17">
        <v>0</v>
      </c>
      <c r="D17" s="7">
        <v>0.01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v>0.01</v>
      </c>
      <c r="M17">
        <v>0</v>
      </c>
      <c r="N17">
        <v>0</v>
      </c>
      <c r="O17" s="7">
        <v>0.02</v>
      </c>
      <c r="P17" s="7">
        <v>0.01</v>
      </c>
      <c r="Q17">
        <v>0</v>
      </c>
      <c r="R17">
        <v>0</v>
      </c>
      <c r="S17">
        <v>0</v>
      </c>
      <c r="T17">
        <v>0</v>
      </c>
      <c r="U17" s="7">
        <v>0.01</v>
      </c>
      <c r="V17">
        <v>0</v>
      </c>
      <c r="W17">
        <v>0</v>
      </c>
      <c r="X17" s="7">
        <v>0.01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7">
        <v>0.01</v>
      </c>
      <c r="AF17">
        <v>0</v>
      </c>
      <c r="AG17">
        <v>0</v>
      </c>
      <c r="AH17" t="s">
        <v>106</v>
      </c>
      <c r="AI17">
        <v>0</v>
      </c>
      <c r="AJ17">
        <v>0</v>
      </c>
      <c r="AK17">
        <v>0</v>
      </c>
      <c r="AL17">
        <v>0</v>
      </c>
      <c r="AM17">
        <v>0</v>
      </c>
      <c r="AN17" t="s">
        <v>106</v>
      </c>
      <c r="AO17">
        <v>0</v>
      </c>
      <c r="AP17">
        <v>0</v>
      </c>
      <c r="AQ17">
        <v>0</v>
      </c>
      <c r="AR17">
        <v>0</v>
      </c>
      <c r="AS17">
        <v>0</v>
      </c>
      <c r="AT17" t="s">
        <v>106</v>
      </c>
      <c r="AU17" s="7">
        <v>0.01</v>
      </c>
      <c r="AV17">
        <v>0</v>
      </c>
      <c r="AW17" t="s">
        <v>106</v>
      </c>
      <c r="AX17" s="7">
        <v>0.01</v>
      </c>
      <c r="AY17">
        <v>0</v>
      </c>
      <c r="AZ17" t="s">
        <v>106</v>
      </c>
      <c r="BA17">
        <v>0</v>
      </c>
      <c r="BB17">
        <v>0</v>
      </c>
      <c r="BC17" s="7">
        <v>0.01</v>
      </c>
      <c r="BD17" s="7">
        <v>7.0000000000000007E-2</v>
      </c>
      <c r="BE17">
        <v>0</v>
      </c>
      <c r="BF17">
        <v>0</v>
      </c>
      <c r="BG17">
        <v>0</v>
      </c>
      <c r="BH17" s="7">
        <v>0.01</v>
      </c>
      <c r="BI17">
        <v>0</v>
      </c>
      <c r="BJ17" t="s">
        <v>106</v>
      </c>
      <c r="BK17">
        <v>0</v>
      </c>
      <c r="BL17" t="s">
        <v>106</v>
      </c>
      <c r="BM17" t="s">
        <v>106</v>
      </c>
      <c r="BN17">
        <v>0</v>
      </c>
      <c r="BO17">
        <v>0</v>
      </c>
      <c r="BP17" s="7">
        <v>0.01</v>
      </c>
      <c r="BQ17">
        <v>0</v>
      </c>
      <c r="BR17">
        <v>0</v>
      </c>
      <c r="BS17">
        <v>0</v>
      </c>
      <c r="BT17" t="s">
        <v>106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403</v>
      </c>
      <c r="C18">
        <v>334</v>
      </c>
      <c r="D18">
        <v>43</v>
      </c>
      <c r="E18">
        <v>26</v>
      </c>
      <c r="F18">
        <v>68</v>
      </c>
      <c r="G18">
        <v>210</v>
      </c>
      <c r="H18">
        <v>125</v>
      </c>
      <c r="I18">
        <v>111</v>
      </c>
      <c r="J18">
        <v>121</v>
      </c>
      <c r="K18">
        <v>79</v>
      </c>
      <c r="L18">
        <v>92</v>
      </c>
      <c r="M18">
        <v>102</v>
      </c>
      <c r="N18">
        <v>238</v>
      </c>
      <c r="O18">
        <v>43</v>
      </c>
      <c r="P18">
        <v>20</v>
      </c>
      <c r="Q18">
        <v>66</v>
      </c>
      <c r="R18">
        <v>337</v>
      </c>
      <c r="S18">
        <v>259</v>
      </c>
      <c r="T18">
        <v>78</v>
      </c>
      <c r="U18">
        <v>60</v>
      </c>
      <c r="V18">
        <v>278</v>
      </c>
      <c r="W18">
        <v>41</v>
      </c>
      <c r="X18">
        <v>70</v>
      </c>
      <c r="Y18">
        <v>56</v>
      </c>
      <c r="Z18">
        <v>347</v>
      </c>
      <c r="AA18">
        <v>401</v>
      </c>
      <c r="AB18">
        <v>345</v>
      </c>
      <c r="AC18">
        <v>42</v>
      </c>
      <c r="AD18">
        <v>274</v>
      </c>
      <c r="AE18">
        <v>79</v>
      </c>
      <c r="AF18">
        <v>306</v>
      </c>
      <c r="AG18">
        <v>37</v>
      </c>
      <c r="AH18">
        <v>1</v>
      </c>
      <c r="AI18">
        <v>274</v>
      </c>
      <c r="AJ18">
        <v>56</v>
      </c>
      <c r="AK18">
        <v>51</v>
      </c>
      <c r="AL18">
        <v>100</v>
      </c>
      <c r="AM18">
        <v>163</v>
      </c>
      <c r="AN18">
        <v>1</v>
      </c>
      <c r="AO18">
        <v>136</v>
      </c>
      <c r="AP18">
        <v>50</v>
      </c>
      <c r="AQ18">
        <v>28</v>
      </c>
      <c r="AR18">
        <v>39</v>
      </c>
      <c r="AS18">
        <v>24</v>
      </c>
      <c r="AT18">
        <v>30</v>
      </c>
      <c r="AU18">
        <v>14</v>
      </c>
      <c r="AV18">
        <v>25</v>
      </c>
      <c r="AW18">
        <v>18</v>
      </c>
      <c r="AX18">
        <v>24</v>
      </c>
      <c r="AY18">
        <v>45</v>
      </c>
      <c r="AZ18">
        <v>34</v>
      </c>
      <c r="BA18">
        <v>18</v>
      </c>
      <c r="BB18">
        <v>34</v>
      </c>
      <c r="BC18">
        <v>18</v>
      </c>
      <c r="BD18">
        <v>1</v>
      </c>
      <c r="BE18">
        <v>36</v>
      </c>
      <c r="BF18">
        <v>367</v>
      </c>
      <c r="BG18">
        <v>179</v>
      </c>
      <c r="BH18">
        <v>224</v>
      </c>
      <c r="BI18">
        <v>43</v>
      </c>
      <c r="BJ18">
        <v>40</v>
      </c>
      <c r="BK18">
        <v>44</v>
      </c>
      <c r="BL18">
        <v>13</v>
      </c>
      <c r="BM18">
        <v>17</v>
      </c>
      <c r="BN18">
        <v>83</v>
      </c>
      <c r="BO18">
        <v>154</v>
      </c>
      <c r="BP18">
        <v>148</v>
      </c>
      <c r="BQ18">
        <v>29</v>
      </c>
      <c r="BR18">
        <v>55</v>
      </c>
      <c r="BS18">
        <v>52</v>
      </c>
      <c r="BT18">
        <v>24</v>
      </c>
      <c r="BU18">
        <v>14</v>
      </c>
      <c r="BV18">
        <v>10</v>
      </c>
      <c r="BW18">
        <v>19</v>
      </c>
      <c r="BX18">
        <v>217</v>
      </c>
      <c r="BY18">
        <v>222</v>
      </c>
      <c r="BZ18">
        <v>170</v>
      </c>
    </row>
    <row r="19" spans="1:78" x14ac:dyDescent="0.25">
      <c r="B19" s="7">
        <v>7.0000000000000007E-2</v>
      </c>
      <c r="C19" s="7">
        <v>7.0000000000000007E-2</v>
      </c>
      <c r="D19" s="7">
        <v>0.08</v>
      </c>
      <c r="E19" s="7">
        <v>7.0000000000000007E-2</v>
      </c>
      <c r="F19" s="7">
        <v>0.06</v>
      </c>
      <c r="G19" s="7">
        <v>7.0000000000000007E-2</v>
      </c>
      <c r="H19" s="7">
        <v>7.0000000000000007E-2</v>
      </c>
      <c r="I19" s="7">
        <v>0.08</v>
      </c>
      <c r="J19" s="7">
        <v>0.06</v>
      </c>
      <c r="K19" s="7">
        <v>0.06</v>
      </c>
      <c r="L19" s="7">
        <v>7.0000000000000007E-2</v>
      </c>
      <c r="M19" s="7">
        <v>0.06</v>
      </c>
      <c r="N19" s="7">
        <v>7.0000000000000007E-2</v>
      </c>
      <c r="O19" s="7">
        <v>7.0000000000000007E-2</v>
      </c>
      <c r="P19" s="7">
        <v>0.1</v>
      </c>
      <c r="Q19" s="7">
        <v>7.0000000000000007E-2</v>
      </c>
      <c r="R19" s="7">
        <v>7.0000000000000007E-2</v>
      </c>
      <c r="S19" s="7">
        <v>7.0000000000000007E-2</v>
      </c>
      <c r="T19" s="7">
        <v>0.06</v>
      </c>
      <c r="U19" s="7">
        <v>0.06</v>
      </c>
      <c r="V19" s="7">
        <v>0.06</v>
      </c>
      <c r="W19" s="7">
        <v>7.0000000000000007E-2</v>
      </c>
      <c r="X19" s="7">
        <v>0.08</v>
      </c>
      <c r="Y19" s="7">
        <v>0.08</v>
      </c>
      <c r="Z19" s="7">
        <v>7.0000000000000007E-2</v>
      </c>
      <c r="AA19" s="7">
        <v>7.0000000000000007E-2</v>
      </c>
      <c r="AB19" s="7">
        <v>7.0000000000000007E-2</v>
      </c>
      <c r="AC19" s="7">
        <v>0.06</v>
      </c>
      <c r="AD19" s="7">
        <v>0.06</v>
      </c>
      <c r="AE19" s="7">
        <v>0.15</v>
      </c>
      <c r="AF19" s="7">
        <v>7.0000000000000007E-2</v>
      </c>
      <c r="AG19" s="7">
        <v>0.04</v>
      </c>
      <c r="AH19" s="7">
        <v>0.02</v>
      </c>
      <c r="AI19" s="7">
        <v>0.06</v>
      </c>
      <c r="AJ19" s="7">
        <v>0.1</v>
      </c>
      <c r="AK19" s="7">
        <v>0.05</v>
      </c>
      <c r="AL19" s="7">
        <v>0.04</v>
      </c>
      <c r="AM19" s="7">
        <v>0.06</v>
      </c>
      <c r="AN19" s="7">
        <v>0.01</v>
      </c>
      <c r="AO19" s="7">
        <v>0.19</v>
      </c>
      <c r="AP19" s="7">
        <v>0.09</v>
      </c>
      <c r="AQ19" s="7">
        <v>0.05</v>
      </c>
      <c r="AR19" s="7">
        <v>7.0000000000000007E-2</v>
      </c>
      <c r="AS19" s="7">
        <v>0.08</v>
      </c>
      <c r="AT19" s="7">
        <v>0.05</v>
      </c>
      <c r="AU19" s="7">
        <v>0.04</v>
      </c>
      <c r="AV19" s="7">
        <v>0.05</v>
      </c>
      <c r="AW19" s="7">
        <v>0.13</v>
      </c>
      <c r="AX19" s="7">
        <v>0.06</v>
      </c>
      <c r="AY19" s="7">
        <v>0.08</v>
      </c>
      <c r="AZ19" s="7">
        <v>0.08</v>
      </c>
      <c r="BA19" s="7">
        <v>0.06</v>
      </c>
      <c r="BB19" s="7">
        <v>0.08</v>
      </c>
      <c r="BC19" s="7">
        <v>0.06</v>
      </c>
      <c r="BD19" s="7">
        <v>0.03</v>
      </c>
      <c r="BE19" s="7">
        <v>0.04</v>
      </c>
      <c r="BF19" s="7">
        <v>7.0000000000000007E-2</v>
      </c>
      <c r="BG19" s="7">
        <v>0.05</v>
      </c>
      <c r="BH19" s="7">
        <v>0.08</v>
      </c>
      <c r="BI19" s="7">
        <v>0.03</v>
      </c>
      <c r="BJ19" s="7">
        <v>0.05</v>
      </c>
      <c r="BK19" s="7">
        <v>0.06</v>
      </c>
      <c r="BL19" s="7">
        <v>0.06</v>
      </c>
      <c r="BM19" s="7">
        <v>0.02</v>
      </c>
      <c r="BN19" s="7">
        <v>0.05</v>
      </c>
      <c r="BO19" s="7">
        <v>7.0000000000000007E-2</v>
      </c>
      <c r="BP19" s="7">
        <v>0.12</v>
      </c>
      <c r="BQ19" s="7">
        <v>0.03</v>
      </c>
      <c r="BR19" s="7">
        <v>0.03</v>
      </c>
      <c r="BS19" s="7">
        <v>0.03</v>
      </c>
      <c r="BT19" s="7">
        <v>0.05</v>
      </c>
      <c r="BU19" s="7">
        <v>0.03</v>
      </c>
      <c r="BV19" s="7">
        <v>0.03</v>
      </c>
      <c r="BW19" s="7">
        <v>0.03</v>
      </c>
      <c r="BX19" s="7">
        <v>0.05</v>
      </c>
      <c r="BY19" s="7">
        <v>0.06</v>
      </c>
      <c r="BZ19" s="7">
        <v>0.05</v>
      </c>
    </row>
  </sheetData>
  <pageMargins left="0.7" right="0.7" top="0.75" bottom="0.75" header="0.3" footer="0.3"/>
  <pageSetup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785</v>
      </c>
    </row>
    <row r="2" spans="1:78" x14ac:dyDescent="0.25">
      <c r="A2" t="e">
        <f>- A letter informing you your fixed term tariff is coming to An end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1249</v>
      </c>
      <c r="C12">
        <v>1069</v>
      </c>
      <c r="D12">
        <v>116</v>
      </c>
      <c r="E12">
        <v>64</v>
      </c>
      <c r="F12">
        <v>168</v>
      </c>
      <c r="G12">
        <v>700</v>
      </c>
      <c r="H12">
        <v>381</v>
      </c>
      <c r="I12">
        <v>367</v>
      </c>
      <c r="J12">
        <v>408</v>
      </c>
      <c r="K12">
        <v>245</v>
      </c>
      <c r="L12">
        <v>229</v>
      </c>
      <c r="M12">
        <v>292</v>
      </c>
      <c r="N12">
        <v>785</v>
      </c>
      <c r="O12">
        <v>135</v>
      </c>
      <c r="P12">
        <v>37</v>
      </c>
      <c r="Q12">
        <v>192</v>
      </c>
      <c r="R12">
        <v>1057</v>
      </c>
      <c r="S12">
        <v>896</v>
      </c>
      <c r="T12">
        <v>198</v>
      </c>
      <c r="U12">
        <v>140</v>
      </c>
      <c r="V12">
        <v>990</v>
      </c>
      <c r="W12">
        <v>112</v>
      </c>
      <c r="X12">
        <v>129</v>
      </c>
      <c r="Y12">
        <v>130</v>
      </c>
      <c r="Z12">
        <v>1119</v>
      </c>
      <c r="AA12">
        <v>1247</v>
      </c>
      <c r="AB12">
        <v>1117</v>
      </c>
      <c r="AC12">
        <v>192</v>
      </c>
      <c r="AD12">
        <v>965</v>
      </c>
      <c r="AE12">
        <v>81</v>
      </c>
      <c r="AF12">
        <v>952</v>
      </c>
      <c r="AG12">
        <v>248</v>
      </c>
      <c r="AH12">
        <v>9</v>
      </c>
      <c r="AI12">
        <v>1072</v>
      </c>
      <c r="AJ12">
        <v>84</v>
      </c>
      <c r="AK12">
        <v>85</v>
      </c>
      <c r="AL12">
        <v>874</v>
      </c>
      <c r="AM12">
        <v>292</v>
      </c>
      <c r="AN12">
        <v>18</v>
      </c>
      <c r="AO12">
        <v>61</v>
      </c>
      <c r="AP12">
        <v>119</v>
      </c>
      <c r="AQ12">
        <v>138</v>
      </c>
      <c r="AR12">
        <v>71</v>
      </c>
      <c r="AS12">
        <v>70</v>
      </c>
      <c r="AT12">
        <v>129</v>
      </c>
      <c r="AU12">
        <v>75</v>
      </c>
      <c r="AV12">
        <v>88</v>
      </c>
      <c r="AW12">
        <v>25</v>
      </c>
      <c r="AX12">
        <v>91</v>
      </c>
      <c r="AY12">
        <v>122</v>
      </c>
      <c r="AZ12">
        <v>67</v>
      </c>
      <c r="BA12">
        <v>56</v>
      </c>
      <c r="BB12">
        <v>110</v>
      </c>
      <c r="BC12">
        <v>86</v>
      </c>
      <c r="BD12">
        <v>2</v>
      </c>
      <c r="BE12">
        <v>247</v>
      </c>
      <c r="BF12">
        <v>1002</v>
      </c>
      <c r="BG12">
        <v>825</v>
      </c>
      <c r="BH12">
        <v>424</v>
      </c>
      <c r="BI12">
        <v>426</v>
      </c>
      <c r="BJ12">
        <v>192</v>
      </c>
      <c r="BK12">
        <v>144</v>
      </c>
      <c r="BL12">
        <v>44</v>
      </c>
      <c r="BM12">
        <v>399</v>
      </c>
      <c r="BN12">
        <v>446</v>
      </c>
      <c r="BO12">
        <v>318</v>
      </c>
      <c r="BP12">
        <v>87</v>
      </c>
      <c r="BQ12">
        <v>457</v>
      </c>
      <c r="BR12">
        <v>556</v>
      </c>
      <c r="BS12">
        <v>566</v>
      </c>
      <c r="BT12">
        <v>91</v>
      </c>
      <c r="BU12">
        <v>177</v>
      </c>
      <c r="BV12">
        <v>122</v>
      </c>
      <c r="BW12">
        <v>358</v>
      </c>
      <c r="BX12">
        <v>875</v>
      </c>
      <c r="BY12">
        <v>919</v>
      </c>
      <c r="BZ12">
        <v>794</v>
      </c>
    </row>
    <row r="13" spans="1:78" x14ac:dyDescent="0.25">
      <c r="B13" s="7">
        <v>0.21</v>
      </c>
      <c r="C13" s="7">
        <v>0.21</v>
      </c>
      <c r="D13" s="7">
        <v>0.21</v>
      </c>
      <c r="E13" s="7">
        <v>0.18</v>
      </c>
      <c r="F13" s="7">
        <v>0.14000000000000001</v>
      </c>
      <c r="G13" s="7">
        <v>0.23</v>
      </c>
      <c r="H13" s="7">
        <v>0.22</v>
      </c>
      <c r="I13" s="7">
        <v>0.25</v>
      </c>
      <c r="J13" s="7">
        <v>0.22</v>
      </c>
      <c r="K13" s="7">
        <v>0.2</v>
      </c>
      <c r="L13" s="7">
        <v>0.16</v>
      </c>
      <c r="M13" s="7">
        <v>0.18</v>
      </c>
      <c r="N13" s="7">
        <v>0.22</v>
      </c>
      <c r="O13" s="7">
        <v>0.21</v>
      </c>
      <c r="P13" s="7">
        <v>0.19</v>
      </c>
      <c r="Q13" s="7">
        <v>0.2</v>
      </c>
      <c r="R13" s="7">
        <v>0.21</v>
      </c>
      <c r="S13" s="7">
        <v>0.24</v>
      </c>
      <c r="T13" s="7">
        <v>0.16</v>
      </c>
      <c r="U13" s="7">
        <v>0.14000000000000001</v>
      </c>
      <c r="V13" s="7">
        <v>0.22</v>
      </c>
      <c r="W13" s="7">
        <v>0.19</v>
      </c>
      <c r="X13" s="7">
        <v>0.15</v>
      </c>
      <c r="Y13" s="7">
        <v>0.18</v>
      </c>
      <c r="Z13" s="7">
        <v>0.21</v>
      </c>
      <c r="AA13" s="7">
        <v>0.21</v>
      </c>
      <c r="AB13" s="7">
        <v>0.21</v>
      </c>
      <c r="AC13" s="7">
        <v>0.27</v>
      </c>
      <c r="AD13" s="7">
        <v>0.21</v>
      </c>
      <c r="AE13" s="7">
        <v>0.15</v>
      </c>
      <c r="AF13" s="7">
        <v>0.2</v>
      </c>
      <c r="AG13" s="7">
        <v>0.27</v>
      </c>
      <c r="AH13" s="7">
        <v>0.23</v>
      </c>
      <c r="AI13" s="7">
        <v>0.25</v>
      </c>
      <c r="AJ13" s="7">
        <v>0.15</v>
      </c>
      <c r="AK13" s="7">
        <v>0.09</v>
      </c>
      <c r="AL13" s="7">
        <v>0.37</v>
      </c>
      <c r="AM13" s="7">
        <v>0.1</v>
      </c>
      <c r="AN13" s="7">
        <v>0.3</v>
      </c>
      <c r="AO13" s="7">
        <v>0.09</v>
      </c>
      <c r="AP13" s="7">
        <v>0.2</v>
      </c>
      <c r="AQ13" s="7">
        <v>0.24</v>
      </c>
      <c r="AR13" s="7">
        <v>0.13</v>
      </c>
      <c r="AS13" s="7">
        <v>0.22</v>
      </c>
      <c r="AT13" s="7">
        <v>0.23</v>
      </c>
      <c r="AU13" s="7">
        <v>0.22</v>
      </c>
      <c r="AV13" s="7">
        <v>0.18</v>
      </c>
      <c r="AW13" s="7">
        <v>0.17</v>
      </c>
      <c r="AX13" s="7">
        <v>0.22</v>
      </c>
      <c r="AY13" s="7">
        <v>0.23</v>
      </c>
      <c r="AZ13" s="7">
        <v>0.16</v>
      </c>
      <c r="BA13" s="7">
        <v>0.19</v>
      </c>
      <c r="BB13" s="7">
        <v>0.25</v>
      </c>
      <c r="BC13" s="7">
        <v>0.27</v>
      </c>
      <c r="BD13" s="7">
        <v>7.0000000000000007E-2</v>
      </c>
      <c r="BE13" s="7">
        <v>0.27</v>
      </c>
      <c r="BF13" s="7">
        <v>0.2</v>
      </c>
      <c r="BG13" s="7">
        <v>0.25</v>
      </c>
      <c r="BH13" s="7">
        <v>0.16</v>
      </c>
      <c r="BI13" s="7">
        <v>0.33</v>
      </c>
      <c r="BJ13" s="7">
        <v>0.22</v>
      </c>
      <c r="BK13" s="7">
        <v>0.19</v>
      </c>
      <c r="BL13" s="7">
        <v>0.22</v>
      </c>
      <c r="BM13" s="7">
        <v>0.45</v>
      </c>
      <c r="BN13" s="7">
        <v>0.27</v>
      </c>
      <c r="BO13" s="7">
        <v>0.15</v>
      </c>
      <c r="BP13" s="7">
        <v>7.0000000000000007E-2</v>
      </c>
      <c r="BQ13" s="7">
        <v>0.45</v>
      </c>
      <c r="BR13" s="7">
        <v>0.35</v>
      </c>
      <c r="BS13" s="7">
        <v>0.37</v>
      </c>
      <c r="BT13" s="7">
        <v>0.2</v>
      </c>
      <c r="BU13" s="7">
        <v>0.33</v>
      </c>
      <c r="BV13" s="7">
        <v>0.41</v>
      </c>
      <c r="BW13" s="7">
        <v>0.47</v>
      </c>
      <c r="BX13" s="7">
        <v>0.22</v>
      </c>
      <c r="BY13" s="7">
        <v>0.23</v>
      </c>
      <c r="BZ13" s="7">
        <v>0.23</v>
      </c>
    </row>
    <row r="14" spans="1:78" x14ac:dyDescent="0.25">
      <c r="A14" t="s">
        <v>55</v>
      </c>
      <c r="B14">
        <v>4409</v>
      </c>
      <c r="C14">
        <v>3733</v>
      </c>
      <c r="D14">
        <v>411</v>
      </c>
      <c r="E14">
        <v>265</v>
      </c>
      <c r="F14">
        <v>951</v>
      </c>
      <c r="G14">
        <v>2237</v>
      </c>
      <c r="H14">
        <v>1221</v>
      </c>
      <c r="I14">
        <v>1017</v>
      </c>
      <c r="J14">
        <v>1388</v>
      </c>
      <c r="K14">
        <v>913</v>
      </c>
      <c r="L14">
        <v>1091</v>
      </c>
      <c r="M14">
        <v>1284</v>
      </c>
      <c r="N14">
        <v>2542</v>
      </c>
      <c r="O14">
        <v>454</v>
      </c>
      <c r="P14">
        <v>130</v>
      </c>
      <c r="Q14">
        <v>701</v>
      </c>
      <c r="R14">
        <v>3708</v>
      </c>
      <c r="S14">
        <v>2596</v>
      </c>
      <c r="T14">
        <v>966</v>
      </c>
      <c r="U14">
        <v>778</v>
      </c>
      <c r="V14">
        <v>3249</v>
      </c>
      <c r="W14">
        <v>459</v>
      </c>
      <c r="X14">
        <v>668</v>
      </c>
      <c r="Y14">
        <v>554</v>
      </c>
      <c r="Z14">
        <v>3855</v>
      </c>
      <c r="AA14">
        <v>4397</v>
      </c>
      <c r="AB14">
        <v>3843</v>
      </c>
      <c r="AC14">
        <v>494</v>
      </c>
      <c r="AD14">
        <v>3514</v>
      </c>
      <c r="AE14">
        <v>361</v>
      </c>
      <c r="AF14">
        <v>3503</v>
      </c>
      <c r="AG14">
        <v>642</v>
      </c>
      <c r="AH14">
        <v>27</v>
      </c>
      <c r="AI14">
        <v>3050</v>
      </c>
      <c r="AJ14">
        <v>434</v>
      </c>
      <c r="AK14">
        <v>848</v>
      </c>
      <c r="AL14">
        <v>1399</v>
      </c>
      <c r="AM14">
        <v>2460</v>
      </c>
      <c r="AN14">
        <v>40</v>
      </c>
      <c r="AO14">
        <v>499</v>
      </c>
      <c r="AP14">
        <v>431</v>
      </c>
      <c r="AQ14">
        <v>407</v>
      </c>
      <c r="AR14">
        <v>454</v>
      </c>
      <c r="AS14">
        <v>230</v>
      </c>
      <c r="AT14">
        <v>399</v>
      </c>
      <c r="AU14">
        <v>249</v>
      </c>
      <c r="AV14">
        <v>374</v>
      </c>
      <c r="AW14">
        <v>110</v>
      </c>
      <c r="AX14">
        <v>299</v>
      </c>
      <c r="AY14">
        <v>385</v>
      </c>
      <c r="AZ14">
        <v>318</v>
      </c>
      <c r="BA14">
        <v>219</v>
      </c>
      <c r="BB14">
        <v>301</v>
      </c>
      <c r="BC14">
        <v>215</v>
      </c>
      <c r="BD14">
        <v>18</v>
      </c>
      <c r="BE14">
        <v>618</v>
      </c>
      <c r="BF14">
        <v>3791</v>
      </c>
      <c r="BG14">
        <v>2323</v>
      </c>
      <c r="BH14">
        <v>2087</v>
      </c>
      <c r="BI14">
        <v>829</v>
      </c>
      <c r="BJ14">
        <v>645</v>
      </c>
      <c r="BK14">
        <v>590</v>
      </c>
      <c r="BL14">
        <v>146</v>
      </c>
      <c r="BM14">
        <v>472</v>
      </c>
      <c r="BN14">
        <v>1175</v>
      </c>
      <c r="BO14">
        <v>1733</v>
      </c>
      <c r="BP14">
        <v>1030</v>
      </c>
      <c r="BQ14">
        <v>521</v>
      </c>
      <c r="BR14">
        <v>966</v>
      </c>
      <c r="BS14">
        <v>913</v>
      </c>
      <c r="BT14">
        <v>338</v>
      </c>
      <c r="BU14">
        <v>344</v>
      </c>
      <c r="BV14">
        <v>164</v>
      </c>
      <c r="BW14">
        <v>377</v>
      </c>
      <c r="BX14">
        <v>2960</v>
      </c>
      <c r="BY14">
        <v>2938</v>
      </c>
      <c r="BZ14">
        <v>2576</v>
      </c>
    </row>
    <row r="15" spans="1:78" x14ac:dyDescent="0.25">
      <c r="B15" s="7">
        <v>0.74</v>
      </c>
      <c r="C15" s="7">
        <v>0.74</v>
      </c>
      <c r="D15" s="7">
        <v>0.73</v>
      </c>
      <c r="E15" s="7">
        <v>0.75</v>
      </c>
      <c r="F15" s="7">
        <v>0.81</v>
      </c>
      <c r="G15" s="7">
        <v>0.72</v>
      </c>
      <c r="H15" s="7">
        <v>0.71</v>
      </c>
      <c r="I15" s="7">
        <v>0.7</v>
      </c>
      <c r="J15" s="7">
        <v>0.73</v>
      </c>
      <c r="K15" s="7">
        <v>0.74</v>
      </c>
      <c r="L15" s="7">
        <v>0.77</v>
      </c>
      <c r="M15" s="7">
        <v>0.77</v>
      </c>
      <c r="N15" s="7">
        <v>0.73</v>
      </c>
      <c r="O15" s="7">
        <v>0.71</v>
      </c>
      <c r="P15" s="7">
        <v>0.67</v>
      </c>
      <c r="Q15" s="7">
        <v>0.74</v>
      </c>
      <c r="R15" s="7">
        <v>0.74</v>
      </c>
      <c r="S15" s="7">
        <v>0.7</v>
      </c>
      <c r="T15" s="7">
        <v>0.78</v>
      </c>
      <c r="U15" s="7">
        <v>0.8</v>
      </c>
      <c r="V15" s="7">
        <v>0.73</v>
      </c>
      <c r="W15" s="7">
        <v>0.75</v>
      </c>
      <c r="X15" s="7">
        <v>0.77</v>
      </c>
      <c r="Y15" s="7">
        <v>0.77</v>
      </c>
      <c r="Z15" s="7">
        <v>0.73</v>
      </c>
      <c r="AA15" s="7">
        <v>0.74</v>
      </c>
      <c r="AB15" s="7">
        <v>0.73</v>
      </c>
      <c r="AC15" s="7">
        <v>0.69</v>
      </c>
      <c r="AD15" s="7">
        <v>0.75</v>
      </c>
      <c r="AE15" s="7">
        <v>0.69</v>
      </c>
      <c r="AF15" s="7">
        <v>0.75</v>
      </c>
      <c r="AG15" s="7">
        <v>0.7</v>
      </c>
      <c r="AH15" s="7">
        <v>0.7</v>
      </c>
      <c r="AI15" s="7">
        <v>0.7</v>
      </c>
      <c r="AJ15" s="7">
        <v>0.79</v>
      </c>
      <c r="AK15" s="7">
        <v>0.86</v>
      </c>
      <c r="AL15" s="7">
        <v>0.59</v>
      </c>
      <c r="AM15" s="7">
        <v>0.87</v>
      </c>
      <c r="AN15" s="7">
        <v>0.67</v>
      </c>
      <c r="AO15" s="7">
        <v>0.71</v>
      </c>
      <c r="AP15" s="7">
        <v>0.73</v>
      </c>
      <c r="AQ15" s="7">
        <v>0.72</v>
      </c>
      <c r="AR15" s="7">
        <v>0.83</v>
      </c>
      <c r="AS15" s="7">
        <v>0.72</v>
      </c>
      <c r="AT15" s="7">
        <v>0.72</v>
      </c>
      <c r="AU15" s="7">
        <v>0.72</v>
      </c>
      <c r="AV15" s="7">
        <v>0.76</v>
      </c>
      <c r="AW15" s="7">
        <v>0.77</v>
      </c>
      <c r="AX15" s="7">
        <v>0.73</v>
      </c>
      <c r="AY15" s="7">
        <v>0.72</v>
      </c>
      <c r="AZ15" s="7">
        <v>0.77</v>
      </c>
      <c r="BA15" s="7">
        <v>0.75</v>
      </c>
      <c r="BB15" s="7">
        <v>0.68</v>
      </c>
      <c r="BC15" s="7">
        <v>0.69</v>
      </c>
      <c r="BD15" s="7">
        <v>0.72</v>
      </c>
      <c r="BE15" s="7">
        <v>0.69</v>
      </c>
      <c r="BF15" s="7">
        <v>0.75</v>
      </c>
      <c r="BG15" s="7">
        <v>0.7</v>
      </c>
      <c r="BH15" s="7">
        <v>0.78</v>
      </c>
      <c r="BI15" s="7">
        <v>0.64</v>
      </c>
      <c r="BJ15" s="7">
        <v>0.74</v>
      </c>
      <c r="BK15" s="7">
        <v>0.77</v>
      </c>
      <c r="BL15" s="7">
        <v>0.73</v>
      </c>
      <c r="BM15" s="7">
        <v>0.53</v>
      </c>
      <c r="BN15" s="7">
        <v>0.7</v>
      </c>
      <c r="BO15" s="7">
        <v>0.8</v>
      </c>
      <c r="BP15" s="7">
        <v>0.82</v>
      </c>
      <c r="BQ15" s="7">
        <v>0.52</v>
      </c>
      <c r="BR15" s="7">
        <v>0.61</v>
      </c>
      <c r="BS15" s="7">
        <v>0.6</v>
      </c>
      <c r="BT15" s="7">
        <v>0.75</v>
      </c>
      <c r="BU15" s="7">
        <v>0.64</v>
      </c>
      <c r="BV15" s="7">
        <v>0.55000000000000004</v>
      </c>
      <c r="BW15" s="7">
        <v>0.5</v>
      </c>
      <c r="BX15" s="7">
        <v>0.74</v>
      </c>
      <c r="BY15" s="7">
        <v>0.73</v>
      </c>
      <c r="BZ15" s="7">
        <v>0.73</v>
      </c>
    </row>
    <row r="16" spans="1:78" x14ac:dyDescent="0.25">
      <c r="A16" t="s">
        <v>40</v>
      </c>
      <c r="B16">
        <v>20</v>
      </c>
      <c r="C16">
        <v>15</v>
      </c>
      <c r="D16">
        <v>4</v>
      </c>
      <c r="E16">
        <v>2</v>
      </c>
      <c r="F16">
        <v>3</v>
      </c>
      <c r="G16">
        <v>12</v>
      </c>
      <c r="H16">
        <v>5</v>
      </c>
      <c r="I16">
        <v>1</v>
      </c>
      <c r="J16">
        <v>6</v>
      </c>
      <c r="K16">
        <v>7</v>
      </c>
      <c r="L16">
        <v>6</v>
      </c>
      <c r="M16">
        <v>5</v>
      </c>
      <c r="N16">
        <v>2</v>
      </c>
      <c r="O16">
        <v>12</v>
      </c>
      <c r="P16">
        <v>2</v>
      </c>
      <c r="Q16">
        <v>1</v>
      </c>
      <c r="R16">
        <v>20</v>
      </c>
      <c r="S16">
        <v>8</v>
      </c>
      <c r="T16">
        <v>7</v>
      </c>
      <c r="U16">
        <v>5</v>
      </c>
      <c r="V16">
        <v>8</v>
      </c>
      <c r="W16">
        <v>0</v>
      </c>
      <c r="X16">
        <v>4</v>
      </c>
      <c r="Y16">
        <v>2</v>
      </c>
      <c r="Z16">
        <v>18</v>
      </c>
      <c r="AA16">
        <v>20</v>
      </c>
      <c r="AB16">
        <v>18</v>
      </c>
      <c r="AC16">
        <v>1</v>
      </c>
      <c r="AD16">
        <v>9</v>
      </c>
      <c r="AE16">
        <v>3</v>
      </c>
      <c r="AF16">
        <v>9</v>
      </c>
      <c r="AG16">
        <v>2</v>
      </c>
      <c r="AH16">
        <v>1</v>
      </c>
      <c r="AI16">
        <v>10</v>
      </c>
      <c r="AJ16">
        <v>2</v>
      </c>
      <c r="AK16">
        <v>5</v>
      </c>
      <c r="AL16">
        <v>5</v>
      </c>
      <c r="AM16">
        <v>5</v>
      </c>
      <c r="AN16">
        <v>0</v>
      </c>
      <c r="AO16">
        <v>4</v>
      </c>
      <c r="AP16">
        <v>3</v>
      </c>
      <c r="AQ16">
        <v>0</v>
      </c>
      <c r="AR16">
        <v>1</v>
      </c>
      <c r="AS16">
        <v>0</v>
      </c>
      <c r="AT16">
        <v>0</v>
      </c>
      <c r="AU16">
        <v>5</v>
      </c>
      <c r="AV16">
        <v>2</v>
      </c>
      <c r="AW16">
        <v>1</v>
      </c>
      <c r="AX16">
        <v>3</v>
      </c>
      <c r="AY16">
        <v>0</v>
      </c>
      <c r="AZ16">
        <v>0</v>
      </c>
      <c r="BA16">
        <v>2</v>
      </c>
      <c r="BB16">
        <v>1</v>
      </c>
      <c r="BC16">
        <v>2</v>
      </c>
      <c r="BD16">
        <v>2</v>
      </c>
      <c r="BE16">
        <v>2</v>
      </c>
      <c r="BF16">
        <v>19</v>
      </c>
      <c r="BG16">
        <v>7</v>
      </c>
      <c r="BH16">
        <v>14</v>
      </c>
      <c r="BI16">
        <v>5</v>
      </c>
      <c r="BJ16">
        <v>0</v>
      </c>
      <c r="BK16">
        <v>1</v>
      </c>
      <c r="BL16">
        <v>0</v>
      </c>
      <c r="BM16">
        <v>0</v>
      </c>
      <c r="BN16">
        <v>2</v>
      </c>
      <c r="BO16">
        <v>5</v>
      </c>
      <c r="BP16">
        <v>14</v>
      </c>
      <c r="BQ16">
        <v>3</v>
      </c>
      <c r="BR16">
        <v>2</v>
      </c>
      <c r="BS16">
        <v>2</v>
      </c>
      <c r="BT16">
        <v>0</v>
      </c>
      <c r="BU16">
        <v>2</v>
      </c>
      <c r="BV16">
        <v>1</v>
      </c>
      <c r="BW16">
        <v>2</v>
      </c>
      <c r="BX16">
        <v>5</v>
      </c>
      <c r="BY16">
        <v>6</v>
      </c>
      <c r="BZ16">
        <v>5</v>
      </c>
    </row>
    <row r="17" spans="1:78" x14ac:dyDescent="0.25">
      <c r="B17">
        <v>0</v>
      </c>
      <c r="C17">
        <v>0</v>
      </c>
      <c r="D17" s="7">
        <v>0.01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 s="7">
        <v>0.01</v>
      </c>
      <c r="L17">
        <v>0</v>
      </c>
      <c r="M17">
        <v>0</v>
      </c>
      <c r="N17">
        <v>0</v>
      </c>
      <c r="O17" s="7">
        <v>0.02</v>
      </c>
      <c r="P17" s="7">
        <v>0.01</v>
      </c>
      <c r="Q17">
        <v>0</v>
      </c>
      <c r="R17">
        <v>0</v>
      </c>
      <c r="S17">
        <v>0</v>
      </c>
      <c r="T17" s="7">
        <v>0.01</v>
      </c>
      <c r="U17">
        <v>0</v>
      </c>
      <c r="V17">
        <v>0</v>
      </c>
      <c r="W17" t="s">
        <v>106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7">
        <v>0.01</v>
      </c>
      <c r="AF17">
        <v>0</v>
      </c>
      <c r="AG17">
        <v>0</v>
      </c>
      <c r="AH17" s="7">
        <v>0.03</v>
      </c>
      <c r="AI17">
        <v>0</v>
      </c>
      <c r="AJ17">
        <v>0</v>
      </c>
      <c r="AK17" s="7">
        <v>0.01</v>
      </c>
      <c r="AL17">
        <v>0</v>
      </c>
      <c r="AM17">
        <v>0</v>
      </c>
      <c r="AN17" t="s">
        <v>106</v>
      </c>
      <c r="AO17" s="7">
        <v>0.01</v>
      </c>
      <c r="AP17">
        <v>0</v>
      </c>
      <c r="AQ17" t="s">
        <v>106</v>
      </c>
      <c r="AR17">
        <v>0</v>
      </c>
      <c r="AS17" t="s">
        <v>106</v>
      </c>
      <c r="AT17" t="s">
        <v>106</v>
      </c>
      <c r="AU17" s="7">
        <v>0.01</v>
      </c>
      <c r="AV17">
        <v>0</v>
      </c>
      <c r="AW17">
        <v>0</v>
      </c>
      <c r="AX17" s="7">
        <v>0.01</v>
      </c>
      <c r="AY17" t="s">
        <v>106</v>
      </c>
      <c r="AZ17" t="s">
        <v>106</v>
      </c>
      <c r="BA17" s="7">
        <v>0.01</v>
      </c>
      <c r="BB17">
        <v>0</v>
      </c>
      <c r="BC17" s="7">
        <v>0.01</v>
      </c>
      <c r="BD17" s="7">
        <v>7.0000000000000007E-2</v>
      </c>
      <c r="BE17">
        <v>0</v>
      </c>
      <c r="BF17">
        <v>0</v>
      </c>
      <c r="BG17">
        <v>0</v>
      </c>
      <c r="BH17" s="7">
        <v>0.01</v>
      </c>
      <c r="BI17">
        <v>0</v>
      </c>
      <c r="BJ17" t="s">
        <v>106</v>
      </c>
      <c r="BK17">
        <v>0</v>
      </c>
      <c r="BL17" t="s">
        <v>106</v>
      </c>
      <c r="BM17" t="s">
        <v>106</v>
      </c>
      <c r="BN17">
        <v>0</v>
      </c>
      <c r="BO17">
        <v>0</v>
      </c>
      <c r="BP17" s="7">
        <v>0.01</v>
      </c>
      <c r="BQ17">
        <v>0</v>
      </c>
      <c r="BR17">
        <v>0</v>
      </c>
      <c r="BS17">
        <v>0</v>
      </c>
      <c r="BT17" t="s">
        <v>106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308</v>
      </c>
      <c r="C18">
        <v>255</v>
      </c>
      <c r="D18">
        <v>29</v>
      </c>
      <c r="E18">
        <v>25</v>
      </c>
      <c r="F18">
        <v>49</v>
      </c>
      <c r="G18">
        <v>158</v>
      </c>
      <c r="H18">
        <v>101</v>
      </c>
      <c r="I18">
        <v>69</v>
      </c>
      <c r="J18">
        <v>92</v>
      </c>
      <c r="K18">
        <v>62</v>
      </c>
      <c r="L18">
        <v>85</v>
      </c>
      <c r="M18">
        <v>77</v>
      </c>
      <c r="N18">
        <v>165</v>
      </c>
      <c r="O18">
        <v>41</v>
      </c>
      <c r="P18">
        <v>26</v>
      </c>
      <c r="Q18">
        <v>55</v>
      </c>
      <c r="R18">
        <v>253</v>
      </c>
      <c r="S18">
        <v>189</v>
      </c>
      <c r="T18">
        <v>60</v>
      </c>
      <c r="U18">
        <v>52</v>
      </c>
      <c r="V18">
        <v>193</v>
      </c>
      <c r="W18">
        <v>37</v>
      </c>
      <c r="X18">
        <v>68</v>
      </c>
      <c r="Y18">
        <v>31</v>
      </c>
      <c r="Z18">
        <v>278</v>
      </c>
      <c r="AA18">
        <v>306</v>
      </c>
      <c r="AB18">
        <v>275</v>
      </c>
      <c r="AC18">
        <v>28</v>
      </c>
      <c r="AD18">
        <v>193</v>
      </c>
      <c r="AE18">
        <v>78</v>
      </c>
      <c r="AF18">
        <v>232</v>
      </c>
      <c r="AG18">
        <v>27</v>
      </c>
      <c r="AH18">
        <v>2</v>
      </c>
      <c r="AI18">
        <v>219</v>
      </c>
      <c r="AJ18">
        <v>29</v>
      </c>
      <c r="AK18">
        <v>42</v>
      </c>
      <c r="AL18">
        <v>84</v>
      </c>
      <c r="AM18">
        <v>84</v>
      </c>
      <c r="AN18">
        <v>1</v>
      </c>
      <c r="AO18">
        <v>137</v>
      </c>
      <c r="AP18">
        <v>37</v>
      </c>
      <c r="AQ18">
        <v>22</v>
      </c>
      <c r="AR18">
        <v>20</v>
      </c>
      <c r="AS18">
        <v>18</v>
      </c>
      <c r="AT18">
        <v>27</v>
      </c>
      <c r="AU18">
        <v>19</v>
      </c>
      <c r="AV18">
        <v>27</v>
      </c>
      <c r="AW18">
        <v>8</v>
      </c>
      <c r="AX18">
        <v>17</v>
      </c>
      <c r="AY18">
        <v>26</v>
      </c>
      <c r="AZ18">
        <v>28</v>
      </c>
      <c r="BA18">
        <v>17</v>
      </c>
      <c r="BB18">
        <v>29</v>
      </c>
      <c r="BC18">
        <v>10</v>
      </c>
      <c r="BD18">
        <v>4</v>
      </c>
      <c r="BE18">
        <v>33</v>
      </c>
      <c r="BF18">
        <v>276</v>
      </c>
      <c r="BG18">
        <v>144</v>
      </c>
      <c r="BH18">
        <v>165</v>
      </c>
      <c r="BI18">
        <v>41</v>
      </c>
      <c r="BJ18">
        <v>30</v>
      </c>
      <c r="BK18">
        <v>33</v>
      </c>
      <c r="BL18">
        <v>10</v>
      </c>
      <c r="BM18">
        <v>13</v>
      </c>
      <c r="BN18">
        <v>59</v>
      </c>
      <c r="BO18">
        <v>109</v>
      </c>
      <c r="BP18">
        <v>128</v>
      </c>
      <c r="BQ18">
        <v>27</v>
      </c>
      <c r="BR18">
        <v>49</v>
      </c>
      <c r="BS18">
        <v>45</v>
      </c>
      <c r="BT18">
        <v>21</v>
      </c>
      <c r="BU18">
        <v>13</v>
      </c>
      <c r="BV18">
        <v>9</v>
      </c>
      <c r="BW18">
        <v>20</v>
      </c>
      <c r="BX18">
        <v>161</v>
      </c>
      <c r="BY18">
        <v>157</v>
      </c>
      <c r="BZ18">
        <v>130</v>
      </c>
    </row>
    <row r="19" spans="1:78" x14ac:dyDescent="0.25">
      <c r="B19" s="7">
        <v>0.05</v>
      </c>
      <c r="C19" s="7">
        <v>0.05</v>
      </c>
      <c r="D19" s="7">
        <v>0.05</v>
      </c>
      <c r="E19" s="7">
        <v>7.0000000000000007E-2</v>
      </c>
      <c r="F19" s="7">
        <v>0.04</v>
      </c>
      <c r="G19" s="7">
        <v>0.05</v>
      </c>
      <c r="H19" s="7">
        <v>0.06</v>
      </c>
      <c r="I19" s="7">
        <v>0.05</v>
      </c>
      <c r="J19" s="7">
        <v>0.05</v>
      </c>
      <c r="K19" s="7">
        <v>0.05</v>
      </c>
      <c r="L19" s="7">
        <v>0.06</v>
      </c>
      <c r="M19" s="7">
        <v>0.05</v>
      </c>
      <c r="N19" s="7">
        <v>0.05</v>
      </c>
      <c r="O19" s="7">
        <v>0.06</v>
      </c>
      <c r="P19" s="7">
        <v>0.14000000000000001</v>
      </c>
      <c r="Q19" s="7">
        <v>0.06</v>
      </c>
      <c r="R19" s="7">
        <v>0.05</v>
      </c>
      <c r="S19" s="7">
        <v>0.05</v>
      </c>
      <c r="T19" s="7">
        <v>0.05</v>
      </c>
      <c r="U19" s="7">
        <v>0.05</v>
      </c>
      <c r="V19" s="7">
        <v>0.04</v>
      </c>
      <c r="W19" s="7">
        <v>0.06</v>
      </c>
      <c r="X19" s="7">
        <v>0.08</v>
      </c>
      <c r="Y19" s="7">
        <v>0.04</v>
      </c>
      <c r="Z19" s="7">
        <v>0.05</v>
      </c>
      <c r="AA19" s="7">
        <v>0.05</v>
      </c>
      <c r="AB19" s="7">
        <v>0.05</v>
      </c>
      <c r="AC19" s="7">
        <v>0.04</v>
      </c>
      <c r="AD19" s="7">
        <v>0.04</v>
      </c>
      <c r="AE19" s="7">
        <v>0.15</v>
      </c>
      <c r="AF19" s="7">
        <v>0.05</v>
      </c>
      <c r="AG19" s="7">
        <v>0.03</v>
      </c>
      <c r="AH19" s="7">
        <v>0.04</v>
      </c>
      <c r="AI19" s="7">
        <v>0.05</v>
      </c>
      <c r="AJ19" s="7">
        <v>0.05</v>
      </c>
      <c r="AK19" s="7">
        <v>0.04</v>
      </c>
      <c r="AL19" s="7">
        <v>0.04</v>
      </c>
      <c r="AM19" s="7">
        <v>0.03</v>
      </c>
      <c r="AN19" s="7">
        <v>0.03</v>
      </c>
      <c r="AO19" s="7">
        <v>0.2</v>
      </c>
      <c r="AP19" s="7">
        <v>0.06</v>
      </c>
      <c r="AQ19" s="7">
        <v>0.04</v>
      </c>
      <c r="AR19" s="7">
        <v>0.04</v>
      </c>
      <c r="AS19" s="7">
        <v>0.06</v>
      </c>
      <c r="AT19" s="7">
        <v>0.05</v>
      </c>
      <c r="AU19" s="7">
        <v>0.05</v>
      </c>
      <c r="AV19" s="7">
        <v>0.05</v>
      </c>
      <c r="AW19" s="7">
        <v>0.05</v>
      </c>
      <c r="AX19" s="7">
        <v>0.04</v>
      </c>
      <c r="AY19" s="7">
        <v>0.05</v>
      </c>
      <c r="AZ19" s="7">
        <v>7.0000000000000007E-2</v>
      </c>
      <c r="BA19" s="7">
        <v>0.06</v>
      </c>
      <c r="BB19" s="7">
        <v>7.0000000000000007E-2</v>
      </c>
      <c r="BC19" s="7">
        <v>0.03</v>
      </c>
      <c r="BD19" s="7">
        <v>0.14000000000000001</v>
      </c>
      <c r="BE19" s="7">
        <v>0.04</v>
      </c>
      <c r="BF19" s="7">
        <v>0.05</v>
      </c>
      <c r="BG19" s="7">
        <v>0.04</v>
      </c>
      <c r="BH19" s="7">
        <v>0.06</v>
      </c>
      <c r="BI19" s="7">
        <v>0.03</v>
      </c>
      <c r="BJ19" s="7">
        <v>0.03</v>
      </c>
      <c r="BK19" s="7">
        <v>0.04</v>
      </c>
      <c r="BL19" s="7">
        <v>0.05</v>
      </c>
      <c r="BM19" s="7">
        <v>0.01</v>
      </c>
      <c r="BN19" s="7">
        <v>0.04</v>
      </c>
      <c r="BO19" s="7">
        <v>0.05</v>
      </c>
      <c r="BP19" s="7">
        <v>0.1</v>
      </c>
      <c r="BQ19" s="7">
        <v>0.03</v>
      </c>
      <c r="BR19" s="7">
        <v>0.03</v>
      </c>
      <c r="BS19" s="7">
        <v>0.03</v>
      </c>
      <c r="BT19" s="7">
        <v>0.05</v>
      </c>
      <c r="BU19" s="7">
        <v>0.02</v>
      </c>
      <c r="BV19" s="7">
        <v>0.03</v>
      </c>
      <c r="BW19" s="7">
        <v>0.03</v>
      </c>
      <c r="BX19" s="7">
        <v>0.04</v>
      </c>
      <c r="BY19" s="7">
        <v>0.04</v>
      </c>
      <c r="BZ19" s="7">
        <v>0.04</v>
      </c>
    </row>
  </sheetData>
  <pageMargins left="0.7" right="0.7" top="0.75" bottom="0.75" header="0.3" footer="0.3"/>
  <pageSetup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790</v>
      </c>
    </row>
    <row r="2" spans="1:78" x14ac:dyDescent="0.25">
      <c r="A2" t="s">
        <v>792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3512</v>
      </c>
      <c r="C8">
        <v>2983</v>
      </c>
      <c r="D8">
        <v>299</v>
      </c>
      <c r="E8">
        <v>230</v>
      </c>
      <c r="F8">
        <v>558</v>
      </c>
      <c r="G8">
        <v>1653</v>
      </c>
      <c r="H8">
        <v>1301</v>
      </c>
      <c r="I8">
        <v>800</v>
      </c>
      <c r="J8">
        <v>930</v>
      </c>
      <c r="K8">
        <v>655</v>
      </c>
      <c r="L8">
        <v>1127</v>
      </c>
      <c r="M8">
        <v>1149</v>
      </c>
      <c r="N8">
        <v>1928</v>
      </c>
      <c r="O8">
        <v>333</v>
      </c>
      <c r="P8">
        <v>102</v>
      </c>
      <c r="Q8">
        <v>675</v>
      </c>
      <c r="R8">
        <v>2837</v>
      </c>
      <c r="S8">
        <v>2255</v>
      </c>
      <c r="T8">
        <v>569</v>
      </c>
      <c r="U8">
        <v>627</v>
      </c>
      <c r="V8">
        <v>2462</v>
      </c>
      <c r="W8">
        <v>410</v>
      </c>
      <c r="X8">
        <v>609</v>
      </c>
      <c r="Y8">
        <v>424</v>
      </c>
      <c r="Z8">
        <v>3088</v>
      </c>
      <c r="AA8">
        <v>3506</v>
      </c>
      <c r="AB8">
        <v>3082</v>
      </c>
      <c r="AC8">
        <v>439</v>
      </c>
      <c r="AD8">
        <v>2817</v>
      </c>
      <c r="AE8">
        <v>225</v>
      </c>
      <c r="AF8">
        <v>2895</v>
      </c>
      <c r="AG8">
        <v>488</v>
      </c>
      <c r="AH8">
        <v>21</v>
      </c>
      <c r="AI8">
        <v>2606</v>
      </c>
      <c r="AJ8">
        <v>343</v>
      </c>
      <c r="AK8">
        <v>529</v>
      </c>
      <c r="AL8">
        <v>1519</v>
      </c>
      <c r="AM8">
        <v>1631</v>
      </c>
      <c r="AN8">
        <v>36</v>
      </c>
      <c r="AO8">
        <v>315</v>
      </c>
      <c r="AP8">
        <v>311</v>
      </c>
      <c r="AQ8">
        <v>372</v>
      </c>
      <c r="AR8">
        <v>225</v>
      </c>
      <c r="AS8">
        <v>192</v>
      </c>
      <c r="AT8">
        <v>343</v>
      </c>
      <c r="AU8">
        <v>212</v>
      </c>
      <c r="AV8">
        <v>273</v>
      </c>
      <c r="AW8">
        <v>75</v>
      </c>
      <c r="AX8">
        <v>218</v>
      </c>
      <c r="AY8">
        <v>336</v>
      </c>
      <c r="AZ8">
        <v>240</v>
      </c>
      <c r="BA8">
        <v>183</v>
      </c>
      <c r="BB8">
        <v>319</v>
      </c>
      <c r="BC8">
        <v>200</v>
      </c>
      <c r="BD8">
        <v>13</v>
      </c>
      <c r="BE8">
        <v>465</v>
      </c>
      <c r="BF8">
        <v>3047</v>
      </c>
      <c r="BG8">
        <v>2040</v>
      </c>
      <c r="BH8">
        <v>1472</v>
      </c>
      <c r="BI8">
        <v>760</v>
      </c>
      <c r="BJ8">
        <v>565</v>
      </c>
      <c r="BK8">
        <v>499</v>
      </c>
      <c r="BL8">
        <v>131</v>
      </c>
      <c r="BM8">
        <v>618</v>
      </c>
      <c r="BN8">
        <v>1130</v>
      </c>
      <c r="BO8">
        <v>1377</v>
      </c>
      <c r="BP8">
        <v>387</v>
      </c>
      <c r="BQ8">
        <v>700</v>
      </c>
      <c r="BR8">
        <v>1021</v>
      </c>
      <c r="BS8">
        <v>1006</v>
      </c>
      <c r="BT8">
        <v>204</v>
      </c>
      <c r="BU8">
        <v>304</v>
      </c>
      <c r="BV8">
        <v>208</v>
      </c>
      <c r="BW8">
        <v>523</v>
      </c>
      <c r="BX8">
        <v>2506</v>
      </c>
      <c r="BY8">
        <v>2564</v>
      </c>
      <c r="BZ8">
        <v>2208</v>
      </c>
    </row>
    <row r="9" spans="1:78" x14ac:dyDescent="0.25">
      <c r="A9" t="s">
        <v>103</v>
      </c>
      <c r="B9">
        <v>3578</v>
      </c>
      <c r="C9">
        <v>3020</v>
      </c>
      <c r="D9">
        <v>330</v>
      </c>
      <c r="E9">
        <v>228</v>
      </c>
      <c r="F9">
        <v>575</v>
      </c>
      <c r="G9">
        <v>1945</v>
      </c>
      <c r="H9">
        <v>1057</v>
      </c>
      <c r="I9">
        <v>983</v>
      </c>
      <c r="J9">
        <v>1138</v>
      </c>
      <c r="K9">
        <v>703</v>
      </c>
      <c r="L9">
        <v>754</v>
      </c>
      <c r="M9">
        <v>911</v>
      </c>
      <c r="N9">
        <v>2241</v>
      </c>
      <c r="O9">
        <v>333</v>
      </c>
      <c r="P9">
        <v>93</v>
      </c>
      <c r="Q9">
        <v>565</v>
      </c>
      <c r="R9">
        <v>3013</v>
      </c>
      <c r="S9">
        <v>2415</v>
      </c>
      <c r="T9">
        <v>594</v>
      </c>
      <c r="U9">
        <v>511</v>
      </c>
      <c r="V9">
        <v>2727</v>
      </c>
      <c r="W9">
        <v>364</v>
      </c>
      <c r="X9">
        <v>455</v>
      </c>
      <c r="Y9">
        <v>405</v>
      </c>
      <c r="Z9">
        <v>3173</v>
      </c>
      <c r="AA9">
        <v>3571</v>
      </c>
      <c r="AB9">
        <v>3166</v>
      </c>
      <c r="AC9">
        <v>463</v>
      </c>
      <c r="AD9">
        <v>2858</v>
      </c>
      <c r="AE9">
        <v>227</v>
      </c>
      <c r="AF9">
        <v>2921</v>
      </c>
      <c r="AG9">
        <v>529</v>
      </c>
      <c r="AH9">
        <v>24</v>
      </c>
      <c r="AI9">
        <v>2760</v>
      </c>
      <c r="AJ9">
        <v>315</v>
      </c>
      <c r="AK9">
        <v>476</v>
      </c>
      <c r="AL9">
        <v>1588</v>
      </c>
      <c r="AM9">
        <v>1643</v>
      </c>
      <c r="AN9">
        <v>36</v>
      </c>
      <c r="AO9">
        <v>299</v>
      </c>
      <c r="AP9">
        <v>328</v>
      </c>
      <c r="AQ9">
        <v>379</v>
      </c>
      <c r="AR9">
        <v>260</v>
      </c>
      <c r="AS9">
        <v>196</v>
      </c>
      <c r="AT9">
        <v>339</v>
      </c>
      <c r="AU9">
        <v>212</v>
      </c>
      <c r="AV9">
        <v>268</v>
      </c>
      <c r="AW9">
        <v>86</v>
      </c>
      <c r="AX9">
        <v>238</v>
      </c>
      <c r="AY9">
        <v>319</v>
      </c>
      <c r="AZ9">
        <v>248</v>
      </c>
      <c r="BA9">
        <v>184</v>
      </c>
      <c r="BB9">
        <v>311</v>
      </c>
      <c r="BC9">
        <v>196</v>
      </c>
      <c r="BD9">
        <v>13</v>
      </c>
      <c r="BE9">
        <v>500</v>
      </c>
      <c r="BF9">
        <v>3078</v>
      </c>
      <c r="BG9">
        <v>2122</v>
      </c>
      <c r="BH9">
        <v>1456</v>
      </c>
      <c r="BI9">
        <v>850</v>
      </c>
      <c r="BJ9">
        <v>587</v>
      </c>
      <c r="BK9">
        <v>470</v>
      </c>
      <c r="BL9">
        <v>135</v>
      </c>
      <c r="BM9">
        <v>687</v>
      </c>
      <c r="BN9">
        <v>1169</v>
      </c>
      <c r="BO9">
        <v>1356</v>
      </c>
      <c r="BP9">
        <v>367</v>
      </c>
      <c r="BQ9">
        <v>751</v>
      </c>
      <c r="BR9">
        <v>1111</v>
      </c>
      <c r="BS9">
        <v>1098</v>
      </c>
      <c r="BT9">
        <v>206</v>
      </c>
      <c r="BU9">
        <v>338</v>
      </c>
      <c r="BV9">
        <v>210</v>
      </c>
      <c r="BW9">
        <v>574</v>
      </c>
      <c r="BX9">
        <v>2500</v>
      </c>
      <c r="BY9">
        <v>2569</v>
      </c>
      <c r="BZ9">
        <v>2187</v>
      </c>
    </row>
    <row r="10" spans="1:78" x14ac:dyDescent="0.25">
      <c r="A10" t="s">
        <v>104</v>
      </c>
    </row>
    <row r="11" spans="1:78" x14ac:dyDescent="0.25">
      <c r="A11" t="s">
        <v>793</v>
      </c>
      <c r="B11">
        <v>1390</v>
      </c>
      <c r="C11">
        <v>1190</v>
      </c>
      <c r="D11">
        <v>118</v>
      </c>
      <c r="E11">
        <v>82</v>
      </c>
      <c r="F11">
        <v>171</v>
      </c>
      <c r="G11">
        <v>736</v>
      </c>
      <c r="H11">
        <v>484</v>
      </c>
      <c r="I11">
        <v>454</v>
      </c>
      <c r="J11">
        <v>425</v>
      </c>
      <c r="K11">
        <v>260</v>
      </c>
      <c r="L11">
        <v>251</v>
      </c>
      <c r="M11">
        <v>316</v>
      </c>
      <c r="N11">
        <v>901</v>
      </c>
      <c r="O11">
        <v>143</v>
      </c>
      <c r="P11">
        <v>30</v>
      </c>
      <c r="Q11">
        <v>231</v>
      </c>
      <c r="R11">
        <v>1160</v>
      </c>
      <c r="S11">
        <v>1017</v>
      </c>
      <c r="T11">
        <v>207</v>
      </c>
      <c r="U11">
        <v>144</v>
      </c>
      <c r="V11">
        <v>1047</v>
      </c>
      <c r="W11">
        <v>148</v>
      </c>
      <c r="X11">
        <v>178</v>
      </c>
      <c r="Y11">
        <v>163</v>
      </c>
      <c r="Z11">
        <v>1227</v>
      </c>
      <c r="AA11">
        <v>1388</v>
      </c>
      <c r="AB11">
        <v>1225</v>
      </c>
      <c r="AC11">
        <v>195</v>
      </c>
      <c r="AD11">
        <v>1129</v>
      </c>
      <c r="AE11">
        <v>56</v>
      </c>
      <c r="AF11">
        <v>1101</v>
      </c>
      <c r="AG11">
        <v>253</v>
      </c>
      <c r="AH11">
        <v>7</v>
      </c>
      <c r="AI11">
        <v>1160</v>
      </c>
      <c r="AJ11">
        <v>95</v>
      </c>
      <c r="AK11">
        <v>122</v>
      </c>
      <c r="AL11">
        <v>759</v>
      </c>
      <c r="AM11">
        <v>546</v>
      </c>
      <c r="AN11">
        <v>13</v>
      </c>
      <c r="AO11">
        <v>67</v>
      </c>
      <c r="AP11">
        <v>126</v>
      </c>
      <c r="AQ11">
        <v>165</v>
      </c>
      <c r="AR11">
        <v>75</v>
      </c>
      <c r="AS11">
        <v>75</v>
      </c>
      <c r="AT11">
        <v>147</v>
      </c>
      <c r="AU11">
        <v>87</v>
      </c>
      <c r="AV11">
        <v>112</v>
      </c>
      <c r="AW11">
        <v>34</v>
      </c>
      <c r="AX11">
        <v>83</v>
      </c>
      <c r="AY11">
        <v>131</v>
      </c>
      <c r="AZ11">
        <v>83</v>
      </c>
      <c r="BA11">
        <v>69</v>
      </c>
      <c r="BB11">
        <v>127</v>
      </c>
      <c r="BC11">
        <v>72</v>
      </c>
      <c r="BD11">
        <v>5</v>
      </c>
      <c r="BE11">
        <v>232</v>
      </c>
      <c r="BF11">
        <v>1158</v>
      </c>
      <c r="BG11">
        <v>914</v>
      </c>
      <c r="BH11">
        <v>476</v>
      </c>
      <c r="BI11">
        <v>429</v>
      </c>
      <c r="BJ11">
        <v>245</v>
      </c>
      <c r="BK11">
        <v>167</v>
      </c>
      <c r="BL11">
        <v>54</v>
      </c>
      <c r="BM11">
        <v>442</v>
      </c>
      <c r="BN11">
        <v>559</v>
      </c>
      <c r="BO11">
        <v>366</v>
      </c>
      <c r="BP11">
        <v>23</v>
      </c>
      <c r="BQ11">
        <v>395</v>
      </c>
      <c r="BR11">
        <v>601</v>
      </c>
      <c r="BS11">
        <v>598</v>
      </c>
      <c r="BT11">
        <v>69</v>
      </c>
      <c r="BU11">
        <v>184</v>
      </c>
      <c r="BV11">
        <v>92</v>
      </c>
      <c r="BW11">
        <v>322</v>
      </c>
      <c r="BX11">
        <v>991</v>
      </c>
      <c r="BY11">
        <v>1039</v>
      </c>
      <c r="BZ11">
        <v>870</v>
      </c>
    </row>
    <row r="12" spans="1:78" x14ac:dyDescent="0.25">
      <c r="B12" s="7">
        <v>0.39</v>
      </c>
      <c r="C12" s="7">
        <v>0.39</v>
      </c>
      <c r="D12" s="7">
        <v>0.36</v>
      </c>
      <c r="E12" s="7">
        <v>0.36</v>
      </c>
      <c r="F12" s="7">
        <v>0.3</v>
      </c>
      <c r="G12" s="7">
        <v>0.38</v>
      </c>
      <c r="H12" s="7">
        <v>0.46</v>
      </c>
      <c r="I12" s="7">
        <v>0.46</v>
      </c>
      <c r="J12" s="7">
        <v>0.37</v>
      </c>
      <c r="K12" s="7">
        <v>0.37</v>
      </c>
      <c r="L12" s="7">
        <v>0.33</v>
      </c>
      <c r="M12" s="7">
        <v>0.35</v>
      </c>
      <c r="N12" s="7">
        <v>0.4</v>
      </c>
      <c r="O12" s="7">
        <v>0.43</v>
      </c>
      <c r="P12" s="7">
        <v>0.32</v>
      </c>
      <c r="Q12" s="7">
        <v>0.41</v>
      </c>
      <c r="R12" s="7">
        <v>0.38</v>
      </c>
      <c r="S12" s="7">
        <v>0.42</v>
      </c>
      <c r="T12" s="7">
        <v>0.35</v>
      </c>
      <c r="U12" s="7">
        <v>0.28000000000000003</v>
      </c>
      <c r="V12" s="7">
        <v>0.38</v>
      </c>
      <c r="W12" s="7">
        <v>0.4</v>
      </c>
      <c r="X12" s="7">
        <v>0.39</v>
      </c>
      <c r="Y12" s="7">
        <v>0.4</v>
      </c>
      <c r="Z12" s="7">
        <v>0.39</v>
      </c>
      <c r="AA12" s="7">
        <v>0.39</v>
      </c>
      <c r="AB12" s="7">
        <v>0.39</v>
      </c>
      <c r="AC12" s="7">
        <v>0.42</v>
      </c>
      <c r="AD12" s="7">
        <v>0.4</v>
      </c>
      <c r="AE12" s="7">
        <v>0.25</v>
      </c>
      <c r="AF12" s="7">
        <v>0.38</v>
      </c>
      <c r="AG12" s="7">
        <v>0.48</v>
      </c>
      <c r="AH12" s="7">
        <v>0.28000000000000003</v>
      </c>
      <c r="AI12" s="7">
        <v>0.42</v>
      </c>
      <c r="AJ12" s="7">
        <v>0.3</v>
      </c>
      <c r="AK12" s="7">
        <v>0.26</v>
      </c>
      <c r="AL12" s="7">
        <v>0.48</v>
      </c>
      <c r="AM12" s="7">
        <v>0.33</v>
      </c>
      <c r="AN12" s="7">
        <v>0.37</v>
      </c>
      <c r="AO12" s="7">
        <v>0.22</v>
      </c>
      <c r="AP12" s="7">
        <v>0.38</v>
      </c>
      <c r="AQ12" s="7">
        <v>0.43</v>
      </c>
      <c r="AR12" s="7">
        <v>0.28999999999999998</v>
      </c>
      <c r="AS12" s="7">
        <v>0.39</v>
      </c>
      <c r="AT12" s="7">
        <v>0.43</v>
      </c>
      <c r="AU12" s="7">
        <v>0.41</v>
      </c>
      <c r="AV12" s="7">
        <v>0.42</v>
      </c>
      <c r="AW12" s="7">
        <v>0.39</v>
      </c>
      <c r="AX12" s="7">
        <v>0.35</v>
      </c>
      <c r="AY12" s="7">
        <v>0.41</v>
      </c>
      <c r="AZ12" s="7">
        <v>0.33</v>
      </c>
      <c r="BA12" s="7">
        <v>0.38</v>
      </c>
      <c r="BB12" s="7">
        <v>0.41</v>
      </c>
      <c r="BC12" s="7">
        <v>0.37</v>
      </c>
      <c r="BD12" s="7">
        <v>0.35</v>
      </c>
      <c r="BE12" s="7">
        <v>0.46</v>
      </c>
      <c r="BF12" s="7">
        <v>0.38</v>
      </c>
      <c r="BG12" s="7">
        <v>0.43</v>
      </c>
      <c r="BH12" s="7">
        <v>0.33</v>
      </c>
      <c r="BI12" s="7">
        <v>0.5</v>
      </c>
      <c r="BJ12" s="7">
        <v>0.42</v>
      </c>
      <c r="BK12" s="7">
        <v>0.35</v>
      </c>
      <c r="BL12" s="7">
        <v>0.4</v>
      </c>
      <c r="BM12" s="7">
        <v>0.64</v>
      </c>
      <c r="BN12" s="7">
        <v>0.48</v>
      </c>
      <c r="BO12" s="7">
        <v>0.27</v>
      </c>
      <c r="BP12" s="7">
        <v>0.06</v>
      </c>
      <c r="BQ12" s="7">
        <v>0.53</v>
      </c>
      <c r="BR12" s="7">
        <v>0.54</v>
      </c>
      <c r="BS12" s="7">
        <v>0.54</v>
      </c>
      <c r="BT12" s="7">
        <v>0.34</v>
      </c>
      <c r="BU12" s="7">
        <v>0.54</v>
      </c>
      <c r="BV12" s="7">
        <v>0.44</v>
      </c>
      <c r="BW12" s="7">
        <v>0.56000000000000005</v>
      </c>
      <c r="BX12" s="7">
        <v>0.4</v>
      </c>
      <c r="BY12" s="7">
        <v>0.4</v>
      </c>
      <c r="BZ12" s="7">
        <v>0.4</v>
      </c>
    </row>
    <row r="13" spans="1:78" x14ac:dyDescent="0.25">
      <c r="A13" t="s">
        <v>794</v>
      </c>
      <c r="B13">
        <v>1776</v>
      </c>
      <c r="C13">
        <v>1487</v>
      </c>
      <c r="D13">
        <v>172</v>
      </c>
      <c r="E13">
        <v>117</v>
      </c>
      <c r="F13">
        <v>315</v>
      </c>
      <c r="G13">
        <v>996</v>
      </c>
      <c r="H13">
        <v>465</v>
      </c>
      <c r="I13">
        <v>470</v>
      </c>
      <c r="J13">
        <v>579</v>
      </c>
      <c r="K13">
        <v>336</v>
      </c>
      <c r="L13">
        <v>391</v>
      </c>
      <c r="M13">
        <v>472</v>
      </c>
      <c r="N13">
        <v>1107</v>
      </c>
      <c r="O13">
        <v>149</v>
      </c>
      <c r="P13">
        <v>47</v>
      </c>
      <c r="Q13">
        <v>267</v>
      </c>
      <c r="R13">
        <v>1509</v>
      </c>
      <c r="S13">
        <v>1193</v>
      </c>
      <c r="T13">
        <v>298</v>
      </c>
      <c r="U13">
        <v>262</v>
      </c>
      <c r="V13">
        <v>1385</v>
      </c>
      <c r="W13">
        <v>167</v>
      </c>
      <c r="X13">
        <v>214</v>
      </c>
      <c r="Y13">
        <v>190</v>
      </c>
      <c r="Z13">
        <v>1586</v>
      </c>
      <c r="AA13">
        <v>1776</v>
      </c>
      <c r="AB13">
        <v>1586</v>
      </c>
      <c r="AC13">
        <v>212</v>
      </c>
      <c r="AD13">
        <v>1425</v>
      </c>
      <c r="AE13">
        <v>129</v>
      </c>
      <c r="AF13">
        <v>1482</v>
      </c>
      <c r="AG13">
        <v>229</v>
      </c>
      <c r="AH13">
        <v>16</v>
      </c>
      <c r="AI13">
        <v>1331</v>
      </c>
      <c r="AJ13">
        <v>179</v>
      </c>
      <c r="AK13">
        <v>256</v>
      </c>
      <c r="AL13">
        <v>687</v>
      </c>
      <c r="AM13">
        <v>891</v>
      </c>
      <c r="AN13">
        <v>16</v>
      </c>
      <c r="AO13">
        <v>176</v>
      </c>
      <c r="AP13">
        <v>147</v>
      </c>
      <c r="AQ13">
        <v>175</v>
      </c>
      <c r="AR13">
        <v>125</v>
      </c>
      <c r="AS13">
        <v>97</v>
      </c>
      <c r="AT13">
        <v>157</v>
      </c>
      <c r="AU13">
        <v>109</v>
      </c>
      <c r="AV13">
        <v>129</v>
      </c>
      <c r="AW13">
        <v>40</v>
      </c>
      <c r="AX13">
        <v>129</v>
      </c>
      <c r="AY13">
        <v>159</v>
      </c>
      <c r="AZ13">
        <v>136</v>
      </c>
      <c r="BA13">
        <v>97</v>
      </c>
      <c r="BB13">
        <v>150</v>
      </c>
      <c r="BC13">
        <v>117</v>
      </c>
      <c r="BD13">
        <v>8</v>
      </c>
      <c r="BE13">
        <v>227</v>
      </c>
      <c r="BF13">
        <v>1548</v>
      </c>
      <c r="BG13">
        <v>1020</v>
      </c>
      <c r="BH13">
        <v>756</v>
      </c>
      <c r="BI13">
        <v>364</v>
      </c>
      <c r="BJ13">
        <v>294</v>
      </c>
      <c r="BK13">
        <v>254</v>
      </c>
      <c r="BL13">
        <v>69</v>
      </c>
      <c r="BM13">
        <v>207</v>
      </c>
      <c r="BN13">
        <v>550</v>
      </c>
      <c r="BO13">
        <v>881</v>
      </c>
      <c r="BP13">
        <v>137</v>
      </c>
      <c r="BQ13">
        <v>299</v>
      </c>
      <c r="BR13">
        <v>436</v>
      </c>
      <c r="BS13">
        <v>420</v>
      </c>
      <c r="BT13">
        <v>117</v>
      </c>
      <c r="BU13">
        <v>131</v>
      </c>
      <c r="BV13">
        <v>101</v>
      </c>
      <c r="BW13">
        <v>206</v>
      </c>
      <c r="BX13">
        <v>1226</v>
      </c>
      <c r="BY13">
        <v>1246</v>
      </c>
      <c r="BZ13">
        <v>1055</v>
      </c>
    </row>
    <row r="14" spans="1:78" x14ac:dyDescent="0.25">
      <c r="B14" s="7">
        <v>0.5</v>
      </c>
      <c r="C14" s="7">
        <v>0.49</v>
      </c>
      <c r="D14" s="7">
        <v>0.52</v>
      </c>
      <c r="E14" s="7">
        <v>0.51</v>
      </c>
      <c r="F14" s="7">
        <v>0.55000000000000004</v>
      </c>
      <c r="G14" s="7">
        <v>0.51</v>
      </c>
      <c r="H14" s="7">
        <v>0.44</v>
      </c>
      <c r="I14" s="7">
        <v>0.48</v>
      </c>
      <c r="J14" s="7">
        <v>0.51</v>
      </c>
      <c r="K14" s="7">
        <v>0.48</v>
      </c>
      <c r="L14" s="7">
        <v>0.52</v>
      </c>
      <c r="M14" s="7">
        <v>0.52</v>
      </c>
      <c r="N14" s="7">
        <v>0.49</v>
      </c>
      <c r="O14" s="7">
        <v>0.45</v>
      </c>
      <c r="P14" s="7">
        <v>0.51</v>
      </c>
      <c r="Q14" s="7">
        <v>0.47</v>
      </c>
      <c r="R14" s="7">
        <v>0.5</v>
      </c>
      <c r="S14" s="7">
        <v>0.49</v>
      </c>
      <c r="T14" s="7">
        <v>0.5</v>
      </c>
      <c r="U14" s="7">
        <v>0.51</v>
      </c>
      <c r="V14" s="7">
        <v>0.51</v>
      </c>
      <c r="W14" s="7">
        <v>0.46</v>
      </c>
      <c r="X14" s="7">
        <v>0.47</v>
      </c>
      <c r="Y14" s="7">
        <v>0.47</v>
      </c>
      <c r="Z14" s="7">
        <v>0.5</v>
      </c>
      <c r="AA14" s="7">
        <v>0.5</v>
      </c>
      <c r="AB14" s="7">
        <v>0.5</v>
      </c>
      <c r="AC14" s="7">
        <v>0.46</v>
      </c>
      <c r="AD14" s="7">
        <v>0.5</v>
      </c>
      <c r="AE14" s="7">
        <v>0.56999999999999995</v>
      </c>
      <c r="AF14" s="7">
        <v>0.51</v>
      </c>
      <c r="AG14" s="7">
        <v>0.43</v>
      </c>
      <c r="AH14" s="7">
        <v>0.69</v>
      </c>
      <c r="AI14" s="7">
        <v>0.48</v>
      </c>
      <c r="AJ14" s="7">
        <v>0.56999999999999995</v>
      </c>
      <c r="AK14" s="7">
        <v>0.54</v>
      </c>
      <c r="AL14" s="7">
        <v>0.43</v>
      </c>
      <c r="AM14" s="7">
        <v>0.54</v>
      </c>
      <c r="AN14" s="7">
        <v>0.45</v>
      </c>
      <c r="AO14" s="7">
        <v>0.59</v>
      </c>
      <c r="AP14" s="7">
        <v>0.45</v>
      </c>
      <c r="AQ14" s="7">
        <v>0.46</v>
      </c>
      <c r="AR14" s="7">
        <v>0.48</v>
      </c>
      <c r="AS14" s="7">
        <v>0.49</v>
      </c>
      <c r="AT14" s="7">
        <v>0.46</v>
      </c>
      <c r="AU14" s="7">
        <v>0.51</v>
      </c>
      <c r="AV14" s="7">
        <v>0.48</v>
      </c>
      <c r="AW14" s="7">
        <v>0.46</v>
      </c>
      <c r="AX14" s="7">
        <v>0.54</v>
      </c>
      <c r="AY14" s="7">
        <v>0.5</v>
      </c>
      <c r="AZ14" s="7">
        <v>0.55000000000000004</v>
      </c>
      <c r="BA14" s="7">
        <v>0.53</v>
      </c>
      <c r="BB14" s="7">
        <v>0.48</v>
      </c>
      <c r="BC14" s="7">
        <v>0.6</v>
      </c>
      <c r="BD14" s="7">
        <v>0.57999999999999996</v>
      </c>
      <c r="BE14" s="7">
        <v>0.46</v>
      </c>
      <c r="BF14" s="7">
        <v>0.5</v>
      </c>
      <c r="BG14" s="7">
        <v>0.48</v>
      </c>
      <c r="BH14" s="7">
        <v>0.52</v>
      </c>
      <c r="BI14" s="7">
        <v>0.43</v>
      </c>
      <c r="BJ14" s="7">
        <v>0.5</v>
      </c>
      <c r="BK14" s="7">
        <v>0.54</v>
      </c>
      <c r="BL14" s="7">
        <v>0.51</v>
      </c>
      <c r="BM14" s="7">
        <v>0.3</v>
      </c>
      <c r="BN14" s="7">
        <v>0.47</v>
      </c>
      <c r="BO14" s="7">
        <v>0.65</v>
      </c>
      <c r="BP14" s="7">
        <v>0.37</v>
      </c>
      <c r="BQ14" s="7">
        <v>0.4</v>
      </c>
      <c r="BR14" s="7">
        <v>0.39</v>
      </c>
      <c r="BS14" s="7">
        <v>0.38</v>
      </c>
      <c r="BT14" s="7">
        <v>0.56999999999999995</v>
      </c>
      <c r="BU14" s="7">
        <v>0.39</v>
      </c>
      <c r="BV14" s="7">
        <v>0.48</v>
      </c>
      <c r="BW14" s="7">
        <v>0.36</v>
      </c>
      <c r="BX14" s="7">
        <v>0.49</v>
      </c>
      <c r="BY14" s="7">
        <v>0.49</v>
      </c>
      <c r="BZ14" s="7">
        <v>0.48</v>
      </c>
    </row>
    <row r="15" spans="1:78" x14ac:dyDescent="0.25">
      <c r="A15" t="s">
        <v>795</v>
      </c>
      <c r="B15">
        <v>393</v>
      </c>
      <c r="C15">
        <v>330</v>
      </c>
      <c r="D15">
        <v>35</v>
      </c>
      <c r="E15">
        <v>28</v>
      </c>
      <c r="F15">
        <v>85</v>
      </c>
      <c r="G15">
        <v>206</v>
      </c>
      <c r="H15">
        <v>102</v>
      </c>
      <c r="I15">
        <v>57</v>
      </c>
      <c r="J15">
        <v>131</v>
      </c>
      <c r="K15">
        <v>101</v>
      </c>
      <c r="L15">
        <v>105</v>
      </c>
      <c r="M15">
        <v>116</v>
      </c>
      <c r="N15">
        <v>223</v>
      </c>
      <c r="O15">
        <v>38</v>
      </c>
      <c r="P15">
        <v>16</v>
      </c>
      <c r="Q15">
        <v>64</v>
      </c>
      <c r="R15">
        <v>329</v>
      </c>
      <c r="S15">
        <v>198</v>
      </c>
      <c r="T15">
        <v>83</v>
      </c>
      <c r="U15">
        <v>102</v>
      </c>
      <c r="V15">
        <v>282</v>
      </c>
      <c r="W15">
        <v>48</v>
      </c>
      <c r="X15">
        <v>61</v>
      </c>
      <c r="Y15">
        <v>50</v>
      </c>
      <c r="Z15">
        <v>343</v>
      </c>
      <c r="AA15">
        <v>390</v>
      </c>
      <c r="AB15">
        <v>340</v>
      </c>
      <c r="AC15">
        <v>54</v>
      </c>
      <c r="AD15">
        <v>292</v>
      </c>
      <c r="AE15">
        <v>40</v>
      </c>
      <c r="AF15">
        <v>323</v>
      </c>
      <c r="AG15">
        <v>46</v>
      </c>
      <c r="AH15">
        <v>0</v>
      </c>
      <c r="AI15">
        <v>260</v>
      </c>
      <c r="AJ15">
        <v>38</v>
      </c>
      <c r="AK15">
        <v>93</v>
      </c>
      <c r="AL15">
        <v>136</v>
      </c>
      <c r="AM15">
        <v>196</v>
      </c>
      <c r="AN15">
        <v>6</v>
      </c>
      <c r="AO15">
        <v>55</v>
      </c>
      <c r="AP15">
        <v>52</v>
      </c>
      <c r="AQ15">
        <v>39</v>
      </c>
      <c r="AR15">
        <v>58</v>
      </c>
      <c r="AS15">
        <v>24</v>
      </c>
      <c r="AT15">
        <v>34</v>
      </c>
      <c r="AU15">
        <v>16</v>
      </c>
      <c r="AV15">
        <v>27</v>
      </c>
      <c r="AW15">
        <v>11</v>
      </c>
      <c r="AX15">
        <v>23</v>
      </c>
      <c r="AY15">
        <v>28</v>
      </c>
      <c r="AZ15">
        <v>28</v>
      </c>
      <c r="BA15">
        <v>17</v>
      </c>
      <c r="BB15">
        <v>29</v>
      </c>
      <c r="BC15">
        <v>6</v>
      </c>
      <c r="BD15">
        <v>1</v>
      </c>
      <c r="BE15">
        <v>39</v>
      </c>
      <c r="BF15">
        <v>354</v>
      </c>
      <c r="BG15">
        <v>182</v>
      </c>
      <c r="BH15">
        <v>211</v>
      </c>
      <c r="BI15">
        <v>56</v>
      </c>
      <c r="BJ15">
        <v>45</v>
      </c>
      <c r="BK15">
        <v>48</v>
      </c>
      <c r="BL15">
        <v>11</v>
      </c>
      <c r="BM15">
        <v>32</v>
      </c>
      <c r="BN15">
        <v>57</v>
      </c>
      <c r="BO15">
        <v>106</v>
      </c>
      <c r="BP15">
        <v>198</v>
      </c>
      <c r="BQ15">
        <v>52</v>
      </c>
      <c r="BR15">
        <v>71</v>
      </c>
      <c r="BS15">
        <v>74</v>
      </c>
      <c r="BT15">
        <v>20</v>
      </c>
      <c r="BU15">
        <v>22</v>
      </c>
      <c r="BV15">
        <v>15</v>
      </c>
      <c r="BW15">
        <v>42</v>
      </c>
      <c r="BX15">
        <v>273</v>
      </c>
      <c r="BY15">
        <v>274</v>
      </c>
      <c r="BZ15">
        <v>253</v>
      </c>
    </row>
    <row r="16" spans="1:78" x14ac:dyDescent="0.25">
      <c r="B16" s="7">
        <v>0.11</v>
      </c>
      <c r="C16" s="7">
        <v>0.11</v>
      </c>
      <c r="D16" s="7">
        <v>0.11</v>
      </c>
      <c r="E16" s="7">
        <v>0.12</v>
      </c>
      <c r="F16" s="7">
        <v>0.15</v>
      </c>
      <c r="G16" s="7">
        <v>0.11</v>
      </c>
      <c r="H16" s="7">
        <v>0.1</v>
      </c>
      <c r="I16" s="7">
        <v>0.06</v>
      </c>
      <c r="J16" s="7">
        <v>0.11</v>
      </c>
      <c r="K16" s="7">
        <v>0.14000000000000001</v>
      </c>
      <c r="L16" s="7">
        <v>0.14000000000000001</v>
      </c>
      <c r="M16" s="7">
        <v>0.13</v>
      </c>
      <c r="N16" s="7">
        <v>0.1</v>
      </c>
      <c r="O16" s="7">
        <v>0.11</v>
      </c>
      <c r="P16" s="7">
        <v>0.17</v>
      </c>
      <c r="Q16" s="7">
        <v>0.11</v>
      </c>
      <c r="R16" s="7">
        <v>0.11</v>
      </c>
      <c r="S16" s="7">
        <v>0.08</v>
      </c>
      <c r="T16" s="7">
        <v>0.14000000000000001</v>
      </c>
      <c r="U16" s="7">
        <v>0.2</v>
      </c>
      <c r="V16" s="7">
        <v>0.1</v>
      </c>
      <c r="W16" s="7">
        <v>0.13</v>
      </c>
      <c r="X16" s="7">
        <v>0.13</v>
      </c>
      <c r="Y16" s="7">
        <v>0.12</v>
      </c>
      <c r="Z16" s="7">
        <v>0.11</v>
      </c>
      <c r="AA16" s="7">
        <v>0.11</v>
      </c>
      <c r="AB16" s="7">
        <v>0.11</v>
      </c>
      <c r="AC16" s="7">
        <v>0.12</v>
      </c>
      <c r="AD16" s="7">
        <v>0.1</v>
      </c>
      <c r="AE16" s="7">
        <v>0.18</v>
      </c>
      <c r="AF16" s="7">
        <v>0.11</v>
      </c>
      <c r="AG16" s="7">
        <v>0.09</v>
      </c>
      <c r="AH16" t="s">
        <v>108</v>
      </c>
      <c r="AI16" s="7">
        <v>0.09</v>
      </c>
      <c r="AJ16" s="7">
        <v>0.12</v>
      </c>
      <c r="AK16" s="7">
        <v>0.2</v>
      </c>
      <c r="AL16" s="7">
        <v>0.09</v>
      </c>
      <c r="AM16" s="7">
        <v>0.12</v>
      </c>
      <c r="AN16" s="7">
        <v>0.18</v>
      </c>
      <c r="AO16" s="7">
        <v>0.18</v>
      </c>
      <c r="AP16" s="7">
        <v>0.16</v>
      </c>
      <c r="AQ16" s="7">
        <v>0.1</v>
      </c>
      <c r="AR16" s="7">
        <v>0.22</v>
      </c>
      <c r="AS16" s="7">
        <v>0.12</v>
      </c>
      <c r="AT16" s="7">
        <v>0.1</v>
      </c>
      <c r="AU16" s="7">
        <v>0.08</v>
      </c>
      <c r="AV16" s="7">
        <v>0.1</v>
      </c>
      <c r="AW16" s="7">
        <v>0.13</v>
      </c>
      <c r="AX16" s="7">
        <v>0.1</v>
      </c>
      <c r="AY16" s="7">
        <v>0.09</v>
      </c>
      <c r="AZ16" s="7">
        <v>0.11</v>
      </c>
      <c r="BA16" s="7">
        <v>0.09</v>
      </c>
      <c r="BB16" s="7">
        <v>0.09</v>
      </c>
      <c r="BC16" s="7">
        <v>0.03</v>
      </c>
      <c r="BD16" s="7">
        <v>7.0000000000000007E-2</v>
      </c>
      <c r="BE16" s="7">
        <v>0.08</v>
      </c>
      <c r="BF16" s="7">
        <v>0.12</v>
      </c>
      <c r="BG16" s="7">
        <v>0.09</v>
      </c>
      <c r="BH16" s="7">
        <v>0.14000000000000001</v>
      </c>
      <c r="BI16" s="7">
        <v>7.0000000000000007E-2</v>
      </c>
      <c r="BJ16" s="7">
        <v>0.08</v>
      </c>
      <c r="BK16" s="7">
        <v>0.1</v>
      </c>
      <c r="BL16" s="7">
        <v>0.08</v>
      </c>
      <c r="BM16" s="7">
        <v>0.05</v>
      </c>
      <c r="BN16" s="7">
        <v>0.05</v>
      </c>
      <c r="BO16" s="7">
        <v>0.08</v>
      </c>
      <c r="BP16" s="7">
        <v>0.54</v>
      </c>
      <c r="BQ16" s="7">
        <v>7.0000000000000007E-2</v>
      </c>
      <c r="BR16" s="7">
        <v>0.06</v>
      </c>
      <c r="BS16" s="7">
        <v>7.0000000000000007E-2</v>
      </c>
      <c r="BT16" s="7">
        <v>0.1</v>
      </c>
      <c r="BU16" s="7">
        <v>7.0000000000000007E-2</v>
      </c>
      <c r="BV16" s="7">
        <v>7.0000000000000007E-2</v>
      </c>
      <c r="BW16" s="7">
        <v>7.0000000000000007E-2</v>
      </c>
      <c r="BX16" s="7">
        <v>0.11</v>
      </c>
      <c r="BY16" s="7">
        <v>0.11</v>
      </c>
      <c r="BZ16" s="7">
        <v>0.12</v>
      </c>
    </row>
    <row r="17" spans="1:78" x14ac:dyDescent="0.25">
      <c r="A17" t="s">
        <v>40</v>
      </c>
      <c r="B17">
        <v>1</v>
      </c>
      <c r="C17">
        <v>0</v>
      </c>
      <c r="D17">
        <v>1</v>
      </c>
      <c r="E17">
        <v>0</v>
      </c>
      <c r="F17">
        <v>0</v>
      </c>
      <c r="G17">
        <v>0</v>
      </c>
      <c r="H17">
        <v>1</v>
      </c>
      <c r="I17">
        <v>0</v>
      </c>
      <c r="J17">
        <v>0</v>
      </c>
      <c r="K17">
        <v>0</v>
      </c>
      <c r="L17">
        <v>1</v>
      </c>
      <c r="M17">
        <v>0</v>
      </c>
      <c r="N17">
        <v>0</v>
      </c>
      <c r="O17">
        <v>1</v>
      </c>
      <c r="P17">
        <v>0</v>
      </c>
      <c r="Q17">
        <v>0</v>
      </c>
      <c r="R17">
        <v>1</v>
      </c>
      <c r="S17">
        <v>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1</v>
      </c>
      <c r="AA17">
        <v>1</v>
      </c>
      <c r="AB17">
        <v>1</v>
      </c>
      <c r="AC17">
        <v>0</v>
      </c>
      <c r="AD17">
        <v>1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0</v>
      </c>
      <c r="AM17">
        <v>1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1</v>
      </c>
      <c r="BG17">
        <v>1</v>
      </c>
      <c r="BH17">
        <v>1</v>
      </c>
      <c r="BI17">
        <v>0</v>
      </c>
      <c r="BJ17">
        <v>1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1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1</v>
      </c>
      <c r="BY17">
        <v>1</v>
      </c>
      <c r="BZ17">
        <v>1</v>
      </c>
    </row>
    <row r="18" spans="1:78" x14ac:dyDescent="0.25">
      <c r="B18">
        <v>0</v>
      </c>
      <c r="C18" t="s">
        <v>106</v>
      </c>
      <c r="D18">
        <v>0</v>
      </c>
      <c r="E18" t="s">
        <v>106</v>
      </c>
      <c r="F18" t="s">
        <v>106</v>
      </c>
      <c r="G18" t="s">
        <v>106</v>
      </c>
      <c r="H18">
        <v>0</v>
      </c>
      <c r="I18" t="s">
        <v>106</v>
      </c>
      <c r="J18" t="s">
        <v>106</v>
      </c>
      <c r="K18" t="s">
        <v>106</v>
      </c>
      <c r="L18">
        <v>0</v>
      </c>
      <c r="M18" t="s">
        <v>106</v>
      </c>
      <c r="N18" t="s">
        <v>106</v>
      </c>
      <c r="O18">
        <v>0</v>
      </c>
      <c r="P18" t="s">
        <v>106</v>
      </c>
      <c r="Q18" t="s">
        <v>106</v>
      </c>
      <c r="R18">
        <v>0</v>
      </c>
      <c r="S18">
        <v>0</v>
      </c>
      <c r="T18" t="s">
        <v>106</v>
      </c>
      <c r="U18" t="s">
        <v>106</v>
      </c>
      <c r="V18" t="s">
        <v>106</v>
      </c>
      <c r="W18" t="s">
        <v>106</v>
      </c>
      <c r="X18" t="s">
        <v>106</v>
      </c>
      <c r="Y18" t="s">
        <v>106</v>
      </c>
      <c r="Z18">
        <v>0</v>
      </c>
      <c r="AA18">
        <v>0</v>
      </c>
      <c r="AB18">
        <v>0</v>
      </c>
      <c r="AC18" t="s">
        <v>106</v>
      </c>
      <c r="AD18">
        <v>0</v>
      </c>
      <c r="AE18" t="s">
        <v>106</v>
      </c>
      <c r="AF18">
        <v>0</v>
      </c>
      <c r="AG18" t="s">
        <v>106</v>
      </c>
      <c r="AH18" t="s">
        <v>106</v>
      </c>
      <c r="AI18" t="s">
        <v>106</v>
      </c>
      <c r="AJ18" t="s">
        <v>106</v>
      </c>
      <c r="AK18">
        <v>0</v>
      </c>
      <c r="AL18" t="s">
        <v>106</v>
      </c>
      <c r="AM18">
        <v>0</v>
      </c>
      <c r="AN18" t="s">
        <v>106</v>
      </c>
      <c r="AO18" t="s">
        <v>106</v>
      </c>
      <c r="AP18" t="s">
        <v>106</v>
      </c>
      <c r="AQ18" t="s">
        <v>106</v>
      </c>
      <c r="AR18" t="s">
        <v>106</v>
      </c>
      <c r="AS18" t="s">
        <v>106</v>
      </c>
      <c r="AT18" t="s">
        <v>106</v>
      </c>
      <c r="AU18" t="s">
        <v>106</v>
      </c>
      <c r="AV18" t="s">
        <v>106</v>
      </c>
      <c r="AW18" t="s">
        <v>106</v>
      </c>
      <c r="AX18" s="7">
        <v>0.01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>
        <v>0</v>
      </c>
      <c r="BG18">
        <v>0</v>
      </c>
      <c r="BH18">
        <v>0</v>
      </c>
      <c r="BI18" t="s">
        <v>106</v>
      </c>
      <c r="BJ18">
        <v>0</v>
      </c>
      <c r="BK18" t="s">
        <v>106</v>
      </c>
      <c r="BL18" t="s">
        <v>106</v>
      </c>
      <c r="BM18" t="s">
        <v>106</v>
      </c>
      <c r="BN18" t="s">
        <v>106</v>
      </c>
      <c r="BO18" t="s">
        <v>106</v>
      </c>
      <c r="BP18">
        <v>0</v>
      </c>
      <c r="BQ18" t="s">
        <v>106</v>
      </c>
      <c r="BR18" t="s">
        <v>106</v>
      </c>
      <c r="BS18" t="s">
        <v>106</v>
      </c>
      <c r="BT18" t="s">
        <v>106</v>
      </c>
      <c r="BU18" t="s">
        <v>106</v>
      </c>
      <c r="BV18" t="s">
        <v>106</v>
      </c>
      <c r="BW18" t="s">
        <v>106</v>
      </c>
      <c r="BX18">
        <v>0</v>
      </c>
      <c r="BY18">
        <v>0</v>
      </c>
      <c r="BZ18">
        <v>0</v>
      </c>
    </row>
    <row r="19" spans="1:78" x14ac:dyDescent="0.25">
      <c r="A19" t="s">
        <v>41</v>
      </c>
      <c r="B19">
        <v>18</v>
      </c>
      <c r="C19">
        <v>14</v>
      </c>
      <c r="D19">
        <v>4</v>
      </c>
      <c r="E19">
        <v>1</v>
      </c>
      <c r="F19">
        <v>5</v>
      </c>
      <c r="G19">
        <v>7</v>
      </c>
      <c r="H19">
        <v>5</v>
      </c>
      <c r="I19">
        <v>2</v>
      </c>
      <c r="J19">
        <v>3</v>
      </c>
      <c r="K19">
        <v>6</v>
      </c>
      <c r="L19">
        <v>6</v>
      </c>
      <c r="M19">
        <v>6</v>
      </c>
      <c r="N19">
        <v>10</v>
      </c>
      <c r="O19">
        <v>2</v>
      </c>
      <c r="P19">
        <v>0</v>
      </c>
      <c r="Q19">
        <v>3</v>
      </c>
      <c r="R19">
        <v>15</v>
      </c>
      <c r="S19">
        <v>6</v>
      </c>
      <c r="T19">
        <v>6</v>
      </c>
      <c r="U19">
        <v>5</v>
      </c>
      <c r="V19">
        <v>13</v>
      </c>
      <c r="W19">
        <v>2</v>
      </c>
      <c r="X19">
        <v>2</v>
      </c>
      <c r="Y19">
        <v>3</v>
      </c>
      <c r="Z19">
        <v>15</v>
      </c>
      <c r="AA19">
        <v>17</v>
      </c>
      <c r="AB19">
        <v>14</v>
      </c>
      <c r="AC19">
        <v>2</v>
      </c>
      <c r="AD19">
        <v>12</v>
      </c>
      <c r="AE19">
        <v>2</v>
      </c>
      <c r="AF19">
        <v>14</v>
      </c>
      <c r="AG19">
        <v>1</v>
      </c>
      <c r="AH19">
        <v>1</v>
      </c>
      <c r="AI19">
        <v>9</v>
      </c>
      <c r="AJ19">
        <v>2</v>
      </c>
      <c r="AK19">
        <v>5</v>
      </c>
      <c r="AL19">
        <v>7</v>
      </c>
      <c r="AM19">
        <v>8</v>
      </c>
      <c r="AN19">
        <v>0</v>
      </c>
      <c r="AO19">
        <v>2</v>
      </c>
      <c r="AP19">
        <v>2</v>
      </c>
      <c r="AQ19">
        <v>0</v>
      </c>
      <c r="AR19">
        <v>2</v>
      </c>
      <c r="AS19">
        <v>0</v>
      </c>
      <c r="AT19">
        <v>1</v>
      </c>
      <c r="AU19">
        <v>0</v>
      </c>
      <c r="AV19">
        <v>0</v>
      </c>
      <c r="AW19">
        <v>1</v>
      </c>
      <c r="AX19">
        <v>2</v>
      </c>
      <c r="AY19">
        <v>1</v>
      </c>
      <c r="AZ19">
        <v>1</v>
      </c>
      <c r="BA19">
        <v>1</v>
      </c>
      <c r="BB19">
        <v>5</v>
      </c>
      <c r="BC19">
        <v>2</v>
      </c>
      <c r="BD19">
        <v>0</v>
      </c>
      <c r="BE19">
        <v>1</v>
      </c>
      <c r="BF19">
        <v>16</v>
      </c>
      <c r="BG19">
        <v>5</v>
      </c>
      <c r="BH19">
        <v>13</v>
      </c>
      <c r="BI19">
        <v>1</v>
      </c>
      <c r="BJ19">
        <v>2</v>
      </c>
      <c r="BK19">
        <v>1</v>
      </c>
      <c r="BL19">
        <v>0</v>
      </c>
      <c r="BM19">
        <v>5</v>
      </c>
      <c r="BN19">
        <v>3</v>
      </c>
      <c r="BO19">
        <v>3</v>
      </c>
      <c r="BP19">
        <v>7</v>
      </c>
      <c r="BQ19">
        <v>5</v>
      </c>
      <c r="BR19">
        <v>4</v>
      </c>
      <c r="BS19">
        <v>6</v>
      </c>
      <c r="BT19">
        <v>0</v>
      </c>
      <c r="BU19">
        <v>1</v>
      </c>
      <c r="BV19">
        <v>3</v>
      </c>
      <c r="BW19">
        <v>5</v>
      </c>
      <c r="BX19">
        <v>8</v>
      </c>
      <c r="BY19">
        <v>9</v>
      </c>
      <c r="BZ19">
        <v>9</v>
      </c>
    </row>
    <row r="20" spans="1:78" x14ac:dyDescent="0.25">
      <c r="B20">
        <v>0</v>
      </c>
      <c r="C20">
        <v>0</v>
      </c>
      <c r="D20" s="7">
        <v>0.01</v>
      </c>
      <c r="E20">
        <v>0</v>
      </c>
      <c r="F20" s="7">
        <v>0.01</v>
      </c>
      <c r="G20">
        <v>0</v>
      </c>
      <c r="H20" s="7">
        <v>0.01</v>
      </c>
      <c r="I20">
        <v>0</v>
      </c>
      <c r="J20">
        <v>0</v>
      </c>
      <c r="K20" s="7">
        <v>0.01</v>
      </c>
      <c r="L20" s="7">
        <v>0.01</v>
      </c>
      <c r="M20" s="7">
        <v>0.01</v>
      </c>
      <c r="N20">
        <v>0</v>
      </c>
      <c r="O20">
        <v>0</v>
      </c>
      <c r="P20" t="s">
        <v>106</v>
      </c>
      <c r="Q20" s="7">
        <v>0.01</v>
      </c>
      <c r="R20">
        <v>0</v>
      </c>
      <c r="S20">
        <v>0</v>
      </c>
      <c r="T20" s="7">
        <v>0.01</v>
      </c>
      <c r="U20" s="7">
        <v>0.01</v>
      </c>
      <c r="V20">
        <v>0</v>
      </c>
      <c r="W20" s="7">
        <v>0.01</v>
      </c>
      <c r="X20">
        <v>0</v>
      </c>
      <c r="Y20" s="7">
        <v>0.01</v>
      </c>
      <c r="Z20">
        <v>0</v>
      </c>
      <c r="AA20">
        <v>0</v>
      </c>
      <c r="AB20">
        <v>0</v>
      </c>
      <c r="AC20">
        <v>0</v>
      </c>
      <c r="AD20">
        <v>0</v>
      </c>
      <c r="AE20" s="7">
        <v>0.01</v>
      </c>
      <c r="AF20">
        <v>0</v>
      </c>
      <c r="AG20">
        <v>0</v>
      </c>
      <c r="AH20" s="7">
        <v>0.03</v>
      </c>
      <c r="AI20">
        <v>0</v>
      </c>
      <c r="AJ20" s="7">
        <v>0.01</v>
      </c>
      <c r="AK20" s="7">
        <v>0.01</v>
      </c>
      <c r="AL20">
        <v>0</v>
      </c>
      <c r="AM20">
        <v>0</v>
      </c>
      <c r="AN20" t="s">
        <v>106</v>
      </c>
      <c r="AO20" s="7">
        <v>0.01</v>
      </c>
      <c r="AP20" s="7">
        <v>0.01</v>
      </c>
      <c r="AQ20" t="s">
        <v>106</v>
      </c>
      <c r="AR20" s="7">
        <v>0.01</v>
      </c>
      <c r="AS20" t="s">
        <v>106</v>
      </c>
      <c r="AT20">
        <v>0</v>
      </c>
      <c r="AU20" t="s">
        <v>106</v>
      </c>
      <c r="AV20">
        <v>0</v>
      </c>
      <c r="AW20" s="7">
        <v>0.02</v>
      </c>
      <c r="AX20" s="7">
        <v>0.01</v>
      </c>
      <c r="AY20">
        <v>0</v>
      </c>
      <c r="AZ20">
        <v>0</v>
      </c>
      <c r="BA20">
        <v>0</v>
      </c>
      <c r="BB20" s="7">
        <v>0.01</v>
      </c>
      <c r="BC20" s="7">
        <v>0.01</v>
      </c>
      <c r="BD20" t="s">
        <v>106</v>
      </c>
      <c r="BE20">
        <v>0</v>
      </c>
      <c r="BF20" s="7">
        <v>0.01</v>
      </c>
      <c r="BG20">
        <v>0</v>
      </c>
      <c r="BH20" s="7">
        <v>0.01</v>
      </c>
      <c r="BI20">
        <v>0</v>
      </c>
      <c r="BJ20">
        <v>0</v>
      </c>
      <c r="BK20">
        <v>0</v>
      </c>
      <c r="BL20" t="s">
        <v>106</v>
      </c>
      <c r="BM20" s="7">
        <v>0.01</v>
      </c>
      <c r="BN20">
        <v>0</v>
      </c>
      <c r="BO20">
        <v>0</v>
      </c>
      <c r="BP20" s="7">
        <v>0.02</v>
      </c>
      <c r="BQ20" s="7">
        <v>0.01</v>
      </c>
      <c r="BR20">
        <v>0</v>
      </c>
      <c r="BS20" s="7">
        <v>0.01</v>
      </c>
      <c r="BT20" t="s">
        <v>106</v>
      </c>
      <c r="BU20">
        <v>0</v>
      </c>
      <c r="BV20" s="7">
        <v>0.01</v>
      </c>
      <c r="BW20" s="7">
        <v>0.01</v>
      </c>
      <c r="BX20">
        <v>0</v>
      </c>
      <c r="BY20">
        <v>0</v>
      </c>
      <c r="BZ20">
        <v>0</v>
      </c>
    </row>
  </sheetData>
  <pageMargins left="0.7" right="0.7" top="0.75" bottom="0.75" header="0.3" footer="0.3"/>
  <pageSetup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9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796</v>
      </c>
    </row>
    <row r="2" spans="1:78" x14ac:dyDescent="0.25">
      <c r="A2" t="s">
        <v>798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3099</v>
      </c>
      <c r="C8">
        <v>2634</v>
      </c>
      <c r="D8">
        <v>262</v>
      </c>
      <c r="E8">
        <v>203</v>
      </c>
      <c r="F8">
        <v>471</v>
      </c>
      <c r="G8">
        <v>1465</v>
      </c>
      <c r="H8">
        <v>1163</v>
      </c>
      <c r="I8">
        <v>751</v>
      </c>
      <c r="J8">
        <v>822</v>
      </c>
      <c r="K8">
        <v>561</v>
      </c>
      <c r="L8">
        <v>965</v>
      </c>
      <c r="M8">
        <v>1001</v>
      </c>
      <c r="N8">
        <v>1724</v>
      </c>
      <c r="O8">
        <v>289</v>
      </c>
      <c r="P8">
        <v>85</v>
      </c>
      <c r="Q8">
        <v>592</v>
      </c>
      <c r="R8">
        <v>2507</v>
      </c>
      <c r="S8">
        <v>2055</v>
      </c>
      <c r="T8">
        <v>489</v>
      </c>
      <c r="U8">
        <v>508</v>
      </c>
      <c r="V8">
        <v>2196</v>
      </c>
      <c r="W8">
        <v>354</v>
      </c>
      <c r="X8">
        <v>522</v>
      </c>
      <c r="Y8">
        <v>370</v>
      </c>
      <c r="Z8">
        <v>2729</v>
      </c>
      <c r="AA8">
        <v>3097</v>
      </c>
      <c r="AB8">
        <v>2727</v>
      </c>
      <c r="AC8">
        <v>389</v>
      </c>
      <c r="AD8">
        <v>2503</v>
      </c>
      <c r="AE8">
        <v>186</v>
      </c>
      <c r="AF8">
        <v>2552</v>
      </c>
      <c r="AG8">
        <v>443</v>
      </c>
      <c r="AH8">
        <v>20</v>
      </c>
      <c r="AI8">
        <v>2347</v>
      </c>
      <c r="AJ8">
        <v>300</v>
      </c>
      <c r="AK8">
        <v>420</v>
      </c>
      <c r="AL8">
        <v>1385</v>
      </c>
      <c r="AM8">
        <v>1420</v>
      </c>
      <c r="AN8">
        <v>29</v>
      </c>
      <c r="AO8">
        <v>255</v>
      </c>
      <c r="AP8">
        <v>253</v>
      </c>
      <c r="AQ8">
        <v>333</v>
      </c>
      <c r="AR8">
        <v>177</v>
      </c>
      <c r="AS8">
        <v>167</v>
      </c>
      <c r="AT8">
        <v>309</v>
      </c>
      <c r="AU8">
        <v>193</v>
      </c>
      <c r="AV8">
        <v>240</v>
      </c>
      <c r="AW8">
        <v>65</v>
      </c>
      <c r="AX8">
        <v>192</v>
      </c>
      <c r="AY8">
        <v>306</v>
      </c>
      <c r="AZ8">
        <v>210</v>
      </c>
      <c r="BA8">
        <v>166</v>
      </c>
      <c r="BB8">
        <v>285</v>
      </c>
      <c r="BC8">
        <v>191</v>
      </c>
      <c r="BD8">
        <v>12</v>
      </c>
      <c r="BE8">
        <v>427</v>
      </c>
      <c r="BF8">
        <v>2672</v>
      </c>
      <c r="BG8">
        <v>1852</v>
      </c>
      <c r="BH8">
        <v>1247</v>
      </c>
      <c r="BI8">
        <v>707</v>
      </c>
      <c r="BJ8">
        <v>517</v>
      </c>
      <c r="BK8">
        <v>446</v>
      </c>
      <c r="BL8">
        <v>119</v>
      </c>
      <c r="BM8">
        <v>587</v>
      </c>
      <c r="BN8">
        <v>1068</v>
      </c>
      <c r="BO8">
        <v>1270</v>
      </c>
      <c r="BP8">
        <v>174</v>
      </c>
      <c r="BQ8">
        <v>645</v>
      </c>
      <c r="BR8">
        <v>951</v>
      </c>
      <c r="BS8">
        <v>931</v>
      </c>
      <c r="BT8">
        <v>183</v>
      </c>
      <c r="BU8">
        <v>283</v>
      </c>
      <c r="BV8">
        <v>190</v>
      </c>
      <c r="BW8">
        <v>480</v>
      </c>
      <c r="BX8">
        <v>2214</v>
      </c>
      <c r="BY8">
        <v>2268</v>
      </c>
      <c r="BZ8">
        <v>1933</v>
      </c>
    </row>
    <row r="9" spans="1:78" x14ac:dyDescent="0.25">
      <c r="A9" t="s">
        <v>103</v>
      </c>
      <c r="B9">
        <v>3166</v>
      </c>
      <c r="C9">
        <v>2677</v>
      </c>
      <c r="D9">
        <v>290</v>
      </c>
      <c r="E9">
        <v>199</v>
      </c>
      <c r="F9">
        <v>485</v>
      </c>
      <c r="G9">
        <v>1732</v>
      </c>
      <c r="H9">
        <v>949</v>
      </c>
      <c r="I9">
        <v>924</v>
      </c>
      <c r="J9">
        <v>1004</v>
      </c>
      <c r="K9">
        <v>596</v>
      </c>
      <c r="L9">
        <v>642</v>
      </c>
      <c r="M9">
        <v>789</v>
      </c>
      <c r="N9">
        <v>2008</v>
      </c>
      <c r="O9">
        <v>292</v>
      </c>
      <c r="P9">
        <v>77</v>
      </c>
      <c r="Q9">
        <v>497</v>
      </c>
      <c r="R9">
        <v>2669</v>
      </c>
      <c r="S9">
        <v>2210</v>
      </c>
      <c r="T9">
        <v>505</v>
      </c>
      <c r="U9">
        <v>405</v>
      </c>
      <c r="V9">
        <v>2432</v>
      </c>
      <c r="W9">
        <v>314</v>
      </c>
      <c r="X9">
        <v>392</v>
      </c>
      <c r="Y9">
        <v>353</v>
      </c>
      <c r="Z9">
        <v>2813</v>
      </c>
      <c r="AA9">
        <v>3164</v>
      </c>
      <c r="AB9">
        <v>2811</v>
      </c>
      <c r="AC9">
        <v>407</v>
      </c>
      <c r="AD9">
        <v>2554</v>
      </c>
      <c r="AE9">
        <v>185</v>
      </c>
      <c r="AF9">
        <v>2583</v>
      </c>
      <c r="AG9">
        <v>482</v>
      </c>
      <c r="AH9">
        <v>23</v>
      </c>
      <c r="AI9">
        <v>2490</v>
      </c>
      <c r="AJ9">
        <v>275</v>
      </c>
      <c r="AK9">
        <v>378</v>
      </c>
      <c r="AL9">
        <v>1446</v>
      </c>
      <c r="AM9">
        <v>1438</v>
      </c>
      <c r="AN9">
        <v>29</v>
      </c>
      <c r="AO9">
        <v>242</v>
      </c>
      <c r="AP9">
        <v>273</v>
      </c>
      <c r="AQ9">
        <v>340</v>
      </c>
      <c r="AR9">
        <v>201</v>
      </c>
      <c r="AS9">
        <v>172</v>
      </c>
      <c r="AT9">
        <v>304</v>
      </c>
      <c r="AU9">
        <v>196</v>
      </c>
      <c r="AV9">
        <v>241</v>
      </c>
      <c r="AW9">
        <v>74</v>
      </c>
      <c r="AX9">
        <v>211</v>
      </c>
      <c r="AY9">
        <v>290</v>
      </c>
      <c r="AZ9">
        <v>219</v>
      </c>
      <c r="BA9">
        <v>167</v>
      </c>
      <c r="BB9">
        <v>278</v>
      </c>
      <c r="BC9">
        <v>189</v>
      </c>
      <c r="BD9">
        <v>12</v>
      </c>
      <c r="BE9">
        <v>460</v>
      </c>
      <c r="BF9">
        <v>2706</v>
      </c>
      <c r="BG9">
        <v>1934</v>
      </c>
      <c r="BH9">
        <v>1232</v>
      </c>
      <c r="BI9">
        <v>792</v>
      </c>
      <c r="BJ9">
        <v>539</v>
      </c>
      <c r="BK9">
        <v>421</v>
      </c>
      <c r="BL9">
        <v>123</v>
      </c>
      <c r="BM9">
        <v>650</v>
      </c>
      <c r="BN9">
        <v>1109</v>
      </c>
      <c r="BO9">
        <v>1247</v>
      </c>
      <c r="BP9">
        <v>160</v>
      </c>
      <c r="BQ9">
        <v>693</v>
      </c>
      <c r="BR9">
        <v>1036</v>
      </c>
      <c r="BS9">
        <v>1018</v>
      </c>
      <c r="BT9">
        <v>186</v>
      </c>
      <c r="BU9">
        <v>315</v>
      </c>
      <c r="BV9">
        <v>192</v>
      </c>
      <c r="BW9">
        <v>528</v>
      </c>
      <c r="BX9">
        <v>2217</v>
      </c>
      <c r="BY9">
        <v>2285</v>
      </c>
      <c r="BZ9">
        <v>1925</v>
      </c>
    </row>
    <row r="10" spans="1:78" x14ac:dyDescent="0.25">
      <c r="A10" t="s">
        <v>104</v>
      </c>
    </row>
    <row r="11" spans="1:78" x14ac:dyDescent="0.25">
      <c r="A11" t="s">
        <v>799</v>
      </c>
      <c r="B11">
        <v>636</v>
      </c>
      <c r="C11">
        <v>532</v>
      </c>
      <c r="D11">
        <v>59</v>
      </c>
      <c r="E11">
        <v>45</v>
      </c>
      <c r="F11">
        <v>91</v>
      </c>
      <c r="G11">
        <v>356</v>
      </c>
      <c r="H11">
        <v>190</v>
      </c>
      <c r="I11">
        <v>200</v>
      </c>
      <c r="J11">
        <v>184</v>
      </c>
      <c r="K11">
        <v>115</v>
      </c>
      <c r="L11">
        <v>136</v>
      </c>
      <c r="M11">
        <v>135</v>
      </c>
      <c r="N11">
        <v>416</v>
      </c>
      <c r="O11">
        <v>68</v>
      </c>
      <c r="P11">
        <v>18</v>
      </c>
      <c r="Q11">
        <v>114</v>
      </c>
      <c r="R11">
        <v>522</v>
      </c>
      <c r="S11">
        <v>423</v>
      </c>
      <c r="T11">
        <v>110</v>
      </c>
      <c r="U11">
        <v>89</v>
      </c>
      <c r="V11">
        <v>497</v>
      </c>
      <c r="W11">
        <v>57</v>
      </c>
      <c r="X11">
        <v>75</v>
      </c>
      <c r="Y11">
        <v>77</v>
      </c>
      <c r="Z11">
        <v>559</v>
      </c>
      <c r="AA11">
        <v>636</v>
      </c>
      <c r="AB11">
        <v>559</v>
      </c>
      <c r="AC11">
        <v>78</v>
      </c>
      <c r="AD11">
        <v>518</v>
      </c>
      <c r="AE11">
        <v>34</v>
      </c>
      <c r="AF11">
        <v>499</v>
      </c>
      <c r="AG11">
        <v>121</v>
      </c>
      <c r="AH11">
        <v>5</v>
      </c>
      <c r="AI11">
        <v>515</v>
      </c>
      <c r="AJ11">
        <v>38</v>
      </c>
      <c r="AK11">
        <v>76</v>
      </c>
      <c r="AL11">
        <v>323</v>
      </c>
      <c r="AM11">
        <v>271</v>
      </c>
      <c r="AN11">
        <v>7</v>
      </c>
      <c r="AO11">
        <v>36</v>
      </c>
      <c r="AP11">
        <v>53</v>
      </c>
      <c r="AQ11">
        <v>48</v>
      </c>
      <c r="AR11">
        <v>43</v>
      </c>
      <c r="AS11">
        <v>43</v>
      </c>
      <c r="AT11">
        <v>73</v>
      </c>
      <c r="AU11">
        <v>48</v>
      </c>
      <c r="AV11">
        <v>41</v>
      </c>
      <c r="AW11">
        <v>12</v>
      </c>
      <c r="AX11">
        <v>46</v>
      </c>
      <c r="AY11">
        <v>57</v>
      </c>
      <c r="AZ11">
        <v>44</v>
      </c>
      <c r="BA11">
        <v>35</v>
      </c>
      <c r="BB11">
        <v>45</v>
      </c>
      <c r="BC11">
        <v>44</v>
      </c>
      <c r="BD11">
        <v>4</v>
      </c>
      <c r="BE11">
        <v>84</v>
      </c>
      <c r="BF11">
        <v>553</v>
      </c>
      <c r="BG11">
        <v>393</v>
      </c>
      <c r="BH11">
        <v>244</v>
      </c>
      <c r="BI11">
        <v>156</v>
      </c>
      <c r="BJ11">
        <v>120</v>
      </c>
      <c r="BK11">
        <v>78</v>
      </c>
      <c r="BL11">
        <v>25</v>
      </c>
      <c r="BM11">
        <v>152</v>
      </c>
      <c r="BN11">
        <v>243</v>
      </c>
      <c r="BO11">
        <v>215</v>
      </c>
      <c r="BP11">
        <v>25</v>
      </c>
      <c r="BQ11">
        <v>160</v>
      </c>
      <c r="BR11">
        <v>227</v>
      </c>
      <c r="BS11">
        <v>235</v>
      </c>
      <c r="BT11">
        <v>37</v>
      </c>
      <c r="BU11">
        <v>53</v>
      </c>
      <c r="BV11">
        <v>42</v>
      </c>
      <c r="BW11">
        <v>124</v>
      </c>
      <c r="BX11">
        <v>550</v>
      </c>
      <c r="BY11">
        <v>575</v>
      </c>
      <c r="BZ11">
        <v>483</v>
      </c>
    </row>
    <row r="12" spans="1:78" x14ac:dyDescent="0.25">
      <c r="B12" s="7">
        <v>0.2</v>
      </c>
      <c r="C12" s="7">
        <v>0.2</v>
      </c>
      <c r="D12" s="7">
        <v>0.2</v>
      </c>
      <c r="E12" s="7">
        <v>0.23</v>
      </c>
      <c r="F12" s="7">
        <v>0.19</v>
      </c>
      <c r="G12" s="7">
        <v>0.21</v>
      </c>
      <c r="H12" s="7">
        <v>0.2</v>
      </c>
      <c r="I12" s="7">
        <v>0.22</v>
      </c>
      <c r="J12" s="7">
        <v>0.18</v>
      </c>
      <c r="K12" s="7">
        <v>0.19</v>
      </c>
      <c r="L12" s="7">
        <v>0.21</v>
      </c>
      <c r="M12" s="7">
        <v>0.17</v>
      </c>
      <c r="N12" s="7">
        <v>0.21</v>
      </c>
      <c r="O12" s="7">
        <v>0.23</v>
      </c>
      <c r="P12" s="7">
        <v>0.24</v>
      </c>
      <c r="Q12" s="7">
        <v>0.23</v>
      </c>
      <c r="R12" s="7">
        <v>0.2</v>
      </c>
      <c r="S12" s="7">
        <v>0.19</v>
      </c>
      <c r="T12" s="7">
        <v>0.22</v>
      </c>
      <c r="U12" s="7">
        <v>0.22</v>
      </c>
      <c r="V12" s="7">
        <v>0.2</v>
      </c>
      <c r="W12" s="7">
        <v>0.18</v>
      </c>
      <c r="X12" s="7">
        <v>0.19</v>
      </c>
      <c r="Y12" s="7">
        <v>0.22</v>
      </c>
      <c r="Z12" s="7">
        <v>0.2</v>
      </c>
      <c r="AA12" s="7">
        <v>0.2</v>
      </c>
      <c r="AB12" s="7">
        <v>0.2</v>
      </c>
      <c r="AC12" s="7">
        <v>0.19</v>
      </c>
      <c r="AD12" s="7">
        <v>0.2</v>
      </c>
      <c r="AE12" s="7">
        <v>0.19</v>
      </c>
      <c r="AF12" s="7">
        <v>0.19</v>
      </c>
      <c r="AG12" s="7">
        <v>0.25</v>
      </c>
      <c r="AH12" s="7">
        <v>0.23</v>
      </c>
      <c r="AI12" s="7">
        <v>0.21</v>
      </c>
      <c r="AJ12" s="7">
        <v>0.14000000000000001</v>
      </c>
      <c r="AK12" s="7">
        <v>0.2</v>
      </c>
      <c r="AL12" s="7">
        <v>0.22</v>
      </c>
      <c r="AM12" s="7">
        <v>0.19</v>
      </c>
      <c r="AN12" s="7">
        <v>0.23</v>
      </c>
      <c r="AO12" s="7">
        <v>0.15</v>
      </c>
      <c r="AP12" s="7">
        <v>0.19</v>
      </c>
      <c r="AQ12" s="7">
        <v>0.14000000000000001</v>
      </c>
      <c r="AR12" s="7">
        <v>0.21</v>
      </c>
      <c r="AS12" s="7">
        <v>0.25</v>
      </c>
      <c r="AT12" s="7">
        <v>0.24</v>
      </c>
      <c r="AU12" s="7">
        <v>0.24</v>
      </c>
      <c r="AV12" s="7">
        <v>0.17</v>
      </c>
      <c r="AW12" s="7">
        <v>0.17</v>
      </c>
      <c r="AX12" s="7">
        <v>0.22</v>
      </c>
      <c r="AY12" s="7">
        <v>0.2</v>
      </c>
      <c r="AZ12" s="7">
        <v>0.2</v>
      </c>
      <c r="BA12" s="7">
        <v>0.21</v>
      </c>
      <c r="BB12" s="7">
        <v>0.16</v>
      </c>
      <c r="BC12" s="7">
        <v>0.23</v>
      </c>
      <c r="BD12" s="7">
        <v>0.34</v>
      </c>
      <c r="BE12" s="7">
        <v>0.18</v>
      </c>
      <c r="BF12" s="7">
        <v>0.2</v>
      </c>
      <c r="BG12" s="7">
        <v>0.2</v>
      </c>
      <c r="BH12" s="7">
        <v>0.2</v>
      </c>
      <c r="BI12" s="7">
        <v>0.2</v>
      </c>
      <c r="BJ12" s="7">
        <v>0.22</v>
      </c>
      <c r="BK12" s="7">
        <v>0.18</v>
      </c>
      <c r="BL12" s="7">
        <v>0.21</v>
      </c>
      <c r="BM12" s="7">
        <v>0.23</v>
      </c>
      <c r="BN12" s="7">
        <v>0.22</v>
      </c>
      <c r="BO12" s="7">
        <v>0.17</v>
      </c>
      <c r="BP12" s="7">
        <v>0.16</v>
      </c>
      <c r="BQ12" s="7">
        <v>0.23</v>
      </c>
      <c r="BR12" s="7">
        <v>0.22</v>
      </c>
      <c r="BS12" s="7">
        <v>0.23</v>
      </c>
      <c r="BT12" s="7">
        <v>0.2</v>
      </c>
      <c r="BU12" s="7">
        <v>0.17</v>
      </c>
      <c r="BV12" s="7">
        <v>0.22</v>
      </c>
      <c r="BW12" s="7">
        <v>0.24</v>
      </c>
      <c r="BX12" s="7">
        <v>0.25</v>
      </c>
      <c r="BY12" s="7">
        <v>0.25</v>
      </c>
      <c r="BZ12" s="7">
        <v>0.25</v>
      </c>
    </row>
    <row r="13" spans="1:78" x14ac:dyDescent="0.25">
      <c r="A13" t="s">
        <v>800</v>
      </c>
      <c r="B13">
        <v>1789</v>
      </c>
      <c r="C13">
        <v>1537</v>
      </c>
      <c r="D13">
        <v>149</v>
      </c>
      <c r="E13">
        <v>103</v>
      </c>
      <c r="F13">
        <v>276</v>
      </c>
      <c r="G13">
        <v>976</v>
      </c>
      <c r="H13">
        <v>537</v>
      </c>
      <c r="I13">
        <v>538</v>
      </c>
      <c r="J13">
        <v>598</v>
      </c>
      <c r="K13">
        <v>315</v>
      </c>
      <c r="L13">
        <v>338</v>
      </c>
      <c r="M13">
        <v>428</v>
      </c>
      <c r="N13">
        <v>1172</v>
      </c>
      <c r="O13">
        <v>150</v>
      </c>
      <c r="P13">
        <v>39</v>
      </c>
      <c r="Q13">
        <v>253</v>
      </c>
      <c r="R13">
        <v>1536</v>
      </c>
      <c r="S13">
        <v>1282</v>
      </c>
      <c r="T13">
        <v>286</v>
      </c>
      <c r="U13">
        <v>200</v>
      </c>
      <c r="V13">
        <v>1384</v>
      </c>
      <c r="W13">
        <v>181</v>
      </c>
      <c r="X13">
        <v>212</v>
      </c>
      <c r="Y13">
        <v>199</v>
      </c>
      <c r="Z13">
        <v>1590</v>
      </c>
      <c r="AA13">
        <v>1788</v>
      </c>
      <c r="AB13">
        <v>1589</v>
      </c>
      <c r="AC13">
        <v>240</v>
      </c>
      <c r="AD13">
        <v>1450</v>
      </c>
      <c r="AE13">
        <v>91</v>
      </c>
      <c r="AF13">
        <v>1458</v>
      </c>
      <c r="AG13">
        <v>273</v>
      </c>
      <c r="AH13">
        <v>6</v>
      </c>
      <c r="AI13">
        <v>1426</v>
      </c>
      <c r="AJ13">
        <v>161</v>
      </c>
      <c r="AK13">
        <v>185</v>
      </c>
      <c r="AL13">
        <v>840</v>
      </c>
      <c r="AM13">
        <v>802</v>
      </c>
      <c r="AN13">
        <v>14</v>
      </c>
      <c r="AO13">
        <v>129</v>
      </c>
      <c r="AP13">
        <v>167</v>
      </c>
      <c r="AQ13">
        <v>217</v>
      </c>
      <c r="AR13">
        <v>102</v>
      </c>
      <c r="AS13">
        <v>88</v>
      </c>
      <c r="AT13">
        <v>172</v>
      </c>
      <c r="AU13">
        <v>98</v>
      </c>
      <c r="AV13">
        <v>146</v>
      </c>
      <c r="AW13">
        <v>35</v>
      </c>
      <c r="AX13">
        <v>113</v>
      </c>
      <c r="AY13">
        <v>170</v>
      </c>
      <c r="AZ13">
        <v>131</v>
      </c>
      <c r="BA13">
        <v>91</v>
      </c>
      <c r="BB13">
        <v>153</v>
      </c>
      <c r="BC13">
        <v>101</v>
      </c>
      <c r="BD13">
        <v>4</v>
      </c>
      <c r="BE13">
        <v>257</v>
      </c>
      <c r="BF13">
        <v>1532</v>
      </c>
      <c r="BG13">
        <v>1120</v>
      </c>
      <c r="BH13">
        <v>669</v>
      </c>
      <c r="BI13">
        <v>483</v>
      </c>
      <c r="BJ13">
        <v>304</v>
      </c>
      <c r="BK13">
        <v>232</v>
      </c>
      <c r="BL13">
        <v>72</v>
      </c>
      <c r="BM13">
        <v>372</v>
      </c>
      <c r="BN13">
        <v>665</v>
      </c>
      <c r="BO13">
        <v>671</v>
      </c>
      <c r="BP13">
        <v>80</v>
      </c>
      <c r="BQ13">
        <v>407</v>
      </c>
      <c r="BR13">
        <v>621</v>
      </c>
      <c r="BS13">
        <v>610</v>
      </c>
      <c r="BT13">
        <v>110</v>
      </c>
      <c r="BU13">
        <v>177</v>
      </c>
      <c r="BV13">
        <v>110</v>
      </c>
      <c r="BW13">
        <v>314</v>
      </c>
      <c r="BX13">
        <v>1303</v>
      </c>
      <c r="BY13">
        <v>1339</v>
      </c>
      <c r="BZ13">
        <v>1147</v>
      </c>
    </row>
    <row r="14" spans="1:78" x14ac:dyDescent="0.25">
      <c r="B14" s="7">
        <v>0.56999999999999995</v>
      </c>
      <c r="C14" s="7">
        <v>0.56999999999999995</v>
      </c>
      <c r="D14" s="7">
        <v>0.51</v>
      </c>
      <c r="E14" s="7">
        <v>0.52</v>
      </c>
      <c r="F14" s="7">
        <v>0.56999999999999995</v>
      </c>
      <c r="G14" s="7">
        <v>0.56000000000000005</v>
      </c>
      <c r="H14" s="7">
        <v>0.56999999999999995</v>
      </c>
      <c r="I14" s="7">
        <v>0.57999999999999996</v>
      </c>
      <c r="J14" s="7">
        <v>0.6</v>
      </c>
      <c r="K14" s="7">
        <v>0.53</v>
      </c>
      <c r="L14" s="7">
        <v>0.53</v>
      </c>
      <c r="M14" s="7">
        <v>0.54</v>
      </c>
      <c r="N14" s="7">
        <v>0.57999999999999996</v>
      </c>
      <c r="O14" s="7">
        <v>0.51</v>
      </c>
      <c r="P14" s="7">
        <v>0.51</v>
      </c>
      <c r="Q14" s="7">
        <v>0.51</v>
      </c>
      <c r="R14" s="7">
        <v>0.57999999999999996</v>
      </c>
      <c r="S14" s="7">
        <v>0.57999999999999996</v>
      </c>
      <c r="T14" s="7">
        <v>0.56999999999999995</v>
      </c>
      <c r="U14" s="7">
        <v>0.49</v>
      </c>
      <c r="V14" s="7">
        <v>0.56999999999999995</v>
      </c>
      <c r="W14" s="7">
        <v>0.57999999999999996</v>
      </c>
      <c r="X14" s="7">
        <v>0.54</v>
      </c>
      <c r="Y14" s="7">
        <v>0.56000000000000005</v>
      </c>
      <c r="Z14" s="7">
        <v>0.56999999999999995</v>
      </c>
      <c r="AA14" s="7">
        <v>0.56999999999999995</v>
      </c>
      <c r="AB14" s="7">
        <v>0.56999999999999995</v>
      </c>
      <c r="AC14" s="7">
        <v>0.59</v>
      </c>
      <c r="AD14" s="7">
        <v>0.56999999999999995</v>
      </c>
      <c r="AE14" s="7">
        <v>0.49</v>
      </c>
      <c r="AF14" s="7">
        <v>0.56000000000000005</v>
      </c>
      <c r="AG14" s="7">
        <v>0.56000000000000005</v>
      </c>
      <c r="AH14" s="7">
        <v>0.25</v>
      </c>
      <c r="AI14" s="7">
        <v>0.56999999999999995</v>
      </c>
      <c r="AJ14" s="7">
        <v>0.59</v>
      </c>
      <c r="AK14" s="7">
        <v>0.49</v>
      </c>
      <c r="AL14" s="7">
        <v>0.57999999999999996</v>
      </c>
      <c r="AM14" s="7">
        <v>0.56000000000000005</v>
      </c>
      <c r="AN14" s="7">
        <v>0.46</v>
      </c>
      <c r="AO14" s="7">
        <v>0.53</v>
      </c>
      <c r="AP14" s="7">
        <v>0.61</v>
      </c>
      <c r="AQ14" s="7">
        <v>0.64</v>
      </c>
      <c r="AR14" s="7">
        <v>0.51</v>
      </c>
      <c r="AS14" s="7">
        <v>0.51</v>
      </c>
      <c r="AT14" s="7">
        <v>0.56999999999999995</v>
      </c>
      <c r="AU14" s="7">
        <v>0.5</v>
      </c>
      <c r="AV14" s="7">
        <v>0.61</v>
      </c>
      <c r="AW14" s="7">
        <v>0.47</v>
      </c>
      <c r="AX14" s="7">
        <v>0.53</v>
      </c>
      <c r="AY14" s="7">
        <v>0.59</v>
      </c>
      <c r="AZ14" s="7">
        <v>0.6</v>
      </c>
      <c r="BA14" s="7">
        <v>0.55000000000000004</v>
      </c>
      <c r="BB14" s="7">
        <v>0.55000000000000004</v>
      </c>
      <c r="BC14" s="7">
        <v>0.54</v>
      </c>
      <c r="BD14" s="7">
        <v>0.37</v>
      </c>
      <c r="BE14" s="7">
        <v>0.56000000000000005</v>
      </c>
      <c r="BF14" s="7">
        <v>0.56999999999999995</v>
      </c>
      <c r="BG14" s="7">
        <v>0.57999999999999996</v>
      </c>
      <c r="BH14" s="7">
        <v>0.54</v>
      </c>
      <c r="BI14" s="7">
        <v>0.61</v>
      </c>
      <c r="BJ14" s="7">
        <v>0.56000000000000005</v>
      </c>
      <c r="BK14" s="7">
        <v>0.55000000000000004</v>
      </c>
      <c r="BL14" s="7">
        <v>0.57999999999999996</v>
      </c>
      <c r="BM14" s="7">
        <v>0.56999999999999995</v>
      </c>
      <c r="BN14" s="7">
        <v>0.6</v>
      </c>
      <c r="BO14" s="7">
        <v>0.54</v>
      </c>
      <c r="BP14" s="7">
        <v>0.5</v>
      </c>
      <c r="BQ14" s="7">
        <v>0.59</v>
      </c>
      <c r="BR14" s="7">
        <v>0.6</v>
      </c>
      <c r="BS14" s="7">
        <v>0.6</v>
      </c>
      <c r="BT14" s="7">
        <v>0.59</v>
      </c>
      <c r="BU14" s="7">
        <v>0.56000000000000005</v>
      </c>
      <c r="BV14" s="7">
        <v>0.56999999999999995</v>
      </c>
      <c r="BW14" s="7">
        <v>0.59</v>
      </c>
      <c r="BX14" s="7">
        <v>0.59</v>
      </c>
      <c r="BY14" s="7">
        <v>0.59</v>
      </c>
      <c r="BZ14" s="7">
        <v>0.6</v>
      </c>
    </row>
    <row r="15" spans="1:78" x14ac:dyDescent="0.25">
      <c r="A15" t="s">
        <v>801</v>
      </c>
      <c r="B15">
        <v>414</v>
      </c>
      <c r="C15">
        <v>344</v>
      </c>
      <c r="D15">
        <v>46</v>
      </c>
      <c r="E15">
        <v>23</v>
      </c>
      <c r="F15">
        <v>67</v>
      </c>
      <c r="G15">
        <v>225</v>
      </c>
      <c r="H15">
        <v>122</v>
      </c>
      <c r="I15">
        <v>115</v>
      </c>
      <c r="J15">
        <v>120</v>
      </c>
      <c r="K15">
        <v>92</v>
      </c>
      <c r="L15">
        <v>87</v>
      </c>
      <c r="M15">
        <v>115</v>
      </c>
      <c r="N15">
        <v>244</v>
      </c>
      <c r="O15">
        <v>45</v>
      </c>
      <c r="P15">
        <v>10</v>
      </c>
      <c r="Q15">
        <v>57</v>
      </c>
      <c r="R15">
        <v>357</v>
      </c>
      <c r="S15">
        <v>284</v>
      </c>
      <c r="T15">
        <v>57</v>
      </c>
      <c r="U15">
        <v>69</v>
      </c>
      <c r="V15">
        <v>312</v>
      </c>
      <c r="W15">
        <v>46</v>
      </c>
      <c r="X15">
        <v>49</v>
      </c>
      <c r="Y15">
        <v>42</v>
      </c>
      <c r="Z15">
        <v>372</v>
      </c>
      <c r="AA15">
        <v>414</v>
      </c>
      <c r="AB15">
        <v>372</v>
      </c>
      <c r="AC15">
        <v>49</v>
      </c>
      <c r="AD15">
        <v>323</v>
      </c>
      <c r="AE15">
        <v>38</v>
      </c>
      <c r="AF15">
        <v>357</v>
      </c>
      <c r="AG15">
        <v>39</v>
      </c>
      <c r="AH15">
        <v>9</v>
      </c>
      <c r="AI15">
        <v>309</v>
      </c>
      <c r="AJ15">
        <v>41</v>
      </c>
      <c r="AK15">
        <v>66</v>
      </c>
      <c r="AL15">
        <v>163</v>
      </c>
      <c r="AM15">
        <v>198</v>
      </c>
      <c r="AN15">
        <v>6</v>
      </c>
      <c r="AO15">
        <v>42</v>
      </c>
      <c r="AP15">
        <v>35</v>
      </c>
      <c r="AQ15">
        <v>39</v>
      </c>
      <c r="AR15">
        <v>42</v>
      </c>
      <c r="AS15">
        <v>18</v>
      </c>
      <c r="AT15">
        <v>31</v>
      </c>
      <c r="AU15">
        <v>22</v>
      </c>
      <c r="AV15">
        <v>28</v>
      </c>
      <c r="AW15">
        <v>14</v>
      </c>
      <c r="AX15">
        <v>31</v>
      </c>
      <c r="AY15">
        <v>30</v>
      </c>
      <c r="AZ15">
        <v>30</v>
      </c>
      <c r="BA15">
        <v>17</v>
      </c>
      <c r="BB15">
        <v>49</v>
      </c>
      <c r="BC15">
        <v>26</v>
      </c>
      <c r="BD15">
        <v>3</v>
      </c>
      <c r="BE15">
        <v>63</v>
      </c>
      <c r="BF15">
        <v>351</v>
      </c>
      <c r="BG15">
        <v>245</v>
      </c>
      <c r="BH15">
        <v>169</v>
      </c>
      <c r="BI15">
        <v>89</v>
      </c>
      <c r="BJ15">
        <v>72</v>
      </c>
      <c r="BK15">
        <v>63</v>
      </c>
      <c r="BL15">
        <v>9</v>
      </c>
      <c r="BM15">
        <v>63</v>
      </c>
      <c r="BN15">
        <v>115</v>
      </c>
      <c r="BO15">
        <v>210</v>
      </c>
      <c r="BP15">
        <v>26</v>
      </c>
      <c r="BQ15">
        <v>69</v>
      </c>
      <c r="BR15">
        <v>99</v>
      </c>
      <c r="BS15">
        <v>94</v>
      </c>
      <c r="BT15">
        <v>21</v>
      </c>
      <c r="BU15">
        <v>45</v>
      </c>
      <c r="BV15">
        <v>19</v>
      </c>
      <c r="BW15">
        <v>50</v>
      </c>
      <c r="BX15">
        <v>209</v>
      </c>
      <c r="BY15">
        <v>211</v>
      </c>
      <c r="BZ15">
        <v>177</v>
      </c>
    </row>
    <row r="16" spans="1:78" x14ac:dyDescent="0.25">
      <c r="B16" s="7">
        <v>0.13</v>
      </c>
      <c r="C16" s="7">
        <v>0.13</v>
      </c>
      <c r="D16" s="7">
        <v>0.16</v>
      </c>
      <c r="E16" s="7">
        <v>0.12</v>
      </c>
      <c r="F16" s="7">
        <v>0.14000000000000001</v>
      </c>
      <c r="G16" s="7">
        <v>0.13</v>
      </c>
      <c r="H16" s="7">
        <v>0.13</v>
      </c>
      <c r="I16" s="7">
        <v>0.12</v>
      </c>
      <c r="J16" s="7">
        <v>0.12</v>
      </c>
      <c r="K16" s="7">
        <v>0.15</v>
      </c>
      <c r="L16" s="7">
        <v>0.14000000000000001</v>
      </c>
      <c r="M16" s="7">
        <v>0.15</v>
      </c>
      <c r="N16" s="7">
        <v>0.12</v>
      </c>
      <c r="O16" s="7">
        <v>0.15</v>
      </c>
      <c r="P16" s="7">
        <v>0.13</v>
      </c>
      <c r="Q16" s="7">
        <v>0.11</v>
      </c>
      <c r="R16" s="7">
        <v>0.13</v>
      </c>
      <c r="S16" s="7">
        <v>0.13</v>
      </c>
      <c r="T16" s="7">
        <v>0.11</v>
      </c>
      <c r="U16" s="7">
        <v>0.17</v>
      </c>
      <c r="V16" s="7">
        <v>0.13</v>
      </c>
      <c r="W16" s="7">
        <v>0.15</v>
      </c>
      <c r="X16" s="7">
        <v>0.12</v>
      </c>
      <c r="Y16" s="7">
        <v>0.12</v>
      </c>
      <c r="Z16" s="7">
        <v>0.13</v>
      </c>
      <c r="AA16" s="7">
        <v>0.13</v>
      </c>
      <c r="AB16" s="7">
        <v>0.13</v>
      </c>
      <c r="AC16" s="7">
        <v>0.12</v>
      </c>
      <c r="AD16" s="7">
        <v>0.13</v>
      </c>
      <c r="AE16" s="7">
        <v>0.2</v>
      </c>
      <c r="AF16" s="7">
        <v>0.14000000000000001</v>
      </c>
      <c r="AG16" s="7">
        <v>0.08</v>
      </c>
      <c r="AH16" s="7">
        <v>0.4</v>
      </c>
      <c r="AI16" s="7">
        <v>0.12</v>
      </c>
      <c r="AJ16" s="7">
        <v>0.15</v>
      </c>
      <c r="AK16" s="7">
        <v>0.17</v>
      </c>
      <c r="AL16" s="7">
        <v>0.11</v>
      </c>
      <c r="AM16" s="7">
        <v>0.14000000000000001</v>
      </c>
      <c r="AN16" s="7">
        <v>0.21</v>
      </c>
      <c r="AO16" s="7">
        <v>0.18</v>
      </c>
      <c r="AP16" s="7">
        <v>0.13</v>
      </c>
      <c r="AQ16" s="7">
        <v>0.12</v>
      </c>
      <c r="AR16" s="7">
        <v>0.21</v>
      </c>
      <c r="AS16" s="7">
        <v>0.1</v>
      </c>
      <c r="AT16" s="7">
        <v>0.1</v>
      </c>
      <c r="AU16" s="7">
        <v>0.11</v>
      </c>
      <c r="AV16" s="7">
        <v>0.12</v>
      </c>
      <c r="AW16" s="7">
        <v>0.18</v>
      </c>
      <c r="AX16" s="7">
        <v>0.15</v>
      </c>
      <c r="AY16" s="7">
        <v>0.1</v>
      </c>
      <c r="AZ16" s="7">
        <v>0.13</v>
      </c>
      <c r="BA16" s="7">
        <v>0.1</v>
      </c>
      <c r="BB16" s="7">
        <v>0.18</v>
      </c>
      <c r="BC16" s="7">
        <v>0.14000000000000001</v>
      </c>
      <c r="BD16" s="7">
        <v>0.24</v>
      </c>
      <c r="BE16" s="7">
        <v>0.14000000000000001</v>
      </c>
      <c r="BF16" s="7">
        <v>0.13</v>
      </c>
      <c r="BG16" s="7">
        <v>0.13</v>
      </c>
      <c r="BH16" s="7">
        <v>0.14000000000000001</v>
      </c>
      <c r="BI16" s="7">
        <v>0.11</v>
      </c>
      <c r="BJ16" s="7">
        <v>0.13</v>
      </c>
      <c r="BK16" s="7">
        <v>0.15</v>
      </c>
      <c r="BL16" s="7">
        <v>7.0000000000000007E-2</v>
      </c>
      <c r="BM16" s="7">
        <v>0.1</v>
      </c>
      <c r="BN16" s="7">
        <v>0.1</v>
      </c>
      <c r="BO16" s="7">
        <v>0.17</v>
      </c>
      <c r="BP16" s="7">
        <v>0.16</v>
      </c>
      <c r="BQ16" s="7">
        <v>0.1</v>
      </c>
      <c r="BR16" s="7">
        <v>0.1</v>
      </c>
      <c r="BS16" s="7">
        <v>0.09</v>
      </c>
      <c r="BT16" s="7">
        <v>0.11</v>
      </c>
      <c r="BU16" s="7">
        <v>0.14000000000000001</v>
      </c>
      <c r="BV16" s="7">
        <v>0.1</v>
      </c>
      <c r="BW16" s="7">
        <v>0.1</v>
      </c>
      <c r="BX16" s="7">
        <v>0.09</v>
      </c>
      <c r="BY16" s="7">
        <v>0.09</v>
      </c>
      <c r="BZ16" s="7">
        <v>0.09</v>
      </c>
    </row>
    <row r="17" spans="1:78" x14ac:dyDescent="0.25">
      <c r="A17" t="s">
        <v>802</v>
      </c>
      <c r="B17">
        <v>250</v>
      </c>
      <c r="C17">
        <v>198</v>
      </c>
      <c r="D17">
        <v>28</v>
      </c>
      <c r="E17">
        <v>24</v>
      </c>
      <c r="F17">
        <v>42</v>
      </c>
      <c r="G17">
        <v>132</v>
      </c>
      <c r="H17">
        <v>75</v>
      </c>
      <c r="I17">
        <v>55</v>
      </c>
      <c r="J17">
        <v>80</v>
      </c>
      <c r="K17">
        <v>54</v>
      </c>
      <c r="L17">
        <v>61</v>
      </c>
      <c r="M17">
        <v>87</v>
      </c>
      <c r="N17">
        <v>137</v>
      </c>
      <c r="O17">
        <v>20</v>
      </c>
      <c r="P17">
        <v>6</v>
      </c>
      <c r="Q17">
        <v>54</v>
      </c>
      <c r="R17">
        <v>196</v>
      </c>
      <c r="S17">
        <v>176</v>
      </c>
      <c r="T17">
        <v>35</v>
      </c>
      <c r="U17">
        <v>34</v>
      </c>
      <c r="V17">
        <v>183</v>
      </c>
      <c r="W17">
        <v>22</v>
      </c>
      <c r="X17">
        <v>45</v>
      </c>
      <c r="Y17">
        <v>23</v>
      </c>
      <c r="Z17">
        <v>227</v>
      </c>
      <c r="AA17">
        <v>249</v>
      </c>
      <c r="AB17">
        <v>226</v>
      </c>
      <c r="AC17">
        <v>27</v>
      </c>
      <c r="AD17">
        <v>204</v>
      </c>
      <c r="AE17">
        <v>16</v>
      </c>
      <c r="AF17">
        <v>204</v>
      </c>
      <c r="AG17">
        <v>40</v>
      </c>
      <c r="AH17">
        <v>2</v>
      </c>
      <c r="AI17">
        <v>182</v>
      </c>
      <c r="AJ17">
        <v>30</v>
      </c>
      <c r="AK17">
        <v>39</v>
      </c>
      <c r="AL17">
        <v>83</v>
      </c>
      <c r="AM17">
        <v>132</v>
      </c>
      <c r="AN17">
        <v>3</v>
      </c>
      <c r="AO17">
        <v>31</v>
      </c>
      <c r="AP17">
        <v>14</v>
      </c>
      <c r="AQ17">
        <v>29</v>
      </c>
      <c r="AR17">
        <v>11</v>
      </c>
      <c r="AS17">
        <v>17</v>
      </c>
      <c r="AT17">
        <v>17</v>
      </c>
      <c r="AU17">
        <v>18</v>
      </c>
      <c r="AV17">
        <v>23</v>
      </c>
      <c r="AW17">
        <v>11</v>
      </c>
      <c r="AX17">
        <v>16</v>
      </c>
      <c r="AY17">
        <v>25</v>
      </c>
      <c r="AZ17">
        <v>11</v>
      </c>
      <c r="BA17">
        <v>20</v>
      </c>
      <c r="BB17">
        <v>26</v>
      </c>
      <c r="BC17">
        <v>10</v>
      </c>
      <c r="BD17">
        <v>1</v>
      </c>
      <c r="BE17">
        <v>42</v>
      </c>
      <c r="BF17">
        <v>208</v>
      </c>
      <c r="BG17">
        <v>140</v>
      </c>
      <c r="BH17">
        <v>110</v>
      </c>
      <c r="BI17">
        <v>50</v>
      </c>
      <c r="BJ17">
        <v>35</v>
      </c>
      <c r="BK17">
        <v>39</v>
      </c>
      <c r="BL17">
        <v>12</v>
      </c>
      <c r="BM17">
        <v>42</v>
      </c>
      <c r="BN17">
        <v>66</v>
      </c>
      <c r="BO17">
        <v>123</v>
      </c>
      <c r="BP17">
        <v>19</v>
      </c>
      <c r="BQ17">
        <v>37</v>
      </c>
      <c r="BR17">
        <v>63</v>
      </c>
      <c r="BS17">
        <v>58</v>
      </c>
      <c r="BT17">
        <v>15</v>
      </c>
      <c r="BU17">
        <v>28</v>
      </c>
      <c r="BV17">
        <v>14</v>
      </c>
      <c r="BW17">
        <v>26</v>
      </c>
      <c r="BX17">
        <v>129</v>
      </c>
      <c r="BY17">
        <v>128</v>
      </c>
      <c r="BZ17">
        <v>95</v>
      </c>
    </row>
    <row r="18" spans="1:78" x14ac:dyDescent="0.25">
      <c r="B18" s="7">
        <v>0.08</v>
      </c>
      <c r="C18" s="7">
        <v>7.0000000000000007E-2</v>
      </c>
      <c r="D18" s="7">
        <v>0.1</v>
      </c>
      <c r="E18" s="7">
        <v>0.12</v>
      </c>
      <c r="F18" s="7">
        <v>0.09</v>
      </c>
      <c r="G18" s="7">
        <v>0.08</v>
      </c>
      <c r="H18" s="7">
        <v>0.08</v>
      </c>
      <c r="I18" s="7">
        <v>0.06</v>
      </c>
      <c r="J18" s="7">
        <v>0.08</v>
      </c>
      <c r="K18" s="7">
        <v>0.09</v>
      </c>
      <c r="L18" s="7">
        <v>0.09</v>
      </c>
      <c r="M18" s="7">
        <v>0.11</v>
      </c>
      <c r="N18" s="7">
        <v>7.0000000000000007E-2</v>
      </c>
      <c r="O18" s="7">
        <v>7.0000000000000007E-2</v>
      </c>
      <c r="P18" s="7">
        <v>0.08</v>
      </c>
      <c r="Q18" s="7">
        <v>0.11</v>
      </c>
      <c r="R18" s="7">
        <v>7.0000000000000007E-2</v>
      </c>
      <c r="S18" s="7">
        <v>0.08</v>
      </c>
      <c r="T18" s="7">
        <v>7.0000000000000007E-2</v>
      </c>
      <c r="U18" s="7">
        <v>0.08</v>
      </c>
      <c r="V18" s="7">
        <v>0.08</v>
      </c>
      <c r="W18" s="7">
        <v>7.0000000000000007E-2</v>
      </c>
      <c r="X18" s="7">
        <v>0.11</v>
      </c>
      <c r="Y18" s="7">
        <v>7.0000000000000007E-2</v>
      </c>
      <c r="Z18" s="7">
        <v>0.08</v>
      </c>
      <c r="AA18" s="7">
        <v>0.08</v>
      </c>
      <c r="AB18" s="7">
        <v>0.08</v>
      </c>
      <c r="AC18" s="7">
        <v>7.0000000000000007E-2</v>
      </c>
      <c r="AD18" s="7">
        <v>0.08</v>
      </c>
      <c r="AE18" s="7">
        <v>0.08</v>
      </c>
      <c r="AF18" s="7">
        <v>0.08</v>
      </c>
      <c r="AG18" s="7">
        <v>0.08</v>
      </c>
      <c r="AH18" s="7">
        <v>0.09</v>
      </c>
      <c r="AI18" s="7">
        <v>7.0000000000000007E-2</v>
      </c>
      <c r="AJ18" s="7">
        <v>0.11</v>
      </c>
      <c r="AK18" s="7">
        <v>0.1</v>
      </c>
      <c r="AL18" s="7">
        <v>0.06</v>
      </c>
      <c r="AM18" s="7">
        <v>0.09</v>
      </c>
      <c r="AN18" s="7">
        <v>0.1</v>
      </c>
      <c r="AO18" s="7">
        <v>0.13</v>
      </c>
      <c r="AP18" s="7">
        <v>0.05</v>
      </c>
      <c r="AQ18" s="7">
        <v>0.09</v>
      </c>
      <c r="AR18" s="7">
        <v>0.06</v>
      </c>
      <c r="AS18" s="7">
        <v>0.1</v>
      </c>
      <c r="AT18" s="7">
        <v>0.06</v>
      </c>
      <c r="AU18" s="7">
        <v>0.09</v>
      </c>
      <c r="AV18" s="7">
        <v>0.09</v>
      </c>
      <c r="AW18" s="7">
        <v>0.15</v>
      </c>
      <c r="AX18" s="7">
        <v>0.08</v>
      </c>
      <c r="AY18" s="7">
        <v>0.08</v>
      </c>
      <c r="AZ18" s="7">
        <v>0.05</v>
      </c>
      <c r="BA18" s="7">
        <v>0.12</v>
      </c>
      <c r="BB18" s="7">
        <v>0.1</v>
      </c>
      <c r="BC18" s="7">
        <v>0.05</v>
      </c>
      <c r="BD18" s="7">
        <v>0.04</v>
      </c>
      <c r="BE18" s="7">
        <v>0.09</v>
      </c>
      <c r="BF18" s="7">
        <v>0.08</v>
      </c>
      <c r="BG18" s="7">
        <v>7.0000000000000007E-2</v>
      </c>
      <c r="BH18" s="7">
        <v>0.09</v>
      </c>
      <c r="BI18" s="7">
        <v>0.06</v>
      </c>
      <c r="BJ18" s="7">
        <v>0.06</v>
      </c>
      <c r="BK18" s="7">
        <v>0.09</v>
      </c>
      <c r="BL18" s="7">
        <v>0.1</v>
      </c>
      <c r="BM18" s="7">
        <v>0.06</v>
      </c>
      <c r="BN18" s="7">
        <v>0.06</v>
      </c>
      <c r="BO18" s="7">
        <v>0.1</v>
      </c>
      <c r="BP18" s="7">
        <v>0.12</v>
      </c>
      <c r="BQ18" s="7">
        <v>0.05</v>
      </c>
      <c r="BR18" s="7">
        <v>0.06</v>
      </c>
      <c r="BS18" s="7">
        <v>0.06</v>
      </c>
      <c r="BT18" s="7">
        <v>0.08</v>
      </c>
      <c r="BU18" s="7">
        <v>0.09</v>
      </c>
      <c r="BV18" s="7">
        <v>7.0000000000000007E-2</v>
      </c>
      <c r="BW18" s="7">
        <v>0.05</v>
      </c>
      <c r="BX18" s="7">
        <v>0.06</v>
      </c>
      <c r="BY18" s="7">
        <v>0.06</v>
      </c>
      <c r="BZ18" s="7">
        <v>0.05</v>
      </c>
    </row>
    <row r="19" spans="1:78" x14ac:dyDescent="0.25">
      <c r="A19" t="s">
        <v>803</v>
      </c>
      <c r="B19">
        <v>77</v>
      </c>
      <c r="C19">
        <v>65</v>
      </c>
      <c r="D19">
        <v>8</v>
      </c>
      <c r="E19">
        <v>4</v>
      </c>
      <c r="F19">
        <v>9</v>
      </c>
      <c r="G19">
        <v>43</v>
      </c>
      <c r="H19">
        <v>25</v>
      </c>
      <c r="I19">
        <v>16</v>
      </c>
      <c r="J19">
        <v>21</v>
      </c>
      <c r="K19">
        <v>20</v>
      </c>
      <c r="L19">
        <v>19</v>
      </c>
      <c r="M19">
        <v>25</v>
      </c>
      <c r="N19">
        <v>39</v>
      </c>
      <c r="O19">
        <v>9</v>
      </c>
      <c r="P19">
        <v>4</v>
      </c>
      <c r="Q19">
        <v>20</v>
      </c>
      <c r="R19">
        <v>57</v>
      </c>
      <c r="S19">
        <v>46</v>
      </c>
      <c r="T19">
        <v>16</v>
      </c>
      <c r="U19">
        <v>14</v>
      </c>
      <c r="V19">
        <v>55</v>
      </c>
      <c r="W19">
        <v>9</v>
      </c>
      <c r="X19">
        <v>12</v>
      </c>
      <c r="Y19">
        <v>12</v>
      </c>
      <c r="Z19">
        <v>65</v>
      </c>
      <c r="AA19">
        <v>77</v>
      </c>
      <c r="AB19">
        <v>65</v>
      </c>
      <c r="AC19">
        <v>12</v>
      </c>
      <c r="AD19">
        <v>58</v>
      </c>
      <c r="AE19">
        <v>6</v>
      </c>
      <c r="AF19">
        <v>65</v>
      </c>
      <c r="AG19">
        <v>10</v>
      </c>
      <c r="AH19">
        <v>1</v>
      </c>
      <c r="AI19">
        <v>58</v>
      </c>
      <c r="AJ19">
        <v>5</v>
      </c>
      <c r="AK19">
        <v>12</v>
      </c>
      <c r="AL19">
        <v>37</v>
      </c>
      <c r="AM19">
        <v>35</v>
      </c>
      <c r="AN19">
        <v>0</v>
      </c>
      <c r="AO19">
        <v>4</v>
      </c>
      <c r="AP19">
        <v>4</v>
      </c>
      <c r="AQ19">
        <v>7</v>
      </c>
      <c r="AR19">
        <v>3</v>
      </c>
      <c r="AS19">
        <v>6</v>
      </c>
      <c r="AT19">
        <v>9</v>
      </c>
      <c r="AU19">
        <v>10</v>
      </c>
      <c r="AV19">
        <v>4</v>
      </c>
      <c r="AW19">
        <v>3</v>
      </c>
      <c r="AX19">
        <v>5</v>
      </c>
      <c r="AY19">
        <v>8</v>
      </c>
      <c r="AZ19">
        <v>3</v>
      </c>
      <c r="BA19">
        <v>3</v>
      </c>
      <c r="BB19">
        <v>5</v>
      </c>
      <c r="BC19">
        <v>7</v>
      </c>
      <c r="BD19">
        <v>0</v>
      </c>
      <c r="BE19">
        <v>14</v>
      </c>
      <c r="BF19">
        <v>63</v>
      </c>
      <c r="BG19">
        <v>37</v>
      </c>
      <c r="BH19">
        <v>40</v>
      </c>
      <c r="BI19">
        <v>13</v>
      </c>
      <c r="BJ19">
        <v>8</v>
      </c>
      <c r="BK19">
        <v>10</v>
      </c>
      <c r="BL19">
        <v>5</v>
      </c>
      <c r="BM19">
        <v>20</v>
      </c>
      <c r="BN19">
        <v>20</v>
      </c>
      <c r="BO19">
        <v>28</v>
      </c>
      <c r="BP19">
        <v>9</v>
      </c>
      <c r="BQ19">
        <v>20</v>
      </c>
      <c r="BR19">
        <v>25</v>
      </c>
      <c r="BS19">
        <v>22</v>
      </c>
      <c r="BT19">
        <v>3</v>
      </c>
      <c r="BU19">
        <v>12</v>
      </c>
      <c r="BV19">
        <v>7</v>
      </c>
      <c r="BW19">
        <v>14</v>
      </c>
      <c r="BX19">
        <v>26</v>
      </c>
      <c r="BY19">
        <v>32</v>
      </c>
      <c r="BZ19">
        <v>22</v>
      </c>
    </row>
    <row r="20" spans="1:78" x14ac:dyDescent="0.25">
      <c r="B20" s="7">
        <v>0.02</v>
      </c>
      <c r="C20" s="7">
        <v>0.02</v>
      </c>
      <c r="D20" s="7">
        <v>0.03</v>
      </c>
      <c r="E20" s="7">
        <v>0.02</v>
      </c>
      <c r="F20" s="7">
        <v>0.02</v>
      </c>
      <c r="G20" s="7">
        <v>0.02</v>
      </c>
      <c r="H20" s="7">
        <v>0.03</v>
      </c>
      <c r="I20" s="7">
        <v>0.02</v>
      </c>
      <c r="J20" s="7">
        <v>0.02</v>
      </c>
      <c r="K20" s="7">
        <v>0.03</v>
      </c>
      <c r="L20" s="7">
        <v>0.03</v>
      </c>
      <c r="M20" s="7">
        <v>0.03</v>
      </c>
      <c r="N20" s="7">
        <v>0.02</v>
      </c>
      <c r="O20" s="7">
        <v>0.03</v>
      </c>
      <c r="P20" s="7">
        <v>0.05</v>
      </c>
      <c r="Q20" s="7">
        <v>0.04</v>
      </c>
      <c r="R20" s="7">
        <v>0.02</v>
      </c>
      <c r="S20" s="7">
        <v>0.02</v>
      </c>
      <c r="T20" s="7">
        <v>0.03</v>
      </c>
      <c r="U20" s="7">
        <v>0.03</v>
      </c>
      <c r="V20" s="7">
        <v>0.02</v>
      </c>
      <c r="W20" s="7">
        <v>0.03</v>
      </c>
      <c r="X20" s="7">
        <v>0.03</v>
      </c>
      <c r="Y20" s="7">
        <v>0.03</v>
      </c>
      <c r="Z20" s="7">
        <v>0.02</v>
      </c>
      <c r="AA20" s="7">
        <v>0.02</v>
      </c>
      <c r="AB20" s="7">
        <v>0.02</v>
      </c>
      <c r="AC20" s="7">
        <v>0.03</v>
      </c>
      <c r="AD20" s="7">
        <v>0.02</v>
      </c>
      <c r="AE20" s="7">
        <v>0.03</v>
      </c>
      <c r="AF20" s="7">
        <v>0.03</v>
      </c>
      <c r="AG20" s="7">
        <v>0.02</v>
      </c>
      <c r="AH20" s="7">
        <v>0.03</v>
      </c>
      <c r="AI20" s="7">
        <v>0.02</v>
      </c>
      <c r="AJ20" s="7">
        <v>0.02</v>
      </c>
      <c r="AK20" s="7">
        <v>0.03</v>
      </c>
      <c r="AL20" s="7">
        <v>0.03</v>
      </c>
      <c r="AM20" s="7">
        <v>0.02</v>
      </c>
      <c r="AN20" t="s">
        <v>108</v>
      </c>
      <c r="AO20" s="7">
        <v>0.02</v>
      </c>
      <c r="AP20" s="7">
        <v>0.01</v>
      </c>
      <c r="AQ20" s="7">
        <v>0.02</v>
      </c>
      <c r="AR20" s="7">
        <v>0.02</v>
      </c>
      <c r="AS20" s="7">
        <v>0.03</v>
      </c>
      <c r="AT20" s="7">
        <v>0.03</v>
      </c>
      <c r="AU20" s="7">
        <v>0.05</v>
      </c>
      <c r="AV20" s="7">
        <v>0.02</v>
      </c>
      <c r="AW20" s="7">
        <v>0.04</v>
      </c>
      <c r="AX20" s="7">
        <v>0.03</v>
      </c>
      <c r="AY20" s="7">
        <v>0.03</v>
      </c>
      <c r="AZ20" s="7">
        <v>0.02</v>
      </c>
      <c r="BA20" s="7">
        <v>0.02</v>
      </c>
      <c r="BB20" s="7">
        <v>0.02</v>
      </c>
      <c r="BC20" s="7">
        <v>0.04</v>
      </c>
      <c r="BD20" t="s">
        <v>108</v>
      </c>
      <c r="BE20" s="7">
        <v>0.03</v>
      </c>
      <c r="BF20" s="7">
        <v>0.02</v>
      </c>
      <c r="BG20" s="7">
        <v>0.02</v>
      </c>
      <c r="BH20" s="7">
        <v>0.03</v>
      </c>
      <c r="BI20" s="7">
        <v>0.02</v>
      </c>
      <c r="BJ20" s="7">
        <v>0.01</v>
      </c>
      <c r="BK20" s="7">
        <v>0.02</v>
      </c>
      <c r="BL20" s="7">
        <v>0.04</v>
      </c>
      <c r="BM20" s="7">
        <v>0.03</v>
      </c>
      <c r="BN20" s="7">
        <v>0.02</v>
      </c>
      <c r="BO20" s="7">
        <v>0.02</v>
      </c>
      <c r="BP20" s="7">
        <v>0.06</v>
      </c>
      <c r="BQ20" s="7">
        <v>0.03</v>
      </c>
      <c r="BR20" s="7">
        <v>0.02</v>
      </c>
      <c r="BS20" s="7">
        <v>0.02</v>
      </c>
      <c r="BT20" s="7">
        <v>0.02</v>
      </c>
      <c r="BU20" s="7">
        <v>0.04</v>
      </c>
      <c r="BV20" s="7">
        <v>0.03</v>
      </c>
      <c r="BW20" s="7">
        <v>0.03</v>
      </c>
      <c r="BX20" s="7">
        <v>0.01</v>
      </c>
      <c r="BY20" s="7">
        <v>0.01</v>
      </c>
      <c r="BZ20" s="7">
        <v>0.01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804</v>
      </c>
      <c r="B23">
        <v>2425</v>
      </c>
      <c r="C23">
        <v>2069</v>
      </c>
      <c r="D23">
        <v>208</v>
      </c>
      <c r="E23">
        <v>148</v>
      </c>
      <c r="F23">
        <v>367</v>
      </c>
      <c r="G23">
        <v>1332</v>
      </c>
      <c r="H23">
        <v>727</v>
      </c>
      <c r="I23">
        <v>739</v>
      </c>
      <c r="J23">
        <v>783</v>
      </c>
      <c r="K23">
        <v>430</v>
      </c>
      <c r="L23">
        <v>474</v>
      </c>
      <c r="M23">
        <v>562</v>
      </c>
      <c r="N23">
        <v>1588</v>
      </c>
      <c r="O23">
        <v>218</v>
      </c>
      <c r="P23">
        <v>58</v>
      </c>
      <c r="Q23">
        <v>367</v>
      </c>
      <c r="R23">
        <v>2058</v>
      </c>
      <c r="S23">
        <v>1705</v>
      </c>
      <c r="T23">
        <v>397</v>
      </c>
      <c r="U23">
        <v>288</v>
      </c>
      <c r="V23">
        <v>1882</v>
      </c>
      <c r="W23">
        <v>238</v>
      </c>
      <c r="X23">
        <v>287</v>
      </c>
      <c r="Y23">
        <v>276</v>
      </c>
      <c r="Z23">
        <v>2150</v>
      </c>
      <c r="AA23">
        <v>2424</v>
      </c>
      <c r="AB23">
        <v>2149</v>
      </c>
      <c r="AC23">
        <v>318</v>
      </c>
      <c r="AD23">
        <v>1968</v>
      </c>
      <c r="AE23">
        <v>125</v>
      </c>
      <c r="AF23">
        <v>1957</v>
      </c>
      <c r="AG23">
        <v>394</v>
      </c>
      <c r="AH23">
        <v>11</v>
      </c>
      <c r="AI23">
        <v>1941</v>
      </c>
      <c r="AJ23">
        <v>199</v>
      </c>
      <c r="AK23">
        <v>261</v>
      </c>
      <c r="AL23">
        <v>1163</v>
      </c>
      <c r="AM23">
        <v>1073</v>
      </c>
      <c r="AN23">
        <v>20</v>
      </c>
      <c r="AO23">
        <v>164</v>
      </c>
      <c r="AP23">
        <v>220</v>
      </c>
      <c r="AQ23">
        <v>265</v>
      </c>
      <c r="AR23">
        <v>145</v>
      </c>
      <c r="AS23">
        <v>131</v>
      </c>
      <c r="AT23">
        <v>246</v>
      </c>
      <c r="AU23">
        <v>146</v>
      </c>
      <c r="AV23">
        <v>187</v>
      </c>
      <c r="AW23">
        <v>47</v>
      </c>
      <c r="AX23">
        <v>158</v>
      </c>
      <c r="AY23">
        <v>228</v>
      </c>
      <c r="AZ23">
        <v>175</v>
      </c>
      <c r="BA23">
        <v>126</v>
      </c>
      <c r="BB23">
        <v>198</v>
      </c>
      <c r="BC23">
        <v>146</v>
      </c>
      <c r="BD23">
        <v>9</v>
      </c>
      <c r="BE23">
        <v>341</v>
      </c>
      <c r="BF23">
        <v>2085</v>
      </c>
      <c r="BG23">
        <v>1513</v>
      </c>
      <c r="BH23">
        <v>913</v>
      </c>
      <c r="BI23">
        <v>639</v>
      </c>
      <c r="BJ23">
        <v>424</v>
      </c>
      <c r="BK23">
        <v>309</v>
      </c>
      <c r="BL23">
        <v>97</v>
      </c>
      <c r="BM23">
        <v>525</v>
      </c>
      <c r="BN23">
        <v>908</v>
      </c>
      <c r="BO23">
        <v>886</v>
      </c>
      <c r="BP23">
        <v>106</v>
      </c>
      <c r="BQ23">
        <v>567</v>
      </c>
      <c r="BR23">
        <v>848</v>
      </c>
      <c r="BS23">
        <v>845</v>
      </c>
      <c r="BT23">
        <v>147</v>
      </c>
      <c r="BU23">
        <v>230</v>
      </c>
      <c r="BV23">
        <v>152</v>
      </c>
      <c r="BW23">
        <v>438</v>
      </c>
      <c r="BX23">
        <v>1853</v>
      </c>
      <c r="BY23">
        <v>1914</v>
      </c>
      <c r="BZ23">
        <v>1630</v>
      </c>
    </row>
    <row r="24" spans="1:78" x14ac:dyDescent="0.25">
      <c r="B24" s="7">
        <v>0.77</v>
      </c>
      <c r="C24" s="7">
        <v>0.77</v>
      </c>
      <c r="D24" s="7">
        <v>0.72</v>
      </c>
      <c r="E24" s="7">
        <v>0.74</v>
      </c>
      <c r="F24" s="7">
        <v>0.76</v>
      </c>
      <c r="G24" s="7">
        <v>0.77</v>
      </c>
      <c r="H24" s="7">
        <v>0.77</v>
      </c>
      <c r="I24" s="7">
        <v>0.8</v>
      </c>
      <c r="J24" s="7">
        <v>0.78</v>
      </c>
      <c r="K24" s="7">
        <v>0.72</v>
      </c>
      <c r="L24" s="7">
        <v>0.74</v>
      </c>
      <c r="M24" s="7">
        <v>0.71</v>
      </c>
      <c r="N24" s="7">
        <v>0.79</v>
      </c>
      <c r="O24" s="7">
        <v>0.74</v>
      </c>
      <c r="P24" s="7">
        <v>0.75</v>
      </c>
      <c r="Q24" s="7">
        <v>0.74</v>
      </c>
      <c r="R24" s="7">
        <v>0.77</v>
      </c>
      <c r="S24" s="7">
        <v>0.77</v>
      </c>
      <c r="T24" s="7">
        <v>0.79</v>
      </c>
      <c r="U24" s="7">
        <v>0.71</v>
      </c>
      <c r="V24" s="7">
        <v>0.77</v>
      </c>
      <c r="W24" s="7">
        <v>0.76</v>
      </c>
      <c r="X24" s="7">
        <v>0.73</v>
      </c>
      <c r="Y24" s="7">
        <v>0.78</v>
      </c>
      <c r="Z24" s="7">
        <v>0.76</v>
      </c>
      <c r="AA24" s="7">
        <v>0.77</v>
      </c>
      <c r="AB24" s="7">
        <v>0.76</v>
      </c>
      <c r="AC24" s="7">
        <v>0.78</v>
      </c>
      <c r="AD24" s="7">
        <v>0.77</v>
      </c>
      <c r="AE24" s="7">
        <v>0.68</v>
      </c>
      <c r="AF24" s="7">
        <v>0.76</v>
      </c>
      <c r="AG24" s="7">
        <v>0.82</v>
      </c>
      <c r="AH24" s="7">
        <v>0.48</v>
      </c>
      <c r="AI24" s="7">
        <v>0.78</v>
      </c>
      <c r="AJ24" s="7">
        <v>0.72</v>
      </c>
      <c r="AK24" s="7">
        <v>0.69</v>
      </c>
      <c r="AL24" s="7">
        <v>0.8</v>
      </c>
      <c r="AM24" s="7">
        <v>0.75</v>
      </c>
      <c r="AN24" s="7">
        <v>0.69</v>
      </c>
      <c r="AO24" s="7">
        <v>0.68</v>
      </c>
      <c r="AP24" s="7">
        <v>0.81</v>
      </c>
      <c r="AQ24" s="7">
        <v>0.78</v>
      </c>
      <c r="AR24" s="7">
        <v>0.72</v>
      </c>
      <c r="AS24" s="7">
        <v>0.76</v>
      </c>
      <c r="AT24" s="7">
        <v>0.81</v>
      </c>
      <c r="AU24" s="7">
        <v>0.75</v>
      </c>
      <c r="AV24" s="7">
        <v>0.77</v>
      </c>
      <c r="AW24" s="7">
        <v>0.63</v>
      </c>
      <c r="AX24" s="7">
        <v>0.75</v>
      </c>
      <c r="AY24" s="7">
        <v>0.78</v>
      </c>
      <c r="AZ24" s="7">
        <v>0.8</v>
      </c>
      <c r="BA24" s="7">
        <v>0.76</v>
      </c>
      <c r="BB24" s="7">
        <v>0.71</v>
      </c>
      <c r="BC24" s="7">
        <v>0.77</v>
      </c>
      <c r="BD24" s="7">
        <v>0.71</v>
      </c>
      <c r="BE24" s="7">
        <v>0.74</v>
      </c>
      <c r="BF24" s="7">
        <v>0.77</v>
      </c>
      <c r="BG24" s="7">
        <v>0.78</v>
      </c>
      <c r="BH24" s="7">
        <v>0.74</v>
      </c>
      <c r="BI24" s="7">
        <v>0.81</v>
      </c>
      <c r="BJ24" s="7">
        <v>0.79</v>
      </c>
      <c r="BK24" s="7">
        <v>0.74</v>
      </c>
      <c r="BL24" s="7">
        <v>0.79</v>
      </c>
      <c r="BM24" s="7">
        <v>0.81</v>
      </c>
      <c r="BN24" s="7">
        <v>0.82</v>
      </c>
      <c r="BO24" s="7">
        <v>0.71</v>
      </c>
      <c r="BP24" s="7">
        <v>0.66</v>
      </c>
      <c r="BQ24" s="7">
        <v>0.82</v>
      </c>
      <c r="BR24" s="7">
        <v>0.82</v>
      </c>
      <c r="BS24" s="7">
        <v>0.83</v>
      </c>
      <c r="BT24" s="7">
        <v>0.79</v>
      </c>
      <c r="BU24" s="7">
        <v>0.73</v>
      </c>
      <c r="BV24" s="7">
        <v>0.79</v>
      </c>
      <c r="BW24" s="7">
        <v>0.83</v>
      </c>
      <c r="BX24" s="7">
        <v>0.84</v>
      </c>
      <c r="BY24" s="7">
        <v>0.84</v>
      </c>
      <c r="BZ24" s="7">
        <v>0.85</v>
      </c>
    </row>
    <row r="25" spans="1:78" x14ac:dyDescent="0.25">
      <c r="A25" t="s">
        <v>805</v>
      </c>
      <c r="B25">
        <v>327</v>
      </c>
      <c r="C25">
        <v>263</v>
      </c>
      <c r="D25">
        <v>36</v>
      </c>
      <c r="E25">
        <v>28</v>
      </c>
      <c r="F25">
        <v>51</v>
      </c>
      <c r="G25">
        <v>175</v>
      </c>
      <c r="H25">
        <v>100</v>
      </c>
      <c r="I25">
        <v>71</v>
      </c>
      <c r="J25">
        <v>101</v>
      </c>
      <c r="K25">
        <v>74</v>
      </c>
      <c r="L25">
        <v>80</v>
      </c>
      <c r="M25">
        <v>111</v>
      </c>
      <c r="N25">
        <v>176</v>
      </c>
      <c r="O25">
        <v>30</v>
      </c>
      <c r="P25">
        <v>9</v>
      </c>
      <c r="Q25">
        <v>74</v>
      </c>
      <c r="R25">
        <v>253</v>
      </c>
      <c r="S25">
        <v>221</v>
      </c>
      <c r="T25">
        <v>51</v>
      </c>
      <c r="U25">
        <v>48</v>
      </c>
      <c r="V25">
        <v>239</v>
      </c>
      <c r="W25">
        <v>31</v>
      </c>
      <c r="X25">
        <v>56</v>
      </c>
      <c r="Y25">
        <v>35</v>
      </c>
      <c r="Z25">
        <v>292</v>
      </c>
      <c r="AA25">
        <v>326</v>
      </c>
      <c r="AB25">
        <v>291</v>
      </c>
      <c r="AC25">
        <v>40</v>
      </c>
      <c r="AD25">
        <v>262</v>
      </c>
      <c r="AE25">
        <v>22</v>
      </c>
      <c r="AF25">
        <v>270</v>
      </c>
      <c r="AG25">
        <v>49</v>
      </c>
      <c r="AH25">
        <v>3</v>
      </c>
      <c r="AI25">
        <v>240</v>
      </c>
      <c r="AJ25">
        <v>35</v>
      </c>
      <c r="AK25">
        <v>51</v>
      </c>
      <c r="AL25">
        <v>120</v>
      </c>
      <c r="AM25">
        <v>167</v>
      </c>
      <c r="AN25">
        <v>3</v>
      </c>
      <c r="AO25">
        <v>36</v>
      </c>
      <c r="AP25">
        <v>18</v>
      </c>
      <c r="AQ25">
        <v>36</v>
      </c>
      <c r="AR25">
        <v>15</v>
      </c>
      <c r="AS25">
        <v>23</v>
      </c>
      <c r="AT25">
        <v>27</v>
      </c>
      <c r="AU25">
        <v>28</v>
      </c>
      <c r="AV25">
        <v>26</v>
      </c>
      <c r="AW25">
        <v>14</v>
      </c>
      <c r="AX25">
        <v>22</v>
      </c>
      <c r="AY25">
        <v>32</v>
      </c>
      <c r="AZ25">
        <v>14</v>
      </c>
      <c r="BA25">
        <v>23</v>
      </c>
      <c r="BB25">
        <v>31</v>
      </c>
      <c r="BC25">
        <v>17</v>
      </c>
      <c r="BD25">
        <v>1</v>
      </c>
      <c r="BE25">
        <v>56</v>
      </c>
      <c r="BF25">
        <v>271</v>
      </c>
      <c r="BG25">
        <v>177</v>
      </c>
      <c r="BH25">
        <v>150</v>
      </c>
      <c r="BI25">
        <v>64</v>
      </c>
      <c r="BJ25">
        <v>43</v>
      </c>
      <c r="BK25">
        <v>49</v>
      </c>
      <c r="BL25">
        <v>17</v>
      </c>
      <c r="BM25">
        <v>61</v>
      </c>
      <c r="BN25">
        <v>86</v>
      </c>
      <c r="BO25">
        <v>151</v>
      </c>
      <c r="BP25">
        <v>29</v>
      </c>
      <c r="BQ25">
        <v>57</v>
      </c>
      <c r="BR25">
        <v>89</v>
      </c>
      <c r="BS25">
        <v>79</v>
      </c>
      <c r="BT25">
        <v>18</v>
      </c>
      <c r="BU25">
        <v>40</v>
      </c>
      <c r="BV25">
        <v>21</v>
      </c>
      <c r="BW25">
        <v>40</v>
      </c>
      <c r="BX25">
        <v>155</v>
      </c>
      <c r="BY25">
        <v>160</v>
      </c>
      <c r="BZ25">
        <v>118</v>
      </c>
    </row>
    <row r="26" spans="1:78" x14ac:dyDescent="0.25">
      <c r="B26" s="7">
        <v>0.1</v>
      </c>
      <c r="C26" s="7">
        <v>0.1</v>
      </c>
      <c r="D26" s="7">
        <v>0.12</v>
      </c>
      <c r="E26" s="7">
        <v>0.14000000000000001</v>
      </c>
      <c r="F26" s="7">
        <v>0.11</v>
      </c>
      <c r="G26" s="7">
        <v>0.1</v>
      </c>
      <c r="H26" s="7">
        <v>0.11</v>
      </c>
      <c r="I26" s="7">
        <v>0.08</v>
      </c>
      <c r="J26" s="7">
        <v>0.1</v>
      </c>
      <c r="K26" s="7">
        <v>0.12</v>
      </c>
      <c r="L26" s="7">
        <v>0.13</v>
      </c>
      <c r="M26" s="7">
        <v>0.14000000000000001</v>
      </c>
      <c r="N26" s="7">
        <v>0.09</v>
      </c>
      <c r="O26" s="7">
        <v>0.1</v>
      </c>
      <c r="P26" s="7">
        <v>0.12</v>
      </c>
      <c r="Q26" s="7">
        <v>0.15</v>
      </c>
      <c r="R26" s="7">
        <v>0.09</v>
      </c>
      <c r="S26" s="7">
        <v>0.1</v>
      </c>
      <c r="T26" s="7">
        <v>0.1</v>
      </c>
      <c r="U26" s="7">
        <v>0.12</v>
      </c>
      <c r="V26" s="7">
        <v>0.1</v>
      </c>
      <c r="W26" s="7">
        <v>0.1</v>
      </c>
      <c r="X26" s="7">
        <v>0.14000000000000001</v>
      </c>
      <c r="Y26" s="7">
        <v>0.1</v>
      </c>
      <c r="Z26" s="7">
        <v>0.1</v>
      </c>
      <c r="AA26" s="7">
        <v>0.1</v>
      </c>
      <c r="AB26" s="7">
        <v>0.1</v>
      </c>
      <c r="AC26" s="7">
        <v>0.1</v>
      </c>
      <c r="AD26" s="7">
        <v>0.1</v>
      </c>
      <c r="AE26" s="7">
        <v>0.12</v>
      </c>
      <c r="AF26" s="7">
        <v>0.1</v>
      </c>
      <c r="AG26" s="7">
        <v>0.1</v>
      </c>
      <c r="AH26" s="7">
        <v>0.12</v>
      </c>
      <c r="AI26" s="7">
        <v>0.1</v>
      </c>
      <c r="AJ26" s="7">
        <v>0.13</v>
      </c>
      <c r="AK26" s="7">
        <v>0.13</v>
      </c>
      <c r="AL26" s="7">
        <v>0.08</v>
      </c>
      <c r="AM26" s="7">
        <v>0.12</v>
      </c>
      <c r="AN26" s="7">
        <v>0.1</v>
      </c>
      <c r="AO26" s="7">
        <v>0.15</v>
      </c>
      <c r="AP26" s="7">
        <v>7.0000000000000007E-2</v>
      </c>
      <c r="AQ26" s="7">
        <v>0.11</v>
      </c>
      <c r="AR26" s="7">
        <v>7.0000000000000007E-2</v>
      </c>
      <c r="AS26" s="7">
        <v>0.13</v>
      </c>
      <c r="AT26" s="7">
        <v>0.09</v>
      </c>
      <c r="AU26" s="7">
        <v>0.14000000000000001</v>
      </c>
      <c r="AV26" s="7">
        <v>0.11</v>
      </c>
      <c r="AW26" s="7">
        <v>0.18</v>
      </c>
      <c r="AX26" s="7">
        <v>0.1</v>
      </c>
      <c r="AY26" s="7">
        <v>0.11</v>
      </c>
      <c r="AZ26" s="7">
        <v>7.0000000000000007E-2</v>
      </c>
      <c r="BA26" s="7">
        <v>0.14000000000000001</v>
      </c>
      <c r="BB26" s="7">
        <v>0.11</v>
      </c>
      <c r="BC26" s="7">
        <v>0.09</v>
      </c>
      <c r="BD26" s="7">
        <v>0.04</v>
      </c>
      <c r="BE26" s="7">
        <v>0.12</v>
      </c>
      <c r="BF26" s="7">
        <v>0.1</v>
      </c>
      <c r="BG26" s="7">
        <v>0.09</v>
      </c>
      <c r="BH26" s="7">
        <v>0.12</v>
      </c>
      <c r="BI26" s="7">
        <v>0.08</v>
      </c>
      <c r="BJ26" s="7">
        <v>0.08</v>
      </c>
      <c r="BK26" s="7">
        <v>0.12</v>
      </c>
      <c r="BL26" s="7">
        <v>0.14000000000000001</v>
      </c>
      <c r="BM26" s="7">
        <v>0.09</v>
      </c>
      <c r="BN26" s="7">
        <v>0.08</v>
      </c>
      <c r="BO26" s="7">
        <v>0.12</v>
      </c>
      <c r="BP26" s="7">
        <v>0.18</v>
      </c>
      <c r="BQ26" s="7">
        <v>0.08</v>
      </c>
      <c r="BR26" s="7">
        <v>0.09</v>
      </c>
      <c r="BS26" s="7">
        <v>0.08</v>
      </c>
      <c r="BT26" s="7">
        <v>0.1</v>
      </c>
      <c r="BU26" s="7">
        <v>0.13</v>
      </c>
      <c r="BV26" s="7">
        <v>0.11</v>
      </c>
      <c r="BW26" s="7">
        <v>0.08</v>
      </c>
      <c r="BX26" s="7">
        <v>7.0000000000000007E-2</v>
      </c>
      <c r="BY26" s="7">
        <v>7.0000000000000007E-2</v>
      </c>
      <c r="BZ26" s="7">
        <v>0.06</v>
      </c>
    </row>
    <row r="27" spans="1:78" x14ac:dyDescent="0.25">
      <c r="A27" t="s">
        <v>193</v>
      </c>
      <c r="B27">
        <v>0.83899999999999997</v>
      </c>
      <c r="C27">
        <v>0.84899999999999998</v>
      </c>
      <c r="D27">
        <v>0.77</v>
      </c>
      <c r="E27">
        <v>0.81100000000000005</v>
      </c>
      <c r="F27">
        <v>0.81899999999999995</v>
      </c>
      <c r="G27">
        <v>0.84799999999999998</v>
      </c>
      <c r="H27">
        <v>0.83399999999999996</v>
      </c>
      <c r="I27">
        <v>0.92100000000000004</v>
      </c>
      <c r="J27">
        <v>0.84099999999999997</v>
      </c>
      <c r="K27">
        <v>0.75700000000000001</v>
      </c>
      <c r="L27">
        <v>0.79600000000000004</v>
      </c>
      <c r="M27">
        <v>0.71099999999999997</v>
      </c>
      <c r="N27">
        <v>0.89</v>
      </c>
      <c r="O27">
        <v>0.84199999999999997</v>
      </c>
      <c r="P27">
        <v>0.81699999999999995</v>
      </c>
      <c r="Q27">
        <v>0.77800000000000002</v>
      </c>
      <c r="R27">
        <v>0.85099999999999998</v>
      </c>
      <c r="S27">
        <v>0.84199999999999997</v>
      </c>
      <c r="T27">
        <v>0.871</v>
      </c>
      <c r="U27">
        <v>0.77700000000000002</v>
      </c>
      <c r="V27">
        <v>0.85699999999999998</v>
      </c>
      <c r="W27">
        <v>0.81</v>
      </c>
      <c r="X27">
        <v>0.751</v>
      </c>
      <c r="Y27">
        <v>0.86699999999999999</v>
      </c>
      <c r="Z27">
        <v>0.83599999999999997</v>
      </c>
      <c r="AA27">
        <v>0.84</v>
      </c>
      <c r="AB27">
        <v>0.83699999999999997</v>
      </c>
      <c r="AC27">
        <v>0.84699999999999998</v>
      </c>
      <c r="AD27">
        <v>0.84799999999999998</v>
      </c>
      <c r="AE27">
        <v>0.71399999999999997</v>
      </c>
      <c r="AF27">
        <v>0.82099999999999995</v>
      </c>
      <c r="AG27">
        <v>0.94499999999999995</v>
      </c>
      <c r="AH27">
        <v>0.56299999999999994</v>
      </c>
      <c r="AI27">
        <v>0.86599999999999999</v>
      </c>
      <c r="AJ27">
        <v>0.71899999999999997</v>
      </c>
      <c r="AK27">
        <v>0.72699999999999998</v>
      </c>
      <c r="AL27">
        <v>0.91800000000000004</v>
      </c>
      <c r="AM27">
        <v>0.79400000000000004</v>
      </c>
      <c r="AN27">
        <v>0.81</v>
      </c>
      <c r="AO27">
        <v>0.66200000000000003</v>
      </c>
      <c r="AP27">
        <v>0.92200000000000004</v>
      </c>
      <c r="AQ27">
        <v>0.79200000000000004</v>
      </c>
      <c r="AR27">
        <v>0.84199999999999997</v>
      </c>
      <c r="AS27">
        <v>0.84499999999999997</v>
      </c>
      <c r="AT27">
        <v>0.93100000000000005</v>
      </c>
      <c r="AU27">
        <v>0.79200000000000004</v>
      </c>
      <c r="AV27">
        <v>0.81899999999999995</v>
      </c>
      <c r="AW27">
        <v>0.58299999999999996</v>
      </c>
      <c r="AX27">
        <v>0.83699999999999997</v>
      </c>
      <c r="AY27">
        <v>0.84499999999999997</v>
      </c>
      <c r="AZ27">
        <v>0.91700000000000004</v>
      </c>
      <c r="BA27">
        <v>0.81499999999999995</v>
      </c>
      <c r="BB27">
        <v>0.745</v>
      </c>
      <c r="BC27">
        <v>0.88</v>
      </c>
      <c r="BD27">
        <v>1.0109999999999999</v>
      </c>
      <c r="BE27">
        <v>0.77300000000000002</v>
      </c>
      <c r="BF27">
        <v>0.85099999999999998</v>
      </c>
      <c r="BG27">
        <v>0.874</v>
      </c>
      <c r="BH27">
        <v>0.78500000000000003</v>
      </c>
      <c r="BI27">
        <v>0.90700000000000003</v>
      </c>
      <c r="BJ27">
        <v>0.91500000000000004</v>
      </c>
      <c r="BK27">
        <v>0.78</v>
      </c>
      <c r="BL27">
        <v>0.81699999999999995</v>
      </c>
      <c r="BM27">
        <v>0.91800000000000004</v>
      </c>
      <c r="BN27">
        <v>0.94299999999999995</v>
      </c>
      <c r="BO27">
        <v>0.74</v>
      </c>
      <c r="BP27">
        <v>0.57999999999999996</v>
      </c>
      <c r="BQ27">
        <v>0.93899999999999995</v>
      </c>
      <c r="BR27">
        <v>0.92700000000000005</v>
      </c>
      <c r="BS27">
        <v>0.96199999999999997</v>
      </c>
      <c r="BT27">
        <v>0.878</v>
      </c>
      <c r="BU27">
        <v>0.73099999999999998</v>
      </c>
      <c r="BV27">
        <v>0.86799999999999999</v>
      </c>
      <c r="BW27">
        <v>0.96299999999999997</v>
      </c>
      <c r="BX27">
        <v>1.002</v>
      </c>
      <c r="BY27">
        <v>1.0049999999999999</v>
      </c>
      <c r="BZ27">
        <v>1.0249999999999999</v>
      </c>
    </row>
    <row r="28" spans="1:78" x14ac:dyDescent="0.25">
      <c r="A28" t="s">
        <v>194</v>
      </c>
      <c r="B28">
        <v>0.91700000000000004</v>
      </c>
      <c r="C28">
        <v>0.90600000000000003</v>
      </c>
      <c r="D28">
        <v>0.97099999999999997</v>
      </c>
      <c r="E28">
        <v>0.98</v>
      </c>
      <c r="F28">
        <v>0.9</v>
      </c>
      <c r="G28">
        <v>0.91700000000000004</v>
      </c>
      <c r="H28">
        <v>0.92600000000000005</v>
      </c>
      <c r="I28">
        <v>0.85599999999999998</v>
      </c>
      <c r="J28">
        <v>0.88800000000000001</v>
      </c>
      <c r="K28">
        <v>0.97699999999999998</v>
      </c>
      <c r="L28">
        <v>0.98</v>
      </c>
      <c r="M28">
        <v>0.97699999999999998</v>
      </c>
      <c r="N28">
        <v>0.875</v>
      </c>
      <c r="O28">
        <v>0.96599999999999997</v>
      </c>
      <c r="P28">
        <v>1.034</v>
      </c>
      <c r="Q28">
        <v>1.044</v>
      </c>
      <c r="R28">
        <v>0.89100000000000001</v>
      </c>
      <c r="S28">
        <v>0.89400000000000002</v>
      </c>
      <c r="T28">
        <v>0.93799999999999994</v>
      </c>
      <c r="U28">
        <v>0.996</v>
      </c>
      <c r="V28">
        <v>0.90500000000000003</v>
      </c>
      <c r="W28">
        <v>0.91100000000000003</v>
      </c>
      <c r="X28">
        <v>0.99</v>
      </c>
      <c r="Y28">
        <v>0.94199999999999995</v>
      </c>
      <c r="Z28">
        <v>0.91400000000000003</v>
      </c>
      <c r="AA28">
        <v>0.91700000000000004</v>
      </c>
      <c r="AB28">
        <v>0.91300000000000003</v>
      </c>
      <c r="AC28">
        <v>0.91300000000000003</v>
      </c>
      <c r="AD28">
        <v>0.91200000000000003</v>
      </c>
      <c r="AE28">
        <v>0.97399999999999998</v>
      </c>
      <c r="AF28">
        <v>0.91900000000000004</v>
      </c>
      <c r="AG28">
        <v>0.91800000000000004</v>
      </c>
      <c r="AH28">
        <v>1.0589999999999999</v>
      </c>
      <c r="AI28">
        <v>0.90400000000000003</v>
      </c>
      <c r="AJ28">
        <v>0.89600000000000002</v>
      </c>
      <c r="AK28">
        <v>1.0009999999999999</v>
      </c>
      <c r="AL28">
        <v>0.88900000000000001</v>
      </c>
      <c r="AM28">
        <v>0.93300000000000005</v>
      </c>
      <c r="AN28">
        <v>0.91500000000000004</v>
      </c>
      <c r="AO28">
        <v>0.94</v>
      </c>
      <c r="AP28">
        <v>0.80400000000000005</v>
      </c>
      <c r="AQ28">
        <v>0.86399999999999999</v>
      </c>
      <c r="AR28">
        <v>0.88100000000000001</v>
      </c>
      <c r="AS28">
        <v>1.0209999999999999</v>
      </c>
      <c r="AT28">
        <v>0.92300000000000004</v>
      </c>
      <c r="AU28">
        <v>1.0740000000000001</v>
      </c>
      <c r="AV28">
        <v>0.876</v>
      </c>
      <c r="AW28">
        <v>1.0489999999999999</v>
      </c>
      <c r="AX28">
        <v>0.93600000000000005</v>
      </c>
      <c r="AY28">
        <v>0.92700000000000005</v>
      </c>
      <c r="AZ28">
        <v>0.82299999999999995</v>
      </c>
      <c r="BA28">
        <v>0.96099999999999997</v>
      </c>
      <c r="BB28">
        <v>0.9</v>
      </c>
      <c r="BC28">
        <v>0.95199999999999996</v>
      </c>
      <c r="BD28">
        <v>0.90900000000000003</v>
      </c>
      <c r="BE28">
        <v>0.95099999999999996</v>
      </c>
      <c r="BF28">
        <v>0.91100000000000003</v>
      </c>
      <c r="BG28">
        <v>0.88100000000000001</v>
      </c>
      <c r="BH28">
        <v>0.96899999999999997</v>
      </c>
      <c r="BI28">
        <v>0.84099999999999997</v>
      </c>
      <c r="BJ28">
        <v>0.86199999999999999</v>
      </c>
      <c r="BK28">
        <v>0.93200000000000005</v>
      </c>
      <c r="BL28">
        <v>1.0029999999999999</v>
      </c>
      <c r="BM28">
        <v>0.92500000000000004</v>
      </c>
      <c r="BN28">
        <v>0.84899999999999998</v>
      </c>
      <c r="BO28">
        <v>0.93300000000000005</v>
      </c>
      <c r="BP28">
        <v>1.077</v>
      </c>
      <c r="BQ28">
        <v>0.89500000000000002</v>
      </c>
      <c r="BR28">
        <v>0.88100000000000001</v>
      </c>
      <c r="BS28">
        <v>0.86</v>
      </c>
      <c r="BT28">
        <v>0.88200000000000001</v>
      </c>
      <c r="BU28">
        <v>0.97099999999999997</v>
      </c>
      <c r="BV28">
        <v>0.95399999999999996</v>
      </c>
      <c r="BW28">
        <v>0.875</v>
      </c>
      <c r="BX28">
        <v>0.82499999999999996</v>
      </c>
      <c r="BY28">
        <v>0.83399999999999996</v>
      </c>
      <c r="BZ28">
        <v>0.80300000000000005</v>
      </c>
    </row>
    <row r="29" spans="1:78" x14ac:dyDescent="0.25">
      <c r="A29" t="s">
        <v>195</v>
      </c>
      <c r="B29">
        <v>0</v>
      </c>
      <c r="C29">
        <v>0</v>
      </c>
      <c r="D29">
        <v>4.0000000000000001E-3</v>
      </c>
      <c r="E29">
        <v>5.0000000000000001E-3</v>
      </c>
      <c r="F29">
        <v>2E-3</v>
      </c>
      <c r="G29">
        <v>1E-3</v>
      </c>
      <c r="H29">
        <v>1E-3</v>
      </c>
      <c r="I29">
        <v>1E-3</v>
      </c>
      <c r="J29">
        <v>1E-3</v>
      </c>
      <c r="K29">
        <v>2E-3</v>
      </c>
      <c r="L29">
        <v>1E-3</v>
      </c>
      <c r="M29">
        <v>1E-3</v>
      </c>
      <c r="N29">
        <v>0</v>
      </c>
      <c r="O29">
        <v>3.0000000000000001E-3</v>
      </c>
      <c r="P29">
        <v>1.2999999999999999E-2</v>
      </c>
      <c r="Q29">
        <v>2E-3</v>
      </c>
      <c r="R29">
        <v>0</v>
      </c>
      <c r="S29">
        <v>0</v>
      </c>
      <c r="T29">
        <v>2E-3</v>
      </c>
      <c r="U29">
        <v>2E-3</v>
      </c>
      <c r="V29">
        <v>0</v>
      </c>
      <c r="W29">
        <v>2E-3</v>
      </c>
      <c r="X29">
        <v>2E-3</v>
      </c>
      <c r="Y29">
        <v>2E-3</v>
      </c>
      <c r="Z29">
        <v>0</v>
      </c>
      <c r="AA29">
        <v>0</v>
      </c>
      <c r="AB29">
        <v>0</v>
      </c>
      <c r="AC29">
        <v>2E-3</v>
      </c>
      <c r="AD29">
        <v>0</v>
      </c>
      <c r="AE29">
        <v>5.0000000000000001E-3</v>
      </c>
      <c r="AF29">
        <v>0</v>
      </c>
      <c r="AG29">
        <v>2E-3</v>
      </c>
      <c r="AH29">
        <v>5.6000000000000001E-2</v>
      </c>
      <c r="AI29">
        <v>0</v>
      </c>
      <c r="AJ29">
        <v>3.0000000000000001E-3</v>
      </c>
      <c r="AK29">
        <v>2E-3</v>
      </c>
      <c r="AL29">
        <v>1E-3</v>
      </c>
      <c r="AM29">
        <v>1E-3</v>
      </c>
      <c r="AN29">
        <v>2.9000000000000001E-2</v>
      </c>
      <c r="AO29">
        <v>3.0000000000000001E-3</v>
      </c>
      <c r="AP29">
        <v>3.0000000000000001E-3</v>
      </c>
      <c r="AQ29">
        <v>2E-3</v>
      </c>
      <c r="AR29">
        <v>4.0000000000000001E-3</v>
      </c>
      <c r="AS29">
        <v>6.0000000000000001E-3</v>
      </c>
      <c r="AT29">
        <v>3.0000000000000001E-3</v>
      </c>
      <c r="AU29">
        <v>6.0000000000000001E-3</v>
      </c>
      <c r="AV29">
        <v>3.0000000000000001E-3</v>
      </c>
      <c r="AW29">
        <v>1.7000000000000001E-2</v>
      </c>
      <c r="AX29">
        <v>5.0000000000000001E-3</v>
      </c>
      <c r="AY29">
        <v>3.0000000000000001E-3</v>
      </c>
      <c r="AZ29">
        <v>3.0000000000000001E-3</v>
      </c>
      <c r="BA29">
        <v>6.0000000000000001E-3</v>
      </c>
      <c r="BB29">
        <v>3.0000000000000001E-3</v>
      </c>
      <c r="BC29">
        <v>5.0000000000000001E-3</v>
      </c>
      <c r="BD29">
        <v>6.9000000000000006E-2</v>
      </c>
      <c r="BE29">
        <v>2E-3</v>
      </c>
      <c r="BF29">
        <v>0</v>
      </c>
      <c r="BG29">
        <v>0</v>
      </c>
      <c r="BH29">
        <v>1E-3</v>
      </c>
      <c r="BI29">
        <v>1E-3</v>
      </c>
      <c r="BJ29">
        <v>1E-3</v>
      </c>
      <c r="BK29">
        <v>2E-3</v>
      </c>
      <c r="BL29">
        <v>8.0000000000000002E-3</v>
      </c>
      <c r="BM29">
        <v>1E-3</v>
      </c>
      <c r="BN29">
        <v>1E-3</v>
      </c>
      <c r="BO29">
        <v>1E-3</v>
      </c>
      <c r="BP29">
        <v>7.0000000000000001E-3</v>
      </c>
      <c r="BQ29">
        <v>1E-3</v>
      </c>
      <c r="BR29">
        <v>1E-3</v>
      </c>
      <c r="BS29">
        <v>1E-3</v>
      </c>
      <c r="BT29">
        <v>4.0000000000000001E-3</v>
      </c>
      <c r="BU29">
        <v>3.0000000000000001E-3</v>
      </c>
      <c r="BV29">
        <v>5.0000000000000001E-3</v>
      </c>
      <c r="BW29">
        <v>2E-3</v>
      </c>
      <c r="BX29">
        <v>0</v>
      </c>
      <c r="BY29">
        <v>0</v>
      </c>
      <c r="BZ29">
        <v>0</v>
      </c>
    </row>
  </sheetData>
  <pageMargins left="0.7" right="0.7" top="0.75" bottom="0.75" header="0.3" footer="0.3"/>
  <pageSetup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806</v>
      </c>
    </row>
    <row r="2" spans="1:78" x14ac:dyDescent="0.25">
      <c r="A2" t="s">
        <v>808</v>
      </c>
    </row>
    <row r="3" spans="1:78" x14ac:dyDescent="0.25">
      <c r="A3" t="s">
        <v>798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3099</v>
      </c>
      <c r="C9">
        <v>2634</v>
      </c>
      <c r="D9">
        <v>262</v>
      </c>
      <c r="E9">
        <v>203</v>
      </c>
      <c r="F9">
        <v>471</v>
      </c>
      <c r="G9">
        <v>1465</v>
      </c>
      <c r="H9">
        <v>1163</v>
      </c>
      <c r="I9">
        <v>751</v>
      </c>
      <c r="J9">
        <v>822</v>
      </c>
      <c r="K9">
        <v>561</v>
      </c>
      <c r="L9">
        <v>965</v>
      </c>
      <c r="M9">
        <v>1001</v>
      </c>
      <c r="N9">
        <v>1724</v>
      </c>
      <c r="O9">
        <v>289</v>
      </c>
      <c r="P9">
        <v>85</v>
      </c>
      <c r="Q9">
        <v>592</v>
      </c>
      <c r="R9">
        <v>2507</v>
      </c>
      <c r="S9">
        <v>2055</v>
      </c>
      <c r="T9">
        <v>489</v>
      </c>
      <c r="U9">
        <v>508</v>
      </c>
      <c r="V9">
        <v>2196</v>
      </c>
      <c r="W9">
        <v>354</v>
      </c>
      <c r="X9">
        <v>522</v>
      </c>
      <c r="Y9">
        <v>370</v>
      </c>
      <c r="Z9">
        <v>2729</v>
      </c>
      <c r="AA9">
        <v>3097</v>
      </c>
      <c r="AB9">
        <v>2727</v>
      </c>
      <c r="AC9">
        <v>389</v>
      </c>
      <c r="AD9">
        <v>2503</v>
      </c>
      <c r="AE9">
        <v>186</v>
      </c>
      <c r="AF9">
        <v>2552</v>
      </c>
      <c r="AG9">
        <v>443</v>
      </c>
      <c r="AH9">
        <v>20</v>
      </c>
      <c r="AI9">
        <v>2347</v>
      </c>
      <c r="AJ9">
        <v>300</v>
      </c>
      <c r="AK9">
        <v>420</v>
      </c>
      <c r="AL9">
        <v>1385</v>
      </c>
      <c r="AM9">
        <v>1420</v>
      </c>
      <c r="AN9">
        <v>29</v>
      </c>
      <c r="AO9">
        <v>255</v>
      </c>
      <c r="AP9">
        <v>253</v>
      </c>
      <c r="AQ9">
        <v>333</v>
      </c>
      <c r="AR9">
        <v>177</v>
      </c>
      <c r="AS9">
        <v>167</v>
      </c>
      <c r="AT9">
        <v>309</v>
      </c>
      <c r="AU9">
        <v>193</v>
      </c>
      <c r="AV9">
        <v>240</v>
      </c>
      <c r="AW9">
        <v>65</v>
      </c>
      <c r="AX9">
        <v>192</v>
      </c>
      <c r="AY9">
        <v>306</v>
      </c>
      <c r="AZ9">
        <v>210</v>
      </c>
      <c r="BA9">
        <v>166</v>
      </c>
      <c r="BB9">
        <v>285</v>
      </c>
      <c r="BC9">
        <v>191</v>
      </c>
      <c r="BD9">
        <v>12</v>
      </c>
      <c r="BE9">
        <v>427</v>
      </c>
      <c r="BF9">
        <v>2672</v>
      </c>
      <c r="BG9">
        <v>1852</v>
      </c>
      <c r="BH9">
        <v>1247</v>
      </c>
      <c r="BI9">
        <v>707</v>
      </c>
      <c r="BJ9">
        <v>517</v>
      </c>
      <c r="BK9">
        <v>446</v>
      </c>
      <c r="BL9">
        <v>119</v>
      </c>
      <c r="BM9">
        <v>587</v>
      </c>
      <c r="BN9">
        <v>1068</v>
      </c>
      <c r="BO9">
        <v>1270</v>
      </c>
      <c r="BP9">
        <v>174</v>
      </c>
      <c r="BQ9">
        <v>645</v>
      </c>
      <c r="BR9">
        <v>951</v>
      </c>
      <c r="BS9">
        <v>931</v>
      </c>
      <c r="BT9">
        <v>183</v>
      </c>
      <c r="BU9">
        <v>283</v>
      </c>
      <c r="BV9">
        <v>190</v>
      </c>
      <c r="BW9">
        <v>480</v>
      </c>
      <c r="BX9">
        <v>2214</v>
      </c>
      <c r="BY9">
        <v>2268</v>
      </c>
      <c r="BZ9">
        <v>1933</v>
      </c>
    </row>
    <row r="10" spans="1:78" x14ac:dyDescent="0.25">
      <c r="A10" t="s">
        <v>103</v>
      </c>
      <c r="B10">
        <v>3166</v>
      </c>
      <c r="C10">
        <v>2677</v>
      </c>
      <c r="D10">
        <v>290</v>
      </c>
      <c r="E10">
        <v>199</v>
      </c>
      <c r="F10">
        <v>485</v>
      </c>
      <c r="G10">
        <v>1732</v>
      </c>
      <c r="H10">
        <v>949</v>
      </c>
      <c r="I10">
        <v>924</v>
      </c>
      <c r="J10">
        <v>1004</v>
      </c>
      <c r="K10">
        <v>596</v>
      </c>
      <c r="L10">
        <v>642</v>
      </c>
      <c r="M10">
        <v>789</v>
      </c>
      <c r="N10">
        <v>2008</v>
      </c>
      <c r="O10">
        <v>292</v>
      </c>
      <c r="P10">
        <v>77</v>
      </c>
      <c r="Q10">
        <v>497</v>
      </c>
      <c r="R10">
        <v>2669</v>
      </c>
      <c r="S10">
        <v>2210</v>
      </c>
      <c r="T10">
        <v>505</v>
      </c>
      <c r="U10">
        <v>405</v>
      </c>
      <c r="V10">
        <v>2432</v>
      </c>
      <c r="W10">
        <v>314</v>
      </c>
      <c r="X10">
        <v>392</v>
      </c>
      <c r="Y10">
        <v>353</v>
      </c>
      <c r="Z10">
        <v>2813</v>
      </c>
      <c r="AA10">
        <v>3164</v>
      </c>
      <c r="AB10">
        <v>2811</v>
      </c>
      <c r="AC10">
        <v>407</v>
      </c>
      <c r="AD10">
        <v>2554</v>
      </c>
      <c r="AE10">
        <v>185</v>
      </c>
      <c r="AF10">
        <v>2583</v>
      </c>
      <c r="AG10">
        <v>482</v>
      </c>
      <c r="AH10">
        <v>23</v>
      </c>
      <c r="AI10">
        <v>2490</v>
      </c>
      <c r="AJ10">
        <v>275</v>
      </c>
      <c r="AK10">
        <v>378</v>
      </c>
      <c r="AL10">
        <v>1446</v>
      </c>
      <c r="AM10">
        <v>1438</v>
      </c>
      <c r="AN10">
        <v>29</v>
      </c>
      <c r="AO10">
        <v>242</v>
      </c>
      <c r="AP10">
        <v>273</v>
      </c>
      <c r="AQ10">
        <v>340</v>
      </c>
      <c r="AR10">
        <v>201</v>
      </c>
      <c r="AS10">
        <v>172</v>
      </c>
      <c r="AT10">
        <v>304</v>
      </c>
      <c r="AU10">
        <v>196</v>
      </c>
      <c r="AV10">
        <v>241</v>
      </c>
      <c r="AW10">
        <v>74</v>
      </c>
      <c r="AX10">
        <v>211</v>
      </c>
      <c r="AY10">
        <v>290</v>
      </c>
      <c r="AZ10">
        <v>219</v>
      </c>
      <c r="BA10">
        <v>167</v>
      </c>
      <c r="BB10">
        <v>278</v>
      </c>
      <c r="BC10">
        <v>189</v>
      </c>
      <c r="BD10">
        <v>12</v>
      </c>
      <c r="BE10">
        <v>460</v>
      </c>
      <c r="BF10">
        <v>2706</v>
      </c>
      <c r="BG10">
        <v>1934</v>
      </c>
      <c r="BH10">
        <v>1232</v>
      </c>
      <c r="BI10">
        <v>792</v>
      </c>
      <c r="BJ10">
        <v>539</v>
      </c>
      <c r="BK10">
        <v>421</v>
      </c>
      <c r="BL10">
        <v>123</v>
      </c>
      <c r="BM10">
        <v>650</v>
      </c>
      <c r="BN10">
        <v>1109</v>
      </c>
      <c r="BO10">
        <v>1247</v>
      </c>
      <c r="BP10">
        <v>160</v>
      </c>
      <c r="BQ10">
        <v>693</v>
      </c>
      <c r="BR10">
        <v>1036</v>
      </c>
      <c r="BS10">
        <v>1018</v>
      </c>
      <c r="BT10">
        <v>186</v>
      </c>
      <c r="BU10">
        <v>315</v>
      </c>
      <c r="BV10">
        <v>192</v>
      </c>
      <c r="BW10">
        <v>528</v>
      </c>
      <c r="BX10">
        <v>2217</v>
      </c>
      <c r="BY10">
        <v>2285</v>
      </c>
      <c r="BZ10">
        <v>1925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1058</v>
      </c>
      <c r="C12">
        <v>907</v>
      </c>
      <c r="D12">
        <v>86</v>
      </c>
      <c r="E12">
        <v>65</v>
      </c>
      <c r="F12">
        <v>165</v>
      </c>
      <c r="G12">
        <v>591</v>
      </c>
      <c r="H12">
        <v>302</v>
      </c>
      <c r="I12">
        <v>339</v>
      </c>
      <c r="J12">
        <v>364</v>
      </c>
      <c r="K12">
        <v>180</v>
      </c>
      <c r="L12">
        <v>174</v>
      </c>
      <c r="M12">
        <v>220</v>
      </c>
      <c r="N12">
        <v>725</v>
      </c>
      <c r="O12">
        <v>100</v>
      </c>
      <c r="P12">
        <v>12</v>
      </c>
      <c r="Q12">
        <v>156</v>
      </c>
      <c r="R12">
        <v>902</v>
      </c>
      <c r="S12">
        <v>778</v>
      </c>
      <c r="T12">
        <v>167</v>
      </c>
      <c r="U12">
        <v>103</v>
      </c>
      <c r="V12">
        <v>872</v>
      </c>
      <c r="W12">
        <v>84</v>
      </c>
      <c r="X12">
        <v>95</v>
      </c>
      <c r="Y12">
        <v>119</v>
      </c>
      <c r="Z12">
        <v>938</v>
      </c>
      <c r="AA12">
        <v>1058</v>
      </c>
      <c r="AB12">
        <v>938</v>
      </c>
      <c r="AC12">
        <v>162</v>
      </c>
      <c r="AD12">
        <v>839</v>
      </c>
      <c r="AE12">
        <v>48</v>
      </c>
      <c r="AF12">
        <v>817</v>
      </c>
      <c r="AG12">
        <v>197</v>
      </c>
      <c r="AH12">
        <v>13</v>
      </c>
      <c r="AI12">
        <v>915</v>
      </c>
      <c r="AJ12">
        <v>60</v>
      </c>
      <c r="AK12">
        <v>73</v>
      </c>
      <c r="AL12">
        <v>621</v>
      </c>
      <c r="AM12">
        <v>363</v>
      </c>
      <c r="AN12">
        <v>12</v>
      </c>
      <c r="AO12">
        <v>59</v>
      </c>
      <c r="AP12">
        <v>110</v>
      </c>
      <c r="AQ12">
        <v>153</v>
      </c>
      <c r="AR12">
        <v>65</v>
      </c>
      <c r="AS12">
        <v>48</v>
      </c>
      <c r="AT12">
        <v>93</v>
      </c>
      <c r="AU12">
        <v>62</v>
      </c>
      <c r="AV12">
        <v>73</v>
      </c>
      <c r="AW12">
        <v>25</v>
      </c>
      <c r="AX12">
        <v>60</v>
      </c>
      <c r="AY12">
        <v>95</v>
      </c>
      <c r="AZ12">
        <v>60</v>
      </c>
      <c r="BA12">
        <v>59</v>
      </c>
      <c r="BB12">
        <v>84</v>
      </c>
      <c r="BC12">
        <v>71</v>
      </c>
      <c r="BD12">
        <v>0</v>
      </c>
      <c r="BE12">
        <v>251</v>
      </c>
      <c r="BF12">
        <v>807</v>
      </c>
      <c r="BG12">
        <v>731</v>
      </c>
      <c r="BH12">
        <v>327</v>
      </c>
      <c r="BI12">
        <v>378</v>
      </c>
      <c r="BJ12">
        <v>194</v>
      </c>
      <c r="BK12">
        <v>101</v>
      </c>
      <c r="BL12">
        <v>46</v>
      </c>
      <c r="BM12">
        <v>409</v>
      </c>
      <c r="BN12">
        <v>406</v>
      </c>
      <c r="BO12">
        <v>222</v>
      </c>
      <c r="BP12">
        <v>21</v>
      </c>
      <c r="BQ12">
        <v>385</v>
      </c>
      <c r="BR12">
        <v>572</v>
      </c>
      <c r="BS12">
        <v>548</v>
      </c>
      <c r="BT12">
        <v>68</v>
      </c>
      <c r="BU12">
        <v>197</v>
      </c>
      <c r="BV12">
        <v>90</v>
      </c>
      <c r="BW12">
        <v>313</v>
      </c>
      <c r="BX12">
        <v>724</v>
      </c>
      <c r="BY12">
        <v>767</v>
      </c>
      <c r="BZ12">
        <v>642</v>
      </c>
    </row>
    <row r="13" spans="1:78" x14ac:dyDescent="0.25">
      <c r="B13" s="7">
        <v>0.33</v>
      </c>
      <c r="C13" s="7">
        <v>0.34</v>
      </c>
      <c r="D13" s="7">
        <v>0.28999999999999998</v>
      </c>
      <c r="E13" s="7">
        <v>0.33</v>
      </c>
      <c r="F13" s="7">
        <v>0.34</v>
      </c>
      <c r="G13" s="7">
        <v>0.34</v>
      </c>
      <c r="H13" s="7">
        <v>0.32</v>
      </c>
      <c r="I13" s="7">
        <v>0.37</v>
      </c>
      <c r="J13" s="7">
        <v>0.36</v>
      </c>
      <c r="K13" s="7">
        <v>0.3</v>
      </c>
      <c r="L13" s="7">
        <v>0.27</v>
      </c>
      <c r="M13" s="7">
        <v>0.28000000000000003</v>
      </c>
      <c r="N13" s="7">
        <v>0.36</v>
      </c>
      <c r="O13" s="7">
        <v>0.34</v>
      </c>
      <c r="P13" s="7">
        <v>0.16</v>
      </c>
      <c r="Q13" s="7">
        <v>0.31</v>
      </c>
      <c r="R13" s="7">
        <v>0.34</v>
      </c>
      <c r="S13" s="7">
        <v>0.35</v>
      </c>
      <c r="T13" s="7">
        <v>0.33</v>
      </c>
      <c r="U13" s="7">
        <v>0.25</v>
      </c>
      <c r="V13" s="7">
        <v>0.36</v>
      </c>
      <c r="W13" s="7">
        <v>0.27</v>
      </c>
      <c r="X13" s="7">
        <v>0.24</v>
      </c>
      <c r="Y13" s="7">
        <v>0.34</v>
      </c>
      <c r="Z13" s="7">
        <v>0.33</v>
      </c>
      <c r="AA13" s="7">
        <v>0.33</v>
      </c>
      <c r="AB13" s="7">
        <v>0.33</v>
      </c>
      <c r="AC13" s="7">
        <v>0.4</v>
      </c>
      <c r="AD13" s="7">
        <v>0.33</v>
      </c>
      <c r="AE13" s="7">
        <v>0.26</v>
      </c>
      <c r="AF13" s="7">
        <v>0.32</v>
      </c>
      <c r="AG13" s="7">
        <v>0.41</v>
      </c>
      <c r="AH13" s="7">
        <v>0.57999999999999996</v>
      </c>
      <c r="AI13" s="7">
        <v>0.37</v>
      </c>
      <c r="AJ13" s="7">
        <v>0.22</v>
      </c>
      <c r="AK13" s="7">
        <v>0.19</v>
      </c>
      <c r="AL13" s="7">
        <v>0.43</v>
      </c>
      <c r="AM13" s="7">
        <v>0.25</v>
      </c>
      <c r="AN13" s="7">
        <v>0.39</v>
      </c>
      <c r="AO13" s="7">
        <v>0.24</v>
      </c>
      <c r="AP13" s="7">
        <v>0.4</v>
      </c>
      <c r="AQ13" s="7">
        <v>0.45</v>
      </c>
      <c r="AR13" s="7">
        <v>0.32</v>
      </c>
      <c r="AS13" s="7">
        <v>0.28000000000000003</v>
      </c>
      <c r="AT13" s="7">
        <v>0.31</v>
      </c>
      <c r="AU13" s="7">
        <v>0.31</v>
      </c>
      <c r="AV13" s="7">
        <v>0.3</v>
      </c>
      <c r="AW13" s="7">
        <v>0.34</v>
      </c>
      <c r="AX13" s="7">
        <v>0.28999999999999998</v>
      </c>
      <c r="AY13" s="7">
        <v>0.33</v>
      </c>
      <c r="AZ13" s="7">
        <v>0.28000000000000003</v>
      </c>
      <c r="BA13" s="7">
        <v>0.35</v>
      </c>
      <c r="BB13" s="7">
        <v>0.3</v>
      </c>
      <c r="BC13" s="7">
        <v>0.38</v>
      </c>
      <c r="BD13" t="s">
        <v>108</v>
      </c>
      <c r="BE13" s="7">
        <v>0.55000000000000004</v>
      </c>
      <c r="BF13" s="7">
        <v>0.3</v>
      </c>
      <c r="BG13" s="7">
        <v>0.38</v>
      </c>
      <c r="BH13" s="7">
        <v>0.27</v>
      </c>
      <c r="BI13" s="7">
        <v>0.48</v>
      </c>
      <c r="BJ13" s="7">
        <v>0.36</v>
      </c>
      <c r="BK13" s="7">
        <v>0.24</v>
      </c>
      <c r="BL13" s="7">
        <v>0.37</v>
      </c>
      <c r="BM13" s="7">
        <v>0.63</v>
      </c>
      <c r="BN13" s="7">
        <v>0.37</v>
      </c>
      <c r="BO13" s="7">
        <v>0.18</v>
      </c>
      <c r="BP13" s="7">
        <v>0.13</v>
      </c>
      <c r="BQ13" s="7">
        <v>0.56000000000000005</v>
      </c>
      <c r="BR13" s="7">
        <v>0.55000000000000004</v>
      </c>
      <c r="BS13" s="7">
        <v>0.54</v>
      </c>
      <c r="BT13" s="7">
        <v>0.37</v>
      </c>
      <c r="BU13" s="7">
        <v>0.63</v>
      </c>
      <c r="BV13" s="7">
        <v>0.47</v>
      </c>
      <c r="BW13" s="7">
        <v>0.59</v>
      </c>
      <c r="BX13" s="7">
        <v>0.33</v>
      </c>
      <c r="BY13" s="7">
        <v>0.34</v>
      </c>
      <c r="BZ13" s="7">
        <v>0.33</v>
      </c>
    </row>
    <row r="14" spans="1:78" x14ac:dyDescent="0.25">
      <c r="A14" t="s">
        <v>55</v>
      </c>
      <c r="B14">
        <v>2087</v>
      </c>
      <c r="C14">
        <v>1751</v>
      </c>
      <c r="D14">
        <v>205</v>
      </c>
      <c r="E14">
        <v>132</v>
      </c>
      <c r="F14">
        <v>313</v>
      </c>
      <c r="G14">
        <v>1132</v>
      </c>
      <c r="H14">
        <v>643</v>
      </c>
      <c r="I14">
        <v>580</v>
      </c>
      <c r="J14">
        <v>635</v>
      </c>
      <c r="K14">
        <v>409</v>
      </c>
      <c r="L14">
        <v>464</v>
      </c>
      <c r="M14">
        <v>562</v>
      </c>
      <c r="N14">
        <v>1272</v>
      </c>
      <c r="O14">
        <v>191</v>
      </c>
      <c r="P14">
        <v>62</v>
      </c>
      <c r="Q14">
        <v>337</v>
      </c>
      <c r="R14">
        <v>1750</v>
      </c>
      <c r="S14">
        <v>1420</v>
      </c>
      <c r="T14">
        <v>334</v>
      </c>
      <c r="U14">
        <v>298</v>
      </c>
      <c r="V14">
        <v>1541</v>
      </c>
      <c r="W14">
        <v>230</v>
      </c>
      <c r="X14">
        <v>295</v>
      </c>
      <c r="Y14">
        <v>233</v>
      </c>
      <c r="Z14">
        <v>1854</v>
      </c>
      <c r="AA14">
        <v>2085</v>
      </c>
      <c r="AB14">
        <v>1852</v>
      </c>
      <c r="AC14">
        <v>244</v>
      </c>
      <c r="AD14">
        <v>1700</v>
      </c>
      <c r="AE14">
        <v>133</v>
      </c>
      <c r="AF14">
        <v>1752</v>
      </c>
      <c r="AG14">
        <v>281</v>
      </c>
      <c r="AH14">
        <v>9</v>
      </c>
      <c r="AI14">
        <v>1558</v>
      </c>
      <c r="AJ14">
        <v>214</v>
      </c>
      <c r="AK14">
        <v>300</v>
      </c>
      <c r="AL14">
        <v>823</v>
      </c>
      <c r="AM14">
        <v>1064</v>
      </c>
      <c r="AN14">
        <v>17</v>
      </c>
      <c r="AO14">
        <v>176</v>
      </c>
      <c r="AP14">
        <v>157</v>
      </c>
      <c r="AQ14">
        <v>186</v>
      </c>
      <c r="AR14">
        <v>134</v>
      </c>
      <c r="AS14">
        <v>124</v>
      </c>
      <c r="AT14">
        <v>209</v>
      </c>
      <c r="AU14">
        <v>134</v>
      </c>
      <c r="AV14">
        <v>166</v>
      </c>
      <c r="AW14">
        <v>49</v>
      </c>
      <c r="AX14">
        <v>151</v>
      </c>
      <c r="AY14">
        <v>194</v>
      </c>
      <c r="AZ14">
        <v>157</v>
      </c>
      <c r="BA14">
        <v>105</v>
      </c>
      <c r="BB14">
        <v>191</v>
      </c>
      <c r="BC14">
        <v>118</v>
      </c>
      <c r="BD14">
        <v>12</v>
      </c>
      <c r="BE14">
        <v>206</v>
      </c>
      <c r="BF14">
        <v>1881</v>
      </c>
      <c r="BG14">
        <v>1188</v>
      </c>
      <c r="BH14">
        <v>899</v>
      </c>
      <c r="BI14">
        <v>405</v>
      </c>
      <c r="BJ14">
        <v>341</v>
      </c>
      <c r="BK14">
        <v>319</v>
      </c>
      <c r="BL14">
        <v>77</v>
      </c>
      <c r="BM14">
        <v>239</v>
      </c>
      <c r="BN14">
        <v>696</v>
      </c>
      <c r="BO14">
        <v>1016</v>
      </c>
      <c r="BP14">
        <v>136</v>
      </c>
      <c r="BQ14">
        <v>303</v>
      </c>
      <c r="BR14">
        <v>459</v>
      </c>
      <c r="BS14">
        <v>465</v>
      </c>
      <c r="BT14">
        <v>114</v>
      </c>
      <c r="BU14">
        <v>117</v>
      </c>
      <c r="BV14">
        <v>101</v>
      </c>
      <c r="BW14">
        <v>212</v>
      </c>
      <c r="BX14">
        <v>1478</v>
      </c>
      <c r="BY14">
        <v>1502</v>
      </c>
      <c r="BZ14">
        <v>1266</v>
      </c>
    </row>
    <row r="15" spans="1:78" x14ac:dyDescent="0.25">
      <c r="B15" s="7">
        <v>0.66</v>
      </c>
      <c r="C15" s="7">
        <v>0.65</v>
      </c>
      <c r="D15" s="7">
        <v>0.71</v>
      </c>
      <c r="E15" s="7">
        <v>0.66</v>
      </c>
      <c r="F15" s="7">
        <v>0.64</v>
      </c>
      <c r="G15" s="7">
        <v>0.65</v>
      </c>
      <c r="H15" s="7">
        <v>0.68</v>
      </c>
      <c r="I15" s="7">
        <v>0.63</v>
      </c>
      <c r="J15" s="7">
        <v>0.63</v>
      </c>
      <c r="K15" s="7">
        <v>0.69</v>
      </c>
      <c r="L15" s="7">
        <v>0.72</v>
      </c>
      <c r="M15" s="7">
        <v>0.71</v>
      </c>
      <c r="N15" s="7">
        <v>0.63</v>
      </c>
      <c r="O15" s="7">
        <v>0.65</v>
      </c>
      <c r="P15" s="7">
        <v>0.81</v>
      </c>
      <c r="Q15" s="7">
        <v>0.68</v>
      </c>
      <c r="R15" s="7">
        <v>0.66</v>
      </c>
      <c r="S15" s="7">
        <v>0.64</v>
      </c>
      <c r="T15" s="7">
        <v>0.66</v>
      </c>
      <c r="U15" s="7">
        <v>0.73</v>
      </c>
      <c r="V15" s="7">
        <v>0.63</v>
      </c>
      <c r="W15" s="7">
        <v>0.73</v>
      </c>
      <c r="X15" s="7">
        <v>0.75</v>
      </c>
      <c r="Y15" s="7">
        <v>0.66</v>
      </c>
      <c r="Z15" s="7">
        <v>0.66</v>
      </c>
      <c r="AA15" s="7">
        <v>0.66</v>
      </c>
      <c r="AB15" s="7">
        <v>0.66</v>
      </c>
      <c r="AC15" s="7">
        <v>0.6</v>
      </c>
      <c r="AD15" s="7">
        <v>0.67</v>
      </c>
      <c r="AE15" s="7">
        <v>0.72</v>
      </c>
      <c r="AF15" s="7">
        <v>0.68</v>
      </c>
      <c r="AG15" s="7">
        <v>0.57999999999999996</v>
      </c>
      <c r="AH15" s="7">
        <v>0.37</v>
      </c>
      <c r="AI15" s="7">
        <v>0.63</v>
      </c>
      <c r="AJ15" s="7">
        <v>0.78</v>
      </c>
      <c r="AK15" s="7">
        <v>0.79</v>
      </c>
      <c r="AL15" s="7">
        <v>0.56999999999999995</v>
      </c>
      <c r="AM15" s="7">
        <v>0.74</v>
      </c>
      <c r="AN15" s="7">
        <v>0.57999999999999996</v>
      </c>
      <c r="AO15" s="7">
        <v>0.73</v>
      </c>
      <c r="AP15" s="7">
        <v>0.56999999999999995</v>
      </c>
      <c r="AQ15" s="7">
        <v>0.55000000000000004</v>
      </c>
      <c r="AR15" s="7">
        <v>0.67</v>
      </c>
      <c r="AS15" s="7">
        <v>0.72</v>
      </c>
      <c r="AT15" s="7">
        <v>0.69</v>
      </c>
      <c r="AU15" s="7">
        <v>0.68</v>
      </c>
      <c r="AV15" s="7">
        <v>0.69</v>
      </c>
      <c r="AW15" s="7">
        <v>0.66</v>
      </c>
      <c r="AX15" s="7">
        <v>0.71</v>
      </c>
      <c r="AY15" s="7">
        <v>0.67</v>
      </c>
      <c r="AZ15" s="7">
        <v>0.72</v>
      </c>
      <c r="BA15" s="7">
        <v>0.63</v>
      </c>
      <c r="BB15" s="7">
        <v>0.69</v>
      </c>
      <c r="BC15" s="7">
        <v>0.62</v>
      </c>
      <c r="BD15" s="7">
        <v>1</v>
      </c>
      <c r="BE15" s="7">
        <v>0.45</v>
      </c>
      <c r="BF15" s="7">
        <v>0.7</v>
      </c>
      <c r="BG15" s="7">
        <v>0.61</v>
      </c>
      <c r="BH15" s="7">
        <v>0.73</v>
      </c>
      <c r="BI15" s="7">
        <v>0.51</v>
      </c>
      <c r="BJ15" s="7">
        <v>0.63</v>
      </c>
      <c r="BK15" s="7">
        <v>0.76</v>
      </c>
      <c r="BL15" s="7">
        <v>0.63</v>
      </c>
      <c r="BM15" s="7">
        <v>0.37</v>
      </c>
      <c r="BN15" s="7">
        <v>0.63</v>
      </c>
      <c r="BO15" s="7">
        <v>0.81</v>
      </c>
      <c r="BP15" s="7">
        <v>0.85</v>
      </c>
      <c r="BQ15" s="7">
        <v>0.44</v>
      </c>
      <c r="BR15" s="7">
        <v>0.44</v>
      </c>
      <c r="BS15" s="7">
        <v>0.46</v>
      </c>
      <c r="BT15" s="7">
        <v>0.61</v>
      </c>
      <c r="BU15" s="7">
        <v>0.37</v>
      </c>
      <c r="BV15" s="7">
        <v>0.52</v>
      </c>
      <c r="BW15" s="7">
        <v>0.4</v>
      </c>
      <c r="BX15" s="7">
        <v>0.67</v>
      </c>
      <c r="BY15" s="7">
        <v>0.66</v>
      </c>
      <c r="BZ15" s="7">
        <v>0.66</v>
      </c>
    </row>
    <row r="16" spans="1:78" x14ac:dyDescent="0.25">
      <c r="A16" t="s">
        <v>40</v>
      </c>
      <c r="B16">
        <v>3</v>
      </c>
      <c r="C16">
        <v>1</v>
      </c>
      <c r="D16">
        <v>0</v>
      </c>
      <c r="E16">
        <v>3</v>
      </c>
      <c r="F16">
        <v>1</v>
      </c>
      <c r="G16">
        <v>3</v>
      </c>
      <c r="H16">
        <v>0</v>
      </c>
      <c r="I16">
        <v>0</v>
      </c>
      <c r="J16">
        <v>3</v>
      </c>
      <c r="K16">
        <v>1</v>
      </c>
      <c r="L16">
        <v>0</v>
      </c>
      <c r="M16">
        <v>0</v>
      </c>
      <c r="N16">
        <v>1</v>
      </c>
      <c r="O16">
        <v>0</v>
      </c>
      <c r="P16">
        <v>3</v>
      </c>
      <c r="Q16">
        <v>0</v>
      </c>
      <c r="R16">
        <v>3</v>
      </c>
      <c r="S16">
        <v>1</v>
      </c>
      <c r="T16">
        <v>3</v>
      </c>
      <c r="U16">
        <v>0</v>
      </c>
      <c r="V16">
        <v>3</v>
      </c>
      <c r="W16">
        <v>0</v>
      </c>
      <c r="X16">
        <v>0</v>
      </c>
      <c r="Y16">
        <v>0</v>
      </c>
      <c r="Z16">
        <v>3</v>
      </c>
      <c r="AA16">
        <v>3</v>
      </c>
      <c r="AB16">
        <v>3</v>
      </c>
      <c r="AC16">
        <v>0</v>
      </c>
      <c r="AD16">
        <v>3</v>
      </c>
      <c r="AE16">
        <v>0</v>
      </c>
      <c r="AF16">
        <v>1</v>
      </c>
      <c r="AG16">
        <v>2</v>
      </c>
      <c r="AH16">
        <v>1</v>
      </c>
      <c r="AI16">
        <v>3</v>
      </c>
      <c r="AJ16">
        <v>0</v>
      </c>
      <c r="AK16">
        <v>3</v>
      </c>
      <c r="AL16">
        <v>0</v>
      </c>
      <c r="AM16">
        <v>1</v>
      </c>
      <c r="AN16">
        <v>0</v>
      </c>
      <c r="AO16">
        <v>3</v>
      </c>
      <c r="AP16">
        <v>0</v>
      </c>
      <c r="AQ16">
        <v>1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</v>
      </c>
      <c r="BB16">
        <v>0</v>
      </c>
      <c r="BC16">
        <v>0</v>
      </c>
      <c r="BD16">
        <v>0</v>
      </c>
      <c r="BE16">
        <v>1</v>
      </c>
      <c r="BF16">
        <v>3</v>
      </c>
      <c r="BG16">
        <v>3</v>
      </c>
      <c r="BH16">
        <v>0</v>
      </c>
      <c r="BI16">
        <v>3</v>
      </c>
      <c r="BJ16">
        <v>1</v>
      </c>
      <c r="BK16">
        <v>0</v>
      </c>
      <c r="BL16">
        <v>0</v>
      </c>
      <c r="BM16">
        <v>0</v>
      </c>
      <c r="BN16">
        <v>0</v>
      </c>
      <c r="BO16">
        <v>3</v>
      </c>
      <c r="BP16">
        <v>0</v>
      </c>
      <c r="BQ16">
        <v>0</v>
      </c>
      <c r="BR16">
        <v>0</v>
      </c>
      <c r="BS16">
        <v>0</v>
      </c>
      <c r="BT16">
        <v>1</v>
      </c>
      <c r="BU16">
        <v>0</v>
      </c>
      <c r="BV16">
        <v>0</v>
      </c>
      <c r="BW16">
        <v>0</v>
      </c>
      <c r="BX16">
        <v>3</v>
      </c>
      <c r="BY16">
        <v>3</v>
      </c>
      <c r="BZ16">
        <v>3</v>
      </c>
    </row>
    <row r="17" spans="1:78" x14ac:dyDescent="0.25">
      <c r="B17">
        <v>0</v>
      </c>
      <c r="C17">
        <v>0</v>
      </c>
      <c r="D17" t="s">
        <v>106</v>
      </c>
      <c r="E17" s="7">
        <v>0.01</v>
      </c>
      <c r="F17">
        <v>0</v>
      </c>
      <c r="G17">
        <v>0</v>
      </c>
      <c r="H17" t="s">
        <v>106</v>
      </c>
      <c r="I17" t="s">
        <v>106</v>
      </c>
      <c r="J17">
        <v>0</v>
      </c>
      <c r="K17">
        <v>0</v>
      </c>
      <c r="L17" t="s">
        <v>106</v>
      </c>
      <c r="M17" t="s">
        <v>106</v>
      </c>
      <c r="N17">
        <v>0</v>
      </c>
      <c r="O17" t="s">
        <v>106</v>
      </c>
      <c r="P17" s="7">
        <v>0.03</v>
      </c>
      <c r="Q17" t="s">
        <v>106</v>
      </c>
      <c r="R17">
        <v>0</v>
      </c>
      <c r="S17">
        <v>0</v>
      </c>
      <c r="T17" s="7">
        <v>0.01</v>
      </c>
      <c r="U17" t="s">
        <v>106</v>
      </c>
      <c r="V17">
        <v>0</v>
      </c>
      <c r="W17" t="s">
        <v>106</v>
      </c>
      <c r="X17" t="s">
        <v>106</v>
      </c>
      <c r="Y17" t="s">
        <v>106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>
        <v>0</v>
      </c>
      <c r="AG17">
        <v>0</v>
      </c>
      <c r="AH17" s="7">
        <v>0.04</v>
      </c>
      <c r="AI17">
        <v>0</v>
      </c>
      <c r="AJ17" t="s">
        <v>106</v>
      </c>
      <c r="AK17" s="7">
        <v>0.01</v>
      </c>
      <c r="AL17" t="s">
        <v>106</v>
      </c>
      <c r="AM17">
        <v>0</v>
      </c>
      <c r="AN17" t="s">
        <v>106</v>
      </c>
      <c r="AO17" s="7">
        <v>0.01</v>
      </c>
      <c r="AP17" t="s">
        <v>106</v>
      </c>
      <c r="AQ17">
        <v>0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s="7">
        <v>0.02</v>
      </c>
      <c r="BB17" t="s">
        <v>106</v>
      </c>
      <c r="BC17" t="s">
        <v>106</v>
      </c>
      <c r="BD17" t="s">
        <v>106</v>
      </c>
      <c r="BE17">
        <v>0</v>
      </c>
      <c r="BF17">
        <v>0</v>
      </c>
      <c r="BG17">
        <v>0</v>
      </c>
      <c r="BH17" t="s">
        <v>106</v>
      </c>
      <c r="BI17">
        <v>0</v>
      </c>
      <c r="BJ17">
        <v>0</v>
      </c>
      <c r="BK17" t="s">
        <v>106</v>
      </c>
      <c r="BL17" t="s">
        <v>106</v>
      </c>
      <c r="BM17" t="s">
        <v>106</v>
      </c>
      <c r="BN17" t="s">
        <v>106</v>
      </c>
      <c r="BO17">
        <v>0</v>
      </c>
      <c r="BP17" t="s">
        <v>106</v>
      </c>
      <c r="BQ17" t="s">
        <v>106</v>
      </c>
      <c r="BR17" t="s">
        <v>106</v>
      </c>
      <c r="BS17" t="s">
        <v>106</v>
      </c>
      <c r="BT17" s="7">
        <v>0.01</v>
      </c>
      <c r="BU17" t="s">
        <v>106</v>
      </c>
      <c r="BV17" t="s">
        <v>106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18</v>
      </c>
      <c r="C18">
        <v>18</v>
      </c>
      <c r="D18">
        <v>0</v>
      </c>
      <c r="E18">
        <v>0</v>
      </c>
      <c r="F18">
        <v>7</v>
      </c>
      <c r="G18">
        <v>7</v>
      </c>
      <c r="H18">
        <v>4</v>
      </c>
      <c r="I18">
        <v>5</v>
      </c>
      <c r="J18">
        <v>3</v>
      </c>
      <c r="K18">
        <v>5</v>
      </c>
      <c r="L18">
        <v>4</v>
      </c>
      <c r="M18">
        <v>6</v>
      </c>
      <c r="N18">
        <v>10</v>
      </c>
      <c r="O18">
        <v>2</v>
      </c>
      <c r="P18">
        <v>0</v>
      </c>
      <c r="Q18">
        <v>5</v>
      </c>
      <c r="R18">
        <v>13</v>
      </c>
      <c r="S18">
        <v>11</v>
      </c>
      <c r="T18">
        <v>2</v>
      </c>
      <c r="U18">
        <v>4</v>
      </c>
      <c r="V18">
        <v>15</v>
      </c>
      <c r="W18">
        <v>0</v>
      </c>
      <c r="X18">
        <v>2</v>
      </c>
      <c r="Y18">
        <v>0</v>
      </c>
      <c r="Z18">
        <v>18</v>
      </c>
      <c r="AA18">
        <v>18</v>
      </c>
      <c r="AB18">
        <v>18</v>
      </c>
      <c r="AC18">
        <v>1</v>
      </c>
      <c r="AD18">
        <v>12</v>
      </c>
      <c r="AE18">
        <v>4</v>
      </c>
      <c r="AF18">
        <v>13</v>
      </c>
      <c r="AG18">
        <v>3</v>
      </c>
      <c r="AH18">
        <v>0</v>
      </c>
      <c r="AI18">
        <v>15</v>
      </c>
      <c r="AJ18">
        <v>1</v>
      </c>
      <c r="AK18">
        <v>3</v>
      </c>
      <c r="AL18">
        <v>2</v>
      </c>
      <c r="AM18">
        <v>10</v>
      </c>
      <c r="AN18">
        <v>1</v>
      </c>
      <c r="AO18">
        <v>5</v>
      </c>
      <c r="AP18">
        <v>6</v>
      </c>
      <c r="AQ18">
        <v>1</v>
      </c>
      <c r="AR18">
        <v>2</v>
      </c>
      <c r="AS18">
        <v>0</v>
      </c>
      <c r="AT18">
        <v>1</v>
      </c>
      <c r="AU18">
        <v>1</v>
      </c>
      <c r="AV18">
        <v>2</v>
      </c>
      <c r="AW18">
        <v>0</v>
      </c>
      <c r="AX18">
        <v>0</v>
      </c>
      <c r="AY18">
        <v>1</v>
      </c>
      <c r="AZ18">
        <v>1</v>
      </c>
      <c r="BA18">
        <v>0</v>
      </c>
      <c r="BB18">
        <v>3</v>
      </c>
      <c r="BC18">
        <v>0</v>
      </c>
      <c r="BD18">
        <v>0</v>
      </c>
      <c r="BE18">
        <v>2</v>
      </c>
      <c r="BF18">
        <v>15</v>
      </c>
      <c r="BG18">
        <v>11</v>
      </c>
      <c r="BH18">
        <v>6</v>
      </c>
      <c r="BI18">
        <v>7</v>
      </c>
      <c r="BJ18">
        <v>3</v>
      </c>
      <c r="BK18">
        <v>1</v>
      </c>
      <c r="BL18">
        <v>0</v>
      </c>
      <c r="BM18">
        <v>1</v>
      </c>
      <c r="BN18">
        <v>7</v>
      </c>
      <c r="BO18">
        <v>6</v>
      </c>
      <c r="BP18">
        <v>3</v>
      </c>
      <c r="BQ18">
        <v>5</v>
      </c>
      <c r="BR18">
        <v>5</v>
      </c>
      <c r="BS18">
        <v>5</v>
      </c>
      <c r="BT18">
        <v>2</v>
      </c>
      <c r="BU18">
        <v>0</v>
      </c>
      <c r="BV18">
        <v>1</v>
      </c>
      <c r="BW18">
        <v>4</v>
      </c>
      <c r="BX18">
        <v>13</v>
      </c>
      <c r="BY18">
        <v>14</v>
      </c>
      <c r="BZ18">
        <v>13</v>
      </c>
    </row>
    <row r="19" spans="1:78" x14ac:dyDescent="0.25">
      <c r="B19" s="7">
        <v>0.01</v>
      </c>
      <c r="C19" s="7">
        <v>0.01</v>
      </c>
      <c r="D19" t="s">
        <v>108</v>
      </c>
      <c r="E19" t="s">
        <v>108</v>
      </c>
      <c r="F19" s="7">
        <v>0.01</v>
      </c>
      <c r="G19">
        <v>0</v>
      </c>
      <c r="H19">
        <v>0</v>
      </c>
      <c r="I19" s="7">
        <v>0.01</v>
      </c>
      <c r="J19">
        <v>0</v>
      </c>
      <c r="K19" s="7">
        <v>0.01</v>
      </c>
      <c r="L19" s="7">
        <v>0.01</v>
      </c>
      <c r="M19" s="7">
        <v>0.01</v>
      </c>
      <c r="N19">
        <v>0</v>
      </c>
      <c r="O19" s="7">
        <v>0.01</v>
      </c>
      <c r="P19" t="s">
        <v>108</v>
      </c>
      <c r="Q19" s="7">
        <v>0.01</v>
      </c>
      <c r="R19">
        <v>0</v>
      </c>
      <c r="S19" s="7">
        <v>0.01</v>
      </c>
      <c r="T19">
        <v>0</v>
      </c>
      <c r="U19" s="7">
        <v>0.01</v>
      </c>
      <c r="V19" s="7">
        <v>0.01</v>
      </c>
      <c r="W19" t="s">
        <v>108</v>
      </c>
      <c r="X19">
        <v>0</v>
      </c>
      <c r="Y19" t="s">
        <v>108</v>
      </c>
      <c r="Z19" s="7">
        <v>0.01</v>
      </c>
      <c r="AA19" s="7">
        <v>0.01</v>
      </c>
      <c r="AB19" s="7">
        <v>0.01</v>
      </c>
      <c r="AC19">
        <v>0</v>
      </c>
      <c r="AD19">
        <v>0</v>
      </c>
      <c r="AE19" s="7">
        <v>0.02</v>
      </c>
      <c r="AF19" s="7">
        <v>0.01</v>
      </c>
      <c r="AG19" s="7">
        <v>0.01</v>
      </c>
      <c r="AH19" t="s">
        <v>108</v>
      </c>
      <c r="AI19" s="7">
        <v>0.01</v>
      </c>
      <c r="AJ19">
        <v>0</v>
      </c>
      <c r="AK19" s="7">
        <v>0.01</v>
      </c>
      <c r="AL19">
        <v>0</v>
      </c>
      <c r="AM19" s="7">
        <v>0.01</v>
      </c>
      <c r="AN19" s="7">
        <v>0.02</v>
      </c>
      <c r="AO19" s="7">
        <v>0.02</v>
      </c>
      <c r="AP19" s="7">
        <v>0.02</v>
      </c>
      <c r="AQ19">
        <v>0</v>
      </c>
      <c r="AR19" s="7">
        <v>0.01</v>
      </c>
      <c r="AS19" t="s">
        <v>108</v>
      </c>
      <c r="AT19">
        <v>0</v>
      </c>
      <c r="AU19">
        <v>0</v>
      </c>
      <c r="AV19" s="7">
        <v>0.01</v>
      </c>
      <c r="AW19" t="s">
        <v>108</v>
      </c>
      <c r="AX19" t="s">
        <v>108</v>
      </c>
      <c r="AY19">
        <v>0</v>
      </c>
      <c r="AZ19">
        <v>0</v>
      </c>
      <c r="BA19" t="s">
        <v>108</v>
      </c>
      <c r="BB19" s="7">
        <v>0.01</v>
      </c>
      <c r="BC19" t="s">
        <v>108</v>
      </c>
      <c r="BD19" t="s">
        <v>108</v>
      </c>
      <c r="BE19">
        <v>0</v>
      </c>
      <c r="BF19" s="7">
        <v>0.01</v>
      </c>
      <c r="BG19" s="7">
        <v>0.01</v>
      </c>
      <c r="BH19">
        <v>0</v>
      </c>
      <c r="BI19" s="7">
        <v>0.01</v>
      </c>
      <c r="BJ19" s="7">
        <v>0.01</v>
      </c>
      <c r="BK19">
        <v>0</v>
      </c>
      <c r="BL19" t="s">
        <v>108</v>
      </c>
      <c r="BM19">
        <v>0</v>
      </c>
      <c r="BN19" s="7">
        <v>0.01</v>
      </c>
      <c r="BO19" s="7">
        <v>0.01</v>
      </c>
      <c r="BP19" s="7">
        <v>0.02</v>
      </c>
      <c r="BQ19" s="7">
        <v>0.01</v>
      </c>
      <c r="BR19">
        <v>0</v>
      </c>
      <c r="BS19">
        <v>0</v>
      </c>
      <c r="BT19" s="7">
        <v>0.01</v>
      </c>
      <c r="BU19" t="s">
        <v>108</v>
      </c>
      <c r="BV19" s="7">
        <v>0.01</v>
      </c>
      <c r="BW19" s="7">
        <v>0.01</v>
      </c>
      <c r="BX19" s="7">
        <v>0.01</v>
      </c>
      <c r="BY19" s="7">
        <v>0.01</v>
      </c>
      <c r="BZ19" s="7">
        <v>0.01</v>
      </c>
    </row>
  </sheetData>
  <pageMargins left="0.7" right="0.7" top="0.75" bottom="0.75" header="0.3" footer="0.3"/>
  <pageSetup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806</v>
      </c>
    </row>
    <row r="2" spans="1:78" x14ac:dyDescent="0.25">
      <c r="A2" t="e">
        <f>- I looked into switching tariffs with my current supplier</f>
        <v>#NAME?</v>
      </c>
    </row>
    <row r="3" spans="1:78" x14ac:dyDescent="0.25">
      <c r="A3" t="s">
        <v>798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3099</v>
      </c>
      <c r="C9">
        <v>2634</v>
      </c>
      <c r="D9">
        <v>262</v>
      </c>
      <c r="E9">
        <v>203</v>
      </c>
      <c r="F9">
        <v>471</v>
      </c>
      <c r="G9">
        <v>1465</v>
      </c>
      <c r="H9">
        <v>1163</v>
      </c>
      <c r="I9">
        <v>751</v>
      </c>
      <c r="J9">
        <v>822</v>
      </c>
      <c r="K9">
        <v>561</v>
      </c>
      <c r="L9">
        <v>965</v>
      </c>
      <c r="M9">
        <v>1001</v>
      </c>
      <c r="N9">
        <v>1724</v>
      </c>
      <c r="O9">
        <v>289</v>
      </c>
      <c r="P9">
        <v>85</v>
      </c>
      <c r="Q9">
        <v>592</v>
      </c>
      <c r="R9">
        <v>2507</v>
      </c>
      <c r="S9">
        <v>2055</v>
      </c>
      <c r="T9">
        <v>489</v>
      </c>
      <c r="U9">
        <v>508</v>
      </c>
      <c r="V9">
        <v>2196</v>
      </c>
      <c r="W9">
        <v>354</v>
      </c>
      <c r="X9">
        <v>522</v>
      </c>
      <c r="Y9">
        <v>370</v>
      </c>
      <c r="Z9">
        <v>2729</v>
      </c>
      <c r="AA9">
        <v>3097</v>
      </c>
      <c r="AB9">
        <v>2727</v>
      </c>
      <c r="AC9">
        <v>389</v>
      </c>
      <c r="AD9">
        <v>2503</v>
      </c>
      <c r="AE9">
        <v>186</v>
      </c>
      <c r="AF9">
        <v>2552</v>
      </c>
      <c r="AG9">
        <v>443</v>
      </c>
      <c r="AH9">
        <v>20</v>
      </c>
      <c r="AI9">
        <v>2347</v>
      </c>
      <c r="AJ9">
        <v>300</v>
      </c>
      <c r="AK9">
        <v>420</v>
      </c>
      <c r="AL9">
        <v>1385</v>
      </c>
      <c r="AM9">
        <v>1420</v>
      </c>
      <c r="AN9">
        <v>29</v>
      </c>
      <c r="AO9">
        <v>255</v>
      </c>
      <c r="AP9">
        <v>253</v>
      </c>
      <c r="AQ9">
        <v>333</v>
      </c>
      <c r="AR9">
        <v>177</v>
      </c>
      <c r="AS9">
        <v>167</v>
      </c>
      <c r="AT9">
        <v>309</v>
      </c>
      <c r="AU9">
        <v>193</v>
      </c>
      <c r="AV9">
        <v>240</v>
      </c>
      <c r="AW9">
        <v>65</v>
      </c>
      <c r="AX9">
        <v>192</v>
      </c>
      <c r="AY9">
        <v>306</v>
      </c>
      <c r="AZ9">
        <v>210</v>
      </c>
      <c r="BA9">
        <v>166</v>
      </c>
      <c r="BB9">
        <v>285</v>
      </c>
      <c r="BC9">
        <v>191</v>
      </c>
      <c r="BD9">
        <v>12</v>
      </c>
      <c r="BE9">
        <v>427</v>
      </c>
      <c r="BF9">
        <v>2672</v>
      </c>
      <c r="BG9">
        <v>1852</v>
      </c>
      <c r="BH9">
        <v>1247</v>
      </c>
      <c r="BI9">
        <v>707</v>
      </c>
      <c r="BJ9">
        <v>517</v>
      </c>
      <c r="BK9">
        <v>446</v>
      </c>
      <c r="BL9">
        <v>119</v>
      </c>
      <c r="BM9">
        <v>587</v>
      </c>
      <c r="BN9">
        <v>1068</v>
      </c>
      <c r="BO9">
        <v>1270</v>
      </c>
      <c r="BP9">
        <v>174</v>
      </c>
      <c r="BQ9">
        <v>645</v>
      </c>
      <c r="BR9">
        <v>951</v>
      </c>
      <c r="BS9">
        <v>931</v>
      </c>
      <c r="BT9">
        <v>183</v>
      </c>
      <c r="BU9">
        <v>283</v>
      </c>
      <c r="BV9">
        <v>190</v>
      </c>
      <c r="BW9">
        <v>480</v>
      </c>
      <c r="BX9">
        <v>2214</v>
      </c>
      <c r="BY9">
        <v>2268</v>
      </c>
      <c r="BZ9">
        <v>1933</v>
      </c>
    </row>
    <row r="10" spans="1:78" x14ac:dyDescent="0.25">
      <c r="A10" t="s">
        <v>103</v>
      </c>
      <c r="B10">
        <v>3166</v>
      </c>
      <c r="C10">
        <v>2677</v>
      </c>
      <c r="D10">
        <v>290</v>
      </c>
      <c r="E10">
        <v>199</v>
      </c>
      <c r="F10">
        <v>485</v>
      </c>
      <c r="G10">
        <v>1732</v>
      </c>
      <c r="H10">
        <v>949</v>
      </c>
      <c r="I10">
        <v>924</v>
      </c>
      <c r="J10">
        <v>1004</v>
      </c>
      <c r="K10">
        <v>596</v>
      </c>
      <c r="L10">
        <v>642</v>
      </c>
      <c r="M10">
        <v>789</v>
      </c>
      <c r="N10">
        <v>2008</v>
      </c>
      <c r="O10">
        <v>292</v>
      </c>
      <c r="P10">
        <v>77</v>
      </c>
      <c r="Q10">
        <v>497</v>
      </c>
      <c r="R10">
        <v>2669</v>
      </c>
      <c r="S10">
        <v>2210</v>
      </c>
      <c r="T10">
        <v>505</v>
      </c>
      <c r="U10">
        <v>405</v>
      </c>
      <c r="V10">
        <v>2432</v>
      </c>
      <c r="W10">
        <v>314</v>
      </c>
      <c r="X10">
        <v>392</v>
      </c>
      <c r="Y10">
        <v>353</v>
      </c>
      <c r="Z10">
        <v>2813</v>
      </c>
      <c r="AA10">
        <v>3164</v>
      </c>
      <c r="AB10">
        <v>2811</v>
      </c>
      <c r="AC10">
        <v>407</v>
      </c>
      <c r="AD10">
        <v>2554</v>
      </c>
      <c r="AE10">
        <v>185</v>
      </c>
      <c r="AF10">
        <v>2583</v>
      </c>
      <c r="AG10">
        <v>482</v>
      </c>
      <c r="AH10">
        <v>23</v>
      </c>
      <c r="AI10">
        <v>2490</v>
      </c>
      <c r="AJ10">
        <v>275</v>
      </c>
      <c r="AK10">
        <v>378</v>
      </c>
      <c r="AL10">
        <v>1446</v>
      </c>
      <c r="AM10">
        <v>1438</v>
      </c>
      <c r="AN10">
        <v>29</v>
      </c>
      <c r="AO10">
        <v>242</v>
      </c>
      <c r="AP10">
        <v>273</v>
      </c>
      <c r="AQ10">
        <v>340</v>
      </c>
      <c r="AR10">
        <v>201</v>
      </c>
      <c r="AS10">
        <v>172</v>
      </c>
      <c r="AT10">
        <v>304</v>
      </c>
      <c r="AU10">
        <v>196</v>
      </c>
      <c r="AV10">
        <v>241</v>
      </c>
      <c r="AW10">
        <v>74</v>
      </c>
      <c r="AX10">
        <v>211</v>
      </c>
      <c r="AY10">
        <v>290</v>
      </c>
      <c r="AZ10">
        <v>219</v>
      </c>
      <c r="BA10">
        <v>167</v>
      </c>
      <c r="BB10">
        <v>278</v>
      </c>
      <c r="BC10">
        <v>189</v>
      </c>
      <c r="BD10">
        <v>12</v>
      </c>
      <c r="BE10">
        <v>460</v>
      </c>
      <c r="BF10">
        <v>2706</v>
      </c>
      <c r="BG10">
        <v>1934</v>
      </c>
      <c r="BH10">
        <v>1232</v>
      </c>
      <c r="BI10">
        <v>792</v>
      </c>
      <c r="BJ10">
        <v>539</v>
      </c>
      <c r="BK10">
        <v>421</v>
      </c>
      <c r="BL10">
        <v>123</v>
      </c>
      <c r="BM10">
        <v>650</v>
      </c>
      <c r="BN10">
        <v>1109</v>
      </c>
      <c r="BO10">
        <v>1247</v>
      </c>
      <c r="BP10">
        <v>160</v>
      </c>
      <c r="BQ10">
        <v>693</v>
      </c>
      <c r="BR10">
        <v>1036</v>
      </c>
      <c r="BS10">
        <v>1018</v>
      </c>
      <c r="BT10">
        <v>186</v>
      </c>
      <c r="BU10">
        <v>315</v>
      </c>
      <c r="BV10">
        <v>192</v>
      </c>
      <c r="BW10">
        <v>528</v>
      </c>
      <c r="BX10">
        <v>2217</v>
      </c>
      <c r="BY10">
        <v>2285</v>
      </c>
      <c r="BZ10">
        <v>1925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500</v>
      </c>
      <c r="C12">
        <v>438</v>
      </c>
      <c r="D12">
        <v>41</v>
      </c>
      <c r="E12">
        <v>21</v>
      </c>
      <c r="F12">
        <v>72</v>
      </c>
      <c r="G12">
        <v>300</v>
      </c>
      <c r="H12">
        <v>129</v>
      </c>
      <c r="I12">
        <v>177</v>
      </c>
      <c r="J12">
        <v>179</v>
      </c>
      <c r="K12">
        <v>78</v>
      </c>
      <c r="L12">
        <v>67</v>
      </c>
      <c r="M12">
        <v>88</v>
      </c>
      <c r="N12">
        <v>365</v>
      </c>
      <c r="O12">
        <v>43</v>
      </c>
      <c r="P12">
        <v>4</v>
      </c>
      <c r="Q12">
        <v>75</v>
      </c>
      <c r="R12">
        <v>425</v>
      </c>
      <c r="S12">
        <v>372</v>
      </c>
      <c r="T12">
        <v>81</v>
      </c>
      <c r="U12">
        <v>43</v>
      </c>
      <c r="V12">
        <v>446</v>
      </c>
      <c r="W12">
        <v>31</v>
      </c>
      <c r="X12">
        <v>19</v>
      </c>
      <c r="Y12">
        <v>49</v>
      </c>
      <c r="Z12">
        <v>451</v>
      </c>
      <c r="AA12">
        <v>500</v>
      </c>
      <c r="AB12">
        <v>451</v>
      </c>
      <c r="AC12">
        <v>77</v>
      </c>
      <c r="AD12">
        <v>400</v>
      </c>
      <c r="AE12">
        <v>20</v>
      </c>
      <c r="AF12">
        <v>380</v>
      </c>
      <c r="AG12">
        <v>101</v>
      </c>
      <c r="AH12">
        <v>5</v>
      </c>
      <c r="AI12">
        <v>444</v>
      </c>
      <c r="AJ12">
        <v>18</v>
      </c>
      <c r="AK12">
        <v>37</v>
      </c>
      <c r="AL12">
        <v>343</v>
      </c>
      <c r="AM12">
        <v>130</v>
      </c>
      <c r="AN12">
        <v>7</v>
      </c>
      <c r="AO12">
        <v>18</v>
      </c>
      <c r="AP12">
        <v>52</v>
      </c>
      <c r="AQ12">
        <v>55</v>
      </c>
      <c r="AR12">
        <v>28</v>
      </c>
      <c r="AS12">
        <v>21</v>
      </c>
      <c r="AT12">
        <v>60</v>
      </c>
      <c r="AU12">
        <v>31</v>
      </c>
      <c r="AV12">
        <v>40</v>
      </c>
      <c r="AW12">
        <v>7</v>
      </c>
      <c r="AX12">
        <v>34</v>
      </c>
      <c r="AY12">
        <v>52</v>
      </c>
      <c r="AZ12">
        <v>28</v>
      </c>
      <c r="BA12">
        <v>18</v>
      </c>
      <c r="BB12">
        <v>40</v>
      </c>
      <c r="BC12">
        <v>33</v>
      </c>
      <c r="BD12">
        <v>0</v>
      </c>
      <c r="BE12">
        <v>158</v>
      </c>
      <c r="BF12">
        <v>343</v>
      </c>
      <c r="BG12">
        <v>375</v>
      </c>
      <c r="BH12">
        <v>126</v>
      </c>
      <c r="BI12">
        <v>232</v>
      </c>
      <c r="BJ12">
        <v>79</v>
      </c>
      <c r="BK12">
        <v>40</v>
      </c>
      <c r="BL12">
        <v>21</v>
      </c>
      <c r="BM12">
        <v>281</v>
      </c>
      <c r="BN12">
        <v>175</v>
      </c>
      <c r="BO12">
        <v>42</v>
      </c>
      <c r="BP12">
        <v>3</v>
      </c>
      <c r="BQ12">
        <v>273</v>
      </c>
      <c r="BR12">
        <v>366</v>
      </c>
      <c r="BS12">
        <v>357</v>
      </c>
      <c r="BT12">
        <v>33</v>
      </c>
      <c r="BU12">
        <v>135</v>
      </c>
      <c r="BV12">
        <v>58</v>
      </c>
      <c r="BW12">
        <v>232</v>
      </c>
      <c r="BX12">
        <v>317</v>
      </c>
      <c r="BY12">
        <v>338</v>
      </c>
      <c r="BZ12">
        <v>267</v>
      </c>
    </row>
    <row r="13" spans="1:78" x14ac:dyDescent="0.25">
      <c r="B13" s="7">
        <v>0.16</v>
      </c>
      <c r="C13" s="7">
        <v>0.16</v>
      </c>
      <c r="D13" s="7">
        <v>0.14000000000000001</v>
      </c>
      <c r="E13" s="7">
        <v>0.11</v>
      </c>
      <c r="F13" s="7">
        <v>0.15</v>
      </c>
      <c r="G13" s="7">
        <v>0.17</v>
      </c>
      <c r="H13" s="7">
        <v>0.14000000000000001</v>
      </c>
      <c r="I13" s="7">
        <v>0.19</v>
      </c>
      <c r="J13" s="7">
        <v>0.18</v>
      </c>
      <c r="K13" s="7">
        <v>0.13</v>
      </c>
      <c r="L13" s="7">
        <v>0.1</v>
      </c>
      <c r="M13" s="7">
        <v>0.11</v>
      </c>
      <c r="N13" s="7">
        <v>0.18</v>
      </c>
      <c r="O13" s="7">
        <v>0.15</v>
      </c>
      <c r="P13" s="7">
        <v>0.06</v>
      </c>
      <c r="Q13" s="7">
        <v>0.15</v>
      </c>
      <c r="R13" s="7">
        <v>0.16</v>
      </c>
      <c r="S13" s="7">
        <v>0.17</v>
      </c>
      <c r="T13" s="7">
        <v>0.16</v>
      </c>
      <c r="U13" s="7">
        <v>0.11</v>
      </c>
      <c r="V13" s="7">
        <v>0.18</v>
      </c>
      <c r="W13" s="7">
        <v>0.1</v>
      </c>
      <c r="X13" s="7">
        <v>0.05</v>
      </c>
      <c r="Y13" s="7">
        <v>0.14000000000000001</v>
      </c>
      <c r="Z13" s="7">
        <v>0.16</v>
      </c>
      <c r="AA13" s="7">
        <v>0.16</v>
      </c>
      <c r="AB13" s="7">
        <v>0.16</v>
      </c>
      <c r="AC13" s="7">
        <v>0.19</v>
      </c>
      <c r="AD13" s="7">
        <v>0.16</v>
      </c>
      <c r="AE13" s="7">
        <v>0.11</v>
      </c>
      <c r="AF13" s="7">
        <v>0.15</v>
      </c>
      <c r="AG13" s="7">
        <v>0.21</v>
      </c>
      <c r="AH13" s="7">
        <v>0.24</v>
      </c>
      <c r="AI13" s="7">
        <v>0.18</v>
      </c>
      <c r="AJ13" s="7">
        <v>7.0000000000000007E-2</v>
      </c>
      <c r="AK13" s="7">
        <v>0.1</v>
      </c>
      <c r="AL13" s="7">
        <v>0.24</v>
      </c>
      <c r="AM13" s="7">
        <v>0.09</v>
      </c>
      <c r="AN13" s="7">
        <v>0.23</v>
      </c>
      <c r="AO13" s="7">
        <v>7.0000000000000007E-2</v>
      </c>
      <c r="AP13" s="7">
        <v>0.19</v>
      </c>
      <c r="AQ13" s="7">
        <v>0.16</v>
      </c>
      <c r="AR13" s="7">
        <v>0.14000000000000001</v>
      </c>
      <c r="AS13" s="7">
        <v>0.12</v>
      </c>
      <c r="AT13" s="7">
        <v>0.2</v>
      </c>
      <c r="AU13" s="7">
        <v>0.16</v>
      </c>
      <c r="AV13" s="7">
        <v>0.17</v>
      </c>
      <c r="AW13" s="7">
        <v>0.1</v>
      </c>
      <c r="AX13" s="7">
        <v>0.16</v>
      </c>
      <c r="AY13" s="7">
        <v>0.18</v>
      </c>
      <c r="AZ13" s="7">
        <v>0.13</v>
      </c>
      <c r="BA13" s="7">
        <v>0.11</v>
      </c>
      <c r="BB13" s="7">
        <v>0.15</v>
      </c>
      <c r="BC13" s="7">
        <v>0.17</v>
      </c>
      <c r="BD13" t="s">
        <v>108</v>
      </c>
      <c r="BE13" s="7">
        <v>0.34</v>
      </c>
      <c r="BF13" s="7">
        <v>0.13</v>
      </c>
      <c r="BG13" s="7">
        <v>0.19</v>
      </c>
      <c r="BH13" s="7">
        <v>0.1</v>
      </c>
      <c r="BI13" s="7">
        <v>0.28999999999999998</v>
      </c>
      <c r="BJ13" s="7">
        <v>0.15</v>
      </c>
      <c r="BK13" s="7">
        <v>0.09</v>
      </c>
      <c r="BL13" s="7">
        <v>0.17</v>
      </c>
      <c r="BM13" s="7">
        <v>0.43</v>
      </c>
      <c r="BN13" s="7">
        <v>0.16</v>
      </c>
      <c r="BO13" s="7">
        <v>0.03</v>
      </c>
      <c r="BP13" s="7">
        <v>0.02</v>
      </c>
      <c r="BQ13" s="7">
        <v>0.39</v>
      </c>
      <c r="BR13" s="7">
        <v>0.35</v>
      </c>
      <c r="BS13" s="7">
        <v>0.35</v>
      </c>
      <c r="BT13" s="7">
        <v>0.18</v>
      </c>
      <c r="BU13" s="7">
        <v>0.43</v>
      </c>
      <c r="BV13" s="7">
        <v>0.3</v>
      </c>
      <c r="BW13" s="7">
        <v>0.44</v>
      </c>
      <c r="BX13" s="7">
        <v>0.14000000000000001</v>
      </c>
      <c r="BY13" s="7">
        <v>0.15</v>
      </c>
      <c r="BZ13" s="7">
        <v>0.14000000000000001</v>
      </c>
    </row>
    <row r="14" spans="1:78" x14ac:dyDescent="0.25">
      <c r="A14" t="s">
        <v>55</v>
      </c>
      <c r="B14">
        <v>2653</v>
      </c>
      <c r="C14">
        <v>2226</v>
      </c>
      <c r="D14">
        <v>249</v>
      </c>
      <c r="E14">
        <v>178</v>
      </c>
      <c r="F14">
        <v>410</v>
      </c>
      <c r="G14">
        <v>1426</v>
      </c>
      <c r="H14">
        <v>817</v>
      </c>
      <c r="I14">
        <v>744</v>
      </c>
      <c r="J14">
        <v>823</v>
      </c>
      <c r="K14">
        <v>515</v>
      </c>
      <c r="L14">
        <v>571</v>
      </c>
      <c r="M14">
        <v>695</v>
      </c>
      <c r="N14">
        <v>1636</v>
      </c>
      <c r="O14">
        <v>250</v>
      </c>
      <c r="P14">
        <v>71</v>
      </c>
      <c r="Q14">
        <v>420</v>
      </c>
      <c r="R14">
        <v>2232</v>
      </c>
      <c r="S14">
        <v>1826</v>
      </c>
      <c r="T14">
        <v>424</v>
      </c>
      <c r="U14">
        <v>361</v>
      </c>
      <c r="V14">
        <v>1976</v>
      </c>
      <c r="W14">
        <v>283</v>
      </c>
      <c r="X14">
        <v>371</v>
      </c>
      <c r="Y14">
        <v>304</v>
      </c>
      <c r="Z14">
        <v>2349</v>
      </c>
      <c r="AA14">
        <v>2650</v>
      </c>
      <c r="AB14">
        <v>2347</v>
      </c>
      <c r="AC14">
        <v>329</v>
      </c>
      <c r="AD14">
        <v>2144</v>
      </c>
      <c r="AE14">
        <v>164</v>
      </c>
      <c r="AF14">
        <v>2193</v>
      </c>
      <c r="AG14">
        <v>381</v>
      </c>
      <c r="AH14">
        <v>17</v>
      </c>
      <c r="AI14">
        <v>2035</v>
      </c>
      <c r="AJ14">
        <v>256</v>
      </c>
      <c r="AK14">
        <v>340</v>
      </c>
      <c r="AL14">
        <v>1101</v>
      </c>
      <c r="AM14">
        <v>1300</v>
      </c>
      <c r="AN14">
        <v>23</v>
      </c>
      <c r="AO14">
        <v>222</v>
      </c>
      <c r="AP14">
        <v>217</v>
      </c>
      <c r="AQ14">
        <v>284</v>
      </c>
      <c r="AR14">
        <v>172</v>
      </c>
      <c r="AS14">
        <v>151</v>
      </c>
      <c r="AT14">
        <v>244</v>
      </c>
      <c r="AU14">
        <v>164</v>
      </c>
      <c r="AV14">
        <v>200</v>
      </c>
      <c r="AW14">
        <v>67</v>
      </c>
      <c r="AX14">
        <v>178</v>
      </c>
      <c r="AY14">
        <v>236</v>
      </c>
      <c r="AZ14">
        <v>190</v>
      </c>
      <c r="BA14">
        <v>148</v>
      </c>
      <c r="BB14">
        <v>236</v>
      </c>
      <c r="BC14">
        <v>156</v>
      </c>
      <c r="BD14">
        <v>12</v>
      </c>
      <c r="BE14">
        <v>301</v>
      </c>
      <c r="BF14">
        <v>2352</v>
      </c>
      <c r="BG14">
        <v>1550</v>
      </c>
      <c r="BH14">
        <v>1102</v>
      </c>
      <c r="BI14">
        <v>554</v>
      </c>
      <c r="BJ14">
        <v>458</v>
      </c>
      <c r="BK14">
        <v>381</v>
      </c>
      <c r="BL14">
        <v>103</v>
      </c>
      <c r="BM14">
        <v>369</v>
      </c>
      <c r="BN14">
        <v>928</v>
      </c>
      <c r="BO14">
        <v>1199</v>
      </c>
      <c r="BP14">
        <v>156</v>
      </c>
      <c r="BQ14">
        <v>419</v>
      </c>
      <c r="BR14">
        <v>667</v>
      </c>
      <c r="BS14">
        <v>656</v>
      </c>
      <c r="BT14">
        <v>152</v>
      </c>
      <c r="BU14">
        <v>180</v>
      </c>
      <c r="BV14">
        <v>134</v>
      </c>
      <c r="BW14">
        <v>294</v>
      </c>
      <c r="BX14">
        <v>1887</v>
      </c>
      <c r="BY14">
        <v>1936</v>
      </c>
      <c r="BZ14">
        <v>1645</v>
      </c>
    </row>
    <row r="15" spans="1:78" x14ac:dyDescent="0.25">
      <c r="B15" s="7">
        <v>0.84</v>
      </c>
      <c r="C15" s="7">
        <v>0.83</v>
      </c>
      <c r="D15" s="7">
        <v>0.86</v>
      </c>
      <c r="E15" s="7">
        <v>0.89</v>
      </c>
      <c r="F15" s="7">
        <v>0.84</v>
      </c>
      <c r="G15" s="7">
        <v>0.82</v>
      </c>
      <c r="H15" s="7">
        <v>0.86</v>
      </c>
      <c r="I15" s="7">
        <v>0.8</v>
      </c>
      <c r="J15" s="7">
        <v>0.82</v>
      </c>
      <c r="K15" s="7">
        <v>0.86</v>
      </c>
      <c r="L15" s="7">
        <v>0.89</v>
      </c>
      <c r="M15" s="7">
        <v>0.88</v>
      </c>
      <c r="N15" s="7">
        <v>0.81</v>
      </c>
      <c r="O15" s="7">
        <v>0.85</v>
      </c>
      <c r="P15" s="7">
        <v>0.93</v>
      </c>
      <c r="Q15" s="7">
        <v>0.84</v>
      </c>
      <c r="R15" s="7">
        <v>0.84</v>
      </c>
      <c r="S15" s="7">
        <v>0.83</v>
      </c>
      <c r="T15" s="7">
        <v>0.84</v>
      </c>
      <c r="U15" s="7">
        <v>0.89</v>
      </c>
      <c r="V15" s="7">
        <v>0.81</v>
      </c>
      <c r="W15" s="7">
        <v>0.9</v>
      </c>
      <c r="X15" s="7">
        <v>0.95</v>
      </c>
      <c r="Y15" s="7">
        <v>0.86</v>
      </c>
      <c r="Z15" s="7">
        <v>0.83</v>
      </c>
      <c r="AA15" s="7">
        <v>0.84</v>
      </c>
      <c r="AB15" s="7">
        <v>0.83</v>
      </c>
      <c r="AC15" s="7">
        <v>0.81</v>
      </c>
      <c r="AD15" s="7">
        <v>0.84</v>
      </c>
      <c r="AE15" s="7">
        <v>0.89</v>
      </c>
      <c r="AF15" s="7">
        <v>0.85</v>
      </c>
      <c r="AG15" s="7">
        <v>0.79</v>
      </c>
      <c r="AH15" s="7">
        <v>0.76</v>
      </c>
      <c r="AI15" s="7">
        <v>0.82</v>
      </c>
      <c r="AJ15" s="7">
        <v>0.93</v>
      </c>
      <c r="AK15" s="7">
        <v>0.9</v>
      </c>
      <c r="AL15" s="7">
        <v>0.76</v>
      </c>
      <c r="AM15" s="7">
        <v>0.9</v>
      </c>
      <c r="AN15" s="7">
        <v>0.77</v>
      </c>
      <c r="AO15" s="7">
        <v>0.92</v>
      </c>
      <c r="AP15" s="7">
        <v>0.79</v>
      </c>
      <c r="AQ15" s="7">
        <v>0.83</v>
      </c>
      <c r="AR15" s="7">
        <v>0.85</v>
      </c>
      <c r="AS15" s="7">
        <v>0.88</v>
      </c>
      <c r="AT15" s="7">
        <v>0.8</v>
      </c>
      <c r="AU15" s="7">
        <v>0.83</v>
      </c>
      <c r="AV15" s="7">
        <v>0.83</v>
      </c>
      <c r="AW15" s="7">
        <v>0.9</v>
      </c>
      <c r="AX15" s="7">
        <v>0.84</v>
      </c>
      <c r="AY15" s="7">
        <v>0.81</v>
      </c>
      <c r="AZ15" s="7">
        <v>0.87</v>
      </c>
      <c r="BA15" s="7">
        <v>0.89</v>
      </c>
      <c r="BB15" s="7">
        <v>0.85</v>
      </c>
      <c r="BC15" s="7">
        <v>0.83</v>
      </c>
      <c r="BD15" s="7">
        <v>1</v>
      </c>
      <c r="BE15" s="7">
        <v>0.65</v>
      </c>
      <c r="BF15" s="7">
        <v>0.87</v>
      </c>
      <c r="BG15" s="7">
        <v>0.8</v>
      </c>
      <c r="BH15" s="7">
        <v>0.89</v>
      </c>
      <c r="BI15" s="7">
        <v>0.7</v>
      </c>
      <c r="BJ15" s="7">
        <v>0.85</v>
      </c>
      <c r="BK15" s="7">
        <v>0.91</v>
      </c>
      <c r="BL15" s="7">
        <v>0.83</v>
      </c>
      <c r="BM15" s="7">
        <v>0.56999999999999995</v>
      </c>
      <c r="BN15" s="7">
        <v>0.84</v>
      </c>
      <c r="BO15" s="7">
        <v>0.96</v>
      </c>
      <c r="BP15" s="7">
        <v>0.98</v>
      </c>
      <c r="BQ15" s="7">
        <v>0.6</v>
      </c>
      <c r="BR15" s="7">
        <v>0.64</v>
      </c>
      <c r="BS15" s="7">
        <v>0.64</v>
      </c>
      <c r="BT15" s="7">
        <v>0.82</v>
      </c>
      <c r="BU15" s="7">
        <v>0.56999999999999995</v>
      </c>
      <c r="BV15" s="7">
        <v>0.7</v>
      </c>
      <c r="BW15" s="7">
        <v>0.56000000000000005</v>
      </c>
      <c r="BX15" s="7">
        <v>0.85</v>
      </c>
      <c r="BY15" s="7">
        <v>0.85</v>
      </c>
      <c r="BZ15" s="7">
        <v>0.85</v>
      </c>
    </row>
    <row r="16" spans="1:78" x14ac:dyDescent="0.25">
      <c r="A16" t="s">
        <v>41</v>
      </c>
      <c r="B16">
        <v>13</v>
      </c>
      <c r="C16">
        <v>13</v>
      </c>
      <c r="D16">
        <v>0</v>
      </c>
      <c r="E16">
        <v>1</v>
      </c>
      <c r="F16">
        <v>4</v>
      </c>
      <c r="G16">
        <v>6</v>
      </c>
      <c r="H16">
        <v>3</v>
      </c>
      <c r="I16">
        <v>4</v>
      </c>
      <c r="J16">
        <v>3</v>
      </c>
      <c r="K16">
        <v>3</v>
      </c>
      <c r="L16">
        <v>3</v>
      </c>
      <c r="M16">
        <v>5</v>
      </c>
      <c r="N16">
        <v>6</v>
      </c>
      <c r="O16">
        <v>0</v>
      </c>
      <c r="P16">
        <v>1</v>
      </c>
      <c r="Q16">
        <v>2</v>
      </c>
      <c r="R16">
        <v>11</v>
      </c>
      <c r="S16">
        <v>13</v>
      </c>
      <c r="T16">
        <v>0</v>
      </c>
      <c r="U16">
        <v>1</v>
      </c>
      <c r="V16">
        <v>11</v>
      </c>
      <c r="W16">
        <v>0</v>
      </c>
      <c r="X16">
        <v>1</v>
      </c>
      <c r="Y16">
        <v>0</v>
      </c>
      <c r="Z16">
        <v>13</v>
      </c>
      <c r="AA16">
        <v>13</v>
      </c>
      <c r="AB16">
        <v>13</v>
      </c>
      <c r="AC16">
        <v>2</v>
      </c>
      <c r="AD16">
        <v>10</v>
      </c>
      <c r="AE16">
        <v>1</v>
      </c>
      <c r="AF16">
        <v>11</v>
      </c>
      <c r="AG16">
        <v>0</v>
      </c>
      <c r="AH16">
        <v>0</v>
      </c>
      <c r="AI16">
        <v>12</v>
      </c>
      <c r="AJ16">
        <v>1</v>
      </c>
      <c r="AK16">
        <v>1</v>
      </c>
      <c r="AL16">
        <v>3</v>
      </c>
      <c r="AM16">
        <v>8</v>
      </c>
      <c r="AN16">
        <v>0</v>
      </c>
      <c r="AO16">
        <v>3</v>
      </c>
      <c r="AP16">
        <v>4</v>
      </c>
      <c r="AQ16">
        <v>1</v>
      </c>
      <c r="AR16">
        <v>2</v>
      </c>
      <c r="AS16">
        <v>0</v>
      </c>
      <c r="AT16">
        <v>0</v>
      </c>
      <c r="AU16">
        <v>1</v>
      </c>
      <c r="AV16">
        <v>1</v>
      </c>
      <c r="AW16">
        <v>0</v>
      </c>
      <c r="AX16">
        <v>0</v>
      </c>
      <c r="AY16">
        <v>2</v>
      </c>
      <c r="AZ16">
        <v>1</v>
      </c>
      <c r="BA16">
        <v>1</v>
      </c>
      <c r="BB16">
        <v>1</v>
      </c>
      <c r="BC16">
        <v>0</v>
      </c>
      <c r="BD16">
        <v>0</v>
      </c>
      <c r="BE16">
        <v>1</v>
      </c>
      <c r="BF16">
        <v>12</v>
      </c>
      <c r="BG16">
        <v>9</v>
      </c>
      <c r="BH16">
        <v>4</v>
      </c>
      <c r="BI16">
        <v>6</v>
      </c>
      <c r="BJ16">
        <v>2</v>
      </c>
      <c r="BK16">
        <v>0</v>
      </c>
      <c r="BL16">
        <v>0</v>
      </c>
      <c r="BM16">
        <v>0</v>
      </c>
      <c r="BN16">
        <v>6</v>
      </c>
      <c r="BO16">
        <v>7</v>
      </c>
      <c r="BP16">
        <v>1</v>
      </c>
      <c r="BQ16">
        <v>2</v>
      </c>
      <c r="BR16">
        <v>3</v>
      </c>
      <c r="BS16">
        <v>5</v>
      </c>
      <c r="BT16">
        <v>1</v>
      </c>
      <c r="BU16">
        <v>0</v>
      </c>
      <c r="BV16">
        <v>0</v>
      </c>
      <c r="BW16">
        <v>2</v>
      </c>
      <c r="BX16">
        <v>13</v>
      </c>
      <c r="BY16">
        <v>12</v>
      </c>
      <c r="BZ16">
        <v>13</v>
      </c>
    </row>
    <row r="17" spans="2:78" x14ac:dyDescent="0.25">
      <c r="B17">
        <v>0</v>
      </c>
      <c r="C17">
        <v>0</v>
      </c>
      <c r="D17" t="s">
        <v>106</v>
      </c>
      <c r="E17">
        <v>0</v>
      </c>
      <c r="F17" s="7">
        <v>0.01</v>
      </c>
      <c r="G17">
        <v>0</v>
      </c>
      <c r="H17">
        <v>0</v>
      </c>
      <c r="I17">
        <v>0</v>
      </c>
      <c r="J17">
        <v>0</v>
      </c>
      <c r="K17">
        <v>0</v>
      </c>
      <c r="L17" s="7">
        <v>0.01</v>
      </c>
      <c r="M17" s="7">
        <v>0.01</v>
      </c>
      <c r="N17">
        <v>0</v>
      </c>
      <c r="O17" t="s">
        <v>106</v>
      </c>
      <c r="P17" s="7">
        <v>0.02</v>
      </c>
      <c r="Q17">
        <v>0</v>
      </c>
      <c r="R17">
        <v>0</v>
      </c>
      <c r="S17" s="7">
        <v>0.01</v>
      </c>
      <c r="T17" t="s">
        <v>106</v>
      </c>
      <c r="U17">
        <v>0</v>
      </c>
      <c r="V17">
        <v>0</v>
      </c>
      <c r="W17" t="s">
        <v>106</v>
      </c>
      <c r="X17">
        <v>0</v>
      </c>
      <c r="Y17" t="s">
        <v>106</v>
      </c>
      <c r="Z17">
        <v>0</v>
      </c>
      <c r="AA17">
        <v>0</v>
      </c>
      <c r="AB17">
        <v>0</v>
      </c>
      <c r="AC17">
        <v>0</v>
      </c>
      <c r="AD17">
        <v>0</v>
      </c>
      <c r="AE17" s="7">
        <v>0.01</v>
      </c>
      <c r="AF17">
        <v>0</v>
      </c>
      <c r="AG17" t="s">
        <v>106</v>
      </c>
      <c r="AH17" t="s">
        <v>106</v>
      </c>
      <c r="AI17">
        <v>0</v>
      </c>
      <c r="AJ17">
        <v>0</v>
      </c>
      <c r="AK17">
        <v>0</v>
      </c>
      <c r="AL17">
        <v>0</v>
      </c>
      <c r="AM17" s="7">
        <v>0.01</v>
      </c>
      <c r="AN17" t="s">
        <v>106</v>
      </c>
      <c r="AO17" s="7">
        <v>0.01</v>
      </c>
      <c r="AP17" s="7">
        <v>0.01</v>
      </c>
      <c r="AQ17">
        <v>0</v>
      </c>
      <c r="AR17" s="7">
        <v>0.01</v>
      </c>
      <c r="AS17" t="s">
        <v>106</v>
      </c>
      <c r="AT17" t="s">
        <v>106</v>
      </c>
      <c r="AU17">
        <v>0</v>
      </c>
      <c r="AV17">
        <v>0</v>
      </c>
      <c r="AW17" t="s">
        <v>106</v>
      </c>
      <c r="AX17" t="s">
        <v>106</v>
      </c>
      <c r="AY17" s="7">
        <v>0.01</v>
      </c>
      <c r="AZ17" s="7">
        <v>0.01</v>
      </c>
      <c r="BA17">
        <v>0</v>
      </c>
      <c r="BB17">
        <v>0</v>
      </c>
      <c r="BC17" t="s">
        <v>106</v>
      </c>
      <c r="BD17" t="s">
        <v>106</v>
      </c>
      <c r="BE17">
        <v>0</v>
      </c>
      <c r="BF17">
        <v>0</v>
      </c>
      <c r="BG17">
        <v>0</v>
      </c>
      <c r="BH17">
        <v>0</v>
      </c>
      <c r="BI17" s="7">
        <v>0.01</v>
      </c>
      <c r="BJ17">
        <v>0</v>
      </c>
      <c r="BK17" t="s">
        <v>106</v>
      </c>
      <c r="BL17" t="s">
        <v>106</v>
      </c>
      <c r="BM17" t="s">
        <v>106</v>
      </c>
      <c r="BN17" s="7">
        <v>0.01</v>
      </c>
      <c r="BO17" s="7">
        <v>0.01</v>
      </c>
      <c r="BP17">
        <v>0</v>
      </c>
      <c r="BQ17">
        <v>0</v>
      </c>
      <c r="BR17">
        <v>0</v>
      </c>
      <c r="BS17">
        <v>0</v>
      </c>
      <c r="BT17" s="7">
        <v>0.01</v>
      </c>
      <c r="BU17" t="s">
        <v>106</v>
      </c>
      <c r="BV17">
        <v>0</v>
      </c>
      <c r="BW17">
        <v>0</v>
      </c>
      <c r="BX17" s="7">
        <v>0.01</v>
      </c>
      <c r="BY17" s="7">
        <v>0.01</v>
      </c>
      <c r="BZ17" s="7">
        <v>0.01</v>
      </c>
    </row>
  </sheetData>
  <pageMargins left="0.7" right="0.7" top="0.75" bottom="0.75" header="0.3" footer="0.3"/>
  <pageSetup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806</v>
      </c>
    </row>
    <row r="2" spans="1:78" x14ac:dyDescent="0.25">
      <c r="A2" t="e">
        <f>- I looked into switching to A different supplier</f>
        <v>#NAME?</v>
      </c>
    </row>
    <row r="3" spans="1:78" x14ac:dyDescent="0.25">
      <c r="A3" t="s">
        <v>798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3099</v>
      </c>
      <c r="C9">
        <v>2634</v>
      </c>
      <c r="D9">
        <v>262</v>
      </c>
      <c r="E9">
        <v>203</v>
      </c>
      <c r="F9">
        <v>471</v>
      </c>
      <c r="G9">
        <v>1465</v>
      </c>
      <c r="H9">
        <v>1163</v>
      </c>
      <c r="I9">
        <v>751</v>
      </c>
      <c r="J9">
        <v>822</v>
      </c>
      <c r="K9">
        <v>561</v>
      </c>
      <c r="L9">
        <v>965</v>
      </c>
      <c r="M9">
        <v>1001</v>
      </c>
      <c r="N9">
        <v>1724</v>
      </c>
      <c r="O9">
        <v>289</v>
      </c>
      <c r="P9">
        <v>85</v>
      </c>
      <c r="Q9">
        <v>592</v>
      </c>
      <c r="R9">
        <v>2507</v>
      </c>
      <c r="S9">
        <v>2055</v>
      </c>
      <c r="T9">
        <v>489</v>
      </c>
      <c r="U9">
        <v>508</v>
      </c>
      <c r="V9">
        <v>2196</v>
      </c>
      <c r="W9">
        <v>354</v>
      </c>
      <c r="X9">
        <v>522</v>
      </c>
      <c r="Y9">
        <v>370</v>
      </c>
      <c r="Z9">
        <v>2729</v>
      </c>
      <c r="AA9">
        <v>3097</v>
      </c>
      <c r="AB9">
        <v>2727</v>
      </c>
      <c r="AC9">
        <v>389</v>
      </c>
      <c r="AD9">
        <v>2503</v>
      </c>
      <c r="AE9">
        <v>186</v>
      </c>
      <c r="AF9">
        <v>2552</v>
      </c>
      <c r="AG9">
        <v>443</v>
      </c>
      <c r="AH9">
        <v>20</v>
      </c>
      <c r="AI9">
        <v>2347</v>
      </c>
      <c r="AJ9">
        <v>300</v>
      </c>
      <c r="AK9">
        <v>420</v>
      </c>
      <c r="AL9">
        <v>1385</v>
      </c>
      <c r="AM9">
        <v>1420</v>
      </c>
      <c r="AN9">
        <v>29</v>
      </c>
      <c r="AO9">
        <v>255</v>
      </c>
      <c r="AP9">
        <v>253</v>
      </c>
      <c r="AQ9">
        <v>333</v>
      </c>
      <c r="AR9">
        <v>177</v>
      </c>
      <c r="AS9">
        <v>167</v>
      </c>
      <c r="AT9">
        <v>309</v>
      </c>
      <c r="AU9">
        <v>193</v>
      </c>
      <c r="AV9">
        <v>240</v>
      </c>
      <c r="AW9">
        <v>65</v>
      </c>
      <c r="AX9">
        <v>192</v>
      </c>
      <c r="AY9">
        <v>306</v>
      </c>
      <c r="AZ9">
        <v>210</v>
      </c>
      <c r="BA9">
        <v>166</v>
      </c>
      <c r="BB9">
        <v>285</v>
      </c>
      <c r="BC9">
        <v>191</v>
      </c>
      <c r="BD9">
        <v>12</v>
      </c>
      <c r="BE9">
        <v>427</v>
      </c>
      <c r="BF9">
        <v>2672</v>
      </c>
      <c r="BG9">
        <v>1852</v>
      </c>
      <c r="BH9">
        <v>1247</v>
      </c>
      <c r="BI9">
        <v>707</v>
      </c>
      <c r="BJ9">
        <v>517</v>
      </c>
      <c r="BK9">
        <v>446</v>
      </c>
      <c r="BL9">
        <v>119</v>
      </c>
      <c r="BM9">
        <v>587</v>
      </c>
      <c r="BN9">
        <v>1068</v>
      </c>
      <c r="BO9">
        <v>1270</v>
      </c>
      <c r="BP9">
        <v>174</v>
      </c>
      <c r="BQ9">
        <v>645</v>
      </c>
      <c r="BR9">
        <v>951</v>
      </c>
      <c r="BS9">
        <v>931</v>
      </c>
      <c r="BT9">
        <v>183</v>
      </c>
      <c r="BU9">
        <v>283</v>
      </c>
      <c r="BV9">
        <v>190</v>
      </c>
      <c r="BW9">
        <v>480</v>
      </c>
      <c r="BX9">
        <v>2214</v>
      </c>
      <c r="BY9">
        <v>2268</v>
      </c>
      <c r="BZ9">
        <v>1933</v>
      </c>
    </row>
    <row r="10" spans="1:78" x14ac:dyDescent="0.25">
      <c r="A10" t="s">
        <v>103</v>
      </c>
      <c r="B10">
        <v>3166</v>
      </c>
      <c r="C10">
        <v>2677</v>
      </c>
      <c r="D10">
        <v>290</v>
      </c>
      <c r="E10">
        <v>199</v>
      </c>
      <c r="F10">
        <v>485</v>
      </c>
      <c r="G10">
        <v>1732</v>
      </c>
      <c r="H10">
        <v>949</v>
      </c>
      <c r="I10">
        <v>924</v>
      </c>
      <c r="J10">
        <v>1004</v>
      </c>
      <c r="K10">
        <v>596</v>
      </c>
      <c r="L10">
        <v>642</v>
      </c>
      <c r="M10">
        <v>789</v>
      </c>
      <c r="N10">
        <v>2008</v>
      </c>
      <c r="O10">
        <v>292</v>
      </c>
      <c r="P10">
        <v>77</v>
      </c>
      <c r="Q10">
        <v>497</v>
      </c>
      <c r="R10">
        <v>2669</v>
      </c>
      <c r="S10">
        <v>2210</v>
      </c>
      <c r="T10">
        <v>505</v>
      </c>
      <c r="U10">
        <v>405</v>
      </c>
      <c r="V10">
        <v>2432</v>
      </c>
      <c r="W10">
        <v>314</v>
      </c>
      <c r="X10">
        <v>392</v>
      </c>
      <c r="Y10">
        <v>353</v>
      </c>
      <c r="Z10">
        <v>2813</v>
      </c>
      <c r="AA10">
        <v>3164</v>
      </c>
      <c r="AB10">
        <v>2811</v>
      </c>
      <c r="AC10">
        <v>407</v>
      </c>
      <c r="AD10">
        <v>2554</v>
      </c>
      <c r="AE10">
        <v>185</v>
      </c>
      <c r="AF10">
        <v>2583</v>
      </c>
      <c r="AG10">
        <v>482</v>
      </c>
      <c r="AH10">
        <v>23</v>
      </c>
      <c r="AI10">
        <v>2490</v>
      </c>
      <c r="AJ10">
        <v>275</v>
      </c>
      <c r="AK10">
        <v>378</v>
      </c>
      <c r="AL10">
        <v>1446</v>
      </c>
      <c r="AM10">
        <v>1438</v>
      </c>
      <c r="AN10">
        <v>29</v>
      </c>
      <c r="AO10">
        <v>242</v>
      </c>
      <c r="AP10">
        <v>273</v>
      </c>
      <c r="AQ10">
        <v>340</v>
      </c>
      <c r="AR10">
        <v>201</v>
      </c>
      <c r="AS10">
        <v>172</v>
      </c>
      <c r="AT10">
        <v>304</v>
      </c>
      <c r="AU10">
        <v>196</v>
      </c>
      <c r="AV10">
        <v>241</v>
      </c>
      <c r="AW10">
        <v>74</v>
      </c>
      <c r="AX10">
        <v>211</v>
      </c>
      <c r="AY10">
        <v>290</v>
      </c>
      <c r="AZ10">
        <v>219</v>
      </c>
      <c r="BA10">
        <v>167</v>
      </c>
      <c r="BB10">
        <v>278</v>
      </c>
      <c r="BC10">
        <v>189</v>
      </c>
      <c r="BD10">
        <v>12</v>
      </c>
      <c r="BE10">
        <v>460</v>
      </c>
      <c r="BF10">
        <v>2706</v>
      </c>
      <c r="BG10">
        <v>1934</v>
      </c>
      <c r="BH10">
        <v>1232</v>
      </c>
      <c r="BI10">
        <v>792</v>
      </c>
      <c r="BJ10">
        <v>539</v>
      </c>
      <c r="BK10">
        <v>421</v>
      </c>
      <c r="BL10">
        <v>123</v>
      </c>
      <c r="BM10">
        <v>650</v>
      </c>
      <c r="BN10">
        <v>1109</v>
      </c>
      <c r="BO10">
        <v>1247</v>
      </c>
      <c r="BP10">
        <v>160</v>
      </c>
      <c r="BQ10">
        <v>693</v>
      </c>
      <c r="BR10">
        <v>1036</v>
      </c>
      <c r="BS10">
        <v>1018</v>
      </c>
      <c r="BT10">
        <v>186</v>
      </c>
      <c r="BU10">
        <v>315</v>
      </c>
      <c r="BV10">
        <v>192</v>
      </c>
      <c r="BW10">
        <v>528</v>
      </c>
      <c r="BX10">
        <v>2217</v>
      </c>
      <c r="BY10">
        <v>2285</v>
      </c>
      <c r="BZ10">
        <v>1925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449</v>
      </c>
      <c r="C12">
        <v>395</v>
      </c>
      <c r="D12">
        <v>36</v>
      </c>
      <c r="E12">
        <v>18</v>
      </c>
      <c r="F12">
        <v>73</v>
      </c>
      <c r="G12">
        <v>271</v>
      </c>
      <c r="H12">
        <v>105</v>
      </c>
      <c r="I12">
        <v>157</v>
      </c>
      <c r="J12">
        <v>162</v>
      </c>
      <c r="K12">
        <v>69</v>
      </c>
      <c r="L12">
        <v>60</v>
      </c>
      <c r="M12">
        <v>76</v>
      </c>
      <c r="N12">
        <v>326</v>
      </c>
      <c r="O12">
        <v>44</v>
      </c>
      <c r="P12">
        <v>3</v>
      </c>
      <c r="Q12">
        <v>58</v>
      </c>
      <c r="R12">
        <v>390</v>
      </c>
      <c r="S12">
        <v>348</v>
      </c>
      <c r="T12">
        <v>66</v>
      </c>
      <c r="U12">
        <v>34</v>
      </c>
      <c r="V12">
        <v>402</v>
      </c>
      <c r="W12">
        <v>29</v>
      </c>
      <c r="X12">
        <v>17</v>
      </c>
      <c r="Y12">
        <v>45</v>
      </c>
      <c r="Z12">
        <v>403</v>
      </c>
      <c r="AA12">
        <v>449</v>
      </c>
      <c r="AB12">
        <v>403</v>
      </c>
      <c r="AC12">
        <v>69</v>
      </c>
      <c r="AD12">
        <v>358</v>
      </c>
      <c r="AE12">
        <v>17</v>
      </c>
      <c r="AF12">
        <v>303</v>
      </c>
      <c r="AG12">
        <v>118</v>
      </c>
      <c r="AH12">
        <v>11</v>
      </c>
      <c r="AI12">
        <v>389</v>
      </c>
      <c r="AJ12">
        <v>16</v>
      </c>
      <c r="AK12">
        <v>41</v>
      </c>
      <c r="AL12">
        <v>284</v>
      </c>
      <c r="AM12">
        <v>135</v>
      </c>
      <c r="AN12">
        <v>2</v>
      </c>
      <c r="AO12">
        <v>26</v>
      </c>
      <c r="AP12">
        <v>51</v>
      </c>
      <c r="AQ12">
        <v>54</v>
      </c>
      <c r="AR12">
        <v>28</v>
      </c>
      <c r="AS12">
        <v>20</v>
      </c>
      <c r="AT12">
        <v>41</v>
      </c>
      <c r="AU12">
        <v>28</v>
      </c>
      <c r="AV12">
        <v>35</v>
      </c>
      <c r="AW12">
        <v>9</v>
      </c>
      <c r="AX12">
        <v>27</v>
      </c>
      <c r="AY12">
        <v>50</v>
      </c>
      <c r="AZ12">
        <v>29</v>
      </c>
      <c r="BA12">
        <v>14</v>
      </c>
      <c r="BB12">
        <v>29</v>
      </c>
      <c r="BC12">
        <v>32</v>
      </c>
      <c r="BD12">
        <v>0</v>
      </c>
      <c r="BE12">
        <v>206</v>
      </c>
      <c r="BF12">
        <v>242</v>
      </c>
      <c r="BG12">
        <v>366</v>
      </c>
      <c r="BH12">
        <v>83</v>
      </c>
      <c r="BI12">
        <v>218</v>
      </c>
      <c r="BJ12">
        <v>81</v>
      </c>
      <c r="BK12">
        <v>38</v>
      </c>
      <c r="BL12">
        <v>28</v>
      </c>
      <c r="BM12">
        <v>252</v>
      </c>
      <c r="BN12">
        <v>161</v>
      </c>
      <c r="BO12">
        <v>35</v>
      </c>
      <c r="BP12">
        <v>1</v>
      </c>
      <c r="BQ12">
        <v>204</v>
      </c>
      <c r="BR12">
        <v>341</v>
      </c>
      <c r="BS12">
        <v>313</v>
      </c>
      <c r="BT12">
        <v>53</v>
      </c>
      <c r="BU12">
        <v>170</v>
      </c>
      <c r="BV12">
        <v>29</v>
      </c>
      <c r="BW12">
        <v>181</v>
      </c>
      <c r="BX12">
        <v>264</v>
      </c>
      <c r="BY12">
        <v>295</v>
      </c>
      <c r="BZ12">
        <v>223</v>
      </c>
    </row>
    <row r="13" spans="1:78" x14ac:dyDescent="0.25">
      <c r="B13" s="7">
        <v>0.14000000000000001</v>
      </c>
      <c r="C13" s="7">
        <v>0.15</v>
      </c>
      <c r="D13" s="7">
        <v>0.13</v>
      </c>
      <c r="E13" s="7">
        <v>0.09</v>
      </c>
      <c r="F13" s="7">
        <v>0.15</v>
      </c>
      <c r="G13" s="7">
        <v>0.16</v>
      </c>
      <c r="H13" s="7">
        <v>0.11</v>
      </c>
      <c r="I13" s="7">
        <v>0.17</v>
      </c>
      <c r="J13" s="7">
        <v>0.16</v>
      </c>
      <c r="K13" s="7">
        <v>0.12</v>
      </c>
      <c r="L13" s="7">
        <v>0.09</v>
      </c>
      <c r="M13" s="7">
        <v>0.1</v>
      </c>
      <c r="N13" s="7">
        <v>0.16</v>
      </c>
      <c r="O13" s="7">
        <v>0.15</v>
      </c>
      <c r="P13" s="7">
        <v>0.03</v>
      </c>
      <c r="Q13" s="7">
        <v>0.12</v>
      </c>
      <c r="R13" s="7">
        <v>0.15</v>
      </c>
      <c r="S13" s="7">
        <v>0.16</v>
      </c>
      <c r="T13" s="7">
        <v>0.13</v>
      </c>
      <c r="U13" s="7">
        <v>0.08</v>
      </c>
      <c r="V13" s="7">
        <v>0.17</v>
      </c>
      <c r="W13" s="7">
        <v>0.09</v>
      </c>
      <c r="X13" s="7">
        <v>0.04</v>
      </c>
      <c r="Y13" s="7">
        <v>0.13</v>
      </c>
      <c r="Z13" s="7">
        <v>0.14000000000000001</v>
      </c>
      <c r="AA13" s="7">
        <v>0.14000000000000001</v>
      </c>
      <c r="AB13" s="7">
        <v>0.14000000000000001</v>
      </c>
      <c r="AC13" s="7">
        <v>0.17</v>
      </c>
      <c r="AD13" s="7">
        <v>0.14000000000000001</v>
      </c>
      <c r="AE13" s="7">
        <v>0.09</v>
      </c>
      <c r="AF13" s="7">
        <v>0.12</v>
      </c>
      <c r="AG13" s="7">
        <v>0.25</v>
      </c>
      <c r="AH13" s="7">
        <v>0.48</v>
      </c>
      <c r="AI13" s="7">
        <v>0.16</v>
      </c>
      <c r="AJ13" s="7">
        <v>0.06</v>
      </c>
      <c r="AK13" s="7">
        <v>0.11</v>
      </c>
      <c r="AL13" s="7">
        <v>0.2</v>
      </c>
      <c r="AM13" s="7">
        <v>0.09</v>
      </c>
      <c r="AN13" s="7">
        <v>0.08</v>
      </c>
      <c r="AO13" s="7">
        <v>0.11</v>
      </c>
      <c r="AP13" s="7">
        <v>0.19</v>
      </c>
      <c r="AQ13" s="7">
        <v>0.16</v>
      </c>
      <c r="AR13" s="7">
        <v>0.14000000000000001</v>
      </c>
      <c r="AS13" s="7">
        <v>0.12</v>
      </c>
      <c r="AT13" s="7">
        <v>0.13</v>
      </c>
      <c r="AU13" s="7">
        <v>0.14000000000000001</v>
      </c>
      <c r="AV13" s="7">
        <v>0.14000000000000001</v>
      </c>
      <c r="AW13" s="7">
        <v>0.13</v>
      </c>
      <c r="AX13" s="7">
        <v>0.13</v>
      </c>
      <c r="AY13" s="7">
        <v>0.17</v>
      </c>
      <c r="AZ13" s="7">
        <v>0.13</v>
      </c>
      <c r="BA13" s="7">
        <v>0.09</v>
      </c>
      <c r="BB13" s="7">
        <v>0.1</v>
      </c>
      <c r="BC13" s="7">
        <v>0.17</v>
      </c>
      <c r="BD13" t="s">
        <v>108</v>
      </c>
      <c r="BE13" s="7">
        <v>0.45</v>
      </c>
      <c r="BF13" s="7">
        <v>0.09</v>
      </c>
      <c r="BG13" s="7">
        <v>0.19</v>
      </c>
      <c r="BH13" s="7">
        <v>7.0000000000000007E-2</v>
      </c>
      <c r="BI13" s="7">
        <v>0.28000000000000003</v>
      </c>
      <c r="BJ13" s="7">
        <v>0.15</v>
      </c>
      <c r="BK13" s="7">
        <v>0.09</v>
      </c>
      <c r="BL13" s="7">
        <v>0.22</v>
      </c>
      <c r="BM13" s="7">
        <v>0.39</v>
      </c>
      <c r="BN13" s="7">
        <v>0.14000000000000001</v>
      </c>
      <c r="BO13" s="7">
        <v>0.03</v>
      </c>
      <c r="BP13">
        <v>0</v>
      </c>
      <c r="BQ13" s="7">
        <v>0.28999999999999998</v>
      </c>
      <c r="BR13" s="7">
        <v>0.33</v>
      </c>
      <c r="BS13" s="7">
        <v>0.31</v>
      </c>
      <c r="BT13" s="7">
        <v>0.28999999999999998</v>
      </c>
      <c r="BU13" s="7">
        <v>0.54</v>
      </c>
      <c r="BV13" s="7">
        <v>0.15</v>
      </c>
      <c r="BW13" s="7">
        <v>0.34</v>
      </c>
      <c r="BX13" s="7">
        <v>0.12</v>
      </c>
      <c r="BY13" s="7">
        <v>0.13</v>
      </c>
      <c r="BZ13" s="7">
        <v>0.12</v>
      </c>
    </row>
    <row r="14" spans="1:78" x14ac:dyDescent="0.25">
      <c r="A14" t="s">
        <v>55</v>
      </c>
      <c r="B14">
        <v>2707</v>
      </c>
      <c r="C14">
        <v>2272</v>
      </c>
      <c r="D14">
        <v>254</v>
      </c>
      <c r="E14">
        <v>181</v>
      </c>
      <c r="F14">
        <v>410</v>
      </c>
      <c r="G14">
        <v>1456</v>
      </c>
      <c r="H14">
        <v>841</v>
      </c>
      <c r="I14">
        <v>765</v>
      </c>
      <c r="J14">
        <v>842</v>
      </c>
      <c r="K14">
        <v>522</v>
      </c>
      <c r="L14">
        <v>578</v>
      </c>
      <c r="M14">
        <v>707</v>
      </c>
      <c r="N14">
        <v>1678</v>
      </c>
      <c r="O14">
        <v>248</v>
      </c>
      <c r="P14">
        <v>73</v>
      </c>
      <c r="Q14">
        <v>436</v>
      </c>
      <c r="R14">
        <v>2271</v>
      </c>
      <c r="S14">
        <v>1855</v>
      </c>
      <c r="T14">
        <v>439</v>
      </c>
      <c r="U14">
        <v>368</v>
      </c>
      <c r="V14">
        <v>2022</v>
      </c>
      <c r="W14">
        <v>285</v>
      </c>
      <c r="X14">
        <v>374</v>
      </c>
      <c r="Y14">
        <v>307</v>
      </c>
      <c r="Z14">
        <v>2400</v>
      </c>
      <c r="AA14">
        <v>2705</v>
      </c>
      <c r="AB14">
        <v>2398</v>
      </c>
      <c r="AC14">
        <v>336</v>
      </c>
      <c r="AD14">
        <v>2188</v>
      </c>
      <c r="AE14">
        <v>168</v>
      </c>
      <c r="AF14">
        <v>2274</v>
      </c>
      <c r="AG14">
        <v>363</v>
      </c>
      <c r="AH14">
        <v>12</v>
      </c>
      <c r="AI14">
        <v>2092</v>
      </c>
      <c r="AJ14">
        <v>258</v>
      </c>
      <c r="AK14">
        <v>336</v>
      </c>
      <c r="AL14">
        <v>1160</v>
      </c>
      <c r="AM14">
        <v>1296</v>
      </c>
      <c r="AN14">
        <v>27</v>
      </c>
      <c r="AO14">
        <v>215</v>
      </c>
      <c r="AP14">
        <v>216</v>
      </c>
      <c r="AQ14">
        <v>285</v>
      </c>
      <c r="AR14">
        <v>172</v>
      </c>
      <c r="AS14">
        <v>152</v>
      </c>
      <c r="AT14">
        <v>263</v>
      </c>
      <c r="AU14">
        <v>167</v>
      </c>
      <c r="AV14">
        <v>205</v>
      </c>
      <c r="AW14">
        <v>65</v>
      </c>
      <c r="AX14">
        <v>184</v>
      </c>
      <c r="AY14">
        <v>238</v>
      </c>
      <c r="AZ14">
        <v>190</v>
      </c>
      <c r="BA14">
        <v>152</v>
      </c>
      <c r="BB14">
        <v>249</v>
      </c>
      <c r="BC14">
        <v>157</v>
      </c>
      <c r="BD14">
        <v>12</v>
      </c>
      <c r="BE14">
        <v>252</v>
      </c>
      <c r="BF14">
        <v>2455</v>
      </c>
      <c r="BG14">
        <v>1561</v>
      </c>
      <c r="BH14">
        <v>1145</v>
      </c>
      <c r="BI14">
        <v>570</v>
      </c>
      <c r="BJ14">
        <v>456</v>
      </c>
      <c r="BK14">
        <v>382</v>
      </c>
      <c r="BL14">
        <v>96</v>
      </c>
      <c r="BM14">
        <v>396</v>
      </c>
      <c r="BN14">
        <v>946</v>
      </c>
      <c r="BO14">
        <v>1206</v>
      </c>
      <c r="BP14">
        <v>159</v>
      </c>
      <c r="BQ14">
        <v>488</v>
      </c>
      <c r="BR14">
        <v>692</v>
      </c>
      <c r="BS14">
        <v>701</v>
      </c>
      <c r="BT14">
        <v>131</v>
      </c>
      <c r="BU14">
        <v>145</v>
      </c>
      <c r="BV14">
        <v>164</v>
      </c>
      <c r="BW14">
        <v>345</v>
      </c>
      <c r="BX14">
        <v>1944</v>
      </c>
      <c r="BY14">
        <v>1981</v>
      </c>
      <c r="BZ14">
        <v>1693</v>
      </c>
    </row>
    <row r="15" spans="1:78" x14ac:dyDescent="0.25">
      <c r="B15" s="7">
        <v>0.85</v>
      </c>
      <c r="C15" s="7">
        <v>0.85</v>
      </c>
      <c r="D15" s="7">
        <v>0.87</v>
      </c>
      <c r="E15" s="7">
        <v>0.91</v>
      </c>
      <c r="F15" s="7">
        <v>0.84</v>
      </c>
      <c r="G15" s="7">
        <v>0.84</v>
      </c>
      <c r="H15" s="7">
        <v>0.89</v>
      </c>
      <c r="I15" s="7">
        <v>0.83</v>
      </c>
      <c r="J15" s="7">
        <v>0.84</v>
      </c>
      <c r="K15" s="7">
        <v>0.88</v>
      </c>
      <c r="L15" s="7">
        <v>0.9</v>
      </c>
      <c r="M15" s="7">
        <v>0.9</v>
      </c>
      <c r="N15" s="7">
        <v>0.84</v>
      </c>
      <c r="O15" s="7">
        <v>0.85</v>
      </c>
      <c r="P15" s="7">
        <v>0.95</v>
      </c>
      <c r="Q15" s="7">
        <v>0.88</v>
      </c>
      <c r="R15" s="7">
        <v>0.85</v>
      </c>
      <c r="S15" s="7">
        <v>0.84</v>
      </c>
      <c r="T15" s="7">
        <v>0.87</v>
      </c>
      <c r="U15" s="7">
        <v>0.91</v>
      </c>
      <c r="V15" s="7">
        <v>0.83</v>
      </c>
      <c r="W15" s="7">
        <v>0.91</v>
      </c>
      <c r="X15" s="7">
        <v>0.95</v>
      </c>
      <c r="Y15" s="7">
        <v>0.87</v>
      </c>
      <c r="Z15" s="7">
        <v>0.85</v>
      </c>
      <c r="AA15" s="7">
        <v>0.85</v>
      </c>
      <c r="AB15" s="7">
        <v>0.85</v>
      </c>
      <c r="AC15" s="7">
        <v>0.83</v>
      </c>
      <c r="AD15" s="7">
        <v>0.86</v>
      </c>
      <c r="AE15" s="7">
        <v>0.91</v>
      </c>
      <c r="AF15" s="7">
        <v>0.88</v>
      </c>
      <c r="AG15" s="7">
        <v>0.75</v>
      </c>
      <c r="AH15" s="7">
        <v>0.52</v>
      </c>
      <c r="AI15" s="7">
        <v>0.84</v>
      </c>
      <c r="AJ15" s="7">
        <v>0.94</v>
      </c>
      <c r="AK15" s="7">
        <v>0.89</v>
      </c>
      <c r="AL15" s="7">
        <v>0.8</v>
      </c>
      <c r="AM15" s="7">
        <v>0.9</v>
      </c>
      <c r="AN15" s="7">
        <v>0.92</v>
      </c>
      <c r="AO15" s="7">
        <v>0.89</v>
      </c>
      <c r="AP15" s="7">
        <v>0.79</v>
      </c>
      <c r="AQ15" s="7">
        <v>0.84</v>
      </c>
      <c r="AR15" s="7">
        <v>0.86</v>
      </c>
      <c r="AS15" s="7">
        <v>0.88</v>
      </c>
      <c r="AT15" s="7">
        <v>0.87</v>
      </c>
      <c r="AU15" s="7">
        <v>0.85</v>
      </c>
      <c r="AV15" s="7">
        <v>0.85</v>
      </c>
      <c r="AW15" s="7">
        <v>0.87</v>
      </c>
      <c r="AX15" s="7">
        <v>0.87</v>
      </c>
      <c r="AY15" s="7">
        <v>0.82</v>
      </c>
      <c r="AZ15" s="7">
        <v>0.87</v>
      </c>
      <c r="BA15" s="7">
        <v>0.91</v>
      </c>
      <c r="BB15" s="7">
        <v>0.9</v>
      </c>
      <c r="BC15" s="7">
        <v>0.83</v>
      </c>
      <c r="BD15" s="7">
        <v>1</v>
      </c>
      <c r="BE15" s="7">
        <v>0.55000000000000004</v>
      </c>
      <c r="BF15" s="7">
        <v>0.91</v>
      </c>
      <c r="BG15" s="7">
        <v>0.81</v>
      </c>
      <c r="BH15" s="7">
        <v>0.93</v>
      </c>
      <c r="BI15" s="7">
        <v>0.72</v>
      </c>
      <c r="BJ15" s="7">
        <v>0.85</v>
      </c>
      <c r="BK15" s="7">
        <v>0.91</v>
      </c>
      <c r="BL15" s="7">
        <v>0.78</v>
      </c>
      <c r="BM15" s="7">
        <v>0.61</v>
      </c>
      <c r="BN15" s="7">
        <v>0.85</v>
      </c>
      <c r="BO15" s="7">
        <v>0.97</v>
      </c>
      <c r="BP15" s="7">
        <v>0.99</v>
      </c>
      <c r="BQ15" s="7">
        <v>0.7</v>
      </c>
      <c r="BR15" s="7">
        <v>0.67</v>
      </c>
      <c r="BS15" s="7">
        <v>0.69</v>
      </c>
      <c r="BT15" s="7">
        <v>0.71</v>
      </c>
      <c r="BU15" s="7">
        <v>0.46</v>
      </c>
      <c r="BV15" s="7">
        <v>0.85</v>
      </c>
      <c r="BW15" s="7">
        <v>0.65</v>
      </c>
      <c r="BX15" s="7">
        <v>0.88</v>
      </c>
      <c r="BY15" s="7">
        <v>0.87</v>
      </c>
      <c r="BZ15" s="7">
        <v>0.88</v>
      </c>
    </row>
    <row r="16" spans="1:78" x14ac:dyDescent="0.25">
      <c r="A16" t="s">
        <v>40</v>
      </c>
      <c r="B16">
        <v>1</v>
      </c>
      <c r="C16">
        <v>1</v>
      </c>
      <c r="D16">
        <v>0</v>
      </c>
      <c r="E16">
        <v>0</v>
      </c>
      <c r="F16">
        <v>0</v>
      </c>
      <c r="G16">
        <v>1</v>
      </c>
      <c r="H16">
        <v>0</v>
      </c>
      <c r="I16">
        <v>0</v>
      </c>
      <c r="J16">
        <v>0</v>
      </c>
      <c r="K16">
        <v>0</v>
      </c>
      <c r="L16">
        <v>1</v>
      </c>
      <c r="M16">
        <v>1</v>
      </c>
      <c r="N16">
        <v>0</v>
      </c>
      <c r="O16">
        <v>0</v>
      </c>
      <c r="P16">
        <v>0</v>
      </c>
      <c r="Q16">
        <v>0</v>
      </c>
      <c r="R16">
        <v>1</v>
      </c>
      <c r="S16">
        <v>1</v>
      </c>
      <c r="T16">
        <v>0</v>
      </c>
      <c r="U16">
        <v>0</v>
      </c>
      <c r="V16">
        <v>1</v>
      </c>
      <c r="W16">
        <v>0</v>
      </c>
      <c r="X16">
        <v>0</v>
      </c>
      <c r="Y16">
        <v>0</v>
      </c>
      <c r="Z16">
        <v>1</v>
      </c>
      <c r="AA16">
        <v>1</v>
      </c>
      <c r="AB16">
        <v>1</v>
      </c>
      <c r="AC16">
        <v>0</v>
      </c>
      <c r="AD16">
        <v>1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0</v>
      </c>
      <c r="AK16">
        <v>0</v>
      </c>
      <c r="AL16">
        <v>1</v>
      </c>
      <c r="AM16">
        <v>0</v>
      </c>
      <c r="AN16">
        <v>0</v>
      </c>
      <c r="AO16">
        <v>0</v>
      </c>
      <c r="AP16">
        <v>0</v>
      </c>
      <c r="AQ16">
        <v>1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1</v>
      </c>
      <c r="BG16">
        <v>1</v>
      </c>
      <c r="BH16">
        <v>0</v>
      </c>
      <c r="BI16">
        <v>1</v>
      </c>
      <c r="BJ16">
        <v>0</v>
      </c>
      <c r="BK16">
        <v>0</v>
      </c>
      <c r="BL16">
        <v>0</v>
      </c>
      <c r="BM16">
        <v>0</v>
      </c>
      <c r="BN16">
        <v>1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1</v>
      </c>
      <c r="BY16">
        <v>1</v>
      </c>
      <c r="BZ16">
        <v>1</v>
      </c>
    </row>
    <row r="17" spans="1:78" x14ac:dyDescent="0.25">
      <c r="B17">
        <v>0</v>
      </c>
      <c r="C17">
        <v>0</v>
      </c>
      <c r="D17" t="s">
        <v>106</v>
      </c>
      <c r="E17" t="s">
        <v>106</v>
      </c>
      <c r="F17" t="s">
        <v>106</v>
      </c>
      <c r="G17">
        <v>0</v>
      </c>
      <c r="H17" t="s">
        <v>106</v>
      </c>
      <c r="I17" t="s">
        <v>106</v>
      </c>
      <c r="J17" t="s">
        <v>106</v>
      </c>
      <c r="K17" t="s">
        <v>106</v>
      </c>
      <c r="L17">
        <v>0</v>
      </c>
      <c r="M17">
        <v>0</v>
      </c>
      <c r="N17" t="s">
        <v>106</v>
      </c>
      <c r="O17" t="s">
        <v>106</v>
      </c>
      <c r="P17" t="s">
        <v>106</v>
      </c>
      <c r="Q17" t="s">
        <v>106</v>
      </c>
      <c r="R17">
        <v>0</v>
      </c>
      <c r="S17">
        <v>0</v>
      </c>
      <c r="T17" t="s">
        <v>106</v>
      </c>
      <c r="U17" t="s">
        <v>106</v>
      </c>
      <c r="V17">
        <v>0</v>
      </c>
      <c r="W17" t="s">
        <v>106</v>
      </c>
      <c r="X17" t="s">
        <v>106</v>
      </c>
      <c r="Y17" t="s">
        <v>106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 t="s">
        <v>106</v>
      </c>
      <c r="AG17" t="s">
        <v>106</v>
      </c>
      <c r="AH17" t="s">
        <v>106</v>
      </c>
      <c r="AI17">
        <v>0</v>
      </c>
      <c r="AJ17" t="s">
        <v>106</v>
      </c>
      <c r="AK17" t="s">
        <v>106</v>
      </c>
      <c r="AL17">
        <v>0</v>
      </c>
      <c r="AM17" t="s">
        <v>106</v>
      </c>
      <c r="AN17" t="s">
        <v>106</v>
      </c>
      <c r="AO17" t="s">
        <v>106</v>
      </c>
      <c r="AP17" t="s">
        <v>106</v>
      </c>
      <c r="AQ17">
        <v>0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>
        <v>0</v>
      </c>
      <c r="BG17">
        <v>0</v>
      </c>
      <c r="BH17" t="s">
        <v>106</v>
      </c>
      <c r="BI17">
        <v>0</v>
      </c>
      <c r="BJ17" t="s">
        <v>106</v>
      </c>
      <c r="BK17" t="s">
        <v>106</v>
      </c>
      <c r="BL17" t="s">
        <v>106</v>
      </c>
      <c r="BM17" t="s">
        <v>106</v>
      </c>
      <c r="BN17">
        <v>0</v>
      </c>
      <c r="BO17" t="s">
        <v>106</v>
      </c>
      <c r="BP17" t="s">
        <v>106</v>
      </c>
      <c r="BQ17" t="s">
        <v>106</v>
      </c>
      <c r="BR17" t="s">
        <v>106</v>
      </c>
      <c r="BS17" t="s">
        <v>106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9</v>
      </c>
      <c r="C18">
        <v>9</v>
      </c>
      <c r="D18">
        <v>0</v>
      </c>
      <c r="E18">
        <v>1</v>
      </c>
      <c r="F18">
        <v>2</v>
      </c>
      <c r="G18">
        <v>4</v>
      </c>
      <c r="H18">
        <v>3</v>
      </c>
      <c r="I18">
        <v>2</v>
      </c>
      <c r="J18">
        <v>0</v>
      </c>
      <c r="K18">
        <v>5</v>
      </c>
      <c r="L18">
        <v>2</v>
      </c>
      <c r="M18">
        <v>4</v>
      </c>
      <c r="N18">
        <v>4</v>
      </c>
      <c r="O18">
        <v>0</v>
      </c>
      <c r="P18">
        <v>1</v>
      </c>
      <c r="Q18">
        <v>3</v>
      </c>
      <c r="R18">
        <v>7</v>
      </c>
      <c r="S18">
        <v>6</v>
      </c>
      <c r="T18">
        <v>0</v>
      </c>
      <c r="U18">
        <v>3</v>
      </c>
      <c r="V18">
        <v>8</v>
      </c>
      <c r="W18">
        <v>0</v>
      </c>
      <c r="X18">
        <v>1</v>
      </c>
      <c r="Y18">
        <v>1</v>
      </c>
      <c r="Z18">
        <v>9</v>
      </c>
      <c r="AA18">
        <v>9</v>
      </c>
      <c r="AB18">
        <v>9</v>
      </c>
      <c r="AC18">
        <v>2</v>
      </c>
      <c r="AD18">
        <v>7</v>
      </c>
      <c r="AE18">
        <v>0</v>
      </c>
      <c r="AF18">
        <v>6</v>
      </c>
      <c r="AG18">
        <v>1</v>
      </c>
      <c r="AH18">
        <v>0</v>
      </c>
      <c r="AI18">
        <v>8</v>
      </c>
      <c r="AJ18">
        <v>1</v>
      </c>
      <c r="AK18">
        <v>1</v>
      </c>
      <c r="AL18">
        <v>2</v>
      </c>
      <c r="AM18">
        <v>6</v>
      </c>
      <c r="AN18">
        <v>0</v>
      </c>
      <c r="AO18">
        <v>1</v>
      </c>
      <c r="AP18">
        <v>5</v>
      </c>
      <c r="AQ18">
        <v>0</v>
      </c>
      <c r="AR18">
        <v>0</v>
      </c>
      <c r="AS18">
        <v>0</v>
      </c>
      <c r="AT18">
        <v>0</v>
      </c>
      <c r="AU18">
        <v>1</v>
      </c>
      <c r="AV18">
        <v>1</v>
      </c>
      <c r="AW18">
        <v>0</v>
      </c>
      <c r="AX18">
        <v>0</v>
      </c>
      <c r="AY18">
        <v>2</v>
      </c>
      <c r="AZ18">
        <v>0</v>
      </c>
      <c r="BA18">
        <v>1</v>
      </c>
      <c r="BB18">
        <v>0</v>
      </c>
      <c r="BC18">
        <v>0</v>
      </c>
      <c r="BD18">
        <v>0</v>
      </c>
      <c r="BE18">
        <v>1</v>
      </c>
      <c r="BF18">
        <v>8</v>
      </c>
      <c r="BG18">
        <v>6</v>
      </c>
      <c r="BH18">
        <v>4</v>
      </c>
      <c r="BI18">
        <v>3</v>
      </c>
      <c r="BJ18">
        <v>3</v>
      </c>
      <c r="BK18">
        <v>0</v>
      </c>
      <c r="BL18">
        <v>0</v>
      </c>
      <c r="BM18">
        <v>1</v>
      </c>
      <c r="BN18">
        <v>1</v>
      </c>
      <c r="BO18">
        <v>6</v>
      </c>
      <c r="BP18">
        <v>1</v>
      </c>
      <c r="BQ18">
        <v>1</v>
      </c>
      <c r="BR18">
        <v>3</v>
      </c>
      <c r="BS18">
        <v>4</v>
      </c>
      <c r="BT18">
        <v>1</v>
      </c>
      <c r="BU18">
        <v>0</v>
      </c>
      <c r="BV18">
        <v>0</v>
      </c>
      <c r="BW18">
        <v>1</v>
      </c>
      <c r="BX18">
        <v>8</v>
      </c>
      <c r="BY18">
        <v>8</v>
      </c>
      <c r="BZ18">
        <v>7</v>
      </c>
    </row>
    <row r="19" spans="1:78" x14ac:dyDescent="0.25">
      <c r="B19">
        <v>0</v>
      </c>
      <c r="C19">
        <v>0</v>
      </c>
      <c r="D19" t="s">
        <v>106</v>
      </c>
      <c r="E19">
        <v>0</v>
      </c>
      <c r="F19" s="7">
        <v>0.01</v>
      </c>
      <c r="G19">
        <v>0</v>
      </c>
      <c r="H19">
        <v>0</v>
      </c>
      <c r="I19">
        <v>0</v>
      </c>
      <c r="J19" t="s">
        <v>106</v>
      </c>
      <c r="K19" s="7">
        <v>0.01</v>
      </c>
      <c r="L19">
        <v>0</v>
      </c>
      <c r="M19" s="7">
        <v>0.01</v>
      </c>
      <c r="N19">
        <v>0</v>
      </c>
      <c r="O19" t="s">
        <v>106</v>
      </c>
      <c r="P19" s="7">
        <v>0.02</v>
      </c>
      <c r="Q19" s="7">
        <v>0.01</v>
      </c>
      <c r="R19">
        <v>0</v>
      </c>
      <c r="S19">
        <v>0</v>
      </c>
      <c r="T19" t="s">
        <v>106</v>
      </c>
      <c r="U19" s="7">
        <v>0.01</v>
      </c>
      <c r="V19">
        <v>0</v>
      </c>
      <c r="W19" t="s">
        <v>106</v>
      </c>
      <c r="X19">
        <v>0</v>
      </c>
      <c r="Y19">
        <v>0</v>
      </c>
      <c r="Z19">
        <v>0</v>
      </c>
      <c r="AA19">
        <v>0</v>
      </c>
      <c r="AB19">
        <v>0</v>
      </c>
      <c r="AC19" s="7">
        <v>0.01</v>
      </c>
      <c r="AD19">
        <v>0</v>
      </c>
      <c r="AE19" t="s">
        <v>106</v>
      </c>
      <c r="AF19">
        <v>0</v>
      </c>
      <c r="AG19">
        <v>0</v>
      </c>
      <c r="AH19" t="s">
        <v>106</v>
      </c>
      <c r="AI19">
        <v>0</v>
      </c>
      <c r="AJ19">
        <v>0</v>
      </c>
      <c r="AK19">
        <v>0</v>
      </c>
      <c r="AL19">
        <v>0</v>
      </c>
      <c r="AM19">
        <v>0</v>
      </c>
      <c r="AN19" t="s">
        <v>106</v>
      </c>
      <c r="AO19" s="7">
        <v>0.01</v>
      </c>
      <c r="AP19" s="7">
        <v>0.02</v>
      </c>
      <c r="AQ19" t="s">
        <v>106</v>
      </c>
      <c r="AR19" t="s">
        <v>106</v>
      </c>
      <c r="AS19" t="s">
        <v>106</v>
      </c>
      <c r="AT19" t="s">
        <v>106</v>
      </c>
      <c r="AU19">
        <v>0</v>
      </c>
      <c r="AV19">
        <v>0</v>
      </c>
      <c r="AW19" t="s">
        <v>106</v>
      </c>
      <c r="AX19" t="s">
        <v>106</v>
      </c>
      <c r="AY19" s="7">
        <v>0.01</v>
      </c>
      <c r="AZ19" t="s">
        <v>106</v>
      </c>
      <c r="BA19">
        <v>0</v>
      </c>
      <c r="BB19" t="s">
        <v>106</v>
      </c>
      <c r="BC19" t="s">
        <v>106</v>
      </c>
      <c r="BD19" t="s">
        <v>106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 t="s">
        <v>106</v>
      </c>
      <c r="BL19" t="s">
        <v>106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 s="7">
        <v>0.01</v>
      </c>
      <c r="BU19" t="s">
        <v>106</v>
      </c>
      <c r="BV19" t="s">
        <v>106</v>
      </c>
      <c r="BW19">
        <v>0</v>
      </c>
      <c r="BX19">
        <v>0</v>
      </c>
      <c r="BY19">
        <v>0</v>
      </c>
      <c r="BZ19">
        <v>0</v>
      </c>
    </row>
  </sheetData>
  <pageMargins left="0.7" right="0.7" top="0.75" bottom="0.75" header="0.3" footer="0.3"/>
  <pageSetup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806</v>
      </c>
    </row>
    <row r="2" spans="1:78" x14ac:dyDescent="0.25">
      <c r="A2" t="e">
        <f>- I thought about switching tariffs either with this supplier or A different supplier, but have not yet started looking</f>
        <v>#NAME?</v>
      </c>
    </row>
    <row r="3" spans="1:78" x14ac:dyDescent="0.25">
      <c r="A3" t="s">
        <v>812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3099</v>
      </c>
      <c r="C9">
        <v>2634</v>
      </c>
      <c r="D9">
        <v>262</v>
      </c>
      <c r="E9">
        <v>203</v>
      </c>
      <c r="F9">
        <v>471</v>
      </c>
      <c r="G9">
        <v>1465</v>
      </c>
      <c r="H9">
        <v>1163</v>
      </c>
      <c r="I9">
        <v>751</v>
      </c>
      <c r="J9">
        <v>822</v>
      </c>
      <c r="K9">
        <v>561</v>
      </c>
      <c r="L9">
        <v>965</v>
      </c>
      <c r="M9">
        <v>1001</v>
      </c>
      <c r="N9">
        <v>1724</v>
      </c>
      <c r="O9">
        <v>289</v>
      </c>
      <c r="P9">
        <v>85</v>
      </c>
      <c r="Q9">
        <v>592</v>
      </c>
      <c r="R9">
        <v>2507</v>
      </c>
      <c r="S9">
        <v>2055</v>
      </c>
      <c r="T9">
        <v>489</v>
      </c>
      <c r="U9">
        <v>508</v>
      </c>
      <c r="V9">
        <v>2196</v>
      </c>
      <c r="W9">
        <v>354</v>
      </c>
      <c r="X9">
        <v>522</v>
      </c>
      <c r="Y9">
        <v>370</v>
      </c>
      <c r="Z9">
        <v>2729</v>
      </c>
      <c r="AA9">
        <v>3097</v>
      </c>
      <c r="AB9">
        <v>2727</v>
      </c>
      <c r="AC9">
        <v>389</v>
      </c>
      <c r="AD9">
        <v>2503</v>
      </c>
      <c r="AE9">
        <v>186</v>
      </c>
      <c r="AF9">
        <v>2552</v>
      </c>
      <c r="AG9">
        <v>443</v>
      </c>
      <c r="AH9">
        <v>20</v>
      </c>
      <c r="AI9">
        <v>2347</v>
      </c>
      <c r="AJ9">
        <v>300</v>
      </c>
      <c r="AK9">
        <v>420</v>
      </c>
      <c r="AL9">
        <v>1385</v>
      </c>
      <c r="AM9">
        <v>1420</v>
      </c>
      <c r="AN9">
        <v>29</v>
      </c>
      <c r="AO9">
        <v>255</v>
      </c>
      <c r="AP9">
        <v>253</v>
      </c>
      <c r="AQ9">
        <v>333</v>
      </c>
      <c r="AR9">
        <v>177</v>
      </c>
      <c r="AS9">
        <v>167</v>
      </c>
      <c r="AT9">
        <v>309</v>
      </c>
      <c r="AU9">
        <v>193</v>
      </c>
      <c r="AV9">
        <v>240</v>
      </c>
      <c r="AW9">
        <v>65</v>
      </c>
      <c r="AX9">
        <v>192</v>
      </c>
      <c r="AY9">
        <v>306</v>
      </c>
      <c r="AZ9">
        <v>210</v>
      </c>
      <c r="BA9">
        <v>166</v>
      </c>
      <c r="BB9">
        <v>285</v>
      </c>
      <c r="BC9">
        <v>191</v>
      </c>
      <c r="BD9">
        <v>12</v>
      </c>
      <c r="BE9">
        <v>427</v>
      </c>
      <c r="BF9">
        <v>2672</v>
      </c>
      <c r="BG9">
        <v>1852</v>
      </c>
      <c r="BH9">
        <v>1247</v>
      </c>
      <c r="BI9">
        <v>707</v>
      </c>
      <c r="BJ9">
        <v>517</v>
      </c>
      <c r="BK9">
        <v>446</v>
      </c>
      <c r="BL9">
        <v>119</v>
      </c>
      <c r="BM9">
        <v>587</v>
      </c>
      <c r="BN9">
        <v>1068</v>
      </c>
      <c r="BO9">
        <v>1270</v>
      </c>
      <c r="BP9">
        <v>174</v>
      </c>
      <c r="BQ9">
        <v>645</v>
      </c>
      <c r="BR9">
        <v>951</v>
      </c>
      <c r="BS9">
        <v>931</v>
      </c>
      <c r="BT9">
        <v>183</v>
      </c>
      <c r="BU9">
        <v>283</v>
      </c>
      <c r="BV9">
        <v>190</v>
      </c>
      <c r="BW9">
        <v>480</v>
      </c>
      <c r="BX9">
        <v>2214</v>
      </c>
      <c r="BY9">
        <v>2268</v>
      </c>
      <c r="BZ9">
        <v>1933</v>
      </c>
    </row>
    <row r="10" spans="1:78" x14ac:dyDescent="0.25">
      <c r="A10" t="s">
        <v>103</v>
      </c>
      <c r="B10">
        <v>3166</v>
      </c>
      <c r="C10">
        <v>2677</v>
      </c>
      <c r="D10">
        <v>290</v>
      </c>
      <c r="E10">
        <v>199</v>
      </c>
      <c r="F10">
        <v>485</v>
      </c>
      <c r="G10">
        <v>1732</v>
      </c>
      <c r="H10">
        <v>949</v>
      </c>
      <c r="I10">
        <v>924</v>
      </c>
      <c r="J10">
        <v>1004</v>
      </c>
      <c r="K10">
        <v>596</v>
      </c>
      <c r="L10">
        <v>642</v>
      </c>
      <c r="M10">
        <v>789</v>
      </c>
      <c r="N10">
        <v>2008</v>
      </c>
      <c r="O10">
        <v>292</v>
      </c>
      <c r="P10">
        <v>77</v>
      </c>
      <c r="Q10">
        <v>497</v>
      </c>
      <c r="R10">
        <v>2669</v>
      </c>
      <c r="S10">
        <v>2210</v>
      </c>
      <c r="T10">
        <v>505</v>
      </c>
      <c r="U10">
        <v>405</v>
      </c>
      <c r="V10">
        <v>2432</v>
      </c>
      <c r="W10">
        <v>314</v>
      </c>
      <c r="X10">
        <v>392</v>
      </c>
      <c r="Y10">
        <v>353</v>
      </c>
      <c r="Z10">
        <v>2813</v>
      </c>
      <c r="AA10">
        <v>3164</v>
      </c>
      <c r="AB10">
        <v>2811</v>
      </c>
      <c r="AC10">
        <v>407</v>
      </c>
      <c r="AD10">
        <v>2554</v>
      </c>
      <c r="AE10">
        <v>185</v>
      </c>
      <c r="AF10">
        <v>2583</v>
      </c>
      <c r="AG10">
        <v>482</v>
      </c>
      <c r="AH10">
        <v>23</v>
      </c>
      <c r="AI10">
        <v>2490</v>
      </c>
      <c r="AJ10">
        <v>275</v>
      </c>
      <c r="AK10">
        <v>378</v>
      </c>
      <c r="AL10">
        <v>1446</v>
      </c>
      <c r="AM10">
        <v>1438</v>
      </c>
      <c r="AN10">
        <v>29</v>
      </c>
      <c r="AO10">
        <v>242</v>
      </c>
      <c r="AP10">
        <v>273</v>
      </c>
      <c r="AQ10">
        <v>340</v>
      </c>
      <c r="AR10">
        <v>201</v>
      </c>
      <c r="AS10">
        <v>172</v>
      </c>
      <c r="AT10">
        <v>304</v>
      </c>
      <c r="AU10">
        <v>196</v>
      </c>
      <c r="AV10">
        <v>241</v>
      </c>
      <c r="AW10">
        <v>74</v>
      </c>
      <c r="AX10">
        <v>211</v>
      </c>
      <c r="AY10">
        <v>290</v>
      </c>
      <c r="AZ10">
        <v>219</v>
      </c>
      <c r="BA10">
        <v>167</v>
      </c>
      <c r="BB10">
        <v>278</v>
      </c>
      <c r="BC10">
        <v>189</v>
      </c>
      <c r="BD10">
        <v>12</v>
      </c>
      <c r="BE10">
        <v>460</v>
      </c>
      <c r="BF10">
        <v>2706</v>
      </c>
      <c r="BG10">
        <v>1934</v>
      </c>
      <c r="BH10">
        <v>1232</v>
      </c>
      <c r="BI10">
        <v>792</v>
      </c>
      <c r="BJ10">
        <v>539</v>
      </c>
      <c r="BK10">
        <v>421</v>
      </c>
      <c r="BL10">
        <v>123</v>
      </c>
      <c r="BM10">
        <v>650</v>
      </c>
      <c r="BN10">
        <v>1109</v>
      </c>
      <c r="BO10">
        <v>1247</v>
      </c>
      <c r="BP10">
        <v>160</v>
      </c>
      <c r="BQ10">
        <v>693</v>
      </c>
      <c r="BR10">
        <v>1036</v>
      </c>
      <c r="BS10">
        <v>1018</v>
      </c>
      <c r="BT10">
        <v>186</v>
      </c>
      <c r="BU10">
        <v>315</v>
      </c>
      <c r="BV10">
        <v>192</v>
      </c>
      <c r="BW10">
        <v>528</v>
      </c>
      <c r="BX10">
        <v>2217</v>
      </c>
      <c r="BY10">
        <v>2285</v>
      </c>
      <c r="BZ10">
        <v>1925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466</v>
      </c>
      <c r="C12">
        <v>408</v>
      </c>
      <c r="D12">
        <v>40</v>
      </c>
      <c r="E12">
        <v>19</v>
      </c>
      <c r="F12">
        <v>80</v>
      </c>
      <c r="G12">
        <v>268</v>
      </c>
      <c r="H12">
        <v>118</v>
      </c>
      <c r="I12">
        <v>163</v>
      </c>
      <c r="J12">
        <v>173</v>
      </c>
      <c r="K12">
        <v>70</v>
      </c>
      <c r="L12">
        <v>61</v>
      </c>
      <c r="M12">
        <v>78</v>
      </c>
      <c r="N12">
        <v>336</v>
      </c>
      <c r="O12">
        <v>47</v>
      </c>
      <c r="P12">
        <v>6</v>
      </c>
      <c r="Q12">
        <v>74</v>
      </c>
      <c r="R12">
        <v>393</v>
      </c>
      <c r="S12">
        <v>349</v>
      </c>
      <c r="T12">
        <v>73</v>
      </c>
      <c r="U12">
        <v>43</v>
      </c>
      <c r="V12">
        <v>409</v>
      </c>
      <c r="W12">
        <v>38</v>
      </c>
      <c r="X12">
        <v>18</v>
      </c>
      <c r="Y12">
        <v>45</v>
      </c>
      <c r="Z12">
        <v>422</v>
      </c>
      <c r="AA12">
        <v>466</v>
      </c>
      <c r="AB12">
        <v>422</v>
      </c>
      <c r="AC12">
        <v>67</v>
      </c>
      <c r="AD12">
        <v>370</v>
      </c>
      <c r="AE12">
        <v>25</v>
      </c>
      <c r="AF12">
        <v>372</v>
      </c>
      <c r="AG12">
        <v>80</v>
      </c>
      <c r="AH12">
        <v>4</v>
      </c>
      <c r="AI12">
        <v>398</v>
      </c>
      <c r="AJ12">
        <v>29</v>
      </c>
      <c r="AK12">
        <v>36</v>
      </c>
      <c r="AL12">
        <v>255</v>
      </c>
      <c r="AM12">
        <v>182</v>
      </c>
      <c r="AN12">
        <v>4</v>
      </c>
      <c r="AO12">
        <v>23</v>
      </c>
      <c r="AP12">
        <v>58</v>
      </c>
      <c r="AQ12">
        <v>49</v>
      </c>
      <c r="AR12">
        <v>31</v>
      </c>
      <c r="AS12">
        <v>23</v>
      </c>
      <c r="AT12">
        <v>41</v>
      </c>
      <c r="AU12">
        <v>23</v>
      </c>
      <c r="AV12">
        <v>37</v>
      </c>
      <c r="AW12">
        <v>12</v>
      </c>
      <c r="AX12">
        <v>28</v>
      </c>
      <c r="AY12">
        <v>48</v>
      </c>
      <c r="AZ12">
        <v>30</v>
      </c>
      <c r="BA12">
        <v>18</v>
      </c>
      <c r="BB12">
        <v>35</v>
      </c>
      <c r="BC12">
        <v>34</v>
      </c>
      <c r="BD12">
        <v>0</v>
      </c>
      <c r="BE12">
        <v>116</v>
      </c>
      <c r="BF12">
        <v>350</v>
      </c>
      <c r="BG12">
        <v>329</v>
      </c>
      <c r="BH12">
        <v>138</v>
      </c>
      <c r="BI12">
        <v>178</v>
      </c>
      <c r="BJ12">
        <v>83</v>
      </c>
      <c r="BK12">
        <v>46</v>
      </c>
      <c r="BL12">
        <v>18</v>
      </c>
      <c r="BM12">
        <v>191</v>
      </c>
      <c r="BN12">
        <v>180</v>
      </c>
      <c r="BO12">
        <v>89</v>
      </c>
      <c r="BP12">
        <v>6</v>
      </c>
      <c r="BQ12">
        <v>189</v>
      </c>
      <c r="BR12">
        <v>267</v>
      </c>
      <c r="BS12">
        <v>255</v>
      </c>
      <c r="BT12">
        <v>32</v>
      </c>
      <c r="BU12">
        <v>93</v>
      </c>
      <c r="BV12">
        <v>45</v>
      </c>
      <c r="BW12">
        <v>156</v>
      </c>
      <c r="BX12">
        <v>263</v>
      </c>
      <c r="BY12">
        <v>288</v>
      </c>
      <c r="BZ12">
        <v>201</v>
      </c>
    </row>
    <row r="13" spans="1:78" x14ac:dyDescent="0.25">
      <c r="B13" s="7">
        <v>0.15</v>
      </c>
      <c r="C13" s="7">
        <v>0.15</v>
      </c>
      <c r="D13" s="7">
        <v>0.14000000000000001</v>
      </c>
      <c r="E13" s="7">
        <v>0.1</v>
      </c>
      <c r="F13" s="7">
        <v>0.16</v>
      </c>
      <c r="G13" s="7">
        <v>0.15</v>
      </c>
      <c r="H13" s="7">
        <v>0.12</v>
      </c>
      <c r="I13" s="7">
        <v>0.18</v>
      </c>
      <c r="J13" s="7">
        <v>0.17</v>
      </c>
      <c r="K13" s="7">
        <v>0.12</v>
      </c>
      <c r="L13" s="7">
        <v>0.09</v>
      </c>
      <c r="M13" s="7">
        <v>0.1</v>
      </c>
      <c r="N13" s="7">
        <v>0.17</v>
      </c>
      <c r="O13" s="7">
        <v>0.16</v>
      </c>
      <c r="P13" s="7">
        <v>0.08</v>
      </c>
      <c r="Q13" s="7">
        <v>0.15</v>
      </c>
      <c r="R13" s="7">
        <v>0.15</v>
      </c>
      <c r="S13" s="7">
        <v>0.16</v>
      </c>
      <c r="T13" s="7">
        <v>0.14000000000000001</v>
      </c>
      <c r="U13" s="7">
        <v>0.11</v>
      </c>
      <c r="V13" s="7">
        <v>0.17</v>
      </c>
      <c r="W13" s="7">
        <v>0.12</v>
      </c>
      <c r="X13" s="7">
        <v>0.05</v>
      </c>
      <c r="Y13" s="7">
        <v>0.13</v>
      </c>
      <c r="Z13" s="7">
        <v>0.15</v>
      </c>
      <c r="AA13" s="7">
        <v>0.15</v>
      </c>
      <c r="AB13" s="7">
        <v>0.15</v>
      </c>
      <c r="AC13" s="7">
        <v>0.17</v>
      </c>
      <c r="AD13" s="7">
        <v>0.15</v>
      </c>
      <c r="AE13" s="7">
        <v>0.13</v>
      </c>
      <c r="AF13" s="7">
        <v>0.14000000000000001</v>
      </c>
      <c r="AG13" s="7">
        <v>0.17</v>
      </c>
      <c r="AH13" s="7">
        <v>0.19</v>
      </c>
      <c r="AI13" s="7">
        <v>0.16</v>
      </c>
      <c r="AJ13" s="7">
        <v>0.11</v>
      </c>
      <c r="AK13" s="7">
        <v>0.09</v>
      </c>
      <c r="AL13" s="7">
        <v>0.18</v>
      </c>
      <c r="AM13" s="7">
        <v>0.13</v>
      </c>
      <c r="AN13" s="7">
        <v>0.13</v>
      </c>
      <c r="AO13" s="7">
        <v>0.09</v>
      </c>
      <c r="AP13" s="7">
        <v>0.21</v>
      </c>
      <c r="AQ13" s="7">
        <v>0.14000000000000001</v>
      </c>
      <c r="AR13" s="7">
        <v>0.16</v>
      </c>
      <c r="AS13" s="7">
        <v>0.13</v>
      </c>
      <c r="AT13" s="7">
        <v>0.13</v>
      </c>
      <c r="AU13" s="7">
        <v>0.12</v>
      </c>
      <c r="AV13" s="7">
        <v>0.15</v>
      </c>
      <c r="AW13" s="7">
        <v>0.16</v>
      </c>
      <c r="AX13" s="7">
        <v>0.13</v>
      </c>
      <c r="AY13" s="7">
        <v>0.17</v>
      </c>
      <c r="AZ13" s="7">
        <v>0.14000000000000001</v>
      </c>
      <c r="BA13" s="7">
        <v>0.11</v>
      </c>
      <c r="BB13" s="7">
        <v>0.13</v>
      </c>
      <c r="BC13" s="7">
        <v>0.18</v>
      </c>
      <c r="BD13" t="s">
        <v>108</v>
      </c>
      <c r="BE13" s="7">
        <v>0.25</v>
      </c>
      <c r="BF13" s="7">
        <v>0.13</v>
      </c>
      <c r="BG13" s="7">
        <v>0.17</v>
      </c>
      <c r="BH13" s="7">
        <v>0.11</v>
      </c>
      <c r="BI13" s="7">
        <v>0.22</v>
      </c>
      <c r="BJ13" s="7">
        <v>0.15</v>
      </c>
      <c r="BK13" s="7">
        <v>0.11</v>
      </c>
      <c r="BL13" s="7">
        <v>0.14000000000000001</v>
      </c>
      <c r="BM13" s="7">
        <v>0.28999999999999998</v>
      </c>
      <c r="BN13" s="7">
        <v>0.16</v>
      </c>
      <c r="BO13" s="7">
        <v>7.0000000000000007E-2</v>
      </c>
      <c r="BP13" s="7">
        <v>0.04</v>
      </c>
      <c r="BQ13" s="7">
        <v>0.27</v>
      </c>
      <c r="BR13" s="7">
        <v>0.26</v>
      </c>
      <c r="BS13" s="7">
        <v>0.25</v>
      </c>
      <c r="BT13" s="7">
        <v>0.17</v>
      </c>
      <c r="BU13" s="7">
        <v>0.3</v>
      </c>
      <c r="BV13" s="7">
        <v>0.23</v>
      </c>
      <c r="BW13" s="7">
        <v>0.3</v>
      </c>
      <c r="BX13" s="7">
        <v>0.12</v>
      </c>
      <c r="BY13" s="7">
        <v>0.13</v>
      </c>
      <c r="BZ13" s="7">
        <v>0.1</v>
      </c>
    </row>
    <row r="14" spans="1:78" x14ac:dyDescent="0.25">
      <c r="A14" t="s">
        <v>55</v>
      </c>
      <c r="B14">
        <v>2682</v>
      </c>
      <c r="C14">
        <v>2252</v>
      </c>
      <c r="D14">
        <v>251</v>
      </c>
      <c r="E14">
        <v>180</v>
      </c>
      <c r="F14">
        <v>401</v>
      </c>
      <c r="G14">
        <v>1454</v>
      </c>
      <c r="H14">
        <v>827</v>
      </c>
      <c r="I14">
        <v>755</v>
      </c>
      <c r="J14">
        <v>830</v>
      </c>
      <c r="K14">
        <v>521</v>
      </c>
      <c r="L14">
        <v>576</v>
      </c>
      <c r="M14">
        <v>705</v>
      </c>
      <c r="N14">
        <v>1662</v>
      </c>
      <c r="O14">
        <v>246</v>
      </c>
      <c r="P14">
        <v>70</v>
      </c>
      <c r="Q14">
        <v>419</v>
      </c>
      <c r="R14">
        <v>2263</v>
      </c>
      <c r="S14">
        <v>1847</v>
      </c>
      <c r="T14">
        <v>432</v>
      </c>
      <c r="U14">
        <v>360</v>
      </c>
      <c r="V14">
        <v>2008</v>
      </c>
      <c r="W14">
        <v>276</v>
      </c>
      <c r="X14">
        <v>373</v>
      </c>
      <c r="Y14">
        <v>308</v>
      </c>
      <c r="Z14">
        <v>2375</v>
      </c>
      <c r="AA14">
        <v>2680</v>
      </c>
      <c r="AB14">
        <v>2373</v>
      </c>
      <c r="AC14">
        <v>337</v>
      </c>
      <c r="AD14">
        <v>2170</v>
      </c>
      <c r="AE14">
        <v>158</v>
      </c>
      <c r="AF14">
        <v>2198</v>
      </c>
      <c r="AG14">
        <v>400</v>
      </c>
      <c r="AH14">
        <v>19</v>
      </c>
      <c r="AI14">
        <v>2076</v>
      </c>
      <c r="AJ14">
        <v>245</v>
      </c>
      <c r="AK14">
        <v>341</v>
      </c>
      <c r="AL14">
        <v>1185</v>
      </c>
      <c r="AM14">
        <v>1248</v>
      </c>
      <c r="AN14">
        <v>26</v>
      </c>
      <c r="AO14">
        <v>215</v>
      </c>
      <c r="AP14">
        <v>208</v>
      </c>
      <c r="AQ14">
        <v>290</v>
      </c>
      <c r="AR14">
        <v>165</v>
      </c>
      <c r="AS14">
        <v>149</v>
      </c>
      <c r="AT14">
        <v>263</v>
      </c>
      <c r="AU14">
        <v>172</v>
      </c>
      <c r="AV14">
        <v>204</v>
      </c>
      <c r="AW14">
        <v>62</v>
      </c>
      <c r="AX14">
        <v>184</v>
      </c>
      <c r="AY14">
        <v>239</v>
      </c>
      <c r="AZ14">
        <v>189</v>
      </c>
      <c r="BA14">
        <v>148</v>
      </c>
      <c r="BB14">
        <v>241</v>
      </c>
      <c r="BC14">
        <v>155</v>
      </c>
      <c r="BD14">
        <v>12</v>
      </c>
      <c r="BE14">
        <v>341</v>
      </c>
      <c r="BF14">
        <v>2341</v>
      </c>
      <c r="BG14">
        <v>1596</v>
      </c>
      <c r="BH14">
        <v>1086</v>
      </c>
      <c r="BI14">
        <v>608</v>
      </c>
      <c r="BJ14">
        <v>454</v>
      </c>
      <c r="BK14">
        <v>375</v>
      </c>
      <c r="BL14">
        <v>106</v>
      </c>
      <c r="BM14">
        <v>457</v>
      </c>
      <c r="BN14">
        <v>922</v>
      </c>
      <c r="BO14">
        <v>1150</v>
      </c>
      <c r="BP14">
        <v>153</v>
      </c>
      <c r="BQ14">
        <v>502</v>
      </c>
      <c r="BR14">
        <v>763</v>
      </c>
      <c r="BS14">
        <v>758</v>
      </c>
      <c r="BT14">
        <v>151</v>
      </c>
      <c r="BU14">
        <v>221</v>
      </c>
      <c r="BV14">
        <v>146</v>
      </c>
      <c r="BW14">
        <v>370</v>
      </c>
      <c r="BX14">
        <v>1941</v>
      </c>
      <c r="BY14">
        <v>1984</v>
      </c>
      <c r="BZ14">
        <v>1713</v>
      </c>
    </row>
    <row r="15" spans="1:78" x14ac:dyDescent="0.25">
      <c r="B15" s="7">
        <v>0.85</v>
      </c>
      <c r="C15" s="7">
        <v>0.84</v>
      </c>
      <c r="D15" s="7">
        <v>0.86</v>
      </c>
      <c r="E15" s="7">
        <v>0.9</v>
      </c>
      <c r="F15" s="7">
        <v>0.83</v>
      </c>
      <c r="G15" s="7">
        <v>0.84</v>
      </c>
      <c r="H15" s="7">
        <v>0.87</v>
      </c>
      <c r="I15" s="7">
        <v>0.82</v>
      </c>
      <c r="J15" s="7">
        <v>0.83</v>
      </c>
      <c r="K15" s="7">
        <v>0.88</v>
      </c>
      <c r="L15" s="7">
        <v>0.9</v>
      </c>
      <c r="M15" s="7">
        <v>0.89</v>
      </c>
      <c r="N15" s="7">
        <v>0.83</v>
      </c>
      <c r="O15" s="7">
        <v>0.84</v>
      </c>
      <c r="P15" s="7">
        <v>0.9</v>
      </c>
      <c r="Q15" s="7">
        <v>0.84</v>
      </c>
      <c r="R15" s="7">
        <v>0.85</v>
      </c>
      <c r="S15" s="7">
        <v>0.84</v>
      </c>
      <c r="T15" s="7">
        <v>0.86</v>
      </c>
      <c r="U15" s="7">
        <v>0.89</v>
      </c>
      <c r="V15" s="7">
        <v>0.83</v>
      </c>
      <c r="W15" s="7">
        <v>0.88</v>
      </c>
      <c r="X15" s="7">
        <v>0.95</v>
      </c>
      <c r="Y15" s="7">
        <v>0.87</v>
      </c>
      <c r="Z15" s="7">
        <v>0.84</v>
      </c>
      <c r="AA15" s="7">
        <v>0.85</v>
      </c>
      <c r="AB15" s="7">
        <v>0.84</v>
      </c>
      <c r="AC15" s="7">
        <v>0.83</v>
      </c>
      <c r="AD15" s="7">
        <v>0.85</v>
      </c>
      <c r="AE15" s="7">
        <v>0.86</v>
      </c>
      <c r="AF15" s="7">
        <v>0.85</v>
      </c>
      <c r="AG15" s="7">
        <v>0.83</v>
      </c>
      <c r="AH15" s="7">
        <v>0.81</v>
      </c>
      <c r="AI15" s="7">
        <v>0.83</v>
      </c>
      <c r="AJ15" s="7">
        <v>0.89</v>
      </c>
      <c r="AK15" s="7">
        <v>0.9</v>
      </c>
      <c r="AL15" s="7">
        <v>0.82</v>
      </c>
      <c r="AM15" s="7">
        <v>0.87</v>
      </c>
      <c r="AN15" s="7">
        <v>0.87</v>
      </c>
      <c r="AO15" s="7">
        <v>0.89</v>
      </c>
      <c r="AP15" s="7">
        <v>0.76</v>
      </c>
      <c r="AQ15" s="7">
        <v>0.85</v>
      </c>
      <c r="AR15" s="7">
        <v>0.82</v>
      </c>
      <c r="AS15" s="7">
        <v>0.87</v>
      </c>
      <c r="AT15" s="7">
        <v>0.87</v>
      </c>
      <c r="AU15" s="7">
        <v>0.88</v>
      </c>
      <c r="AV15" s="7">
        <v>0.85</v>
      </c>
      <c r="AW15" s="7">
        <v>0.84</v>
      </c>
      <c r="AX15" s="7">
        <v>0.87</v>
      </c>
      <c r="AY15" s="7">
        <v>0.83</v>
      </c>
      <c r="AZ15" s="7">
        <v>0.86</v>
      </c>
      <c r="BA15" s="7">
        <v>0.89</v>
      </c>
      <c r="BB15" s="7">
        <v>0.87</v>
      </c>
      <c r="BC15" s="7">
        <v>0.82</v>
      </c>
      <c r="BD15" s="7">
        <v>1</v>
      </c>
      <c r="BE15" s="7">
        <v>0.74</v>
      </c>
      <c r="BF15" s="7">
        <v>0.87</v>
      </c>
      <c r="BG15" s="7">
        <v>0.83</v>
      </c>
      <c r="BH15" s="7">
        <v>0.88</v>
      </c>
      <c r="BI15" s="7">
        <v>0.77</v>
      </c>
      <c r="BJ15" s="7">
        <v>0.84</v>
      </c>
      <c r="BK15" s="7">
        <v>0.89</v>
      </c>
      <c r="BL15" s="7">
        <v>0.86</v>
      </c>
      <c r="BM15" s="7">
        <v>0.7</v>
      </c>
      <c r="BN15" s="7">
        <v>0.83</v>
      </c>
      <c r="BO15" s="7">
        <v>0.92</v>
      </c>
      <c r="BP15" s="7">
        <v>0.96</v>
      </c>
      <c r="BQ15" s="7">
        <v>0.72</v>
      </c>
      <c r="BR15" s="7">
        <v>0.74</v>
      </c>
      <c r="BS15" s="7">
        <v>0.74</v>
      </c>
      <c r="BT15" s="7">
        <v>0.81</v>
      </c>
      <c r="BU15" s="7">
        <v>0.7</v>
      </c>
      <c r="BV15" s="7">
        <v>0.76</v>
      </c>
      <c r="BW15" s="7">
        <v>0.7</v>
      </c>
      <c r="BX15" s="7">
        <v>0.88</v>
      </c>
      <c r="BY15" s="7">
        <v>0.87</v>
      </c>
      <c r="BZ15" s="7">
        <v>0.89</v>
      </c>
    </row>
    <row r="16" spans="1:78" x14ac:dyDescent="0.25">
      <c r="A16" t="s">
        <v>40</v>
      </c>
      <c r="B16">
        <v>1</v>
      </c>
      <c r="C16">
        <v>1</v>
      </c>
      <c r="D16">
        <v>0</v>
      </c>
      <c r="E16">
        <v>0</v>
      </c>
      <c r="F16">
        <v>0</v>
      </c>
      <c r="G16">
        <v>1</v>
      </c>
      <c r="H16">
        <v>0</v>
      </c>
      <c r="I16">
        <v>0</v>
      </c>
      <c r="J16">
        <v>0</v>
      </c>
      <c r="K16">
        <v>0</v>
      </c>
      <c r="L16">
        <v>1</v>
      </c>
      <c r="M16">
        <v>1</v>
      </c>
      <c r="N16">
        <v>0</v>
      </c>
      <c r="O16">
        <v>0</v>
      </c>
      <c r="P16">
        <v>0</v>
      </c>
      <c r="Q16">
        <v>0</v>
      </c>
      <c r="R16">
        <v>1</v>
      </c>
      <c r="S16">
        <v>1</v>
      </c>
      <c r="T16">
        <v>0</v>
      </c>
      <c r="U16">
        <v>0</v>
      </c>
      <c r="V16">
        <v>1</v>
      </c>
      <c r="W16">
        <v>0</v>
      </c>
      <c r="X16">
        <v>0</v>
      </c>
      <c r="Y16">
        <v>0</v>
      </c>
      <c r="Z16">
        <v>1</v>
      </c>
      <c r="AA16">
        <v>1</v>
      </c>
      <c r="AB16">
        <v>1</v>
      </c>
      <c r="AC16">
        <v>0</v>
      </c>
      <c r="AD16">
        <v>1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0</v>
      </c>
      <c r="AK16">
        <v>0</v>
      </c>
      <c r="AL16">
        <v>1</v>
      </c>
      <c r="AM16">
        <v>0</v>
      </c>
      <c r="AN16">
        <v>0</v>
      </c>
      <c r="AO16">
        <v>0</v>
      </c>
      <c r="AP16">
        <v>0</v>
      </c>
      <c r="AQ16">
        <v>1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1</v>
      </c>
      <c r="BG16">
        <v>1</v>
      </c>
      <c r="BH16">
        <v>0</v>
      </c>
      <c r="BI16">
        <v>1</v>
      </c>
      <c r="BJ16">
        <v>0</v>
      </c>
      <c r="BK16">
        <v>0</v>
      </c>
      <c r="BL16">
        <v>0</v>
      </c>
      <c r="BM16">
        <v>0</v>
      </c>
      <c r="BN16">
        <v>1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1</v>
      </c>
      <c r="BY16">
        <v>1</v>
      </c>
      <c r="BZ16">
        <v>1</v>
      </c>
    </row>
    <row r="17" spans="1:78" x14ac:dyDescent="0.25">
      <c r="B17">
        <v>0</v>
      </c>
      <c r="C17">
        <v>0</v>
      </c>
      <c r="D17" t="s">
        <v>106</v>
      </c>
      <c r="E17" t="s">
        <v>106</v>
      </c>
      <c r="F17" t="s">
        <v>106</v>
      </c>
      <c r="G17">
        <v>0</v>
      </c>
      <c r="H17" t="s">
        <v>106</v>
      </c>
      <c r="I17" t="s">
        <v>106</v>
      </c>
      <c r="J17" t="s">
        <v>106</v>
      </c>
      <c r="K17" t="s">
        <v>106</v>
      </c>
      <c r="L17">
        <v>0</v>
      </c>
      <c r="M17">
        <v>0</v>
      </c>
      <c r="N17" t="s">
        <v>106</v>
      </c>
      <c r="O17" t="s">
        <v>106</v>
      </c>
      <c r="P17" t="s">
        <v>106</v>
      </c>
      <c r="Q17" t="s">
        <v>106</v>
      </c>
      <c r="R17">
        <v>0</v>
      </c>
      <c r="S17">
        <v>0</v>
      </c>
      <c r="T17" t="s">
        <v>106</v>
      </c>
      <c r="U17" t="s">
        <v>106</v>
      </c>
      <c r="V17">
        <v>0</v>
      </c>
      <c r="W17" t="s">
        <v>106</v>
      </c>
      <c r="X17" t="s">
        <v>106</v>
      </c>
      <c r="Y17" t="s">
        <v>106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 t="s">
        <v>106</v>
      </c>
      <c r="AG17" t="s">
        <v>106</v>
      </c>
      <c r="AH17" t="s">
        <v>106</v>
      </c>
      <c r="AI17">
        <v>0</v>
      </c>
      <c r="AJ17" t="s">
        <v>106</v>
      </c>
      <c r="AK17" t="s">
        <v>106</v>
      </c>
      <c r="AL17">
        <v>0</v>
      </c>
      <c r="AM17" t="s">
        <v>106</v>
      </c>
      <c r="AN17" t="s">
        <v>106</v>
      </c>
      <c r="AO17" t="s">
        <v>106</v>
      </c>
      <c r="AP17" t="s">
        <v>106</v>
      </c>
      <c r="AQ17">
        <v>0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>
        <v>0</v>
      </c>
      <c r="BG17">
        <v>0</v>
      </c>
      <c r="BH17" t="s">
        <v>106</v>
      </c>
      <c r="BI17">
        <v>0</v>
      </c>
      <c r="BJ17" t="s">
        <v>106</v>
      </c>
      <c r="BK17" t="s">
        <v>106</v>
      </c>
      <c r="BL17" t="s">
        <v>106</v>
      </c>
      <c r="BM17" t="s">
        <v>106</v>
      </c>
      <c r="BN17">
        <v>0</v>
      </c>
      <c r="BO17" t="s">
        <v>106</v>
      </c>
      <c r="BP17" t="s">
        <v>106</v>
      </c>
      <c r="BQ17" t="s">
        <v>106</v>
      </c>
      <c r="BR17" t="s">
        <v>106</v>
      </c>
      <c r="BS17" t="s">
        <v>106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16</v>
      </c>
      <c r="C18">
        <v>16</v>
      </c>
      <c r="D18">
        <v>0</v>
      </c>
      <c r="E18">
        <v>1</v>
      </c>
      <c r="F18">
        <v>4</v>
      </c>
      <c r="G18">
        <v>9</v>
      </c>
      <c r="H18">
        <v>3</v>
      </c>
      <c r="I18">
        <v>6</v>
      </c>
      <c r="J18">
        <v>2</v>
      </c>
      <c r="K18">
        <v>5</v>
      </c>
      <c r="L18">
        <v>4</v>
      </c>
      <c r="M18">
        <v>5</v>
      </c>
      <c r="N18">
        <v>10</v>
      </c>
      <c r="O18">
        <v>0</v>
      </c>
      <c r="P18">
        <v>1</v>
      </c>
      <c r="Q18">
        <v>4</v>
      </c>
      <c r="R18">
        <v>12</v>
      </c>
      <c r="S18">
        <v>14</v>
      </c>
      <c r="T18">
        <v>0</v>
      </c>
      <c r="U18">
        <v>3</v>
      </c>
      <c r="V18">
        <v>14</v>
      </c>
      <c r="W18">
        <v>0</v>
      </c>
      <c r="X18">
        <v>1</v>
      </c>
      <c r="Y18">
        <v>1</v>
      </c>
      <c r="Z18">
        <v>16</v>
      </c>
      <c r="AA18">
        <v>16</v>
      </c>
      <c r="AB18">
        <v>16</v>
      </c>
      <c r="AC18">
        <v>2</v>
      </c>
      <c r="AD18">
        <v>12</v>
      </c>
      <c r="AE18">
        <v>2</v>
      </c>
      <c r="AF18">
        <v>13</v>
      </c>
      <c r="AG18">
        <v>2</v>
      </c>
      <c r="AH18">
        <v>0</v>
      </c>
      <c r="AI18">
        <v>16</v>
      </c>
      <c r="AJ18">
        <v>1</v>
      </c>
      <c r="AK18">
        <v>1</v>
      </c>
      <c r="AL18">
        <v>5</v>
      </c>
      <c r="AM18">
        <v>7</v>
      </c>
      <c r="AN18">
        <v>0</v>
      </c>
      <c r="AO18">
        <v>4</v>
      </c>
      <c r="AP18">
        <v>7</v>
      </c>
      <c r="AQ18">
        <v>0</v>
      </c>
      <c r="AR18">
        <v>4</v>
      </c>
      <c r="AS18">
        <v>0</v>
      </c>
      <c r="AT18">
        <v>0</v>
      </c>
      <c r="AU18">
        <v>1</v>
      </c>
      <c r="AV18">
        <v>0</v>
      </c>
      <c r="AW18">
        <v>0</v>
      </c>
      <c r="AX18">
        <v>0</v>
      </c>
      <c r="AY18">
        <v>2</v>
      </c>
      <c r="AZ18">
        <v>0</v>
      </c>
      <c r="BA18">
        <v>1</v>
      </c>
      <c r="BB18">
        <v>1</v>
      </c>
      <c r="BC18">
        <v>0</v>
      </c>
      <c r="BD18">
        <v>0</v>
      </c>
      <c r="BE18">
        <v>2</v>
      </c>
      <c r="BF18">
        <v>14</v>
      </c>
      <c r="BG18">
        <v>8</v>
      </c>
      <c r="BH18">
        <v>8</v>
      </c>
      <c r="BI18">
        <v>5</v>
      </c>
      <c r="BJ18">
        <v>2</v>
      </c>
      <c r="BK18">
        <v>1</v>
      </c>
      <c r="BL18">
        <v>0</v>
      </c>
      <c r="BM18">
        <v>1</v>
      </c>
      <c r="BN18">
        <v>6</v>
      </c>
      <c r="BO18">
        <v>8</v>
      </c>
      <c r="BP18">
        <v>1</v>
      </c>
      <c r="BQ18">
        <v>2</v>
      </c>
      <c r="BR18">
        <v>6</v>
      </c>
      <c r="BS18">
        <v>5</v>
      </c>
      <c r="BT18">
        <v>2</v>
      </c>
      <c r="BU18">
        <v>0</v>
      </c>
      <c r="BV18">
        <v>1</v>
      </c>
      <c r="BW18">
        <v>1</v>
      </c>
      <c r="BX18">
        <v>12</v>
      </c>
      <c r="BY18">
        <v>12</v>
      </c>
      <c r="BZ18">
        <v>10</v>
      </c>
    </row>
    <row r="19" spans="1:78" x14ac:dyDescent="0.25">
      <c r="B19" s="7">
        <v>0.01</v>
      </c>
      <c r="C19" s="7">
        <v>0.01</v>
      </c>
      <c r="D19" t="s">
        <v>108</v>
      </c>
      <c r="E19">
        <v>0</v>
      </c>
      <c r="F19" s="7">
        <v>0.01</v>
      </c>
      <c r="G19" s="7">
        <v>0.01</v>
      </c>
      <c r="H19">
        <v>0</v>
      </c>
      <c r="I19" s="7">
        <v>0.01</v>
      </c>
      <c r="J19">
        <v>0</v>
      </c>
      <c r="K19" s="7">
        <v>0.01</v>
      </c>
      <c r="L19" s="7">
        <v>0.01</v>
      </c>
      <c r="M19" s="7">
        <v>0.01</v>
      </c>
      <c r="N19">
        <v>0</v>
      </c>
      <c r="O19" t="s">
        <v>108</v>
      </c>
      <c r="P19" s="7">
        <v>0.02</v>
      </c>
      <c r="Q19" s="7">
        <v>0.01</v>
      </c>
      <c r="R19">
        <v>0</v>
      </c>
      <c r="S19" s="7">
        <v>0.01</v>
      </c>
      <c r="T19" t="s">
        <v>108</v>
      </c>
      <c r="U19" s="7">
        <v>0.01</v>
      </c>
      <c r="V19" s="7">
        <v>0.01</v>
      </c>
      <c r="W19" t="s">
        <v>108</v>
      </c>
      <c r="X19">
        <v>0</v>
      </c>
      <c r="Y19">
        <v>0</v>
      </c>
      <c r="Z19" s="7">
        <v>0.01</v>
      </c>
      <c r="AA19" s="7">
        <v>0.01</v>
      </c>
      <c r="AB19" s="7">
        <v>0.01</v>
      </c>
      <c r="AC19" s="7">
        <v>0.01</v>
      </c>
      <c r="AD19">
        <v>0</v>
      </c>
      <c r="AE19" s="7">
        <v>0.01</v>
      </c>
      <c r="AF19">
        <v>0</v>
      </c>
      <c r="AG19">
        <v>0</v>
      </c>
      <c r="AH19" t="s">
        <v>108</v>
      </c>
      <c r="AI19" s="7">
        <v>0.01</v>
      </c>
      <c r="AJ19">
        <v>0</v>
      </c>
      <c r="AK19">
        <v>0</v>
      </c>
      <c r="AL19">
        <v>0</v>
      </c>
      <c r="AM19" s="7">
        <v>0.01</v>
      </c>
      <c r="AN19" t="s">
        <v>108</v>
      </c>
      <c r="AO19" s="7">
        <v>0.02</v>
      </c>
      <c r="AP19" s="7">
        <v>0.03</v>
      </c>
      <c r="AQ19" t="s">
        <v>108</v>
      </c>
      <c r="AR19" s="7">
        <v>0.02</v>
      </c>
      <c r="AS19" t="s">
        <v>108</v>
      </c>
      <c r="AT19" t="s">
        <v>108</v>
      </c>
      <c r="AU19">
        <v>0</v>
      </c>
      <c r="AV19" t="s">
        <v>108</v>
      </c>
      <c r="AW19" t="s">
        <v>108</v>
      </c>
      <c r="AX19" t="s">
        <v>108</v>
      </c>
      <c r="AY19" s="7">
        <v>0.01</v>
      </c>
      <c r="AZ19" t="s">
        <v>108</v>
      </c>
      <c r="BA19">
        <v>0</v>
      </c>
      <c r="BB19">
        <v>0</v>
      </c>
      <c r="BC19" t="s">
        <v>108</v>
      </c>
      <c r="BD19" t="s">
        <v>108</v>
      </c>
      <c r="BE19">
        <v>0</v>
      </c>
      <c r="BF19" s="7">
        <v>0.01</v>
      </c>
      <c r="BG19">
        <v>0</v>
      </c>
      <c r="BH19" s="7">
        <v>0.01</v>
      </c>
      <c r="BI19" s="7">
        <v>0.01</v>
      </c>
      <c r="BJ19">
        <v>0</v>
      </c>
      <c r="BK19">
        <v>0</v>
      </c>
      <c r="BL19" t="s">
        <v>108</v>
      </c>
      <c r="BM19">
        <v>0</v>
      </c>
      <c r="BN19" s="7">
        <v>0.01</v>
      </c>
      <c r="BO19" s="7">
        <v>0.01</v>
      </c>
      <c r="BP19">
        <v>0</v>
      </c>
      <c r="BQ19">
        <v>0</v>
      </c>
      <c r="BR19" s="7">
        <v>0.01</v>
      </c>
      <c r="BS19" s="7">
        <v>0.01</v>
      </c>
      <c r="BT19" s="7">
        <v>0.01</v>
      </c>
      <c r="BU19" t="s">
        <v>108</v>
      </c>
      <c r="BV19" s="7">
        <v>0.01</v>
      </c>
      <c r="BW19">
        <v>0</v>
      </c>
      <c r="BX19" s="7">
        <v>0.01</v>
      </c>
      <c r="BY19" s="7">
        <v>0.01</v>
      </c>
      <c r="BZ19" s="7">
        <v>0.01</v>
      </c>
    </row>
  </sheetData>
  <pageMargins left="0.7" right="0.7" top="0.75" bottom="0.75" header="0.3" footer="0.3"/>
  <pageSetup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5" x14ac:dyDescent="0.25">
      <c r="A1" t="s">
        <v>813</v>
      </c>
    </row>
    <row r="2" spans="1:5" x14ac:dyDescent="0.25">
      <c r="A2" t="s">
        <v>798</v>
      </c>
    </row>
    <row r="4" spans="1:5" x14ac:dyDescent="0.25">
      <c r="B4" t="s">
        <v>815</v>
      </c>
      <c r="C4" t="s">
        <v>816</v>
      </c>
      <c r="D4" t="s">
        <v>817</v>
      </c>
      <c r="E4" t="s">
        <v>818</v>
      </c>
    </row>
    <row r="6" spans="1:5" x14ac:dyDescent="0.25">
      <c r="A6" t="s">
        <v>102</v>
      </c>
      <c r="B6">
        <v>3099</v>
      </c>
      <c r="C6">
        <v>3099</v>
      </c>
      <c r="D6">
        <v>3099</v>
      </c>
      <c r="E6">
        <v>3099</v>
      </c>
    </row>
    <row r="7" spans="1:5" x14ac:dyDescent="0.25">
      <c r="A7" t="s">
        <v>103</v>
      </c>
      <c r="B7">
        <v>3166</v>
      </c>
      <c r="C7">
        <v>3166</v>
      </c>
      <c r="D7">
        <v>3166</v>
      </c>
      <c r="E7">
        <v>3166</v>
      </c>
    </row>
    <row r="8" spans="1:5" x14ac:dyDescent="0.25">
      <c r="A8" t="s">
        <v>104</v>
      </c>
    </row>
    <row r="9" spans="1:5" x14ac:dyDescent="0.25">
      <c r="A9" t="s">
        <v>54</v>
      </c>
      <c r="B9">
        <v>1058</v>
      </c>
      <c r="C9">
        <v>500</v>
      </c>
      <c r="D9">
        <v>449</v>
      </c>
      <c r="E9">
        <v>466</v>
      </c>
    </row>
    <row r="10" spans="1:5" x14ac:dyDescent="0.25">
      <c r="B10" s="7">
        <v>0.33</v>
      </c>
      <c r="C10" s="7">
        <v>0.16</v>
      </c>
      <c r="D10" s="7">
        <v>0.14000000000000001</v>
      </c>
      <c r="E10" s="7">
        <v>0.15</v>
      </c>
    </row>
    <row r="11" spans="1:5" x14ac:dyDescent="0.25">
      <c r="A11" t="s">
        <v>55</v>
      </c>
      <c r="B11">
        <v>2087</v>
      </c>
      <c r="C11">
        <v>2653</v>
      </c>
      <c r="D11">
        <v>2707</v>
      </c>
      <c r="E11">
        <v>2682</v>
      </c>
    </row>
    <row r="12" spans="1:5" x14ac:dyDescent="0.25">
      <c r="B12" s="7">
        <v>0.66</v>
      </c>
      <c r="C12" s="7">
        <v>0.84</v>
      </c>
      <c r="D12" s="7">
        <v>0.85</v>
      </c>
      <c r="E12" s="7">
        <v>0.85</v>
      </c>
    </row>
    <row r="13" spans="1:5" x14ac:dyDescent="0.25">
      <c r="A13" t="s">
        <v>40</v>
      </c>
      <c r="B13">
        <v>3</v>
      </c>
      <c r="C13">
        <v>0</v>
      </c>
      <c r="D13">
        <v>1</v>
      </c>
      <c r="E13">
        <v>1</v>
      </c>
    </row>
    <row r="14" spans="1:5" x14ac:dyDescent="0.25">
      <c r="B14">
        <v>0</v>
      </c>
      <c r="C14" t="s">
        <v>106</v>
      </c>
      <c r="D14">
        <v>0</v>
      </c>
      <c r="E14">
        <v>0</v>
      </c>
    </row>
    <row r="15" spans="1:5" x14ac:dyDescent="0.25">
      <c r="A15" t="s">
        <v>41</v>
      </c>
      <c r="B15">
        <v>18</v>
      </c>
      <c r="C15">
        <v>13</v>
      </c>
      <c r="D15">
        <v>9</v>
      </c>
      <c r="E15">
        <v>16</v>
      </c>
    </row>
    <row r="16" spans="1:5" x14ac:dyDescent="0.25">
      <c r="B16" s="7">
        <v>0.01</v>
      </c>
      <c r="C16">
        <v>0</v>
      </c>
      <c r="D16">
        <v>0</v>
      </c>
      <c r="E16" s="7">
        <v>0.01</v>
      </c>
    </row>
  </sheetData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3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25"/>
  <sheetData>
    <row r="1" spans="1:78" x14ac:dyDescent="0.25">
      <c r="A1" t="s">
        <v>196</v>
      </c>
    </row>
    <row r="2" spans="1:78" x14ac:dyDescent="0.25">
      <c r="A2" t="s">
        <v>198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199</v>
      </c>
      <c r="B12">
        <v>17</v>
      </c>
      <c r="C12">
        <v>15</v>
      </c>
      <c r="D12">
        <v>2</v>
      </c>
      <c r="E12">
        <v>0</v>
      </c>
      <c r="F12">
        <v>5</v>
      </c>
      <c r="G12">
        <v>9</v>
      </c>
      <c r="H12">
        <v>3</v>
      </c>
      <c r="I12">
        <v>3</v>
      </c>
      <c r="J12">
        <v>6</v>
      </c>
      <c r="K12">
        <v>2</v>
      </c>
      <c r="L12">
        <v>6</v>
      </c>
      <c r="M12">
        <v>8</v>
      </c>
      <c r="N12">
        <v>8</v>
      </c>
      <c r="O12">
        <v>2</v>
      </c>
      <c r="P12">
        <v>0</v>
      </c>
      <c r="Q12">
        <v>4</v>
      </c>
      <c r="R12">
        <v>13</v>
      </c>
      <c r="S12">
        <v>6</v>
      </c>
      <c r="T12">
        <v>3</v>
      </c>
      <c r="U12">
        <v>5</v>
      </c>
      <c r="V12">
        <v>15</v>
      </c>
      <c r="W12">
        <v>0</v>
      </c>
      <c r="X12">
        <v>2</v>
      </c>
      <c r="Y12">
        <v>0</v>
      </c>
      <c r="Z12">
        <v>17</v>
      </c>
      <c r="AA12">
        <v>15</v>
      </c>
      <c r="AB12">
        <v>15</v>
      </c>
      <c r="AC12">
        <v>1</v>
      </c>
      <c r="AD12">
        <v>11</v>
      </c>
      <c r="AE12">
        <v>3</v>
      </c>
      <c r="AF12">
        <v>11</v>
      </c>
      <c r="AG12">
        <v>0</v>
      </c>
      <c r="AH12">
        <v>1</v>
      </c>
      <c r="AI12">
        <v>13</v>
      </c>
      <c r="AJ12">
        <v>3</v>
      </c>
      <c r="AK12">
        <v>7</v>
      </c>
      <c r="AL12">
        <v>3</v>
      </c>
      <c r="AM12">
        <v>8</v>
      </c>
      <c r="AN12">
        <v>5</v>
      </c>
      <c r="AO12">
        <v>2</v>
      </c>
      <c r="AP12">
        <v>4</v>
      </c>
      <c r="AQ12">
        <v>1</v>
      </c>
      <c r="AR12">
        <v>3</v>
      </c>
      <c r="AS12">
        <v>0</v>
      </c>
      <c r="AT12">
        <v>2</v>
      </c>
      <c r="AU12">
        <v>0</v>
      </c>
      <c r="AV12">
        <v>2</v>
      </c>
      <c r="AW12">
        <v>1</v>
      </c>
      <c r="AX12">
        <v>1</v>
      </c>
      <c r="AY12">
        <v>0</v>
      </c>
      <c r="AZ12">
        <v>2</v>
      </c>
      <c r="BA12">
        <v>0</v>
      </c>
      <c r="BB12">
        <v>1</v>
      </c>
      <c r="BC12">
        <v>1</v>
      </c>
      <c r="BD12">
        <v>0</v>
      </c>
      <c r="BE12">
        <v>2</v>
      </c>
      <c r="BF12">
        <v>14</v>
      </c>
      <c r="BG12">
        <v>7</v>
      </c>
      <c r="BH12">
        <v>9</v>
      </c>
      <c r="BI12">
        <v>3</v>
      </c>
      <c r="BJ12">
        <v>1</v>
      </c>
      <c r="BK12">
        <v>1</v>
      </c>
      <c r="BL12">
        <v>0</v>
      </c>
      <c r="BM12">
        <v>1</v>
      </c>
      <c r="BN12">
        <v>2</v>
      </c>
      <c r="BO12">
        <v>9</v>
      </c>
      <c r="BP12">
        <v>5</v>
      </c>
      <c r="BQ12">
        <v>1</v>
      </c>
      <c r="BR12">
        <v>1</v>
      </c>
      <c r="BS12">
        <v>1</v>
      </c>
      <c r="BT12">
        <v>2</v>
      </c>
      <c r="BU12">
        <v>0</v>
      </c>
      <c r="BV12">
        <v>1</v>
      </c>
      <c r="BW12">
        <v>1</v>
      </c>
      <c r="BX12">
        <v>11</v>
      </c>
      <c r="BY12">
        <v>11</v>
      </c>
      <c r="BZ12">
        <v>11</v>
      </c>
    </row>
    <row r="13" spans="1:78" x14ac:dyDescent="0.25">
      <c r="B13">
        <v>0</v>
      </c>
      <c r="C13">
        <v>0</v>
      </c>
      <c r="D13">
        <v>0</v>
      </c>
      <c r="E13" t="s">
        <v>106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 t="s">
        <v>106</v>
      </c>
      <c r="Q13">
        <v>0</v>
      </c>
      <c r="R13">
        <v>0</v>
      </c>
      <c r="S13">
        <v>0</v>
      </c>
      <c r="T13">
        <v>0</v>
      </c>
      <c r="U13" s="7">
        <v>0.01</v>
      </c>
      <c r="V13">
        <v>0</v>
      </c>
      <c r="W13" t="s">
        <v>106</v>
      </c>
      <c r="X13">
        <v>0</v>
      </c>
      <c r="Y13" t="s">
        <v>106</v>
      </c>
      <c r="Z13">
        <v>0</v>
      </c>
      <c r="AA13">
        <v>0</v>
      </c>
      <c r="AB13">
        <v>0</v>
      </c>
      <c r="AC13">
        <v>0</v>
      </c>
      <c r="AD13">
        <v>0</v>
      </c>
      <c r="AE13" s="7">
        <v>0.01</v>
      </c>
      <c r="AF13">
        <v>0</v>
      </c>
      <c r="AG13" t="s">
        <v>106</v>
      </c>
      <c r="AH13" s="7">
        <v>0.03</v>
      </c>
      <c r="AI13">
        <v>0</v>
      </c>
      <c r="AJ13" s="7">
        <v>0.01</v>
      </c>
      <c r="AK13" s="7">
        <v>0.01</v>
      </c>
      <c r="AL13">
        <v>0</v>
      </c>
      <c r="AM13">
        <v>0</v>
      </c>
      <c r="AN13" s="7">
        <v>0.08</v>
      </c>
      <c r="AO13">
        <v>0</v>
      </c>
      <c r="AP13" s="7">
        <v>0.01</v>
      </c>
      <c r="AQ13">
        <v>0</v>
      </c>
      <c r="AR13">
        <v>0</v>
      </c>
      <c r="AS13" t="s">
        <v>106</v>
      </c>
      <c r="AT13">
        <v>0</v>
      </c>
      <c r="AU13" t="s">
        <v>106</v>
      </c>
      <c r="AV13">
        <v>0</v>
      </c>
      <c r="AW13" s="7">
        <v>0.01</v>
      </c>
      <c r="AX13">
        <v>0</v>
      </c>
      <c r="AY13" t="s">
        <v>106</v>
      </c>
      <c r="AZ13">
        <v>0</v>
      </c>
      <c r="BA13" t="s">
        <v>106</v>
      </c>
      <c r="BB13">
        <v>0</v>
      </c>
      <c r="BC13">
        <v>0</v>
      </c>
      <c r="BD13" t="s">
        <v>106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 t="s">
        <v>106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 s="7">
        <v>0.01</v>
      </c>
      <c r="BU13" t="s">
        <v>106</v>
      </c>
      <c r="BV13">
        <v>0</v>
      </c>
      <c r="BW13">
        <v>0</v>
      </c>
      <c r="BX13">
        <v>0</v>
      </c>
      <c r="BY13">
        <v>0</v>
      </c>
      <c r="BZ13">
        <v>0</v>
      </c>
    </row>
    <row r="14" spans="1:78" x14ac:dyDescent="0.25">
      <c r="A14" t="s">
        <v>200</v>
      </c>
      <c r="B14">
        <v>282</v>
      </c>
      <c r="C14">
        <v>216</v>
      </c>
      <c r="D14">
        <v>44</v>
      </c>
      <c r="E14">
        <v>21</v>
      </c>
      <c r="F14">
        <v>75</v>
      </c>
      <c r="G14">
        <v>141</v>
      </c>
      <c r="H14">
        <v>66</v>
      </c>
      <c r="I14">
        <v>81</v>
      </c>
      <c r="J14">
        <v>97</v>
      </c>
      <c r="K14">
        <v>58</v>
      </c>
      <c r="L14">
        <v>46</v>
      </c>
      <c r="M14">
        <v>64</v>
      </c>
      <c r="N14">
        <v>179</v>
      </c>
      <c r="O14">
        <v>32</v>
      </c>
      <c r="P14">
        <v>7</v>
      </c>
      <c r="Q14">
        <v>38</v>
      </c>
      <c r="R14">
        <v>244</v>
      </c>
      <c r="S14">
        <v>155</v>
      </c>
      <c r="T14">
        <v>86</v>
      </c>
      <c r="U14">
        <v>38</v>
      </c>
      <c r="V14">
        <v>239</v>
      </c>
      <c r="W14">
        <v>22</v>
      </c>
      <c r="X14">
        <v>17</v>
      </c>
      <c r="Y14">
        <v>262</v>
      </c>
      <c r="Z14">
        <v>20</v>
      </c>
      <c r="AA14">
        <v>282</v>
      </c>
      <c r="AB14">
        <v>20</v>
      </c>
      <c r="AC14">
        <v>111</v>
      </c>
      <c r="AD14">
        <v>136</v>
      </c>
      <c r="AE14">
        <v>33</v>
      </c>
      <c r="AF14">
        <v>208</v>
      </c>
      <c r="AG14">
        <v>60</v>
      </c>
      <c r="AH14">
        <v>2</v>
      </c>
      <c r="AI14">
        <v>230</v>
      </c>
      <c r="AJ14">
        <v>17</v>
      </c>
      <c r="AK14">
        <v>27</v>
      </c>
      <c r="AL14">
        <v>150</v>
      </c>
      <c r="AM14">
        <v>103</v>
      </c>
      <c r="AN14">
        <v>9</v>
      </c>
      <c r="AO14">
        <v>21</v>
      </c>
      <c r="AP14">
        <v>42</v>
      </c>
      <c r="AQ14">
        <v>28</v>
      </c>
      <c r="AR14">
        <v>43</v>
      </c>
      <c r="AS14">
        <v>15</v>
      </c>
      <c r="AT14">
        <v>15</v>
      </c>
      <c r="AU14">
        <v>7</v>
      </c>
      <c r="AV14">
        <v>5</v>
      </c>
      <c r="AW14">
        <v>13</v>
      </c>
      <c r="AX14">
        <v>30</v>
      </c>
      <c r="AY14">
        <v>14</v>
      </c>
      <c r="AZ14">
        <v>15</v>
      </c>
      <c r="BA14">
        <v>8</v>
      </c>
      <c r="BB14">
        <v>29</v>
      </c>
      <c r="BC14">
        <v>13</v>
      </c>
      <c r="BD14">
        <v>5</v>
      </c>
      <c r="BE14">
        <v>53</v>
      </c>
      <c r="BF14">
        <v>229</v>
      </c>
      <c r="BG14">
        <v>143</v>
      </c>
      <c r="BH14">
        <v>139</v>
      </c>
      <c r="BI14">
        <v>71</v>
      </c>
      <c r="BJ14">
        <v>31</v>
      </c>
      <c r="BK14">
        <v>27</v>
      </c>
      <c r="BL14">
        <v>15</v>
      </c>
      <c r="BM14">
        <v>62</v>
      </c>
      <c r="BN14">
        <v>84</v>
      </c>
      <c r="BO14">
        <v>89</v>
      </c>
      <c r="BP14">
        <v>47</v>
      </c>
      <c r="BQ14">
        <v>61</v>
      </c>
      <c r="BR14">
        <v>88</v>
      </c>
      <c r="BS14">
        <v>90</v>
      </c>
      <c r="BT14">
        <v>22</v>
      </c>
      <c r="BU14">
        <v>32</v>
      </c>
      <c r="BV14">
        <v>14</v>
      </c>
      <c r="BW14">
        <v>47</v>
      </c>
      <c r="BX14">
        <v>191</v>
      </c>
      <c r="BY14">
        <v>185</v>
      </c>
      <c r="BZ14">
        <v>161</v>
      </c>
    </row>
    <row r="15" spans="1:78" x14ac:dyDescent="0.25">
      <c r="B15" s="7">
        <v>0.05</v>
      </c>
      <c r="C15" s="7">
        <v>0.04</v>
      </c>
      <c r="D15" s="7">
        <v>0.08</v>
      </c>
      <c r="E15" s="7">
        <v>0.06</v>
      </c>
      <c r="F15" s="7">
        <v>0.06</v>
      </c>
      <c r="G15" s="7">
        <v>0.05</v>
      </c>
      <c r="H15" s="7">
        <v>0.04</v>
      </c>
      <c r="I15" s="7">
        <v>0.06</v>
      </c>
      <c r="J15" s="7">
        <v>0.05</v>
      </c>
      <c r="K15" s="7">
        <v>0.05</v>
      </c>
      <c r="L15" s="7">
        <v>0.03</v>
      </c>
      <c r="M15" s="7">
        <v>0.04</v>
      </c>
      <c r="N15" s="7">
        <v>0.05</v>
      </c>
      <c r="O15" s="7">
        <v>0.05</v>
      </c>
      <c r="P15" s="7">
        <v>0.03</v>
      </c>
      <c r="Q15" s="7">
        <v>0.04</v>
      </c>
      <c r="R15" s="7">
        <v>0.05</v>
      </c>
      <c r="S15" s="7">
        <v>0.04</v>
      </c>
      <c r="T15" s="7">
        <v>7.0000000000000007E-2</v>
      </c>
      <c r="U15" s="7">
        <v>0.04</v>
      </c>
      <c r="V15" s="7">
        <v>0.05</v>
      </c>
      <c r="W15" s="7">
        <v>0.04</v>
      </c>
      <c r="X15" s="7">
        <v>0.02</v>
      </c>
      <c r="Y15" s="7">
        <v>0.37</v>
      </c>
      <c r="Z15">
        <v>0</v>
      </c>
      <c r="AA15" s="7">
        <v>0.05</v>
      </c>
      <c r="AB15">
        <v>0</v>
      </c>
      <c r="AC15" s="7">
        <v>0.15</v>
      </c>
      <c r="AD15" s="7">
        <v>0.03</v>
      </c>
      <c r="AE15" s="7">
        <v>0.06</v>
      </c>
      <c r="AF15" s="7">
        <v>0.04</v>
      </c>
      <c r="AG15" s="7">
        <v>0.06</v>
      </c>
      <c r="AH15" s="7">
        <v>0.05</v>
      </c>
      <c r="AI15" s="7">
        <v>0.05</v>
      </c>
      <c r="AJ15" s="7">
        <v>0.03</v>
      </c>
      <c r="AK15" s="7">
        <v>0.03</v>
      </c>
      <c r="AL15" s="7">
        <v>0.06</v>
      </c>
      <c r="AM15" s="7">
        <v>0.04</v>
      </c>
      <c r="AN15" s="7">
        <v>0.14000000000000001</v>
      </c>
      <c r="AO15" s="7">
        <v>0.03</v>
      </c>
      <c r="AP15" s="7">
        <v>7.0000000000000007E-2</v>
      </c>
      <c r="AQ15" s="7">
        <v>0.05</v>
      </c>
      <c r="AR15" s="7">
        <v>0.08</v>
      </c>
      <c r="AS15" s="7">
        <v>0.05</v>
      </c>
      <c r="AT15" s="7">
        <v>0.03</v>
      </c>
      <c r="AU15" s="7">
        <v>0.02</v>
      </c>
      <c r="AV15" s="7">
        <v>0.01</v>
      </c>
      <c r="AW15" s="7">
        <v>0.09</v>
      </c>
      <c r="AX15" s="7">
        <v>7.0000000000000007E-2</v>
      </c>
      <c r="AY15" s="7">
        <v>0.03</v>
      </c>
      <c r="AZ15" s="7">
        <v>0.04</v>
      </c>
      <c r="BA15" s="7">
        <v>0.03</v>
      </c>
      <c r="BB15" s="7">
        <v>7.0000000000000007E-2</v>
      </c>
      <c r="BC15" s="7">
        <v>0.04</v>
      </c>
      <c r="BD15" s="7">
        <v>0.18</v>
      </c>
      <c r="BE15" s="7">
        <v>0.06</v>
      </c>
      <c r="BF15" s="7">
        <v>0.04</v>
      </c>
      <c r="BG15" s="7">
        <v>0.04</v>
      </c>
      <c r="BH15" s="7">
        <v>0.05</v>
      </c>
      <c r="BI15" s="7">
        <v>0.05</v>
      </c>
      <c r="BJ15" s="7">
        <v>0.04</v>
      </c>
      <c r="BK15" s="7">
        <v>0.03</v>
      </c>
      <c r="BL15" s="7">
        <v>0.08</v>
      </c>
      <c r="BM15" s="7">
        <v>7.0000000000000007E-2</v>
      </c>
      <c r="BN15" s="7">
        <v>0.05</v>
      </c>
      <c r="BO15" s="7">
        <v>0.04</v>
      </c>
      <c r="BP15" s="7">
        <v>0.04</v>
      </c>
      <c r="BQ15" s="7">
        <v>0.06</v>
      </c>
      <c r="BR15" s="7">
        <v>0.06</v>
      </c>
      <c r="BS15" s="7">
        <v>0.06</v>
      </c>
      <c r="BT15" s="7">
        <v>0.05</v>
      </c>
      <c r="BU15" s="7">
        <v>0.06</v>
      </c>
      <c r="BV15" s="7">
        <v>0.05</v>
      </c>
      <c r="BW15" s="7">
        <v>0.06</v>
      </c>
      <c r="BX15" s="7">
        <v>0.05</v>
      </c>
      <c r="BY15" s="7">
        <v>0.05</v>
      </c>
      <c r="BZ15" s="7">
        <v>0.05</v>
      </c>
    </row>
    <row r="16" spans="1:78" x14ac:dyDescent="0.25">
      <c r="A16" t="s">
        <v>201</v>
      </c>
      <c r="B16">
        <v>2104</v>
      </c>
      <c r="C16">
        <v>1843</v>
      </c>
      <c r="D16">
        <v>173</v>
      </c>
      <c r="E16">
        <v>88</v>
      </c>
      <c r="F16">
        <v>426</v>
      </c>
      <c r="G16">
        <v>1244</v>
      </c>
      <c r="H16">
        <v>434</v>
      </c>
      <c r="I16">
        <v>657</v>
      </c>
      <c r="J16">
        <v>808</v>
      </c>
      <c r="K16">
        <v>360</v>
      </c>
      <c r="L16">
        <v>279</v>
      </c>
      <c r="M16">
        <v>365</v>
      </c>
      <c r="N16">
        <v>1488</v>
      </c>
      <c r="O16">
        <v>204</v>
      </c>
      <c r="P16">
        <v>47</v>
      </c>
      <c r="Q16">
        <v>212</v>
      </c>
      <c r="R16">
        <v>1892</v>
      </c>
      <c r="S16">
        <v>1510</v>
      </c>
      <c r="T16">
        <v>399</v>
      </c>
      <c r="U16">
        <v>180</v>
      </c>
      <c r="V16">
        <v>1881</v>
      </c>
      <c r="W16">
        <v>138</v>
      </c>
      <c r="X16">
        <v>65</v>
      </c>
      <c r="Y16">
        <v>0</v>
      </c>
      <c r="Z16">
        <v>2104</v>
      </c>
      <c r="AA16">
        <v>2104</v>
      </c>
      <c r="AB16">
        <v>2104</v>
      </c>
      <c r="AC16">
        <v>227</v>
      </c>
      <c r="AD16">
        <v>1750</v>
      </c>
      <c r="AE16">
        <v>116</v>
      </c>
      <c r="AF16">
        <v>1511</v>
      </c>
      <c r="AG16">
        <v>504</v>
      </c>
      <c r="AH16">
        <v>13</v>
      </c>
      <c r="AI16">
        <v>1902</v>
      </c>
      <c r="AJ16">
        <v>83</v>
      </c>
      <c r="AK16">
        <v>93</v>
      </c>
      <c r="AL16">
        <v>1301</v>
      </c>
      <c r="AM16">
        <v>643</v>
      </c>
      <c r="AN16">
        <v>9</v>
      </c>
      <c r="AO16">
        <v>150</v>
      </c>
      <c r="AP16">
        <v>231</v>
      </c>
      <c r="AQ16">
        <v>230</v>
      </c>
      <c r="AR16">
        <v>155</v>
      </c>
      <c r="AS16">
        <v>91</v>
      </c>
      <c r="AT16">
        <v>204</v>
      </c>
      <c r="AU16">
        <v>137</v>
      </c>
      <c r="AV16">
        <v>147</v>
      </c>
      <c r="AW16">
        <v>37</v>
      </c>
      <c r="AX16">
        <v>136</v>
      </c>
      <c r="AY16">
        <v>208</v>
      </c>
      <c r="AZ16">
        <v>148</v>
      </c>
      <c r="BA16">
        <v>89</v>
      </c>
      <c r="BB16">
        <v>158</v>
      </c>
      <c r="BC16">
        <v>126</v>
      </c>
      <c r="BD16">
        <v>9</v>
      </c>
      <c r="BE16">
        <v>478</v>
      </c>
      <c r="BF16">
        <v>1626</v>
      </c>
      <c r="BG16">
        <v>1455</v>
      </c>
      <c r="BH16">
        <v>650</v>
      </c>
      <c r="BI16">
        <v>812</v>
      </c>
      <c r="BJ16">
        <v>312</v>
      </c>
      <c r="BK16">
        <v>211</v>
      </c>
      <c r="BL16">
        <v>65</v>
      </c>
      <c r="BM16">
        <v>554</v>
      </c>
      <c r="BN16">
        <v>761</v>
      </c>
      <c r="BO16">
        <v>571</v>
      </c>
      <c r="BP16">
        <v>218</v>
      </c>
      <c r="BQ16">
        <v>612</v>
      </c>
      <c r="BR16">
        <v>908</v>
      </c>
      <c r="BS16">
        <v>892</v>
      </c>
      <c r="BT16">
        <v>197</v>
      </c>
      <c r="BU16">
        <v>340</v>
      </c>
      <c r="BV16">
        <v>144</v>
      </c>
      <c r="BW16">
        <v>493</v>
      </c>
      <c r="BX16">
        <v>1387</v>
      </c>
      <c r="BY16">
        <v>1408</v>
      </c>
      <c r="BZ16">
        <v>1186</v>
      </c>
    </row>
    <row r="17" spans="1:78" x14ac:dyDescent="0.25">
      <c r="B17" s="7">
        <v>0.35</v>
      </c>
      <c r="C17" s="7">
        <v>0.36</v>
      </c>
      <c r="D17" s="7">
        <v>0.31</v>
      </c>
      <c r="E17" s="7">
        <v>0.25</v>
      </c>
      <c r="F17" s="7">
        <v>0.36</v>
      </c>
      <c r="G17" s="7">
        <v>0.4</v>
      </c>
      <c r="H17" s="7">
        <v>0.25</v>
      </c>
      <c r="I17" s="7">
        <v>0.45</v>
      </c>
      <c r="J17" s="7">
        <v>0.43</v>
      </c>
      <c r="K17" s="7">
        <v>0.28999999999999998</v>
      </c>
      <c r="L17" s="7">
        <v>0.2</v>
      </c>
      <c r="M17" s="7">
        <v>0.22</v>
      </c>
      <c r="N17" s="7">
        <v>0.43</v>
      </c>
      <c r="O17" s="7">
        <v>0.32</v>
      </c>
      <c r="P17" s="7">
        <v>0.24</v>
      </c>
      <c r="Q17" s="7">
        <v>0.22</v>
      </c>
      <c r="R17" s="7">
        <v>0.38</v>
      </c>
      <c r="S17" s="7">
        <v>0.41</v>
      </c>
      <c r="T17" s="7">
        <v>0.32</v>
      </c>
      <c r="U17" s="7">
        <v>0.18</v>
      </c>
      <c r="V17" s="7">
        <v>0.42</v>
      </c>
      <c r="W17" s="7">
        <v>0.23</v>
      </c>
      <c r="X17" s="7">
        <v>0.08</v>
      </c>
      <c r="Y17" t="s">
        <v>108</v>
      </c>
      <c r="Z17" s="7">
        <v>0.4</v>
      </c>
      <c r="AA17" s="7">
        <v>0.35</v>
      </c>
      <c r="AB17" s="7">
        <v>0.4</v>
      </c>
      <c r="AC17" s="7">
        <v>0.32</v>
      </c>
      <c r="AD17" s="7">
        <v>0.37</v>
      </c>
      <c r="AE17" s="7">
        <v>0.22</v>
      </c>
      <c r="AF17" s="7">
        <v>0.32</v>
      </c>
      <c r="AG17" s="7">
        <v>0.55000000000000004</v>
      </c>
      <c r="AH17" s="7">
        <v>0.32</v>
      </c>
      <c r="AI17" s="7">
        <v>0.44</v>
      </c>
      <c r="AJ17" s="7">
        <v>0.15</v>
      </c>
      <c r="AK17" s="7">
        <v>0.1</v>
      </c>
      <c r="AL17" s="7">
        <v>0.55000000000000004</v>
      </c>
      <c r="AM17" s="7">
        <v>0.23</v>
      </c>
      <c r="AN17" s="7">
        <v>0.14000000000000001</v>
      </c>
      <c r="AO17" s="7">
        <v>0.21</v>
      </c>
      <c r="AP17" s="7">
        <v>0.39</v>
      </c>
      <c r="AQ17" s="7">
        <v>0.41</v>
      </c>
      <c r="AR17" s="7">
        <v>0.28000000000000003</v>
      </c>
      <c r="AS17" s="7">
        <v>0.28999999999999998</v>
      </c>
      <c r="AT17" s="7">
        <v>0.37</v>
      </c>
      <c r="AU17" s="7">
        <v>0.39</v>
      </c>
      <c r="AV17" s="7">
        <v>0.3</v>
      </c>
      <c r="AW17" s="7">
        <v>0.26</v>
      </c>
      <c r="AX17" s="7">
        <v>0.33</v>
      </c>
      <c r="AY17" s="7">
        <v>0.39</v>
      </c>
      <c r="AZ17" s="7">
        <v>0.36</v>
      </c>
      <c r="BA17" s="7">
        <v>0.3</v>
      </c>
      <c r="BB17" s="7">
        <v>0.36</v>
      </c>
      <c r="BC17" s="7">
        <v>0.4</v>
      </c>
      <c r="BD17" s="7">
        <v>0.33</v>
      </c>
      <c r="BE17" s="7">
        <v>0.53</v>
      </c>
      <c r="BF17" s="7">
        <v>0.32</v>
      </c>
      <c r="BG17" s="7">
        <v>0.44</v>
      </c>
      <c r="BH17" s="7">
        <v>0.24</v>
      </c>
      <c r="BI17" s="7">
        <v>0.62</v>
      </c>
      <c r="BJ17" s="7">
        <v>0.36</v>
      </c>
      <c r="BK17" s="7">
        <v>0.28000000000000003</v>
      </c>
      <c r="BL17" s="7">
        <v>0.32</v>
      </c>
      <c r="BM17" s="7">
        <v>0.63</v>
      </c>
      <c r="BN17" s="7">
        <v>0.45</v>
      </c>
      <c r="BO17" s="7">
        <v>0.26</v>
      </c>
      <c r="BP17" s="7">
        <v>0.17</v>
      </c>
      <c r="BQ17" s="7">
        <v>0.61</v>
      </c>
      <c r="BR17" s="7">
        <v>0.57999999999999996</v>
      </c>
      <c r="BS17" s="7">
        <v>0.57999999999999996</v>
      </c>
      <c r="BT17" s="7">
        <v>0.44</v>
      </c>
      <c r="BU17" s="7">
        <v>0.63</v>
      </c>
      <c r="BV17" s="7">
        <v>0.49</v>
      </c>
      <c r="BW17" s="7">
        <v>0.65</v>
      </c>
      <c r="BX17" s="7">
        <v>0.35</v>
      </c>
      <c r="BY17" s="7">
        <v>0.35</v>
      </c>
      <c r="BZ17" s="7">
        <v>0.34</v>
      </c>
    </row>
    <row r="18" spans="1:78" x14ac:dyDescent="0.25">
      <c r="A18" t="s">
        <v>55</v>
      </c>
      <c r="B18">
        <v>3197</v>
      </c>
      <c r="C18">
        <v>2678</v>
      </c>
      <c r="D18">
        <v>311</v>
      </c>
      <c r="E18">
        <v>209</v>
      </c>
      <c r="F18">
        <v>582</v>
      </c>
      <c r="G18">
        <v>1498</v>
      </c>
      <c r="H18">
        <v>1118</v>
      </c>
      <c r="I18">
        <v>634</v>
      </c>
      <c r="J18">
        <v>841</v>
      </c>
      <c r="K18">
        <v>730</v>
      </c>
      <c r="L18">
        <v>991</v>
      </c>
      <c r="M18">
        <v>1142</v>
      </c>
      <c r="N18">
        <v>1600</v>
      </c>
      <c r="O18">
        <v>341</v>
      </c>
      <c r="P18">
        <v>113</v>
      </c>
      <c r="Q18">
        <v>646</v>
      </c>
      <c r="R18">
        <v>2552</v>
      </c>
      <c r="S18">
        <v>1790</v>
      </c>
      <c r="T18">
        <v>650</v>
      </c>
      <c r="U18">
        <v>691</v>
      </c>
      <c r="V18">
        <v>2001</v>
      </c>
      <c r="W18">
        <v>424</v>
      </c>
      <c r="X18">
        <v>738</v>
      </c>
      <c r="Y18">
        <v>418</v>
      </c>
      <c r="Z18">
        <v>2779</v>
      </c>
      <c r="AA18">
        <v>3183</v>
      </c>
      <c r="AB18">
        <v>2765</v>
      </c>
      <c r="AC18">
        <v>347</v>
      </c>
      <c r="AD18">
        <v>2554</v>
      </c>
      <c r="AE18">
        <v>256</v>
      </c>
      <c r="AF18">
        <v>2715</v>
      </c>
      <c r="AG18">
        <v>294</v>
      </c>
      <c r="AH18">
        <v>21</v>
      </c>
      <c r="AI18">
        <v>1922</v>
      </c>
      <c r="AJ18">
        <v>417</v>
      </c>
      <c r="AK18">
        <v>797</v>
      </c>
      <c r="AL18">
        <v>841</v>
      </c>
      <c r="AM18">
        <v>1999</v>
      </c>
      <c r="AN18">
        <v>37</v>
      </c>
      <c r="AO18">
        <v>317</v>
      </c>
      <c r="AP18">
        <v>276</v>
      </c>
      <c r="AQ18">
        <v>286</v>
      </c>
      <c r="AR18">
        <v>289</v>
      </c>
      <c r="AS18">
        <v>199</v>
      </c>
      <c r="AT18">
        <v>300</v>
      </c>
      <c r="AU18">
        <v>179</v>
      </c>
      <c r="AV18">
        <v>318</v>
      </c>
      <c r="AW18">
        <v>87</v>
      </c>
      <c r="AX18">
        <v>219</v>
      </c>
      <c r="AY18">
        <v>264</v>
      </c>
      <c r="AZ18">
        <v>227</v>
      </c>
      <c r="BA18">
        <v>161</v>
      </c>
      <c r="BB18">
        <v>221</v>
      </c>
      <c r="BC18">
        <v>162</v>
      </c>
      <c r="BD18">
        <v>8</v>
      </c>
      <c r="BE18">
        <v>318</v>
      </c>
      <c r="BF18">
        <v>2880</v>
      </c>
      <c r="BG18">
        <v>1530</v>
      </c>
      <c r="BH18">
        <v>1667</v>
      </c>
      <c r="BI18">
        <v>357</v>
      </c>
      <c r="BJ18">
        <v>487</v>
      </c>
      <c r="BK18">
        <v>493</v>
      </c>
      <c r="BL18">
        <v>105</v>
      </c>
      <c r="BM18">
        <v>237</v>
      </c>
      <c r="BN18">
        <v>759</v>
      </c>
      <c r="BO18">
        <v>1364</v>
      </c>
      <c r="BP18">
        <v>837</v>
      </c>
      <c r="BQ18">
        <v>299</v>
      </c>
      <c r="BR18">
        <v>504</v>
      </c>
      <c r="BS18">
        <v>478</v>
      </c>
      <c r="BT18">
        <v>204</v>
      </c>
      <c r="BU18">
        <v>140</v>
      </c>
      <c r="BV18">
        <v>126</v>
      </c>
      <c r="BW18">
        <v>191</v>
      </c>
      <c r="BX18">
        <v>2187</v>
      </c>
      <c r="BY18">
        <v>2192</v>
      </c>
      <c r="BZ18">
        <v>1950</v>
      </c>
    </row>
    <row r="19" spans="1:78" x14ac:dyDescent="0.25">
      <c r="B19" s="7">
        <v>0.53</v>
      </c>
      <c r="C19" s="7">
        <v>0.53</v>
      </c>
      <c r="D19" s="7">
        <v>0.56000000000000005</v>
      </c>
      <c r="E19" s="7">
        <v>0.59</v>
      </c>
      <c r="F19" s="7">
        <v>0.5</v>
      </c>
      <c r="G19" s="7">
        <v>0.48</v>
      </c>
      <c r="H19" s="7">
        <v>0.65</v>
      </c>
      <c r="I19" s="7">
        <v>0.44</v>
      </c>
      <c r="J19" s="7">
        <v>0.44</v>
      </c>
      <c r="K19" s="7">
        <v>0.59</v>
      </c>
      <c r="L19" s="7">
        <v>0.7</v>
      </c>
      <c r="M19" s="7">
        <v>0.69</v>
      </c>
      <c r="N19" s="7">
        <v>0.46</v>
      </c>
      <c r="O19" s="7">
        <v>0.53</v>
      </c>
      <c r="P19" s="7">
        <v>0.57999999999999996</v>
      </c>
      <c r="Q19" s="7">
        <v>0.68</v>
      </c>
      <c r="R19" s="7">
        <v>0.51</v>
      </c>
      <c r="S19" s="7">
        <v>0.49</v>
      </c>
      <c r="T19" s="7">
        <v>0.53</v>
      </c>
      <c r="U19" s="7">
        <v>0.71</v>
      </c>
      <c r="V19" s="7">
        <v>0.45</v>
      </c>
      <c r="W19" s="7">
        <v>0.7</v>
      </c>
      <c r="X19" s="7">
        <v>0.85</v>
      </c>
      <c r="Y19" s="7">
        <v>0.57999999999999996</v>
      </c>
      <c r="Z19" s="7">
        <v>0.53</v>
      </c>
      <c r="AA19" s="7">
        <v>0.53</v>
      </c>
      <c r="AB19" s="7">
        <v>0.53</v>
      </c>
      <c r="AC19" s="7">
        <v>0.48</v>
      </c>
      <c r="AD19" s="7">
        <v>0.55000000000000004</v>
      </c>
      <c r="AE19" s="7">
        <v>0.49</v>
      </c>
      <c r="AF19" s="7">
        <v>0.57999999999999996</v>
      </c>
      <c r="AG19" s="7">
        <v>0.32</v>
      </c>
      <c r="AH19" s="7">
        <v>0.53</v>
      </c>
      <c r="AI19" s="7">
        <v>0.44</v>
      </c>
      <c r="AJ19" s="7">
        <v>0.76</v>
      </c>
      <c r="AK19" s="7">
        <v>0.81</v>
      </c>
      <c r="AL19" s="7">
        <v>0.36</v>
      </c>
      <c r="AM19" s="7">
        <v>0.7</v>
      </c>
      <c r="AN19" s="7">
        <v>0.63</v>
      </c>
      <c r="AO19" s="7">
        <v>0.45</v>
      </c>
      <c r="AP19" s="7">
        <v>0.47</v>
      </c>
      <c r="AQ19" s="7">
        <v>0.5</v>
      </c>
      <c r="AR19" s="7">
        <v>0.53</v>
      </c>
      <c r="AS19" s="7">
        <v>0.63</v>
      </c>
      <c r="AT19" s="7">
        <v>0.54</v>
      </c>
      <c r="AU19" s="7">
        <v>0.51</v>
      </c>
      <c r="AV19" s="7">
        <v>0.65</v>
      </c>
      <c r="AW19" s="7">
        <v>0.61</v>
      </c>
      <c r="AX19" s="7">
        <v>0.54</v>
      </c>
      <c r="AY19" s="7">
        <v>0.49</v>
      </c>
      <c r="AZ19" s="7">
        <v>0.55000000000000004</v>
      </c>
      <c r="BA19" s="7">
        <v>0.55000000000000004</v>
      </c>
      <c r="BB19" s="7">
        <v>0.5</v>
      </c>
      <c r="BC19" s="7">
        <v>0.52</v>
      </c>
      <c r="BD19" s="7">
        <v>0.33</v>
      </c>
      <c r="BE19" s="7">
        <v>0.35</v>
      </c>
      <c r="BF19" s="7">
        <v>0.56999999999999995</v>
      </c>
      <c r="BG19" s="7">
        <v>0.46</v>
      </c>
      <c r="BH19" s="7">
        <v>0.62</v>
      </c>
      <c r="BI19" s="7">
        <v>0.27</v>
      </c>
      <c r="BJ19" s="7">
        <v>0.56000000000000005</v>
      </c>
      <c r="BK19" s="7">
        <v>0.64</v>
      </c>
      <c r="BL19" s="7">
        <v>0.52</v>
      </c>
      <c r="BM19" s="7">
        <v>0.27</v>
      </c>
      <c r="BN19" s="7">
        <v>0.45</v>
      </c>
      <c r="BO19" s="7">
        <v>0.63</v>
      </c>
      <c r="BP19" s="7">
        <v>0.67</v>
      </c>
      <c r="BQ19" s="7">
        <v>0.3</v>
      </c>
      <c r="BR19" s="7">
        <v>0.32</v>
      </c>
      <c r="BS19" s="7">
        <v>0.31</v>
      </c>
      <c r="BT19" s="7">
        <v>0.45</v>
      </c>
      <c r="BU19" s="7">
        <v>0.26</v>
      </c>
      <c r="BV19" s="7">
        <v>0.42</v>
      </c>
      <c r="BW19" s="7">
        <v>0.25</v>
      </c>
      <c r="BX19" s="7">
        <v>0.55000000000000004</v>
      </c>
      <c r="BY19" s="7">
        <v>0.55000000000000004</v>
      </c>
      <c r="BZ19" s="7">
        <v>0.56000000000000005</v>
      </c>
    </row>
    <row r="20" spans="1:78" x14ac:dyDescent="0.25">
      <c r="A20" t="s">
        <v>40</v>
      </c>
      <c r="B20">
        <v>24</v>
      </c>
      <c r="C20">
        <v>16</v>
      </c>
      <c r="D20">
        <v>3</v>
      </c>
      <c r="E20">
        <v>5</v>
      </c>
      <c r="F20">
        <v>3</v>
      </c>
      <c r="G20">
        <v>15</v>
      </c>
      <c r="H20">
        <v>6</v>
      </c>
      <c r="I20">
        <v>5</v>
      </c>
      <c r="J20">
        <v>5</v>
      </c>
      <c r="K20">
        <v>6</v>
      </c>
      <c r="L20">
        <v>8</v>
      </c>
      <c r="M20">
        <v>3</v>
      </c>
      <c r="N20">
        <v>5</v>
      </c>
      <c r="O20">
        <v>13</v>
      </c>
      <c r="P20">
        <v>3</v>
      </c>
      <c r="Q20">
        <v>1</v>
      </c>
      <c r="R20">
        <v>23</v>
      </c>
      <c r="S20">
        <v>8</v>
      </c>
      <c r="T20">
        <v>5</v>
      </c>
      <c r="U20">
        <v>11</v>
      </c>
      <c r="V20">
        <v>12</v>
      </c>
      <c r="W20">
        <v>4</v>
      </c>
      <c r="X20">
        <v>4</v>
      </c>
      <c r="Y20">
        <v>1</v>
      </c>
      <c r="Z20">
        <v>23</v>
      </c>
      <c r="AA20">
        <v>24</v>
      </c>
      <c r="AB20">
        <v>23</v>
      </c>
      <c r="AC20">
        <v>1</v>
      </c>
      <c r="AD20">
        <v>8</v>
      </c>
      <c r="AE20">
        <v>4</v>
      </c>
      <c r="AF20">
        <v>12</v>
      </c>
      <c r="AG20">
        <v>3</v>
      </c>
      <c r="AH20">
        <v>0</v>
      </c>
      <c r="AI20">
        <v>11</v>
      </c>
      <c r="AJ20">
        <v>2</v>
      </c>
      <c r="AK20">
        <v>5</v>
      </c>
      <c r="AL20">
        <v>3</v>
      </c>
      <c r="AM20">
        <v>3</v>
      </c>
      <c r="AN20">
        <v>0</v>
      </c>
      <c r="AO20">
        <v>5</v>
      </c>
      <c r="AP20">
        <v>3</v>
      </c>
      <c r="AQ20">
        <v>2</v>
      </c>
      <c r="AR20">
        <v>5</v>
      </c>
      <c r="AS20">
        <v>0</v>
      </c>
      <c r="AT20">
        <v>0</v>
      </c>
      <c r="AU20">
        <v>4</v>
      </c>
      <c r="AV20">
        <v>1</v>
      </c>
      <c r="AW20">
        <v>0</v>
      </c>
      <c r="AX20">
        <v>3</v>
      </c>
      <c r="AY20">
        <v>0</v>
      </c>
      <c r="AZ20">
        <v>0</v>
      </c>
      <c r="BA20">
        <v>5</v>
      </c>
      <c r="BB20">
        <v>1</v>
      </c>
      <c r="BC20">
        <v>0</v>
      </c>
      <c r="BD20">
        <v>0</v>
      </c>
      <c r="BE20">
        <v>1</v>
      </c>
      <c r="BF20">
        <v>24</v>
      </c>
      <c r="BG20">
        <v>9</v>
      </c>
      <c r="BH20">
        <v>16</v>
      </c>
      <c r="BI20">
        <v>4</v>
      </c>
      <c r="BJ20">
        <v>2</v>
      </c>
      <c r="BK20">
        <v>0</v>
      </c>
      <c r="BL20">
        <v>0</v>
      </c>
      <c r="BM20">
        <v>0</v>
      </c>
      <c r="BN20">
        <v>6</v>
      </c>
      <c r="BO20">
        <v>10</v>
      </c>
      <c r="BP20">
        <v>9</v>
      </c>
      <c r="BQ20">
        <v>0</v>
      </c>
      <c r="BR20">
        <v>4</v>
      </c>
      <c r="BS20">
        <v>4</v>
      </c>
      <c r="BT20">
        <v>1</v>
      </c>
      <c r="BU20">
        <v>0</v>
      </c>
      <c r="BV20">
        <v>0</v>
      </c>
      <c r="BW20">
        <v>0</v>
      </c>
      <c r="BX20">
        <v>11</v>
      </c>
      <c r="BY20">
        <v>12</v>
      </c>
      <c r="BZ20">
        <v>11</v>
      </c>
    </row>
    <row r="21" spans="1:78" x14ac:dyDescent="0.25">
      <c r="B21">
        <v>0</v>
      </c>
      <c r="C21">
        <v>0</v>
      </c>
      <c r="D21" s="7">
        <v>0.01</v>
      </c>
      <c r="E21" s="7">
        <v>0.01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v>0.01</v>
      </c>
      <c r="M21">
        <v>0</v>
      </c>
      <c r="N21">
        <v>0</v>
      </c>
      <c r="O21" s="7">
        <v>0.02</v>
      </c>
      <c r="P21" s="7">
        <v>0.01</v>
      </c>
      <c r="Q21">
        <v>0</v>
      </c>
      <c r="R21">
        <v>0</v>
      </c>
      <c r="S21">
        <v>0</v>
      </c>
      <c r="T21">
        <v>0</v>
      </c>
      <c r="U21" s="7">
        <v>0.01</v>
      </c>
      <c r="V21">
        <v>0</v>
      </c>
      <c r="W21" s="7">
        <v>0.01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7">
        <v>0.01</v>
      </c>
      <c r="AF21">
        <v>0</v>
      </c>
      <c r="AG21">
        <v>0</v>
      </c>
      <c r="AH21" t="s">
        <v>106</v>
      </c>
      <c r="AI21">
        <v>0</v>
      </c>
      <c r="AJ21">
        <v>0</v>
      </c>
      <c r="AK21" s="7">
        <v>0.01</v>
      </c>
      <c r="AL21">
        <v>0</v>
      </c>
      <c r="AM21">
        <v>0</v>
      </c>
      <c r="AN21" t="s">
        <v>106</v>
      </c>
      <c r="AO21" s="7">
        <v>0.01</v>
      </c>
      <c r="AP21">
        <v>0</v>
      </c>
      <c r="AQ21">
        <v>0</v>
      </c>
      <c r="AR21" s="7">
        <v>0.01</v>
      </c>
      <c r="AS21" t="s">
        <v>106</v>
      </c>
      <c r="AT21" t="s">
        <v>106</v>
      </c>
      <c r="AU21" s="7">
        <v>0.01</v>
      </c>
      <c r="AV21">
        <v>0</v>
      </c>
      <c r="AW21" t="s">
        <v>106</v>
      </c>
      <c r="AX21" s="7">
        <v>0.01</v>
      </c>
      <c r="AY21" t="s">
        <v>106</v>
      </c>
      <c r="AZ21" t="s">
        <v>106</v>
      </c>
      <c r="BA21" s="7">
        <v>0.02</v>
      </c>
      <c r="BB21">
        <v>0</v>
      </c>
      <c r="BC21" t="s">
        <v>106</v>
      </c>
      <c r="BD21" t="s">
        <v>106</v>
      </c>
      <c r="BE21">
        <v>0</v>
      </c>
      <c r="BF21">
        <v>0</v>
      </c>
      <c r="BG21">
        <v>0</v>
      </c>
      <c r="BH21" s="7">
        <v>0.01</v>
      </c>
      <c r="BI21">
        <v>0</v>
      </c>
      <c r="BJ21">
        <v>0</v>
      </c>
      <c r="BK21" t="s">
        <v>106</v>
      </c>
      <c r="BL21" t="s">
        <v>106</v>
      </c>
      <c r="BM21" t="s">
        <v>106</v>
      </c>
      <c r="BN21">
        <v>0</v>
      </c>
      <c r="BO21">
        <v>0</v>
      </c>
      <c r="BP21" s="7">
        <v>0.01</v>
      </c>
      <c r="BQ21" t="s">
        <v>106</v>
      </c>
      <c r="BR21">
        <v>0</v>
      </c>
      <c r="BS21">
        <v>0</v>
      </c>
      <c r="BT21">
        <v>0</v>
      </c>
      <c r="BU21" t="s">
        <v>106</v>
      </c>
      <c r="BV21" t="s">
        <v>106</v>
      </c>
      <c r="BW21" t="s">
        <v>106</v>
      </c>
      <c r="BX21">
        <v>0</v>
      </c>
      <c r="BY21">
        <v>0</v>
      </c>
      <c r="BZ21">
        <v>0</v>
      </c>
    </row>
    <row r="22" spans="1:78" x14ac:dyDescent="0.25">
      <c r="A22" t="s">
        <v>41</v>
      </c>
      <c r="B22">
        <v>363</v>
      </c>
      <c r="C22">
        <v>304</v>
      </c>
      <c r="D22">
        <v>26</v>
      </c>
      <c r="E22">
        <v>32</v>
      </c>
      <c r="F22">
        <v>81</v>
      </c>
      <c r="G22">
        <v>200</v>
      </c>
      <c r="H22">
        <v>81</v>
      </c>
      <c r="I22">
        <v>75</v>
      </c>
      <c r="J22">
        <v>137</v>
      </c>
      <c r="K22">
        <v>71</v>
      </c>
      <c r="L22">
        <v>80</v>
      </c>
      <c r="M22">
        <v>75</v>
      </c>
      <c r="N22">
        <v>214</v>
      </c>
      <c r="O22">
        <v>50</v>
      </c>
      <c r="P22">
        <v>24</v>
      </c>
      <c r="Q22">
        <v>49</v>
      </c>
      <c r="R22">
        <v>314</v>
      </c>
      <c r="S22">
        <v>220</v>
      </c>
      <c r="T22">
        <v>90</v>
      </c>
      <c r="U22">
        <v>51</v>
      </c>
      <c r="V22">
        <v>292</v>
      </c>
      <c r="W22">
        <v>19</v>
      </c>
      <c r="X22">
        <v>43</v>
      </c>
      <c r="Y22">
        <v>35</v>
      </c>
      <c r="Z22">
        <v>327</v>
      </c>
      <c r="AA22">
        <v>363</v>
      </c>
      <c r="AB22">
        <v>327</v>
      </c>
      <c r="AC22">
        <v>30</v>
      </c>
      <c r="AD22">
        <v>222</v>
      </c>
      <c r="AE22">
        <v>110</v>
      </c>
      <c r="AF22">
        <v>239</v>
      </c>
      <c r="AG22">
        <v>58</v>
      </c>
      <c r="AH22">
        <v>3</v>
      </c>
      <c r="AI22">
        <v>272</v>
      </c>
      <c r="AJ22">
        <v>27</v>
      </c>
      <c r="AK22">
        <v>51</v>
      </c>
      <c r="AL22">
        <v>64</v>
      </c>
      <c r="AM22">
        <v>86</v>
      </c>
      <c r="AN22">
        <v>0</v>
      </c>
      <c r="AO22">
        <v>207</v>
      </c>
      <c r="AP22">
        <v>34</v>
      </c>
      <c r="AQ22">
        <v>19</v>
      </c>
      <c r="AR22">
        <v>52</v>
      </c>
      <c r="AS22">
        <v>12</v>
      </c>
      <c r="AT22">
        <v>33</v>
      </c>
      <c r="AU22">
        <v>22</v>
      </c>
      <c r="AV22">
        <v>17</v>
      </c>
      <c r="AW22">
        <v>5</v>
      </c>
      <c r="AX22">
        <v>21</v>
      </c>
      <c r="AY22">
        <v>48</v>
      </c>
      <c r="AZ22">
        <v>21</v>
      </c>
      <c r="BA22">
        <v>31</v>
      </c>
      <c r="BB22">
        <v>31</v>
      </c>
      <c r="BC22">
        <v>11</v>
      </c>
      <c r="BD22">
        <v>4</v>
      </c>
      <c r="BE22">
        <v>48</v>
      </c>
      <c r="BF22">
        <v>315</v>
      </c>
      <c r="BG22">
        <v>155</v>
      </c>
      <c r="BH22">
        <v>208</v>
      </c>
      <c r="BI22">
        <v>54</v>
      </c>
      <c r="BJ22">
        <v>34</v>
      </c>
      <c r="BK22">
        <v>36</v>
      </c>
      <c r="BL22">
        <v>15</v>
      </c>
      <c r="BM22">
        <v>30</v>
      </c>
      <c r="BN22">
        <v>69</v>
      </c>
      <c r="BO22">
        <v>120</v>
      </c>
      <c r="BP22">
        <v>143</v>
      </c>
      <c r="BQ22">
        <v>34</v>
      </c>
      <c r="BR22">
        <v>67</v>
      </c>
      <c r="BS22">
        <v>62</v>
      </c>
      <c r="BT22">
        <v>24</v>
      </c>
      <c r="BU22">
        <v>25</v>
      </c>
      <c r="BV22">
        <v>11</v>
      </c>
      <c r="BW22">
        <v>25</v>
      </c>
      <c r="BX22">
        <v>213</v>
      </c>
      <c r="BY22">
        <v>212</v>
      </c>
      <c r="BZ22">
        <v>185</v>
      </c>
    </row>
    <row r="23" spans="1:78" x14ac:dyDescent="0.25">
      <c r="B23" s="7">
        <v>0.06</v>
      </c>
      <c r="C23" s="7">
        <v>0.06</v>
      </c>
      <c r="D23" s="7">
        <v>0.05</v>
      </c>
      <c r="E23" s="7">
        <v>0.09</v>
      </c>
      <c r="F23" s="7">
        <v>7.0000000000000007E-2</v>
      </c>
      <c r="G23" s="7">
        <v>0.06</v>
      </c>
      <c r="H23" s="7">
        <v>0.05</v>
      </c>
      <c r="I23" s="7">
        <v>0.05</v>
      </c>
      <c r="J23" s="7">
        <v>7.0000000000000007E-2</v>
      </c>
      <c r="K23" s="7">
        <v>0.06</v>
      </c>
      <c r="L23" s="7">
        <v>0.06</v>
      </c>
      <c r="M23" s="7">
        <v>0.05</v>
      </c>
      <c r="N23" s="7">
        <v>0.06</v>
      </c>
      <c r="O23" s="7">
        <v>0.08</v>
      </c>
      <c r="P23" s="7">
        <v>0.12</v>
      </c>
      <c r="Q23" s="7">
        <v>0.05</v>
      </c>
      <c r="R23" s="7">
        <v>0.06</v>
      </c>
      <c r="S23" s="7">
        <v>0.06</v>
      </c>
      <c r="T23" s="7">
        <v>7.0000000000000007E-2</v>
      </c>
      <c r="U23" s="7">
        <v>0.05</v>
      </c>
      <c r="V23" s="7">
        <v>7.0000000000000007E-2</v>
      </c>
      <c r="W23" s="7">
        <v>0.03</v>
      </c>
      <c r="X23" s="7">
        <v>0.05</v>
      </c>
      <c r="Y23" s="7">
        <v>0.05</v>
      </c>
      <c r="Z23" s="7">
        <v>0.06</v>
      </c>
      <c r="AA23" s="7">
        <v>0.06</v>
      </c>
      <c r="AB23" s="7">
        <v>0.06</v>
      </c>
      <c r="AC23" s="7">
        <v>0.04</v>
      </c>
      <c r="AD23" s="7">
        <v>0.05</v>
      </c>
      <c r="AE23" s="7">
        <v>0.21</v>
      </c>
      <c r="AF23" s="7">
        <v>0.05</v>
      </c>
      <c r="AG23" s="7">
        <v>0.06</v>
      </c>
      <c r="AH23" s="7">
        <v>7.0000000000000007E-2</v>
      </c>
      <c r="AI23" s="7">
        <v>0.06</v>
      </c>
      <c r="AJ23" s="7">
        <v>0.05</v>
      </c>
      <c r="AK23" s="7">
        <v>0.05</v>
      </c>
      <c r="AL23" s="7">
        <v>0.03</v>
      </c>
      <c r="AM23" s="7">
        <v>0.03</v>
      </c>
      <c r="AN23" t="s">
        <v>108</v>
      </c>
      <c r="AO23" s="7">
        <v>0.3</v>
      </c>
      <c r="AP23" s="7">
        <v>0.06</v>
      </c>
      <c r="AQ23" s="7">
        <v>0.03</v>
      </c>
      <c r="AR23" s="7">
        <v>0.09</v>
      </c>
      <c r="AS23" s="7">
        <v>0.04</v>
      </c>
      <c r="AT23" s="7">
        <v>0.06</v>
      </c>
      <c r="AU23" s="7">
        <v>0.06</v>
      </c>
      <c r="AV23" s="7">
        <v>0.03</v>
      </c>
      <c r="AW23" s="7">
        <v>0.03</v>
      </c>
      <c r="AX23" s="7">
        <v>0.05</v>
      </c>
      <c r="AY23" s="7">
        <v>0.09</v>
      </c>
      <c r="AZ23" s="7">
        <v>0.05</v>
      </c>
      <c r="BA23" s="7">
        <v>0.11</v>
      </c>
      <c r="BB23" s="7">
        <v>7.0000000000000007E-2</v>
      </c>
      <c r="BC23" s="7">
        <v>0.03</v>
      </c>
      <c r="BD23" s="7">
        <v>0.16</v>
      </c>
      <c r="BE23" s="7">
        <v>0.05</v>
      </c>
      <c r="BF23" s="7">
        <v>0.06</v>
      </c>
      <c r="BG23" s="7">
        <v>0.05</v>
      </c>
      <c r="BH23" s="7">
        <v>0.08</v>
      </c>
      <c r="BI23" s="7">
        <v>0.04</v>
      </c>
      <c r="BJ23" s="7">
        <v>0.04</v>
      </c>
      <c r="BK23" s="7">
        <v>0.05</v>
      </c>
      <c r="BL23" s="7">
        <v>7.0000000000000007E-2</v>
      </c>
      <c r="BM23" s="7">
        <v>0.03</v>
      </c>
      <c r="BN23" s="7">
        <v>0.04</v>
      </c>
      <c r="BO23" s="7">
        <v>0.06</v>
      </c>
      <c r="BP23" s="7">
        <v>0.11</v>
      </c>
      <c r="BQ23" s="7">
        <v>0.03</v>
      </c>
      <c r="BR23" s="7">
        <v>0.04</v>
      </c>
      <c r="BS23" s="7">
        <v>0.04</v>
      </c>
      <c r="BT23" s="7">
        <v>0.05</v>
      </c>
      <c r="BU23" s="7">
        <v>0.05</v>
      </c>
      <c r="BV23" s="7">
        <v>0.04</v>
      </c>
      <c r="BW23" s="7">
        <v>0.03</v>
      </c>
      <c r="BX23" s="7">
        <v>0.05</v>
      </c>
      <c r="BY23" s="7">
        <v>0.05</v>
      </c>
      <c r="BZ23" s="7">
        <v>0.05</v>
      </c>
    </row>
  </sheetData>
  <pageMargins left="0.7" right="0.7" top="0.75" bottom="0.75" header="0.3" footer="0.3"/>
  <pageSetup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819</v>
      </c>
    </row>
    <row r="2" spans="1:78" x14ac:dyDescent="0.25">
      <c r="A2" t="s">
        <v>821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4079</v>
      </c>
      <c r="C8">
        <v>3491</v>
      </c>
      <c r="D8">
        <v>321</v>
      </c>
      <c r="E8">
        <v>267</v>
      </c>
      <c r="F8">
        <v>679</v>
      </c>
      <c r="G8">
        <v>1825</v>
      </c>
      <c r="H8">
        <v>1575</v>
      </c>
      <c r="I8">
        <v>942</v>
      </c>
      <c r="J8">
        <v>1145</v>
      </c>
      <c r="K8">
        <v>731</v>
      </c>
      <c r="L8">
        <v>1261</v>
      </c>
      <c r="M8">
        <v>1313</v>
      </c>
      <c r="N8">
        <v>2222</v>
      </c>
      <c r="O8">
        <v>410</v>
      </c>
      <c r="P8">
        <v>134</v>
      </c>
      <c r="Q8">
        <v>793</v>
      </c>
      <c r="R8">
        <v>3286</v>
      </c>
      <c r="S8">
        <v>2626</v>
      </c>
      <c r="T8">
        <v>775</v>
      </c>
      <c r="U8">
        <v>619</v>
      </c>
      <c r="V8">
        <v>2812</v>
      </c>
      <c r="W8">
        <v>448</v>
      </c>
      <c r="X8">
        <v>794</v>
      </c>
      <c r="Y8">
        <v>499</v>
      </c>
      <c r="Z8">
        <v>3580</v>
      </c>
      <c r="AA8">
        <v>4069</v>
      </c>
      <c r="AB8">
        <v>3570</v>
      </c>
      <c r="AC8">
        <v>488</v>
      </c>
      <c r="AD8">
        <v>3271</v>
      </c>
      <c r="AE8">
        <v>282</v>
      </c>
      <c r="AF8">
        <v>3314</v>
      </c>
      <c r="AG8">
        <v>581</v>
      </c>
      <c r="AH8">
        <v>24</v>
      </c>
      <c r="AI8">
        <v>3170</v>
      </c>
      <c r="AJ8">
        <v>470</v>
      </c>
      <c r="AK8">
        <v>422</v>
      </c>
      <c r="AL8">
        <v>1740</v>
      </c>
      <c r="AM8">
        <v>1839</v>
      </c>
      <c r="AN8">
        <v>42</v>
      </c>
      <c r="AO8">
        <v>448</v>
      </c>
      <c r="AP8">
        <v>394</v>
      </c>
      <c r="AQ8">
        <v>394</v>
      </c>
      <c r="AR8">
        <v>247</v>
      </c>
      <c r="AS8">
        <v>233</v>
      </c>
      <c r="AT8">
        <v>419</v>
      </c>
      <c r="AU8">
        <v>254</v>
      </c>
      <c r="AV8">
        <v>334</v>
      </c>
      <c r="AW8">
        <v>81</v>
      </c>
      <c r="AX8">
        <v>236</v>
      </c>
      <c r="AY8">
        <v>404</v>
      </c>
      <c r="AZ8">
        <v>296</v>
      </c>
      <c r="BA8">
        <v>202</v>
      </c>
      <c r="BB8">
        <v>360</v>
      </c>
      <c r="BC8">
        <v>209</v>
      </c>
      <c r="BD8">
        <v>16</v>
      </c>
      <c r="BE8">
        <v>600</v>
      </c>
      <c r="BF8">
        <v>3479</v>
      </c>
      <c r="BG8">
        <v>2323</v>
      </c>
      <c r="BH8">
        <v>1756</v>
      </c>
      <c r="BI8">
        <v>886</v>
      </c>
      <c r="BJ8">
        <v>633</v>
      </c>
      <c r="BK8">
        <v>545</v>
      </c>
      <c r="BL8">
        <v>158</v>
      </c>
      <c r="BM8">
        <v>692</v>
      </c>
      <c r="BN8">
        <v>1269</v>
      </c>
      <c r="BO8">
        <v>1632</v>
      </c>
      <c r="BP8">
        <v>486</v>
      </c>
      <c r="BQ8">
        <v>766</v>
      </c>
      <c r="BR8">
        <v>1136</v>
      </c>
      <c r="BS8">
        <v>1116</v>
      </c>
      <c r="BT8">
        <v>295</v>
      </c>
      <c r="BU8">
        <v>366</v>
      </c>
      <c r="BV8">
        <v>232</v>
      </c>
      <c r="BW8">
        <v>570</v>
      </c>
      <c r="BX8">
        <v>2856</v>
      </c>
      <c r="BY8">
        <v>2899</v>
      </c>
      <c r="BZ8">
        <v>2515</v>
      </c>
    </row>
    <row r="9" spans="1:78" x14ac:dyDescent="0.25">
      <c r="A9" t="s">
        <v>103</v>
      </c>
      <c r="B9">
        <v>4178</v>
      </c>
      <c r="C9">
        <v>3567</v>
      </c>
      <c r="D9">
        <v>351</v>
      </c>
      <c r="E9">
        <v>260</v>
      </c>
      <c r="F9">
        <v>726</v>
      </c>
      <c r="G9">
        <v>2177</v>
      </c>
      <c r="H9">
        <v>1275</v>
      </c>
      <c r="I9">
        <v>1164</v>
      </c>
      <c r="J9">
        <v>1395</v>
      </c>
      <c r="K9">
        <v>776</v>
      </c>
      <c r="L9">
        <v>842</v>
      </c>
      <c r="M9">
        <v>1042</v>
      </c>
      <c r="N9">
        <v>2599</v>
      </c>
      <c r="O9">
        <v>413</v>
      </c>
      <c r="P9">
        <v>124</v>
      </c>
      <c r="Q9">
        <v>657</v>
      </c>
      <c r="R9">
        <v>3521</v>
      </c>
      <c r="S9">
        <v>2807</v>
      </c>
      <c r="T9">
        <v>823</v>
      </c>
      <c r="U9">
        <v>495</v>
      </c>
      <c r="V9">
        <v>3161</v>
      </c>
      <c r="W9">
        <v>400</v>
      </c>
      <c r="X9">
        <v>591</v>
      </c>
      <c r="Y9">
        <v>487</v>
      </c>
      <c r="Z9">
        <v>3691</v>
      </c>
      <c r="AA9">
        <v>4168</v>
      </c>
      <c r="AB9">
        <v>3681</v>
      </c>
      <c r="AC9">
        <v>515</v>
      </c>
      <c r="AD9">
        <v>3336</v>
      </c>
      <c r="AE9">
        <v>290</v>
      </c>
      <c r="AF9">
        <v>3338</v>
      </c>
      <c r="AG9">
        <v>653</v>
      </c>
      <c r="AH9">
        <v>28</v>
      </c>
      <c r="AI9">
        <v>3349</v>
      </c>
      <c r="AJ9">
        <v>434</v>
      </c>
      <c r="AK9">
        <v>383</v>
      </c>
      <c r="AL9">
        <v>1834</v>
      </c>
      <c r="AM9">
        <v>1860</v>
      </c>
      <c r="AN9">
        <v>43</v>
      </c>
      <c r="AO9">
        <v>430</v>
      </c>
      <c r="AP9">
        <v>410</v>
      </c>
      <c r="AQ9">
        <v>412</v>
      </c>
      <c r="AR9">
        <v>295</v>
      </c>
      <c r="AS9">
        <v>233</v>
      </c>
      <c r="AT9">
        <v>425</v>
      </c>
      <c r="AU9">
        <v>254</v>
      </c>
      <c r="AV9">
        <v>333</v>
      </c>
      <c r="AW9">
        <v>91</v>
      </c>
      <c r="AX9">
        <v>256</v>
      </c>
      <c r="AY9">
        <v>391</v>
      </c>
      <c r="AZ9">
        <v>302</v>
      </c>
      <c r="BA9">
        <v>202</v>
      </c>
      <c r="BB9">
        <v>352</v>
      </c>
      <c r="BC9">
        <v>206</v>
      </c>
      <c r="BD9">
        <v>16</v>
      </c>
      <c r="BE9">
        <v>652</v>
      </c>
      <c r="BF9">
        <v>3526</v>
      </c>
      <c r="BG9">
        <v>2442</v>
      </c>
      <c r="BH9">
        <v>1735</v>
      </c>
      <c r="BI9">
        <v>1003</v>
      </c>
      <c r="BJ9">
        <v>660</v>
      </c>
      <c r="BK9">
        <v>522</v>
      </c>
      <c r="BL9">
        <v>162</v>
      </c>
      <c r="BM9">
        <v>769</v>
      </c>
      <c r="BN9">
        <v>1332</v>
      </c>
      <c r="BO9">
        <v>1618</v>
      </c>
      <c r="BP9">
        <v>459</v>
      </c>
      <c r="BQ9">
        <v>823</v>
      </c>
      <c r="BR9">
        <v>1252</v>
      </c>
      <c r="BS9">
        <v>1226</v>
      </c>
      <c r="BT9">
        <v>306</v>
      </c>
      <c r="BU9">
        <v>410</v>
      </c>
      <c r="BV9">
        <v>233</v>
      </c>
      <c r="BW9">
        <v>626</v>
      </c>
      <c r="BX9">
        <v>2871</v>
      </c>
      <c r="BY9">
        <v>2918</v>
      </c>
      <c r="BZ9">
        <v>2507</v>
      </c>
    </row>
    <row r="10" spans="1:78" x14ac:dyDescent="0.25">
      <c r="A10" t="s">
        <v>104</v>
      </c>
    </row>
    <row r="11" spans="1:78" x14ac:dyDescent="0.25">
      <c r="A11" t="s">
        <v>793</v>
      </c>
      <c r="B11">
        <v>1685</v>
      </c>
      <c r="C11">
        <v>1445</v>
      </c>
      <c r="D11">
        <v>133</v>
      </c>
      <c r="E11">
        <v>106</v>
      </c>
      <c r="F11">
        <v>251</v>
      </c>
      <c r="G11">
        <v>818</v>
      </c>
      <c r="H11">
        <v>616</v>
      </c>
      <c r="I11">
        <v>524</v>
      </c>
      <c r="J11">
        <v>532</v>
      </c>
      <c r="K11">
        <v>323</v>
      </c>
      <c r="L11">
        <v>307</v>
      </c>
      <c r="M11">
        <v>403</v>
      </c>
      <c r="N11">
        <v>1068</v>
      </c>
      <c r="O11">
        <v>166</v>
      </c>
      <c r="P11">
        <v>49</v>
      </c>
      <c r="Q11">
        <v>274</v>
      </c>
      <c r="R11">
        <v>1412</v>
      </c>
      <c r="S11">
        <v>1188</v>
      </c>
      <c r="T11">
        <v>303</v>
      </c>
      <c r="U11">
        <v>173</v>
      </c>
      <c r="V11">
        <v>1258</v>
      </c>
      <c r="W11">
        <v>170</v>
      </c>
      <c r="X11">
        <v>243</v>
      </c>
      <c r="Y11">
        <v>214</v>
      </c>
      <c r="Z11">
        <v>1472</v>
      </c>
      <c r="AA11">
        <v>1681</v>
      </c>
      <c r="AB11">
        <v>1468</v>
      </c>
      <c r="AC11">
        <v>226</v>
      </c>
      <c r="AD11">
        <v>1376</v>
      </c>
      <c r="AE11">
        <v>71</v>
      </c>
      <c r="AF11">
        <v>1347</v>
      </c>
      <c r="AG11">
        <v>292</v>
      </c>
      <c r="AH11">
        <v>8</v>
      </c>
      <c r="AI11">
        <v>1382</v>
      </c>
      <c r="AJ11">
        <v>181</v>
      </c>
      <c r="AK11">
        <v>119</v>
      </c>
      <c r="AL11">
        <v>863</v>
      </c>
      <c r="AM11">
        <v>696</v>
      </c>
      <c r="AN11">
        <v>17</v>
      </c>
      <c r="AO11">
        <v>105</v>
      </c>
      <c r="AP11">
        <v>164</v>
      </c>
      <c r="AQ11">
        <v>185</v>
      </c>
      <c r="AR11">
        <v>83</v>
      </c>
      <c r="AS11">
        <v>86</v>
      </c>
      <c r="AT11">
        <v>189</v>
      </c>
      <c r="AU11">
        <v>101</v>
      </c>
      <c r="AV11">
        <v>136</v>
      </c>
      <c r="AW11">
        <v>42</v>
      </c>
      <c r="AX11">
        <v>89</v>
      </c>
      <c r="AY11">
        <v>155</v>
      </c>
      <c r="AZ11">
        <v>114</v>
      </c>
      <c r="BA11">
        <v>84</v>
      </c>
      <c r="BB11">
        <v>158</v>
      </c>
      <c r="BC11">
        <v>94</v>
      </c>
      <c r="BD11">
        <v>6</v>
      </c>
      <c r="BE11">
        <v>292</v>
      </c>
      <c r="BF11">
        <v>1393</v>
      </c>
      <c r="BG11">
        <v>1045</v>
      </c>
      <c r="BH11">
        <v>640</v>
      </c>
      <c r="BI11">
        <v>452</v>
      </c>
      <c r="BJ11">
        <v>302</v>
      </c>
      <c r="BK11">
        <v>198</v>
      </c>
      <c r="BL11">
        <v>70</v>
      </c>
      <c r="BM11">
        <v>506</v>
      </c>
      <c r="BN11">
        <v>639</v>
      </c>
      <c r="BO11">
        <v>505</v>
      </c>
      <c r="BP11">
        <v>36</v>
      </c>
      <c r="BQ11">
        <v>435</v>
      </c>
      <c r="BR11">
        <v>646</v>
      </c>
      <c r="BS11">
        <v>657</v>
      </c>
      <c r="BT11">
        <v>104</v>
      </c>
      <c r="BU11">
        <v>209</v>
      </c>
      <c r="BV11">
        <v>100</v>
      </c>
      <c r="BW11">
        <v>351</v>
      </c>
      <c r="BX11">
        <v>1186</v>
      </c>
      <c r="BY11">
        <v>1241</v>
      </c>
      <c r="BZ11">
        <v>1084</v>
      </c>
    </row>
    <row r="12" spans="1:78" x14ac:dyDescent="0.25">
      <c r="B12" s="7">
        <v>0.4</v>
      </c>
      <c r="C12" s="7">
        <v>0.41</v>
      </c>
      <c r="D12" s="7">
        <v>0.38</v>
      </c>
      <c r="E12" s="7">
        <v>0.41</v>
      </c>
      <c r="F12" s="7">
        <v>0.35</v>
      </c>
      <c r="G12" s="7">
        <v>0.38</v>
      </c>
      <c r="H12" s="7">
        <v>0.48</v>
      </c>
      <c r="I12" s="7">
        <v>0.45</v>
      </c>
      <c r="J12" s="7">
        <v>0.38</v>
      </c>
      <c r="K12" s="7">
        <v>0.42</v>
      </c>
      <c r="L12" s="7">
        <v>0.36</v>
      </c>
      <c r="M12" s="7">
        <v>0.39</v>
      </c>
      <c r="N12" s="7">
        <v>0.41</v>
      </c>
      <c r="O12" s="7">
        <v>0.4</v>
      </c>
      <c r="P12" s="7">
        <v>0.39</v>
      </c>
      <c r="Q12" s="7">
        <v>0.42</v>
      </c>
      <c r="R12" s="7">
        <v>0.4</v>
      </c>
      <c r="S12" s="7">
        <v>0.42</v>
      </c>
      <c r="T12" s="7">
        <v>0.37</v>
      </c>
      <c r="U12" s="7">
        <v>0.35</v>
      </c>
      <c r="V12" s="7">
        <v>0.4</v>
      </c>
      <c r="W12" s="7">
        <v>0.42</v>
      </c>
      <c r="X12" s="7">
        <v>0.41</v>
      </c>
      <c r="Y12" s="7">
        <v>0.44</v>
      </c>
      <c r="Z12" s="7">
        <v>0.4</v>
      </c>
      <c r="AA12" s="7">
        <v>0.4</v>
      </c>
      <c r="AB12" s="7">
        <v>0.4</v>
      </c>
      <c r="AC12" s="7">
        <v>0.44</v>
      </c>
      <c r="AD12" s="7">
        <v>0.41</v>
      </c>
      <c r="AE12" s="7">
        <v>0.24</v>
      </c>
      <c r="AF12" s="7">
        <v>0.4</v>
      </c>
      <c r="AG12" s="7">
        <v>0.45</v>
      </c>
      <c r="AH12" s="7">
        <v>0.27</v>
      </c>
      <c r="AI12" s="7">
        <v>0.41</v>
      </c>
      <c r="AJ12" s="7">
        <v>0.42</v>
      </c>
      <c r="AK12" s="7">
        <v>0.31</v>
      </c>
      <c r="AL12" s="7">
        <v>0.47</v>
      </c>
      <c r="AM12" s="7">
        <v>0.37</v>
      </c>
      <c r="AN12" s="7">
        <v>0.39</v>
      </c>
      <c r="AO12" s="7">
        <v>0.24</v>
      </c>
      <c r="AP12" s="7">
        <v>0.4</v>
      </c>
      <c r="AQ12" s="7">
        <v>0.45</v>
      </c>
      <c r="AR12" s="7">
        <v>0.28000000000000003</v>
      </c>
      <c r="AS12" s="7">
        <v>0.37</v>
      </c>
      <c r="AT12" s="7">
        <v>0.44</v>
      </c>
      <c r="AU12" s="7">
        <v>0.4</v>
      </c>
      <c r="AV12" s="7">
        <v>0.41</v>
      </c>
      <c r="AW12" s="7">
        <v>0.46</v>
      </c>
      <c r="AX12" s="7">
        <v>0.35</v>
      </c>
      <c r="AY12" s="7">
        <v>0.4</v>
      </c>
      <c r="AZ12" s="7">
        <v>0.38</v>
      </c>
      <c r="BA12" s="7">
        <v>0.42</v>
      </c>
      <c r="BB12" s="7">
        <v>0.45</v>
      </c>
      <c r="BC12" s="7">
        <v>0.45</v>
      </c>
      <c r="BD12" s="7">
        <v>0.35</v>
      </c>
      <c r="BE12" s="7">
        <v>0.45</v>
      </c>
      <c r="BF12" s="7">
        <v>0.4</v>
      </c>
      <c r="BG12" s="7">
        <v>0.43</v>
      </c>
      <c r="BH12" s="7">
        <v>0.37</v>
      </c>
      <c r="BI12" s="7">
        <v>0.45</v>
      </c>
      <c r="BJ12" s="7">
        <v>0.46</v>
      </c>
      <c r="BK12" s="7">
        <v>0.38</v>
      </c>
      <c r="BL12" s="7">
        <v>0.43</v>
      </c>
      <c r="BM12" s="7">
        <v>0.66</v>
      </c>
      <c r="BN12" s="7">
        <v>0.48</v>
      </c>
      <c r="BO12" s="7">
        <v>0.31</v>
      </c>
      <c r="BP12" s="7">
        <v>0.08</v>
      </c>
      <c r="BQ12" s="7">
        <v>0.53</v>
      </c>
      <c r="BR12" s="7">
        <v>0.52</v>
      </c>
      <c r="BS12" s="7">
        <v>0.54</v>
      </c>
      <c r="BT12" s="7">
        <v>0.34</v>
      </c>
      <c r="BU12" s="7">
        <v>0.51</v>
      </c>
      <c r="BV12" s="7">
        <v>0.43</v>
      </c>
      <c r="BW12" s="7">
        <v>0.56000000000000005</v>
      </c>
      <c r="BX12" s="7">
        <v>0.41</v>
      </c>
      <c r="BY12" s="7">
        <v>0.43</v>
      </c>
      <c r="BZ12" s="7">
        <v>0.43</v>
      </c>
    </row>
    <row r="13" spans="1:78" x14ac:dyDescent="0.25">
      <c r="A13" t="s">
        <v>794</v>
      </c>
      <c r="B13">
        <v>1928</v>
      </c>
      <c r="C13">
        <v>1650</v>
      </c>
      <c r="D13">
        <v>169</v>
      </c>
      <c r="E13">
        <v>109</v>
      </c>
      <c r="F13">
        <v>355</v>
      </c>
      <c r="G13">
        <v>1074</v>
      </c>
      <c r="H13">
        <v>498</v>
      </c>
      <c r="I13">
        <v>525</v>
      </c>
      <c r="J13">
        <v>663</v>
      </c>
      <c r="K13">
        <v>344</v>
      </c>
      <c r="L13">
        <v>397</v>
      </c>
      <c r="M13">
        <v>495</v>
      </c>
      <c r="N13">
        <v>1201</v>
      </c>
      <c r="O13">
        <v>185</v>
      </c>
      <c r="P13">
        <v>46</v>
      </c>
      <c r="Q13">
        <v>294</v>
      </c>
      <c r="R13">
        <v>1634</v>
      </c>
      <c r="S13">
        <v>1300</v>
      </c>
      <c r="T13">
        <v>378</v>
      </c>
      <c r="U13">
        <v>226</v>
      </c>
      <c r="V13">
        <v>1479</v>
      </c>
      <c r="W13">
        <v>184</v>
      </c>
      <c r="X13">
        <v>256</v>
      </c>
      <c r="Y13">
        <v>196</v>
      </c>
      <c r="Z13">
        <v>1732</v>
      </c>
      <c r="AA13">
        <v>1924</v>
      </c>
      <c r="AB13">
        <v>1728</v>
      </c>
      <c r="AC13">
        <v>224</v>
      </c>
      <c r="AD13">
        <v>1543</v>
      </c>
      <c r="AE13">
        <v>145</v>
      </c>
      <c r="AF13">
        <v>1543</v>
      </c>
      <c r="AG13">
        <v>285</v>
      </c>
      <c r="AH13">
        <v>19</v>
      </c>
      <c r="AI13">
        <v>1561</v>
      </c>
      <c r="AJ13">
        <v>183</v>
      </c>
      <c r="AK13">
        <v>179</v>
      </c>
      <c r="AL13">
        <v>780</v>
      </c>
      <c r="AM13">
        <v>896</v>
      </c>
      <c r="AN13">
        <v>20</v>
      </c>
      <c r="AO13">
        <v>226</v>
      </c>
      <c r="AP13">
        <v>171</v>
      </c>
      <c r="AQ13">
        <v>178</v>
      </c>
      <c r="AR13">
        <v>142</v>
      </c>
      <c r="AS13">
        <v>104</v>
      </c>
      <c r="AT13">
        <v>190</v>
      </c>
      <c r="AU13">
        <v>124</v>
      </c>
      <c r="AV13">
        <v>154</v>
      </c>
      <c r="AW13">
        <v>36</v>
      </c>
      <c r="AX13">
        <v>132</v>
      </c>
      <c r="AY13">
        <v>202</v>
      </c>
      <c r="AZ13">
        <v>145</v>
      </c>
      <c r="BA13">
        <v>88</v>
      </c>
      <c r="BB13">
        <v>157</v>
      </c>
      <c r="BC13">
        <v>98</v>
      </c>
      <c r="BD13">
        <v>8</v>
      </c>
      <c r="BE13">
        <v>285</v>
      </c>
      <c r="BF13">
        <v>1643</v>
      </c>
      <c r="BG13">
        <v>1113</v>
      </c>
      <c r="BH13">
        <v>815</v>
      </c>
      <c r="BI13">
        <v>449</v>
      </c>
      <c r="BJ13">
        <v>278</v>
      </c>
      <c r="BK13">
        <v>264</v>
      </c>
      <c r="BL13">
        <v>74</v>
      </c>
      <c r="BM13">
        <v>234</v>
      </c>
      <c r="BN13">
        <v>601</v>
      </c>
      <c r="BO13">
        <v>930</v>
      </c>
      <c r="BP13">
        <v>163</v>
      </c>
      <c r="BQ13">
        <v>316</v>
      </c>
      <c r="BR13">
        <v>500</v>
      </c>
      <c r="BS13">
        <v>475</v>
      </c>
      <c r="BT13">
        <v>156</v>
      </c>
      <c r="BU13">
        <v>162</v>
      </c>
      <c r="BV13">
        <v>99</v>
      </c>
      <c r="BW13">
        <v>228</v>
      </c>
      <c r="BX13">
        <v>1297</v>
      </c>
      <c r="BY13">
        <v>1297</v>
      </c>
      <c r="BZ13">
        <v>1087</v>
      </c>
    </row>
    <row r="14" spans="1:78" x14ac:dyDescent="0.25">
      <c r="B14" s="7">
        <v>0.46</v>
      </c>
      <c r="C14" s="7">
        <v>0.46</v>
      </c>
      <c r="D14" s="7">
        <v>0.48</v>
      </c>
      <c r="E14" s="7">
        <v>0.42</v>
      </c>
      <c r="F14" s="7">
        <v>0.49</v>
      </c>
      <c r="G14" s="7">
        <v>0.49</v>
      </c>
      <c r="H14" s="7">
        <v>0.39</v>
      </c>
      <c r="I14" s="7">
        <v>0.45</v>
      </c>
      <c r="J14" s="7">
        <v>0.47</v>
      </c>
      <c r="K14" s="7">
        <v>0.44</v>
      </c>
      <c r="L14" s="7">
        <v>0.47</v>
      </c>
      <c r="M14" s="7">
        <v>0.48</v>
      </c>
      <c r="N14" s="7">
        <v>0.46</v>
      </c>
      <c r="O14" s="7">
        <v>0.45</v>
      </c>
      <c r="P14" s="7">
        <v>0.37</v>
      </c>
      <c r="Q14" s="7">
        <v>0.45</v>
      </c>
      <c r="R14" s="7">
        <v>0.46</v>
      </c>
      <c r="S14" s="7">
        <v>0.46</v>
      </c>
      <c r="T14" s="7">
        <v>0.46</v>
      </c>
      <c r="U14" s="7">
        <v>0.46</v>
      </c>
      <c r="V14" s="7">
        <v>0.47</v>
      </c>
      <c r="W14" s="7">
        <v>0.46</v>
      </c>
      <c r="X14" s="7">
        <v>0.43</v>
      </c>
      <c r="Y14" s="7">
        <v>0.4</v>
      </c>
      <c r="Z14" s="7">
        <v>0.47</v>
      </c>
      <c r="AA14" s="7">
        <v>0.46</v>
      </c>
      <c r="AB14" s="7">
        <v>0.47</v>
      </c>
      <c r="AC14" s="7">
        <v>0.43</v>
      </c>
      <c r="AD14" s="7">
        <v>0.46</v>
      </c>
      <c r="AE14" s="7">
        <v>0.5</v>
      </c>
      <c r="AF14" s="7">
        <v>0.46</v>
      </c>
      <c r="AG14" s="7">
        <v>0.44</v>
      </c>
      <c r="AH14" s="7">
        <v>0.67</v>
      </c>
      <c r="AI14" s="7">
        <v>0.47</v>
      </c>
      <c r="AJ14" s="7">
        <v>0.42</v>
      </c>
      <c r="AK14" s="7">
        <v>0.47</v>
      </c>
      <c r="AL14" s="7">
        <v>0.43</v>
      </c>
      <c r="AM14" s="7">
        <v>0.48</v>
      </c>
      <c r="AN14" s="7">
        <v>0.46</v>
      </c>
      <c r="AO14" s="7">
        <v>0.53</v>
      </c>
      <c r="AP14" s="7">
        <v>0.42</v>
      </c>
      <c r="AQ14" s="7">
        <v>0.43</v>
      </c>
      <c r="AR14" s="7">
        <v>0.48</v>
      </c>
      <c r="AS14" s="7">
        <v>0.44</v>
      </c>
      <c r="AT14" s="7">
        <v>0.45</v>
      </c>
      <c r="AU14" s="7">
        <v>0.49</v>
      </c>
      <c r="AV14" s="7">
        <v>0.46</v>
      </c>
      <c r="AW14" s="7">
        <v>0.39</v>
      </c>
      <c r="AX14" s="7">
        <v>0.52</v>
      </c>
      <c r="AY14" s="7">
        <v>0.52</v>
      </c>
      <c r="AZ14" s="7">
        <v>0.48</v>
      </c>
      <c r="BA14" s="7">
        <v>0.44</v>
      </c>
      <c r="BB14" s="7">
        <v>0.45</v>
      </c>
      <c r="BC14" s="7">
        <v>0.47</v>
      </c>
      <c r="BD14" s="7">
        <v>0.53</v>
      </c>
      <c r="BE14" s="7">
        <v>0.44</v>
      </c>
      <c r="BF14" s="7">
        <v>0.47</v>
      </c>
      <c r="BG14" s="7">
        <v>0.46</v>
      </c>
      <c r="BH14" s="7">
        <v>0.47</v>
      </c>
      <c r="BI14" s="7">
        <v>0.45</v>
      </c>
      <c r="BJ14" s="7">
        <v>0.42</v>
      </c>
      <c r="BK14" s="7">
        <v>0.51</v>
      </c>
      <c r="BL14" s="7">
        <v>0.46</v>
      </c>
      <c r="BM14" s="7">
        <v>0.3</v>
      </c>
      <c r="BN14" s="7">
        <v>0.45</v>
      </c>
      <c r="BO14" s="7">
        <v>0.56999999999999995</v>
      </c>
      <c r="BP14" s="7">
        <v>0.36</v>
      </c>
      <c r="BQ14" s="7">
        <v>0.38</v>
      </c>
      <c r="BR14" s="7">
        <v>0.4</v>
      </c>
      <c r="BS14" s="7">
        <v>0.39</v>
      </c>
      <c r="BT14" s="7">
        <v>0.51</v>
      </c>
      <c r="BU14" s="7">
        <v>0.4</v>
      </c>
      <c r="BV14" s="7">
        <v>0.42</v>
      </c>
      <c r="BW14" s="7">
        <v>0.36</v>
      </c>
      <c r="BX14" s="7">
        <v>0.45</v>
      </c>
      <c r="BY14" s="7">
        <v>0.44</v>
      </c>
      <c r="BZ14" s="7">
        <v>0.43</v>
      </c>
    </row>
    <row r="15" spans="1:78" x14ac:dyDescent="0.25">
      <c r="A15" t="s">
        <v>795</v>
      </c>
      <c r="B15">
        <v>526</v>
      </c>
      <c r="C15">
        <v>442</v>
      </c>
      <c r="D15">
        <v>43</v>
      </c>
      <c r="E15">
        <v>41</v>
      </c>
      <c r="F15">
        <v>108</v>
      </c>
      <c r="G15">
        <v>274</v>
      </c>
      <c r="H15">
        <v>144</v>
      </c>
      <c r="I15">
        <v>111</v>
      </c>
      <c r="J15">
        <v>186</v>
      </c>
      <c r="K15">
        <v>101</v>
      </c>
      <c r="L15">
        <v>128</v>
      </c>
      <c r="M15">
        <v>132</v>
      </c>
      <c r="N15">
        <v>311</v>
      </c>
      <c r="O15">
        <v>58</v>
      </c>
      <c r="P15">
        <v>25</v>
      </c>
      <c r="Q15">
        <v>84</v>
      </c>
      <c r="R15">
        <v>442</v>
      </c>
      <c r="S15">
        <v>296</v>
      </c>
      <c r="T15">
        <v>137</v>
      </c>
      <c r="U15">
        <v>86</v>
      </c>
      <c r="V15">
        <v>398</v>
      </c>
      <c r="W15">
        <v>43</v>
      </c>
      <c r="X15">
        <v>84</v>
      </c>
      <c r="Y15">
        <v>71</v>
      </c>
      <c r="Z15">
        <v>455</v>
      </c>
      <c r="AA15">
        <v>525</v>
      </c>
      <c r="AB15">
        <v>453</v>
      </c>
      <c r="AC15">
        <v>63</v>
      </c>
      <c r="AD15">
        <v>392</v>
      </c>
      <c r="AE15">
        <v>64</v>
      </c>
      <c r="AF15">
        <v>418</v>
      </c>
      <c r="AG15">
        <v>70</v>
      </c>
      <c r="AH15">
        <v>2</v>
      </c>
      <c r="AI15">
        <v>381</v>
      </c>
      <c r="AJ15">
        <v>65</v>
      </c>
      <c r="AK15">
        <v>77</v>
      </c>
      <c r="AL15">
        <v>175</v>
      </c>
      <c r="AM15">
        <v>255</v>
      </c>
      <c r="AN15">
        <v>6</v>
      </c>
      <c r="AO15">
        <v>89</v>
      </c>
      <c r="AP15">
        <v>68</v>
      </c>
      <c r="AQ15">
        <v>47</v>
      </c>
      <c r="AR15">
        <v>68</v>
      </c>
      <c r="AS15">
        <v>44</v>
      </c>
      <c r="AT15">
        <v>45</v>
      </c>
      <c r="AU15">
        <v>27</v>
      </c>
      <c r="AV15">
        <v>42</v>
      </c>
      <c r="AW15">
        <v>12</v>
      </c>
      <c r="AX15">
        <v>31</v>
      </c>
      <c r="AY15">
        <v>31</v>
      </c>
      <c r="AZ15">
        <v>41</v>
      </c>
      <c r="BA15">
        <v>25</v>
      </c>
      <c r="BB15">
        <v>31</v>
      </c>
      <c r="BC15">
        <v>12</v>
      </c>
      <c r="BD15">
        <v>2</v>
      </c>
      <c r="BE15">
        <v>69</v>
      </c>
      <c r="BF15">
        <v>457</v>
      </c>
      <c r="BG15">
        <v>267</v>
      </c>
      <c r="BH15">
        <v>259</v>
      </c>
      <c r="BI15">
        <v>96</v>
      </c>
      <c r="BJ15">
        <v>71</v>
      </c>
      <c r="BK15">
        <v>57</v>
      </c>
      <c r="BL15">
        <v>18</v>
      </c>
      <c r="BM15">
        <v>29</v>
      </c>
      <c r="BN15">
        <v>82</v>
      </c>
      <c r="BO15">
        <v>171</v>
      </c>
      <c r="BP15">
        <v>245</v>
      </c>
      <c r="BQ15">
        <v>67</v>
      </c>
      <c r="BR15">
        <v>97</v>
      </c>
      <c r="BS15">
        <v>88</v>
      </c>
      <c r="BT15">
        <v>43</v>
      </c>
      <c r="BU15">
        <v>35</v>
      </c>
      <c r="BV15">
        <v>29</v>
      </c>
      <c r="BW15">
        <v>44</v>
      </c>
      <c r="BX15">
        <v>356</v>
      </c>
      <c r="BY15">
        <v>350</v>
      </c>
      <c r="BZ15">
        <v>307</v>
      </c>
    </row>
    <row r="16" spans="1:78" x14ac:dyDescent="0.25">
      <c r="B16" s="7">
        <v>0.13</v>
      </c>
      <c r="C16" s="7">
        <v>0.12</v>
      </c>
      <c r="D16" s="7">
        <v>0.12</v>
      </c>
      <c r="E16" s="7">
        <v>0.16</v>
      </c>
      <c r="F16" s="7">
        <v>0.15</v>
      </c>
      <c r="G16" s="7">
        <v>0.13</v>
      </c>
      <c r="H16" s="7">
        <v>0.11</v>
      </c>
      <c r="I16" s="7">
        <v>0.1</v>
      </c>
      <c r="J16" s="7">
        <v>0.13</v>
      </c>
      <c r="K16" s="7">
        <v>0.13</v>
      </c>
      <c r="L16" s="7">
        <v>0.15</v>
      </c>
      <c r="M16" s="7">
        <v>0.13</v>
      </c>
      <c r="N16" s="7">
        <v>0.12</v>
      </c>
      <c r="O16" s="7">
        <v>0.14000000000000001</v>
      </c>
      <c r="P16" s="7">
        <v>0.2</v>
      </c>
      <c r="Q16" s="7">
        <v>0.13</v>
      </c>
      <c r="R16" s="7">
        <v>0.13</v>
      </c>
      <c r="S16" s="7">
        <v>0.11</v>
      </c>
      <c r="T16" s="7">
        <v>0.17</v>
      </c>
      <c r="U16" s="7">
        <v>0.17</v>
      </c>
      <c r="V16" s="7">
        <v>0.13</v>
      </c>
      <c r="W16" s="7">
        <v>0.11</v>
      </c>
      <c r="X16" s="7">
        <v>0.14000000000000001</v>
      </c>
      <c r="Y16" s="7">
        <v>0.15</v>
      </c>
      <c r="Z16" s="7">
        <v>0.12</v>
      </c>
      <c r="AA16" s="7">
        <v>0.13</v>
      </c>
      <c r="AB16" s="7">
        <v>0.12</v>
      </c>
      <c r="AC16" s="7">
        <v>0.12</v>
      </c>
      <c r="AD16" s="7">
        <v>0.12</v>
      </c>
      <c r="AE16" s="7">
        <v>0.22</v>
      </c>
      <c r="AF16" s="7">
        <v>0.13</v>
      </c>
      <c r="AG16" s="7">
        <v>0.11</v>
      </c>
      <c r="AH16" s="7">
        <v>0.06</v>
      </c>
      <c r="AI16" s="7">
        <v>0.11</v>
      </c>
      <c r="AJ16" s="7">
        <v>0.15</v>
      </c>
      <c r="AK16" s="7">
        <v>0.2</v>
      </c>
      <c r="AL16" s="7">
        <v>0.1</v>
      </c>
      <c r="AM16" s="7">
        <v>0.14000000000000001</v>
      </c>
      <c r="AN16" s="7">
        <v>0.14000000000000001</v>
      </c>
      <c r="AO16" s="7">
        <v>0.21</v>
      </c>
      <c r="AP16" s="7">
        <v>0.17</v>
      </c>
      <c r="AQ16" s="7">
        <v>0.12</v>
      </c>
      <c r="AR16" s="7">
        <v>0.23</v>
      </c>
      <c r="AS16" s="7">
        <v>0.19</v>
      </c>
      <c r="AT16" s="7">
        <v>0.1</v>
      </c>
      <c r="AU16" s="7">
        <v>0.11</v>
      </c>
      <c r="AV16" s="7">
        <v>0.13</v>
      </c>
      <c r="AW16" s="7">
        <v>0.13</v>
      </c>
      <c r="AX16" s="7">
        <v>0.12</v>
      </c>
      <c r="AY16" s="7">
        <v>0.08</v>
      </c>
      <c r="AZ16" s="7">
        <v>0.14000000000000001</v>
      </c>
      <c r="BA16" s="7">
        <v>0.12</v>
      </c>
      <c r="BB16" s="7">
        <v>0.09</v>
      </c>
      <c r="BC16" s="7">
        <v>0.06</v>
      </c>
      <c r="BD16" s="7">
        <v>0.12</v>
      </c>
      <c r="BE16" s="7">
        <v>0.11</v>
      </c>
      <c r="BF16" s="7">
        <v>0.13</v>
      </c>
      <c r="BG16" s="7">
        <v>0.11</v>
      </c>
      <c r="BH16" s="7">
        <v>0.15</v>
      </c>
      <c r="BI16" s="7">
        <v>0.1</v>
      </c>
      <c r="BJ16" s="7">
        <v>0.11</v>
      </c>
      <c r="BK16" s="7">
        <v>0.11</v>
      </c>
      <c r="BL16" s="7">
        <v>0.11</v>
      </c>
      <c r="BM16" s="7">
        <v>0.04</v>
      </c>
      <c r="BN16" s="7">
        <v>0.06</v>
      </c>
      <c r="BO16" s="7">
        <v>0.11</v>
      </c>
      <c r="BP16" s="7">
        <v>0.53</v>
      </c>
      <c r="BQ16" s="7">
        <v>0.08</v>
      </c>
      <c r="BR16" s="7">
        <v>0.08</v>
      </c>
      <c r="BS16" s="7">
        <v>7.0000000000000007E-2</v>
      </c>
      <c r="BT16" s="7">
        <v>0.14000000000000001</v>
      </c>
      <c r="BU16" s="7">
        <v>0.09</v>
      </c>
      <c r="BV16" s="7">
        <v>0.12</v>
      </c>
      <c r="BW16" s="7">
        <v>7.0000000000000007E-2</v>
      </c>
      <c r="BX16" s="7">
        <v>0.12</v>
      </c>
      <c r="BY16" s="7">
        <v>0.12</v>
      </c>
      <c r="BZ16" s="7">
        <v>0.12</v>
      </c>
    </row>
    <row r="17" spans="1:78" x14ac:dyDescent="0.25">
      <c r="A17" t="s">
        <v>41</v>
      </c>
      <c r="B17">
        <v>38</v>
      </c>
      <c r="C17">
        <v>29</v>
      </c>
      <c r="D17">
        <v>6</v>
      </c>
      <c r="E17">
        <v>4</v>
      </c>
      <c r="F17">
        <v>11</v>
      </c>
      <c r="G17">
        <v>11</v>
      </c>
      <c r="H17">
        <v>16</v>
      </c>
      <c r="I17">
        <v>5</v>
      </c>
      <c r="J17">
        <v>15</v>
      </c>
      <c r="K17">
        <v>8</v>
      </c>
      <c r="L17">
        <v>11</v>
      </c>
      <c r="M17">
        <v>12</v>
      </c>
      <c r="N17">
        <v>19</v>
      </c>
      <c r="O17">
        <v>3</v>
      </c>
      <c r="P17">
        <v>4</v>
      </c>
      <c r="Q17">
        <v>5</v>
      </c>
      <c r="R17">
        <v>34</v>
      </c>
      <c r="S17">
        <v>23</v>
      </c>
      <c r="T17">
        <v>5</v>
      </c>
      <c r="U17">
        <v>11</v>
      </c>
      <c r="V17">
        <v>25</v>
      </c>
      <c r="W17">
        <v>4</v>
      </c>
      <c r="X17">
        <v>8</v>
      </c>
      <c r="Y17">
        <v>6</v>
      </c>
      <c r="Z17">
        <v>33</v>
      </c>
      <c r="AA17">
        <v>38</v>
      </c>
      <c r="AB17">
        <v>33</v>
      </c>
      <c r="AC17">
        <v>2</v>
      </c>
      <c r="AD17">
        <v>25</v>
      </c>
      <c r="AE17">
        <v>11</v>
      </c>
      <c r="AF17">
        <v>30</v>
      </c>
      <c r="AG17">
        <v>6</v>
      </c>
      <c r="AH17">
        <v>0</v>
      </c>
      <c r="AI17">
        <v>24</v>
      </c>
      <c r="AJ17">
        <v>4</v>
      </c>
      <c r="AK17">
        <v>8</v>
      </c>
      <c r="AL17">
        <v>16</v>
      </c>
      <c r="AM17">
        <v>13</v>
      </c>
      <c r="AN17">
        <v>0</v>
      </c>
      <c r="AO17">
        <v>9</v>
      </c>
      <c r="AP17">
        <v>6</v>
      </c>
      <c r="AQ17">
        <v>1</v>
      </c>
      <c r="AR17">
        <v>2</v>
      </c>
      <c r="AS17">
        <v>0</v>
      </c>
      <c r="AT17">
        <v>2</v>
      </c>
      <c r="AU17">
        <v>2</v>
      </c>
      <c r="AV17">
        <v>1</v>
      </c>
      <c r="AW17">
        <v>2</v>
      </c>
      <c r="AX17">
        <v>4</v>
      </c>
      <c r="AY17">
        <v>3</v>
      </c>
      <c r="AZ17">
        <v>2</v>
      </c>
      <c r="BA17">
        <v>4</v>
      </c>
      <c r="BB17">
        <v>6</v>
      </c>
      <c r="BC17">
        <v>3</v>
      </c>
      <c r="BD17">
        <v>0</v>
      </c>
      <c r="BE17">
        <v>6</v>
      </c>
      <c r="BF17">
        <v>32</v>
      </c>
      <c r="BG17">
        <v>17</v>
      </c>
      <c r="BH17">
        <v>21</v>
      </c>
      <c r="BI17">
        <v>5</v>
      </c>
      <c r="BJ17">
        <v>9</v>
      </c>
      <c r="BK17">
        <v>3</v>
      </c>
      <c r="BL17">
        <v>0</v>
      </c>
      <c r="BM17">
        <v>1</v>
      </c>
      <c r="BN17">
        <v>10</v>
      </c>
      <c r="BO17">
        <v>13</v>
      </c>
      <c r="BP17">
        <v>14</v>
      </c>
      <c r="BQ17">
        <v>5</v>
      </c>
      <c r="BR17">
        <v>8</v>
      </c>
      <c r="BS17">
        <v>6</v>
      </c>
      <c r="BT17">
        <v>4</v>
      </c>
      <c r="BU17">
        <v>3</v>
      </c>
      <c r="BV17">
        <v>5</v>
      </c>
      <c r="BW17">
        <v>2</v>
      </c>
      <c r="BX17">
        <v>32</v>
      </c>
      <c r="BY17">
        <v>31</v>
      </c>
      <c r="BZ17">
        <v>29</v>
      </c>
    </row>
    <row r="18" spans="1:78" x14ac:dyDescent="0.25">
      <c r="B18" s="7">
        <v>0.01</v>
      </c>
      <c r="C18" s="7">
        <v>0.01</v>
      </c>
      <c r="D18" s="7">
        <v>0.02</v>
      </c>
      <c r="E18" s="7">
        <v>0.01</v>
      </c>
      <c r="F18" s="7">
        <v>0.02</v>
      </c>
      <c r="G18">
        <v>0</v>
      </c>
      <c r="H18" s="7">
        <v>0.01</v>
      </c>
      <c r="I18">
        <v>0</v>
      </c>
      <c r="J18" s="7">
        <v>0.01</v>
      </c>
      <c r="K18" s="7">
        <v>0.01</v>
      </c>
      <c r="L18" s="7">
        <v>0.01</v>
      </c>
      <c r="M18" s="7">
        <v>0.01</v>
      </c>
      <c r="N18" s="7">
        <v>0.01</v>
      </c>
      <c r="O18" s="7">
        <v>0.01</v>
      </c>
      <c r="P18" s="7">
        <v>0.03</v>
      </c>
      <c r="Q18" s="7">
        <v>0.01</v>
      </c>
      <c r="R18" s="7">
        <v>0.01</v>
      </c>
      <c r="S18" s="7">
        <v>0.01</v>
      </c>
      <c r="T18" s="7">
        <v>0.01</v>
      </c>
      <c r="U18" s="7">
        <v>0.02</v>
      </c>
      <c r="V18" s="7">
        <v>0.01</v>
      </c>
      <c r="W18" s="7">
        <v>0.01</v>
      </c>
      <c r="X18" s="7">
        <v>0.01</v>
      </c>
      <c r="Y18" s="7">
        <v>0.01</v>
      </c>
      <c r="Z18" s="7">
        <v>0.01</v>
      </c>
      <c r="AA18" s="7">
        <v>0.01</v>
      </c>
      <c r="AB18" s="7">
        <v>0.01</v>
      </c>
      <c r="AC18">
        <v>0</v>
      </c>
      <c r="AD18" s="7">
        <v>0.01</v>
      </c>
      <c r="AE18" s="7">
        <v>0.04</v>
      </c>
      <c r="AF18" s="7">
        <v>0.01</v>
      </c>
      <c r="AG18" s="7">
        <v>0.01</v>
      </c>
      <c r="AH18" t="s">
        <v>108</v>
      </c>
      <c r="AI18" s="7">
        <v>0.01</v>
      </c>
      <c r="AJ18" s="7">
        <v>0.01</v>
      </c>
      <c r="AK18" s="7">
        <v>0.02</v>
      </c>
      <c r="AL18" s="7">
        <v>0.01</v>
      </c>
      <c r="AM18" s="7">
        <v>0.01</v>
      </c>
      <c r="AN18" t="s">
        <v>108</v>
      </c>
      <c r="AO18" s="7">
        <v>0.02</v>
      </c>
      <c r="AP18" s="7">
        <v>0.02</v>
      </c>
      <c r="AQ18">
        <v>0</v>
      </c>
      <c r="AR18" s="7">
        <v>0.01</v>
      </c>
      <c r="AS18" t="s">
        <v>108</v>
      </c>
      <c r="AT18">
        <v>0</v>
      </c>
      <c r="AU18" s="7">
        <v>0.01</v>
      </c>
      <c r="AV18">
        <v>0</v>
      </c>
      <c r="AW18" s="7">
        <v>0.02</v>
      </c>
      <c r="AX18" s="7">
        <v>0.02</v>
      </c>
      <c r="AY18" s="7">
        <v>0.01</v>
      </c>
      <c r="AZ18" s="7">
        <v>0.01</v>
      </c>
      <c r="BA18" s="7">
        <v>0.02</v>
      </c>
      <c r="BB18" s="7">
        <v>0.02</v>
      </c>
      <c r="BC18" s="7">
        <v>0.01</v>
      </c>
      <c r="BD18" t="s">
        <v>108</v>
      </c>
      <c r="BE18" s="7">
        <v>0.01</v>
      </c>
      <c r="BF18" s="7">
        <v>0.01</v>
      </c>
      <c r="BG18" s="7">
        <v>0.01</v>
      </c>
      <c r="BH18" s="7">
        <v>0.01</v>
      </c>
      <c r="BI18" s="7">
        <v>0.01</v>
      </c>
      <c r="BJ18" s="7">
        <v>0.01</v>
      </c>
      <c r="BK18" s="7">
        <v>0.01</v>
      </c>
      <c r="BL18" t="s">
        <v>108</v>
      </c>
      <c r="BM18">
        <v>0</v>
      </c>
      <c r="BN18" s="7">
        <v>0.01</v>
      </c>
      <c r="BO18" s="7">
        <v>0.01</v>
      </c>
      <c r="BP18" s="7">
        <v>0.03</v>
      </c>
      <c r="BQ18" s="7">
        <v>0.01</v>
      </c>
      <c r="BR18" s="7">
        <v>0.01</v>
      </c>
      <c r="BS18">
        <v>0</v>
      </c>
      <c r="BT18" s="7">
        <v>0.01</v>
      </c>
      <c r="BU18" s="7">
        <v>0.01</v>
      </c>
      <c r="BV18" s="7">
        <v>0.02</v>
      </c>
      <c r="BW18">
        <v>0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822</v>
      </c>
    </row>
    <row r="2" spans="1:78" x14ac:dyDescent="0.25">
      <c r="A2" t="s">
        <v>824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3528</v>
      </c>
      <c r="C8">
        <v>3029</v>
      </c>
      <c r="D8">
        <v>281</v>
      </c>
      <c r="E8">
        <v>218</v>
      </c>
      <c r="F8">
        <v>567</v>
      </c>
      <c r="G8">
        <v>1588</v>
      </c>
      <c r="H8">
        <v>1373</v>
      </c>
      <c r="I8">
        <v>850</v>
      </c>
      <c r="J8">
        <v>985</v>
      </c>
      <c r="K8">
        <v>634</v>
      </c>
      <c r="L8">
        <v>1059</v>
      </c>
      <c r="M8">
        <v>1126</v>
      </c>
      <c r="N8">
        <v>1954</v>
      </c>
      <c r="O8">
        <v>344</v>
      </c>
      <c r="P8">
        <v>104</v>
      </c>
      <c r="Q8">
        <v>677</v>
      </c>
      <c r="R8">
        <v>2851</v>
      </c>
      <c r="S8">
        <v>2329</v>
      </c>
      <c r="T8">
        <v>646</v>
      </c>
      <c r="U8">
        <v>503</v>
      </c>
      <c r="V8">
        <v>2444</v>
      </c>
      <c r="W8">
        <v>393</v>
      </c>
      <c r="X8">
        <v>670</v>
      </c>
      <c r="Y8">
        <v>428</v>
      </c>
      <c r="Z8">
        <v>3100</v>
      </c>
      <c r="AA8">
        <v>3520</v>
      </c>
      <c r="AB8">
        <v>3092</v>
      </c>
      <c r="AC8">
        <v>428</v>
      </c>
      <c r="AD8">
        <v>2854</v>
      </c>
      <c r="AE8">
        <v>216</v>
      </c>
      <c r="AF8">
        <v>2867</v>
      </c>
      <c r="AG8">
        <v>514</v>
      </c>
      <c r="AH8">
        <v>22</v>
      </c>
      <c r="AI8">
        <v>2787</v>
      </c>
      <c r="AJ8">
        <v>398</v>
      </c>
      <c r="AK8">
        <v>327</v>
      </c>
      <c r="AL8">
        <v>1560</v>
      </c>
      <c r="AM8">
        <v>1574</v>
      </c>
      <c r="AN8">
        <v>36</v>
      </c>
      <c r="AO8">
        <v>349</v>
      </c>
      <c r="AP8">
        <v>320</v>
      </c>
      <c r="AQ8">
        <v>351</v>
      </c>
      <c r="AR8">
        <v>195</v>
      </c>
      <c r="AS8">
        <v>186</v>
      </c>
      <c r="AT8">
        <v>376</v>
      </c>
      <c r="AU8">
        <v>221</v>
      </c>
      <c r="AV8">
        <v>285</v>
      </c>
      <c r="AW8">
        <v>71</v>
      </c>
      <c r="AX8">
        <v>206</v>
      </c>
      <c r="AY8">
        <v>369</v>
      </c>
      <c r="AZ8">
        <v>251</v>
      </c>
      <c r="BA8">
        <v>171</v>
      </c>
      <c r="BB8">
        <v>321</v>
      </c>
      <c r="BC8">
        <v>191</v>
      </c>
      <c r="BD8">
        <v>14</v>
      </c>
      <c r="BE8">
        <v>524</v>
      </c>
      <c r="BF8">
        <v>3004</v>
      </c>
      <c r="BG8">
        <v>2049</v>
      </c>
      <c r="BH8">
        <v>1479</v>
      </c>
      <c r="BI8">
        <v>796</v>
      </c>
      <c r="BJ8">
        <v>555</v>
      </c>
      <c r="BK8">
        <v>482</v>
      </c>
      <c r="BL8">
        <v>140</v>
      </c>
      <c r="BM8">
        <v>665</v>
      </c>
      <c r="BN8">
        <v>1178</v>
      </c>
      <c r="BO8">
        <v>1467</v>
      </c>
      <c r="BP8">
        <v>218</v>
      </c>
      <c r="BQ8">
        <v>698</v>
      </c>
      <c r="BR8">
        <v>1036</v>
      </c>
      <c r="BS8">
        <v>1027</v>
      </c>
      <c r="BT8">
        <v>249</v>
      </c>
      <c r="BU8">
        <v>326</v>
      </c>
      <c r="BV8">
        <v>199</v>
      </c>
      <c r="BW8">
        <v>527</v>
      </c>
      <c r="BX8">
        <v>2471</v>
      </c>
      <c r="BY8">
        <v>2519</v>
      </c>
      <c r="BZ8">
        <v>2177</v>
      </c>
    </row>
    <row r="9" spans="1:78" x14ac:dyDescent="0.25">
      <c r="A9" t="s">
        <v>103</v>
      </c>
      <c r="B9">
        <v>3613</v>
      </c>
      <c r="C9">
        <v>3096</v>
      </c>
      <c r="D9">
        <v>302</v>
      </c>
      <c r="E9">
        <v>215</v>
      </c>
      <c r="F9">
        <v>606</v>
      </c>
      <c r="G9">
        <v>1892</v>
      </c>
      <c r="H9">
        <v>1115</v>
      </c>
      <c r="I9">
        <v>1048</v>
      </c>
      <c r="J9">
        <v>1195</v>
      </c>
      <c r="K9">
        <v>667</v>
      </c>
      <c r="L9">
        <v>703</v>
      </c>
      <c r="M9">
        <v>898</v>
      </c>
      <c r="N9">
        <v>2269</v>
      </c>
      <c r="O9">
        <v>351</v>
      </c>
      <c r="P9">
        <v>95</v>
      </c>
      <c r="Q9">
        <v>568</v>
      </c>
      <c r="R9">
        <v>3046</v>
      </c>
      <c r="S9">
        <v>2488</v>
      </c>
      <c r="T9">
        <v>681</v>
      </c>
      <c r="U9">
        <v>398</v>
      </c>
      <c r="V9">
        <v>2737</v>
      </c>
      <c r="W9">
        <v>354</v>
      </c>
      <c r="X9">
        <v>499</v>
      </c>
      <c r="Y9">
        <v>410</v>
      </c>
      <c r="Z9">
        <v>3203</v>
      </c>
      <c r="AA9">
        <v>3605</v>
      </c>
      <c r="AB9">
        <v>3195</v>
      </c>
      <c r="AC9">
        <v>449</v>
      </c>
      <c r="AD9">
        <v>2919</v>
      </c>
      <c r="AE9">
        <v>215</v>
      </c>
      <c r="AF9">
        <v>2890</v>
      </c>
      <c r="AG9">
        <v>577</v>
      </c>
      <c r="AH9">
        <v>26</v>
      </c>
      <c r="AI9">
        <v>2943</v>
      </c>
      <c r="AJ9">
        <v>365</v>
      </c>
      <c r="AK9">
        <v>298</v>
      </c>
      <c r="AL9">
        <v>1643</v>
      </c>
      <c r="AM9">
        <v>1593</v>
      </c>
      <c r="AN9">
        <v>37</v>
      </c>
      <c r="AO9">
        <v>331</v>
      </c>
      <c r="AP9">
        <v>335</v>
      </c>
      <c r="AQ9">
        <v>364</v>
      </c>
      <c r="AR9">
        <v>225</v>
      </c>
      <c r="AS9">
        <v>189</v>
      </c>
      <c r="AT9">
        <v>379</v>
      </c>
      <c r="AU9">
        <v>225</v>
      </c>
      <c r="AV9">
        <v>290</v>
      </c>
      <c r="AW9">
        <v>77</v>
      </c>
      <c r="AX9">
        <v>221</v>
      </c>
      <c r="AY9">
        <v>357</v>
      </c>
      <c r="AZ9">
        <v>259</v>
      </c>
      <c r="BA9">
        <v>173</v>
      </c>
      <c r="BB9">
        <v>314</v>
      </c>
      <c r="BC9">
        <v>191</v>
      </c>
      <c r="BD9">
        <v>14</v>
      </c>
      <c r="BE9">
        <v>576</v>
      </c>
      <c r="BF9">
        <v>3037</v>
      </c>
      <c r="BG9">
        <v>2158</v>
      </c>
      <c r="BH9">
        <v>1455</v>
      </c>
      <c r="BI9">
        <v>902</v>
      </c>
      <c r="BJ9">
        <v>580</v>
      </c>
      <c r="BK9">
        <v>462</v>
      </c>
      <c r="BL9">
        <v>144</v>
      </c>
      <c r="BM9">
        <v>740</v>
      </c>
      <c r="BN9">
        <v>1240</v>
      </c>
      <c r="BO9">
        <v>1434</v>
      </c>
      <c r="BP9">
        <v>199</v>
      </c>
      <c r="BQ9">
        <v>751</v>
      </c>
      <c r="BR9">
        <v>1146</v>
      </c>
      <c r="BS9">
        <v>1131</v>
      </c>
      <c r="BT9">
        <v>260</v>
      </c>
      <c r="BU9">
        <v>371</v>
      </c>
      <c r="BV9">
        <v>199</v>
      </c>
      <c r="BW9">
        <v>580</v>
      </c>
      <c r="BX9">
        <v>2483</v>
      </c>
      <c r="BY9">
        <v>2538</v>
      </c>
      <c r="BZ9">
        <v>2171</v>
      </c>
    </row>
    <row r="10" spans="1:78" x14ac:dyDescent="0.25">
      <c r="A10" t="s">
        <v>104</v>
      </c>
    </row>
    <row r="11" spans="1:78" x14ac:dyDescent="0.25">
      <c r="A11" t="s">
        <v>799</v>
      </c>
      <c r="B11">
        <v>719</v>
      </c>
      <c r="C11">
        <v>601</v>
      </c>
      <c r="D11">
        <v>73</v>
      </c>
      <c r="E11">
        <v>46</v>
      </c>
      <c r="F11">
        <v>114</v>
      </c>
      <c r="G11">
        <v>371</v>
      </c>
      <c r="H11">
        <v>234</v>
      </c>
      <c r="I11">
        <v>224</v>
      </c>
      <c r="J11">
        <v>221</v>
      </c>
      <c r="K11">
        <v>131</v>
      </c>
      <c r="L11">
        <v>144</v>
      </c>
      <c r="M11">
        <v>171</v>
      </c>
      <c r="N11">
        <v>458</v>
      </c>
      <c r="O11">
        <v>63</v>
      </c>
      <c r="P11">
        <v>27</v>
      </c>
      <c r="Q11">
        <v>126</v>
      </c>
      <c r="R11">
        <v>593</v>
      </c>
      <c r="S11">
        <v>470</v>
      </c>
      <c r="T11">
        <v>143</v>
      </c>
      <c r="U11">
        <v>94</v>
      </c>
      <c r="V11">
        <v>550</v>
      </c>
      <c r="W11">
        <v>64</v>
      </c>
      <c r="X11">
        <v>98</v>
      </c>
      <c r="Y11">
        <v>83</v>
      </c>
      <c r="Z11">
        <v>636</v>
      </c>
      <c r="AA11">
        <v>717</v>
      </c>
      <c r="AB11">
        <v>634</v>
      </c>
      <c r="AC11">
        <v>76</v>
      </c>
      <c r="AD11">
        <v>597</v>
      </c>
      <c r="AE11">
        <v>38</v>
      </c>
      <c r="AF11">
        <v>555</v>
      </c>
      <c r="AG11">
        <v>144</v>
      </c>
      <c r="AH11">
        <v>6</v>
      </c>
      <c r="AI11">
        <v>594</v>
      </c>
      <c r="AJ11">
        <v>67</v>
      </c>
      <c r="AK11">
        <v>47</v>
      </c>
      <c r="AL11">
        <v>366</v>
      </c>
      <c r="AM11">
        <v>307</v>
      </c>
      <c r="AN11">
        <v>10</v>
      </c>
      <c r="AO11">
        <v>34</v>
      </c>
      <c r="AP11">
        <v>60</v>
      </c>
      <c r="AQ11">
        <v>55</v>
      </c>
      <c r="AR11">
        <v>48</v>
      </c>
      <c r="AS11">
        <v>43</v>
      </c>
      <c r="AT11">
        <v>81</v>
      </c>
      <c r="AU11">
        <v>54</v>
      </c>
      <c r="AV11">
        <v>42</v>
      </c>
      <c r="AW11">
        <v>19</v>
      </c>
      <c r="AX11">
        <v>52</v>
      </c>
      <c r="AY11">
        <v>73</v>
      </c>
      <c r="AZ11">
        <v>54</v>
      </c>
      <c r="BA11">
        <v>38</v>
      </c>
      <c r="BB11">
        <v>50</v>
      </c>
      <c r="BC11">
        <v>47</v>
      </c>
      <c r="BD11">
        <v>3</v>
      </c>
      <c r="BE11">
        <v>113</v>
      </c>
      <c r="BF11">
        <v>607</v>
      </c>
      <c r="BG11">
        <v>438</v>
      </c>
      <c r="BH11">
        <v>282</v>
      </c>
      <c r="BI11">
        <v>174</v>
      </c>
      <c r="BJ11">
        <v>136</v>
      </c>
      <c r="BK11">
        <v>79</v>
      </c>
      <c r="BL11">
        <v>32</v>
      </c>
      <c r="BM11">
        <v>184</v>
      </c>
      <c r="BN11">
        <v>268</v>
      </c>
      <c r="BO11">
        <v>233</v>
      </c>
      <c r="BP11">
        <v>35</v>
      </c>
      <c r="BQ11">
        <v>179</v>
      </c>
      <c r="BR11">
        <v>261</v>
      </c>
      <c r="BS11">
        <v>278</v>
      </c>
      <c r="BT11">
        <v>52</v>
      </c>
      <c r="BU11">
        <v>72</v>
      </c>
      <c r="BV11">
        <v>43</v>
      </c>
      <c r="BW11">
        <v>140</v>
      </c>
      <c r="BX11">
        <v>615</v>
      </c>
      <c r="BY11">
        <v>649</v>
      </c>
      <c r="BZ11">
        <v>561</v>
      </c>
    </row>
    <row r="12" spans="1:78" x14ac:dyDescent="0.25">
      <c r="B12" s="7">
        <v>0.2</v>
      </c>
      <c r="C12" s="7">
        <v>0.19</v>
      </c>
      <c r="D12" s="7">
        <v>0.24</v>
      </c>
      <c r="E12" s="7">
        <v>0.21</v>
      </c>
      <c r="F12" s="7">
        <v>0.19</v>
      </c>
      <c r="G12" s="7">
        <v>0.2</v>
      </c>
      <c r="H12" s="7">
        <v>0.21</v>
      </c>
      <c r="I12" s="7">
        <v>0.21</v>
      </c>
      <c r="J12" s="7">
        <v>0.18</v>
      </c>
      <c r="K12" s="7">
        <v>0.2</v>
      </c>
      <c r="L12" s="7">
        <v>0.2</v>
      </c>
      <c r="M12" s="7">
        <v>0.19</v>
      </c>
      <c r="N12" s="7">
        <v>0.2</v>
      </c>
      <c r="O12" s="7">
        <v>0.18</v>
      </c>
      <c r="P12" s="7">
        <v>0.28999999999999998</v>
      </c>
      <c r="Q12" s="7">
        <v>0.22</v>
      </c>
      <c r="R12" s="7">
        <v>0.19</v>
      </c>
      <c r="S12" s="7">
        <v>0.19</v>
      </c>
      <c r="T12" s="7">
        <v>0.21</v>
      </c>
      <c r="U12" s="7">
        <v>0.24</v>
      </c>
      <c r="V12" s="7">
        <v>0.2</v>
      </c>
      <c r="W12" s="7">
        <v>0.18</v>
      </c>
      <c r="X12" s="7">
        <v>0.2</v>
      </c>
      <c r="Y12" s="7">
        <v>0.2</v>
      </c>
      <c r="Z12" s="7">
        <v>0.2</v>
      </c>
      <c r="AA12" s="7">
        <v>0.2</v>
      </c>
      <c r="AB12" s="7">
        <v>0.2</v>
      </c>
      <c r="AC12" s="7">
        <v>0.17</v>
      </c>
      <c r="AD12" s="7">
        <v>0.2</v>
      </c>
      <c r="AE12" s="7">
        <v>0.18</v>
      </c>
      <c r="AF12" s="7">
        <v>0.19</v>
      </c>
      <c r="AG12" s="7">
        <v>0.25</v>
      </c>
      <c r="AH12" s="7">
        <v>0.24</v>
      </c>
      <c r="AI12" s="7">
        <v>0.2</v>
      </c>
      <c r="AJ12" s="7">
        <v>0.18</v>
      </c>
      <c r="AK12" s="7">
        <v>0.16</v>
      </c>
      <c r="AL12" s="7">
        <v>0.22</v>
      </c>
      <c r="AM12" s="7">
        <v>0.19</v>
      </c>
      <c r="AN12" s="7">
        <v>0.26</v>
      </c>
      <c r="AO12" s="7">
        <v>0.1</v>
      </c>
      <c r="AP12" s="7">
        <v>0.18</v>
      </c>
      <c r="AQ12" s="7">
        <v>0.15</v>
      </c>
      <c r="AR12" s="7">
        <v>0.21</v>
      </c>
      <c r="AS12" s="7">
        <v>0.23</v>
      </c>
      <c r="AT12" s="7">
        <v>0.21</v>
      </c>
      <c r="AU12" s="7">
        <v>0.24</v>
      </c>
      <c r="AV12" s="7">
        <v>0.14000000000000001</v>
      </c>
      <c r="AW12" s="7">
        <v>0.25</v>
      </c>
      <c r="AX12" s="7">
        <v>0.24</v>
      </c>
      <c r="AY12" s="7">
        <v>0.21</v>
      </c>
      <c r="AZ12" s="7">
        <v>0.21</v>
      </c>
      <c r="BA12" s="7">
        <v>0.22</v>
      </c>
      <c r="BB12" s="7">
        <v>0.16</v>
      </c>
      <c r="BC12" s="7">
        <v>0.25</v>
      </c>
      <c r="BD12" s="7">
        <v>0.24</v>
      </c>
      <c r="BE12" s="7">
        <v>0.2</v>
      </c>
      <c r="BF12" s="7">
        <v>0.2</v>
      </c>
      <c r="BG12" s="7">
        <v>0.2</v>
      </c>
      <c r="BH12" s="7">
        <v>0.19</v>
      </c>
      <c r="BI12" s="7">
        <v>0.19</v>
      </c>
      <c r="BJ12" s="7">
        <v>0.23</v>
      </c>
      <c r="BK12" s="7">
        <v>0.17</v>
      </c>
      <c r="BL12" s="7">
        <v>0.22</v>
      </c>
      <c r="BM12" s="7">
        <v>0.25</v>
      </c>
      <c r="BN12" s="7">
        <v>0.22</v>
      </c>
      <c r="BO12" s="7">
        <v>0.16</v>
      </c>
      <c r="BP12" s="7">
        <v>0.18</v>
      </c>
      <c r="BQ12" s="7">
        <v>0.24</v>
      </c>
      <c r="BR12" s="7">
        <v>0.23</v>
      </c>
      <c r="BS12" s="7">
        <v>0.25</v>
      </c>
      <c r="BT12" s="7">
        <v>0.2</v>
      </c>
      <c r="BU12" s="7">
        <v>0.19</v>
      </c>
      <c r="BV12" s="7">
        <v>0.22</v>
      </c>
      <c r="BW12" s="7">
        <v>0.24</v>
      </c>
      <c r="BX12" s="7">
        <v>0.25</v>
      </c>
      <c r="BY12" s="7">
        <v>0.26</v>
      </c>
      <c r="BZ12" s="7">
        <v>0.26</v>
      </c>
    </row>
    <row r="13" spans="1:78" x14ac:dyDescent="0.25">
      <c r="A13" t="s">
        <v>800</v>
      </c>
      <c r="B13">
        <v>2082</v>
      </c>
      <c r="C13">
        <v>1811</v>
      </c>
      <c r="D13">
        <v>151</v>
      </c>
      <c r="E13">
        <v>120</v>
      </c>
      <c r="F13">
        <v>374</v>
      </c>
      <c r="G13">
        <v>1091</v>
      </c>
      <c r="H13">
        <v>617</v>
      </c>
      <c r="I13">
        <v>635</v>
      </c>
      <c r="J13">
        <v>702</v>
      </c>
      <c r="K13">
        <v>379</v>
      </c>
      <c r="L13">
        <v>365</v>
      </c>
      <c r="M13">
        <v>493</v>
      </c>
      <c r="N13">
        <v>1357</v>
      </c>
      <c r="O13">
        <v>190</v>
      </c>
      <c r="P13">
        <v>42</v>
      </c>
      <c r="Q13">
        <v>284</v>
      </c>
      <c r="R13">
        <v>1798</v>
      </c>
      <c r="S13">
        <v>1463</v>
      </c>
      <c r="T13">
        <v>394</v>
      </c>
      <c r="U13">
        <v>202</v>
      </c>
      <c r="V13">
        <v>1609</v>
      </c>
      <c r="W13">
        <v>205</v>
      </c>
      <c r="X13">
        <v>255</v>
      </c>
      <c r="Y13">
        <v>238</v>
      </c>
      <c r="Z13">
        <v>1844</v>
      </c>
      <c r="AA13">
        <v>2079</v>
      </c>
      <c r="AB13">
        <v>1841</v>
      </c>
      <c r="AC13">
        <v>275</v>
      </c>
      <c r="AD13">
        <v>1680</v>
      </c>
      <c r="AE13">
        <v>116</v>
      </c>
      <c r="AF13">
        <v>1667</v>
      </c>
      <c r="AG13">
        <v>325</v>
      </c>
      <c r="AH13">
        <v>10</v>
      </c>
      <c r="AI13">
        <v>1721</v>
      </c>
      <c r="AJ13">
        <v>211</v>
      </c>
      <c r="AK13">
        <v>156</v>
      </c>
      <c r="AL13">
        <v>939</v>
      </c>
      <c r="AM13">
        <v>920</v>
      </c>
      <c r="AN13">
        <v>21</v>
      </c>
      <c r="AO13">
        <v>197</v>
      </c>
      <c r="AP13">
        <v>204</v>
      </c>
      <c r="AQ13">
        <v>223</v>
      </c>
      <c r="AR13">
        <v>118</v>
      </c>
      <c r="AS13">
        <v>103</v>
      </c>
      <c r="AT13">
        <v>216</v>
      </c>
      <c r="AU13">
        <v>119</v>
      </c>
      <c r="AV13">
        <v>185</v>
      </c>
      <c r="AW13">
        <v>29</v>
      </c>
      <c r="AX13">
        <v>121</v>
      </c>
      <c r="AY13">
        <v>210</v>
      </c>
      <c r="AZ13">
        <v>164</v>
      </c>
      <c r="BA13">
        <v>104</v>
      </c>
      <c r="BB13">
        <v>178</v>
      </c>
      <c r="BC13">
        <v>101</v>
      </c>
      <c r="BD13">
        <v>7</v>
      </c>
      <c r="BE13">
        <v>329</v>
      </c>
      <c r="BF13">
        <v>1753</v>
      </c>
      <c r="BG13">
        <v>1267</v>
      </c>
      <c r="BH13">
        <v>815</v>
      </c>
      <c r="BI13">
        <v>560</v>
      </c>
      <c r="BJ13">
        <v>329</v>
      </c>
      <c r="BK13">
        <v>265</v>
      </c>
      <c r="BL13">
        <v>81</v>
      </c>
      <c r="BM13">
        <v>399</v>
      </c>
      <c r="BN13">
        <v>749</v>
      </c>
      <c r="BO13">
        <v>839</v>
      </c>
      <c r="BP13">
        <v>95</v>
      </c>
      <c r="BQ13">
        <v>428</v>
      </c>
      <c r="BR13">
        <v>671</v>
      </c>
      <c r="BS13">
        <v>652</v>
      </c>
      <c r="BT13">
        <v>156</v>
      </c>
      <c r="BU13">
        <v>207</v>
      </c>
      <c r="BV13">
        <v>110</v>
      </c>
      <c r="BW13">
        <v>336</v>
      </c>
      <c r="BX13">
        <v>1492</v>
      </c>
      <c r="BY13">
        <v>1522</v>
      </c>
      <c r="BZ13">
        <v>1301</v>
      </c>
    </row>
    <row r="14" spans="1:78" x14ac:dyDescent="0.25">
      <c r="B14" s="7">
        <v>0.57999999999999996</v>
      </c>
      <c r="C14" s="7">
        <v>0.57999999999999996</v>
      </c>
      <c r="D14" s="7">
        <v>0.5</v>
      </c>
      <c r="E14" s="7">
        <v>0.56000000000000005</v>
      </c>
      <c r="F14" s="7">
        <v>0.62</v>
      </c>
      <c r="G14" s="7">
        <v>0.57999999999999996</v>
      </c>
      <c r="H14" s="7">
        <v>0.55000000000000004</v>
      </c>
      <c r="I14" s="7">
        <v>0.61</v>
      </c>
      <c r="J14" s="7">
        <v>0.59</v>
      </c>
      <c r="K14" s="7">
        <v>0.56999999999999995</v>
      </c>
      <c r="L14" s="7">
        <v>0.52</v>
      </c>
      <c r="M14" s="7">
        <v>0.55000000000000004</v>
      </c>
      <c r="N14" s="7">
        <v>0.6</v>
      </c>
      <c r="O14" s="7">
        <v>0.54</v>
      </c>
      <c r="P14" s="7">
        <v>0.44</v>
      </c>
      <c r="Q14" s="7">
        <v>0.5</v>
      </c>
      <c r="R14" s="7">
        <v>0.59</v>
      </c>
      <c r="S14" s="7">
        <v>0.59</v>
      </c>
      <c r="T14" s="7">
        <v>0.57999999999999996</v>
      </c>
      <c r="U14" s="7">
        <v>0.51</v>
      </c>
      <c r="V14" s="7">
        <v>0.59</v>
      </c>
      <c r="W14" s="7">
        <v>0.57999999999999996</v>
      </c>
      <c r="X14" s="7">
        <v>0.51</v>
      </c>
      <c r="Y14" s="7">
        <v>0.57999999999999996</v>
      </c>
      <c r="Z14" s="7">
        <v>0.57999999999999996</v>
      </c>
      <c r="AA14" s="7">
        <v>0.57999999999999996</v>
      </c>
      <c r="AB14" s="7">
        <v>0.57999999999999996</v>
      </c>
      <c r="AC14" s="7">
        <v>0.61</v>
      </c>
      <c r="AD14" s="7">
        <v>0.57999999999999996</v>
      </c>
      <c r="AE14" s="7">
        <v>0.54</v>
      </c>
      <c r="AF14" s="7">
        <v>0.57999999999999996</v>
      </c>
      <c r="AG14" s="7">
        <v>0.56000000000000005</v>
      </c>
      <c r="AH14" s="7">
        <v>0.37</v>
      </c>
      <c r="AI14" s="7">
        <v>0.57999999999999996</v>
      </c>
      <c r="AJ14" s="7">
        <v>0.57999999999999996</v>
      </c>
      <c r="AK14" s="7">
        <v>0.52</v>
      </c>
      <c r="AL14" s="7">
        <v>0.56999999999999995</v>
      </c>
      <c r="AM14" s="7">
        <v>0.57999999999999996</v>
      </c>
      <c r="AN14" s="7">
        <v>0.56000000000000005</v>
      </c>
      <c r="AO14" s="7">
        <v>0.6</v>
      </c>
      <c r="AP14" s="7">
        <v>0.61</v>
      </c>
      <c r="AQ14" s="7">
        <v>0.61</v>
      </c>
      <c r="AR14" s="7">
        <v>0.52</v>
      </c>
      <c r="AS14" s="7">
        <v>0.54</v>
      </c>
      <c r="AT14" s="7">
        <v>0.56999999999999995</v>
      </c>
      <c r="AU14" s="7">
        <v>0.53</v>
      </c>
      <c r="AV14" s="7">
        <v>0.64</v>
      </c>
      <c r="AW14" s="7">
        <v>0.37</v>
      </c>
      <c r="AX14" s="7">
        <v>0.55000000000000004</v>
      </c>
      <c r="AY14" s="7">
        <v>0.59</v>
      </c>
      <c r="AZ14" s="7">
        <v>0.63</v>
      </c>
      <c r="BA14" s="7">
        <v>0.6</v>
      </c>
      <c r="BB14" s="7">
        <v>0.56999999999999995</v>
      </c>
      <c r="BC14" s="7">
        <v>0.53</v>
      </c>
      <c r="BD14" s="7">
        <v>0.51</v>
      </c>
      <c r="BE14" s="7">
        <v>0.56999999999999995</v>
      </c>
      <c r="BF14" s="7">
        <v>0.57999999999999996</v>
      </c>
      <c r="BG14" s="7">
        <v>0.59</v>
      </c>
      <c r="BH14" s="7">
        <v>0.56000000000000005</v>
      </c>
      <c r="BI14" s="7">
        <v>0.62</v>
      </c>
      <c r="BJ14" s="7">
        <v>0.56999999999999995</v>
      </c>
      <c r="BK14" s="7">
        <v>0.56999999999999995</v>
      </c>
      <c r="BL14" s="7">
        <v>0.56000000000000005</v>
      </c>
      <c r="BM14" s="7">
        <v>0.54</v>
      </c>
      <c r="BN14" s="7">
        <v>0.6</v>
      </c>
      <c r="BO14" s="7">
        <v>0.57999999999999996</v>
      </c>
      <c r="BP14" s="7">
        <v>0.48</v>
      </c>
      <c r="BQ14" s="7">
        <v>0.56999999999999995</v>
      </c>
      <c r="BR14" s="7">
        <v>0.59</v>
      </c>
      <c r="BS14" s="7">
        <v>0.57999999999999996</v>
      </c>
      <c r="BT14" s="7">
        <v>0.6</v>
      </c>
      <c r="BU14" s="7">
        <v>0.56000000000000005</v>
      </c>
      <c r="BV14" s="7">
        <v>0.55000000000000004</v>
      </c>
      <c r="BW14" s="7">
        <v>0.57999999999999996</v>
      </c>
      <c r="BX14" s="7">
        <v>0.6</v>
      </c>
      <c r="BY14" s="7">
        <v>0.6</v>
      </c>
      <c r="BZ14" s="7">
        <v>0.6</v>
      </c>
    </row>
    <row r="15" spans="1:78" x14ac:dyDescent="0.25">
      <c r="A15" t="s">
        <v>801</v>
      </c>
      <c r="B15">
        <v>427</v>
      </c>
      <c r="C15">
        <v>355</v>
      </c>
      <c r="D15">
        <v>45</v>
      </c>
      <c r="E15">
        <v>27</v>
      </c>
      <c r="F15">
        <v>67</v>
      </c>
      <c r="G15">
        <v>229</v>
      </c>
      <c r="H15">
        <v>131</v>
      </c>
      <c r="I15">
        <v>111</v>
      </c>
      <c r="J15">
        <v>138</v>
      </c>
      <c r="K15">
        <v>70</v>
      </c>
      <c r="L15">
        <v>109</v>
      </c>
      <c r="M15">
        <v>116</v>
      </c>
      <c r="N15">
        <v>249</v>
      </c>
      <c r="O15">
        <v>53</v>
      </c>
      <c r="P15">
        <v>9</v>
      </c>
      <c r="Q15">
        <v>67</v>
      </c>
      <c r="R15">
        <v>360</v>
      </c>
      <c r="S15">
        <v>294</v>
      </c>
      <c r="T15">
        <v>73</v>
      </c>
      <c r="U15">
        <v>56</v>
      </c>
      <c r="V15">
        <v>312</v>
      </c>
      <c r="W15">
        <v>47</v>
      </c>
      <c r="X15">
        <v>65</v>
      </c>
      <c r="Y15">
        <v>52</v>
      </c>
      <c r="Z15">
        <v>375</v>
      </c>
      <c r="AA15">
        <v>424</v>
      </c>
      <c r="AB15">
        <v>372</v>
      </c>
      <c r="AC15">
        <v>49</v>
      </c>
      <c r="AD15">
        <v>336</v>
      </c>
      <c r="AE15">
        <v>35</v>
      </c>
      <c r="AF15">
        <v>359</v>
      </c>
      <c r="AG15">
        <v>45</v>
      </c>
      <c r="AH15">
        <v>7</v>
      </c>
      <c r="AI15">
        <v>335</v>
      </c>
      <c r="AJ15">
        <v>44</v>
      </c>
      <c r="AK15">
        <v>54</v>
      </c>
      <c r="AL15">
        <v>183</v>
      </c>
      <c r="AM15">
        <v>186</v>
      </c>
      <c r="AN15">
        <v>3</v>
      </c>
      <c r="AO15">
        <v>53</v>
      </c>
      <c r="AP15">
        <v>37</v>
      </c>
      <c r="AQ15">
        <v>37</v>
      </c>
      <c r="AR15">
        <v>39</v>
      </c>
      <c r="AS15">
        <v>23</v>
      </c>
      <c r="AT15">
        <v>34</v>
      </c>
      <c r="AU15">
        <v>27</v>
      </c>
      <c r="AV15">
        <v>35</v>
      </c>
      <c r="AW15">
        <v>14</v>
      </c>
      <c r="AX15">
        <v>31</v>
      </c>
      <c r="AY15">
        <v>44</v>
      </c>
      <c r="AZ15">
        <v>22</v>
      </c>
      <c r="BA15">
        <v>12</v>
      </c>
      <c r="BB15">
        <v>45</v>
      </c>
      <c r="BC15">
        <v>26</v>
      </c>
      <c r="BD15">
        <v>2</v>
      </c>
      <c r="BE15">
        <v>62</v>
      </c>
      <c r="BF15">
        <v>366</v>
      </c>
      <c r="BG15">
        <v>237</v>
      </c>
      <c r="BH15">
        <v>191</v>
      </c>
      <c r="BI15">
        <v>94</v>
      </c>
      <c r="BJ15">
        <v>57</v>
      </c>
      <c r="BK15">
        <v>61</v>
      </c>
      <c r="BL15">
        <v>12</v>
      </c>
      <c r="BM15">
        <v>72</v>
      </c>
      <c r="BN15">
        <v>117</v>
      </c>
      <c r="BO15">
        <v>199</v>
      </c>
      <c r="BP15">
        <v>39</v>
      </c>
      <c r="BQ15">
        <v>70</v>
      </c>
      <c r="BR15">
        <v>105</v>
      </c>
      <c r="BS15">
        <v>101</v>
      </c>
      <c r="BT15">
        <v>25</v>
      </c>
      <c r="BU15">
        <v>44</v>
      </c>
      <c r="BV15">
        <v>21</v>
      </c>
      <c r="BW15">
        <v>52</v>
      </c>
      <c r="BX15">
        <v>197</v>
      </c>
      <c r="BY15">
        <v>208</v>
      </c>
      <c r="BZ15">
        <v>171</v>
      </c>
    </row>
    <row r="16" spans="1:78" x14ac:dyDescent="0.25">
      <c r="B16" s="7">
        <v>0.12</v>
      </c>
      <c r="C16" s="7">
        <v>0.11</v>
      </c>
      <c r="D16" s="7">
        <v>0.15</v>
      </c>
      <c r="E16" s="7">
        <v>0.13</v>
      </c>
      <c r="F16" s="7">
        <v>0.11</v>
      </c>
      <c r="G16" s="7">
        <v>0.12</v>
      </c>
      <c r="H16" s="7">
        <v>0.12</v>
      </c>
      <c r="I16" s="7">
        <v>0.11</v>
      </c>
      <c r="J16" s="7">
        <v>0.12</v>
      </c>
      <c r="K16" s="7">
        <v>0.1</v>
      </c>
      <c r="L16" s="7">
        <v>0.15</v>
      </c>
      <c r="M16" s="7">
        <v>0.13</v>
      </c>
      <c r="N16" s="7">
        <v>0.11</v>
      </c>
      <c r="O16" s="7">
        <v>0.15</v>
      </c>
      <c r="P16" s="7">
        <v>0.1</v>
      </c>
      <c r="Q16" s="7">
        <v>0.12</v>
      </c>
      <c r="R16" s="7">
        <v>0.12</v>
      </c>
      <c r="S16" s="7">
        <v>0.12</v>
      </c>
      <c r="T16" s="7">
        <v>0.11</v>
      </c>
      <c r="U16" s="7">
        <v>0.14000000000000001</v>
      </c>
      <c r="V16" s="7">
        <v>0.11</v>
      </c>
      <c r="W16" s="7">
        <v>0.13</v>
      </c>
      <c r="X16" s="7">
        <v>0.13</v>
      </c>
      <c r="Y16" s="7">
        <v>0.13</v>
      </c>
      <c r="Z16" s="7">
        <v>0.12</v>
      </c>
      <c r="AA16" s="7">
        <v>0.12</v>
      </c>
      <c r="AB16" s="7">
        <v>0.12</v>
      </c>
      <c r="AC16" s="7">
        <v>0.11</v>
      </c>
      <c r="AD16" s="7">
        <v>0.11</v>
      </c>
      <c r="AE16" s="7">
        <v>0.16</v>
      </c>
      <c r="AF16" s="7">
        <v>0.12</v>
      </c>
      <c r="AG16" s="7">
        <v>0.08</v>
      </c>
      <c r="AH16" s="7">
        <v>0.28000000000000003</v>
      </c>
      <c r="AI16" s="7">
        <v>0.11</v>
      </c>
      <c r="AJ16" s="7">
        <v>0.12</v>
      </c>
      <c r="AK16" s="7">
        <v>0.18</v>
      </c>
      <c r="AL16" s="7">
        <v>0.11</v>
      </c>
      <c r="AM16" s="7">
        <v>0.12</v>
      </c>
      <c r="AN16" s="7">
        <v>0.09</v>
      </c>
      <c r="AO16" s="7">
        <v>0.16</v>
      </c>
      <c r="AP16" s="7">
        <v>0.11</v>
      </c>
      <c r="AQ16" s="7">
        <v>0.1</v>
      </c>
      <c r="AR16" s="7">
        <v>0.17</v>
      </c>
      <c r="AS16" s="7">
        <v>0.12</v>
      </c>
      <c r="AT16" s="7">
        <v>0.09</v>
      </c>
      <c r="AU16" s="7">
        <v>0.12</v>
      </c>
      <c r="AV16" s="7">
        <v>0.12</v>
      </c>
      <c r="AW16" s="7">
        <v>0.18</v>
      </c>
      <c r="AX16" s="7">
        <v>0.14000000000000001</v>
      </c>
      <c r="AY16" s="7">
        <v>0.12</v>
      </c>
      <c r="AZ16" s="7">
        <v>0.09</v>
      </c>
      <c r="BA16" s="7">
        <v>7.0000000000000007E-2</v>
      </c>
      <c r="BB16" s="7">
        <v>0.14000000000000001</v>
      </c>
      <c r="BC16" s="7">
        <v>0.14000000000000001</v>
      </c>
      <c r="BD16" s="7">
        <v>0.15</v>
      </c>
      <c r="BE16" s="7">
        <v>0.11</v>
      </c>
      <c r="BF16" s="7">
        <v>0.12</v>
      </c>
      <c r="BG16" s="7">
        <v>0.11</v>
      </c>
      <c r="BH16" s="7">
        <v>0.13</v>
      </c>
      <c r="BI16" s="7">
        <v>0.1</v>
      </c>
      <c r="BJ16" s="7">
        <v>0.1</v>
      </c>
      <c r="BK16" s="7">
        <v>0.13</v>
      </c>
      <c r="BL16" s="7">
        <v>0.08</v>
      </c>
      <c r="BM16" s="7">
        <v>0.1</v>
      </c>
      <c r="BN16" s="7">
        <v>0.09</v>
      </c>
      <c r="BO16" s="7">
        <v>0.14000000000000001</v>
      </c>
      <c r="BP16" s="7">
        <v>0.19</v>
      </c>
      <c r="BQ16" s="7">
        <v>0.09</v>
      </c>
      <c r="BR16" s="7">
        <v>0.09</v>
      </c>
      <c r="BS16" s="7">
        <v>0.09</v>
      </c>
      <c r="BT16" s="7">
        <v>0.1</v>
      </c>
      <c r="BU16" s="7">
        <v>0.12</v>
      </c>
      <c r="BV16" s="7">
        <v>0.1</v>
      </c>
      <c r="BW16" s="7">
        <v>0.09</v>
      </c>
      <c r="BX16" s="7">
        <v>0.08</v>
      </c>
      <c r="BY16" s="7">
        <v>0.08</v>
      </c>
      <c r="BZ16" s="7">
        <v>0.08</v>
      </c>
    </row>
    <row r="17" spans="1:78" x14ac:dyDescent="0.25">
      <c r="A17" t="s">
        <v>802</v>
      </c>
      <c r="B17">
        <v>271</v>
      </c>
      <c r="C17">
        <v>224</v>
      </c>
      <c r="D17">
        <v>27</v>
      </c>
      <c r="E17">
        <v>20</v>
      </c>
      <c r="F17">
        <v>36</v>
      </c>
      <c r="G17">
        <v>141</v>
      </c>
      <c r="H17">
        <v>94</v>
      </c>
      <c r="I17">
        <v>52</v>
      </c>
      <c r="J17">
        <v>95</v>
      </c>
      <c r="K17">
        <v>59</v>
      </c>
      <c r="L17">
        <v>66</v>
      </c>
      <c r="M17">
        <v>89</v>
      </c>
      <c r="N17">
        <v>144</v>
      </c>
      <c r="O17">
        <v>29</v>
      </c>
      <c r="P17">
        <v>9</v>
      </c>
      <c r="Q17">
        <v>59</v>
      </c>
      <c r="R17">
        <v>212</v>
      </c>
      <c r="S17">
        <v>181</v>
      </c>
      <c r="T17">
        <v>51</v>
      </c>
      <c r="U17">
        <v>37</v>
      </c>
      <c r="V17">
        <v>188</v>
      </c>
      <c r="W17">
        <v>22</v>
      </c>
      <c r="X17">
        <v>61</v>
      </c>
      <c r="Y17">
        <v>30</v>
      </c>
      <c r="Z17">
        <v>241</v>
      </c>
      <c r="AA17">
        <v>271</v>
      </c>
      <c r="AB17">
        <v>241</v>
      </c>
      <c r="AC17">
        <v>30</v>
      </c>
      <c r="AD17">
        <v>220</v>
      </c>
      <c r="AE17">
        <v>20</v>
      </c>
      <c r="AF17">
        <v>215</v>
      </c>
      <c r="AG17">
        <v>48</v>
      </c>
      <c r="AH17">
        <v>2</v>
      </c>
      <c r="AI17">
        <v>200</v>
      </c>
      <c r="AJ17">
        <v>31</v>
      </c>
      <c r="AK17">
        <v>32</v>
      </c>
      <c r="AL17">
        <v>103</v>
      </c>
      <c r="AM17">
        <v>132</v>
      </c>
      <c r="AN17">
        <v>2</v>
      </c>
      <c r="AO17">
        <v>34</v>
      </c>
      <c r="AP17">
        <v>24</v>
      </c>
      <c r="AQ17">
        <v>39</v>
      </c>
      <c r="AR17">
        <v>10</v>
      </c>
      <c r="AS17">
        <v>12</v>
      </c>
      <c r="AT17">
        <v>26</v>
      </c>
      <c r="AU17">
        <v>16</v>
      </c>
      <c r="AV17">
        <v>23</v>
      </c>
      <c r="AW17">
        <v>15</v>
      </c>
      <c r="AX17">
        <v>11</v>
      </c>
      <c r="AY17">
        <v>22</v>
      </c>
      <c r="AZ17">
        <v>15</v>
      </c>
      <c r="BA17">
        <v>13</v>
      </c>
      <c r="BB17">
        <v>34</v>
      </c>
      <c r="BC17">
        <v>10</v>
      </c>
      <c r="BD17">
        <v>1</v>
      </c>
      <c r="BE17">
        <v>53</v>
      </c>
      <c r="BF17">
        <v>218</v>
      </c>
      <c r="BG17">
        <v>153</v>
      </c>
      <c r="BH17">
        <v>118</v>
      </c>
      <c r="BI17">
        <v>57</v>
      </c>
      <c r="BJ17">
        <v>44</v>
      </c>
      <c r="BK17">
        <v>36</v>
      </c>
      <c r="BL17">
        <v>10</v>
      </c>
      <c r="BM17">
        <v>60</v>
      </c>
      <c r="BN17">
        <v>68</v>
      </c>
      <c r="BO17">
        <v>122</v>
      </c>
      <c r="BP17">
        <v>21</v>
      </c>
      <c r="BQ17">
        <v>49</v>
      </c>
      <c r="BR17">
        <v>71</v>
      </c>
      <c r="BS17">
        <v>72</v>
      </c>
      <c r="BT17">
        <v>19</v>
      </c>
      <c r="BU17">
        <v>36</v>
      </c>
      <c r="BV17">
        <v>13</v>
      </c>
      <c r="BW17">
        <v>39</v>
      </c>
      <c r="BX17">
        <v>123</v>
      </c>
      <c r="BY17">
        <v>112</v>
      </c>
      <c r="BZ17">
        <v>98</v>
      </c>
    </row>
    <row r="18" spans="1:78" x14ac:dyDescent="0.25">
      <c r="B18" s="7">
        <v>0.08</v>
      </c>
      <c r="C18" s="7">
        <v>7.0000000000000007E-2</v>
      </c>
      <c r="D18" s="7">
        <v>0.09</v>
      </c>
      <c r="E18" s="7">
        <v>0.09</v>
      </c>
      <c r="F18" s="7">
        <v>0.06</v>
      </c>
      <c r="G18" s="7">
        <v>7.0000000000000007E-2</v>
      </c>
      <c r="H18" s="7">
        <v>0.08</v>
      </c>
      <c r="I18" s="7">
        <v>0.05</v>
      </c>
      <c r="J18" s="7">
        <v>0.08</v>
      </c>
      <c r="K18" s="7">
        <v>0.09</v>
      </c>
      <c r="L18" s="7">
        <v>0.09</v>
      </c>
      <c r="M18" s="7">
        <v>0.1</v>
      </c>
      <c r="N18" s="7">
        <v>0.06</v>
      </c>
      <c r="O18" s="7">
        <v>0.08</v>
      </c>
      <c r="P18" s="7">
        <v>0.09</v>
      </c>
      <c r="Q18" s="7">
        <v>0.1</v>
      </c>
      <c r="R18" s="7">
        <v>7.0000000000000007E-2</v>
      </c>
      <c r="S18" s="7">
        <v>7.0000000000000007E-2</v>
      </c>
      <c r="T18" s="7">
        <v>7.0000000000000007E-2</v>
      </c>
      <c r="U18" s="7">
        <v>0.09</v>
      </c>
      <c r="V18" s="7">
        <v>7.0000000000000007E-2</v>
      </c>
      <c r="W18" s="7">
        <v>0.06</v>
      </c>
      <c r="X18" s="7">
        <v>0.12</v>
      </c>
      <c r="Y18" s="7">
        <v>7.0000000000000007E-2</v>
      </c>
      <c r="Z18" s="7">
        <v>0.08</v>
      </c>
      <c r="AA18" s="7">
        <v>0.08</v>
      </c>
      <c r="AB18" s="7">
        <v>0.08</v>
      </c>
      <c r="AC18" s="7">
        <v>7.0000000000000007E-2</v>
      </c>
      <c r="AD18" s="7">
        <v>0.08</v>
      </c>
      <c r="AE18" s="7">
        <v>0.09</v>
      </c>
      <c r="AF18" s="7">
        <v>7.0000000000000007E-2</v>
      </c>
      <c r="AG18" s="7">
        <v>0.08</v>
      </c>
      <c r="AH18" s="7">
        <v>0.08</v>
      </c>
      <c r="AI18" s="7">
        <v>7.0000000000000007E-2</v>
      </c>
      <c r="AJ18" s="7">
        <v>0.08</v>
      </c>
      <c r="AK18" s="7">
        <v>0.11</v>
      </c>
      <c r="AL18" s="7">
        <v>0.06</v>
      </c>
      <c r="AM18" s="7">
        <v>0.08</v>
      </c>
      <c r="AN18" s="7">
        <v>0.05</v>
      </c>
      <c r="AO18" s="7">
        <v>0.1</v>
      </c>
      <c r="AP18" s="7">
        <v>7.0000000000000007E-2</v>
      </c>
      <c r="AQ18" s="7">
        <v>0.11</v>
      </c>
      <c r="AR18" s="7">
        <v>0.04</v>
      </c>
      <c r="AS18" s="7">
        <v>0.06</v>
      </c>
      <c r="AT18" s="7">
        <v>7.0000000000000007E-2</v>
      </c>
      <c r="AU18" s="7">
        <v>7.0000000000000007E-2</v>
      </c>
      <c r="AV18" s="7">
        <v>0.08</v>
      </c>
      <c r="AW18" s="7">
        <v>0.2</v>
      </c>
      <c r="AX18" s="7">
        <v>0.05</v>
      </c>
      <c r="AY18" s="7">
        <v>0.06</v>
      </c>
      <c r="AZ18" s="7">
        <v>0.06</v>
      </c>
      <c r="BA18" s="7">
        <v>0.08</v>
      </c>
      <c r="BB18" s="7">
        <v>0.11</v>
      </c>
      <c r="BC18" s="7">
        <v>0.05</v>
      </c>
      <c r="BD18" s="7">
        <v>0.09</v>
      </c>
      <c r="BE18" s="7">
        <v>0.09</v>
      </c>
      <c r="BF18" s="7">
        <v>7.0000000000000007E-2</v>
      </c>
      <c r="BG18" s="7">
        <v>7.0000000000000007E-2</v>
      </c>
      <c r="BH18" s="7">
        <v>0.08</v>
      </c>
      <c r="BI18" s="7">
        <v>0.06</v>
      </c>
      <c r="BJ18" s="7">
        <v>0.08</v>
      </c>
      <c r="BK18" s="7">
        <v>0.08</v>
      </c>
      <c r="BL18" s="7">
        <v>7.0000000000000007E-2</v>
      </c>
      <c r="BM18" s="7">
        <v>0.08</v>
      </c>
      <c r="BN18" s="7">
        <v>0.06</v>
      </c>
      <c r="BO18" s="7">
        <v>0.09</v>
      </c>
      <c r="BP18" s="7">
        <v>0.11</v>
      </c>
      <c r="BQ18" s="7">
        <v>7.0000000000000007E-2</v>
      </c>
      <c r="BR18" s="7">
        <v>0.06</v>
      </c>
      <c r="BS18" s="7">
        <v>0.06</v>
      </c>
      <c r="BT18" s="7">
        <v>7.0000000000000007E-2</v>
      </c>
      <c r="BU18" s="7">
        <v>0.1</v>
      </c>
      <c r="BV18" s="7">
        <v>0.06</v>
      </c>
      <c r="BW18" s="7">
        <v>7.0000000000000007E-2</v>
      </c>
      <c r="BX18" s="7">
        <v>0.05</v>
      </c>
      <c r="BY18" s="7">
        <v>0.04</v>
      </c>
      <c r="BZ18" s="7">
        <v>0.05</v>
      </c>
    </row>
    <row r="19" spans="1:78" x14ac:dyDescent="0.25">
      <c r="A19" t="s">
        <v>803</v>
      </c>
      <c r="B19">
        <v>90</v>
      </c>
      <c r="C19">
        <v>85</v>
      </c>
      <c r="D19">
        <v>4</v>
      </c>
      <c r="E19">
        <v>0</v>
      </c>
      <c r="F19">
        <v>10</v>
      </c>
      <c r="G19">
        <v>48</v>
      </c>
      <c r="H19">
        <v>31</v>
      </c>
      <c r="I19">
        <v>19</v>
      </c>
      <c r="J19">
        <v>32</v>
      </c>
      <c r="K19">
        <v>21</v>
      </c>
      <c r="L19">
        <v>17</v>
      </c>
      <c r="M19">
        <v>23</v>
      </c>
      <c r="N19">
        <v>52</v>
      </c>
      <c r="O19">
        <v>10</v>
      </c>
      <c r="P19">
        <v>5</v>
      </c>
      <c r="Q19">
        <v>26</v>
      </c>
      <c r="R19">
        <v>64</v>
      </c>
      <c r="S19">
        <v>60</v>
      </c>
      <c r="T19">
        <v>17</v>
      </c>
      <c r="U19">
        <v>9</v>
      </c>
      <c r="V19">
        <v>61</v>
      </c>
      <c r="W19">
        <v>13</v>
      </c>
      <c r="X19">
        <v>16</v>
      </c>
      <c r="Y19">
        <v>4</v>
      </c>
      <c r="Z19">
        <v>86</v>
      </c>
      <c r="AA19">
        <v>90</v>
      </c>
      <c r="AB19">
        <v>86</v>
      </c>
      <c r="AC19">
        <v>14</v>
      </c>
      <c r="AD19">
        <v>72</v>
      </c>
      <c r="AE19">
        <v>3</v>
      </c>
      <c r="AF19">
        <v>78</v>
      </c>
      <c r="AG19">
        <v>10</v>
      </c>
      <c r="AH19">
        <v>0</v>
      </c>
      <c r="AI19">
        <v>73</v>
      </c>
      <c r="AJ19">
        <v>10</v>
      </c>
      <c r="AK19">
        <v>7</v>
      </c>
      <c r="AL19">
        <v>44</v>
      </c>
      <c r="AM19">
        <v>38</v>
      </c>
      <c r="AN19">
        <v>2</v>
      </c>
      <c r="AO19">
        <v>6</v>
      </c>
      <c r="AP19">
        <v>7</v>
      </c>
      <c r="AQ19">
        <v>7</v>
      </c>
      <c r="AR19">
        <v>8</v>
      </c>
      <c r="AS19">
        <v>7</v>
      </c>
      <c r="AT19">
        <v>18</v>
      </c>
      <c r="AU19">
        <v>10</v>
      </c>
      <c r="AV19">
        <v>6</v>
      </c>
      <c r="AW19">
        <v>0</v>
      </c>
      <c r="AX19">
        <v>4</v>
      </c>
      <c r="AY19">
        <v>5</v>
      </c>
      <c r="AZ19">
        <v>4</v>
      </c>
      <c r="BA19">
        <v>2</v>
      </c>
      <c r="BB19">
        <v>5</v>
      </c>
      <c r="BC19">
        <v>7</v>
      </c>
      <c r="BD19">
        <v>0</v>
      </c>
      <c r="BE19">
        <v>11</v>
      </c>
      <c r="BF19">
        <v>78</v>
      </c>
      <c r="BG19">
        <v>49</v>
      </c>
      <c r="BH19">
        <v>41</v>
      </c>
      <c r="BI19">
        <v>11</v>
      </c>
      <c r="BJ19">
        <v>12</v>
      </c>
      <c r="BK19">
        <v>18</v>
      </c>
      <c r="BL19">
        <v>8</v>
      </c>
      <c r="BM19">
        <v>21</v>
      </c>
      <c r="BN19">
        <v>30</v>
      </c>
      <c r="BO19">
        <v>31</v>
      </c>
      <c r="BP19">
        <v>8</v>
      </c>
      <c r="BQ19">
        <v>19</v>
      </c>
      <c r="BR19">
        <v>32</v>
      </c>
      <c r="BS19">
        <v>24</v>
      </c>
      <c r="BT19">
        <v>4</v>
      </c>
      <c r="BU19">
        <v>8</v>
      </c>
      <c r="BV19">
        <v>10</v>
      </c>
      <c r="BW19">
        <v>9</v>
      </c>
      <c r="BX19">
        <v>40</v>
      </c>
      <c r="BY19">
        <v>33</v>
      </c>
      <c r="BZ19">
        <v>31</v>
      </c>
    </row>
    <row r="20" spans="1:78" x14ac:dyDescent="0.25">
      <c r="B20" s="7">
        <v>0.02</v>
      </c>
      <c r="C20" s="7">
        <v>0.03</v>
      </c>
      <c r="D20" s="7">
        <v>0.01</v>
      </c>
      <c r="E20" t="s">
        <v>108</v>
      </c>
      <c r="F20" s="7">
        <v>0.02</v>
      </c>
      <c r="G20" s="7">
        <v>0.03</v>
      </c>
      <c r="H20" s="7">
        <v>0.03</v>
      </c>
      <c r="I20" s="7">
        <v>0.02</v>
      </c>
      <c r="J20" s="7">
        <v>0.03</v>
      </c>
      <c r="K20" s="7">
        <v>0.03</v>
      </c>
      <c r="L20" s="7">
        <v>0.02</v>
      </c>
      <c r="M20" s="7">
        <v>0.03</v>
      </c>
      <c r="N20" s="7">
        <v>0.02</v>
      </c>
      <c r="O20" s="7">
        <v>0.03</v>
      </c>
      <c r="P20" s="7">
        <v>0.05</v>
      </c>
      <c r="Q20" s="7">
        <v>0.05</v>
      </c>
      <c r="R20" s="7">
        <v>0.02</v>
      </c>
      <c r="S20" s="7">
        <v>0.02</v>
      </c>
      <c r="T20" s="7">
        <v>0.02</v>
      </c>
      <c r="U20" s="7">
        <v>0.02</v>
      </c>
      <c r="V20" s="7">
        <v>0.02</v>
      </c>
      <c r="W20" s="7">
        <v>0.04</v>
      </c>
      <c r="X20" s="7">
        <v>0.03</v>
      </c>
      <c r="Y20" s="7">
        <v>0.01</v>
      </c>
      <c r="Z20" s="7">
        <v>0.03</v>
      </c>
      <c r="AA20" s="7">
        <v>0.02</v>
      </c>
      <c r="AB20" s="7">
        <v>0.03</v>
      </c>
      <c r="AC20" s="7">
        <v>0.03</v>
      </c>
      <c r="AD20" s="7">
        <v>0.02</v>
      </c>
      <c r="AE20" s="7">
        <v>0.01</v>
      </c>
      <c r="AF20" s="7">
        <v>0.03</v>
      </c>
      <c r="AG20" s="7">
        <v>0.02</v>
      </c>
      <c r="AH20" t="s">
        <v>108</v>
      </c>
      <c r="AI20" s="7">
        <v>0.02</v>
      </c>
      <c r="AJ20" s="7">
        <v>0.03</v>
      </c>
      <c r="AK20" s="7">
        <v>0.02</v>
      </c>
      <c r="AL20" s="7">
        <v>0.03</v>
      </c>
      <c r="AM20" s="7">
        <v>0.02</v>
      </c>
      <c r="AN20" s="7">
        <v>0.05</v>
      </c>
      <c r="AO20" s="7">
        <v>0.02</v>
      </c>
      <c r="AP20" s="7">
        <v>0.02</v>
      </c>
      <c r="AQ20" s="7">
        <v>0.02</v>
      </c>
      <c r="AR20" s="7">
        <v>0.03</v>
      </c>
      <c r="AS20" s="7">
        <v>0.04</v>
      </c>
      <c r="AT20" s="7">
        <v>0.05</v>
      </c>
      <c r="AU20" s="7">
        <v>0.04</v>
      </c>
      <c r="AV20" s="7">
        <v>0.02</v>
      </c>
      <c r="AW20" t="s">
        <v>108</v>
      </c>
      <c r="AX20" s="7">
        <v>0.02</v>
      </c>
      <c r="AY20" s="7">
        <v>0.01</v>
      </c>
      <c r="AZ20" s="7">
        <v>0.02</v>
      </c>
      <c r="BA20" s="7">
        <v>0.01</v>
      </c>
      <c r="BB20" s="7">
        <v>0.02</v>
      </c>
      <c r="BC20" s="7">
        <v>0.04</v>
      </c>
      <c r="BD20" t="s">
        <v>108</v>
      </c>
      <c r="BE20" s="7">
        <v>0.02</v>
      </c>
      <c r="BF20" s="7">
        <v>0.03</v>
      </c>
      <c r="BG20" s="7">
        <v>0.02</v>
      </c>
      <c r="BH20" s="7">
        <v>0.03</v>
      </c>
      <c r="BI20" s="7">
        <v>0.01</v>
      </c>
      <c r="BJ20" s="7">
        <v>0.02</v>
      </c>
      <c r="BK20" s="7">
        <v>0.04</v>
      </c>
      <c r="BL20" s="7">
        <v>0.05</v>
      </c>
      <c r="BM20" s="7">
        <v>0.03</v>
      </c>
      <c r="BN20" s="7">
        <v>0.02</v>
      </c>
      <c r="BO20" s="7">
        <v>0.02</v>
      </c>
      <c r="BP20" s="7">
        <v>0.04</v>
      </c>
      <c r="BQ20" s="7">
        <v>0.02</v>
      </c>
      <c r="BR20" s="7">
        <v>0.03</v>
      </c>
      <c r="BS20" s="7">
        <v>0.02</v>
      </c>
      <c r="BT20" s="7">
        <v>0.02</v>
      </c>
      <c r="BU20" s="7">
        <v>0.02</v>
      </c>
      <c r="BV20" s="7">
        <v>0.05</v>
      </c>
      <c r="BW20" s="7">
        <v>0.02</v>
      </c>
      <c r="BX20" s="7">
        <v>0.02</v>
      </c>
      <c r="BY20" s="7">
        <v>0.01</v>
      </c>
      <c r="BZ20" s="7">
        <v>0.01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804</v>
      </c>
      <c r="B23">
        <v>2801</v>
      </c>
      <c r="C23">
        <v>2412</v>
      </c>
      <c r="D23">
        <v>224</v>
      </c>
      <c r="E23">
        <v>166</v>
      </c>
      <c r="F23">
        <v>488</v>
      </c>
      <c r="G23">
        <v>1462</v>
      </c>
      <c r="H23">
        <v>851</v>
      </c>
      <c r="I23">
        <v>859</v>
      </c>
      <c r="J23">
        <v>923</v>
      </c>
      <c r="K23">
        <v>510</v>
      </c>
      <c r="L23">
        <v>509</v>
      </c>
      <c r="M23">
        <v>664</v>
      </c>
      <c r="N23">
        <v>1814</v>
      </c>
      <c r="O23">
        <v>253</v>
      </c>
      <c r="P23">
        <v>70</v>
      </c>
      <c r="Q23">
        <v>411</v>
      </c>
      <c r="R23">
        <v>2391</v>
      </c>
      <c r="S23">
        <v>1934</v>
      </c>
      <c r="T23">
        <v>538</v>
      </c>
      <c r="U23">
        <v>296</v>
      </c>
      <c r="V23">
        <v>2159</v>
      </c>
      <c r="W23">
        <v>269</v>
      </c>
      <c r="X23">
        <v>353</v>
      </c>
      <c r="Y23">
        <v>321</v>
      </c>
      <c r="Z23">
        <v>2480</v>
      </c>
      <c r="AA23">
        <v>2796</v>
      </c>
      <c r="AB23">
        <v>2475</v>
      </c>
      <c r="AC23">
        <v>351</v>
      </c>
      <c r="AD23">
        <v>2277</v>
      </c>
      <c r="AE23">
        <v>154</v>
      </c>
      <c r="AF23">
        <v>2222</v>
      </c>
      <c r="AG23">
        <v>469</v>
      </c>
      <c r="AH23">
        <v>16</v>
      </c>
      <c r="AI23">
        <v>2315</v>
      </c>
      <c r="AJ23">
        <v>278</v>
      </c>
      <c r="AK23">
        <v>203</v>
      </c>
      <c r="AL23">
        <v>1305</v>
      </c>
      <c r="AM23">
        <v>1227</v>
      </c>
      <c r="AN23">
        <v>30</v>
      </c>
      <c r="AO23">
        <v>231</v>
      </c>
      <c r="AP23">
        <v>264</v>
      </c>
      <c r="AQ23">
        <v>278</v>
      </c>
      <c r="AR23">
        <v>166</v>
      </c>
      <c r="AS23">
        <v>146</v>
      </c>
      <c r="AT23">
        <v>297</v>
      </c>
      <c r="AU23">
        <v>172</v>
      </c>
      <c r="AV23">
        <v>227</v>
      </c>
      <c r="AW23">
        <v>48</v>
      </c>
      <c r="AX23">
        <v>173</v>
      </c>
      <c r="AY23">
        <v>283</v>
      </c>
      <c r="AZ23">
        <v>218</v>
      </c>
      <c r="BA23">
        <v>143</v>
      </c>
      <c r="BB23">
        <v>228</v>
      </c>
      <c r="BC23">
        <v>148</v>
      </c>
      <c r="BD23">
        <v>11</v>
      </c>
      <c r="BE23">
        <v>442</v>
      </c>
      <c r="BF23">
        <v>2360</v>
      </c>
      <c r="BG23">
        <v>1704</v>
      </c>
      <c r="BH23">
        <v>1097</v>
      </c>
      <c r="BI23">
        <v>734</v>
      </c>
      <c r="BJ23">
        <v>465</v>
      </c>
      <c r="BK23">
        <v>344</v>
      </c>
      <c r="BL23">
        <v>112</v>
      </c>
      <c r="BM23">
        <v>583</v>
      </c>
      <c r="BN23">
        <v>1017</v>
      </c>
      <c r="BO23">
        <v>1071</v>
      </c>
      <c r="BP23">
        <v>131</v>
      </c>
      <c r="BQ23">
        <v>607</v>
      </c>
      <c r="BR23">
        <v>932</v>
      </c>
      <c r="BS23">
        <v>930</v>
      </c>
      <c r="BT23">
        <v>208</v>
      </c>
      <c r="BU23">
        <v>279</v>
      </c>
      <c r="BV23">
        <v>153</v>
      </c>
      <c r="BW23">
        <v>476</v>
      </c>
      <c r="BX23">
        <v>2107</v>
      </c>
      <c r="BY23">
        <v>2170</v>
      </c>
      <c r="BZ23">
        <v>1862</v>
      </c>
    </row>
    <row r="24" spans="1:78" x14ac:dyDescent="0.25">
      <c r="B24" s="7">
        <v>0.78</v>
      </c>
      <c r="C24" s="7">
        <v>0.78</v>
      </c>
      <c r="D24" s="7">
        <v>0.74</v>
      </c>
      <c r="E24" s="7">
        <v>0.77</v>
      </c>
      <c r="F24" s="7">
        <v>0.8</v>
      </c>
      <c r="G24" s="7">
        <v>0.77</v>
      </c>
      <c r="H24" s="7">
        <v>0.76</v>
      </c>
      <c r="I24" s="7">
        <v>0.82</v>
      </c>
      <c r="J24" s="7">
        <v>0.77</v>
      </c>
      <c r="K24" s="7">
        <v>0.76</v>
      </c>
      <c r="L24" s="7">
        <v>0.72</v>
      </c>
      <c r="M24" s="7">
        <v>0.74</v>
      </c>
      <c r="N24" s="7">
        <v>0.8</v>
      </c>
      <c r="O24" s="7">
        <v>0.72</v>
      </c>
      <c r="P24" s="7">
        <v>0.73</v>
      </c>
      <c r="Q24" s="7">
        <v>0.72</v>
      </c>
      <c r="R24" s="7">
        <v>0.78</v>
      </c>
      <c r="S24" s="7">
        <v>0.78</v>
      </c>
      <c r="T24" s="7">
        <v>0.79</v>
      </c>
      <c r="U24" s="7">
        <v>0.74</v>
      </c>
      <c r="V24" s="7">
        <v>0.79</v>
      </c>
      <c r="W24" s="7">
        <v>0.76</v>
      </c>
      <c r="X24" s="7">
        <v>0.71</v>
      </c>
      <c r="Y24" s="7">
        <v>0.78</v>
      </c>
      <c r="Z24" s="7">
        <v>0.77</v>
      </c>
      <c r="AA24" s="7">
        <v>0.78</v>
      </c>
      <c r="AB24" s="7">
        <v>0.77</v>
      </c>
      <c r="AC24" s="7">
        <v>0.78</v>
      </c>
      <c r="AD24" s="7">
        <v>0.78</v>
      </c>
      <c r="AE24" s="7">
        <v>0.72</v>
      </c>
      <c r="AF24" s="7">
        <v>0.77</v>
      </c>
      <c r="AG24" s="7">
        <v>0.81</v>
      </c>
      <c r="AH24" s="7">
        <v>0.61</v>
      </c>
      <c r="AI24" s="7">
        <v>0.79</v>
      </c>
      <c r="AJ24" s="7">
        <v>0.76</v>
      </c>
      <c r="AK24" s="7">
        <v>0.68</v>
      </c>
      <c r="AL24" s="7">
        <v>0.79</v>
      </c>
      <c r="AM24" s="7">
        <v>0.77</v>
      </c>
      <c r="AN24" s="7">
        <v>0.82</v>
      </c>
      <c r="AO24" s="7">
        <v>0.7</v>
      </c>
      <c r="AP24" s="7">
        <v>0.79</v>
      </c>
      <c r="AQ24" s="7">
        <v>0.76</v>
      </c>
      <c r="AR24" s="7">
        <v>0.74</v>
      </c>
      <c r="AS24" s="7">
        <v>0.77</v>
      </c>
      <c r="AT24" s="7">
        <v>0.78</v>
      </c>
      <c r="AU24" s="7">
        <v>0.77</v>
      </c>
      <c r="AV24" s="7">
        <v>0.78</v>
      </c>
      <c r="AW24" s="7">
        <v>0.62</v>
      </c>
      <c r="AX24" s="7">
        <v>0.78</v>
      </c>
      <c r="AY24" s="7">
        <v>0.79</v>
      </c>
      <c r="AZ24" s="7">
        <v>0.84</v>
      </c>
      <c r="BA24" s="7">
        <v>0.83</v>
      </c>
      <c r="BB24" s="7">
        <v>0.73</v>
      </c>
      <c r="BC24" s="7">
        <v>0.77</v>
      </c>
      <c r="BD24" s="7">
        <v>0.76</v>
      </c>
      <c r="BE24" s="7">
        <v>0.77</v>
      </c>
      <c r="BF24" s="7">
        <v>0.78</v>
      </c>
      <c r="BG24" s="7">
        <v>0.79</v>
      </c>
      <c r="BH24" s="7">
        <v>0.75</v>
      </c>
      <c r="BI24" s="7">
        <v>0.81</v>
      </c>
      <c r="BJ24" s="7">
        <v>0.8</v>
      </c>
      <c r="BK24" s="7">
        <v>0.75</v>
      </c>
      <c r="BL24" s="7">
        <v>0.78</v>
      </c>
      <c r="BM24" s="7">
        <v>0.79</v>
      </c>
      <c r="BN24" s="7">
        <v>0.82</v>
      </c>
      <c r="BO24" s="7">
        <v>0.75</v>
      </c>
      <c r="BP24" s="7">
        <v>0.66</v>
      </c>
      <c r="BQ24" s="7">
        <v>0.81</v>
      </c>
      <c r="BR24" s="7">
        <v>0.81</v>
      </c>
      <c r="BS24" s="7">
        <v>0.82</v>
      </c>
      <c r="BT24" s="7">
        <v>0.8</v>
      </c>
      <c r="BU24" s="7">
        <v>0.75</v>
      </c>
      <c r="BV24" s="7">
        <v>0.77</v>
      </c>
      <c r="BW24" s="7">
        <v>0.82</v>
      </c>
      <c r="BX24" s="7">
        <v>0.85</v>
      </c>
      <c r="BY24" s="7">
        <v>0.86</v>
      </c>
      <c r="BZ24" s="7">
        <v>0.86</v>
      </c>
    </row>
    <row r="25" spans="1:78" x14ac:dyDescent="0.25">
      <c r="A25" t="s">
        <v>805</v>
      </c>
      <c r="B25">
        <v>361</v>
      </c>
      <c r="C25">
        <v>309</v>
      </c>
      <c r="D25">
        <v>32</v>
      </c>
      <c r="E25">
        <v>20</v>
      </c>
      <c r="F25">
        <v>47</v>
      </c>
      <c r="G25">
        <v>189</v>
      </c>
      <c r="H25">
        <v>125</v>
      </c>
      <c r="I25">
        <v>71</v>
      </c>
      <c r="J25">
        <v>126</v>
      </c>
      <c r="K25">
        <v>80</v>
      </c>
      <c r="L25">
        <v>83</v>
      </c>
      <c r="M25">
        <v>112</v>
      </c>
      <c r="N25">
        <v>196</v>
      </c>
      <c r="O25">
        <v>39</v>
      </c>
      <c r="P25">
        <v>13</v>
      </c>
      <c r="Q25">
        <v>85</v>
      </c>
      <c r="R25">
        <v>276</v>
      </c>
      <c r="S25">
        <v>241</v>
      </c>
      <c r="T25">
        <v>67</v>
      </c>
      <c r="U25">
        <v>46</v>
      </c>
      <c r="V25">
        <v>249</v>
      </c>
      <c r="W25">
        <v>35</v>
      </c>
      <c r="X25">
        <v>77</v>
      </c>
      <c r="Y25">
        <v>34</v>
      </c>
      <c r="Z25">
        <v>327</v>
      </c>
      <c r="AA25">
        <v>361</v>
      </c>
      <c r="AB25">
        <v>327</v>
      </c>
      <c r="AC25">
        <v>44</v>
      </c>
      <c r="AD25">
        <v>291</v>
      </c>
      <c r="AE25">
        <v>23</v>
      </c>
      <c r="AF25">
        <v>293</v>
      </c>
      <c r="AG25">
        <v>57</v>
      </c>
      <c r="AH25">
        <v>2</v>
      </c>
      <c r="AI25">
        <v>274</v>
      </c>
      <c r="AJ25">
        <v>40</v>
      </c>
      <c r="AK25">
        <v>39</v>
      </c>
      <c r="AL25">
        <v>147</v>
      </c>
      <c r="AM25">
        <v>171</v>
      </c>
      <c r="AN25">
        <v>4</v>
      </c>
      <c r="AO25">
        <v>40</v>
      </c>
      <c r="AP25">
        <v>32</v>
      </c>
      <c r="AQ25">
        <v>45</v>
      </c>
      <c r="AR25">
        <v>17</v>
      </c>
      <c r="AS25">
        <v>19</v>
      </c>
      <c r="AT25">
        <v>44</v>
      </c>
      <c r="AU25">
        <v>26</v>
      </c>
      <c r="AV25">
        <v>29</v>
      </c>
      <c r="AW25">
        <v>15</v>
      </c>
      <c r="AX25">
        <v>16</v>
      </c>
      <c r="AY25">
        <v>27</v>
      </c>
      <c r="AZ25">
        <v>19</v>
      </c>
      <c r="BA25">
        <v>15</v>
      </c>
      <c r="BB25">
        <v>39</v>
      </c>
      <c r="BC25">
        <v>17</v>
      </c>
      <c r="BD25">
        <v>1</v>
      </c>
      <c r="BE25">
        <v>65</v>
      </c>
      <c r="BF25">
        <v>296</v>
      </c>
      <c r="BG25">
        <v>202</v>
      </c>
      <c r="BH25">
        <v>159</v>
      </c>
      <c r="BI25">
        <v>67</v>
      </c>
      <c r="BJ25">
        <v>56</v>
      </c>
      <c r="BK25">
        <v>54</v>
      </c>
      <c r="BL25">
        <v>17</v>
      </c>
      <c r="BM25">
        <v>80</v>
      </c>
      <c r="BN25">
        <v>98</v>
      </c>
      <c r="BO25">
        <v>153</v>
      </c>
      <c r="BP25">
        <v>29</v>
      </c>
      <c r="BQ25">
        <v>68</v>
      </c>
      <c r="BR25">
        <v>103</v>
      </c>
      <c r="BS25">
        <v>96</v>
      </c>
      <c r="BT25">
        <v>23</v>
      </c>
      <c r="BU25">
        <v>44</v>
      </c>
      <c r="BV25">
        <v>23</v>
      </c>
      <c r="BW25">
        <v>48</v>
      </c>
      <c r="BX25">
        <v>163</v>
      </c>
      <c r="BY25">
        <v>145</v>
      </c>
      <c r="BZ25">
        <v>129</v>
      </c>
    </row>
    <row r="26" spans="1:78" x14ac:dyDescent="0.25">
      <c r="B26" s="7">
        <v>0.1</v>
      </c>
      <c r="C26" s="7">
        <v>0.1</v>
      </c>
      <c r="D26" s="7">
        <v>0.1</v>
      </c>
      <c r="E26" s="7">
        <v>0.09</v>
      </c>
      <c r="F26" s="7">
        <v>0.08</v>
      </c>
      <c r="G26" s="7">
        <v>0.1</v>
      </c>
      <c r="H26" s="7">
        <v>0.11</v>
      </c>
      <c r="I26" s="7">
        <v>7.0000000000000007E-2</v>
      </c>
      <c r="J26" s="7">
        <v>0.11</v>
      </c>
      <c r="K26" s="7">
        <v>0.12</v>
      </c>
      <c r="L26" s="7">
        <v>0.12</v>
      </c>
      <c r="M26" s="7">
        <v>0.13</v>
      </c>
      <c r="N26" s="7">
        <v>0.09</v>
      </c>
      <c r="O26" s="7">
        <v>0.11</v>
      </c>
      <c r="P26" s="7">
        <v>0.14000000000000001</v>
      </c>
      <c r="Q26" s="7">
        <v>0.15</v>
      </c>
      <c r="R26" s="7">
        <v>0.09</v>
      </c>
      <c r="S26" s="7">
        <v>0.1</v>
      </c>
      <c r="T26" s="7">
        <v>0.1</v>
      </c>
      <c r="U26" s="7">
        <v>0.11</v>
      </c>
      <c r="V26" s="7">
        <v>0.09</v>
      </c>
      <c r="W26" s="7">
        <v>0.1</v>
      </c>
      <c r="X26" s="7">
        <v>0.15</v>
      </c>
      <c r="Y26" s="7">
        <v>0.08</v>
      </c>
      <c r="Z26" s="7">
        <v>0.1</v>
      </c>
      <c r="AA26" s="7">
        <v>0.1</v>
      </c>
      <c r="AB26" s="7">
        <v>0.1</v>
      </c>
      <c r="AC26" s="7">
        <v>0.1</v>
      </c>
      <c r="AD26" s="7">
        <v>0.1</v>
      </c>
      <c r="AE26" s="7">
        <v>0.11</v>
      </c>
      <c r="AF26" s="7">
        <v>0.1</v>
      </c>
      <c r="AG26" s="7">
        <v>0.1</v>
      </c>
      <c r="AH26" s="7">
        <v>0.08</v>
      </c>
      <c r="AI26" s="7">
        <v>0.09</v>
      </c>
      <c r="AJ26" s="7">
        <v>0.11</v>
      </c>
      <c r="AK26" s="7">
        <v>0.13</v>
      </c>
      <c r="AL26" s="7">
        <v>0.09</v>
      </c>
      <c r="AM26" s="7">
        <v>0.11</v>
      </c>
      <c r="AN26" s="7">
        <v>0.09</v>
      </c>
      <c r="AO26" s="7">
        <v>0.12</v>
      </c>
      <c r="AP26" s="7">
        <v>0.09</v>
      </c>
      <c r="AQ26" s="7">
        <v>0.12</v>
      </c>
      <c r="AR26" s="7">
        <v>0.08</v>
      </c>
      <c r="AS26" s="7">
        <v>0.1</v>
      </c>
      <c r="AT26" s="7">
        <v>0.12</v>
      </c>
      <c r="AU26" s="7">
        <v>0.11</v>
      </c>
      <c r="AV26" s="7">
        <v>0.1</v>
      </c>
      <c r="AW26" s="7">
        <v>0.2</v>
      </c>
      <c r="AX26" s="7">
        <v>7.0000000000000007E-2</v>
      </c>
      <c r="AY26" s="7">
        <v>0.08</v>
      </c>
      <c r="AZ26" s="7">
        <v>7.0000000000000007E-2</v>
      </c>
      <c r="BA26" s="7">
        <v>0.09</v>
      </c>
      <c r="BB26" s="7">
        <v>0.12</v>
      </c>
      <c r="BC26" s="7">
        <v>0.09</v>
      </c>
      <c r="BD26" s="7">
        <v>0.09</v>
      </c>
      <c r="BE26" s="7">
        <v>0.11</v>
      </c>
      <c r="BF26" s="7">
        <v>0.1</v>
      </c>
      <c r="BG26" s="7">
        <v>0.09</v>
      </c>
      <c r="BH26" s="7">
        <v>0.11</v>
      </c>
      <c r="BI26" s="7">
        <v>7.0000000000000007E-2</v>
      </c>
      <c r="BJ26" s="7">
        <v>0.1</v>
      </c>
      <c r="BK26" s="7">
        <v>0.12</v>
      </c>
      <c r="BL26" s="7">
        <v>0.12</v>
      </c>
      <c r="BM26" s="7">
        <v>0.11</v>
      </c>
      <c r="BN26" s="7">
        <v>0.08</v>
      </c>
      <c r="BO26" s="7">
        <v>0.11</v>
      </c>
      <c r="BP26" s="7">
        <v>0.15</v>
      </c>
      <c r="BQ26" s="7">
        <v>0.09</v>
      </c>
      <c r="BR26" s="7">
        <v>0.09</v>
      </c>
      <c r="BS26" s="7">
        <v>0.08</v>
      </c>
      <c r="BT26" s="7">
        <v>0.09</v>
      </c>
      <c r="BU26" s="7">
        <v>0.12</v>
      </c>
      <c r="BV26" s="7">
        <v>0.11</v>
      </c>
      <c r="BW26" s="7">
        <v>0.08</v>
      </c>
      <c r="BX26" s="7">
        <v>7.0000000000000007E-2</v>
      </c>
      <c r="BY26" s="7">
        <v>0.06</v>
      </c>
      <c r="BZ26" s="7">
        <v>0.06</v>
      </c>
    </row>
    <row r="27" spans="1:78" x14ac:dyDescent="0.25">
      <c r="A27" t="s">
        <v>40</v>
      </c>
      <c r="B27">
        <v>3</v>
      </c>
      <c r="C27">
        <v>3</v>
      </c>
      <c r="D27">
        <v>0</v>
      </c>
      <c r="E27">
        <v>0</v>
      </c>
      <c r="F27">
        <v>3</v>
      </c>
      <c r="G27">
        <v>0</v>
      </c>
      <c r="H27">
        <v>0</v>
      </c>
      <c r="I27">
        <v>1</v>
      </c>
      <c r="J27">
        <v>2</v>
      </c>
      <c r="K27">
        <v>0</v>
      </c>
      <c r="L27">
        <v>0</v>
      </c>
      <c r="M27">
        <v>0</v>
      </c>
      <c r="N27">
        <v>1</v>
      </c>
      <c r="O27">
        <v>2</v>
      </c>
      <c r="P27">
        <v>0</v>
      </c>
      <c r="Q27">
        <v>0</v>
      </c>
      <c r="R27">
        <v>3</v>
      </c>
      <c r="S27">
        <v>3</v>
      </c>
      <c r="T27">
        <v>0</v>
      </c>
      <c r="U27">
        <v>0</v>
      </c>
      <c r="V27">
        <v>3</v>
      </c>
      <c r="W27">
        <v>0</v>
      </c>
      <c r="X27">
        <v>0</v>
      </c>
      <c r="Y27">
        <v>0</v>
      </c>
      <c r="Z27">
        <v>3</v>
      </c>
      <c r="AA27">
        <v>3</v>
      </c>
      <c r="AB27">
        <v>3</v>
      </c>
      <c r="AC27">
        <v>0</v>
      </c>
      <c r="AD27">
        <v>3</v>
      </c>
      <c r="AE27">
        <v>0</v>
      </c>
      <c r="AF27">
        <v>3</v>
      </c>
      <c r="AG27">
        <v>0</v>
      </c>
      <c r="AH27">
        <v>0</v>
      </c>
      <c r="AI27">
        <v>3</v>
      </c>
      <c r="AJ27">
        <v>0</v>
      </c>
      <c r="AK27">
        <v>0</v>
      </c>
      <c r="AL27">
        <v>3</v>
      </c>
      <c r="AM27">
        <v>0</v>
      </c>
      <c r="AN27">
        <v>0</v>
      </c>
      <c r="AO27">
        <v>0</v>
      </c>
      <c r="AP27">
        <v>2</v>
      </c>
      <c r="AQ27">
        <v>0</v>
      </c>
      <c r="AR27">
        <v>1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3</v>
      </c>
      <c r="BG27">
        <v>0</v>
      </c>
      <c r="BH27">
        <v>3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2</v>
      </c>
      <c r="BO27">
        <v>1</v>
      </c>
      <c r="BP27">
        <v>0</v>
      </c>
      <c r="BQ27">
        <v>2</v>
      </c>
      <c r="BR27">
        <v>2</v>
      </c>
      <c r="BS27">
        <v>2</v>
      </c>
      <c r="BT27">
        <v>0</v>
      </c>
      <c r="BU27">
        <v>0</v>
      </c>
      <c r="BV27">
        <v>0</v>
      </c>
      <c r="BW27">
        <v>2</v>
      </c>
      <c r="BX27">
        <v>2</v>
      </c>
      <c r="BY27">
        <v>2</v>
      </c>
      <c r="BZ27">
        <v>2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>
        <v>0</v>
      </c>
      <c r="G28" t="s">
        <v>106</v>
      </c>
      <c r="H28" t="s">
        <v>106</v>
      </c>
      <c r="I28">
        <v>0</v>
      </c>
      <c r="J28">
        <v>0</v>
      </c>
      <c r="K28" t="s">
        <v>106</v>
      </c>
      <c r="L28" t="s">
        <v>106</v>
      </c>
      <c r="M28" t="s">
        <v>106</v>
      </c>
      <c r="N28">
        <v>0</v>
      </c>
      <c r="O28">
        <v>0</v>
      </c>
      <c r="P28" t="s">
        <v>106</v>
      </c>
      <c r="Q28" t="s">
        <v>106</v>
      </c>
      <c r="R28">
        <v>0</v>
      </c>
      <c r="S28">
        <v>0</v>
      </c>
      <c r="T28" t="s">
        <v>106</v>
      </c>
      <c r="U28" t="s">
        <v>106</v>
      </c>
      <c r="V28">
        <v>0</v>
      </c>
      <c r="W28" t="s">
        <v>106</v>
      </c>
      <c r="X28" t="s">
        <v>106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>
        <v>0</v>
      </c>
      <c r="AG28" t="s">
        <v>106</v>
      </c>
      <c r="AH28" t="s">
        <v>106</v>
      </c>
      <c r="AI28">
        <v>0</v>
      </c>
      <c r="AJ28" t="s">
        <v>106</v>
      </c>
      <c r="AK28" t="s">
        <v>106</v>
      </c>
      <c r="AL28">
        <v>0</v>
      </c>
      <c r="AM28" t="s">
        <v>106</v>
      </c>
      <c r="AN28" t="s">
        <v>106</v>
      </c>
      <c r="AO28" t="s">
        <v>106</v>
      </c>
      <c r="AP28">
        <v>0</v>
      </c>
      <c r="AQ28" t="s">
        <v>106</v>
      </c>
      <c r="AR28" s="7">
        <v>0.01</v>
      </c>
      <c r="AS28" t="s">
        <v>106</v>
      </c>
      <c r="AT28" t="s">
        <v>106</v>
      </c>
      <c r="AU28" t="s">
        <v>106</v>
      </c>
      <c r="AV28" t="s">
        <v>106</v>
      </c>
      <c r="AW28" t="s">
        <v>106</v>
      </c>
      <c r="AX28" t="s">
        <v>106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 t="s">
        <v>106</v>
      </c>
      <c r="BH28">
        <v>0</v>
      </c>
      <c r="BI28" t="s">
        <v>106</v>
      </c>
      <c r="BJ28" t="s">
        <v>106</v>
      </c>
      <c r="BK28" t="s">
        <v>106</v>
      </c>
      <c r="BL28" t="s">
        <v>106</v>
      </c>
      <c r="BM28" t="s">
        <v>106</v>
      </c>
      <c r="BN28">
        <v>0</v>
      </c>
      <c r="BO28">
        <v>0</v>
      </c>
      <c r="BP28" t="s">
        <v>106</v>
      </c>
      <c r="BQ28">
        <v>0</v>
      </c>
      <c r="BR28">
        <v>0</v>
      </c>
      <c r="BS28">
        <v>0</v>
      </c>
      <c r="BT28" t="s">
        <v>106</v>
      </c>
      <c r="BU28" t="s">
        <v>106</v>
      </c>
      <c r="BV28" t="s">
        <v>106</v>
      </c>
      <c r="BW28">
        <v>0</v>
      </c>
      <c r="BX28">
        <v>0</v>
      </c>
      <c r="BY28">
        <v>0</v>
      </c>
      <c r="BZ28">
        <v>0</v>
      </c>
    </row>
    <row r="29" spans="1:78" x14ac:dyDescent="0.25">
      <c r="A29" t="s">
        <v>41</v>
      </c>
      <c r="B29">
        <v>21</v>
      </c>
      <c r="C29">
        <v>17</v>
      </c>
      <c r="D29">
        <v>1</v>
      </c>
      <c r="E29">
        <v>3</v>
      </c>
      <c r="F29">
        <v>2</v>
      </c>
      <c r="G29">
        <v>12</v>
      </c>
      <c r="H29">
        <v>7</v>
      </c>
      <c r="I29">
        <v>5</v>
      </c>
      <c r="J29">
        <v>6</v>
      </c>
      <c r="K29">
        <v>7</v>
      </c>
      <c r="L29">
        <v>3</v>
      </c>
      <c r="M29">
        <v>5</v>
      </c>
      <c r="N29">
        <v>8</v>
      </c>
      <c r="O29">
        <v>5</v>
      </c>
      <c r="P29">
        <v>3</v>
      </c>
      <c r="Q29">
        <v>4</v>
      </c>
      <c r="R29">
        <v>17</v>
      </c>
      <c r="S29">
        <v>17</v>
      </c>
      <c r="T29">
        <v>3</v>
      </c>
      <c r="U29">
        <v>1</v>
      </c>
      <c r="V29">
        <v>14</v>
      </c>
      <c r="W29">
        <v>2</v>
      </c>
      <c r="X29">
        <v>5</v>
      </c>
      <c r="Y29">
        <v>3</v>
      </c>
      <c r="Z29">
        <v>18</v>
      </c>
      <c r="AA29">
        <v>21</v>
      </c>
      <c r="AB29">
        <v>18</v>
      </c>
      <c r="AC29">
        <v>6</v>
      </c>
      <c r="AD29">
        <v>12</v>
      </c>
      <c r="AE29">
        <v>3</v>
      </c>
      <c r="AF29">
        <v>12</v>
      </c>
      <c r="AG29">
        <v>6</v>
      </c>
      <c r="AH29">
        <v>1</v>
      </c>
      <c r="AI29">
        <v>16</v>
      </c>
      <c r="AJ29">
        <v>2</v>
      </c>
      <c r="AK29">
        <v>2</v>
      </c>
      <c r="AL29">
        <v>5</v>
      </c>
      <c r="AM29">
        <v>8</v>
      </c>
      <c r="AN29">
        <v>0</v>
      </c>
      <c r="AO29">
        <v>7</v>
      </c>
      <c r="AP29">
        <v>1</v>
      </c>
      <c r="AQ29">
        <v>3</v>
      </c>
      <c r="AR29">
        <v>1</v>
      </c>
      <c r="AS29">
        <v>2</v>
      </c>
      <c r="AT29">
        <v>4</v>
      </c>
      <c r="AU29">
        <v>0</v>
      </c>
      <c r="AV29">
        <v>0</v>
      </c>
      <c r="AW29">
        <v>0</v>
      </c>
      <c r="AX29">
        <v>1</v>
      </c>
      <c r="AY29">
        <v>3</v>
      </c>
      <c r="AZ29">
        <v>0</v>
      </c>
      <c r="BA29">
        <v>3</v>
      </c>
      <c r="BB29">
        <v>3</v>
      </c>
      <c r="BC29">
        <v>0</v>
      </c>
      <c r="BD29">
        <v>0</v>
      </c>
      <c r="BE29">
        <v>9</v>
      </c>
      <c r="BF29">
        <v>13</v>
      </c>
      <c r="BG29">
        <v>15</v>
      </c>
      <c r="BH29">
        <v>6</v>
      </c>
      <c r="BI29">
        <v>6</v>
      </c>
      <c r="BJ29">
        <v>3</v>
      </c>
      <c r="BK29">
        <v>2</v>
      </c>
      <c r="BL29">
        <v>2</v>
      </c>
      <c r="BM29">
        <v>5</v>
      </c>
      <c r="BN29">
        <v>6</v>
      </c>
      <c r="BO29">
        <v>9</v>
      </c>
      <c r="BP29">
        <v>1</v>
      </c>
      <c r="BQ29">
        <v>5</v>
      </c>
      <c r="BR29">
        <v>5</v>
      </c>
      <c r="BS29">
        <v>4</v>
      </c>
      <c r="BT29">
        <v>3</v>
      </c>
      <c r="BU29">
        <v>5</v>
      </c>
      <c r="BV29">
        <v>3</v>
      </c>
      <c r="BW29">
        <v>2</v>
      </c>
      <c r="BX29">
        <v>15</v>
      </c>
      <c r="BY29">
        <v>13</v>
      </c>
      <c r="BZ29">
        <v>8</v>
      </c>
    </row>
    <row r="30" spans="1:78" x14ac:dyDescent="0.25">
      <c r="B30" s="7">
        <v>0.01</v>
      </c>
      <c r="C30" s="7">
        <v>0.01</v>
      </c>
      <c r="D30">
        <v>0</v>
      </c>
      <c r="E30" s="7">
        <v>0.01</v>
      </c>
      <c r="F30">
        <v>0</v>
      </c>
      <c r="G30" s="7">
        <v>0.01</v>
      </c>
      <c r="H30" s="7">
        <v>0.01</v>
      </c>
      <c r="I30" s="7">
        <v>0.01</v>
      </c>
      <c r="J30">
        <v>0</v>
      </c>
      <c r="K30" s="7">
        <v>0.01</v>
      </c>
      <c r="L30">
        <v>0</v>
      </c>
      <c r="M30" s="7">
        <v>0.01</v>
      </c>
      <c r="N30">
        <v>0</v>
      </c>
      <c r="O30" s="7">
        <v>0.01</v>
      </c>
      <c r="P30" s="7">
        <v>0.03</v>
      </c>
      <c r="Q30" s="7">
        <v>0.01</v>
      </c>
      <c r="R30" s="7">
        <v>0.01</v>
      </c>
      <c r="S30" s="7">
        <v>0.01</v>
      </c>
      <c r="T30">
        <v>0</v>
      </c>
      <c r="U30">
        <v>0</v>
      </c>
      <c r="V30" s="7">
        <v>0.01</v>
      </c>
      <c r="W30" s="7">
        <v>0.01</v>
      </c>
      <c r="X30" s="7">
        <v>0.01</v>
      </c>
      <c r="Y30" s="7">
        <v>0.01</v>
      </c>
      <c r="Z30" s="7">
        <v>0.01</v>
      </c>
      <c r="AA30" s="7">
        <v>0.01</v>
      </c>
      <c r="AB30" s="7">
        <v>0.01</v>
      </c>
      <c r="AC30" s="7">
        <v>0.01</v>
      </c>
      <c r="AD30">
        <v>0</v>
      </c>
      <c r="AE30" s="7">
        <v>0.01</v>
      </c>
      <c r="AF30">
        <v>0</v>
      </c>
      <c r="AG30" s="7">
        <v>0.01</v>
      </c>
      <c r="AH30" s="7">
        <v>0.04</v>
      </c>
      <c r="AI30" s="7">
        <v>0.01</v>
      </c>
      <c r="AJ30" s="7">
        <v>0.01</v>
      </c>
      <c r="AK30" s="7">
        <v>0.01</v>
      </c>
      <c r="AL30">
        <v>0</v>
      </c>
      <c r="AM30" s="7">
        <v>0.01</v>
      </c>
      <c r="AN30" t="s">
        <v>108</v>
      </c>
      <c r="AO30" s="7">
        <v>0.02</v>
      </c>
      <c r="AP30">
        <v>0</v>
      </c>
      <c r="AQ30" s="7">
        <v>0.01</v>
      </c>
      <c r="AR30">
        <v>0</v>
      </c>
      <c r="AS30" s="7">
        <v>0.01</v>
      </c>
      <c r="AT30" s="7">
        <v>0.01</v>
      </c>
      <c r="AU30" t="s">
        <v>108</v>
      </c>
      <c r="AV30" t="s">
        <v>108</v>
      </c>
      <c r="AW30" t="s">
        <v>108</v>
      </c>
      <c r="AX30" s="7">
        <v>0.01</v>
      </c>
      <c r="AY30" s="7">
        <v>0.01</v>
      </c>
      <c r="AZ30" t="s">
        <v>108</v>
      </c>
      <c r="BA30" s="7">
        <v>0.02</v>
      </c>
      <c r="BB30" s="7">
        <v>0.01</v>
      </c>
      <c r="BC30" t="s">
        <v>108</v>
      </c>
      <c r="BD30" t="s">
        <v>108</v>
      </c>
      <c r="BE30" s="7">
        <v>0.01</v>
      </c>
      <c r="BF30">
        <v>0</v>
      </c>
      <c r="BG30" s="7">
        <v>0.01</v>
      </c>
      <c r="BH30">
        <v>0</v>
      </c>
      <c r="BI30" s="7">
        <v>0.01</v>
      </c>
      <c r="BJ30">
        <v>0</v>
      </c>
      <c r="BK30" s="7">
        <v>0.01</v>
      </c>
      <c r="BL30" s="7">
        <v>0.02</v>
      </c>
      <c r="BM30" s="7">
        <v>0.01</v>
      </c>
      <c r="BN30">
        <v>0</v>
      </c>
      <c r="BO30" s="7">
        <v>0.01</v>
      </c>
      <c r="BP30" s="7">
        <v>0.01</v>
      </c>
      <c r="BQ30" s="7">
        <v>0.01</v>
      </c>
      <c r="BR30">
        <v>0</v>
      </c>
      <c r="BS30">
        <v>0</v>
      </c>
      <c r="BT30" s="7">
        <v>0.01</v>
      </c>
      <c r="BU30" s="7">
        <v>0.01</v>
      </c>
      <c r="BV30" s="7">
        <v>0.02</v>
      </c>
      <c r="BW30">
        <v>0</v>
      </c>
      <c r="BX30" s="7">
        <v>0.01</v>
      </c>
      <c r="BY30" s="7">
        <v>0.01</v>
      </c>
      <c r="BZ30">
        <v>0</v>
      </c>
    </row>
    <row r="31" spans="1:78" x14ac:dyDescent="0.25">
      <c r="A31" t="s">
        <v>193</v>
      </c>
      <c r="B31">
        <v>0.85499999999999998</v>
      </c>
      <c r="C31">
        <v>0.85099999999999998</v>
      </c>
      <c r="D31">
        <v>0.86699999999999999</v>
      </c>
      <c r="E31">
        <v>0.90200000000000002</v>
      </c>
      <c r="F31">
        <v>0.90600000000000003</v>
      </c>
      <c r="G31">
        <v>0.84899999999999998</v>
      </c>
      <c r="H31">
        <v>0.83899999999999997</v>
      </c>
      <c r="I31">
        <v>0.95299999999999996</v>
      </c>
      <c r="J31">
        <v>0.83</v>
      </c>
      <c r="K31">
        <v>0.81799999999999995</v>
      </c>
      <c r="L31">
        <v>0.78800000000000003</v>
      </c>
      <c r="M31">
        <v>0.78400000000000003</v>
      </c>
      <c r="N31">
        <v>0.89600000000000002</v>
      </c>
      <c r="O31">
        <v>0.77500000000000002</v>
      </c>
      <c r="P31">
        <v>0.85799999999999998</v>
      </c>
      <c r="Q31">
        <v>0.75700000000000001</v>
      </c>
      <c r="R31">
        <v>0.874</v>
      </c>
      <c r="S31">
        <v>0.85199999999999998</v>
      </c>
      <c r="T31">
        <v>0.88</v>
      </c>
      <c r="U31">
        <v>0.84299999999999997</v>
      </c>
      <c r="V31">
        <v>0.88200000000000001</v>
      </c>
      <c r="W31">
        <v>0.81299999999999994</v>
      </c>
      <c r="X31">
        <v>0.72599999999999998</v>
      </c>
      <c r="Y31">
        <v>0.90100000000000002</v>
      </c>
      <c r="Z31">
        <v>0.85</v>
      </c>
      <c r="AA31">
        <v>0.85499999999999998</v>
      </c>
      <c r="AB31">
        <v>0.85</v>
      </c>
      <c r="AC31">
        <v>0.83099999999999996</v>
      </c>
      <c r="AD31">
        <v>0.86499999999999999</v>
      </c>
      <c r="AE31">
        <v>0.78100000000000003</v>
      </c>
      <c r="AF31">
        <v>0.83699999999999997</v>
      </c>
      <c r="AG31">
        <v>0.95399999999999996</v>
      </c>
      <c r="AH31">
        <v>0.80600000000000005</v>
      </c>
      <c r="AI31">
        <v>0.876</v>
      </c>
      <c r="AJ31">
        <v>0.81299999999999994</v>
      </c>
      <c r="AK31">
        <v>0.69099999999999995</v>
      </c>
      <c r="AL31">
        <v>0.90600000000000003</v>
      </c>
      <c r="AM31">
        <v>0.83699999999999997</v>
      </c>
      <c r="AN31">
        <v>0.93400000000000005</v>
      </c>
      <c r="AO31">
        <v>0.67900000000000005</v>
      </c>
      <c r="AP31">
        <v>0.85699999999999998</v>
      </c>
      <c r="AQ31">
        <v>0.77900000000000003</v>
      </c>
      <c r="AR31">
        <v>0.84799999999999998</v>
      </c>
      <c r="AS31">
        <v>0.875</v>
      </c>
      <c r="AT31">
        <v>0.84</v>
      </c>
      <c r="AU31">
        <v>0.84599999999999997</v>
      </c>
      <c r="AV31">
        <v>0.80500000000000005</v>
      </c>
      <c r="AW31">
        <v>0.67900000000000005</v>
      </c>
      <c r="AX31">
        <v>0.93500000000000005</v>
      </c>
      <c r="AY31">
        <v>0.91800000000000004</v>
      </c>
      <c r="AZ31">
        <v>0.96</v>
      </c>
      <c r="BA31">
        <v>0.96799999999999997</v>
      </c>
      <c r="BB31">
        <v>0.752</v>
      </c>
      <c r="BC31">
        <v>0.89</v>
      </c>
      <c r="BD31">
        <v>0.90900000000000003</v>
      </c>
      <c r="BE31">
        <v>0.84199999999999997</v>
      </c>
      <c r="BF31">
        <v>0.85799999999999998</v>
      </c>
      <c r="BG31">
        <v>0.88200000000000001</v>
      </c>
      <c r="BH31">
        <v>0.81499999999999995</v>
      </c>
      <c r="BI31">
        <v>0.92700000000000005</v>
      </c>
      <c r="BJ31">
        <v>0.92400000000000004</v>
      </c>
      <c r="BK31">
        <v>0.76600000000000001</v>
      </c>
      <c r="BL31">
        <v>0.84</v>
      </c>
      <c r="BM31">
        <v>0.90500000000000003</v>
      </c>
      <c r="BN31">
        <v>0.93899999999999995</v>
      </c>
      <c r="BO31">
        <v>0.78600000000000003</v>
      </c>
      <c r="BP31">
        <v>0.65</v>
      </c>
      <c r="BQ31">
        <v>0.93899999999999995</v>
      </c>
      <c r="BR31">
        <v>0.92800000000000005</v>
      </c>
      <c r="BS31">
        <v>0.96599999999999997</v>
      </c>
      <c r="BT31">
        <v>0.90800000000000003</v>
      </c>
      <c r="BU31">
        <v>0.81699999999999995</v>
      </c>
      <c r="BV31">
        <v>0.83399999999999996</v>
      </c>
      <c r="BW31">
        <v>0.97199999999999998</v>
      </c>
      <c r="BX31">
        <v>1.0209999999999999</v>
      </c>
      <c r="BY31">
        <v>1.0469999999999999</v>
      </c>
      <c r="BZ31">
        <v>1.0469999999999999</v>
      </c>
    </row>
    <row r="32" spans="1:78" x14ac:dyDescent="0.25">
      <c r="A32" t="s">
        <v>194</v>
      </c>
      <c r="B32">
        <v>0.90900000000000003</v>
      </c>
      <c r="C32">
        <v>0.91100000000000003</v>
      </c>
      <c r="D32">
        <v>0.93300000000000005</v>
      </c>
      <c r="E32">
        <v>0.84099999999999997</v>
      </c>
      <c r="F32">
        <v>0.83</v>
      </c>
      <c r="G32">
        <v>0.90900000000000003</v>
      </c>
      <c r="H32">
        <v>0.94799999999999995</v>
      </c>
      <c r="I32">
        <v>0.82899999999999996</v>
      </c>
      <c r="J32">
        <v>0.91300000000000003</v>
      </c>
      <c r="K32">
        <v>0.95699999999999996</v>
      </c>
      <c r="L32">
        <v>0.95599999999999996</v>
      </c>
      <c r="M32">
        <v>0.95399999999999996</v>
      </c>
      <c r="N32">
        <v>0.874</v>
      </c>
      <c r="O32">
        <v>0.93799999999999994</v>
      </c>
      <c r="P32">
        <v>1.1080000000000001</v>
      </c>
      <c r="Q32">
        <v>1.0589999999999999</v>
      </c>
      <c r="R32">
        <v>0.877</v>
      </c>
      <c r="S32">
        <v>0.89400000000000002</v>
      </c>
      <c r="T32">
        <v>0.90900000000000003</v>
      </c>
      <c r="U32">
        <v>0.96399999999999997</v>
      </c>
      <c r="V32">
        <v>0.88500000000000001</v>
      </c>
      <c r="W32">
        <v>0.93</v>
      </c>
      <c r="X32">
        <v>1.0169999999999999</v>
      </c>
      <c r="Y32">
        <v>0.83899999999999997</v>
      </c>
      <c r="Z32">
        <v>0.91700000000000004</v>
      </c>
      <c r="AA32">
        <v>0.90900000000000003</v>
      </c>
      <c r="AB32">
        <v>0.91800000000000004</v>
      </c>
      <c r="AC32">
        <v>0.89700000000000002</v>
      </c>
      <c r="AD32">
        <v>0.91</v>
      </c>
      <c r="AE32">
        <v>0.89500000000000002</v>
      </c>
      <c r="AF32">
        <v>0.91400000000000003</v>
      </c>
      <c r="AG32">
        <v>0.90500000000000003</v>
      </c>
      <c r="AH32">
        <v>0.92200000000000004</v>
      </c>
      <c r="AI32">
        <v>0.89600000000000002</v>
      </c>
      <c r="AJ32">
        <v>0.92400000000000004</v>
      </c>
      <c r="AK32">
        <v>0.94399999999999995</v>
      </c>
      <c r="AL32">
        <v>0.90600000000000003</v>
      </c>
      <c r="AM32">
        <v>0.91500000000000004</v>
      </c>
      <c r="AN32">
        <v>0.98599999999999999</v>
      </c>
      <c r="AO32">
        <v>0.86499999999999999</v>
      </c>
      <c r="AP32">
        <v>0.874</v>
      </c>
      <c r="AQ32">
        <v>0.89600000000000002</v>
      </c>
      <c r="AR32">
        <v>0.92700000000000005</v>
      </c>
      <c r="AS32">
        <v>0.95599999999999996</v>
      </c>
      <c r="AT32">
        <v>0.999</v>
      </c>
      <c r="AU32">
        <v>1.0069999999999999</v>
      </c>
      <c r="AV32">
        <v>0.85399999999999998</v>
      </c>
      <c r="AW32">
        <v>1.0620000000000001</v>
      </c>
      <c r="AX32">
        <v>0.874</v>
      </c>
      <c r="AY32">
        <v>0.83399999999999996</v>
      </c>
      <c r="AZ32">
        <v>0.81499999999999995</v>
      </c>
      <c r="BA32">
        <v>0.83799999999999997</v>
      </c>
      <c r="BB32">
        <v>0.90800000000000003</v>
      </c>
      <c r="BC32">
        <v>0.96199999999999997</v>
      </c>
      <c r="BD32">
        <v>0.89900000000000002</v>
      </c>
      <c r="BE32">
        <v>0.91600000000000004</v>
      </c>
      <c r="BF32">
        <v>0.90700000000000003</v>
      </c>
      <c r="BG32">
        <v>0.89</v>
      </c>
      <c r="BH32">
        <v>0.93500000000000005</v>
      </c>
      <c r="BI32">
        <v>0.80900000000000005</v>
      </c>
      <c r="BJ32">
        <v>0.90300000000000002</v>
      </c>
      <c r="BK32">
        <v>0.95799999999999996</v>
      </c>
      <c r="BL32">
        <v>1.026</v>
      </c>
      <c r="BM32">
        <v>0.95899999999999996</v>
      </c>
      <c r="BN32">
        <v>0.86499999999999999</v>
      </c>
      <c r="BO32">
        <v>0.89400000000000002</v>
      </c>
      <c r="BP32">
        <v>1.018</v>
      </c>
      <c r="BQ32">
        <v>0.90600000000000003</v>
      </c>
      <c r="BR32">
        <v>0.90400000000000003</v>
      </c>
      <c r="BS32">
        <v>0.88400000000000001</v>
      </c>
      <c r="BT32">
        <v>0.86099999999999999</v>
      </c>
      <c r="BU32">
        <v>0.93500000000000005</v>
      </c>
      <c r="BV32">
        <v>1.0049999999999999</v>
      </c>
      <c r="BW32">
        <v>0.86299999999999999</v>
      </c>
      <c r="BX32">
        <v>0.82199999999999995</v>
      </c>
      <c r="BY32">
        <v>0.79500000000000004</v>
      </c>
      <c r="BZ32">
        <v>0.80400000000000005</v>
      </c>
    </row>
    <row r="33" spans="1:78" x14ac:dyDescent="0.25">
      <c r="A33" t="s">
        <v>195</v>
      </c>
      <c r="B33">
        <v>0</v>
      </c>
      <c r="C33">
        <v>0</v>
      </c>
      <c r="D33">
        <v>3.0000000000000001E-3</v>
      </c>
      <c r="E33">
        <v>3.0000000000000001E-3</v>
      </c>
      <c r="F33">
        <v>1E-3</v>
      </c>
      <c r="G33">
        <v>1E-3</v>
      </c>
      <c r="H33">
        <v>1E-3</v>
      </c>
      <c r="I33">
        <v>1E-3</v>
      </c>
      <c r="J33">
        <v>1E-3</v>
      </c>
      <c r="K33">
        <v>1E-3</v>
      </c>
      <c r="L33">
        <v>1E-3</v>
      </c>
      <c r="M33">
        <v>1E-3</v>
      </c>
      <c r="N33">
        <v>0</v>
      </c>
      <c r="O33">
        <v>3.0000000000000001E-3</v>
      </c>
      <c r="P33">
        <v>1.2E-2</v>
      </c>
      <c r="Q33">
        <v>2E-3</v>
      </c>
      <c r="R33">
        <v>0</v>
      </c>
      <c r="S33">
        <v>0</v>
      </c>
      <c r="T33">
        <v>1E-3</v>
      </c>
      <c r="U33">
        <v>2E-3</v>
      </c>
      <c r="V33">
        <v>0</v>
      </c>
      <c r="W33">
        <v>2E-3</v>
      </c>
      <c r="X33">
        <v>2E-3</v>
      </c>
      <c r="Y33">
        <v>2E-3</v>
      </c>
      <c r="Z33">
        <v>0</v>
      </c>
      <c r="AA33">
        <v>0</v>
      </c>
      <c r="AB33">
        <v>0</v>
      </c>
      <c r="AC33">
        <v>2E-3</v>
      </c>
      <c r="AD33">
        <v>0</v>
      </c>
      <c r="AE33">
        <v>4.0000000000000001E-3</v>
      </c>
      <c r="AF33">
        <v>0</v>
      </c>
      <c r="AG33">
        <v>2E-3</v>
      </c>
      <c r="AH33">
        <v>0.04</v>
      </c>
      <c r="AI33">
        <v>0</v>
      </c>
      <c r="AJ33">
        <v>2E-3</v>
      </c>
      <c r="AK33">
        <v>3.0000000000000001E-3</v>
      </c>
      <c r="AL33">
        <v>1E-3</v>
      </c>
      <c r="AM33">
        <v>1E-3</v>
      </c>
      <c r="AN33">
        <v>2.7E-2</v>
      </c>
      <c r="AO33">
        <v>2E-3</v>
      </c>
      <c r="AP33">
        <v>2E-3</v>
      </c>
      <c r="AQ33">
        <v>2E-3</v>
      </c>
      <c r="AR33">
        <v>4.0000000000000001E-3</v>
      </c>
      <c r="AS33">
        <v>5.0000000000000001E-3</v>
      </c>
      <c r="AT33">
        <v>3.0000000000000001E-3</v>
      </c>
      <c r="AU33">
        <v>5.0000000000000001E-3</v>
      </c>
      <c r="AV33">
        <v>3.0000000000000001E-3</v>
      </c>
      <c r="AW33">
        <v>1.6E-2</v>
      </c>
      <c r="AX33">
        <v>4.0000000000000001E-3</v>
      </c>
      <c r="AY33">
        <v>2E-3</v>
      </c>
      <c r="AZ33">
        <v>3.0000000000000001E-3</v>
      </c>
      <c r="BA33">
        <v>4.0000000000000001E-3</v>
      </c>
      <c r="BB33">
        <v>3.0000000000000001E-3</v>
      </c>
      <c r="BC33">
        <v>5.0000000000000001E-3</v>
      </c>
      <c r="BD33">
        <v>5.8000000000000003E-2</v>
      </c>
      <c r="BE33">
        <v>2E-3</v>
      </c>
      <c r="BF33">
        <v>0</v>
      </c>
      <c r="BG33">
        <v>0</v>
      </c>
      <c r="BH33">
        <v>1E-3</v>
      </c>
      <c r="BI33">
        <v>1E-3</v>
      </c>
      <c r="BJ33">
        <v>1E-3</v>
      </c>
      <c r="BK33">
        <v>2E-3</v>
      </c>
      <c r="BL33">
        <v>8.0000000000000002E-3</v>
      </c>
      <c r="BM33">
        <v>1E-3</v>
      </c>
      <c r="BN33">
        <v>1E-3</v>
      </c>
      <c r="BO33">
        <v>1E-3</v>
      </c>
      <c r="BP33">
        <v>5.0000000000000001E-3</v>
      </c>
      <c r="BQ33">
        <v>1E-3</v>
      </c>
      <c r="BR33">
        <v>1E-3</v>
      </c>
      <c r="BS33">
        <v>1E-3</v>
      </c>
      <c r="BT33">
        <v>3.0000000000000001E-3</v>
      </c>
      <c r="BU33">
        <v>3.0000000000000001E-3</v>
      </c>
      <c r="BV33">
        <v>5.0000000000000001E-3</v>
      </c>
      <c r="BW33">
        <v>1E-3</v>
      </c>
      <c r="BX33">
        <v>0</v>
      </c>
      <c r="BY33">
        <v>0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825</v>
      </c>
    </row>
    <row r="2" spans="1:78" x14ac:dyDescent="0.25">
      <c r="A2" t="s">
        <v>808</v>
      </c>
    </row>
    <row r="3" spans="1:78" x14ac:dyDescent="0.25">
      <c r="A3" t="s">
        <v>824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3528</v>
      </c>
      <c r="C9">
        <v>3029</v>
      </c>
      <c r="D9">
        <v>281</v>
      </c>
      <c r="E9">
        <v>218</v>
      </c>
      <c r="F9">
        <v>567</v>
      </c>
      <c r="G9">
        <v>1588</v>
      </c>
      <c r="H9">
        <v>1373</v>
      </c>
      <c r="I9">
        <v>850</v>
      </c>
      <c r="J9">
        <v>985</v>
      </c>
      <c r="K9">
        <v>634</v>
      </c>
      <c r="L9">
        <v>1059</v>
      </c>
      <c r="M9">
        <v>1126</v>
      </c>
      <c r="N9">
        <v>1954</v>
      </c>
      <c r="O9">
        <v>344</v>
      </c>
      <c r="P9">
        <v>104</v>
      </c>
      <c r="Q9">
        <v>677</v>
      </c>
      <c r="R9">
        <v>2851</v>
      </c>
      <c r="S9">
        <v>2329</v>
      </c>
      <c r="T9">
        <v>646</v>
      </c>
      <c r="U9">
        <v>503</v>
      </c>
      <c r="V9">
        <v>2444</v>
      </c>
      <c r="W9">
        <v>393</v>
      </c>
      <c r="X9">
        <v>670</v>
      </c>
      <c r="Y9">
        <v>428</v>
      </c>
      <c r="Z9">
        <v>3100</v>
      </c>
      <c r="AA9">
        <v>3520</v>
      </c>
      <c r="AB9">
        <v>3092</v>
      </c>
      <c r="AC9">
        <v>428</v>
      </c>
      <c r="AD9">
        <v>2854</v>
      </c>
      <c r="AE9">
        <v>216</v>
      </c>
      <c r="AF9">
        <v>2867</v>
      </c>
      <c r="AG9">
        <v>514</v>
      </c>
      <c r="AH9">
        <v>22</v>
      </c>
      <c r="AI9">
        <v>2787</v>
      </c>
      <c r="AJ9">
        <v>398</v>
      </c>
      <c r="AK9">
        <v>327</v>
      </c>
      <c r="AL9">
        <v>1560</v>
      </c>
      <c r="AM9">
        <v>1574</v>
      </c>
      <c r="AN9">
        <v>36</v>
      </c>
      <c r="AO9">
        <v>349</v>
      </c>
      <c r="AP9">
        <v>320</v>
      </c>
      <c r="AQ9">
        <v>351</v>
      </c>
      <c r="AR9">
        <v>195</v>
      </c>
      <c r="AS9">
        <v>186</v>
      </c>
      <c r="AT9">
        <v>376</v>
      </c>
      <c r="AU9">
        <v>221</v>
      </c>
      <c r="AV9">
        <v>285</v>
      </c>
      <c r="AW9">
        <v>71</v>
      </c>
      <c r="AX9">
        <v>206</v>
      </c>
      <c r="AY9">
        <v>369</v>
      </c>
      <c r="AZ9">
        <v>251</v>
      </c>
      <c r="BA9">
        <v>171</v>
      </c>
      <c r="BB9">
        <v>321</v>
      </c>
      <c r="BC9">
        <v>191</v>
      </c>
      <c r="BD9">
        <v>14</v>
      </c>
      <c r="BE9">
        <v>524</v>
      </c>
      <c r="BF9">
        <v>3004</v>
      </c>
      <c r="BG9">
        <v>2049</v>
      </c>
      <c r="BH9">
        <v>1479</v>
      </c>
      <c r="BI9">
        <v>796</v>
      </c>
      <c r="BJ9">
        <v>555</v>
      </c>
      <c r="BK9">
        <v>482</v>
      </c>
      <c r="BL9">
        <v>140</v>
      </c>
      <c r="BM9">
        <v>665</v>
      </c>
      <c r="BN9">
        <v>1178</v>
      </c>
      <c r="BO9">
        <v>1467</v>
      </c>
      <c r="BP9">
        <v>218</v>
      </c>
      <c r="BQ9">
        <v>698</v>
      </c>
      <c r="BR9">
        <v>1036</v>
      </c>
      <c r="BS9">
        <v>1027</v>
      </c>
      <c r="BT9">
        <v>249</v>
      </c>
      <c r="BU9">
        <v>326</v>
      </c>
      <c r="BV9">
        <v>199</v>
      </c>
      <c r="BW9">
        <v>527</v>
      </c>
      <c r="BX9">
        <v>2471</v>
      </c>
      <c r="BY9">
        <v>2519</v>
      </c>
      <c r="BZ9">
        <v>2177</v>
      </c>
    </row>
    <row r="10" spans="1:78" x14ac:dyDescent="0.25">
      <c r="A10" t="s">
        <v>103</v>
      </c>
      <c r="B10">
        <v>3613</v>
      </c>
      <c r="C10">
        <v>3096</v>
      </c>
      <c r="D10">
        <v>302</v>
      </c>
      <c r="E10">
        <v>215</v>
      </c>
      <c r="F10">
        <v>606</v>
      </c>
      <c r="G10">
        <v>1892</v>
      </c>
      <c r="H10">
        <v>1115</v>
      </c>
      <c r="I10">
        <v>1048</v>
      </c>
      <c r="J10">
        <v>1195</v>
      </c>
      <c r="K10">
        <v>667</v>
      </c>
      <c r="L10">
        <v>703</v>
      </c>
      <c r="M10">
        <v>898</v>
      </c>
      <c r="N10">
        <v>2269</v>
      </c>
      <c r="O10">
        <v>351</v>
      </c>
      <c r="P10">
        <v>95</v>
      </c>
      <c r="Q10">
        <v>568</v>
      </c>
      <c r="R10">
        <v>3046</v>
      </c>
      <c r="S10">
        <v>2488</v>
      </c>
      <c r="T10">
        <v>681</v>
      </c>
      <c r="U10">
        <v>398</v>
      </c>
      <c r="V10">
        <v>2737</v>
      </c>
      <c r="W10">
        <v>354</v>
      </c>
      <c r="X10">
        <v>499</v>
      </c>
      <c r="Y10">
        <v>410</v>
      </c>
      <c r="Z10">
        <v>3203</v>
      </c>
      <c r="AA10">
        <v>3605</v>
      </c>
      <c r="AB10">
        <v>3195</v>
      </c>
      <c r="AC10">
        <v>449</v>
      </c>
      <c r="AD10">
        <v>2919</v>
      </c>
      <c r="AE10">
        <v>215</v>
      </c>
      <c r="AF10">
        <v>2890</v>
      </c>
      <c r="AG10">
        <v>577</v>
      </c>
      <c r="AH10">
        <v>26</v>
      </c>
      <c r="AI10">
        <v>2943</v>
      </c>
      <c r="AJ10">
        <v>365</v>
      </c>
      <c r="AK10">
        <v>298</v>
      </c>
      <c r="AL10">
        <v>1643</v>
      </c>
      <c r="AM10">
        <v>1593</v>
      </c>
      <c r="AN10">
        <v>37</v>
      </c>
      <c r="AO10">
        <v>331</v>
      </c>
      <c r="AP10">
        <v>335</v>
      </c>
      <c r="AQ10">
        <v>364</v>
      </c>
      <c r="AR10">
        <v>225</v>
      </c>
      <c r="AS10">
        <v>189</v>
      </c>
      <c r="AT10">
        <v>379</v>
      </c>
      <c r="AU10">
        <v>225</v>
      </c>
      <c r="AV10">
        <v>290</v>
      </c>
      <c r="AW10">
        <v>77</v>
      </c>
      <c r="AX10">
        <v>221</v>
      </c>
      <c r="AY10">
        <v>357</v>
      </c>
      <c r="AZ10">
        <v>259</v>
      </c>
      <c r="BA10">
        <v>173</v>
      </c>
      <c r="BB10">
        <v>314</v>
      </c>
      <c r="BC10">
        <v>191</v>
      </c>
      <c r="BD10">
        <v>14</v>
      </c>
      <c r="BE10">
        <v>576</v>
      </c>
      <c r="BF10">
        <v>3037</v>
      </c>
      <c r="BG10">
        <v>2158</v>
      </c>
      <c r="BH10">
        <v>1455</v>
      </c>
      <c r="BI10">
        <v>902</v>
      </c>
      <c r="BJ10">
        <v>580</v>
      </c>
      <c r="BK10">
        <v>462</v>
      </c>
      <c r="BL10">
        <v>144</v>
      </c>
      <c r="BM10">
        <v>740</v>
      </c>
      <c r="BN10">
        <v>1240</v>
      </c>
      <c r="BO10">
        <v>1434</v>
      </c>
      <c r="BP10">
        <v>199</v>
      </c>
      <c r="BQ10">
        <v>751</v>
      </c>
      <c r="BR10">
        <v>1146</v>
      </c>
      <c r="BS10">
        <v>1131</v>
      </c>
      <c r="BT10">
        <v>260</v>
      </c>
      <c r="BU10">
        <v>371</v>
      </c>
      <c r="BV10">
        <v>199</v>
      </c>
      <c r="BW10">
        <v>580</v>
      </c>
      <c r="BX10">
        <v>2483</v>
      </c>
      <c r="BY10">
        <v>2538</v>
      </c>
      <c r="BZ10">
        <v>2171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959</v>
      </c>
      <c r="C12">
        <v>821</v>
      </c>
      <c r="D12">
        <v>70</v>
      </c>
      <c r="E12">
        <v>68</v>
      </c>
      <c r="F12">
        <v>173</v>
      </c>
      <c r="G12">
        <v>517</v>
      </c>
      <c r="H12">
        <v>269</v>
      </c>
      <c r="I12">
        <v>298</v>
      </c>
      <c r="J12">
        <v>343</v>
      </c>
      <c r="K12">
        <v>185</v>
      </c>
      <c r="L12">
        <v>132</v>
      </c>
      <c r="M12">
        <v>197</v>
      </c>
      <c r="N12">
        <v>654</v>
      </c>
      <c r="O12">
        <v>84</v>
      </c>
      <c r="P12">
        <v>23</v>
      </c>
      <c r="Q12">
        <v>126</v>
      </c>
      <c r="R12">
        <v>832</v>
      </c>
      <c r="S12">
        <v>691</v>
      </c>
      <c r="T12">
        <v>178</v>
      </c>
      <c r="U12">
        <v>83</v>
      </c>
      <c r="V12">
        <v>780</v>
      </c>
      <c r="W12">
        <v>100</v>
      </c>
      <c r="X12">
        <v>72</v>
      </c>
      <c r="Y12">
        <v>111</v>
      </c>
      <c r="Z12">
        <v>848</v>
      </c>
      <c r="AA12">
        <v>957</v>
      </c>
      <c r="AB12">
        <v>845</v>
      </c>
      <c r="AC12">
        <v>123</v>
      </c>
      <c r="AD12">
        <v>792</v>
      </c>
      <c r="AE12">
        <v>38</v>
      </c>
      <c r="AF12">
        <v>732</v>
      </c>
      <c r="AG12">
        <v>193</v>
      </c>
      <c r="AH12">
        <v>9</v>
      </c>
      <c r="AI12">
        <v>839</v>
      </c>
      <c r="AJ12">
        <v>66</v>
      </c>
      <c r="AK12">
        <v>54</v>
      </c>
      <c r="AL12">
        <v>554</v>
      </c>
      <c r="AM12">
        <v>339</v>
      </c>
      <c r="AN12">
        <v>13</v>
      </c>
      <c r="AO12">
        <v>51</v>
      </c>
      <c r="AP12">
        <v>102</v>
      </c>
      <c r="AQ12">
        <v>135</v>
      </c>
      <c r="AR12">
        <v>56</v>
      </c>
      <c r="AS12">
        <v>54</v>
      </c>
      <c r="AT12">
        <v>101</v>
      </c>
      <c r="AU12">
        <v>52</v>
      </c>
      <c r="AV12">
        <v>50</v>
      </c>
      <c r="AW12">
        <v>24</v>
      </c>
      <c r="AX12">
        <v>46</v>
      </c>
      <c r="AY12">
        <v>100</v>
      </c>
      <c r="AZ12">
        <v>56</v>
      </c>
      <c r="BA12">
        <v>51</v>
      </c>
      <c r="BB12">
        <v>75</v>
      </c>
      <c r="BC12">
        <v>56</v>
      </c>
      <c r="BD12">
        <v>1</v>
      </c>
      <c r="BE12">
        <v>233</v>
      </c>
      <c r="BF12">
        <v>725</v>
      </c>
      <c r="BG12">
        <v>666</v>
      </c>
      <c r="BH12">
        <v>293</v>
      </c>
      <c r="BI12">
        <v>340</v>
      </c>
      <c r="BJ12">
        <v>184</v>
      </c>
      <c r="BK12">
        <v>97</v>
      </c>
      <c r="BL12">
        <v>33</v>
      </c>
      <c r="BM12">
        <v>385</v>
      </c>
      <c r="BN12">
        <v>363</v>
      </c>
      <c r="BO12">
        <v>192</v>
      </c>
      <c r="BP12">
        <v>20</v>
      </c>
      <c r="BQ12">
        <v>335</v>
      </c>
      <c r="BR12">
        <v>518</v>
      </c>
      <c r="BS12">
        <v>503</v>
      </c>
      <c r="BT12">
        <v>67</v>
      </c>
      <c r="BU12">
        <v>188</v>
      </c>
      <c r="BV12">
        <v>75</v>
      </c>
      <c r="BW12">
        <v>277</v>
      </c>
      <c r="BX12">
        <v>621</v>
      </c>
      <c r="BY12">
        <v>668</v>
      </c>
      <c r="BZ12">
        <v>546</v>
      </c>
    </row>
    <row r="13" spans="1:78" x14ac:dyDescent="0.25">
      <c r="B13" s="7">
        <v>0.27</v>
      </c>
      <c r="C13" s="7">
        <v>0.27</v>
      </c>
      <c r="D13" s="7">
        <v>0.23</v>
      </c>
      <c r="E13" s="7">
        <v>0.32</v>
      </c>
      <c r="F13" s="7">
        <v>0.28999999999999998</v>
      </c>
      <c r="G13" s="7">
        <v>0.27</v>
      </c>
      <c r="H13" s="7">
        <v>0.24</v>
      </c>
      <c r="I13" s="7">
        <v>0.28000000000000003</v>
      </c>
      <c r="J13" s="7">
        <v>0.28999999999999998</v>
      </c>
      <c r="K13" s="7">
        <v>0.28000000000000003</v>
      </c>
      <c r="L13" s="7">
        <v>0.19</v>
      </c>
      <c r="M13" s="7">
        <v>0.22</v>
      </c>
      <c r="N13" s="7">
        <v>0.28999999999999998</v>
      </c>
      <c r="O13" s="7">
        <v>0.24</v>
      </c>
      <c r="P13" s="7">
        <v>0.24</v>
      </c>
      <c r="Q13" s="7">
        <v>0.22</v>
      </c>
      <c r="R13" s="7">
        <v>0.27</v>
      </c>
      <c r="S13" s="7">
        <v>0.28000000000000003</v>
      </c>
      <c r="T13" s="7">
        <v>0.26</v>
      </c>
      <c r="U13" s="7">
        <v>0.21</v>
      </c>
      <c r="V13" s="7">
        <v>0.28000000000000003</v>
      </c>
      <c r="W13" s="7">
        <v>0.28000000000000003</v>
      </c>
      <c r="X13" s="7">
        <v>0.14000000000000001</v>
      </c>
      <c r="Y13" s="7">
        <v>0.27</v>
      </c>
      <c r="Z13" s="7">
        <v>0.26</v>
      </c>
      <c r="AA13" s="7">
        <v>0.27</v>
      </c>
      <c r="AB13" s="7">
        <v>0.26</v>
      </c>
      <c r="AC13" s="7">
        <v>0.27</v>
      </c>
      <c r="AD13" s="7">
        <v>0.27</v>
      </c>
      <c r="AE13" s="7">
        <v>0.18</v>
      </c>
      <c r="AF13" s="7">
        <v>0.25</v>
      </c>
      <c r="AG13" s="7">
        <v>0.33</v>
      </c>
      <c r="AH13" s="7">
        <v>0.34</v>
      </c>
      <c r="AI13" s="7">
        <v>0.28000000000000003</v>
      </c>
      <c r="AJ13" s="7">
        <v>0.18</v>
      </c>
      <c r="AK13" s="7">
        <v>0.18</v>
      </c>
      <c r="AL13" s="7">
        <v>0.34</v>
      </c>
      <c r="AM13" s="7">
        <v>0.21</v>
      </c>
      <c r="AN13" s="7">
        <v>0.34</v>
      </c>
      <c r="AO13" s="7">
        <v>0.15</v>
      </c>
      <c r="AP13" s="7">
        <v>0.31</v>
      </c>
      <c r="AQ13" s="7">
        <v>0.37</v>
      </c>
      <c r="AR13" s="7">
        <v>0.25</v>
      </c>
      <c r="AS13" s="7">
        <v>0.28000000000000003</v>
      </c>
      <c r="AT13" s="7">
        <v>0.27</v>
      </c>
      <c r="AU13" s="7">
        <v>0.23</v>
      </c>
      <c r="AV13" s="7">
        <v>0.17</v>
      </c>
      <c r="AW13" s="7">
        <v>0.31</v>
      </c>
      <c r="AX13" s="7">
        <v>0.21</v>
      </c>
      <c r="AY13" s="7">
        <v>0.28000000000000003</v>
      </c>
      <c r="AZ13" s="7">
        <v>0.21</v>
      </c>
      <c r="BA13" s="7">
        <v>0.3</v>
      </c>
      <c r="BB13" s="7">
        <v>0.24</v>
      </c>
      <c r="BC13" s="7">
        <v>0.3</v>
      </c>
      <c r="BD13" s="7">
        <v>0.06</v>
      </c>
      <c r="BE13" s="7">
        <v>0.4</v>
      </c>
      <c r="BF13" s="7">
        <v>0.24</v>
      </c>
      <c r="BG13" s="7">
        <v>0.31</v>
      </c>
      <c r="BH13" s="7">
        <v>0.2</v>
      </c>
      <c r="BI13" s="7">
        <v>0.38</v>
      </c>
      <c r="BJ13" s="7">
        <v>0.32</v>
      </c>
      <c r="BK13" s="7">
        <v>0.21</v>
      </c>
      <c r="BL13" s="7">
        <v>0.23</v>
      </c>
      <c r="BM13" s="7">
        <v>0.52</v>
      </c>
      <c r="BN13" s="7">
        <v>0.28999999999999998</v>
      </c>
      <c r="BO13" s="7">
        <v>0.13</v>
      </c>
      <c r="BP13" s="7">
        <v>0.1</v>
      </c>
      <c r="BQ13" s="7">
        <v>0.45</v>
      </c>
      <c r="BR13" s="7">
        <v>0.45</v>
      </c>
      <c r="BS13" s="7">
        <v>0.44</v>
      </c>
      <c r="BT13" s="7">
        <v>0.26</v>
      </c>
      <c r="BU13" s="7">
        <v>0.51</v>
      </c>
      <c r="BV13" s="7">
        <v>0.38</v>
      </c>
      <c r="BW13" s="7">
        <v>0.48</v>
      </c>
      <c r="BX13" s="7">
        <v>0.25</v>
      </c>
      <c r="BY13" s="7">
        <v>0.26</v>
      </c>
      <c r="BZ13" s="7">
        <v>0.25</v>
      </c>
    </row>
    <row r="14" spans="1:78" x14ac:dyDescent="0.25">
      <c r="A14" t="s">
        <v>55</v>
      </c>
      <c r="B14">
        <v>2637</v>
      </c>
      <c r="C14">
        <v>2265</v>
      </c>
      <c r="D14">
        <v>231</v>
      </c>
      <c r="E14">
        <v>141</v>
      </c>
      <c r="F14">
        <v>431</v>
      </c>
      <c r="G14">
        <v>1368</v>
      </c>
      <c r="H14">
        <v>838</v>
      </c>
      <c r="I14">
        <v>748</v>
      </c>
      <c r="J14">
        <v>844</v>
      </c>
      <c r="K14">
        <v>479</v>
      </c>
      <c r="L14">
        <v>565</v>
      </c>
      <c r="M14">
        <v>696</v>
      </c>
      <c r="N14">
        <v>1608</v>
      </c>
      <c r="O14">
        <v>267</v>
      </c>
      <c r="P14">
        <v>66</v>
      </c>
      <c r="Q14">
        <v>438</v>
      </c>
      <c r="R14">
        <v>2199</v>
      </c>
      <c r="S14">
        <v>1788</v>
      </c>
      <c r="T14">
        <v>498</v>
      </c>
      <c r="U14">
        <v>312</v>
      </c>
      <c r="V14">
        <v>1949</v>
      </c>
      <c r="W14">
        <v>250</v>
      </c>
      <c r="X14">
        <v>422</v>
      </c>
      <c r="Y14">
        <v>296</v>
      </c>
      <c r="Z14">
        <v>2341</v>
      </c>
      <c r="AA14">
        <v>2631</v>
      </c>
      <c r="AB14">
        <v>2335</v>
      </c>
      <c r="AC14">
        <v>326</v>
      </c>
      <c r="AD14">
        <v>2114</v>
      </c>
      <c r="AE14">
        <v>175</v>
      </c>
      <c r="AF14">
        <v>2145</v>
      </c>
      <c r="AG14">
        <v>381</v>
      </c>
      <c r="AH14">
        <v>16</v>
      </c>
      <c r="AI14">
        <v>2091</v>
      </c>
      <c r="AJ14">
        <v>297</v>
      </c>
      <c r="AK14">
        <v>240</v>
      </c>
      <c r="AL14">
        <v>1081</v>
      </c>
      <c r="AM14">
        <v>1249</v>
      </c>
      <c r="AN14">
        <v>24</v>
      </c>
      <c r="AO14">
        <v>276</v>
      </c>
      <c r="AP14">
        <v>230</v>
      </c>
      <c r="AQ14">
        <v>229</v>
      </c>
      <c r="AR14">
        <v>166</v>
      </c>
      <c r="AS14">
        <v>135</v>
      </c>
      <c r="AT14">
        <v>277</v>
      </c>
      <c r="AU14">
        <v>173</v>
      </c>
      <c r="AV14">
        <v>239</v>
      </c>
      <c r="AW14">
        <v>52</v>
      </c>
      <c r="AX14">
        <v>175</v>
      </c>
      <c r="AY14">
        <v>256</v>
      </c>
      <c r="AZ14">
        <v>203</v>
      </c>
      <c r="BA14">
        <v>114</v>
      </c>
      <c r="BB14">
        <v>239</v>
      </c>
      <c r="BC14">
        <v>135</v>
      </c>
      <c r="BD14">
        <v>13</v>
      </c>
      <c r="BE14">
        <v>342</v>
      </c>
      <c r="BF14">
        <v>2295</v>
      </c>
      <c r="BG14">
        <v>1482</v>
      </c>
      <c r="BH14">
        <v>1155</v>
      </c>
      <c r="BI14">
        <v>559</v>
      </c>
      <c r="BJ14">
        <v>393</v>
      </c>
      <c r="BK14">
        <v>363</v>
      </c>
      <c r="BL14">
        <v>110</v>
      </c>
      <c r="BM14">
        <v>355</v>
      </c>
      <c r="BN14">
        <v>872</v>
      </c>
      <c r="BO14">
        <v>1234</v>
      </c>
      <c r="BP14">
        <v>176</v>
      </c>
      <c r="BQ14">
        <v>416</v>
      </c>
      <c r="BR14">
        <v>627</v>
      </c>
      <c r="BS14">
        <v>626</v>
      </c>
      <c r="BT14">
        <v>192</v>
      </c>
      <c r="BU14">
        <v>184</v>
      </c>
      <c r="BV14">
        <v>124</v>
      </c>
      <c r="BW14">
        <v>302</v>
      </c>
      <c r="BX14">
        <v>1848</v>
      </c>
      <c r="BY14">
        <v>1856</v>
      </c>
      <c r="BZ14">
        <v>1610</v>
      </c>
    </row>
    <row r="15" spans="1:78" x14ac:dyDescent="0.25">
      <c r="B15" s="7">
        <v>0.73</v>
      </c>
      <c r="C15" s="7">
        <v>0.73</v>
      </c>
      <c r="D15" s="7">
        <v>0.77</v>
      </c>
      <c r="E15" s="7">
        <v>0.65</v>
      </c>
      <c r="F15" s="7">
        <v>0.71</v>
      </c>
      <c r="G15" s="7">
        <v>0.72</v>
      </c>
      <c r="H15" s="7">
        <v>0.75</v>
      </c>
      <c r="I15" s="7">
        <v>0.71</v>
      </c>
      <c r="J15" s="7">
        <v>0.71</v>
      </c>
      <c r="K15" s="7">
        <v>0.72</v>
      </c>
      <c r="L15" s="7">
        <v>0.8</v>
      </c>
      <c r="M15" s="7">
        <v>0.77</v>
      </c>
      <c r="N15" s="7">
        <v>0.71</v>
      </c>
      <c r="O15" s="7">
        <v>0.76</v>
      </c>
      <c r="P15" s="7">
        <v>0.7</v>
      </c>
      <c r="Q15" s="7">
        <v>0.77</v>
      </c>
      <c r="R15" s="7">
        <v>0.72</v>
      </c>
      <c r="S15" s="7">
        <v>0.72</v>
      </c>
      <c r="T15" s="7">
        <v>0.73</v>
      </c>
      <c r="U15" s="7">
        <v>0.78</v>
      </c>
      <c r="V15" s="7">
        <v>0.71</v>
      </c>
      <c r="W15" s="7">
        <v>0.71</v>
      </c>
      <c r="X15" s="7">
        <v>0.84</v>
      </c>
      <c r="Y15" s="7">
        <v>0.72</v>
      </c>
      <c r="Z15" s="7">
        <v>0.73</v>
      </c>
      <c r="AA15" s="7">
        <v>0.73</v>
      </c>
      <c r="AB15" s="7">
        <v>0.73</v>
      </c>
      <c r="AC15" s="7">
        <v>0.72</v>
      </c>
      <c r="AD15" s="7">
        <v>0.72</v>
      </c>
      <c r="AE15" s="7">
        <v>0.81</v>
      </c>
      <c r="AF15" s="7">
        <v>0.74</v>
      </c>
      <c r="AG15" s="7">
        <v>0.66</v>
      </c>
      <c r="AH15" s="7">
        <v>0.62</v>
      </c>
      <c r="AI15" s="7">
        <v>0.71</v>
      </c>
      <c r="AJ15" s="7">
        <v>0.81</v>
      </c>
      <c r="AK15" s="7">
        <v>0.8</v>
      </c>
      <c r="AL15" s="7">
        <v>0.66</v>
      </c>
      <c r="AM15" s="7">
        <v>0.78</v>
      </c>
      <c r="AN15" s="7">
        <v>0.66</v>
      </c>
      <c r="AO15" s="7">
        <v>0.83</v>
      </c>
      <c r="AP15" s="7">
        <v>0.69</v>
      </c>
      <c r="AQ15" s="7">
        <v>0.63</v>
      </c>
      <c r="AR15" s="7">
        <v>0.74</v>
      </c>
      <c r="AS15" s="7">
        <v>0.71</v>
      </c>
      <c r="AT15" s="7">
        <v>0.73</v>
      </c>
      <c r="AU15" s="7">
        <v>0.77</v>
      </c>
      <c r="AV15" s="7">
        <v>0.82</v>
      </c>
      <c r="AW15" s="7">
        <v>0.68</v>
      </c>
      <c r="AX15" s="7">
        <v>0.79</v>
      </c>
      <c r="AY15" s="7">
        <v>0.72</v>
      </c>
      <c r="AZ15" s="7">
        <v>0.79</v>
      </c>
      <c r="BA15" s="7">
        <v>0.66</v>
      </c>
      <c r="BB15" s="7">
        <v>0.76</v>
      </c>
      <c r="BC15" s="7">
        <v>0.7</v>
      </c>
      <c r="BD15" s="7">
        <v>0.94</v>
      </c>
      <c r="BE15" s="7">
        <v>0.59</v>
      </c>
      <c r="BF15" s="7">
        <v>0.76</v>
      </c>
      <c r="BG15" s="7">
        <v>0.69</v>
      </c>
      <c r="BH15" s="7">
        <v>0.79</v>
      </c>
      <c r="BI15" s="7">
        <v>0.62</v>
      </c>
      <c r="BJ15" s="7">
        <v>0.68</v>
      </c>
      <c r="BK15" s="7">
        <v>0.79</v>
      </c>
      <c r="BL15" s="7">
        <v>0.77</v>
      </c>
      <c r="BM15" s="7">
        <v>0.48</v>
      </c>
      <c r="BN15" s="7">
        <v>0.7</v>
      </c>
      <c r="BO15" s="7">
        <v>0.86</v>
      </c>
      <c r="BP15" s="7">
        <v>0.88</v>
      </c>
      <c r="BQ15" s="7">
        <v>0.55000000000000004</v>
      </c>
      <c r="BR15" s="7">
        <v>0.55000000000000004</v>
      </c>
      <c r="BS15" s="7">
        <v>0.55000000000000004</v>
      </c>
      <c r="BT15" s="7">
        <v>0.74</v>
      </c>
      <c r="BU15" s="7">
        <v>0.49</v>
      </c>
      <c r="BV15" s="7">
        <v>0.62</v>
      </c>
      <c r="BW15" s="7">
        <v>0.52</v>
      </c>
      <c r="BX15" s="7">
        <v>0.74</v>
      </c>
      <c r="BY15" s="7">
        <v>0.73</v>
      </c>
      <c r="BZ15" s="7">
        <v>0.74</v>
      </c>
    </row>
    <row r="16" spans="1:78" x14ac:dyDescent="0.25">
      <c r="A16" t="s">
        <v>40</v>
      </c>
      <c r="B16">
        <v>1</v>
      </c>
      <c r="C16">
        <v>1</v>
      </c>
      <c r="D16">
        <v>0</v>
      </c>
      <c r="E16">
        <v>0</v>
      </c>
      <c r="F16">
        <v>0</v>
      </c>
      <c r="G16">
        <v>1</v>
      </c>
      <c r="H16">
        <v>1</v>
      </c>
      <c r="I16">
        <v>0</v>
      </c>
      <c r="J16">
        <v>1</v>
      </c>
      <c r="K16">
        <v>0</v>
      </c>
      <c r="L16">
        <v>1</v>
      </c>
      <c r="M16">
        <v>0</v>
      </c>
      <c r="N16">
        <v>1</v>
      </c>
      <c r="O16">
        <v>0</v>
      </c>
      <c r="P16">
        <v>1</v>
      </c>
      <c r="Q16">
        <v>0</v>
      </c>
      <c r="R16">
        <v>1</v>
      </c>
      <c r="S16">
        <v>0</v>
      </c>
      <c r="T16">
        <v>1</v>
      </c>
      <c r="U16">
        <v>1</v>
      </c>
      <c r="V16">
        <v>1</v>
      </c>
      <c r="W16">
        <v>0</v>
      </c>
      <c r="X16">
        <v>1</v>
      </c>
      <c r="Y16">
        <v>0</v>
      </c>
      <c r="Z16">
        <v>1</v>
      </c>
      <c r="AA16">
        <v>1</v>
      </c>
      <c r="AB16">
        <v>1</v>
      </c>
      <c r="AC16">
        <v>0</v>
      </c>
      <c r="AD16">
        <v>1</v>
      </c>
      <c r="AE16">
        <v>0</v>
      </c>
      <c r="AF16">
        <v>1</v>
      </c>
      <c r="AG16">
        <v>0</v>
      </c>
      <c r="AH16">
        <v>0</v>
      </c>
      <c r="AI16">
        <v>1</v>
      </c>
      <c r="AJ16">
        <v>1</v>
      </c>
      <c r="AK16">
        <v>0</v>
      </c>
      <c r="AL16">
        <v>1</v>
      </c>
      <c r="AM16">
        <v>1</v>
      </c>
      <c r="AN16">
        <v>0</v>
      </c>
      <c r="AO16">
        <v>0</v>
      </c>
      <c r="AP16">
        <v>1</v>
      </c>
      <c r="AQ16">
        <v>0</v>
      </c>
      <c r="AR16">
        <v>1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1</v>
      </c>
      <c r="BG16">
        <v>1</v>
      </c>
      <c r="BH16">
        <v>1</v>
      </c>
      <c r="BI16">
        <v>0</v>
      </c>
      <c r="BJ16">
        <v>1</v>
      </c>
      <c r="BK16">
        <v>0</v>
      </c>
      <c r="BL16">
        <v>0</v>
      </c>
      <c r="BM16">
        <v>0</v>
      </c>
      <c r="BN16">
        <v>0</v>
      </c>
      <c r="BO16">
        <v>1</v>
      </c>
      <c r="BP16">
        <v>1</v>
      </c>
      <c r="BQ16">
        <v>0</v>
      </c>
      <c r="BR16">
        <v>1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1</v>
      </c>
      <c r="BY16">
        <v>1</v>
      </c>
      <c r="BZ16">
        <v>1</v>
      </c>
    </row>
    <row r="17" spans="1:78" x14ac:dyDescent="0.25">
      <c r="B17">
        <v>0</v>
      </c>
      <c r="C17">
        <v>0</v>
      </c>
      <c r="D17" t="s">
        <v>106</v>
      </c>
      <c r="E17" t="s">
        <v>106</v>
      </c>
      <c r="F17" t="s">
        <v>106</v>
      </c>
      <c r="G17">
        <v>0</v>
      </c>
      <c r="H17">
        <v>0</v>
      </c>
      <c r="I17" t="s">
        <v>106</v>
      </c>
      <c r="J17">
        <v>0</v>
      </c>
      <c r="K17" t="s">
        <v>106</v>
      </c>
      <c r="L17">
        <v>0</v>
      </c>
      <c r="M17" t="s">
        <v>106</v>
      </c>
      <c r="N17">
        <v>0</v>
      </c>
      <c r="O17" t="s">
        <v>106</v>
      </c>
      <c r="P17" s="7">
        <v>0.01</v>
      </c>
      <c r="Q17" t="s">
        <v>106</v>
      </c>
      <c r="R17">
        <v>0</v>
      </c>
      <c r="S17" t="s">
        <v>106</v>
      </c>
      <c r="T17">
        <v>0</v>
      </c>
      <c r="U17">
        <v>0</v>
      </c>
      <c r="V17">
        <v>0</v>
      </c>
      <c r="W17" t="s">
        <v>106</v>
      </c>
      <c r="X17">
        <v>0</v>
      </c>
      <c r="Y17" t="s">
        <v>106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>
        <v>0</v>
      </c>
      <c r="AG17" t="s">
        <v>106</v>
      </c>
      <c r="AH17" t="s">
        <v>106</v>
      </c>
      <c r="AI17">
        <v>0</v>
      </c>
      <c r="AJ17">
        <v>0</v>
      </c>
      <c r="AK17" t="s">
        <v>106</v>
      </c>
      <c r="AL17">
        <v>0</v>
      </c>
      <c r="AM17">
        <v>0</v>
      </c>
      <c r="AN17" t="s">
        <v>106</v>
      </c>
      <c r="AO17" t="s">
        <v>106</v>
      </c>
      <c r="AP17">
        <v>0</v>
      </c>
      <c r="AQ17" t="s">
        <v>106</v>
      </c>
      <c r="AR17">
        <v>0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>
        <v>0</v>
      </c>
      <c r="BG17">
        <v>0</v>
      </c>
      <c r="BH17">
        <v>0</v>
      </c>
      <c r="BI17" t="s">
        <v>106</v>
      </c>
      <c r="BJ17">
        <v>0</v>
      </c>
      <c r="BK17" t="s">
        <v>106</v>
      </c>
      <c r="BL17" t="s">
        <v>106</v>
      </c>
      <c r="BM17" t="s">
        <v>106</v>
      </c>
      <c r="BN17" t="s">
        <v>106</v>
      </c>
      <c r="BO17">
        <v>0</v>
      </c>
      <c r="BP17">
        <v>0</v>
      </c>
      <c r="BQ17" t="s">
        <v>106</v>
      </c>
      <c r="BR17">
        <v>0</v>
      </c>
      <c r="BS17">
        <v>0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16</v>
      </c>
      <c r="C18">
        <v>9</v>
      </c>
      <c r="D18">
        <v>1</v>
      </c>
      <c r="E18">
        <v>7</v>
      </c>
      <c r="F18">
        <v>2</v>
      </c>
      <c r="G18">
        <v>7</v>
      </c>
      <c r="H18">
        <v>7</v>
      </c>
      <c r="I18">
        <v>2</v>
      </c>
      <c r="J18">
        <v>7</v>
      </c>
      <c r="K18">
        <v>3</v>
      </c>
      <c r="L18">
        <v>5</v>
      </c>
      <c r="M18">
        <v>5</v>
      </c>
      <c r="N18">
        <v>6</v>
      </c>
      <c r="O18">
        <v>0</v>
      </c>
      <c r="P18">
        <v>6</v>
      </c>
      <c r="Q18">
        <v>3</v>
      </c>
      <c r="R18">
        <v>13</v>
      </c>
      <c r="S18">
        <v>9</v>
      </c>
      <c r="T18">
        <v>4</v>
      </c>
      <c r="U18">
        <v>3</v>
      </c>
      <c r="V18">
        <v>7</v>
      </c>
      <c r="W18">
        <v>4</v>
      </c>
      <c r="X18">
        <v>5</v>
      </c>
      <c r="Y18">
        <v>3</v>
      </c>
      <c r="Z18">
        <v>14</v>
      </c>
      <c r="AA18">
        <v>16</v>
      </c>
      <c r="AB18">
        <v>14</v>
      </c>
      <c r="AC18">
        <v>1</v>
      </c>
      <c r="AD18">
        <v>12</v>
      </c>
      <c r="AE18">
        <v>3</v>
      </c>
      <c r="AF18">
        <v>11</v>
      </c>
      <c r="AG18">
        <v>4</v>
      </c>
      <c r="AH18">
        <v>1</v>
      </c>
      <c r="AI18">
        <v>12</v>
      </c>
      <c r="AJ18">
        <v>1</v>
      </c>
      <c r="AK18">
        <v>5</v>
      </c>
      <c r="AL18">
        <v>7</v>
      </c>
      <c r="AM18">
        <v>5</v>
      </c>
      <c r="AN18">
        <v>0</v>
      </c>
      <c r="AO18">
        <v>5</v>
      </c>
      <c r="AP18">
        <v>2</v>
      </c>
      <c r="AQ18">
        <v>0</v>
      </c>
      <c r="AR18">
        <v>2</v>
      </c>
      <c r="AS18">
        <v>1</v>
      </c>
      <c r="AT18">
        <v>0</v>
      </c>
      <c r="AU18">
        <v>0</v>
      </c>
      <c r="AV18">
        <v>1</v>
      </c>
      <c r="AW18">
        <v>1</v>
      </c>
      <c r="AX18">
        <v>0</v>
      </c>
      <c r="AY18">
        <v>2</v>
      </c>
      <c r="AZ18">
        <v>0</v>
      </c>
      <c r="BA18">
        <v>7</v>
      </c>
      <c r="BB18">
        <v>1</v>
      </c>
      <c r="BC18">
        <v>0</v>
      </c>
      <c r="BD18">
        <v>0</v>
      </c>
      <c r="BE18">
        <v>1</v>
      </c>
      <c r="BF18">
        <v>15</v>
      </c>
      <c r="BG18">
        <v>9</v>
      </c>
      <c r="BH18">
        <v>8</v>
      </c>
      <c r="BI18">
        <v>3</v>
      </c>
      <c r="BJ18">
        <v>2</v>
      </c>
      <c r="BK18">
        <v>2</v>
      </c>
      <c r="BL18">
        <v>1</v>
      </c>
      <c r="BM18">
        <v>0</v>
      </c>
      <c r="BN18">
        <v>5</v>
      </c>
      <c r="BO18">
        <v>8</v>
      </c>
      <c r="BP18">
        <v>3</v>
      </c>
      <c r="BQ18">
        <v>0</v>
      </c>
      <c r="BR18">
        <v>1</v>
      </c>
      <c r="BS18">
        <v>1</v>
      </c>
      <c r="BT18">
        <v>1</v>
      </c>
      <c r="BU18">
        <v>0</v>
      </c>
      <c r="BV18">
        <v>0</v>
      </c>
      <c r="BW18">
        <v>0</v>
      </c>
      <c r="BX18">
        <v>12</v>
      </c>
      <c r="BY18">
        <v>13</v>
      </c>
      <c r="BZ18">
        <v>13</v>
      </c>
    </row>
    <row r="19" spans="1:78" x14ac:dyDescent="0.25">
      <c r="B19">
        <v>0</v>
      </c>
      <c r="C19">
        <v>0</v>
      </c>
      <c r="D19">
        <v>0</v>
      </c>
      <c r="E19" s="7">
        <v>0.03</v>
      </c>
      <c r="F19">
        <v>0</v>
      </c>
      <c r="G19">
        <v>0</v>
      </c>
      <c r="H19" s="7">
        <v>0.01</v>
      </c>
      <c r="I19">
        <v>0</v>
      </c>
      <c r="J19" s="7">
        <v>0.01</v>
      </c>
      <c r="K19">
        <v>0</v>
      </c>
      <c r="L19" s="7">
        <v>0.01</v>
      </c>
      <c r="M19" s="7">
        <v>0.01</v>
      </c>
      <c r="N19">
        <v>0</v>
      </c>
      <c r="O19" t="s">
        <v>106</v>
      </c>
      <c r="P19" s="7">
        <v>0.06</v>
      </c>
      <c r="Q19" s="7">
        <v>0.01</v>
      </c>
      <c r="R19">
        <v>0</v>
      </c>
      <c r="S19">
        <v>0</v>
      </c>
      <c r="T19" s="7">
        <v>0.01</v>
      </c>
      <c r="U19" s="7">
        <v>0.01</v>
      </c>
      <c r="V19">
        <v>0</v>
      </c>
      <c r="W19" s="7">
        <v>0.01</v>
      </c>
      <c r="X19" s="7">
        <v>0.01</v>
      </c>
      <c r="Y19" s="7">
        <v>0.01</v>
      </c>
      <c r="Z19">
        <v>0</v>
      </c>
      <c r="AA19">
        <v>0</v>
      </c>
      <c r="AB19">
        <v>0</v>
      </c>
      <c r="AC19">
        <v>0</v>
      </c>
      <c r="AD19">
        <v>0</v>
      </c>
      <c r="AE19" s="7">
        <v>0.01</v>
      </c>
      <c r="AF19">
        <v>0</v>
      </c>
      <c r="AG19" s="7">
        <v>0.01</v>
      </c>
      <c r="AH19" s="7">
        <v>0.04</v>
      </c>
      <c r="AI19">
        <v>0</v>
      </c>
      <c r="AJ19">
        <v>0</v>
      </c>
      <c r="AK19" s="7">
        <v>0.02</v>
      </c>
      <c r="AL19">
        <v>0</v>
      </c>
      <c r="AM19">
        <v>0</v>
      </c>
      <c r="AN19" t="s">
        <v>106</v>
      </c>
      <c r="AO19" s="7">
        <v>0.01</v>
      </c>
      <c r="AP19" s="7">
        <v>0.01</v>
      </c>
      <c r="AQ19" t="s">
        <v>106</v>
      </c>
      <c r="AR19" s="7">
        <v>0.01</v>
      </c>
      <c r="AS19" s="7">
        <v>0.01</v>
      </c>
      <c r="AT19">
        <v>0</v>
      </c>
      <c r="AU19" t="s">
        <v>106</v>
      </c>
      <c r="AV19">
        <v>0</v>
      </c>
      <c r="AW19" s="7">
        <v>0.01</v>
      </c>
      <c r="AX19" t="s">
        <v>106</v>
      </c>
      <c r="AY19" s="7">
        <v>0.01</v>
      </c>
      <c r="AZ19" t="s">
        <v>106</v>
      </c>
      <c r="BA19" s="7">
        <v>0.04</v>
      </c>
      <c r="BB19">
        <v>0</v>
      </c>
      <c r="BC19" t="s">
        <v>106</v>
      </c>
      <c r="BD19" t="s">
        <v>106</v>
      </c>
      <c r="BE19">
        <v>0</v>
      </c>
      <c r="BF19" s="7">
        <v>0.01</v>
      </c>
      <c r="BG19">
        <v>0</v>
      </c>
      <c r="BH19" s="7">
        <v>0.01</v>
      </c>
      <c r="BI19">
        <v>0</v>
      </c>
      <c r="BJ19">
        <v>0</v>
      </c>
      <c r="BK19">
        <v>0</v>
      </c>
      <c r="BL19" s="7">
        <v>0.01</v>
      </c>
      <c r="BM19" t="s">
        <v>106</v>
      </c>
      <c r="BN19">
        <v>0</v>
      </c>
      <c r="BO19" s="7">
        <v>0.01</v>
      </c>
      <c r="BP19" s="7">
        <v>0.02</v>
      </c>
      <c r="BQ19">
        <v>0</v>
      </c>
      <c r="BR19">
        <v>0</v>
      </c>
      <c r="BS19">
        <v>0</v>
      </c>
      <c r="BT19">
        <v>0</v>
      </c>
      <c r="BU19" t="s">
        <v>106</v>
      </c>
      <c r="BV19" t="s">
        <v>106</v>
      </c>
      <c r="BW19">
        <v>0</v>
      </c>
      <c r="BX19" s="7">
        <v>0.01</v>
      </c>
      <c r="BY19" s="7">
        <v>0.01</v>
      </c>
      <c r="BZ19" s="7">
        <v>0.01</v>
      </c>
    </row>
  </sheetData>
  <pageMargins left="0.7" right="0.7" top="0.75" bottom="0.75" header="0.3" footer="0.3"/>
  <pageSetup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825</v>
      </c>
    </row>
    <row r="2" spans="1:78" x14ac:dyDescent="0.25">
      <c r="A2" t="e">
        <f>- I looked into switching tariffs with my current supplier</f>
        <v>#NAME?</v>
      </c>
    </row>
    <row r="3" spans="1:78" x14ac:dyDescent="0.25">
      <c r="A3" t="s">
        <v>824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3528</v>
      </c>
      <c r="C9">
        <v>3029</v>
      </c>
      <c r="D9">
        <v>281</v>
      </c>
      <c r="E9">
        <v>218</v>
      </c>
      <c r="F9">
        <v>567</v>
      </c>
      <c r="G9">
        <v>1588</v>
      </c>
      <c r="H9">
        <v>1373</v>
      </c>
      <c r="I9">
        <v>850</v>
      </c>
      <c r="J9">
        <v>985</v>
      </c>
      <c r="K9">
        <v>634</v>
      </c>
      <c r="L9">
        <v>1059</v>
      </c>
      <c r="M9">
        <v>1126</v>
      </c>
      <c r="N9">
        <v>1954</v>
      </c>
      <c r="O9">
        <v>344</v>
      </c>
      <c r="P9">
        <v>104</v>
      </c>
      <c r="Q9">
        <v>677</v>
      </c>
      <c r="R9">
        <v>2851</v>
      </c>
      <c r="S9">
        <v>2329</v>
      </c>
      <c r="T9">
        <v>646</v>
      </c>
      <c r="U9">
        <v>503</v>
      </c>
      <c r="V9">
        <v>2444</v>
      </c>
      <c r="W9">
        <v>393</v>
      </c>
      <c r="X9">
        <v>670</v>
      </c>
      <c r="Y9">
        <v>428</v>
      </c>
      <c r="Z9">
        <v>3100</v>
      </c>
      <c r="AA9">
        <v>3520</v>
      </c>
      <c r="AB9">
        <v>3092</v>
      </c>
      <c r="AC9">
        <v>428</v>
      </c>
      <c r="AD9">
        <v>2854</v>
      </c>
      <c r="AE9">
        <v>216</v>
      </c>
      <c r="AF9">
        <v>2867</v>
      </c>
      <c r="AG9">
        <v>514</v>
      </c>
      <c r="AH9">
        <v>22</v>
      </c>
      <c r="AI9">
        <v>2787</v>
      </c>
      <c r="AJ9">
        <v>398</v>
      </c>
      <c r="AK9">
        <v>327</v>
      </c>
      <c r="AL9">
        <v>1560</v>
      </c>
      <c r="AM9">
        <v>1574</v>
      </c>
      <c r="AN9">
        <v>36</v>
      </c>
      <c r="AO9">
        <v>349</v>
      </c>
      <c r="AP9">
        <v>320</v>
      </c>
      <c r="AQ9">
        <v>351</v>
      </c>
      <c r="AR9">
        <v>195</v>
      </c>
      <c r="AS9">
        <v>186</v>
      </c>
      <c r="AT9">
        <v>376</v>
      </c>
      <c r="AU9">
        <v>221</v>
      </c>
      <c r="AV9">
        <v>285</v>
      </c>
      <c r="AW9">
        <v>71</v>
      </c>
      <c r="AX9">
        <v>206</v>
      </c>
      <c r="AY9">
        <v>369</v>
      </c>
      <c r="AZ9">
        <v>251</v>
      </c>
      <c r="BA9">
        <v>171</v>
      </c>
      <c r="BB9">
        <v>321</v>
      </c>
      <c r="BC9">
        <v>191</v>
      </c>
      <c r="BD9">
        <v>14</v>
      </c>
      <c r="BE9">
        <v>524</v>
      </c>
      <c r="BF9">
        <v>3004</v>
      </c>
      <c r="BG9">
        <v>2049</v>
      </c>
      <c r="BH9">
        <v>1479</v>
      </c>
      <c r="BI9">
        <v>796</v>
      </c>
      <c r="BJ9">
        <v>555</v>
      </c>
      <c r="BK9">
        <v>482</v>
      </c>
      <c r="BL9">
        <v>140</v>
      </c>
      <c r="BM9">
        <v>665</v>
      </c>
      <c r="BN9">
        <v>1178</v>
      </c>
      <c r="BO9">
        <v>1467</v>
      </c>
      <c r="BP9">
        <v>218</v>
      </c>
      <c r="BQ9">
        <v>698</v>
      </c>
      <c r="BR9">
        <v>1036</v>
      </c>
      <c r="BS9">
        <v>1027</v>
      </c>
      <c r="BT9">
        <v>249</v>
      </c>
      <c r="BU9">
        <v>326</v>
      </c>
      <c r="BV9">
        <v>199</v>
      </c>
      <c r="BW9">
        <v>527</v>
      </c>
      <c r="BX9">
        <v>2471</v>
      </c>
      <c r="BY9">
        <v>2519</v>
      </c>
      <c r="BZ9">
        <v>2177</v>
      </c>
    </row>
    <row r="10" spans="1:78" x14ac:dyDescent="0.25">
      <c r="A10" t="s">
        <v>103</v>
      </c>
      <c r="B10">
        <v>3613</v>
      </c>
      <c r="C10">
        <v>3096</v>
      </c>
      <c r="D10">
        <v>302</v>
      </c>
      <c r="E10">
        <v>215</v>
      </c>
      <c r="F10">
        <v>606</v>
      </c>
      <c r="G10">
        <v>1892</v>
      </c>
      <c r="H10">
        <v>1115</v>
      </c>
      <c r="I10">
        <v>1048</v>
      </c>
      <c r="J10">
        <v>1195</v>
      </c>
      <c r="K10">
        <v>667</v>
      </c>
      <c r="L10">
        <v>703</v>
      </c>
      <c r="M10">
        <v>898</v>
      </c>
      <c r="N10">
        <v>2269</v>
      </c>
      <c r="O10">
        <v>351</v>
      </c>
      <c r="P10">
        <v>95</v>
      </c>
      <c r="Q10">
        <v>568</v>
      </c>
      <c r="R10">
        <v>3046</v>
      </c>
      <c r="S10">
        <v>2488</v>
      </c>
      <c r="T10">
        <v>681</v>
      </c>
      <c r="U10">
        <v>398</v>
      </c>
      <c r="V10">
        <v>2737</v>
      </c>
      <c r="W10">
        <v>354</v>
      </c>
      <c r="X10">
        <v>499</v>
      </c>
      <c r="Y10">
        <v>410</v>
      </c>
      <c r="Z10">
        <v>3203</v>
      </c>
      <c r="AA10">
        <v>3605</v>
      </c>
      <c r="AB10">
        <v>3195</v>
      </c>
      <c r="AC10">
        <v>449</v>
      </c>
      <c r="AD10">
        <v>2919</v>
      </c>
      <c r="AE10">
        <v>215</v>
      </c>
      <c r="AF10">
        <v>2890</v>
      </c>
      <c r="AG10">
        <v>577</v>
      </c>
      <c r="AH10">
        <v>26</v>
      </c>
      <c r="AI10">
        <v>2943</v>
      </c>
      <c r="AJ10">
        <v>365</v>
      </c>
      <c r="AK10">
        <v>298</v>
      </c>
      <c r="AL10">
        <v>1643</v>
      </c>
      <c r="AM10">
        <v>1593</v>
      </c>
      <c r="AN10">
        <v>37</v>
      </c>
      <c r="AO10">
        <v>331</v>
      </c>
      <c r="AP10">
        <v>335</v>
      </c>
      <c r="AQ10">
        <v>364</v>
      </c>
      <c r="AR10">
        <v>225</v>
      </c>
      <c r="AS10">
        <v>189</v>
      </c>
      <c r="AT10">
        <v>379</v>
      </c>
      <c r="AU10">
        <v>225</v>
      </c>
      <c r="AV10">
        <v>290</v>
      </c>
      <c r="AW10">
        <v>77</v>
      </c>
      <c r="AX10">
        <v>221</v>
      </c>
      <c r="AY10">
        <v>357</v>
      </c>
      <c r="AZ10">
        <v>259</v>
      </c>
      <c r="BA10">
        <v>173</v>
      </c>
      <c r="BB10">
        <v>314</v>
      </c>
      <c r="BC10">
        <v>191</v>
      </c>
      <c r="BD10">
        <v>14</v>
      </c>
      <c r="BE10">
        <v>576</v>
      </c>
      <c r="BF10">
        <v>3037</v>
      </c>
      <c r="BG10">
        <v>2158</v>
      </c>
      <c r="BH10">
        <v>1455</v>
      </c>
      <c r="BI10">
        <v>902</v>
      </c>
      <c r="BJ10">
        <v>580</v>
      </c>
      <c r="BK10">
        <v>462</v>
      </c>
      <c r="BL10">
        <v>144</v>
      </c>
      <c r="BM10">
        <v>740</v>
      </c>
      <c r="BN10">
        <v>1240</v>
      </c>
      <c r="BO10">
        <v>1434</v>
      </c>
      <c r="BP10">
        <v>199</v>
      </c>
      <c r="BQ10">
        <v>751</v>
      </c>
      <c r="BR10">
        <v>1146</v>
      </c>
      <c r="BS10">
        <v>1131</v>
      </c>
      <c r="BT10">
        <v>260</v>
      </c>
      <c r="BU10">
        <v>371</v>
      </c>
      <c r="BV10">
        <v>199</v>
      </c>
      <c r="BW10">
        <v>580</v>
      </c>
      <c r="BX10">
        <v>2483</v>
      </c>
      <c r="BY10">
        <v>2538</v>
      </c>
      <c r="BZ10">
        <v>2171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408</v>
      </c>
      <c r="C12">
        <v>358</v>
      </c>
      <c r="D12">
        <v>29</v>
      </c>
      <c r="E12">
        <v>21</v>
      </c>
      <c r="F12">
        <v>53</v>
      </c>
      <c r="G12">
        <v>249</v>
      </c>
      <c r="H12">
        <v>106</v>
      </c>
      <c r="I12">
        <v>141</v>
      </c>
      <c r="J12">
        <v>149</v>
      </c>
      <c r="K12">
        <v>61</v>
      </c>
      <c r="L12">
        <v>57</v>
      </c>
      <c r="M12">
        <v>72</v>
      </c>
      <c r="N12">
        <v>288</v>
      </c>
      <c r="O12">
        <v>42</v>
      </c>
      <c r="P12">
        <v>5</v>
      </c>
      <c r="Q12">
        <v>64</v>
      </c>
      <c r="R12">
        <v>344</v>
      </c>
      <c r="S12">
        <v>304</v>
      </c>
      <c r="T12">
        <v>74</v>
      </c>
      <c r="U12">
        <v>27</v>
      </c>
      <c r="V12">
        <v>346</v>
      </c>
      <c r="W12">
        <v>36</v>
      </c>
      <c r="X12">
        <v>21</v>
      </c>
      <c r="Y12">
        <v>39</v>
      </c>
      <c r="Z12">
        <v>368</v>
      </c>
      <c r="AA12">
        <v>408</v>
      </c>
      <c r="AB12">
        <v>368</v>
      </c>
      <c r="AC12">
        <v>49</v>
      </c>
      <c r="AD12">
        <v>342</v>
      </c>
      <c r="AE12">
        <v>14</v>
      </c>
      <c r="AF12">
        <v>316</v>
      </c>
      <c r="AG12">
        <v>75</v>
      </c>
      <c r="AH12">
        <v>4</v>
      </c>
      <c r="AI12">
        <v>364</v>
      </c>
      <c r="AJ12">
        <v>19</v>
      </c>
      <c r="AK12">
        <v>26</v>
      </c>
      <c r="AL12">
        <v>262</v>
      </c>
      <c r="AM12">
        <v>125</v>
      </c>
      <c r="AN12">
        <v>4</v>
      </c>
      <c r="AO12">
        <v>16</v>
      </c>
      <c r="AP12">
        <v>38</v>
      </c>
      <c r="AQ12">
        <v>47</v>
      </c>
      <c r="AR12">
        <v>23</v>
      </c>
      <c r="AS12">
        <v>23</v>
      </c>
      <c r="AT12">
        <v>51</v>
      </c>
      <c r="AU12">
        <v>33</v>
      </c>
      <c r="AV12">
        <v>29</v>
      </c>
      <c r="AW12">
        <v>7</v>
      </c>
      <c r="AX12">
        <v>22</v>
      </c>
      <c r="AY12">
        <v>54</v>
      </c>
      <c r="AZ12">
        <v>24</v>
      </c>
      <c r="BA12">
        <v>15</v>
      </c>
      <c r="BB12">
        <v>20</v>
      </c>
      <c r="BC12">
        <v>25</v>
      </c>
      <c r="BD12">
        <v>0</v>
      </c>
      <c r="BE12">
        <v>125</v>
      </c>
      <c r="BF12">
        <v>282</v>
      </c>
      <c r="BG12">
        <v>305</v>
      </c>
      <c r="BH12">
        <v>102</v>
      </c>
      <c r="BI12">
        <v>174</v>
      </c>
      <c r="BJ12">
        <v>79</v>
      </c>
      <c r="BK12">
        <v>29</v>
      </c>
      <c r="BL12">
        <v>20</v>
      </c>
      <c r="BM12">
        <v>214</v>
      </c>
      <c r="BN12">
        <v>143</v>
      </c>
      <c r="BO12">
        <v>48</v>
      </c>
      <c r="BP12">
        <v>3</v>
      </c>
      <c r="BQ12">
        <v>213</v>
      </c>
      <c r="BR12">
        <v>272</v>
      </c>
      <c r="BS12">
        <v>279</v>
      </c>
      <c r="BT12">
        <v>33</v>
      </c>
      <c r="BU12">
        <v>102</v>
      </c>
      <c r="BV12">
        <v>45</v>
      </c>
      <c r="BW12">
        <v>181</v>
      </c>
      <c r="BX12">
        <v>241</v>
      </c>
      <c r="BY12">
        <v>264</v>
      </c>
      <c r="BZ12">
        <v>198</v>
      </c>
    </row>
    <row r="13" spans="1:78" x14ac:dyDescent="0.25">
      <c r="B13" s="7">
        <v>0.11</v>
      </c>
      <c r="C13" s="7">
        <v>0.12</v>
      </c>
      <c r="D13" s="7">
        <v>0.1</v>
      </c>
      <c r="E13" s="7">
        <v>0.1</v>
      </c>
      <c r="F13" s="7">
        <v>0.09</v>
      </c>
      <c r="G13" s="7">
        <v>0.13</v>
      </c>
      <c r="H13" s="7">
        <v>0.09</v>
      </c>
      <c r="I13" s="7">
        <v>0.13</v>
      </c>
      <c r="J13" s="7">
        <v>0.12</v>
      </c>
      <c r="K13" s="7">
        <v>0.09</v>
      </c>
      <c r="L13" s="7">
        <v>0.08</v>
      </c>
      <c r="M13" s="7">
        <v>0.08</v>
      </c>
      <c r="N13" s="7">
        <v>0.13</v>
      </c>
      <c r="O13" s="7">
        <v>0.12</v>
      </c>
      <c r="P13" s="7">
        <v>0.06</v>
      </c>
      <c r="Q13" s="7">
        <v>0.11</v>
      </c>
      <c r="R13" s="7">
        <v>0.11</v>
      </c>
      <c r="S13" s="7">
        <v>0.12</v>
      </c>
      <c r="T13" s="7">
        <v>0.11</v>
      </c>
      <c r="U13" s="7">
        <v>7.0000000000000007E-2</v>
      </c>
      <c r="V13" s="7">
        <v>0.13</v>
      </c>
      <c r="W13" s="7">
        <v>0.1</v>
      </c>
      <c r="X13" s="7">
        <v>0.04</v>
      </c>
      <c r="Y13" s="7">
        <v>0.1</v>
      </c>
      <c r="Z13" s="7">
        <v>0.11</v>
      </c>
      <c r="AA13" s="7">
        <v>0.11</v>
      </c>
      <c r="AB13" s="7">
        <v>0.12</v>
      </c>
      <c r="AC13" s="7">
        <v>0.11</v>
      </c>
      <c r="AD13" s="7">
        <v>0.12</v>
      </c>
      <c r="AE13" s="7">
        <v>0.06</v>
      </c>
      <c r="AF13" s="7">
        <v>0.11</v>
      </c>
      <c r="AG13" s="7">
        <v>0.13</v>
      </c>
      <c r="AH13" s="7">
        <v>0.16</v>
      </c>
      <c r="AI13" s="7">
        <v>0.12</v>
      </c>
      <c r="AJ13" s="7">
        <v>0.05</v>
      </c>
      <c r="AK13" s="7">
        <v>0.09</v>
      </c>
      <c r="AL13" s="7">
        <v>0.16</v>
      </c>
      <c r="AM13" s="7">
        <v>0.08</v>
      </c>
      <c r="AN13" s="7">
        <v>0.1</v>
      </c>
      <c r="AO13" s="7">
        <v>0.05</v>
      </c>
      <c r="AP13" s="7">
        <v>0.11</v>
      </c>
      <c r="AQ13" s="7">
        <v>0.13</v>
      </c>
      <c r="AR13" s="7">
        <v>0.1</v>
      </c>
      <c r="AS13" s="7">
        <v>0.12</v>
      </c>
      <c r="AT13" s="7">
        <v>0.13</v>
      </c>
      <c r="AU13" s="7">
        <v>0.14000000000000001</v>
      </c>
      <c r="AV13" s="7">
        <v>0.1</v>
      </c>
      <c r="AW13" s="7">
        <v>0.09</v>
      </c>
      <c r="AX13" s="7">
        <v>0.1</v>
      </c>
      <c r="AY13" s="7">
        <v>0.15</v>
      </c>
      <c r="AZ13" s="7">
        <v>0.09</v>
      </c>
      <c r="BA13" s="7">
        <v>0.08</v>
      </c>
      <c r="BB13" s="7">
        <v>0.06</v>
      </c>
      <c r="BC13" s="7">
        <v>0.13</v>
      </c>
      <c r="BD13" t="s">
        <v>108</v>
      </c>
      <c r="BE13" s="7">
        <v>0.22</v>
      </c>
      <c r="BF13" s="7">
        <v>0.09</v>
      </c>
      <c r="BG13" s="7">
        <v>0.14000000000000001</v>
      </c>
      <c r="BH13" s="7">
        <v>7.0000000000000007E-2</v>
      </c>
      <c r="BI13" s="7">
        <v>0.19</v>
      </c>
      <c r="BJ13" s="7">
        <v>0.14000000000000001</v>
      </c>
      <c r="BK13" s="7">
        <v>0.06</v>
      </c>
      <c r="BL13" s="7">
        <v>0.14000000000000001</v>
      </c>
      <c r="BM13" s="7">
        <v>0.28999999999999998</v>
      </c>
      <c r="BN13" s="7">
        <v>0.12</v>
      </c>
      <c r="BO13" s="7">
        <v>0.03</v>
      </c>
      <c r="BP13" s="7">
        <v>0.01</v>
      </c>
      <c r="BQ13" s="7">
        <v>0.28000000000000003</v>
      </c>
      <c r="BR13" s="7">
        <v>0.24</v>
      </c>
      <c r="BS13" s="7">
        <v>0.25</v>
      </c>
      <c r="BT13" s="7">
        <v>0.13</v>
      </c>
      <c r="BU13" s="7">
        <v>0.27</v>
      </c>
      <c r="BV13" s="7">
        <v>0.22</v>
      </c>
      <c r="BW13" s="7">
        <v>0.31</v>
      </c>
      <c r="BX13" s="7">
        <v>0.1</v>
      </c>
      <c r="BY13" s="7">
        <v>0.1</v>
      </c>
      <c r="BZ13" s="7">
        <v>0.09</v>
      </c>
    </row>
    <row r="14" spans="1:78" x14ac:dyDescent="0.25">
      <c r="A14" t="s">
        <v>55</v>
      </c>
      <c r="B14">
        <v>3197</v>
      </c>
      <c r="C14">
        <v>2730</v>
      </c>
      <c r="D14">
        <v>273</v>
      </c>
      <c r="E14">
        <v>193</v>
      </c>
      <c r="F14">
        <v>553</v>
      </c>
      <c r="G14">
        <v>1637</v>
      </c>
      <c r="H14">
        <v>1006</v>
      </c>
      <c r="I14">
        <v>904</v>
      </c>
      <c r="J14">
        <v>1044</v>
      </c>
      <c r="K14">
        <v>604</v>
      </c>
      <c r="L14">
        <v>645</v>
      </c>
      <c r="M14">
        <v>822</v>
      </c>
      <c r="N14">
        <v>1978</v>
      </c>
      <c r="O14">
        <v>308</v>
      </c>
      <c r="P14">
        <v>89</v>
      </c>
      <c r="Q14">
        <v>501</v>
      </c>
      <c r="R14">
        <v>2695</v>
      </c>
      <c r="S14">
        <v>2177</v>
      </c>
      <c r="T14">
        <v>606</v>
      </c>
      <c r="U14">
        <v>370</v>
      </c>
      <c r="V14">
        <v>2386</v>
      </c>
      <c r="W14">
        <v>316</v>
      </c>
      <c r="X14">
        <v>477</v>
      </c>
      <c r="Y14">
        <v>370</v>
      </c>
      <c r="Z14">
        <v>2827</v>
      </c>
      <c r="AA14">
        <v>3189</v>
      </c>
      <c r="AB14">
        <v>2819</v>
      </c>
      <c r="AC14">
        <v>400</v>
      </c>
      <c r="AD14">
        <v>2571</v>
      </c>
      <c r="AE14">
        <v>199</v>
      </c>
      <c r="AF14">
        <v>2567</v>
      </c>
      <c r="AG14">
        <v>502</v>
      </c>
      <c r="AH14">
        <v>22</v>
      </c>
      <c r="AI14">
        <v>2571</v>
      </c>
      <c r="AJ14">
        <v>345</v>
      </c>
      <c r="AK14">
        <v>272</v>
      </c>
      <c r="AL14">
        <v>1377</v>
      </c>
      <c r="AM14">
        <v>1465</v>
      </c>
      <c r="AN14">
        <v>33</v>
      </c>
      <c r="AO14">
        <v>313</v>
      </c>
      <c r="AP14">
        <v>295</v>
      </c>
      <c r="AQ14">
        <v>317</v>
      </c>
      <c r="AR14">
        <v>199</v>
      </c>
      <c r="AS14">
        <v>166</v>
      </c>
      <c r="AT14">
        <v>328</v>
      </c>
      <c r="AU14">
        <v>192</v>
      </c>
      <c r="AV14">
        <v>262</v>
      </c>
      <c r="AW14">
        <v>70</v>
      </c>
      <c r="AX14">
        <v>199</v>
      </c>
      <c r="AY14">
        <v>303</v>
      </c>
      <c r="AZ14">
        <v>235</v>
      </c>
      <c r="BA14">
        <v>157</v>
      </c>
      <c r="BB14">
        <v>293</v>
      </c>
      <c r="BC14">
        <v>165</v>
      </c>
      <c r="BD14">
        <v>14</v>
      </c>
      <c r="BE14">
        <v>450</v>
      </c>
      <c r="BF14">
        <v>2747</v>
      </c>
      <c r="BG14">
        <v>1847</v>
      </c>
      <c r="BH14">
        <v>1350</v>
      </c>
      <c r="BI14">
        <v>725</v>
      </c>
      <c r="BJ14">
        <v>500</v>
      </c>
      <c r="BK14">
        <v>431</v>
      </c>
      <c r="BL14">
        <v>124</v>
      </c>
      <c r="BM14">
        <v>524</v>
      </c>
      <c r="BN14">
        <v>1095</v>
      </c>
      <c r="BO14">
        <v>1383</v>
      </c>
      <c r="BP14">
        <v>195</v>
      </c>
      <c r="BQ14">
        <v>537</v>
      </c>
      <c r="BR14">
        <v>871</v>
      </c>
      <c r="BS14">
        <v>849</v>
      </c>
      <c r="BT14">
        <v>226</v>
      </c>
      <c r="BU14">
        <v>268</v>
      </c>
      <c r="BV14">
        <v>155</v>
      </c>
      <c r="BW14">
        <v>397</v>
      </c>
      <c r="BX14">
        <v>2238</v>
      </c>
      <c r="BY14">
        <v>2270</v>
      </c>
      <c r="BZ14">
        <v>1968</v>
      </c>
    </row>
    <row r="15" spans="1:78" x14ac:dyDescent="0.25">
      <c r="B15" s="7">
        <v>0.88</v>
      </c>
      <c r="C15" s="7">
        <v>0.88</v>
      </c>
      <c r="D15" s="7">
        <v>0.9</v>
      </c>
      <c r="E15" s="7">
        <v>0.9</v>
      </c>
      <c r="F15" s="7">
        <v>0.91</v>
      </c>
      <c r="G15" s="7">
        <v>0.87</v>
      </c>
      <c r="H15" s="7">
        <v>0.9</v>
      </c>
      <c r="I15" s="7">
        <v>0.86</v>
      </c>
      <c r="J15" s="7">
        <v>0.87</v>
      </c>
      <c r="K15" s="7">
        <v>0.91</v>
      </c>
      <c r="L15" s="7">
        <v>0.92</v>
      </c>
      <c r="M15" s="7">
        <v>0.92</v>
      </c>
      <c r="N15" s="7">
        <v>0.87</v>
      </c>
      <c r="O15" s="7">
        <v>0.88</v>
      </c>
      <c r="P15" s="7">
        <v>0.93</v>
      </c>
      <c r="Q15" s="7">
        <v>0.88</v>
      </c>
      <c r="R15" s="7">
        <v>0.88</v>
      </c>
      <c r="S15" s="7">
        <v>0.87</v>
      </c>
      <c r="T15" s="7">
        <v>0.89</v>
      </c>
      <c r="U15" s="7">
        <v>0.93</v>
      </c>
      <c r="V15" s="7">
        <v>0.87</v>
      </c>
      <c r="W15" s="7">
        <v>0.89</v>
      </c>
      <c r="X15" s="7">
        <v>0.95</v>
      </c>
      <c r="Y15" s="7">
        <v>0.9</v>
      </c>
      <c r="Z15" s="7">
        <v>0.88</v>
      </c>
      <c r="AA15" s="7">
        <v>0.88</v>
      </c>
      <c r="AB15" s="7">
        <v>0.88</v>
      </c>
      <c r="AC15" s="7">
        <v>0.89</v>
      </c>
      <c r="AD15" s="7">
        <v>0.88</v>
      </c>
      <c r="AE15" s="7">
        <v>0.93</v>
      </c>
      <c r="AF15" s="7">
        <v>0.89</v>
      </c>
      <c r="AG15" s="7">
        <v>0.87</v>
      </c>
      <c r="AH15" s="7">
        <v>0.84</v>
      </c>
      <c r="AI15" s="7">
        <v>0.87</v>
      </c>
      <c r="AJ15" s="7">
        <v>0.95</v>
      </c>
      <c r="AK15" s="7">
        <v>0.91</v>
      </c>
      <c r="AL15" s="7">
        <v>0.84</v>
      </c>
      <c r="AM15" s="7">
        <v>0.92</v>
      </c>
      <c r="AN15" s="7">
        <v>0.9</v>
      </c>
      <c r="AO15" s="7">
        <v>0.94</v>
      </c>
      <c r="AP15" s="7">
        <v>0.88</v>
      </c>
      <c r="AQ15" s="7">
        <v>0.87</v>
      </c>
      <c r="AR15" s="7">
        <v>0.89</v>
      </c>
      <c r="AS15" s="7">
        <v>0.88</v>
      </c>
      <c r="AT15" s="7">
        <v>0.87</v>
      </c>
      <c r="AU15" s="7">
        <v>0.86</v>
      </c>
      <c r="AV15" s="7">
        <v>0.9</v>
      </c>
      <c r="AW15" s="7">
        <v>0.91</v>
      </c>
      <c r="AX15" s="7">
        <v>0.9</v>
      </c>
      <c r="AY15" s="7">
        <v>0.85</v>
      </c>
      <c r="AZ15" s="7">
        <v>0.91</v>
      </c>
      <c r="BA15" s="7">
        <v>0.91</v>
      </c>
      <c r="BB15" s="7">
        <v>0.93</v>
      </c>
      <c r="BC15" s="7">
        <v>0.86</v>
      </c>
      <c r="BD15" s="7">
        <v>1</v>
      </c>
      <c r="BE15" s="7">
        <v>0.78</v>
      </c>
      <c r="BF15" s="7">
        <v>0.9</v>
      </c>
      <c r="BG15" s="7">
        <v>0.86</v>
      </c>
      <c r="BH15" s="7">
        <v>0.93</v>
      </c>
      <c r="BI15" s="7">
        <v>0.8</v>
      </c>
      <c r="BJ15" s="7">
        <v>0.86</v>
      </c>
      <c r="BK15" s="7">
        <v>0.93</v>
      </c>
      <c r="BL15" s="7">
        <v>0.86</v>
      </c>
      <c r="BM15" s="7">
        <v>0.71</v>
      </c>
      <c r="BN15" s="7">
        <v>0.88</v>
      </c>
      <c r="BO15" s="7">
        <v>0.96</v>
      </c>
      <c r="BP15" s="7">
        <v>0.98</v>
      </c>
      <c r="BQ15" s="7">
        <v>0.71</v>
      </c>
      <c r="BR15" s="7">
        <v>0.76</v>
      </c>
      <c r="BS15" s="7">
        <v>0.75</v>
      </c>
      <c r="BT15" s="7">
        <v>0.87</v>
      </c>
      <c r="BU15" s="7">
        <v>0.72</v>
      </c>
      <c r="BV15" s="7">
        <v>0.78</v>
      </c>
      <c r="BW15" s="7">
        <v>0.68</v>
      </c>
      <c r="BX15" s="7">
        <v>0.9</v>
      </c>
      <c r="BY15" s="7">
        <v>0.89</v>
      </c>
      <c r="BZ15" s="7">
        <v>0.91</v>
      </c>
    </row>
    <row r="16" spans="1:78" x14ac:dyDescent="0.25">
      <c r="A16" t="s">
        <v>41</v>
      </c>
      <c r="B16">
        <v>9</v>
      </c>
      <c r="C16">
        <v>8</v>
      </c>
      <c r="D16">
        <v>0</v>
      </c>
      <c r="E16">
        <v>1</v>
      </c>
      <c r="F16">
        <v>0</v>
      </c>
      <c r="G16">
        <v>6</v>
      </c>
      <c r="H16">
        <v>3</v>
      </c>
      <c r="I16">
        <v>3</v>
      </c>
      <c r="J16">
        <v>2</v>
      </c>
      <c r="K16">
        <v>2</v>
      </c>
      <c r="L16">
        <v>2</v>
      </c>
      <c r="M16">
        <v>4</v>
      </c>
      <c r="N16">
        <v>3</v>
      </c>
      <c r="O16">
        <v>1</v>
      </c>
      <c r="P16">
        <v>1</v>
      </c>
      <c r="Q16">
        <v>3</v>
      </c>
      <c r="R16">
        <v>6</v>
      </c>
      <c r="S16">
        <v>7</v>
      </c>
      <c r="T16">
        <v>2</v>
      </c>
      <c r="U16">
        <v>1</v>
      </c>
      <c r="V16">
        <v>5</v>
      </c>
      <c r="W16">
        <v>2</v>
      </c>
      <c r="X16">
        <v>2</v>
      </c>
      <c r="Y16">
        <v>1</v>
      </c>
      <c r="Z16">
        <v>8</v>
      </c>
      <c r="AA16">
        <v>9</v>
      </c>
      <c r="AB16">
        <v>8</v>
      </c>
      <c r="AC16">
        <v>1</v>
      </c>
      <c r="AD16">
        <v>6</v>
      </c>
      <c r="AE16">
        <v>2</v>
      </c>
      <c r="AF16">
        <v>7</v>
      </c>
      <c r="AG16">
        <v>1</v>
      </c>
      <c r="AH16">
        <v>0</v>
      </c>
      <c r="AI16">
        <v>8</v>
      </c>
      <c r="AJ16">
        <v>1</v>
      </c>
      <c r="AK16">
        <v>0</v>
      </c>
      <c r="AL16">
        <v>4</v>
      </c>
      <c r="AM16">
        <v>3</v>
      </c>
      <c r="AN16">
        <v>0</v>
      </c>
      <c r="AO16">
        <v>3</v>
      </c>
      <c r="AP16">
        <v>2</v>
      </c>
      <c r="AQ16">
        <v>0</v>
      </c>
      <c r="AR16">
        <v>2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</v>
      </c>
      <c r="AZ16">
        <v>0</v>
      </c>
      <c r="BA16">
        <v>1</v>
      </c>
      <c r="BB16">
        <v>2</v>
      </c>
      <c r="BC16">
        <v>1</v>
      </c>
      <c r="BD16">
        <v>0</v>
      </c>
      <c r="BE16">
        <v>1</v>
      </c>
      <c r="BF16">
        <v>8</v>
      </c>
      <c r="BG16">
        <v>6</v>
      </c>
      <c r="BH16">
        <v>3</v>
      </c>
      <c r="BI16">
        <v>3</v>
      </c>
      <c r="BJ16">
        <v>1</v>
      </c>
      <c r="BK16">
        <v>2</v>
      </c>
      <c r="BL16">
        <v>0</v>
      </c>
      <c r="BM16">
        <v>1</v>
      </c>
      <c r="BN16">
        <v>2</v>
      </c>
      <c r="BO16">
        <v>3</v>
      </c>
      <c r="BP16">
        <v>2</v>
      </c>
      <c r="BQ16">
        <v>2</v>
      </c>
      <c r="BR16">
        <v>3</v>
      </c>
      <c r="BS16">
        <v>3</v>
      </c>
      <c r="BT16">
        <v>1</v>
      </c>
      <c r="BU16">
        <v>1</v>
      </c>
      <c r="BV16">
        <v>0</v>
      </c>
      <c r="BW16">
        <v>2</v>
      </c>
      <c r="BX16">
        <v>4</v>
      </c>
      <c r="BY16">
        <v>5</v>
      </c>
      <c r="BZ16">
        <v>6</v>
      </c>
    </row>
    <row r="17" spans="2:78" x14ac:dyDescent="0.25">
      <c r="B17">
        <v>0</v>
      </c>
      <c r="C17">
        <v>0</v>
      </c>
      <c r="D17" t="s">
        <v>106</v>
      </c>
      <c r="E17" s="7">
        <v>0.01</v>
      </c>
      <c r="F17" t="s">
        <v>106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 s="7">
        <v>0.01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 s="7">
        <v>0.01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7">
        <v>0.01</v>
      </c>
      <c r="AF17">
        <v>0</v>
      </c>
      <c r="AG17">
        <v>0</v>
      </c>
      <c r="AH17" t="s">
        <v>106</v>
      </c>
      <c r="AI17">
        <v>0</v>
      </c>
      <c r="AJ17">
        <v>0</v>
      </c>
      <c r="AK17" t="s">
        <v>106</v>
      </c>
      <c r="AL17">
        <v>0</v>
      </c>
      <c r="AM17">
        <v>0</v>
      </c>
      <c r="AN17" t="s">
        <v>106</v>
      </c>
      <c r="AO17" s="7">
        <v>0.01</v>
      </c>
      <c r="AP17" s="7">
        <v>0.01</v>
      </c>
      <c r="AQ17" t="s">
        <v>106</v>
      </c>
      <c r="AR17" s="7">
        <v>0.01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>
        <v>0</v>
      </c>
      <c r="AZ17" t="s">
        <v>106</v>
      </c>
      <c r="BA17" s="7">
        <v>0.01</v>
      </c>
      <c r="BB17" s="7">
        <v>0.01</v>
      </c>
      <c r="BC17" s="7">
        <v>0.01</v>
      </c>
      <c r="BD17" t="s">
        <v>106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 t="s">
        <v>106</v>
      </c>
      <c r="BM17">
        <v>0</v>
      </c>
      <c r="BN17">
        <v>0</v>
      </c>
      <c r="BO17">
        <v>0</v>
      </c>
      <c r="BP17" s="7">
        <v>0.01</v>
      </c>
      <c r="BQ17">
        <v>0</v>
      </c>
      <c r="BR17">
        <v>0</v>
      </c>
      <c r="BS17">
        <v>0</v>
      </c>
      <c r="BT17" s="7">
        <v>0.01</v>
      </c>
      <c r="BU17">
        <v>0</v>
      </c>
      <c r="BV17" t="s">
        <v>106</v>
      </c>
      <c r="BW17">
        <v>0</v>
      </c>
      <c r="BX17">
        <v>0</v>
      </c>
      <c r="BY17">
        <v>0</v>
      </c>
      <c r="BZ17">
        <v>0</v>
      </c>
    </row>
  </sheetData>
  <pageMargins left="0.7" right="0.7" top="0.75" bottom="0.75" header="0.3" footer="0.3"/>
  <pageSetup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825</v>
      </c>
    </row>
    <row r="2" spans="1:78" x14ac:dyDescent="0.25">
      <c r="A2" t="e">
        <f>- I looked into switching to A different supplier</f>
        <v>#NAME?</v>
      </c>
    </row>
    <row r="3" spans="1:78" x14ac:dyDescent="0.25">
      <c r="A3" t="s">
        <v>824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3528</v>
      </c>
      <c r="C9">
        <v>3029</v>
      </c>
      <c r="D9">
        <v>281</v>
      </c>
      <c r="E9">
        <v>218</v>
      </c>
      <c r="F9">
        <v>567</v>
      </c>
      <c r="G9">
        <v>1588</v>
      </c>
      <c r="H9">
        <v>1373</v>
      </c>
      <c r="I9">
        <v>850</v>
      </c>
      <c r="J9">
        <v>985</v>
      </c>
      <c r="K9">
        <v>634</v>
      </c>
      <c r="L9">
        <v>1059</v>
      </c>
      <c r="M9">
        <v>1126</v>
      </c>
      <c r="N9">
        <v>1954</v>
      </c>
      <c r="O9">
        <v>344</v>
      </c>
      <c r="P9">
        <v>104</v>
      </c>
      <c r="Q9">
        <v>677</v>
      </c>
      <c r="R9">
        <v>2851</v>
      </c>
      <c r="S9">
        <v>2329</v>
      </c>
      <c r="T9">
        <v>646</v>
      </c>
      <c r="U9">
        <v>503</v>
      </c>
      <c r="V9">
        <v>2444</v>
      </c>
      <c r="W9">
        <v>393</v>
      </c>
      <c r="X9">
        <v>670</v>
      </c>
      <c r="Y9">
        <v>428</v>
      </c>
      <c r="Z9">
        <v>3100</v>
      </c>
      <c r="AA9">
        <v>3520</v>
      </c>
      <c r="AB9">
        <v>3092</v>
      </c>
      <c r="AC9">
        <v>428</v>
      </c>
      <c r="AD9">
        <v>2854</v>
      </c>
      <c r="AE9">
        <v>216</v>
      </c>
      <c r="AF9">
        <v>2867</v>
      </c>
      <c r="AG9">
        <v>514</v>
      </c>
      <c r="AH9">
        <v>22</v>
      </c>
      <c r="AI9">
        <v>2787</v>
      </c>
      <c r="AJ9">
        <v>398</v>
      </c>
      <c r="AK9">
        <v>327</v>
      </c>
      <c r="AL9">
        <v>1560</v>
      </c>
      <c r="AM9">
        <v>1574</v>
      </c>
      <c r="AN9">
        <v>36</v>
      </c>
      <c r="AO9">
        <v>349</v>
      </c>
      <c r="AP9">
        <v>320</v>
      </c>
      <c r="AQ9">
        <v>351</v>
      </c>
      <c r="AR9">
        <v>195</v>
      </c>
      <c r="AS9">
        <v>186</v>
      </c>
      <c r="AT9">
        <v>376</v>
      </c>
      <c r="AU9">
        <v>221</v>
      </c>
      <c r="AV9">
        <v>285</v>
      </c>
      <c r="AW9">
        <v>71</v>
      </c>
      <c r="AX9">
        <v>206</v>
      </c>
      <c r="AY9">
        <v>369</v>
      </c>
      <c r="AZ9">
        <v>251</v>
      </c>
      <c r="BA9">
        <v>171</v>
      </c>
      <c r="BB9">
        <v>321</v>
      </c>
      <c r="BC9">
        <v>191</v>
      </c>
      <c r="BD9">
        <v>14</v>
      </c>
      <c r="BE9">
        <v>524</v>
      </c>
      <c r="BF9">
        <v>3004</v>
      </c>
      <c r="BG9">
        <v>2049</v>
      </c>
      <c r="BH9">
        <v>1479</v>
      </c>
      <c r="BI9">
        <v>796</v>
      </c>
      <c r="BJ9">
        <v>555</v>
      </c>
      <c r="BK9">
        <v>482</v>
      </c>
      <c r="BL9">
        <v>140</v>
      </c>
      <c r="BM9">
        <v>665</v>
      </c>
      <c r="BN9">
        <v>1178</v>
      </c>
      <c r="BO9">
        <v>1467</v>
      </c>
      <c r="BP9">
        <v>218</v>
      </c>
      <c r="BQ9">
        <v>698</v>
      </c>
      <c r="BR9">
        <v>1036</v>
      </c>
      <c r="BS9">
        <v>1027</v>
      </c>
      <c r="BT9">
        <v>249</v>
      </c>
      <c r="BU9">
        <v>326</v>
      </c>
      <c r="BV9">
        <v>199</v>
      </c>
      <c r="BW9">
        <v>527</v>
      </c>
      <c r="BX9">
        <v>2471</v>
      </c>
      <c r="BY9">
        <v>2519</v>
      </c>
      <c r="BZ9">
        <v>2177</v>
      </c>
    </row>
    <row r="10" spans="1:78" x14ac:dyDescent="0.25">
      <c r="A10" t="s">
        <v>103</v>
      </c>
      <c r="B10">
        <v>3613</v>
      </c>
      <c r="C10">
        <v>3096</v>
      </c>
      <c r="D10">
        <v>302</v>
      </c>
      <c r="E10">
        <v>215</v>
      </c>
      <c r="F10">
        <v>606</v>
      </c>
      <c r="G10">
        <v>1892</v>
      </c>
      <c r="H10">
        <v>1115</v>
      </c>
      <c r="I10">
        <v>1048</v>
      </c>
      <c r="J10">
        <v>1195</v>
      </c>
      <c r="K10">
        <v>667</v>
      </c>
      <c r="L10">
        <v>703</v>
      </c>
      <c r="M10">
        <v>898</v>
      </c>
      <c r="N10">
        <v>2269</v>
      </c>
      <c r="O10">
        <v>351</v>
      </c>
      <c r="P10">
        <v>95</v>
      </c>
      <c r="Q10">
        <v>568</v>
      </c>
      <c r="R10">
        <v>3046</v>
      </c>
      <c r="S10">
        <v>2488</v>
      </c>
      <c r="T10">
        <v>681</v>
      </c>
      <c r="U10">
        <v>398</v>
      </c>
      <c r="V10">
        <v>2737</v>
      </c>
      <c r="W10">
        <v>354</v>
      </c>
      <c r="X10">
        <v>499</v>
      </c>
      <c r="Y10">
        <v>410</v>
      </c>
      <c r="Z10">
        <v>3203</v>
      </c>
      <c r="AA10">
        <v>3605</v>
      </c>
      <c r="AB10">
        <v>3195</v>
      </c>
      <c r="AC10">
        <v>449</v>
      </c>
      <c r="AD10">
        <v>2919</v>
      </c>
      <c r="AE10">
        <v>215</v>
      </c>
      <c r="AF10">
        <v>2890</v>
      </c>
      <c r="AG10">
        <v>577</v>
      </c>
      <c r="AH10">
        <v>26</v>
      </c>
      <c r="AI10">
        <v>2943</v>
      </c>
      <c r="AJ10">
        <v>365</v>
      </c>
      <c r="AK10">
        <v>298</v>
      </c>
      <c r="AL10">
        <v>1643</v>
      </c>
      <c r="AM10">
        <v>1593</v>
      </c>
      <c r="AN10">
        <v>37</v>
      </c>
      <c r="AO10">
        <v>331</v>
      </c>
      <c r="AP10">
        <v>335</v>
      </c>
      <c r="AQ10">
        <v>364</v>
      </c>
      <c r="AR10">
        <v>225</v>
      </c>
      <c r="AS10">
        <v>189</v>
      </c>
      <c r="AT10">
        <v>379</v>
      </c>
      <c r="AU10">
        <v>225</v>
      </c>
      <c r="AV10">
        <v>290</v>
      </c>
      <c r="AW10">
        <v>77</v>
      </c>
      <c r="AX10">
        <v>221</v>
      </c>
      <c r="AY10">
        <v>357</v>
      </c>
      <c r="AZ10">
        <v>259</v>
      </c>
      <c r="BA10">
        <v>173</v>
      </c>
      <c r="BB10">
        <v>314</v>
      </c>
      <c r="BC10">
        <v>191</v>
      </c>
      <c r="BD10">
        <v>14</v>
      </c>
      <c r="BE10">
        <v>576</v>
      </c>
      <c r="BF10">
        <v>3037</v>
      </c>
      <c r="BG10">
        <v>2158</v>
      </c>
      <c r="BH10">
        <v>1455</v>
      </c>
      <c r="BI10">
        <v>902</v>
      </c>
      <c r="BJ10">
        <v>580</v>
      </c>
      <c r="BK10">
        <v>462</v>
      </c>
      <c r="BL10">
        <v>144</v>
      </c>
      <c r="BM10">
        <v>740</v>
      </c>
      <c r="BN10">
        <v>1240</v>
      </c>
      <c r="BO10">
        <v>1434</v>
      </c>
      <c r="BP10">
        <v>199</v>
      </c>
      <c r="BQ10">
        <v>751</v>
      </c>
      <c r="BR10">
        <v>1146</v>
      </c>
      <c r="BS10">
        <v>1131</v>
      </c>
      <c r="BT10">
        <v>260</v>
      </c>
      <c r="BU10">
        <v>371</v>
      </c>
      <c r="BV10">
        <v>199</v>
      </c>
      <c r="BW10">
        <v>580</v>
      </c>
      <c r="BX10">
        <v>2483</v>
      </c>
      <c r="BY10">
        <v>2538</v>
      </c>
      <c r="BZ10">
        <v>2171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359</v>
      </c>
      <c r="C12">
        <v>308</v>
      </c>
      <c r="D12">
        <v>32</v>
      </c>
      <c r="E12">
        <v>19</v>
      </c>
      <c r="F12">
        <v>54</v>
      </c>
      <c r="G12">
        <v>216</v>
      </c>
      <c r="H12">
        <v>89</v>
      </c>
      <c r="I12">
        <v>115</v>
      </c>
      <c r="J12">
        <v>134</v>
      </c>
      <c r="K12">
        <v>60</v>
      </c>
      <c r="L12">
        <v>50</v>
      </c>
      <c r="M12">
        <v>60</v>
      </c>
      <c r="N12">
        <v>267</v>
      </c>
      <c r="O12">
        <v>31</v>
      </c>
      <c r="P12">
        <v>2</v>
      </c>
      <c r="Q12">
        <v>52</v>
      </c>
      <c r="R12">
        <v>307</v>
      </c>
      <c r="S12">
        <v>269</v>
      </c>
      <c r="T12">
        <v>63</v>
      </c>
      <c r="U12">
        <v>27</v>
      </c>
      <c r="V12">
        <v>315</v>
      </c>
      <c r="W12">
        <v>29</v>
      </c>
      <c r="X12">
        <v>13</v>
      </c>
      <c r="Y12">
        <v>46</v>
      </c>
      <c r="Z12">
        <v>313</v>
      </c>
      <c r="AA12">
        <v>356</v>
      </c>
      <c r="AB12">
        <v>310</v>
      </c>
      <c r="AC12">
        <v>46</v>
      </c>
      <c r="AD12">
        <v>293</v>
      </c>
      <c r="AE12">
        <v>14</v>
      </c>
      <c r="AF12">
        <v>250</v>
      </c>
      <c r="AG12">
        <v>88</v>
      </c>
      <c r="AH12">
        <v>7</v>
      </c>
      <c r="AI12">
        <v>319</v>
      </c>
      <c r="AJ12">
        <v>14</v>
      </c>
      <c r="AK12">
        <v>21</v>
      </c>
      <c r="AL12">
        <v>216</v>
      </c>
      <c r="AM12">
        <v>122</v>
      </c>
      <c r="AN12">
        <v>2</v>
      </c>
      <c r="AO12">
        <v>19</v>
      </c>
      <c r="AP12">
        <v>34</v>
      </c>
      <c r="AQ12">
        <v>43</v>
      </c>
      <c r="AR12">
        <v>21</v>
      </c>
      <c r="AS12">
        <v>16</v>
      </c>
      <c r="AT12">
        <v>32</v>
      </c>
      <c r="AU12">
        <v>26</v>
      </c>
      <c r="AV12">
        <v>26</v>
      </c>
      <c r="AW12">
        <v>13</v>
      </c>
      <c r="AX12">
        <v>19</v>
      </c>
      <c r="AY12">
        <v>49</v>
      </c>
      <c r="AZ12">
        <v>23</v>
      </c>
      <c r="BA12">
        <v>14</v>
      </c>
      <c r="BB12">
        <v>23</v>
      </c>
      <c r="BC12">
        <v>21</v>
      </c>
      <c r="BD12">
        <v>0</v>
      </c>
      <c r="BE12">
        <v>152</v>
      </c>
      <c r="BF12">
        <v>207</v>
      </c>
      <c r="BG12">
        <v>288</v>
      </c>
      <c r="BH12">
        <v>71</v>
      </c>
      <c r="BI12">
        <v>172</v>
      </c>
      <c r="BJ12">
        <v>70</v>
      </c>
      <c r="BK12">
        <v>25</v>
      </c>
      <c r="BL12">
        <v>23</v>
      </c>
      <c r="BM12">
        <v>195</v>
      </c>
      <c r="BN12">
        <v>119</v>
      </c>
      <c r="BO12">
        <v>43</v>
      </c>
      <c r="BP12">
        <v>2</v>
      </c>
      <c r="BQ12">
        <v>154</v>
      </c>
      <c r="BR12">
        <v>239</v>
      </c>
      <c r="BS12">
        <v>226</v>
      </c>
      <c r="BT12">
        <v>41</v>
      </c>
      <c r="BU12">
        <v>123</v>
      </c>
      <c r="BV12">
        <v>25</v>
      </c>
      <c r="BW12">
        <v>133</v>
      </c>
      <c r="BX12">
        <v>185</v>
      </c>
      <c r="BY12">
        <v>208</v>
      </c>
      <c r="BZ12">
        <v>150</v>
      </c>
    </row>
    <row r="13" spans="1:78" x14ac:dyDescent="0.25">
      <c r="B13" s="7">
        <v>0.1</v>
      </c>
      <c r="C13" s="7">
        <v>0.1</v>
      </c>
      <c r="D13" s="7">
        <v>0.11</v>
      </c>
      <c r="E13" s="7">
        <v>0.09</v>
      </c>
      <c r="F13" s="7">
        <v>0.09</v>
      </c>
      <c r="G13" s="7">
        <v>0.11</v>
      </c>
      <c r="H13" s="7">
        <v>0.08</v>
      </c>
      <c r="I13" s="7">
        <v>0.11</v>
      </c>
      <c r="J13" s="7">
        <v>0.11</v>
      </c>
      <c r="K13" s="7">
        <v>0.09</v>
      </c>
      <c r="L13" s="7">
        <v>7.0000000000000007E-2</v>
      </c>
      <c r="M13" s="7">
        <v>7.0000000000000007E-2</v>
      </c>
      <c r="N13" s="7">
        <v>0.12</v>
      </c>
      <c r="O13" s="7">
        <v>0.09</v>
      </c>
      <c r="P13" s="7">
        <v>0.02</v>
      </c>
      <c r="Q13" s="7">
        <v>0.09</v>
      </c>
      <c r="R13" s="7">
        <v>0.1</v>
      </c>
      <c r="S13" s="7">
        <v>0.11</v>
      </c>
      <c r="T13" s="7">
        <v>0.09</v>
      </c>
      <c r="U13" s="7">
        <v>7.0000000000000007E-2</v>
      </c>
      <c r="V13" s="7">
        <v>0.12</v>
      </c>
      <c r="W13" s="7">
        <v>0.08</v>
      </c>
      <c r="X13" s="7">
        <v>0.03</v>
      </c>
      <c r="Y13" s="7">
        <v>0.11</v>
      </c>
      <c r="Z13" s="7">
        <v>0.1</v>
      </c>
      <c r="AA13" s="7">
        <v>0.1</v>
      </c>
      <c r="AB13" s="7">
        <v>0.1</v>
      </c>
      <c r="AC13" s="7">
        <v>0.1</v>
      </c>
      <c r="AD13" s="7">
        <v>0.1</v>
      </c>
      <c r="AE13" s="7">
        <v>0.06</v>
      </c>
      <c r="AF13" s="7">
        <v>0.09</v>
      </c>
      <c r="AG13" s="7">
        <v>0.15</v>
      </c>
      <c r="AH13" s="7">
        <v>0.26</v>
      </c>
      <c r="AI13" s="7">
        <v>0.11</v>
      </c>
      <c r="AJ13" s="7">
        <v>0.04</v>
      </c>
      <c r="AK13" s="7">
        <v>7.0000000000000007E-2</v>
      </c>
      <c r="AL13" s="7">
        <v>0.13</v>
      </c>
      <c r="AM13" s="7">
        <v>0.08</v>
      </c>
      <c r="AN13" s="7">
        <v>0.05</v>
      </c>
      <c r="AO13" s="7">
        <v>0.06</v>
      </c>
      <c r="AP13" s="7">
        <v>0.1</v>
      </c>
      <c r="AQ13" s="7">
        <v>0.12</v>
      </c>
      <c r="AR13" s="7">
        <v>0.09</v>
      </c>
      <c r="AS13" s="7">
        <v>0.09</v>
      </c>
      <c r="AT13" s="7">
        <v>0.08</v>
      </c>
      <c r="AU13" s="7">
        <v>0.12</v>
      </c>
      <c r="AV13" s="7">
        <v>0.09</v>
      </c>
      <c r="AW13" s="7">
        <v>0.17</v>
      </c>
      <c r="AX13" s="7">
        <v>0.08</v>
      </c>
      <c r="AY13" s="7">
        <v>0.14000000000000001</v>
      </c>
      <c r="AZ13" s="7">
        <v>0.09</v>
      </c>
      <c r="BA13" s="7">
        <v>0.08</v>
      </c>
      <c r="BB13" s="7">
        <v>7.0000000000000007E-2</v>
      </c>
      <c r="BC13" s="7">
        <v>0.11</v>
      </c>
      <c r="BD13" t="s">
        <v>108</v>
      </c>
      <c r="BE13" s="7">
        <v>0.26</v>
      </c>
      <c r="BF13" s="7">
        <v>7.0000000000000007E-2</v>
      </c>
      <c r="BG13" s="7">
        <v>0.13</v>
      </c>
      <c r="BH13" s="7">
        <v>0.05</v>
      </c>
      <c r="BI13" s="7">
        <v>0.19</v>
      </c>
      <c r="BJ13" s="7">
        <v>0.12</v>
      </c>
      <c r="BK13" s="7">
        <v>0.05</v>
      </c>
      <c r="BL13" s="7">
        <v>0.16</v>
      </c>
      <c r="BM13" s="7">
        <v>0.26</v>
      </c>
      <c r="BN13" s="7">
        <v>0.1</v>
      </c>
      <c r="BO13" s="7">
        <v>0.03</v>
      </c>
      <c r="BP13" s="7">
        <v>0.01</v>
      </c>
      <c r="BQ13" s="7">
        <v>0.2</v>
      </c>
      <c r="BR13" s="7">
        <v>0.21</v>
      </c>
      <c r="BS13" s="7">
        <v>0.2</v>
      </c>
      <c r="BT13" s="7">
        <v>0.16</v>
      </c>
      <c r="BU13" s="7">
        <v>0.33</v>
      </c>
      <c r="BV13" s="7">
        <v>0.12</v>
      </c>
      <c r="BW13" s="7">
        <v>0.23</v>
      </c>
      <c r="BX13" s="7">
        <v>7.0000000000000007E-2</v>
      </c>
      <c r="BY13" s="7">
        <v>0.08</v>
      </c>
      <c r="BZ13" s="7">
        <v>7.0000000000000007E-2</v>
      </c>
    </row>
    <row r="14" spans="1:78" x14ac:dyDescent="0.25">
      <c r="A14" t="s">
        <v>55</v>
      </c>
      <c r="B14">
        <v>3242</v>
      </c>
      <c r="C14">
        <v>2777</v>
      </c>
      <c r="D14">
        <v>270</v>
      </c>
      <c r="E14">
        <v>196</v>
      </c>
      <c r="F14">
        <v>551</v>
      </c>
      <c r="G14">
        <v>1671</v>
      </c>
      <c r="H14">
        <v>1021</v>
      </c>
      <c r="I14">
        <v>930</v>
      </c>
      <c r="J14">
        <v>1058</v>
      </c>
      <c r="K14">
        <v>606</v>
      </c>
      <c r="L14">
        <v>649</v>
      </c>
      <c r="M14">
        <v>836</v>
      </c>
      <c r="N14">
        <v>1996</v>
      </c>
      <c r="O14">
        <v>320</v>
      </c>
      <c r="P14">
        <v>91</v>
      </c>
      <c r="Q14">
        <v>514</v>
      </c>
      <c r="R14">
        <v>2728</v>
      </c>
      <c r="S14">
        <v>2213</v>
      </c>
      <c r="T14">
        <v>615</v>
      </c>
      <c r="U14">
        <v>369</v>
      </c>
      <c r="V14">
        <v>2415</v>
      </c>
      <c r="W14">
        <v>322</v>
      </c>
      <c r="X14">
        <v>484</v>
      </c>
      <c r="Y14">
        <v>363</v>
      </c>
      <c r="Z14">
        <v>2879</v>
      </c>
      <c r="AA14">
        <v>3238</v>
      </c>
      <c r="AB14">
        <v>2874</v>
      </c>
      <c r="AC14">
        <v>403</v>
      </c>
      <c r="AD14">
        <v>2619</v>
      </c>
      <c r="AE14">
        <v>197</v>
      </c>
      <c r="AF14">
        <v>2633</v>
      </c>
      <c r="AG14">
        <v>487</v>
      </c>
      <c r="AH14">
        <v>19</v>
      </c>
      <c r="AI14">
        <v>2615</v>
      </c>
      <c r="AJ14">
        <v>349</v>
      </c>
      <c r="AK14">
        <v>275</v>
      </c>
      <c r="AL14">
        <v>1424</v>
      </c>
      <c r="AM14">
        <v>1466</v>
      </c>
      <c r="AN14">
        <v>35</v>
      </c>
      <c r="AO14">
        <v>308</v>
      </c>
      <c r="AP14">
        <v>298</v>
      </c>
      <c r="AQ14">
        <v>321</v>
      </c>
      <c r="AR14">
        <v>200</v>
      </c>
      <c r="AS14">
        <v>173</v>
      </c>
      <c r="AT14">
        <v>345</v>
      </c>
      <c r="AU14">
        <v>198</v>
      </c>
      <c r="AV14">
        <v>264</v>
      </c>
      <c r="AW14">
        <v>64</v>
      </c>
      <c r="AX14">
        <v>202</v>
      </c>
      <c r="AY14">
        <v>308</v>
      </c>
      <c r="AZ14">
        <v>236</v>
      </c>
      <c r="BA14">
        <v>158</v>
      </c>
      <c r="BB14">
        <v>289</v>
      </c>
      <c r="BC14">
        <v>171</v>
      </c>
      <c r="BD14">
        <v>14</v>
      </c>
      <c r="BE14">
        <v>422</v>
      </c>
      <c r="BF14">
        <v>2821</v>
      </c>
      <c r="BG14">
        <v>1862</v>
      </c>
      <c r="BH14">
        <v>1381</v>
      </c>
      <c r="BI14">
        <v>728</v>
      </c>
      <c r="BJ14">
        <v>507</v>
      </c>
      <c r="BK14">
        <v>435</v>
      </c>
      <c r="BL14">
        <v>121</v>
      </c>
      <c r="BM14">
        <v>545</v>
      </c>
      <c r="BN14">
        <v>1117</v>
      </c>
      <c r="BO14">
        <v>1385</v>
      </c>
      <c r="BP14">
        <v>195</v>
      </c>
      <c r="BQ14">
        <v>596</v>
      </c>
      <c r="BR14">
        <v>905</v>
      </c>
      <c r="BS14">
        <v>903</v>
      </c>
      <c r="BT14">
        <v>218</v>
      </c>
      <c r="BU14">
        <v>247</v>
      </c>
      <c r="BV14">
        <v>175</v>
      </c>
      <c r="BW14">
        <v>445</v>
      </c>
      <c r="BX14">
        <v>2292</v>
      </c>
      <c r="BY14">
        <v>2324</v>
      </c>
      <c r="BZ14">
        <v>2014</v>
      </c>
    </row>
    <row r="15" spans="1:78" x14ac:dyDescent="0.25">
      <c r="B15" s="7">
        <v>0.9</v>
      </c>
      <c r="C15" s="7">
        <v>0.9</v>
      </c>
      <c r="D15" s="7">
        <v>0.89</v>
      </c>
      <c r="E15" s="7">
        <v>0.91</v>
      </c>
      <c r="F15" s="7">
        <v>0.91</v>
      </c>
      <c r="G15" s="7">
        <v>0.88</v>
      </c>
      <c r="H15" s="7">
        <v>0.92</v>
      </c>
      <c r="I15" s="7">
        <v>0.89</v>
      </c>
      <c r="J15" s="7">
        <v>0.89</v>
      </c>
      <c r="K15" s="7">
        <v>0.91</v>
      </c>
      <c r="L15" s="7">
        <v>0.92</v>
      </c>
      <c r="M15" s="7">
        <v>0.93</v>
      </c>
      <c r="N15" s="7">
        <v>0.88</v>
      </c>
      <c r="O15" s="7">
        <v>0.91</v>
      </c>
      <c r="P15" s="7">
        <v>0.95</v>
      </c>
      <c r="Q15" s="7">
        <v>0.91</v>
      </c>
      <c r="R15" s="7">
        <v>0.9</v>
      </c>
      <c r="S15" s="7">
        <v>0.89</v>
      </c>
      <c r="T15" s="7">
        <v>0.9</v>
      </c>
      <c r="U15" s="7">
        <v>0.93</v>
      </c>
      <c r="V15" s="7">
        <v>0.88</v>
      </c>
      <c r="W15" s="7">
        <v>0.91</v>
      </c>
      <c r="X15" s="7">
        <v>0.97</v>
      </c>
      <c r="Y15" s="7">
        <v>0.89</v>
      </c>
      <c r="Z15" s="7">
        <v>0.9</v>
      </c>
      <c r="AA15" s="7">
        <v>0.9</v>
      </c>
      <c r="AB15" s="7">
        <v>0.9</v>
      </c>
      <c r="AC15" s="7">
        <v>0.9</v>
      </c>
      <c r="AD15" s="7">
        <v>0.9</v>
      </c>
      <c r="AE15" s="7">
        <v>0.91</v>
      </c>
      <c r="AF15" s="7">
        <v>0.91</v>
      </c>
      <c r="AG15" s="7">
        <v>0.84</v>
      </c>
      <c r="AH15" s="7">
        <v>0.72</v>
      </c>
      <c r="AI15" s="7">
        <v>0.89</v>
      </c>
      <c r="AJ15" s="7">
        <v>0.96</v>
      </c>
      <c r="AK15" s="7">
        <v>0.92</v>
      </c>
      <c r="AL15" s="7">
        <v>0.87</v>
      </c>
      <c r="AM15" s="7">
        <v>0.92</v>
      </c>
      <c r="AN15" s="7">
        <v>0.95</v>
      </c>
      <c r="AO15" s="7">
        <v>0.93</v>
      </c>
      <c r="AP15" s="7">
        <v>0.89</v>
      </c>
      <c r="AQ15" s="7">
        <v>0.88</v>
      </c>
      <c r="AR15" s="7">
        <v>0.89</v>
      </c>
      <c r="AS15" s="7">
        <v>0.91</v>
      </c>
      <c r="AT15" s="7">
        <v>0.91</v>
      </c>
      <c r="AU15" s="7">
        <v>0.88</v>
      </c>
      <c r="AV15" s="7">
        <v>0.91</v>
      </c>
      <c r="AW15" s="7">
        <v>0.83</v>
      </c>
      <c r="AX15" s="7">
        <v>0.92</v>
      </c>
      <c r="AY15" s="7">
        <v>0.86</v>
      </c>
      <c r="AZ15" s="7">
        <v>0.91</v>
      </c>
      <c r="BA15" s="7">
        <v>0.92</v>
      </c>
      <c r="BB15" s="7">
        <v>0.92</v>
      </c>
      <c r="BC15" s="7">
        <v>0.89</v>
      </c>
      <c r="BD15" s="7">
        <v>1</v>
      </c>
      <c r="BE15" s="7">
        <v>0.73</v>
      </c>
      <c r="BF15" s="7">
        <v>0.93</v>
      </c>
      <c r="BG15" s="7">
        <v>0.86</v>
      </c>
      <c r="BH15" s="7">
        <v>0.95</v>
      </c>
      <c r="BI15" s="7">
        <v>0.81</v>
      </c>
      <c r="BJ15" s="7">
        <v>0.87</v>
      </c>
      <c r="BK15" s="7">
        <v>0.94</v>
      </c>
      <c r="BL15" s="7">
        <v>0.84</v>
      </c>
      <c r="BM15" s="7">
        <v>0.74</v>
      </c>
      <c r="BN15" s="7">
        <v>0.9</v>
      </c>
      <c r="BO15" s="7">
        <v>0.97</v>
      </c>
      <c r="BP15" s="7">
        <v>0.98</v>
      </c>
      <c r="BQ15" s="7">
        <v>0.79</v>
      </c>
      <c r="BR15" s="7">
        <v>0.79</v>
      </c>
      <c r="BS15" s="7">
        <v>0.8</v>
      </c>
      <c r="BT15" s="7">
        <v>0.84</v>
      </c>
      <c r="BU15" s="7">
        <v>0.67</v>
      </c>
      <c r="BV15" s="7">
        <v>0.88</v>
      </c>
      <c r="BW15" s="7">
        <v>0.77</v>
      </c>
      <c r="BX15" s="7">
        <v>0.92</v>
      </c>
      <c r="BY15" s="7">
        <v>0.92</v>
      </c>
      <c r="BZ15" s="7">
        <v>0.93</v>
      </c>
    </row>
    <row r="16" spans="1:78" x14ac:dyDescent="0.25">
      <c r="A16" t="s">
        <v>41</v>
      </c>
      <c r="B16">
        <v>12</v>
      </c>
      <c r="C16">
        <v>11</v>
      </c>
      <c r="D16">
        <v>0</v>
      </c>
      <c r="E16">
        <v>1</v>
      </c>
      <c r="F16">
        <v>1</v>
      </c>
      <c r="G16">
        <v>6</v>
      </c>
      <c r="H16">
        <v>5</v>
      </c>
      <c r="I16">
        <v>3</v>
      </c>
      <c r="J16">
        <v>3</v>
      </c>
      <c r="K16">
        <v>1</v>
      </c>
      <c r="L16">
        <v>5</v>
      </c>
      <c r="M16">
        <v>2</v>
      </c>
      <c r="N16">
        <v>7</v>
      </c>
      <c r="O16">
        <v>0</v>
      </c>
      <c r="P16">
        <v>3</v>
      </c>
      <c r="Q16">
        <v>1</v>
      </c>
      <c r="R16">
        <v>11</v>
      </c>
      <c r="S16">
        <v>6</v>
      </c>
      <c r="T16">
        <v>4</v>
      </c>
      <c r="U16">
        <v>3</v>
      </c>
      <c r="V16">
        <v>7</v>
      </c>
      <c r="W16">
        <v>2</v>
      </c>
      <c r="X16">
        <v>2</v>
      </c>
      <c r="Y16">
        <v>1</v>
      </c>
      <c r="Z16">
        <v>11</v>
      </c>
      <c r="AA16">
        <v>12</v>
      </c>
      <c r="AB16">
        <v>11</v>
      </c>
      <c r="AC16">
        <v>0</v>
      </c>
      <c r="AD16">
        <v>7</v>
      </c>
      <c r="AE16">
        <v>5</v>
      </c>
      <c r="AF16">
        <v>7</v>
      </c>
      <c r="AG16">
        <v>3</v>
      </c>
      <c r="AH16">
        <v>1</v>
      </c>
      <c r="AI16">
        <v>9</v>
      </c>
      <c r="AJ16">
        <v>1</v>
      </c>
      <c r="AK16">
        <v>2</v>
      </c>
      <c r="AL16">
        <v>3</v>
      </c>
      <c r="AM16">
        <v>5</v>
      </c>
      <c r="AN16">
        <v>0</v>
      </c>
      <c r="AO16">
        <v>5</v>
      </c>
      <c r="AP16">
        <v>4</v>
      </c>
      <c r="AQ16">
        <v>0</v>
      </c>
      <c r="AR16">
        <v>3</v>
      </c>
      <c r="AS16">
        <v>0</v>
      </c>
      <c r="AT16">
        <v>2</v>
      </c>
      <c r="AU16">
        <v>0</v>
      </c>
      <c r="AV16">
        <v>0</v>
      </c>
      <c r="AW16">
        <v>0</v>
      </c>
      <c r="AX16">
        <v>0</v>
      </c>
      <c r="AY16">
        <v>1</v>
      </c>
      <c r="AZ16">
        <v>0</v>
      </c>
      <c r="BA16">
        <v>1</v>
      </c>
      <c r="BB16">
        <v>2</v>
      </c>
      <c r="BC16">
        <v>0</v>
      </c>
      <c r="BD16">
        <v>0</v>
      </c>
      <c r="BE16">
        <v>3</v>
      </c>
      <c r="BF16">
        <v>9</v>
      </c>
      <c r="BG16">
        <v>8</v>
      </c>
      <c r="BH16">
        <v>4</v>
      </c>
      <c r="BI16">
        <v>2</v>
      </c>
      <c r="BJ16">
        <v>3</v>
      </c>
      <c r="BK16">
        <v>3</v>
      </c>
      <c r="BL16">
        <v>0</v>
      </c>
      <c r="BM16">
        <v>0</v>
      </c>
      <c r="BN16">
        <v>4</v>
      </c>
      <c r="BO16">
        <v>5</v>
      </c>
      <c r="BP16">
        <v>2</v>
      </c>
      <c r="BQ16">
        <v>2</v>
      </c>
      <c r="BR16">
        <v>3</v>
      </c>
      <c r="BS16">
        <v>3</v>
      </c>
      <c r="BT16">
        <v>1</v>
      </c>
      <c r="BU16">
        <v>2</v>
      </c>
      <c r="BV16">
        <v>0</v>
      </c>
      <c r="BW16">
        <v>2</v>
      </c>
      <c r="BX16">
        <v>6</v>
      </c>
      <c r="BY16">
        <v>6</v>
      </c>
      <c r="BZ16">
        <v>8</v>
      </c>
    </row>
    <row r="17" spans="2:78" x14ac:dyDescent="0.25">
      <c r="B17">
        <v>0</v>
      </c>
      <c r="C17">
        <v>0</v>
      </c>
      <c r="D17" t="s">
        <v>106</v>
      </c>
      <c r="E17" s="7">
        <v>0.01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v>0.01</v>
      </c>
      <c r="M17">
        <v>0</v>
      </c>
      <c r="N17">
        <v>0</v>
      </c>
      <c r="O17" t="s">
        <v>106</v>
      </c>
      <c r="P17" s="7">
        <v>0.03</v>
      </c>
      <c r="Q17">
        <v>0</v>
      </c>
      <c r="R17">
        <v>0</v>
      </c>
      <c r="S17">
        <v>0</v>
      </c>
      <c r="T17" s="7">
        <v>0.01</v>
      </c>
      <c r="U17" s="7">
        <v>0.01</v>
      </c>
      <c r="V17">
        <v>0</v>
      </c>
      <c r="W17" s="7">
        <v>0.01</v>
      </c>
      <c r="X17">
        <v>0</v>
      </c>
      <c r="Y17">
        <v>0</v>
      </c>
      <c r="Z17">
        <v>0</v>
      </c>
      <c r="AA17">
        <v>0</v>
      </c>
      <c r="AB17">
        <v>0</v>
      </c>
      <c r="AC17" t="s">
        <v>106</v>
      </c>
      <c r="AD17">
        <v>0</v>
      </c>
      <c r="AE17" s="7">
        <v>0.02</v>
      </c>
      <c r="AF17">
        <v>0</v>
      </c>
      <c r="AG17">
        <v>0</v>
      </c>
      <c r="AH17" s="7">
        <v>0.03</v>
      </c>
      <c r="AI17">
        <v>0</v>
      </c>
      <c r="AJ17">
        <v>0</v>
      </c>
      <c r="AK17" s="7">
        <v>0.01</v>
      </c>
      <c r="AL17">
        <v>0</v>
      </c>
      <c r="AM17">
        <v>0</v>
      </c>
      <c r="AN17" t="s">
        <v>106</v>
      </c>
      <c r="AO17" s="7">
        <v>0.01</v>
      </c>
      <c r="AP17" s="7">
        <v>0.01</v>
      </c>
      <c r="AQ17" t="s">
        <v>106</v>
      </c>
      <c r="AR17" s="7">
        <v>0.01</v>
      </c>
      <c r="AS17" t="s">
        <v>106</v>
      </c>
      <c r="AT17">
        <v>0</v>
      </c>
      <c r="AU17" t="s">
        <v>106</v>
      </c>
      <c r="AV17" t="s">
        <v>106</v>
      </c>
      <c r="AW17" t="s">
        <v>106</v>
      </c>
      <c r="AX17" t="s">
        <v>106</v>
      </c>
      <c r="AY17">
        <v>0</v>
      </c>
      <c r="AZ17" t="s">
        <v>106</v>
      </c>
      <c r="BA17" s="7">
        <v>0.01</v>
      </c>
      <c r="BB17" s="7">
        <v>0.01</v>
      </c>
      <c r="BC17" t="s">
        <v>106</v>
      </c>
      <c r="BD17" t="s">
        <v>106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 s="7">
        <v>0.01</v>
      </c>
      <c r="BL17" t="s">
        <v>106</v>
      </c>
      <c r="BM17" t="s">
        <v>106</v>
      </c>
      <c r="BN17">
        <v>0</v>
      </c>
      <c r="BO17">
        <v>0</v>
      </c>
      <c r="BP17" s="7">
        <v>0.01</v>
      </c>
      <c r="BQ17">
        <v>0</v>
      </c>
      <c r="BR17">
        <v>0</v>
      </c>
      <c r="BS17">
        <v>0</v>
      </c>
      <c r="BT17">
        <v>0</v>
      </c>
      <c r="BU17">
        <v>0</v>
      </c>
      <c r="BV17" t="s">
        <v>106</v>
      </c>
      <c r="BW17">
        <v>0</v>
      </c>
      <c r="BX17">
        <v>0</v>
      </c>
      <c r="BY17">
        <v>0</v>
      </c>
      <c r="BZ17">
        <v>0</v>
      </c>
    </row>
  </sheetData>
  <pageMargins left="0.7" right="0.7" top="0.75" bottom="0.75" header="0.3" footer="0.3"/>
  <pageSetup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825</v>
      </c>
    </row>
    <row r="2" spans="1:78" x14ac:dyDescent="0.25">
      <c r="A2" t="e">
        <f>- I thought about switching tariffs either with this supplier or A different supplier, but have not yet started looking</f>
        <v>#NAME?</v>
      </c>
    </row>
    <row r="3" spans="1:78" x14ac:dyDescent="0.25">
      <c r="A3" t="s">
        <v>824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3528</v>
      </c>
      <c r="C9">
        <v>3029</v>
      </c>
      <c r="D9">
        <v>281</v>
      </c>
      <c r="E9">
        <v>218</v>
      </c>
      <c r="F9">
        <v>567</v>
      </c>
      <c r="G9">
        <v>1588</v>
      </c>
      <c r="H9">
        <v>1373</v>
      </c>
      <c r="I9">
        <v>850</v>
      </c>
      <c r="J9">
        <v>985</v>
      </c>
      <c r="K9">
        <v>634</v>
      </c>
      <c r="L9">
        <v>1059</v>
      </c>
      <c r="M9">
        <v>1126</v>
      </c>
      <c r="N9">
        <v>1954</v>
      </c>
      <c r="O9">
        <v>344</v>
      </c>
      <c r="P9">
        <v>104</v>
      </c>
      <c r="Q9">
        <v>677</v>
      </c>
      <c r="R9">
        <v>2851</v>
      </c>
      <c r="S9">
        <v>2329</v>
      </c>
      <c r="T9">
        <v>646</v>
      </c>
      <c r="U9">
        <v>503</v>
      </c>
      <c r="V9">
        <v>2444</v>
      </c>
      <c r="W9">
        <v>393</v>
      </c>
      <c r="X9">
        <v>670</v>
      </c>
      <c r="Y9">
        <v>428</v>
      </c>
      <c r="Z9">
        <v>3100</v>
      </c>
      <c r="AA9">
        <v>3520</v>
      </c>
      <c r="AB9">
        <v>3092</v>
      </c>
      <c r="AC9">
        <v>428</v>
      </c>
      <c r="AD9">
        <v>2854</v>
      </c>
      <c r="AE9">
        <v>216</v>
      </c>
      <c r="AF9">
        <v>2867</v>
      </c>
      <c r="AG9">
        <v>514</v>
      </c>
      <c r="AH9">
        <v>22</v>
      </c>
      <c r="AI9">
        <v>2787</v>
      </c>
      <c r="AJ9">
        <v>398</v>
      </c>
      <c r="AK9">
        <v>327</v>
      </c>
      <c r="AL9">
        <v>1560</v>
      </c>
      <c r="AM9">
        <v>1574</v>
      </c>
      <c r="AN9">
        <v>36</v>
      </c>
      <c r="AO9">
        <v>349</v>
      </c>
      <c r="AP9">
        <v>320</v>
      </c>
      <c r="AQ9">
        <v>351</v>
      </c>
      <c r="AR9">
        <v>195</v>
      </c>
      <c r="AS9">
        <v>186</v>
      </c>
      <c r="AT9">
        <v>376</v>
      </c>
      <c r="AU9">
        <v>221</v>
      </c>
      <c r="AV9">
        <v>285</v>
      </c>
      <c r="AW9">
        <v>71</v>
      </c>
      <c r="AX9">
        <v>206</v>
      </c>
      <c r="AY9">
        <v>369</v>
      </c>
      <c r="AZ9">
        <v>251</v>
      </c>
      <c r="BA9">
        <v>171</v>
      </c>
      <c r="BB9">
        <v>321</v>
      </c>
      <c r="BC9">
        <v>191</v>
      </c>
      <c r="BD9">
        <v>14</v>
      </c>
      <c r="BE9">
        <v>524</v>
      </c>
      <c r="BF9">
        <v>3004</v>
      </c>
      <c r="BG9">
        <v>2049</v>
      </c>
      <c r="BH9">
        <v>1479</v>
      </c>
      <c r="BI9">
        <v>796</v>
      </c>
      <c r="BJ9">
        <v>555</v>
      </c>
      <c r="BK9">
        <v>482</v>
      </c>
      <c r="BL9">
        <v>140</v>
      </c>
      <c r="BM9">
        <v>665</v>
      </c>
      <c r="BN9">
        <v>1178</v>
      </c>
      <c r="BO9">
        <v>1467</v>
      </c>
      <c r="BP9">
        <v>218</v>
      </c>
      <c r="BQ9">
        <v>698</v>
      </c>
      <c r="BR9">
        <v>1036</v>
      </c>
      <c r="BS9">
        <v>1027</v>
      </c>
      <c r="BT9">
        <v>249</v>
      </c>
      <c r="BU9">
        <v>326</v>
      </c>
      <c r="BV9">
        <v>199</v>
      </c>
      <c r="BW9">
        <v>527</v>
      </c>
      <c r="BX9">
        <v>2471</v>
      </c>
      <c r="BY9">
        <v>2519</v>
      </c>
      <c r="BZ9">
        <v>2177</v>
      </c>
    </row>
    <row r="10" spans="1:78" x14ac:dyDescent="0.25">
      <c r="A10" t="s">
        <v>103</v>
      </c>
      <c r="B10">
        <v>3613</v>
      </c>
      <c r="C10">
        <v>3096</v>
      </c>
      <c r="D10">
        <v>302</v>
      </c>
      <c r="E10">
        <v>215</v>
      </c>
      <c r="F10">
        <v>606</v>
      </c>
      <c r="G10">
        <v>1892</v>
      </c>
      <c r="H10">
        <v>1115</v>
      </c>
      <c r="I10">
        <v>1048</v>
      </c>
      <c r="J10">
        <v>1195</v>
      </c>
      <c r="K10">
        <v>667</v>
      </c>
      <c r="L10">
        <v>703</v>
      </c>
      <c r="M10">
        <v>898</v>
      </c>
      <c r="N10">
        <v>2269</v>
      </c>
      <c r="O10">
        <v>351</v>
      </c>
      <c r="P10">
        <v>95</v>
      </c>
      <c r="Q10">
        <v>568</v>
      </c>
      <c r="R10">
        <v>3046</v>
      </c>
      <c r="S10">
        <v>2488</v>
      </c>
      <c r="T10">
        <v>681</v>
      </c>
      <c r="U10">
        <v>398</v>
      </c>
      <c r="V10">
        <v>2737</v>
      </c>
      <c r="W10">
        <v>354</v>
      </c>
      <c r="X10">
        <v>499</v>
      </c>
      <c r="Y10">
        <v>410</v>
      </c>
      <c r="Z10">
        <v>3203</v>
      </c>
      <c r="AA10">
        <v>3605</v>
      </c>
      <c r="AB10">
        <v>3195</v>
      </c>
      <c r="AC10">
        <v>449</v>
      </c>
      <c r="AD10">
        <v>2919</v>
      </c>
      <c r="AE10">
        <v>215</v>
      </c>
      <c r="AF10">
        <v>2890</v>
      </c>
      <c r="AG10">
        <v>577</v>
      </c>
      <c r="AH10">
        <v>26</v>
      </c>
      <c r="AI10">
        <v>2943</v>
      </c>
      <c r="AJ10">
        <v>365</v>
      </c>
      <c r="AK10">
        <v>298</v>
      </c>
      <c r="AL10">
        <v>1643</v>
      </c>
      <c r="AM10">
        <v>1593</v>
      </c>
      <c r="AN10">
        <v>37</v>
      </c>
      <c r="AO10">
        <v>331</v>
      </c>
      <c r="AP10">
        <v>335</v>
      </c>
      <c r="AQ10">
        <v>364</v>
      </c>
      <c r="AR10">
        <v>225</v>
      </c>
      <c r="AS10">
        <v>189</v>
      </c>
      <c r="AT10">
        <v>379</v>
      </c>
      <c r="AU10">
        <v>225</v>
      </c>
      <c r="AV10">
        <v>290</v>
      </c>
      <c r="AW10">
        <v>77</v>
      </c>
      <c r="AX10">
        <v>221</v>
      </c>
      <c r="AY10">
        <v>357</v>
      </c>
      <c r="AZ10">
        <v>259</v>
      </c>
      <c r="BA10">
        <v>173</v>
      </c>
      <c r="BB10">
        <v>314</v>
      </c>
      <c r="BC10">
        <v>191</v>
      </c>
      <c r="BD10">
        <v>14</v>
      </c>
      <c r="BE10">
        <v>576</v>
      </c>
      <c r="BF10">
        <v>3037</v>
      </c>
      <c r="BG10">
        <v>2158</v>
      </c>
      <c r="BH10">
        <v>1455</v>
      </c>
      <c r="BI10">
        <v>902</v>
      </c>
      <c r="BJ10">
        <v>580</v>
      </c>
      <c r="BK10">
        <v>462</v>
      </c>
      <c r="BL10">
        <v>144</v>
      </c>
      <c r="BM10">
        <v>740</v>
      </c>
      <c r="BN10">
        <v>1240</v>
      </c>
      <c r="BO10">
        <v>1434</v>
      </c>
      <c r="BP10">
        <v>199</v>
      </c>
      <c r="BQ10">
        <v>751</v>
      </c>
      <c r="BR10">
        <v>1146</v>
      </c>
      <c r="BS10">
        <v>1131</v>
      </c>
      <c r="BT10">
        <v>260</v>
      </c>
      <c r="BU10">
        <v>371</v>
      </c>
      <c r="BV10">
        <v>199</v>
      </c>
      <c r="BW10">
        <v>580</v>
      </c>
      <c r="BX10">
        <v>2483</v>
      </c>
      <c r="BY10">
        <v>2538</v>
      </c>
      <c r="BZ10">
        <v>2171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419</v>
      </c>
      <c r="C12">
        <v>359</v>
      </c>
      <c r="D12">
        <v>37</v>
      </c>
      <c r="E12">
        <v>23</v>
      </c>
      <c r="F12">
        <v>72</v>
      </c>
      <c r="G12">
        <v>234</v>
      </c>
      <c r="H12">
        <v>114</v>
      </c>
      <c r="I12">
        <v>138</v>
      </c>
      <c r="J12">
        <v>153</v>
      </c>
      <c r="K12">
        <v>74</v>
      </c>
      <c r="L12">
        <v>54</v>
      </c>
      <c r="M12">
        <v>69</v>
      </c>
      <c r="N12">
        <v>300</v>
      </c>
      <c r="O12">
        <v>44</v>
      </c>
      <c r="P12">
        <v>6</v>
      </c>
      <c r="Q12">
        <v>69</v>
      </c>
      <c r="R12">
        <v>350</v>
      </c>
      <c r="S12">
        <v>310</v>
      </c>
      <c r="T12">
        <v>70</v>
      </c>
      <c r="U12">
        <v>39</v>
      </c>
      <c r="V12">
        <v>356</v>
      </c>
      <c r="W12">
        <v>38</v>
      </c>
      <c r="X12">
        <v>23</v>
      </c>
      <c r="Y12">
        <v>38</v>
      </c>
      <c r="Z12">
        <v>381</v>
      </c>
      <c r="AA12">
        <v>416</v>
      </c>
      <c r="AB12">
        <v>378</v>
      </c>
      <c r="AC12">
        <v>48</v>
      </c>
      <c r="AD12">
        <v>340</v>
      </c>
      <c r="AE12">
        <v>24</v>
      </c>
      <c r="AF12">
        <v>326</v>
      </c>
      <c r="AG12">
        <v>76</v>
      </c>
      <c r="AH12">
        <v>4</v>
      </c>
      <c r="AI12">
        <v>353</v>
      </c>
      <c r="AJ12">
        <v>38</v>
      </c>
      <c r="AK12">
        <v>28</v>
      </c>
      <c r="AL12">
        <v>228</v>
      </c>
      <c r="AM12">
        <v>163</v>
      </c>
      <c r="AN12">
        <v>8</v>
      </c>
      <c r="AO12">
        <v>19</v>
      </c>
      <c r="AP12">
        <v>46</v>
      </c>
      <c r="AQ12">
        <v>44</v>
      </c>
      <c r="AR12">
        <v>26</v>
      </c>
      <c r="AS12">
        <v>19</v>
      </c>
      <c r="AT12">
        <v>44</v>
      </c>
      <c r="AU12">
        <v>27</v>
      </c>
      <c r="AV12">
        <v>31</v>
      </c>
      <c r="AW12">
        <v>10</v>
      </c>
      <c r="AX12">
        <v>27</v>
      </c>
      <c r="AY12">
        <v>41</v>
      </c>
      <c r="AZ12">
        <v>33</v>
      </c>
      <c r="BA12">
        <v>16</v>
      </c>
      <c r="BB12">
        <v>27</v>
      </c>
      <c r="BC12">
        <v>28</v>
      </c>
      <c r="BD12">
        <v>1</v>
      </c>
      <c r="BE12">
        <v>110</v>
      </c>
      <c r="BF12">
        <v>309</v>
      </c>
      <c r="BG12">
        <v>312</v>
      </c>
      <c r="BH12">
        <v>107</v>
      </c>
      <c r="BI12">
        <v>163</v>
      </c>
      <c r="BJ12">
        <v>84</v>
      </c>
      <c r="BK12">
        <v>50</v>
      </c>
      <c r="BL12">
        <v>12</v>
      </c>
      <c r="BM12">
        <v>159</v>
      </c>
      <c r="BN12">
        <v>154</v>
      </c>
      <c r="BO12">
        <v>95</v>
      </c>
      <c r="BP12">
        <v>11</v>
      </c>
      <c r="BQ12">
        <v>161</v>
      </c>
      <c r="BR12">
        <v>215</v>
      </c>
      <c r="BS12">
        <v>222</v>
      </c>
      <c r="BT12">
        <v>27</v>
      </c>
      <c r="BU12">
        <v>93</v>
      </c>
      <c r="BV12">
        <v>30</v>
      </c>
      <c r="BW12">
        <v>140</v>
      </c>
      <c r="BX12">
        <v>212</v>
      </c>
      <c r="BY12">
        <v>228</v>
      </c>
      <c r="BZ12">
        <v>161</v>
      </c>
    </row>
    <row r="13" spans="1:78" x14ac:dyDescent="0.25">
      <c r="B13" s="7">
        <v>0.12</v>
      </c>
      <c r="C13" s="7">
        <v>0.12</v>
      </c>
      <c r="D13" s="7">
        <v>0.12</v>
      </c>
      <c r="E13" s="7">
        <v>0.11</v>
      </c>
      <c r="F13" s="7">
        <v>0.12</v>
      </c>
      <c r="G13" s="7">
        <v>0.12</v>
      </c>
      <c r="H13" s="7">
        <v>0.1</v>
      </c>
      <c r="I13" s="7">
        <v>0.13</v>
      </c>
      <c r="J13" s="7">
        <v>0.13</v>
      </c>
      <c r="K13" s="7">
        <v>0.11</v>
      </c>
      <c r="L13" s="7">
        <v>0.08</v>
      </c>
      <c r="M13" s="7">
        <v>0.08</v>
      </c>
      <c r="N13" s="7">
        <v>0.13</v>
      </c>
      <c r="O13" s="7">
        <v>0.12</v>
      </c>
      <c r="P13" s="7">
        <v>7.0000000000000007E-2</v>
      </c>
      <c r="Q13" s="7">
        <v>0.12</v>
      </c>
      <c r="R13" s="7">
        <v>0.12</v>
      </c>
      <c r="S13" s="7">
        <v>0.12</v>
      </c>
      <c r="T13" s="7">
        <v>0.1</v>
      </c>
      <c r="U13" s="7">
        <v>0.1</v>
      </c>
      <c r="V13" s="7">
        <v>0.13</v>
      </c>
      <c r="W13" s="7">
        <v>0.11</v>
      </c>
      <c r="X13" s="7">
        <v>0.05</v>
      </c>
      <c r="Y13" s="7">
        <v>0.09</v>
      </c>
      <c r="Z13" s="7">
        <v>0.12</v>
      </c>
      <c r="AA13" s="7">
        <v>0.12</v>
      </c>
      <c r="AB13" s="7">
        <v>0.12</v>
      </c>
      <c r="AC13" s="7">
        <v>0.11</v>
      </c>
      <c r="AD13" s="7">
        <v>0.12</v>
      </c>
      <c r="AE13" s="7">
        <v>0.11</v>
      </c>
      <c r="AF13" s="7">
        <v>0.11</v>
      </c>
      <c r="AG13" s="7">
        <v>0.13</v>
      </c>
      <c r="AH13" s="7">
        <v>0.15</v>
      </c>
      <c r="AI13" s="7">
        <v>0.12</v>
      </c>
      <c r="AJ13" s="7">
        <v>0.1</v>
      </c>
      <c r="AK13" s="7">
        <v>0.09</v>
      </c>
      <c r="AL13" s="7">
        <v>0.14000000000000001</v>
      </c>
      <c r="AM13" s="7">
        <v>0.1</v>
      </c>
      <c r="AN13" s="7">
        <v>0.22</v>
      </c>
      <c r="AO13" s="7">
        <v>0.06</v>
      </c>
      <c r="AP13" s="7">
        <v>0.14000000000000001</v>
      </c>
      <c r="AQ13" s="7">
        <v>0.12</v>
      </c>
      <c r="AR13" s="7">
        <v>0.12</v>
      </c>
      <c r="AS13" s="7">
        <v>0.1</v>
      </c>
      <c r="AT13" s="7">
        <v>0.12</v>
      </c>
      <c r="AU13" s="7">
        <v>0.12</v>
      </c>
      <c r="AV13" s="7">
        <v>0.11</v>
      </c>
      <c r="AW13" s="7">
        <v>0.12</v>
      </c>
      <c r="AX13" s="7">
        <v>0.12</v>
      </c>
      <c r="AY13" s="7">
        <v>0.12</v>
      </c>
      <c r="AZ13" s="7">
        <v>0.13</v>
      </c>
      <c r="BA13" s="7">
        <v>0.09</v>
      </c>
      <c r="BB13" s="7">
        <v>0.09</v>
      </c>
      <c r="BC13" s="7">
        <v>0.15</v>
      </c>
      <c r="BD13" s="7">
        <v>0.05</v>
      </c>
      <c r="BE13" s="7">
        <v>0.19</v>
      </c>
      <c r="BF13" s="7">
        <v>0.1</v>
      </c>
      <c r="BG13" s="7">
        <v>0.14000000000000001</v>
      </c>
      <c r="BH13" s="7">
        <v>7.0000000000000007E-2</v>
      </c>
      <c r="BI13" s="7">
        <v>0.18</v>
      </c>
      <c r="BJ13" s="7">
        <v>0.14000000000000001</v>
      </c>
      <c r="BK13" s="7">
        <v>0.11</v>
      </c>
      <c r="BL13" s="7">
        <v>0.09</v>
      </c>
      <c r="BM13" s="7">
        <v>0.22</v>
      </c>
      <c r="BN13" s="7">
        <v>0.12</v>
      </c>
      <c r="BO13" s="7">
        <v>7.0000000000000007E-2</v>
      </c>
      <c r="BP13" s="7">
        <v>0.05</v>
      </c>
      <c r="BQ13" s="7">
        <v>0.21</v>
      </c>
      <c r="BR13" s="7">
        <v>0.19</v>
      </c>
      <c r="BS13" s="7">
        <v>0.2</v>
      </c>
      <c r="BT13" s="7">
        <v>0.1</v>
      </c>
      <c r="BU13" s="7">
        <v>0.25</v>
      </c>
      <c r="BV13" s="7">
        <v>0.15</v>
      </c>
      <c r="BW13" s="7">
        <v>0.24</v>
      </c>
      <c r="BX13" s="7">
        <v>0.09</v>
      </c>
      <c r="BY13" s="7">
        <v>0.09</v>
      </c>
      <c r="BZ13" s="7">
        <v>7.0000000000000007E-2</v>
      </c>
    </row>
    <row r="14" spans="1:78" x14ac:dyDescent="0.25">
      <c r="A14" t="s">
        <v>55</v>
      </c>
      <c r="B14">
        <v>3185</v>
      </c>
      <c r="C14">
        <v>2728</v>
      </c>
      <c r="D14">
        <v>265</v>
      </c>
      <c r="E14">
        <v>192</v>
      </c>
      <c r="F14">
        <v>533</v>
      </c>
      <c r="G14">
        <v>1655</v>
      </c>
      <c r="H14">
        <v>997</v>
      </c>
      <c r="I14">
        <v>909</v>
      </c>
      <c r="J14">
        <v>1038</v>
      </c>
      <c r="K14">
        <v>592</v>
      </c>
      <c r="L14">
        <v>645</v>
      </c>
      <c r="M14">
        <v>827</v>
      </c>
      <c r="N14">
        <v>1964</v>
      </c>
      <c r="O14">
        <v>307</v>
      </c>
      <c r="P14">
        <v>87</v>
      </c>
      <c r="Q14">
        <v>497</v>
      </c>
      <c r="R14">
        <v>2687</v>
      </c>
      <c r="S14">
        <v>2172</v>
      </c>
      <c r="T14">
        <v>609</v>
      </c>
      <c r="U14">
        <v>357</v>
      </c>
      <c r="V14">
        <v>2376</v>
      </c>
      <c r="W14">
        <v>313</v>
      </c>
      <c r="X14">
        <v>474</v>
      </c>
      <c r="Y14">
        <v>371</v>
      </c>
      <c r="Z14">
        <v>2813</v>
      </c>
      <c r="AA14">
        <v>3180</v>
      </c>
      <c r="AB14">
        <v>2809</v>
      </c>
      <c r="AC14">
        <v>400</v>
      </c>
      <c r="AD14">
        <v>2572</v>
      </c>
      <c r="AE14">
        <v>190</v>
      </c>
      <c r="AF14">
        <v>2557</v>
      </c>
      <c r="AG14">
        <v>500</v>
      </c>
      <c r="AH14">
        <v>22</v>
      </c>
      <c r="AI14">
        <v>2584</v>
      </c>
      <c r="AJ14">
        <v>325</v>
      </c>
      <c r="AK14">
        <v>270</v>
      </c>
      <c r="AL14">
        <v>1409</v>
      </c>
      <c r="AM14">
        <v>1428</v>
      </c>
      <c r="AN14">
        <v>29</v>
      </c>
      <c r="AO14">
        <v>310</v>
      </c>
      <c r="AP14">
        <v>285</v>
      </c>
      <c r="AQ14">
        <v>319</v>
      </c>
      <c r="AR14">
        <v>197</v>
      </c>
      <c r="AS14">
        <v>170</v>
      </c>
      <c r="AT14">
        <v>334</v>
      </c>
      <c r="AU14">
        <v>198</v>
      </c>
      <c r="AV14">
        <v>259</v>
      </c>
      <c r="AW14">
        <v>68</v>
      </c>
      <c r="AX14">
        <v>194</v>
      </c>
      <c r="AY14">
        <v>315</v>
      </c>
      <c r="AZ14">
        <v>226</v>
      </c>
      <c r="BA14">
        <v>155</v>
      </c>
      <c r="BB14">
        <v>287</v>
      </c>
      <c r="BC14">
        <v>163</v>
      </c>
      <c r="BD14">
        <v>13</v>
      </c>
      <c r="BE14">
        <v>465</v>
      </c>
      <c r="BF14">
        <v>2719</v>
      </c>
      <c r="BG14">
        <v>1840</v>
      </c>
      <c r="BH14">
        <v>1344</v>
      </c>
      <c r="BI14">
        <v>737</v>
      </c>
      <c r="BJ14">
        <v>495</v>
      </c>
      <c r="BK14">
        <v>409</v>
      </c>
      <c r="BL14">
        <v>132</v>
      </c>
      <c r="BM14">
        <v>581</v>
      </c>
      <c r="BN14">
        <v>1083</v>
      </c>
      <c r="BO14">
        <v>1335</v>
      </c>
      <c r="BP14">
        <v>186</v>
      </c>
      <c r="BQ14">
        <v>590</v>
      </c>
      <c r="BR14">
        <v>930</v>
      </c>
      <c r="BS14">
        <v>907</v>
      </c>
      <c r="BT14">
        <v>232</v>
      </c>
      <c r="BU14">
        <v>278</v>
      </c>
      <c r="BV14">
        <v>169</v>
      </c>
      <c r="BW14">
        <v>440</v>
      </c>
      <c r="BX14">
        <v>2265</v>
      </c>
      <c r="BY14">
        <v>2305</v>
      </c>
      <c r="BZ14">
        <v>2003</v>
      </c>
    </row>
    <row r="15" spans="1:78" x14ac:dyDescent="0.25">
      <c r="B15" s="7">
        <v>0.88</v>
      </c>
      <c r="C15" s="7">
        <v>0.88</v>
      </c>
      <c r="D15" s="7">
        <v>0.88</v>
      </c>
      <c r="E15" s="7">
        <v>0.89</v>
      </c>
      <c r="F15" s="7">
        <v>0.88</v>
      </c>
      <c r="G15" s="7">
        <v>0.87</v>
      </c>
      <c r="H15" s="7">
        <v>0.89</v>
      </c>
      <c r="I15" s="7">
        <v>0.87</v>
      </c>
      <c r="J15" s="7">
        <v>0.87</v>
      </c>
      <c r="K15" s="7">
        <v>0.89</v>
      </c>
      <c r="L15" s="7">
        <v>0.92</v>
      </c>
      <c r="M15" s="7">
        <v>0.92</v>
      </c>
      <c r="N15" s="7">
        <v>0.87</v>
      </c>
      <c r="O15" s="7">
        <v>0.87</v>
      </c>
      <c r="P15" s="7">
        <v>0.92</v>
      </c>
      <c r="Q15" s="7">
        <v>0.88</v>
      </c>
      <c r="R15" s="7">
        <v>0.88</v>
      </c>
      <c r="S15" s="7">
        <v>0.87</v>
      </c>
      <c r="T15" s="7">
        <v>0.89</v>
      </c>
      <c r="U15" s="7">
        <v>0.9</v>
      </c>
      <c r="V15" s="7">
        <v>0.87</v>
      </c>
      <c r="W15" s="7">
        <v>0.89</v>
      </c>
      <c r="X15" s="7">
        <v>0.95</v>
      </c>
      <c r="Y15" s="7">
        <v>0.91</v>
      </c>
      <c r="Z15" s="7">
        <v>0.88</v>
      </c>
      <c r="AA15" s="7">
        <v>0.88</v>
      </c>
      <c r="AB15" s="7">
        <v>0.88</v>
      </c>
      <c r="AC15" s="7">
        <v>0.89</v>
      </c>
      <c r="AD15" s="7">
        <v>0.88</v>
      </c>
      <c r="AE15" s="7">
        <v>0.88</v>
      </c>
      <c r="AF15" s="7">
        <v>0.88</v>
      </c>
      <c r="AG15" s="7">
        <v>0.87</v>
      </c>
      <c r="AH15" s="7">
        <v>0.82</v>
      </c>
      <c r="AI15" s="7">
        <v>0.88</v>
      </c>
      <c r="AJ15" s="7">
        <v>0.89</v>
      </c>
      <c r="AK15" s="7">
        <v>0.9</v>
      </c>
      <c r="AL15" s="7">
        <v>0.86</v>
      </c>
      <c r="AM15" s="7">
        <v>0.9</v>
      </c>
      <c r="AN15" s="7">
        <v>0.78</v>
      </c>
      <c r="AO15" s="7">
        <v>0.94</v>
      </c>
      <c r="AP15" s="7">
        <v>0.85</v>
      </c>
      <c r="AQ15" s="7">
        <v>0.88</v>
      </c>
      <c r="AR15" s="7">
        <v>0.88</v>
      </c>
      <c r="AS15" s="7">
        <v>0.9</v>
      </c>
      <c r="AT15" s="7">
        <v>0.88</v>
      </c>
      <c r="AU15" s="7">
        <v>0.88</v>
      </c>
      <c r="AV15" s="7">
        <v>0.89</v>
      </c>
      <c r="AW15" s="7">
        <v>0.88</v>
      </c>
      <c r="AX15" s="7">
        <v>0.88</v>
      </c>
      <c r="AY15" s="7">
        <v>0.88</v>
      </c>
      <c r="AZ15" s="7">
        <v>0.87</v>
      </c>
      <c r="BA15" s="7">
        <v>0.9</v>
      </c>
      <c r="BB15" s="7">
        <v>0.91</v>
      </c>
      <c r="BC15" s="7">
        <v>0.85</v>
      </c>
      <c r="BD15" s="7">
        <v>0.95</v>
      </c>
      <c r="BE15" s="7">
        <v>0.81</v>
      </c>
      <c r="BF15" s="7">
        <v>0.9</v>
      </c>
      <c r="BG15" s="7">
        <v>0.85</v>
      </c>
      <c r="BH15" s="7">
        <v>0.92</v>
      </c>
      <c r="BI15" s="7">
        <v>0.82</v>
      </c>
      <c r="BJ15" s="7">
        <v>0.85</v>
      </c>
      <c r="BK15" s="7">
        <v>0.89</v>
      </c>
      <c r="BL15" s="7">
        <v>0.91</v>
      </c>
      <c r="BM15" s="7">
        <v>0.78</v>
      </c>
      <c r="BN15" s="7">
        <v>0.87</v>
      </c>
      <c r="BO15" s="7">
        <v>0.93</v>
      </c>
      <c r="BP15" s="7">
        <v>0.93</v>
      </c>
      <c r="BQ15" s="7">
        <v>0.79</v>
      </c>
      <c r="BR15" s="7">
        <v>0.81</v>
      </c>
      <c r="BS15" s="7">
        <v>0.8</v>
      </c>
      <c r="BT15" s="7">
        <v>0.89</v>
      </c>
      <c r="BU15" s="7">
        <v>0.75</v>
      </c>
      <c r="BV15" s="7">
        <v>0.85</v>
      </c>
      <c r="BW15" s="7">
        <v>0.76</v>
      </c>
      <c r="BX15" s="7">
        <v>0.91</v>
      </c>
      <c r="BY15" s="7">
        <v>0.91</v>
      </c>
      <c r="BZ15" s="7">
        <v>0.92</v>
      </c>
    </row>
    <row r="16" spans="1:78" x14ac:dyDescent="0.25">
      <c r="A16" t="s">
        <v>40</v>
      </c>
      <c r="B16">
        <v>1</v>
      </c>
      <c r="C16">
        <v>1</v>
      </c>
      <c r="D16">
        <v>0</v>
      </c>
      <c r="E16">
        <v>0</v>
      </c>
      <c r="F16">
        <v>0</v>
      </c>
      <c r="G16">
        <v>1</v>
      </c>
      <c r="H16">
        <v>0</v>
      </c>
      <c r="I16">
        <v>0</v>
      </c>
      <c r="J16">
        <v>1</v>
      </c>
      <c r="K16">
        <v>0</v>
      </c>
      <c r="L16">
        <v>0</v>
      </c>
      <c r="M16">
        <v>0</v>
      </c>
      <c r="N16">
        <v>1</v>
      </c>
      <c r="O16">
        <v>0</v>
      </c>
      <c r="P16">
        <v>0</v>
      </c>
      <c r="Q16">
        <v>0</v>
      </c>
      <c r="R16">
        <v>1</v>
      </c>
      <c r="S16">
        <v>0</v>
      </c>
      <c r="T16">
        <v>1</v>
      </c>
      <c r="U16">
        <v>0</v>
      </c>
      <c r="V16">
        <v>1</v>
      </c>
      <c r="W16">
        <v>0</v>
      </c>
      <c r="X16">
        <v>0</v>
      </c>
      <c r="Y16">
        <v>0</v>
      </c>
      <c r="Z16">
        <v>1</v>
      </c>
      <c r="AA16">
        <v>1</v>
      </c>
      <c r="AB16">
        <v>1</v>
      </c>
      <c r="AC16">
        <v>0</v>
      </c>
      <c r="AD16">
        <v>1</v>
      </c>
      <c r="AE16">
        <v>0</v>
      </c>
      <c r="AF16">
        <v>1</v>
      </c>
      <c r="AG16">
        <v>0</v>
      </c>
      <c r="AH16">
        <v>0</v>
      </c>
      <c r="AI16">
        <v>1</v>
      </c>
      <c r="AJ16">
        <v>0</v>
      </c>
      <c r="AK16">
        <v>0</v>
      </c>
      <c r="AL16">
        <v>1</v>
      </c>
      <c r="AM16">
        <v>0</v>
      </c>
      <c r="AN16">
        <v>0</v>
      </c>
      <c r="AO16">
        <v>0</v>
      </c>
      <c r="AP16">
        <v>1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1</v>
      </c>
      <c r="BG16">
        <v>1</v>
      </c>
      <c r="BH16">
        <v>0</v>
      </c>
      <c r="BI16">
        <v>0</v>
      </c>
      <c r="BJ16">
        <v>1</v>
      </c>
      <c r="BK16">
        <v>0</v>
      </c>
      <c r="BL16">
        <v>0</v>
      </c>
      <c r="BM16">
        <v>0</v>
      </c>
      <c r="BN16">
        <v>0</v>
      </c>
      <c r="BO16">
        <v>1</v>
      </c>
      <c r="BP16">
        <v>0</v>
      </c>
      <c r="BQ16">
        <v>0</v>
      </c>
      <c r="BR16">
        <v>1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1</v>
      </c>
      <c r="BY16">
        <v>1</v>
      </c>
      <c r="BZ16">
        <v>1</v>
      </c>
    </row>
    <row r="17" spans="1:78" x14ac:dyDescent="0.25">
      <c r="B17">
        <v>0</v>
      </c>
      <c r="C17">
        <v>0</v>
      </c>
      <c r="D17" t="s">
        <v>106</v>
      </c>
      <c r="E17" t="s">
        <v>106</v>
      </c>
      <c r="F17" t="s">
        <v>106</v>
      </c>
      <c r="G17">
        <v>0</v>
      </c>
      <c r="H17" t="s">
        <v>106</v>
      </c>
      <c r="I17" t="s">
        <v>106</v>
      </c>
      <c r="J17">
        <v>0</v>
      </c>
      <c r="K17" t="s">
        <v>106</v>
      </c>
      <c r="L17" t="s">
        <v>106</v>
      </c>
      <c r="M17" t="s">
        <v>106</v>
      </c>
      <c r="N17">
        <v>0</v>
      </c>
      <c r="O17" t="s">
        <v>106</v>
      </c>
      <c r="P17" t="s">
        <v>106</v>
      </c>
      <c r="Q17" t="s">
        <v>106</v>
      </c>
      <c r="R17">
        <v>0</v>
      </c>
      <c r="S17" t="s">
        <v>106</v>
      </c>
      <c r="T17">
        <v>0</v>
      </c>
      <c r="U17" t="s">
        <v>106</v>
      </c>
      <c r="V17">
        <v>0</v>
      </c>
      <c r="W17" t="s">
        <v>106</v>
      </c>
      <c r="X17" t="s">
        <v>106</v>
      </c>
      <c r="Y17" t="s">
        <v>106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>
        <v>0</v>
      </c>
      <c r="AG17" t="s">
        <v>106</v>
      </c>
      <c r="AH17" t="s">
        <v>106</v>
      </c>
      <c r="AI17">
        <v>0</v>
      </c>
      <c r="AJ17" t="s">
        <v>106</v>
      </c>
      <c r="AK17" t="s">
        <v>106</v>
      </c>
      <c r="AL17">
        <v>0</v>
      </c>
      <c r="AM17" t="s">
        <v>106</v>
      </c>
      <c r="AN17" t="s">
        <v>106</v>
      </c>
      <c r="AO17" t="s">
        <v>106</v>
      </c>
      <c r="AP17">
        <v>0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>
        <v>0</v>
      </c>
      <c r="BG17">
        <v>0</v>
      </c>
      <c r="BH17" t="s">
        <v>106</v>
      </c>
      <c r="BI17" t="s">
        <v>106</v>
      </c>
      <c r="BJ17">
        <v>0</v>
      </c>
      <c r="BK17" t="s">
        <v>106</v>
      </c>
      <c r="BL17" t="s">
        <v>106</v>
      </c>
      <c r="BM17" t="s">
        <v>106</v>
      </c>
      <c r="BN17" t="s">
        <v>106</v>
      </c>
      <c r="BO17">
        <v>0</v>
      </c>
      <c r="BP17" t="s">
        <v>106</v>
      </c>
      <c r="BQ17" t="s">
        <v>106</v>
      </c>
      <c r="BR17">
        <v>0</v>
      </c>
      <c r="BS17">
        <v>0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9</v>
      </c>
      <c r="C18">
        <v>7</v>
      </c>
      <c r="D18">
        <v>0</v>
      </c>
      <c r="E18">
        <v>1</v>
      </c>
      <c r="F18">
        <v>2</v>
      </c>
      <c r="G18">
        <v>3</v>
      </c>
      <c r="H18">
        <v>4</v>
      </c>
      <c r="I18">
        <v>1</v>
      </c>
      <c r="J18">
        <v>3</v>
      </c>
      <c r="K18">
        <v>1</v>
      </c>
      <c r="L18">
        <v>4</v>
      </c>
      <c r="M18">
        <v>2</v>
      </c>
      <c r="N18">
        <v>4</v>
      </c>
      <c r="O18">
        <v>1</v>
      </c>
      <c r="P18">
        <v>2</v>
      </c>
      <c r="Q18">
        <v>2</v>
      </c>
      <c r="R18">
        <v>7</v>
      </c>
      <c r="S18">
        <v>6</v>
      </c>
      <c r="T18">
        <v>1</v>
      </c>
      <c r="U18">
        <v>2</v>
      </c>
      <c r="V18">
        <v>4</v>
      </c>
      <c r="W18">
        <v>2</v>
      </c>
      <c r="X18">
        <v>2</v>
      </c>
      <c r="Y18">
        <v>1</v>
      </c>
      <c r="Z18">
        <v>8</v>
      </c>
      <c r="AA18">
        <v>9</v>
      </c>
      <c r="AB18">
        <v>8</v>
      </c>
      <c r="AC18">
        <v>2</v>
      </c>
      <c r="AD18">
        <v>6</v>
      </c>
      <c r="AE18">
        <v>1</v>
      </c>
      <c r="AF18">
        <v>6</v>
      </c>
      <c r="AG18">
        <v>2</v>
      </c>
      <c r="AH18">
        <v>1</v>
      </c>
      <c r="AI18">
        <v>6</v>
      </c>
      <c r="AJ18">
        <v>1</v>
      </c>
      <c r="AK18">
        <v>1</v>
      </c>
      <c r="AL18">
        <v>5</v>
      </c>
      <c r="AM18">
        <v>2</v>
      </c>
      <c r="AN18">
        <v>0</v>
      </c>
      <c r="AO18">
        <v>2</v>
      </c>
      <c r="AP18">
        <v>4</v>
      </c>
      <c r="AQ18">
        <v>0</v>
      </c>
      <c r="AR18">
        <v>1</v>
      </c>
      <c r="AS18">
        <v>0</v>
      </c>
      <c r="AT18">
        <v>1</v>
      </c>
      <c r="AU18">
        <v>0</v>
      </c>
      <c r="AV18">
        <v>0</v>
      </c>
      <c r="AW18">
        <v>0</v>
      </c>
      <c r="AX18">
        <v>0</v>
      </c>
      <c r="AY18">
        <v>1</v>
      </c>
      <c r="AZ18">
        <v>0</v>
      </c>
      <c r="BA18">
        <v>1</v>
      </c>
      <c r="BB18">
        <v>1</v>
      </c>
      <c r="BC18">
        <v>0</v>
      </c>
      <c r="BD18">
        <v>0</v>
      </c>
      <c r="BE18">
        <v>1</v>
      </c>
      <c r="BF18">
        <v>8</v>
      </c>
      <c r="BG18">
        <v>4</v>
      </c>
      <c r="BH18">
        <v>4</v>
      </c>
      <c r="BI18">
        <v>1</v>
      </c>
      <c r="BJ18">
        <v>1</v>
      </c>
      <c r="BK18">
        <v>3</v>
      </c>
      <c r="BL18">
        <v>0</v>
      </c>
      <c r="BM18">
        <v>0</v>
      </c>
      <c r="BN18">
        <v>2</v>
      </c>
      <c r="BO18">
        <v>4</v>
      </c>
      <c r="BP18">
        <v>2</v>
      </c>
      <c r="BQ18">
        <v>0</v>
      </c>
      <c r="BR18">
        <v>0</v>
      </c>
      <c r="BS18">
        <v>1</v>
      </c>
      <c r="BT18">
        <v>1</v>
      </c>
      <c r="BU18">
        <v>0</v>
      </c>
      <c r="BV18">
        <v>0</v>
      </c>
      <c r="BW18">
        <v>0</v>
      </c>
      <c r="BX18">
        <v>4</v>
      </c>
      <c r="BY18">
        <v>5</v>
      </c>
      <c r="BZ18">
        <v>6</v>
      </c>
    </row>
    <row r="19" spans="1:78" x14ac:dyDescent="0.25">
      <c r="B19">
        <v>0</v>
      </c>
      <c r="C19">
        <v>0</v>
      </c>
      <c r="D19" t="s">
        <v>106</v>
      </c>
      <c r="E19" s="7">
        <v>0.01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v>0.01</v>
      </c>
      <c r="M19">
        <v>0</v>
      </c>
      <c r="N19">
        <v>0</v>
      </c>
      <c r="O19">
        <v>0</v>
      </c>
      <c r="P19" s="7">
        <v>0.02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 s="7">
        <v>0.01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7">
        <v>0.01</v>
      </c>
      <c r="AF19">
        <v>0</v>
      </c>
      <c r="AG19">
        <v>0</v>
      </c>
      <c r="AH19" s="7">
        <v>0.03</v>
      </c>
      <c r="AI19">
        <v>0</v>
      </c>
      <c r="AJ19">
        <v>0</v>
      </c>
      <c r="AK19">
        <v>0</v>
      </c>
      <c r="AL19">
        <v>0</v>
      </c>
      <c r="AM19">
        <v>0</v>
      </c>
      <c r="AN19" t="s">
        <v>106</v>
      </c>
      <c r="AO19">
        <v>0</v>
      </c>
      <c r="AP19" s="7">
        <v>0.01</v>
      </c>
      <c r="AQ19" t="s">
        <v>106</v>
      </c>
      <c r="AR19" s="7">
        <v>0.01</v>
      </c>
      <c r="AS19" t="s">
        <v>106</v>
      </c>
      <c r="AT19">
        <v>0</v>
      </c>
      <c r="AU19" t="s">
        <v>106</v>
      </c>
      <c r="AV19">
        <v>0</v>
      </c>
      <c r="AW19" t="s">
        <v>106</v>
      </c>
      <c r="AX19" t="s">
        <v>106</v>
      </c>
      <c r="AY19">
        <v>0</v>
      </c>
      <c r="AZ19" t="s">
        <v>106</v>
      </c>
      <c r="BA19" s="7">
        <v>0.01</v>
      </c>
      <c r="BB19">
        <v>0</v>
      </c>
      <c r="BC19" t="s">
        <v>106</v>
      </c>
      <c r="BD19" t="s">
        <v>106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 s="7">
        <v>0.01</v>
      </c>
      <c r="BL19" t="s">
        <v>106</v>
      </c>
      <c r="BM19" t="s">
        <v>106</v>
      </c>
      <c r="BN19">
        <v>0</v>
      </c>
      <c r="BO19">
        <v>0</v>
      </c>
      <c r="BP19" s="7">
        <v>0.01</v>
      </c>
      <c r="BQ19" t="s">
        <v>106</v>
      </c>
      <c r="BR19">
        <v>0</v>
      </c>
      <c r="BS19">
        <v>0</v>
      </c>
      <c r="BT19">
        <v>0</v>
      </c>
      <c r="BU19" t="s">
        <v>106</v>
      </c>
      <c r="BV19" t="s">
        <v>106</v>
      </c>
      <c r="BW19" t="s">
        <v>106</v>
      </c>
      <c r="BX19">
        <v>0</v>
      </c>
      <c r="BY19">
        <v>0</v>
      </c>
      <c r="BZ19">
        <v>0</v>
      </c>
    </row>
  </sheetData>
  <pageMargins left="0.7" right="0.7" top="0.75" bottom="0.75" header="0.3" footer="0.3"/>
  <pageSetup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825</v>
      </c>
    </row>
    <row r="2" spans="1:78" x14ac:dyDescent="0.25">
      <c r="A2" t="e">
        <f>- I used the QR code to find out more about my existing tariff or to compare tariffs</f>
        <v>#NAME?</v>
      </c>
    </row>
    <row r="3" spans="1:78" x14ac:dyDescent="0.25">
      <c r="A3" t="s">
        <v>824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3528</v>
      </c>
      <c r="C9">
        <v>3029</v>
      </c>
      <c r="D9">
        <v>281</v>
      </c>
      <c r="E9">
        <v>218</v>
      </c>
      <c r="F9">
        <v>567</v>
      </c>
      <c r="G9">
        <v>1588</v>
      </c>
      <c r="H9">
        <v>1373</v>
      </c>
      <c r="I9">
        <v>850</v>
      </c>
      <c r="J9">
        <v>985</v>
      </c>
      <c r="K9">
        <v>634</v>
      </c>
      <c r="L9">
        <v>1059</v>
      </c>
      <c r="M9">
        <v>1126</v>
      </c>
      <c r="N9">
        <v>1954</v>
      </c>
      <c r="O9">
        <v>344</v>
      </c>
      <c r="P9">
        <v>104</v>
      </c>
      <c r="Q9">
        <v>677</v>
      </c>
      <c r="R9">
        <v>2851</v>
      </c>
      <c r="S9">
        <v>2329</v>
      </c>
      <c r="T9">
        <v>646</v>
      </c>
      <c r="U9">
        <v>503</v>
      </c>
      <c r="V9">
        <v>2444</v>
      </c>
      <c r="W9">
        <v>393</v>
      </c>
      <c r="X9">
        <v>670</v>
      </c>
      <c r="Y9">
        <v>428</v>
      </c>
      <c r="Z9">
        <v>3100</v>
      </c>
      <c r="AA9">
        <v>3520</v>
      </c>
      <c r="AB9">
        <v>3092</v>
      </c>
      <c r="AC9">
        <v>428</v>
      </c>
      <c r="AD9">
        <v>2854</v>
      </c>
      <c r="AE9">
        <v>216</v>
      </c>
      <c r="AF9">
        <v>2867</v>
      </c>
      <c r="AG9">
        <v>514</v>
      </c>
      <c r="AH9">
        <v>22</v>
      </c>
      <c r="AI9">
        <v>2787</v>
      </c>
      <c r="AJ9">
        <v>398</v>
      </c>
      <c r="AK9">
        <v>327</v>
      </c>
      <c r="AL9">
        <v>1560</v>
      </c>
      <c r="AM9">
        <v>1574</v>
      </c>
      <c r="AN9">
        <v>36</v>
      </c>
      <c r="AO9">
        <v>349</v>
      </c>
      <c r="AP9">
        <v>320</v>
      </c>
      <c r="AQ9">
        <v>351</v>
      </c>
      <c r="AR9">
        <v>195</v>
      </c>
      <c r="AS9">
        <v>186</v>
      </c>
      <c r="AT9">
        <v>376</v>
      </c>
      <c r="AU9">
        <v>221</v>
      </c>
      <c r="AV9">
        <v>285</v>
      </c>
      <c r="AW9">
        <v>71</v>
      </c>
      <c r="AX9">
        <v>206</v>
      </c>
      <c r="AY9">
        <v>369</v>
      </c>
      <c r="AZ9">
        <v>251</v>
      </c>
      <c r="BA9">
        <v>171</v>
      </c>
      <c r="BB9">
        <v>321</v>
      </c>
      <c r="BC9">
        <v>191</v>
      </c>
      <c r="BD9">
        <v>14</v>
      </c>
      <c r="BE9">
        <v>524</v>
      </c>
      <c r="BF9">
        <v>3004</v>
      </c>
      <c r="BG9">
        <v>2049</v>
      </c>
      <c r="BH9">
        <v>1479</v>
      </c>
      <c r="BI9">
        <v>796</v>
      </c>
      <c r="BJ9">
        <v>555</v>
      </c>
      <c r="BK9">
        <v>482</v>
      </c>
      <c r="BL9">
        <v>140</v>
      </c>
      <c r="BM9">
        <v>665</v>
      </c>
      <c r="BN9">
        <v>1178</v>
      </c>
      <c r="BO9">
        <v>1467</v>
      </c>
      <c r="BP9">
        <v>218</v>
      </c>
      <c r="BQ9">
        <v>698</v>
      </c>
      <c r="BR9">
        <v>1036</v>
      </c>
      <c r="BS9">
        <v>1027</v>
      </c>
      <c r="BT9">
        <v>249</v>
      </c>
      <c r="BU9">
        <v>326</v>
      </c>
      <c r="BV9">
        <v>199</v>
      </c>
      <c r="BW9">
        <v>527</v>
      </c>
      <c r="BX9">
        <v>2471</v>
      </c>
      <c r="BY9">
        <v>2519</v>
      </c>
      <c r="BZ9">
        <v>2177</v>
      </c>
    </row>
    <row r="10" spans="1:78" x14ac:dyDescent="0.25">
      <c r="A10" t="s">
        <v>103</v>
      </c>
      <c r="B10">
        <v>3613</v>
      </c>
      <c r="C10">
        <v>3096</v>
      </c>
      <c r="D10">
        <v>302</v>
      </c>
      <c r="E10">
        <v>215</v>
      </c>
      <c r="F10">
        <v>606</v>
      </c>
      <c r="G10">
        <v>1892</v>
      </c>
      <c r="H10">
        <v>1115</v>
      </c>
      <c r="I10">
        <v>1048</v>
      </c>
      <c r="J10">
        <v>1195</v>
      </c>
      <c r="K10">
        <v>667</v>
      </c>
      <c r="L10">
        <v>703</v>
      </c>
      <c r="M10">
        <v>898</v>
      </c>
      <c r="N10">
        <v>2269</v>
      </c>
      <c r="O10">
        <v>351</v>
      </c>
      <c r="P10">
        <v>95</v>
      </c>
      <c r="Q10">
        <v>568</v>
      </c>
      <c r="R10">
        <v>3046</v>
      </c>
      <c r="S10">
        <v>2488</v>
      </c>
      <c r="T10">
        <v>681</v>
      </c>
      <c r="U10">
        <v>398</v>
      </c>
      <c r="V10">
        <v>2737</v>
      </c>
      <c r="W10">
        <v>354</v>
      </c>
      <c r="X10">
        <v>499</v>
      </c>
      <c r="Y10">
        <v>410</v>
      </c>
      <c r="Z10">
        <v>3203</v>
      </c>
      <c r="AA10">
        <v>3605</v>
      </c>
      <c r="AB10">
        <v>3195</v>
      </c>
      <c r="AC10">
        <v>449</v>
      </c>
      <c r="AD10">
        <v>2919</v>
      </c>
      <c r="AE10">
        <v>215</v>
      </c>
      <c r="AF10">
        <v>2890</v>
      </c>
      <c r="AG10">
        <v>577</v>
      </c>
      <c r="AH10">
        <v>26</v>
      </c>
      <c r="AI10">
        <v>2943</v>
      </c>
      <c r="AJ10">
        <v>365</v>
      </c>
      <c r="AK10">
        <v>298</v>
      </c>
      <c r="AL10">
        <v>1643</v>
      </c>
      <c r="AM10">
        <v>1593</v>
      </c>
      <c r="AN10">
        <v>37</v>
      </c>
      <c r="AO10">
        <v>331</v>
      </c>
      <c r="AP10">
        <v>335</v>
      </c>
      <c r="AQ10">
        <v>364</v>
      </c>
      <c r="AR10">
        <v>225</v>
      </c>
      <c r="AS10">
        <v>189</v>
      </c>
      <c r="AT10">
        <v>379</v>
      </c>
      <c r="AU10">
        <v>225</v>
      </c>
      <c r="AV10">
        <v>290</v>
      </c>
      <c r="AW10">
        <v>77</v>
      </c>
      <c r="AX10">
        <v>221</v>
      </c>
      <c r="AY10">
        <v>357</v>
      </c>
      <c r="AZ10">
        <v>259</v>
      </c>
      <c r="BA10">
        <v>173</v>
      </c>
      <c r="BB10">
        <v>314</v>
      </c>
      <c r="BC10">
        <v>191</v>
      </c>
      <c r="BD10">
        <v>14</v>
      </c>
      <c r="BE10">
        <v>576</v>
      </c>
      <c r="BF10">
        <v>3037</v>
      </c>
      <c r="BG10">
        <v>2158</v>
      </c>
      <c r="BH10">
        <v>1455</v>
      </c>
      <c r="BI10">
        <v>902</v>
      </c>
      <c r="BJ10">
        <v>580</v>
      </c>
      <c r="BK10">
        <v>462</v>
      </c>
      <c r="BL10">
        <v>144</v>
      </c>
      <c r="BM10">
        <v>740</v>
      </c>
      <c r="BN10">
        <v>1240</v>
      </c>
      <c r="BO10">
        <v>1434</v>
      </c>
      <c r="BP10">
        <v>199</v>
      </c>
      <c r="BQ10">
        <v>751</v>
      </c>
      <c r="BR10">
        <v>1146</v>
      </c>
      <c r="BS10">
        <v>1131</v>
      </c>
      <c r="BT10">
        <v>260</v>
      </c>
      <c r="BU10">
        <v>371</v>
      </c>
      <c r="BV10">
        <v>199</v>
      </c>
      <c r="BW10">
        <v>580</v>
      </c>
      <c r="BX10">
        <v>2483</v>
      </c>
      <c r="BY10">
        <v>2538</v>
      </c>
      <c r="BZ10">
        <v>2171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254</v>
      </c>
      <c r="C12">
        <v>226</v>
      </c>
      <c r="D12">
        <v>14</v>
      </c>
      <c r="E12">
        <v>15</v>
      </c>
      <c r="F12">
        <v>41</v>
      </c>
      <c r="G12">
        <v>172</v>
      </c>
      <c r="H12">
        <v>41</v>
      </c>
      <c r="I12">
        <v>72</v>
      </c>
      <c r="J12">
        <v>80</v>
      </c>
      <c r="K12">
        <v>50</v>
      </c>
      <c r="L12">
        <v>53</v>
      </c>
      <c r="M12">
        <v>57</v>
      </c>
      <c r="N12">
        <v>156</v>
      </c>
      <c r="O12">
        <v>34</v>
      </c>
      <c r="P12">
        <v>7</v>
      </c>
      <c r="Q12">
        <v>33</v>
      </c>
      <c r="R12">
        <v>221</v>
      </c>
      <c r="S12">
        <v>172</v>
      </c>
      <c r="T12">
        <v>44</v>
      </c>
      <c r="U12">
        <v>36</v>
      </c>
      <c r="V12">
        <v>219</v>
      </c>
      <c r="W12">
        <v>14</v>
      </c>
      <c r="X12">
        <v>19</v>
      </c>
      <c r="Y12">
        <v>13</v>
      </c>
      <c r="Z12">
        <v>241</v>
      </c>
      <c r="AA12">
        <v>253</v>
      </c>
      <c r="AB12">
        <v>240</v>
      </c>
      <c r="AC12">
        <v>34</v>
      </c>
      <c r="AD12">
        <v>210</v>
      </c>
      <c r="AE12">
        <v>7</v>
      </c>
      <c r="AF12">
        <v>199</v>
      </c>
      <c r="AG12">
        <v>44</v>
      </c>
      <c r="AH12">
        <v>6</v>
      </c>
      <c r="AI12">
        <v>206</v>
      </c>
      <c r="AJ12">
        <v>22</v>
      </c>
      <c r="AK12">
        <v>20</v>
      </c>
      <c r="AL12">
        <v>154</v>
      </c>
      <c r="AM12">
        <v>83</v>
      </c>
      <c r="AN12">
        <v>3</v>
      </c>
      <c r="AO12">
        <v>13</v>
      </c>
      <c r="AP12">
        <v>22</v>
      </c>
      <c r="AQ12">
        <v>17</v>
      </c>
      <c r="AR12">
        <v>20</v>
      </c>
      <c r="AS12">
        <v>13</v>
      </c>
      <c r="AT12">
        <v>17</v>
      </c>
      <c r="AU12">
        <v>51</v>
      </c>
      <c r="AV12">
        <v>8</v>
      </c>
      <c r="AW12">
        <v>3</v>
      </c>
      <c r="AX12">
        <v>11</v>
      </c>
      <c r="AY12">
        <v>22</v>
      </c>
      <c r="AZ12">
        <v>9</v>
      </c>
      <c r="BA12">
        <v>8</v>
      </c>
      <c r="BB12">
        <v>18</v>
      </c>
      <c r="BC12">
        <v>32</v>
      </c>
      <c r="BD12">
        <v>3</v>
      </c>
      <c r="BE12">
        <v>53</v>
      </c>
      <c r="BF12">
        <v>201</v>
      </c>
      <c r="BG12">
        <v>160</v>
      </c>
      <c r="BH12">
        <v>94</v>
      </c>
      <c r="BI12">
        <v>99</v>
      </c>
      <c r="BJ12">
        <v>28</v>
      </c>
      <c r="BK12">
        <v>23</v>
      </c>
      <c r="BL12">
        <v>7</v>
      </c>
      <c r="BM12">
        <v>65</v>
      </c>
      <c r="BN12">
        <v>97</v>
      </c>
      <c r="BO12">
        <v>77</v>
      </c>
      <c r="BP12">
        <v>15</v>
      </c>
      <c r="BQ12">
        <v>87</v>
      </c>
      <c r="BR12">
        <v>114</v>
      </c>
      <c r="BS12">
        <v>111</v>
      </c>
      <c r="BT12">
        <v>24</v>
      </c>
      <c r="BU12">
        <v>36</v>
      </c>
      <c r="BV12">
        <v>18</v>
      </c>
      <c r="BW12">
        <v>72</v>
      </c>
      <c r="BX12">
        <v>196</v>
      </c>
      <c r="BY12">
        <v>187</v>
      </c>
      <c r="BZ12">
        <v>175</v>
      </c>
    </row>
    <row r="13" spans="1:78" x14ac:dyDescent="0.25">
      <c r="B13" s="7">
        <v>7.0000000000000007E-2</v>
      </c>
      <c r="C13" s="7">
        <v>7.0000000000000007E-2</v>
      </c>
      <c r="D13" s="7">
        <v>0.05</v>
      </c>
      <c r="E13" s="7">
        <v>7.0000000000000007E-2</v>
      </c>
      <c r="F13" s="7">
        <v>7.0000000000000007E-2</v>
      </c>
      <c r="G13" s="7">
        <v>0.09</v>
      </c>
      <c r="H13" s="7">
        <v>0.04</v>
      </c>
      <c r="I13" s="7">
        <v>7.0000000000000007E-2</v>
      </c>
      <c r="J13" s="7">
        <v>7.0000000000000007E-2</v>
      </c>
      <c r="K13" s="7">
        <v>7.0000000000000007E-2</v>
      </c>
      <c r="L13" s="7">
        <v>7.0000000000000007E-2</v>
      </c>
      <c r="M13" s="7">
        <v>0.06</v>
      </c>
      <c r="N13" s="7">
        <v>7.0000000000000007E-2</v>
      </c>
      <c r="O13" s="7">
        <v>0.1</v>
      </c>
      <c r="P13" s="7">
        <v>0.08</v>
      </c>
      <c r="Q13" s="7">
        <v>0.06</v>
      </c>
      <c r="R13" s="7">
        <v>7.0000000000000007E-2</v>
      </c>
      <c r="S13" s="7">
        <v>7.0000000000000007E-2</v>
      </c>
      <c r="T13" s="7">
        <v>0.06</v>
      </c>
      <c r="U13" s="7">
        <v>0.09</v>
      </c>
      <c r="V13" s="7">
        <v>0.08</v>
      </c>
      <c r="W13" s="7">
        <v>0.04</v>
      </c>
      <c r="X13" s="7">
        <v>0.04</v>
      </c>
      <c r="Y13" s="7">
        <v>0.03</v>
      </c>
      <c r="Z13" s="7">
        <v>0.08</v>
      </c>
      <c r="AA13" s="7">
        <v>7.0000000000000007E-2</v>
      </c>
      <c r="AB13" s="7">
        <v>0.08</v>
      </c>
      <c r="AC13" s="7">
        <v>0.08</v>
      </c>
      <c r="AD13" s="7">
        <v>7.0000000000000007E-2</v>
      </c>
      <c r="AE13" s="7">
        <v>0.03</v>
      </c>
      <c r="AF13" s="7">
        <v>7.0000000000000007E-2</v>
      </c>
      <c r="AG13" s="7">
        <v>0.08</v>
      </c>
      <c r="AH13" s="7">
        <v>0.25</v>
      </c>
      <c r="AI13" s="7">
        <v>7.0000000000000007E-2</v>
      </c>
      <c r="AJ13" s="7">
        <v>0.06</v>
      </c>
      <c r="AK13" s="7">
        <v>7.0000000000000007E-2</v>
      </c>
      <c r="AL13" s="7">
        <v>0.09</v>
      </c>
      <c r="AM13" s="7">
        <v>0.05</v>
      </c>
      <c r="AN13" s="7">
        <v>0.08</v>
      </c>
      <c r="AO13" s="7">
        <v>0.04</v>
      </c>
      <c r="AP13" s="7">
        <v>7.0000000000000007E-2</v>
      </c>
      <c r="AQ13" s="7">
        <v>0.05</v>
      </c>
      <c r="AR13" s="7">
        <v>0.09</v>
      </c>
      <c r="AS13" s="7">
        <v>7.0000000000000007E-2</v>
      </c>
      <c r="AT13" s="7">
        <v>0.04</v>
      </c>
      <c r="AU13" s="7">
        <v>0.23</v>
      </c>
      <c r="AV13" s="7">
        <v>0.03</v>
      </c>
      <c r="AW13" s="7">
        <v>0.04</v>
      </c>
      <c r="AX13" s="7">
        <v>0.05</v>
      </c>
      <c r="AY13" s="7">
        <v>0.06</v>
      </c>
      <c r="AZ13" s="7">
        <v>0.04</v>
      </c>
      <c r="BA13" s="7">
        <v>0.05</v>
      </c>
      <c r="BB13" s="7">
        <v>0.06</v>
      </c>
      <c r="BC13" s="7">
        <v>0.16</v>
      </c>
      <c r="BD13" s="7">
        <v>0.21</v>
      </c>
      <c r="BE13" s="7">
        <v>0.09</v>
      </c>
      <c r="BF13" s="7">
        <v>7.0000000000000007E-2</v>
      </c>
      <c r="BG13" s="7">
        <v>7.0000000000000007E-2</v>
      </c>
      <c r="BH13" s="7">
        <v>0.06</v>
      </c>
      <c r="BI13" s="7">
        <v>0.11</v>
      </c>
      <c r="BJ13" s="7">
        <v>0.05</v>
      </c>
      <c r="BK13" s="7">
        <v>0.05</v>
      </c>
      <c r="BL13" s="7">
        <v>0.05</v>
      </c>
      <c r="BM13" s="7">
        <v>0.09</v>
      </c>
      <c r="BN13" s="7">
        <v>0.08</v>
      </c>
      <c r="BO13" s="7">
        <v>0.05</v>
      </c>
      <c r="BP13" s="7">
        <v>7.0000000000000007E-2</v>
      </c>
      <c r="BQ13" s="7">
        <v>0.12</v>
      </c>
      <c r="BR13" s="7">
        <v>0.1</v>
      </c>
      <c r="BS13" s="7">
        <v>0.1</v>
      </c>
      <c r="BT13" s="7">
        <v>0.09</v>
      </c>
      <c r="BU13" s="7">
        <v>0.1</v>
      </c>
      <c r="BV13" s="7">
        <v>0.09</v>
      </c>
      <c r="BW13" s="7">
        <v>0.12</v>
      </c>
      <c r="BX13" s="7">
        <v>0.08</v>
      </c>
      <c r="BY13" s="7">
        <v>7.0000000000000007E-2</v>
      </c>
      <c r="BZ13" s="7">
        <v>0.08</v>
      </c>
    </row>
    <row r="14" spans="1:78" x14ac:dyDescent="0.25">
      <c r="A14" t="s">
        <v>55</v>
      </c>
      <c r="B14">
        <v>3315</v>
      </c>
      <c r="C14">
        <v>2836</v>
      </c>
      <c r="D14">
        <v>283</v>
      </c>
      <c r="E14">
        <v>196</v>
      </c>
      <c r="F14">
        <v>560</v>
      </c>
      <c r="G14">
        <v>1698</v>
      </c>
      <c r="H14">
        <v>1057</v>
      </c>
      <c r="I14">
        <v>963</v>
      </c>
      <c r="J14">
        <v>1098</v>
      </c>
      <c r="K14">
        <v>614</v>
      </c>
      <c r="L14">
        <v>640</v>
      </c>
      <c r="M14">
        <v>824</v>
      </c>
      <c r="N14">
        <v>2090</v>
      </c>
      <c r="O14">
        <v>315</v>
      </c>
      <c r="P14">
        <v>86</v>
      </c>
      <c r="Q14">
        <v>526</v>
      </c>
      <c r="R14">
        <v>2789</v>
      </c>
      <c r="S14">
        <v>2286</v>
      </c>
      <c r="T14">
        <v>627</v>
      </c>
      <c r="U14">
        <v>358</v>
      </c>
      <c r="V14">
        <v>2488</v>
      </c>
      <c r="W14">
        <v>335</v>
      </c>
      <c r="X14">
        <v>472</v>
      </c>
      <c r="Y14">
        <v>393</v>
      </c>
      <c r="Z14">
        <v>2922</v>
      </c>
      <c r="AA14">
        <v>3308</v>
      </c>
      <c r="AB14">
        <v>2914</v>
      </c>
      <c r="AC14">
        <v>409</v>
      </c>
      <c r="AD14">
        <v>2680</v>
      </c>
      <c r="AE14">
        <v>201</v>
      </c>
      <c r="AF14">
        <v>2657</v>
      </c>
      <c r="AG14">
        <v>527</v>
      </c>
      <c r="AH14">
        <v>20</v>
      </c>
      <c r="AI14">
        <v>2699</v>
      </c>
      <c r="AJ14">
        <v>340</v>
      </c>
      <c r="AK14">
        <v>275</v>
      </c>
      <c r="AL14">
        <v>1473</v>
      </c>
      <c r="AM14">
        <v>1488</v>
      </c>
      <c r="AN14">
        <v>34</v>
      </c>
      <c r="AO14">
        <v>312</v>
      </c>
      <c r="AP14">
        <v>310</v>
      </c>
      <c r="AQ14">
        <v>341</v>
      </c>
      <c r="AR14">
        <v>200</v>
      </c>
      <c r="AS14">
        <v>176</v>
      </c>
      <c r="AT14">
        <v>359</v>
      </c>
      <c r="AU14">
        <v>172</v>
      </c>
      <c r="AV14">
        <v>277</v>
      </c>
      <c r="AW14">
        <v>73</v>
      </c>
      <c r="AX14">
        <v>207</v>
      </c>
      <c r="AY14">
        <v>333</v>
      </c>
      <c r="AZ14">
        <v>246</v>
      </c>
      <c r="BA14">
        <v>159</v>
      </c>
      <c r="BB14">
        <v>291</v>
      </c>
      <c r="BC14">
        <v>160</v>
      </c>
      <c r="BD14">
        <v>11</v>
      </c>
      <c r="BE14">
        <v>519</v>
      </c>
      <c r="BF14">
        <v>2796</v>
      </c>
      <c r="BG14">
        <v>1976</v>
      </c>
      <c r="BH14">
        <v>1339</v>
      </c>
      <c r="BI14">
        <v>792</v>
      </c>
      <c r="BJ14">
        <v>550</v>
      </c>
      <c r="BK14">
        <v>432</v>
      </c>
      <c r="BL14">
        <v>136</v>
      </c>
      <c r="BM14">
        <v>672</v>
      </c>
      <c r="BN14">
        <v>1130</v>
      </c>
      <c r="BO14">
        <v>1336</v>
      </c>
      <c r="BP14">
        <v>177</v>
      </c>
      <c r="BQ14">
        <v>655</v>
      </c>
      <c r="BR14">
        <v>1026</v>
      </c>
      <c r="BS14">
        <v>1014</v>
      </c>
      <c r="BT14">
        <v>235</v>
      </c>
      <c r="BU14">
        <v>332</v>
      </c>
      <c r="BV14">
        <v>178</v>
      </c>
      <c r="BW14">
        <v>502</v>
      </c>
      <c r="BX14">
        <v>2263</v>
      </c>
      <c r="BY14">
        <v>2324</v>
      </c>
      <c r="BZ14">
        <v>1975</v>
      </c>
    </row>
    <row r="15" spans="1:78" x14ac:dyDescent="0.25">
      <c r="B15" s="7">
        <v>0.92</v>
      </c>
      <c r="C15" s="7">
        <v>0.92</v>
      </c>
      <c r="D15" s="7">
        <v>0.94</v>
      </c>
      <c r="E15" s="7">
        <v>0.91</v>
      </c>
      <c r="F15" s="7">
        <v>0.92</v>
      </c>
      <c r="G15" s="7">
        <v>0.9</v>
      </c>
      <c r="H15" s="7">
        <v>0.95</v>
      </c>
      <c r="I15" s="7">
        <v>0.92</v>
      </c>
      <c r="J15" s="7">
        <v>0.92</v>
      </c>
      <c r="K15" s="7">
        <v>0.92</v>
      </c>
      <c r="L15" s="7">
        <v>0.91</v>
      </c>
      <c r="M15" s="7">
        <v>0.92</v>
      </c>
      <c r="N15" s="7">
        <v>0.92</v>
      </c>
      <c r="O15" s="7">
        <v>0.9</v>
      </c>
      <c r="P15" s="7">
        <v>0.9</v>
      </c>
      <c r="Q15" s="7">
        <v>0.93</v>
      </c>
      <c r="R15" s="7">
        <v>0.92</v>
      </c>
      <c r="S15" s="7">
        <v>0.92</v>
      </c>
      <c r="T15" s="7">
        <v>0.92</v>
      </c>
      <c r="U15" s="7">
        <v>0.9</v>
      </c>
      <c r="V15" s="7">
        <v>0.91</v>
      </c>
      <c r="W15" s="7">
        <v>0.95</v>
      </c>
      <c r="X15" s="7">
        <v>0.95</v>
      </c>
      <c r="Y15" s="7">
        <v>0.96</v>
      </c>
      <c r="Z15" s="7">
        <v>0.91</v>
      </c>
      <c r="AA15" s="7">
        <v>0.92</v>
      </c>
      <c r="AB15" s="7">
        <v>0.91</v>
      </c>
      <c r="AC15" s="7">
        <v>0.91</v>
      </c>
      <c r="AD15" s="7">
        <v>0.92</v>
      </c>
      <c r="AE15" s="7">
        <v>0.93</v>
      </c>
      <c r="AF15" s="7">
        <v>0.92</v>
      </c>
      <c r="AG15" s="7">
        <v>0.91</v>
      </c>
      <c r="AH15" s="7">
        <v>0.75</v>
      </c>
      <c r="AI15" s="7">
        <v>0.92</v>
      </c>
      <c r="AJ15" s="7">
        <v>0.93</v>
      </c>
      <c r="AK15" s="7">
        <v>0.92</v>
      </c>
      <c r="AL15" s="7">
        <v>0.9</v>
      </c>
      <c r="AM15" s="7">
        <v>0.93</v>
      </c>
      <c r="AN15" s="7">
        <v>0.92</v>
      </c>
      <c r="AO15" s="7">
        <v>0.94</v>
      </c>
      <c r="AP15" s="7">
        <v>0.92</v>
      </c>
      <c r="AQ15" s="7">
        <v>0.94</v>
      </c>
      <c r="AR15" s="7">
        <v>0.89</v>
      </c>
      <c r="AS15" s="7">
        <v>0.93</v>
      </c>
      <c r="AT15" s="7">
        <v>0.95</v>
      </c>
      <c r="AU15" s="7">
        <v>0.77</v>
      </c>
      <c r="AV15" s="7">
        <v>0.95</v>
      </c>
      <c r="AW15" s="7">
        <v>0.94</v>
      </c>
      <c r="AX15" s="7">
        <v>0.93</v>
      </c>
      <c r="AY15" s="7">
        <v>0.93</v>
      </c>
      <c r="AZ15" s="7">
        <v>0.95</v>
      </c>
      <c r="BA15" s="7">
        <v>0.92</v>
      </c>
      <c r="BB15" s="7">
        <v>0.93</v>
      </c>
      <c r="BC15" s="7">
        <v>0.84</v>
      </c>
      <c r="BD15" s="7">
        <v>0.79</v>
      </c>
      <c r="BE15" s="7">
        <v>0.9</v>
      </c>
      <c r="BF15" s="7">
        <v>0.92</v>
      </c>
      <c r="BG15" s="7">
        <v>0.92</v>
      </c>
      <c r="BH15" s="7">
        <v>0.92</v>
      </c>
      <c r="BI15" s="7">
        <v>0.88</v>
      </c>
      <c r="BJ15" s="7">
        <v>0.95</v>
      </c>
      <c r="BK15" s="7">
        <v>0.93</v>
      </c>
      <c r="BL15" s="7">
        <v>0.95</v>
      </c>
      <c r="BM15" s="7">
        <v>0.91</v>
      </c>
      <c r="BN15" s="7">
        <v>0.91</v>
      </c>
      <c r="BO15" s="7">
        <v>0.93</v>
      </c>
      <c r="BP15" s="7">
        <v>0.89</v>
      </c>
      <c r="BQ15" s="7">
        <v>0.87</v>
      </c>
      <c r="BR15" s="7">
        <v>0.89</v>
      </c>
      <c r="BS15" s="7">
        <v>0.9</v>
      </c>
      <c r="BT15" s="7">
        <v>0.9</v>
      </c>
      <c r="BU15" s="7">
        <v>0.89</v>
      </c>
      <c r="BV15" s="7">
        <v>0.9</v>
      </c>
      <c r="BW15" s="7">
        <v>0.87</v>
      </c>
      <c r="BX15" s="7">
        <v>0.91</v>
      </c>
      <c r="BY15" s="7">
        <v>0.92</v>
      </c>
      <c r="BZ15" s="7">
        <v>0.91</v>
      </c>
    </row>
    <row r="16" spans="1:78" x14ac:dyDescent="0.25">
      <c r="A16" t="s">
        <v>40</v>
      </c>
      <c r="B16">
        <v>5</v>
      </c>
      <c r="C16">
        <v>4</v>
      </c>
      <c r="D16">
        <v>0</v>
      </c>
      <c r="E16">
        <v>1</v>
      </c>
      <c r="F16">
        <v>0</v>
      </c>
      <c r="G16">
        <v>0</v>
      </c>
      <c r="H16">
        <v>5</v>
      </c>
      <c r="I16">
        <v>3</v>
      </c>
      <c r="J16">
        <v>1</v>
      </c>
      <c r="K16">
        <v>1</v>
      </c>
      <c r="L16">
        <v>1</v>
      </c>
      <c r="M16">
        <v>3</v>
      </c>
      <c r="N16">
        <v>2</v>
      </c>
      <c r="O16">
        <v>1</v>
      </c>
      <c r="P16">
        <v>0</v>
      </c>
      <c r="Q16">
        <v>1</v>
      </c>
      <c r="R16">
        <v>4</v>
      </c>
      <c r="S16">
        <v>5</v>
      </c>
      <c r="T16">
        <v>1</v>
      </c>
      <c r="U16">
        <v>0</v>
      </c>
      <c r="V16">
        <v>4</v>
      </c>
      <c r="W16">
        <v>0</v>
      </c>
      <c r="X16">
        <v>1</v>
      </c>
      <c r="Y16">
        <v>1</v>
      </c>
      <c r="Z16">
        <v>4</v>
      </c>
      <c r="AA16">
        <v>5</v>
      </c>
      <c r="AB16">
        <v>4</v>
      </c>
      <c r="AC16">
        <v>0</v>
      </c>
      <c r="AD16">
        <v>5</v>
      </c>
      <c r="AE16">
        <v>0</v>
      </c>
      <c r="AF16">
        <v>5</v>
      </c>
      <c r="AG16">
        <v>0</v>
      </c>
      <c r="AH16">
        <v>0</v>
      </c>
      <c r="AI16">
        <v>4</v>
      </c>
      <c r="AJ16">
        <v>0</v>
      </c>
      <c r="AK16">
        <v>1</v>
      </c>
      <c r="AL16">
        <v>2</v>
      </c>
      <c r="AM16">
        <v>4</v>
      </c>
      <c r="AN16">
        <v>0</v>
      </c>
      <c r="AO16">
        <v>0</v>
      </c>
      <c r="AP16">
        <v>0</v>
      </c>
      <c r="AQ16">
        <v>0</v>
      </c>
      <c r="AR16">
        <v>1</v>
      </c>
      <c r="AS16">
        <v>1</v>
      </c>
      <c r="AT16">
        <v>0</v>
      </c>
      <c r="AU16">
        <v>0</v>
      </c>
      <c r="AV16">
        <v>3</v>
      </c>
      <c r="AW16">
        <v>0</v>
      </c>
      <c r="AX16">
        <v>0</v>
      </c>
      <c r="AY16">
        <v>0</v>
      </c>
      <c r="AZ16">
        <v>0</v>
      </c>
      <c r="BA16">
        <v>1</v>
      </c>
      <c r="BB16">
        <v>0</v>
      </c>
      <c r="BC16">
        <v>0</v>
      </c>
      <c r="BD16">
        <v>0</v>
      </c>
      <c r="BE16">
        <v>0</v>
      </c>
      <c r="BF16">
        <v>5</v>
      </c>
      <c r="BG16">
        <v>1</v>
      </c>
      <c r="BH16">
        <v>4</v>
      </c>
      <c r="BI16">
        <v>1</v>
      </c>
      <c r="BJ16">
        <v>0</v>
      </c>
      <c r="BK16">
        <v>0</v>
      </c>
      <c r="BL16">
        <v>0</v>
      </c>
      <c r="BM16">
        <v>0</v>
      </c>
      <c r="BN16">
        <v>2</v>
      </c>
      <c r="BO16">
        <v>3</v>
      </c>
      <c r="BP16">
        <v>1</v>
      </c>
      <c r="BQ16">
        <v>0</v>
      </c>
      <c r="BR16">
        <v>1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4</v>
      </c>
      <c r="BY16">
        <v>4</v>
      </c>
      <c r="BZ16">
        <v>4</v>
      </c>
    </row>
    <row r="17" spans="1:78" x14ac:dyDescent="0.25">
      <c r="B17">
        <v>0</v>
      </c>
      <c r="C17">
        <v>0</v>
      </c>
      <c r="D17" t="s">
        <v>106</v>
      </c>
      <c r="E17">
        <v>0</v>
      </c>
      <c r="F17" t="s">
        <v>106</v>
      </c>
      <c r="G17" t="s">
        <v>106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 t="s">
        <v>106</v>
      </c>
      <c r="Q17">
        <v>0</v>
      </c>
      <c r="R17">
        <v>0</v>
      </c>
      <c r="S17">
        <v>0</v>
      </c>
      <c r="T17">
        <v>0</v>
      </c>
      <c r="U17" t="s">
        <v>106</v>
      </c>
      <c r="V17">
        <v>0</v>
      </c>
      <c r="W17" t="s">
        <v>106</v>
      </c>
      <c r="X17">
        <v>0</v>
      </c>
      <c r="Y17">
        <v>0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>
        <v>0</v>
      </c>
      <c r="AG17" t="s">
        <v>106</v>
      </c>
      <c r="AH17" t="s">
        <v>106</v>
      </c>
      <c r="AI17">
        <v>0</v>
      </c>
      <c r="AJ17" t="s">
        <v>106</v>
      </c>
      <c r="AK17">
        <v>0</v>
      </c>
      <c r="AL17">
        <v>0</v>
      </c>
      <c r="AM17">
        <v>0</v>
      </c>
      <c r="AN17" t="s">
        <v>106</v>
      </c>
      <c r="AO17" t="s">
        <v>106</v>
      </c>
      <c r="AP17" t="s">
        <v>106</v>
      </c>
      <c r="AQ17" t="s">
        <v>106</v>
      </c>
      <c r="AR17">
        <v>0</v>
      </c>
      <c r="AS17">
        <v>0</v>
      </c>
      <c r="AT17" t="s">
        <v>106</v>
      </c>
      <c r="AU17" t="s">
        <v>106</v>
      </c>
      <c r="AV17" s="7">
        <v>0.01</v>
      </c>
      <c r="AW17" t="s">
        <v>106</v>
      </c>
      <c r="AX17" t="s">
        <v>106</v>
      </c>
      <c r="AY17" t="s">
        <v>106</v>
      </c>
      <c r="AZ17" t="s">
        <v>106</v>
      </c>
      <c r="BA17" s="7">
        <v>0.01</v>
      </c>
      <c r="BB17" t="s">
        <v>106</v>
      </c>
      <c r="BC17" t="s">
        <v>106</v>
      </c>
      <c r="BD17" t="s">
        <v>106</v>
      </c>
      <c r="BE17" t="s">
        <v>106</v>
      </c>
      <c r="BF17">
        <v>0</v>
      </c>
      <c r="BG17">
        <v>0</v>
      </c>
      <c r="BH17">
        <v>0</v>
      </c>
      <c r="BI17">
        <v>0</v>
      </c>
      <c r="BJ17" t="s">
        <v>106</v>
      </c>
      <c r="BK17" t="s">
        <v>106</v>
      </c>
      <c r="BL17" t="s">
        <v>106</v>
      </c>
      <c r="BM17" t="s">
        <v>106</v>
      </c>
      <c r="BN17">
        <v>0</v>
      </c>
      <c r="BO17">
        <v>0</v>
      </c>
      <c r="BP17">
        <v>0</v>
      </c>
      <c r="BQ17" t="s">
        <v>106</v>
      </c>
      <c r="BR17">
        <v>0</v>
      </c>
      <c r="BS17" t="s">
        <v>106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39</v>
      </c>
      <c r="C18">
        <v>29</v>
      </c>
      <c r="D18">
        <v>5</v>
      </c>
      <c r="E18">
        <v>4</v>
      </c>
      <c r="F18">
        <v>5</v>
      </c>
      <c r="G18">
        <v>23</v>
      </c>
      <c r="H18">
        <v>11</v>
      </c>
      <c r="I18">
        <v>11</v>
      </c>
      <c r="J18">
        <v>15</v>
      </c>
      <c r="K18">
        <v>3</v>
      </c>
      <c r="L18">
        <v>10</v>
      </c>
      <c r="M18">
        <v>14</v>
      </c>
      <c r="N18">
        <v>22</v>
      </c>
      <c r="O18">
        <v>1</v>
      </c>
      <c r="P18">
        <v>2</v>
      </c>
      <c r="Q18">
        <v>8</v>
      </c>
      <c r="R18">
        <v>31</v>
      </c>
      <c r="S18">
        <v>25</v>
      </c>
      <c r="T18">
        <v>9</v>
      </c>
      <c r="U18">
        <v>4</v>
      </c>
      <c r="V18">
        <v>27</v>
      </c>
      <c r="W18">
        <v>5</v>
      </c>
      <c r="X18">
        <v>7</v>
      </c>
      <c r="Y18">
        <v>3</v>
      </c>
      <c r="Z18">
        <v>36</v>
      </c>
      <c r="AA18">
        <v>39</v>
      </c>
      <c r="AB18">
        <v>36</v>
      </c>
      <c r="AC18">
        <v>7</v>
      </c>
      <c r="AD18">
        <v>24</v>
      </c>
      <c r="AE18">
        <v>7</v>
      </c>
      <c r="AF18">
        <v>28</v>
      </c>
      <c r="AG18">
        <v>7</v>
      </c>
      <c r="AH18">
        <v>0</v>
      </c>
      <c r="AI18">
        <v>34</v>
      </c>
      <c r="AJ18">
        <v>3</v>
      </c>
      <c r="AK18">
        <v>2</v>
      </c>
      <c r="AL18">
        <v>14</v>
      </c>
      <c r="AM18">
        <v>18</v>
      </c>
      <c r="AN18">
        <v>0</v>
      </c>
      <c r="AO18">
        <v>6</v>
      </c>
      <c r="AP18">
        <v>3</v>
      </c>
      <c r="AQ18">
        <v>5</v>
      </c>
      <c r="AR18">
        <v>4</v>
      </c>
      <c r="AS18">
        <v>0</v>
      </c>
      <c r="AT18">
        <v>3</v>
      </c>
      <c r="AU18">
        <v>1</v>
      </c>
      <c r="AV18">
        <v>2</v>
      </c>
      <c r="AW18">
        <v>2</v>
      </c>
      <c r="AX18">
        <v>4</v>
      </c>
      <c r="AY18">
        <v>2</v>
      </c>
      <c r="AZ18">
        <v>3</v>
      </c>
      <c r="BA18">
        <v>4</v>
      </c>
      <c r="BB18">
        <v>5</v>
      </c>
      <c r="BC18">
        <v>0</v>
      </c>
      <c r="BD18">
        <v>0</v>
      </c>
      <c r="BE18">
        <v>4</v>
      </c>
      <c r="BF18">
        <v>35</v>
      </c>
      <c r="BG18">
        <v>21</v>
      </c>
      <c r="BH18">
        <v>18</v>
      </c>
      <c r="BI18">
        <v>9</v>
      </c>
      <c r="BJ18">
        <v>3</v>
      </c>
      <c r="BK18">
        <v>8</v>
      </c>
      <c r="BL18">
        <v>1</v>
      </c>
      <c r="BM18">
        <v>3</v>
      </c>
      <c r="BN18">
        <v>11</v>
      </c>
      <c r="BO18">
        <v>18</v>
      </c>
      <c r="BP18">
        <v>6</v>
      </c>
      <c r="BQ18">
        <v>9</v>
      </c>
      <c r="BR18">
        <v>6</v>
      </c>
      <c r="BS18">
        <v>6</v>
      </c>
      <c r="BT18">
        <v>1</v>
      </c>
      <c r="BU18">
        <v>3</v>
      </c>
      <c r="BV18">
        <v>3</v>
      </c>
      <c r="BW18">
        <v>6</v>
      </c>
      <c r="BX18">
        <v>20</v>
      </c>
      <c r="BY18">
        <v>22</v>
      </c>
      <c r="BZ18">
        <v>17</v>
      </c>
    </row>
    <row r="19" spans="1:78" x14ac:dyDescent="0.25">
      <c r="B19" s="7">
        <v>0.01</v>
      </c>
      <c r="C19" s="7">
        <v>0.01</v>
      </c>
      <c r="D19" s="7">
        <v>0.02</v>
      </c>
      <c r="E19" s="7">
        <v>0.02</v>
      </c>
      <c r="F19" s="7">
        <v>0.01</v>
      </c>
      <c r="G19" s="7">
        <v>0.01</v>
      </c>
      <c r="H19" s="7">
        <v>0.01</v>
      </c>
      <c r="I19" s="7">
        <v>0.01</v>
      </c>
      <c r="J19" s="7">
        <v>0.01</v>
      </c>
      <c r="K19">
        <v>0</v>
      </c>
      <c r="L19" s="7">
        <v>0.01</v>
      </c>
      <c r="M19" s="7">
        <v>0.02</v>
      </c>
      <c r="N19" s="7">
        <v>0.01</v>
      </c>
      <c r="O19">
        <v>0</v>
      </c>
      <c r="P19" s="7">
        <v>0.02</v>
      </c>
      <c r="Q19" s="7">
        <v>0.01</v>
      </c>
      <c r="R19" s="7">
        <v>0.01</v>
      </c>
      <c r="S19" s="7">
        <v>0.01</v>
      </c>
      <c r="T19" s="7">
        <v>0.01</v>
      </c>
      <c r="U19" s="7">
        <v>0.01</v>
      </c>
      <c r="V19" s="7">
        <v>0.01</v>
      </c>
      <c r="W19" s="7">
        <v>0.01</v>
      </c>
      <c r="X19" s="7">
        <v>0.01</v>
      </c>
      <c r="Y19" s="7">
        <v>0.01</v>
      </c>
      <c r="Z19" s="7">
        <v>0.01</v>
      </c>
      <c r="AA19" s="7">
        <v>0.01</v>
      </c>
      <c r="AB19" s="7">
        <v>0.01</v>
      </c>
      <c r="AC19" s="7">
        <v>0.01</v>
      </c>
      <c r="AD19" s="7">
        <v>0.01</v>
      </c>
      <c r="AE19" s="7">
        <v>0.03</v>
      </c>
      <c r="AF19" s="7">
        <v>0.01</v>
      </c>
      <c r="AG19" s="7">
        <v>0.01</v>
      </c>
      <c r="AH19" t="s">
        <v>108</v>
      </c>
      <c r="AI19" s="7">
        <v>0.01</v>
      </c>
      <c r="AJ19" s="7">
        <v>0.01</v>
      </c>
      <c r="AK19" s="7">
        <v>0.01</v>
      </c>
      <c r="AL19" s="7">
        <v>0.01</v>
      </c>
      <c r="AM19" s="7">
        <v>0.01</v>
      </c>
      <c r="AN19" t="s">
        <v>108</v>
      </c>
      <c r="AO19" s="7">
        <v>0.02</v>
      </c>
      <c r="AP19" s="7">
        <v>0.01</v>
      </c>
      <c r="AQ19" s="7">
        <v>0.01</v>
      </c>
      <c r="AR19" s="7">
        <v>0.02</v>
      </c>
      <c r="AS19" t="s">
        <v>108</v>
      </c>
      <c r="AT19" s="7">
        <v>0.01</v>
      </c>
      <c r="AU19" s="7">
        <v>0.01</v>
      </c>
      <c r="AV19" s="7">
        <v>0.01</v>
      </c>
      <c r="AW19" s="7">
        <v>0.02</v>
      </c>
      <c r="AX19" s="7">
        <v>0.02</v>
      </c>
      <c r="AY19" s="7">
        <v>0.01</v>
      </c>
      <c r="AZ19" s="7">
        <v>0.01</v>
      </c>
      <c r="BA19" s="7">
        <v>0.02</v>
      </c>
      <c r="BB19" s="7">
        <v>0.02</v>
      </c>
      <c r="BC19" t="s">
        <v>108</v>
      </c>
      <c r="BD19" t="s">
        <v>108</v>
      </c>
      <c r="BE19" s="7">
        <v>0.01</v>
      </c>
      <c r="BF19" s="7">
        <v>0.01</v>
      </c>
      <c r="BG19" s="7">
        <v>0.01</v>
      </c>
      <c r="BH19" s="7">
        <v>0.01</v>
      </c>
      <c r="BI19" s="7">
        <v>0.01</v>
      </c>
      <c r="BJ19" s="7">
        <v>0.01</v>
      </c>
      <c r="BK19" s="7">
        <v>0.02</v>
      </c>
      <c r="BL19" s="7">
        <v>0.01</v>
      </c>
      <c r="BM19">
        <v>0</v>
      </c>
      <c r="BN19" s="7">
        <v>0.01</v>
      </c>
      <c r="BO19" s="7">
        <v>0.01</v>
      </c>
      <c r="BP19" s="7">
        <v>0.03</v>
      </c>
      <c r="BQ19" s="7">
        <v>0.01</v>
      </c>
      <c r="BR19" s="7">
        <v>0.01</v>
      </c>
      <c r="BS19" s="7">
        <v>0.01</v>
      </c>
      <c r="BT19">
        <v>0</v>
      </c>
      <c r="BU19" s="7">
        <v>0.01</v>
      </c>
      <c r="BV19" s="7">
        <v>0.02</v>
      </c>
      <c r="BW19" s="7">
        <v>0.01</v>
      </c>
      <c r="BX19" s="7">
        <v>0.01</v>
      </c>
      <c r="BY19" s="7">
        <v>0.01</v>
      </c>
      <c r="BZ19" s="7">
        <v>0.01</v>
      </c>
    </row>
  </sheetData>
  <pageMargins left="0.7" right="0.7" top="0.75" bottom="0.75" header="0.3" footer="0.3"/>
  <pageSetup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6" x14ac:dyDescent="0.25">
      <c r="A1" t="s">
        <v>831</v>
      </c>
    </row>
    <row r="2" spans="1:6" x14ac:dyDescent="0.25">
      <c r="A2" t="s">
        <v>824</v>
      </c>
    </row>
    <row r="4" spans="1:6" x14ac:dyDescent="0.25">
      <c r="B4" t="s">
        <v>815</v>
      </c>
      <c r="C4" t="s">
        <v>816</v>
      </c>
      <c r="D4" t="s">
        <v>817</v>
      </c>
      <c r="E4" t="s">
        <v>818</v>
      </c>
      <c r="F4" t="s">
        <v>833</v>
      </c>
    </row>
    <row r="6" spans="1:6" x14ac:dyDescent="0.25">
      <c r="A6" t="s">
        <v>102</v>
      </c>
      <c r="B6">
        <v>3528</v>
      </c>
      <c r="C6">
        <v>3528</v>
      </c>
      <c r="D6">
        <v>3528</v>
      </c>
      <c r="E6">
        <v>3528</v>
      </c>
      <c r="F6">
        <v>3528</v>
      </c>
    </row>
    <row r="7" spans="1:6" x14ac:dyDescent="0.25">
      <c r="A7" t="s">
        <v>103</v>
      </c>
      <c r="B7">
        <v>3613</v>
      </c>
      <c r="C7">
        <v>3613</v>
      </c>
      <c r="D7">
        <v>3613</v>
      </c>
      <c r="E7">
        <v>3613</v>
      </c>
      <c r="F7">
        <v>3613</v>
      </c>
    </row>
    <row r="8" spans="1:6" x14ac:dyDescent="0.25">
      <c r="A8" t="s">
        <v>104</v>
      </c>
    </row>
    <row r="9" spans="1:6" x14ac:dyDescent="0.25">
      <c r="A9" t="s">
        <v>54</v>
      </c>
      <c r="B9">
        <v>959</v>
      </c>
      <c r="C9">
        <v>408</v>
      </c>
      <c r="D9">
        <v>359</v>
      </c>
      <c r="E9">
        <v>419</v>
      </c>
      <c r="F9">
        <v>254</v>
      </c>
    </row>
    <row r="10" spans="1:6" x14ac:dyDescent="0.25">
      <c r="B10" s="7">
        <v>0.27</v>
      </c>
      <c r="C10" s="7">
        <v>0.11</v>
      </c>
      <c r="D10" s="7">
        <v>0.1</v>
      </c>
      <c r="E10" s="7">
        <v>0.12</v>
      </c>
      <c r="F10" s="7">
        <v>7.0000000000000007E-2</v>
      </c>
    </row>
    <row r="11" spans="1:6" x14ac:dyDescent="0.25">
      <c r="A11" t="s">
        <v>55</v>
      </c>
      <c r="B11">
        <v>2637</v>
      </c>
      <c r="C11">
        <v>3197</v>
      </c>
      <c r="D11">
        <v>3242</v>
      </c>
      <c r="E11">
        <v>3185</v>
      </c>
      <c r="F11">
        <v>3315</v>
      </c>
    </row>
    <row r="12" spans="1:6" x14ac:dyDescent="0.25">
      <c r="B12" s="7">
        <v>0.73</v>
      </c>
      <c r="C12" s="7">
        <v>0.88</v>
      </c>
      <c r="D12" s="7">
        <v>0.9</v>
      </c>
      <c r="E12" s="7">
        <v>0.88</v>
      </c>
      <c r="F12" s="7">
        <v>0.92</v>
      </c>
    </row>
    <row r="13" spans="1:6" x14ac:dyDescent="0.25">
      <c r="A13" t="s">
        <v>40</v>
      </c>
      <c r="B13">
        <v>1</v>
      </c>
      <c r="C13">
        <v>0</v>
      </c>
      <c r="D13">
        <v>0</v>
      </c>
      <c r="E13">
        <v>1</v>
      </c>
      <c r="F13">
        <v>5</v>
      </c>
    </row>
    <row r="14" spans="1:6" x14ac:dyDescent="0.25">
      <c r="B14">
        <v>0</v>
      </c>
      <c r="C14" t="s">
        <v>106</v>
      </c>
      <c r="D14" t="s">
        <v>106</v>
      </c>
      <c r="E14">
        <v>0</v>
      </c>
      <c r="F14">
        <v>0</v>
      </c>
    </row>
    <row r="15" spans="1:6" x14ac:dyDescent="0.25">
      <c r="A15" t="s">
        <v>41</v>
      </c>
      <c r="B15">
        <v>16</v>
      </c>
      <c r="C15">
        <v>9</v>
      </c>
      <c r="D15">
        <v>12</v>
      </c>
      <c r="E15">
        <v>9</v>
      </c>
      <c r="F15">
        <v>39</v>
      </c>
    </row>
    <row r="16" spans="1:6" x14ac:dyDescent="0.25">
      <c r="B16">
        <v>0</v>
      </c>
      <c r="C16">
        <v>0</v>
      </c>
      <c r="D16">
        <v>0</v>
      </c>
      <c r="E16">
        <v>0</v>
      </c>
      <c r="F16" s="7">
        <v>0.01</v>
      </c>
    </row>
  </sheetData>
  <pageMargins left="0.7" right="0.7" top="0.75" bottom="0.75" header="0.3" footer="0.3"/>
  <pageSetup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834</v>
      </c>
    </row>
    <row r="2" spans="1:78" x14ac:dyDescent="0.25">
      <c r="A2" t="s">
        <v>836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1319</v>
      </c>
      <c r="C8">
        <v>1126</v>
      </c>
      <c r="D8">
        <v>112</v>
      </c>
      <c r="E8">
        <v>81</v>
      </c>
      <c r="F8">
        <v>196</v>
      </c>
      <c r="G8">
        <v>656</v>
      </c>
      <c r="H8">
        <v>467</v>
      </c>
      <c r="I8">
        <v>306</v>
      </c>
      <c r="J8">
        <v>339</v>
      </c>
      <c r="K8">
        <v>255</v>
      </c>
      <c r="L8">
        <v>419</v>
      </c>
      <c r="M8">
        <v>414</v>
      </c>
      <c r="N8">
        <v>755</v>
      </c>
      <c r="O8">
        <v>116</v>
      </c>
      <c r="P8">
        <v>34</v>
      </c>
      <c r="Q8">
        <v>278</v>
      </c>
      <c r="R8">
        <v>1041</v>
      </c>
      <c r="S8">
        <v>858</v>
      </c>
      <c r="T8">
        <v>210</v>
      </c>
      <c r="U8">
        <v>233</v>
      </c>
      <c r="V8">
        <v>911</v>
      </c>
      <c r="W8">
        <v>150</v>
      </c>
      <c r="X8">
        <v>243</v>
      </c>
      <c r="Y8">
        <v>152</v>
      </c>
      <c r="Z8">
        <v>1167</v>
      </c>
      <c r="AA8">
        <v>1312</v>
      </c>
      <c r="AB8">
        <v>1160</v>
      </c>
      <c r="AC8">
        <v>172</v>
      </c>
      <c r="AD8">
        <v>1026</v>
      </c>
      <c r="AE8">
        <v>102</v>
      </c>
      <c r="AF8">
        <v>1073</v>
      </c>
      <c r="AG8">
        <v>188</v>
      </c>
      <c r="AH8">
        <v>11</v>
      </c>
      <c r="AI8">
        <v>999</v>
      </c>
      <c r="AJ8">
        <v>119</v>
      </c>
      <c r="AK8">
        <v>190</v>
      </c>
      <c r="AL8">
        <v>628</v>
      </c>
      <c r="AM8">
        <v>548</v>
      </c>
      <c r="AN8">
        <v>14</v>
      </c>
      <c r="AO8">
        <v>125</v>
      </c>
      <c r="AP8">
        <v>126</v>
      </c>
      <c r="AQ8">
        <v>111</v>
      </c>
      <c r="AR8">
        <v>90</v>
      </c>
      <c r="AS8">
        <v>85</v>
      </c>
      <c r="AT8">
        <v>145</v>
      </c>
      <c r="AU8">
        <v>98</v>
      </c>
      <c r="AV8">
        <v>104</v>
      </c>
      <c r="AW8">
        <v>27</v>
      </c>
      <c r="AX8">
        <v>83</v>
      </c>
      <c r="AY8">
        <v>133</v>
      </c>
      <c r="AZ8">
        <v>67</v>
      </c>
      <c r="BA8">
        <v>63</v>
      </c>
      <c r="BB8">
        <v>107</v>
      </c>
      <c r="BC8">
        <v>77</v>
      </c>
      <c r="BD8">
        <v>3</v>
      </c>
      <c r="BE8">
        <v>209</v>
      </c>
      <c r="BF8">
        <v>1110</v>
      </c>
      <c r="BG8">
        <v>795</v>
      </c>
      <c r="BH8">
        <v>524</v>
      </c>
      <c r="BI8">
        <v>294</v>
      </c>
      <c r="BJ8">
        <v>202</v>
      </c>
      <c r="BK8">
        <v>220</v>
      </c>
      <c r="BL8">
        <v>51</v>
      </c>
      <c r="BM8">
        <v>261</v>
      </c>
      <c r="BN8">
        <v>450</v>
      </c>
      <c r="BO8">
        <v>460</v>
      </c>
      <c r="BP8">
        <v>148</v>
      </c>
      <c r="BQ8">
        <v>319</v>
      </c>
      <c r="BR8">
        <v>435</v>
      </c>
      <c r="BS8">
        <v>413</v>
      </c>
      <c r="BT8">
        <v>88</v>
      </c>
      <c r="BU8">
        <v>140</v>
      </c>
      <c r="BV8">
        <v>100</v>
      </c>
      <c r="BW8">
        <v>234</v>
      </c>
      <c r="BX8">
        <v>924</v>
      </c>
      <c r="BY8">
        <v>935</v>
      </c>
      <c r="BZ8">
        <v>804</v>
      </c>
    </row>
    <row r="9" spans="1:78" x14ac:dyDescent="0.25">
      <c r="A9" t="s">
        <v>103</v>
      </c>
      <c r="B9">
        <v>1340</v>
      </c>
      <c r="C9">
        <v>1129</v>
      </c>
      <c r="D9">
        <v>129</v>
      </c>
      <c r="E9">
        <v>82</v>
      </c>
      <c r="F9">
        <v>198</v>
      </c>
      <c r="G9">
        <v>761</v>
      </c>
      <c r="H9">
        <v>382</v>
      </c>
      <c r="I9">
        <v>375</v>
      </c>
      <c r="J9">
        <v>407</v>
      </c>
      <c r="K9">
        <v>273</v>
      </c>
      <c r="L9">
        <v>285</v>
      </c>
      <c r="M9">
        <v>331</v>
      </c>
      <c r="N9">
        <v>858</v>
      </c>
      <c r="O9">
        <v>118</v>
      </c>
      <c r="P9">
        <v>33</v>
      </c>
      <c r="Q9">
        <v>235</v>
      </c>
      <c r="R9">
        <v>1105</v>
      </c>
      <c r="S9">
        <v>918</v>
      </c>
      <c r="T9">
        <v>211</v>
      </c>
      <c r="U9">
        <v>195</v>
      </c>
      <c r="V9">
        <v>1006</v>
      </c>
      <c r="W9">
        <v>134</v>
      </c>
      <c r="X9">
        <v>184</v>
      </c>
      <c r="Y9">
        <v>153</v>
      </c>
      <c r="Z9">
        <v>1187</v>
      </c>
      <c r="AA9">
        <v>1333</v>
      </c>
      <c r="AB9">
        <v>1180</v>
      </c>
      <c r="AC9">
        <v>180</v>
      </c>
      <c r="AD9">
        <v>1041</v>
      </c>
      <c r="AE9">
        <v>99</v>
      </c>
      <c r="AF9">
        <v>1075</v>
      </c>
      <c r="AG9">
        <v>203</v>
      </c>
      <c r="AH9">
        <v>12</v>
      </c>
      <c r="AI9">
        <v>1050</v>
      </c>
      <c r="AJ9">
        <v>109</v>
      </c>
      <c r="AK9">
        <v>171</v>
      </c>
      <c r="AL9">
        <v>658</v>
      </c>
      <c r="AM9">
        <v>549</v>
      </c>
      <c r="AN9">
        <v>14</v>
      </c>
      <c r="AO9">
        <v>115</v>
      </c>
      <c r="AP9">
        <v>134</v>
      </c>
      <c r="AQ9">
        <v>113</v>
      </c>
      <c r="AR9">
        <v>92</v>
      </c>
      <c r="AS9">
        <v>88</v>
      </c>
      <c r="AT9">
        <v>140</v>
      </c>
      <c r="AU9">
        <v>102</v>
      </c>
      <c r="AV9">
        <v>100</v>
      </c>
      <c r="AW9">
        <v>31</v>
      </c>
      <c r="AX9">
        <v>96</v>
      </c>
      <c r="AY9">
        <v>130</v>
      </c>
      <c r="AZ9">
        <v>69</v>
      </c>
      <c r="BA9">
        <v>63</v>
      </c>
      <c r="BB9">
        <v>105</v>
      </c>
      <c r="BC9">
        <v>73</v>
      </c>
      <c r="BD9">
        <v>3</v>
      </c>
      <c r="BE9">
        <v>222</v>
      </c>
      <c r="BF9">
        <v>1118</v>
      </c>
      <c r="BG9">
        <v>826</v>
      </c>
      <c r="BH9">
        <v>513</v>
      </c>
      <c r="BI9">
        <v>324</v>
      </c>
      <c r="BJ9">
        <v>215</v>
      </c>
      <c r="BK9">
        <v>207</v>
      </c>
      <c r="BL9">
        <v>53</v>
      </c>
      <c r="BM9">
        <v>294</v>
      </c>
      <c r="BN9">
        <v>459</v>
      </c>
      <c r="BO9">
        <v>452</v>
      </c>
      <c r="BP9">
        <v>135</v>
      </c>
      <c r="BQ9">
        <v>338</v>
      </c>
      <c r="BR9">
        <v>476</v>
      </c>
      <c r="BS9">
        <v>452</v>
      </c>
      <c r="BT9">
        <v>84</v>
      </c>
      <c r="BU9">
        <v>158</v>
      </c>
      <c r="BV9">
        <v>98</v>
      </c>
      <c r="BW9">
        <v>256</v>
      </c>
      <c r="BX9">
        <v>922</v>
      </c>
      <c r="BY9">
        <v>934</v>
      </c>
      <c r="BZ9">
        <v>798</v>
      </c>
    </row>
    <row r="10" spans="1:78" x14ac:dyDescent="0.25">
      <c r="A10" t="s">
        <v>104</v>
      </c>
    </row>
    <row r="11" spans="1:78" x14ac:dyDescent="0.25">
      <c r="A11" t="s">
        <v>793</v>
      </c>
      <c r="B11">
        <v>585</v>
      </c>
      <c r="C11">
        <v>500</v>
      </c>
      <c r="D11">
        <v>55</v>
      </c>
      <c r="E11">
        <v>30</v>
      </c>
      <c r="F11">
        <v>70</v>
      </c>
      <c r="G11">
        <v>329</v>
      </c>
      <c r="H11">
        <v>185</v>
      </c>
      <c r="I11">
        <v>189</v>
      </c>
      <c r="J11">
        <v>185</v>
      </c>
      <c r="K11">
        <v>109</v>
      </c>
      <c r="L11">
        <v>101</v>
      </c>
      <c r="M11">
        <v>124</v>
      </c>
      <c r="N11">
        <v>387</v>
      </c>
      <c r="O11">
        <v>63</v>
      </c>
      <c r="P11">
        <v>11</v>
      </c>
      <c r="Q11">
        <v>110</v>
      </c>
      <c r="R11">
        <v>475</v>
      </c>
      <c r="S11">
        <v>432</v>
      </c>
      <c r="T11">
        <v>79</v>
      </c>
      <c r="U11">
        <v>67</v>
      </c>
      <c r="V11">
        <v>445</v>
      </c>
      <c r="W11">
        <v>60</v>
      </c>
      <c r="X11">
        <v>73</v>
      </c>
      <c r="Y11">
        <v>68</v>
      </c>
      <c r="Z11">
        <v>516</v>
      </c>
      <c r="AA11">
        <v>584</v>
      </c>
      <c r="AB11">
        <v>516</v>
      </c>
      <c r="AC11">
        <v>78</v>
      </c>
      <c r="AD11">
        <v>472</v>
      </c>
      <c r="AE11">
        <v>30</v>
      </c>
      <c r="AF11">
        <v>450</v>
      </c>
      <c r="AG11">
        <v>112</v>
      </c>
      <c r="AH11">
        <v>7</v>
      </c>
      <c r="AI11">
        <v>500</v>
      </c>
      <c r="AJ11">
        <v>37</v>
      </c>
      <c r="AK11">
        <v>46</v>
      </c>
      <c r="AL11">
        <v>355</v>
      </c>
      <c r="AM11">
        <v>192</v>
      </c>
      <c r="AN11">
        <v>6</v>
      </c>
      <c r="AO11">
        <v>31</v>
      </c>
      <c r="AP11">
        <v>59</v>
      </c>
      <c r="AQ11">
        <v>56</v>
      </c>
      <c r="AR11">
        <v>36</v>
      </c>
      <c r="AS11">
        <v>40</v>
      </c>
      <c r="AT11">
        <v>64</v>
      </c>
      <c r="AU11">
        <v>48</v>
      </c>
      <c r="AV11">
        <v>50</v>
      </c>
      <c r="AW11">
        <v>17</v>
      </c>
      <c r="AX11">
        <v>38</v>
      </c>
      <c r="AY11">
        <v>59</v>
      </c>
      <c r="AZ11">
        <v>22</v>
      </c>
      <c r="BA11">
        <v>24</v>
      </c>
      <c r="BB11">
        <v>44</v>
      </c>
      <c r="BC11">
        <v>31</v>
      </c>
      <c r="BD11">
        <v>0</v>
      </c>
      <c r="BE11">
        <v>114</v>
      </c>
      <c r="BF11">
        <v>471</v>
      </c>
      <c r="BG11">
        <v>399</v>
      </c>
      <c r="BH11">
        <v>186</v>
      </c>
      <c r="BI11">
        <v>177</v>
      </c>
      <c r="BJ11">
        <v>112</v>
      </c>
      <c r="BK11">
        <v>81</v>
      </c>
      <c r="BL11">
        <v>24</v>
      </c>
      <c r="BM11">
        <v>205</v>
      </c>
      <c r="BN11">
        <v>232</v>
      </c>
      <c r="BO11">
        <v>135</v>
      </c>
      <c r="BP11">
        <v>11</v>
      </c>
      <c r="BQ11">
        <v>201</v>
      </c>
      <c r="BR11">
        <v>282</v>
      </c>
      <c r="BS11">
        <v>277</v>
      </c>
      <c r="BT11">
        <v>33</v>
      </c>
      <c r="BU11">
        <v>88</v>
      </c>
      <c r="BV11">
        <v>42</v>
      </c>
      <c r="BW11">
        <v>169</v>
      </c>
      <c r="BX11">
        <v>422</v>
      </c>
      <c r="BY11">
        <v>436</v>
      </c>
      <c r="BZ11">
        <v>368</v>
      </c>
    </row>
    <row r="12" spans="1:78" x14ac:dyDescent="0.25">
      <c r="B12" s="7">
        <v>0.44</v>
      </c>
      <c r="C12" s="7">
        <v>0.44</v>
      </c>
      <c r="D12" s="7">
        <v>0.43</v>
      </c>
      <c r="E12" s="7">
        <v>0.37</v>
      </c>
      <c r="F12" s="7">
        <v>0.35</v>
      </c>
      <c r="G12" s="7">
        <v>0.43</v>
      </c>
      <c r="H12" s="7">
        <v>0.49</v>
      </c>
      <c r="I12" s="7">
        <v>0.5</v>
      </c>
      <c r="J12" s="7">
        <v>0.46</v>
      </c>
      <c r="K12" s="7">
        <v>0.4</v>
      </c>
      <c r="L12" s="7">
        <v>0.36</v>
      </c>
      <c r="M12" s="7">
        <v>0.37</v>
      </c>
      <c r="N12" s="7">
        <v>0.45</v>
      </c>
      <c r="O12" s="7">
        <v>0.53</v>
      </c>
      <c r="P12" s="7">
        <v>0.34</v>
      </c>
      <c r="Q12" s="7">
        <v>0.47</v>
      </c>
      <c r="R12" s="7">
        <v>0.43</v>
      </c>
      <c r="S12" s="7">
        <v>0.47</v>
      </c>
      <c r="T12" s="7">
        <v>0.37</v>
      </c>
      <c r="U12" s="7">
        <v>0.34</v>
      </c>
      <c r="V12" s="7">
        <v>0.44</v>
      </c>
      <c r="W12" s="7">
        <v>0.45</v>
      </c>
      <c r="X12" s="7">
        <v>0.4</v>
      </c>
      <c r="Y12" s="7">
        <v>0.45</v>
      </c>
      <c r="Z12" s="7">
        <v>0.44</v>
      </c>
      <c r="AA12" s="7">
        <v>0.44</v>
      </c>
      <c r="AB12" s="7">
        <v>0.44</v>
      </c>
      <c r="AC12" s="7">
        <v>0.43</v>
      </c>
      <c r="AD12" s="7">
        <v>0.45</v>
      </c>
      <c r="AE12" s="7">
        <v>0.3</v>
      </c>
      <c r="AF12" s="7">
        <v>0.42</v>
      </c>
      <c r="AG12" s="7">
        <v>0.55000000000000004</v>
      </c>
      <c r="AH12" s="7">
        <v>0.57999999999999996</v>
      </c>
      <c r="AI12" s="7">
        <v>0.48</v>
      </c>
      <c r="AJ12" s="7">
        <v>0.34</v>
      </c>
      <c r="AK12" s="7">
        <v>0.27</v>
      </c>
      <c r="AL12" s="7">
        <v>0.54</v>
      </c>
      <c r="AM12" s="7">
        <v>0.35</v>
      </c>
      <c r="AN12" s="7">
        <v>0.42</v>
      </c>
      <c r="AO12" s="7">
        <v>0.27</v>
      </c>
      <c r="AP12" s="7">
        <v>0.44</v>
      </c>
      <c r="AQ12" s="7">
        <v>0.49</v>
      </c>
      <c r="AR12" s="7">
        <v>0.39</v>
      </c>
      <c r="AS12" s="7">
        <v>0.45</v>
      </c>
      <c r="AT12" s="7">
        <v>0.45</v>
      </c>
      <c r="AU12" s="7">
        <v>0.47</v>
      </c>
      <c r="AV12" s="7">
        <v>0.49</v>
      </c>
      <c r="AW12" s="7">
        <v>0.54</v>
      </c>
      <c r="AX12" s="7">
        <v>0.4</v>
      </c>
      <c r="AY12" s="7">
        <v>0.45</v>
      </c>
      <c r="AZ12" s="7">
        <v>0.31</v>
      </c>
      <c r="BA12" s="7">
        <v>0.37</v>
      </c>
      <c r="BB12" s="7">
        <v>0.42</v>
      </c>
      <c r="BC12" s="7">
        <v>0.42</v>
      </c>
      <c r="BD12" t="s">
        <v>108</v>
      </c>
      <c r="BE12" s="7">
        <v>0.51</v>
      </c>
      <c r="BF12" s="7">
        <v>0.42</v>
      </c>
      <c r="BG12" s="7">
        <v>0.48</v>
      </c>
      <c r="BH12" s="7">
        <v>0.36</v>
      </c>
      <c r="BI12" s="7">
        <v>0.55000000000000004</v>
      </c>
      <c r="BJ12" s="7">
        <v>0.52</v>
      </c>
      <c r="BK12" s="7">
        <v>0.39</v>
      </c>
      <c r="BL12" s="7">
        <v>0.44</v>
      </c>
      <c r="BM12" s="7">
        <v>0.7</v>
      </c>
      <c r="BN12" s="7">
        <v>0.51</v>
      </c>
      <c r="BO12" s="7">
        <v>0.3</v>
      </c>
      <c r="BP12" s="7">
        <v>0.09</v>
      </c>
      <c r="BQ12" s="7">
        <v>0.6</v>
      </c>
      <c r="BR12" s="7">
        <v>0.59</v>
      </c>
      <c r="BS12" s="7">
        <v>0.61</v>
      </c>
      <c r="BT12" s="7">
        <v>0.39</v>
      </c>
      <c r="BU12" s="7">
        <v>0.56000000000000005</v>
      </c>
      <c r="BV12" s="7">
        <v>0.43</v>
      </c>
      <c r="BW12" s="7">
        <v>0.66</v>
      </c>
      <c r="BX12" s="7">
        <v>0.46</v>
      </c>
      <c r="BY12" s="7">
        <v>0.47</v>
      </c>
      <c r="BZ12" s="7">
        <v>0.46</v>
      </c>
    </row>
    <row r="13" spans="1:78" x14ac:dyDescent="0.25">
      <c r="A13" t="s">
        <v>794</v>
      </c>
      <c r="B13">
        <v>568</v>
      </c>
      <c r="C13">
        <v>481</v>
      </c>
      <c r="D13">
        <v>55</v>
      </c>
      <c r="E13">
        <v>33</v>
      </c>
      <c r="F13">
        <v>90</v>
      </c>
      <c r="G13">
        <v>344</v>
      </c>
      <c r="H13">
        <v>134</v>
      </c>
      <c r="I13">
        <v>151</v>
      </c>
      <c r="J13">
        <v>171</v>
      </c>
      <c r="K13">
        <v>117</v>
      </c>
      <c r="L13">
        <v>129</v>
      </c>
      <c r="M13">
        <v>145</v>
      </c>
      <c r="N13">
        <v>370</v>
      </c>
      <c r="O13">
        <v>41</v>
      </c>
      <c r="P13">
        <v>12</v>
      </c>
      <c r="Q13">
        <v>92</v>
      </c>
      <c r="R13">
        <v>476</v>
      </c>
      <c r="S13">
        <v>382</v>
      </c>
      <c r="T13">
        <v>100</v>
      </c>
      <c r="U13">
        <v>79</v>
      </c>
      <c r="V13">
        <v>438</v>
      </c>
      <c r="W13">
        <v>51</v>
      </c>
      <c r="X13">
        <v>72</v>
      </c>
      <c r="Y13">
        <v>57</v>
      </c>
      <c r="Z13">
        <v>512</v>
      </c>
      <c r="AA13">
        <v>566</v>
      </c>
      <c r="AB13">
        <v>510</v>
      </c>
      <c r="AC13">
        <v>76</v>
      </c>
      <c r="AD13">
        <v>441</v>
      </c>
      <c r="AE13">
        <v>45</v>
      </c>
      <c r="AF13">
        <v>469</v>
      </c>
      <c r="AG13">
        <v>75</v>
      </c>
      <c r="AH13">
        <v>5</v>
      </c>
      <c r="AI13">
        <v>425</v>
      </c>
      <c r="AJ13">
        <v>52</v>
      </c>
      <c r="AK13">
        <v>87</v>
      </c>
      <c r="AL13">
        <v>235</v>
      </c>
      <c r="AM13">
        <v>266</v>
      </c>
      <c r="AN13">
        <v>5</v>
      </c>
      <c r="AO13">
        <v>61</v>
      </c>
      <c r="AP13">
        <v>60</v>
      </c>
      <c r="AQ13">
        <v>44</v>
      </c>
      <c r="AR13">
        <v>31</v>
      </c>
      <c r="AS13">
        <v>37</v>
      </c>
      <c r="AT13">
        <v>61</v>
      </c>
      <c r="AU13">
        <v>43</v>
      </c>
      <c r="AV13">
        <v>44</v>
      </c>
      <c r="AW13">
        <v>8</v>
      </c>
      <c r="AX13">
        <v>46</v>
      </c>
      <c r="AY13">
        <v>60</v>
      </c>
      <c r="AZ13">
        <v>35</v>
      </c>
      <c r="BA13">
        <v>25</v>
      </c>
      <c r="BB13">
        <v>40</v>
      </c>
      <c r="BC13">
        <v>32</v>
      </c>
      <c r="BD13">
        <v>3</v>
      </c>
      <c r="BE13">
        <v>84</v>
      </c>
      <c r="BF13">
        <v>485</v>
      </c>
      <c r="BG13">
        <v>336</v>
      </c>
      <c r="BH13">
        <v>233</v>
      </c>
      <c r="BI13">
        <v>116</v>
      </c>
      <c r="BJ13">
        <v>80</v>
      </c>
      <c r="BK13">
        <v>100</v>
      </c>
      <c r="BL13">
        <v>27</v>
      </c>
      <c r="BM13">
        <v>71</v>
      </c>
      <c r="BN13">
        <v>187</v>
      </c>
      <c r="BO13">
        <v>254</v>
      </c>
      <c r="BP13">
        <v>56</v>
      </c>
      <c r="BQ13">
        <v>108</v>
      </c>
      <c r="BR13">
        <v>153</v>
      </c>
      <c r="BS13">
        <v>136</v>
      </c>
      <c r="BT13">
        <v>40</v>
      </c>
      <c r="BU13">
        <v>52</v>
      </c>
      <c r="BV13">
        <v>39</v>
      </c>
      <c r="BW13">
        <v>73</v>
      </c>
      <c r="BX13">
        <v>365</v>
      </c>
      <c r="BY13">
        <v>365</v>
      </c>
      <c r="BZ13">
        <v>312</v>
      </c>
    </row>
    <row r="14" spans="1:78" x14ac:dyDescent="0.25">
      <c r="B14" s="7">
        <v>0.42</v>
      </c>
      <c r="C14" s="7">
        <v>0.43</v>
      </c>
      <c r="D14" s="7">
        <v>0.43</v>
      </c>
      <c r="E14" s="7">
        <v>0.4</v>
      </c>
      <c r="F14" s="7">
        <v>0.46</v>
      </c>
      <c r="G14" s="7">
        <v>0.45</v>
      </c>
      <c r="H14" s="7">
        <v>0.35</v>
      </c>
      <c r="I14" s="7">
        <v>0.4</v>
      </c>
      <c r="J14" s="7">
        <v>0.42</v>
      </c>
      <c r="K14" s="7">
        <v>0.43</v>
      </c>
      <c r="L14" s="7">
        <v>0.45</v>
      </c>
      <c r="M14" s="7">
        <v>0.44</v>
      </c>
      <c r="N14" s="7">
        <v>0.43</v>
      </c>
      <c r="O14" s="7">
        <v>0.35</v>
      </c>
      <c r="P14" s="7">
        <v>0.35</v>
      </c>
      <c r="Q14" s="7">
        <v>0.39</v>
      </c>
      <c r="R14" s="7">
        <v>0.43</v>
      </c>
      <c r="S14" s="7">
        <v>0.42</v>
      </c>
      <c r="T14" s="7">
        <v>0.47</v>
      </c>
      <c r="U14" s="7">
        <v>0.4</v>
      </c>
      <c r="V14" s="7">
        <v>0.44</v>
      </c>
      <c r="W14" s="7">
        <v>0.38</v>
      </c>
      <c r="X14" s="7">
        <v>0.39</v>
      </c>
      <c r="Y14" s="7">
        <v>0.37</v>
      </c>
      <c r="Z14" s="7">
        <v>0.43</v>
      </c>
      <c r="AA14" s="7">
        <v>0.43</v>
      </c>
      <c r="AB14" s="7">
        <v>0.43</v>
      </c>
      <c r="AC14" s="7">
        <v>0.42</v>
      </c>
      <c r="AD14" s="7">
        <v>0.42</v>
      </c>
      <c r="AE14" s="7">
        <v>0.46</v>
      </c>
      <c r="AF14" s="7">
        <v>0.44</v>
      </c>
      <c r="AG14" s="7">
        <v>0.37</v>
      </c>
      <c r="AH14" s="7">
        <v>0.42</v>
      </c>
      <c r="AI14" s="7">
        <v>0.4</v>
      </c>
      <c r="AJ14" s="7">
        <v>0.47</v>
      </c>
      <c r="AK14" s="7">
        <v>0.51</v>
      </c>
      <c r="AL14" s="7">
        <v>0.36</v>
      </c>
      <c r="AM14" s="7">
        <v>0.48</v>
      </c>
      <c r="AN14" s="7">
        <v>0.35</v>
      </c>
      <c r="AO14" s="7">
        <v>0.53</v>
      </c>
      <c r="AP14" s="7">
        <v>0.44</v>
      </c>
      <c r="AQ14" s="7">
        <v>0.39</v>
      </c>
      <c r="AR14" s="7">
        <v>0.33</v>
      </c>
      <c r="AS14" s="7">
        <v>0.42</v>
      </c>
      <c r="AT14" s="7">
        <v>0.43</v>
      </c>
      <c r="AU14" s="7">
        <v>0.42</v>
      </c>
      <c r="AV14" s="7">
        <v>0.44</v>
      </c>
      <c r="AW14" s="7">
        <v>0.26</v>
      </c>
      <c r="AX14" s="7">
        <v>0.47</v>
      </c>
      <c r="AY14" s="7">
        <v>0.46</v>
      </c>
      <c r="AZ14" s="7">
        <v>0.51</v>
      </c>
      <c r="BA14" s="7">
        <v>0.39</v>
      </c>
      <c r="BB14" s="7">
        <v>0.38</v>
      </c>
      <c r="BC14" s="7">
        <v>0.44</v>
      </c>
      <c r="BD14" s="7">
        <v>1</v>
      </c>
      <c r="BE14" s="7">
        <v>0.38</v>
      </c>
      <c r="BF14" s="7">
        <v>0.43</v>
      </c>
      <c r="BG14" s="7">
        <v>0.41</v>
      </c>
      <c r="BH14" s="7">
        <v>0.45</v>
      </c>
      <c r="BI14" s="7">
        <v>0.36</v>
      </c>
      <c r="BJ14" s="7">
        <v>0.37</v>
      </c>
      <c r="BK14" s="7">
        <v>0.48</v>
      </c>
      <c r="BL14" s="7">
        <v>0.51</v>
      </c>
      <c r="BM14" s="7">
        <v>0.24</v>
      </c>
      <c r="BN14" s="7">
        <v>0.41</v>
      </c>
      <c r="BO14" s="7">
        <v>0.56000000000000005</v>
      </c>
      <c r="BP14" s="7">
        <v>0.41</v>
      </c>
      <c r="BQ14" s="7">
        <v>0.32</v>
      </c>
      <c r="BR14" s="7">
        <v>0.32</v>
      </c>
      <c r="BS14" s="7">
        <v>0.3</v>
      </c>
      <c r="BT14" s="7">
        <v>0.48</v>
      </c>
      <c r="BU14" s="7">
        <v>0.33</v>
      </c>
      <c r="BV14" s="7">
        <v>0.4</v>
      </c>
      <c r="BW14" s="7">
        <v>0.28999999999999998</v>
      </c>
      <c r="BX14" s="7">
        <v>0.4</v>
      </c>
      <c r="BY14" s="7">
        <v>0.39</v>
      </c>
      <c r="BZ14" s="7">
        <v>0.39</v>
      </c>
    </row>
    <row r="15" spans="1:78" x14ac:dyDescent="0.25">
      <c r="A15" t="s">
        <v>795</v>
      </c>
      <c r="B15">
        <v>152</v>
      </c>
      <c r="C15">
        <v>122</v>
      </c>
      <c r="D15">
        <v>15</v>
      </c>
      <c r="E15">
        <v>16</v>
      </c>
      <c r="F15">
        <v>30</v>
      </c>
      <c r="G15">
        <v>77</v>
      </c>
      <c r="H15">
        <v>45</v>
      </c>
      <c r="I15">
        <v>28</v>
      </c>
      <c r="J15">
        <v>43</v>
      </c>
      <c r="K15">
        <v>42</v>
      </c>
      <c r="L15">
        <v>40</v>
      </c>
      <c r="M15">
        <v>51</v>
      </c>
      <c r="N15">
        <v>81</v>
      </c>
      <c r="O15">
        <v>11</v>
      </c>
      <c r="P15">
        <v>10</v>
      </c>
      <c r="Q15">
        <v>24</v>
      </c>
      <c r="R15">
        <v>128</v>
      </c>
      <c r="S15">
        <v>84</v>
      </c>
      <c r="T15">
        <v>24</v>
      </c>
      <c r="U15">
        <v>44</v>
      </c>
      <c r="V15">
        <v>106</v>
      </c>
      <c r="W15">
        <v>17</v>
      </c>
      <c r="X15">
        <v>28</v>
      </c>
      <c r="Y15">
        <v>24</v>
      </c>
      <c r="Z15">
        <v>128</v>
      </c>
      <c r="AA15">
        <v>149</v>
      </c>
      <c r="AB15">
        <v>124</v>
      </c>
      <c r="AC15">
        <v>23</v>
      </c>
      <c r="AD15">
        <v>104</v>
      </c>
      <c r="AE15">
        <v>18</v>
      </c>
      <c r="AF15">
        <v>130</v>
      </c>
      <c r="AG15">
        <v>10</v>
      </c>
      <c r="AH15">
        <v>0</v>
      </c>
      <c r="AI15">
        <v>100</v>
      </c>
      <c r="AJ15">
        <v>17</v>
      </c>
      <c r="AK15">
        <v>33</v>
      </c>
      <c r="AL15">
        <v>51</v>
      </c>
      <c r="AM15">
        <v>79</v>
      </c>
      <c r="AN15">
        <v>3</v>
      </c>
      <c r="AO15">
        <v>19</v>
      </c>
      <c r="AP15">
        <v>12</v>
      </c>
      <c r="AQ15">
        <v>12</v>
      </c>
      <c r="AR15">
        <v>20</v>
      </c>
      <c r="AS15">
        <v>11</v>
      </c>
      <c r="AT15">
        <v>12</v>
      </c>
      <c r="AU15">
        <v>8</v>
      </c>
      <c r="AV15">
        <v>6</v>
      </c>
      <c r="AW15">
        <v>6</v>
      </c>
      <c r="AX15">
        <v>9</v>
      </c>
      <c r="AY15">
        <v>9</v>
      </c>
      <c r="AZ15">
        <v>10</v>
      </c>
      <c r="BA15">
        <v>12</v>
      </c>
      <c r="BB15">
        <v>15</v>
      </c>
      <c r="BC15">
        <v>9</v>
      </c>
      <c r="BD15">
        <v>0</v>
      </c>
      <c r="BE15">
        <v>18</v>
      </c>
      <c r="BF15">
        <v>134</v>
      </c>
      <c r="BG15">
        <v>74</v>
      </c>
      <c r="BH15">
        <v>78</v>
      </c>
      <c r="BI15">
        <v>26</v>
      </c>
      <c r="BJ15">
        <v>16</v>
      </c>
      <c r="BK15">
        <v>22</v>
      </c>
      <c r="BL15">
        <v>3</v>
      </c>
      <c r="BM15">
        <v>14</v>
      </c>
      <c r="BN15">
        <v>27</v>
      </c>
      <c r="BO15">
        <v>50</v>
      </c>
      <c r="BP15">
        <v>61</v>
      </c>
      <c r="BQ15">
        <v>24</v>
      </c>
      <c r="BR15">
        <v>32</v>
      </c>
      <c r="BS15">
        <v>30</v>
      </c>
      <c r="BT15">
        <v>7</v>
      </c>
      <c r="BU15">
        <v>14</v>
      </c>
      <c r="BV15">
        <v>14</v>
      </c>
      <c r="BW15">
        <v>11</v>
      </c>
      <c r="BX15">
        <v>111</v>
      </c>
      <c r="BY15">
        <v>110</v>
      </c>
      <c r="BZ15">
        <v>94</v>
      </c>
    </row>
    <row r="16" spans="1:78" x14ac:dyDescent="0.25">
      <c r="B16" s="7">
        <v>0.11</v>
      </c>
      <c r="C16" s="7">
        <v>0.11</v>
      </c>
      <c r="D16" s="7">
        <v>0.11</v>
      </c>
      <c r="E16" s="7">
        <v>0.19</v>
      </c>
      <c r="F16" s="7">
        <v>0.15</v>
      </c>
      <c r="G16" s="7">
        <v>0.1</v>
      </c>
      <c r="H16" s="7">
        <v>0.12</v>
      </c>
      <c r="I16" s="7">
        <v>0.08</v>
      </c>
      <c r="J16" s="7">
        <v>0.1</v>
      </c>
      <c r="K16" s="7">
        <v>0.15</v>
      </c>
      <c r="L16" s="7">
        <v>0.14000000000000001</v>
      </c>
      <c r="M16" s="7">
        <v>0.15</v>
      </c>
      <c r="N16" s="7">
        <v>0.09</v>
      </c>
      <c r="O16" s="7">
        <v>0.09</v>
      </c>
      <c r="P16" s="7">
        <v>0.31</v>
      </c>
      <c r="Q16" s="7">
        <v>0.1</v>
      </c>
      <c r="R16" s="7">
        <v>0.12</v>
      </c>
      <c r="S16" s="7">
        <v>0.09</v>
      </c>
      <c r="T16" s="7">
        <v>0.11</v>
      </c>
      <c r="U16" s="7">
        <v>0.23</v>
      </c>
      <c r="V16" s="7">
        <v>0.11</v>
      </c>
      <c r="W16" s="7">
        <v>0.13</v>
      </c>
      <c r="X16" s="7">
        <v>0.15</v>
      </c>
      <c r="Y16" s="7">
        <v>0.16</v>
      </c>
      <c r="Z16" s="7">
        <v>0.11</v>
      </c>
      <c r="AA16" s="7">
        <v>0.11</v>
      </c>
      <c r="AB16" s="7">
        <v>0.11</v>
      </c>
      <c r="AC16" s="7">
        <v>0.13</v>
      </c>
      <c r="AD16" s="7">
        <v>0.1</v>
      </c>
      <c r="AE16" s="7">
        <v>0.18</v>
      </c>
      <c r="AF16" s="7">
        <v>0.12</v>
      </c>
      <c r="AG16" s="7">
        <v>0.05</v>
      </c>
      <c r="AH16" t="s">
        <v>108</v>
      </c>
      <c r="AI16" s="7">
        <v>0.1</v>
      </c>
      <c r="AJ16" s="7">
        <v>0.16</v>
      </c>
      <c r="AK16" s="7">
        <v>0.19</v>
      </c>
      <c r="AL16" s="7">
        <v>0.08</v>
      </c>
      <c r="AM16" s="7">
        <v>0.14000000000000001</v>
      </c>
      <c r="AN16" s="7">
        <v>0.23</v>
      </c>
      <c r="AO16" s="7">
        <v>0.16</v>
      </c>
      <c r="AP16" s="7">
        <v>0.09</v>
      </c>
      <c r="AQ16" s="7">
        <v>0.11</v>
      </c>
      <c r="AR16" s="7">
        <v>0.22</v>
      </c>
      <c r="AS16" s="7">
        <v>0.13</v>
      </c>
      <c r="AT16" s="7">
        <v>0.09</v>
      </c>
      <c r="AU16" s="7">
        <v>0.08</v>
      </c>
      <c r="AV16" s="7">
        <v>0.06</v>
      </c>
      <c r="AW16" s="7">
        <v>0.19</v>
      </c>
      <c r="AX16" s="7">
        <v>0.09</v>
      </c>
      <c r="AY16" s="7">
        <v>7.0000000000000007E-2</v>
      </c>
      <c r="AZ16" s="7">
        <v>0.15</v>
      </c>
      <c r="BA16" s="7">
        <v>0.19</v>
      </c>
      <c r="BB16" s="7">
        <v>0.14000000000000001</v>
      </c>
      <c r="BC16" s="7">
        <v>0.12</v>
      </c>
      <c r="BD16" t="s">
        <v>108</v>
      </c>
      <c r="BE16" s="7">
        <v>0.08</v>
      </c>
      <c r="BF16" s="7">
        <v>0.12</v>
      </c>
      <c r="BG16" s="7">
        <v>0.09</v>
      </c>
      <c r="BH16" s="7">
        <v>0.15</v>
      </c>
      <c r="BI16" s="7">
        <v>0.08</v>
      </c>
      <c r="BJ16" s="7">
        <v>7.0000000000000007E-2</v>
      </c>
      <c r="BK16" s="7">
        <v>0.1</v>
      </c>
      <c r="BL16" s="7">
        <v>0.05</v>
      </c>
      <c r="BM16" s="7">
        <v>0.05</v>
      </c>
      <c r="BN16" s="7">
        <v>0.06</v>
      </c>
      <c r="BO16" s="7">
        <v>0.11</v>
      </c>
      <c r="BP16" s="7">
        <v>0.45</v>
      </c>
      <c r="BQ16" s="7">
        <v>7.0000000000000007E-2</v>
      </c>
      <c r="BR16" s="7">
        <v>7.0000000000000007E-2</v>
      </c>
      <c r="BS16" s="7">
        <v>7.0000000000000007E-2</v>
      </c>
      <c r="BT16" s="7">
        <v>0.09</v>
      </c>
      <c r="BU16" s="7">
        <v>0.09</v>
      </c>
      <c r="BV16" s="7">
        <v>0.15</v>
      </c>
      <c r="BW16" s="7">
        <v>0.04</v>
      </c>
      <c r="BX16" s="7">
        <v>0.12</v>
      </c>
      <c r="BY16" s="7">
        <v>0.12</v>
      </c>
      <c r="BZ16" s="7">
        <v>0.12</v>
      </c>
    </row>
    <row r="17" spans="1:78" x14ac:dyDescent="0.25">
      <c r="A17" t="s">
        <v>40</v>
      </c>
      <c r="B17">
        <v>2</v>
      </c>
      <c r="C17">
        <v>2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  <c r="J17">
        <v>0</v>
      </c>
      <c r="K17">
        <v>0</v>
      </c>
      <c r="L17">
        <v>2</v>
      </c>
      <c r="M17">
        <v>1</v>
      </c>
      <c r="N17">
        <v>0</v>
      </c>
      <c r="O17">
        <v>1</v>
      </c>
      <c r="P17">
        <v>0</v>
      </c>
      <c r="Q17">
        <v>0</v>
      </c>
      <c r="R17">
        <v>2</v>
      </c>
      <c r="S17">
        <v>0</v>
      </c>
      <c r="T17">
        <v>2</v>
      </c>
      <c r="U17">
        <v>0</v>
      </c>
      <c r="V17">
        <v>1</v>
      </c>
      <c r="W17">
        <v>0</v>
      </c>
      <c r="X17">
        <v>1</v>
      </c>
      <c r="Y17">
        <v>0</v>
      </c>
      <c r="Z17">
        <v>2</v>
      </c>
      <c r="AA17">
        <v>2</v>
      </c>
      <c r="AB17">
        <v>2</v>
      </c>
      <c r="AC17">
        <v>0</v>
      </c>
      <c r="AD17">
        <v>0</v>
      </c>
      <c r="AE17">
        <v>2</v>
      </c>
      <c r="AF17">
        <v>2</v>
      </c>
      <c r="AG17">
        <v>0</v>
      </c>
      <c r="AH17">
        <v>0</v>
      </c>
      <c r="AI17">
        <v>0</v>
      </c>
      <c r="AJ17">
        <v>2</v>
      </c>
      <c r="AK17">
        <v>0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1</v>
      </c>
      <c r="AU17">
        <v>0</v>
      </c>
      <c r="AV17">
        <v>0</v>
      </c>
      <c r="AW17">
        <v>0</v>
      </c>
      <c r="AX17">
        <v>0</v>
      </c>
      <c r="AY17">
        <v>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2</v>
      </c>
      <c r="BG17">
        <v>0</v>
      </c>
      <c r="BH17">
        <v>2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</v>
      </c>
      <c r="BP17">
        <v>1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2</v>
      </c>
      <c r="BY17">
        <v>2</v>
      </c>
      <c r="BZ17">
        <v>2</v>
      </c>
    </row>
    <row r="18" spans="1:78" x14ac:dyDescent="0.25">
      <c r="B18">
        <v>0</v>
      </c>
      <c r="C18">
        <v>0</v>
      </c>
      <c r="D18" t="s">
        <v>106</v>
      </c>
      <c r="E18" t="s">
        <v>106</v>
      </c>
      <c r="F18" t="s">
        <v>106</v>
      </c>
      <c r="G18">
        <v>0</v>
      </c>
      <c r="H18">
        <v>0</v>
      </c>
      <c r="I18" t="s">
        <v>106</v>
      </c>
      <c r="J18" t="s">
        <v>106</v>
      </c>
      <c r="K18" t="s">
        <v>106</v>
      </c>
      <c r="L18" s="7">
        <v>0.01</v>
      </c>
      <c r="M18">
        <v>0</v>
      </c>
      <c r="N18" t="s">
        <v>106</v>
      </c>
      <c r="O18" s="7">
        <v>0.01</v>
      </c>
      <c r="P18" t="s">
        <v>106</v>
      </c>
      <c r="Q18" t="s">
        <v>106</v>
      </c>
      <c r="R18">
        <v>0</v>
      </c>
      <c r="S18" t="s">
        <v>106</v>
      </c>
      <c r="T18" s="7">
        <v>0.01</v>
      </c>
      <c r="U18" t="s">
        <v>106</v>
      </c>
      <c r="V18">
        <v>0</v>
      </c>
      <c r="W18" t="s">
        <v>106</v>
      </c>
      <c r="X18">
        <v>0</v>
      </c>
      <c r="Y18" t="s">
        <v>106</v>
      </c>
      <c r="Z18">
        <v>0</v>
      </c>
      <c r="AA18">
        <v>0</v>
      </c>
      <c r="AB18">
        <v>0</v>
      </c>
      <c r="AC18" t="s">
        <v>106</v>
      </c>
      <c r="AD18" t="s">
        <v>106</v>
      </c>
      <c r="AE18" s="7">
        <v>0.02</v>
      </c>
      <c r="AF18">
        <v>0</v>
      </c>
      <c r="AG18" t="s">
        <v>106</v>
      </c>
      <c r="AH18" t="s">
        <v>106</v>
      </c>
      <c r="AI18" t="s">
        <v>106</v>
      </c>
      <c r="AJ18" s="7">
        <v>0.02</v>
      </c>
      <c r="AK18" t="s">
        <v>106</v>
      </c>
      <c r="AL18">
        <v>0</v>
      </c>
      <c r="AM18" t="s">
        <v>106</v>
      </c>
      <c r="AN18" t="s">
        <v>106</v>
      </c>
      <c r="AO18" s="7">
        <v>0.01</v>
      </c>
      <c r="AP18" t="s">
        <v>106</v>
      </c>
      <c r="AQ18" t="s">
        <v>106</v>
      </c>
      <c r="AR18" t="s">
        <v>106</v>
      </c>
      <c r="AS18" t="s">
        <v>106</v>
      </c>
      <c r="AT18">
        <v>0</v>
      </c>
      <c r="AU18" t="s">
        <v>106</v>
      </c>
      <c r="AV18" t="s">
        <v>106</v>
      </c>
      <c r="AW18" t="s">
        <v>106</v>
      </c>
      <c r="AX18" t="s">
        <v>106</v>
      </c>
      <c r="AY18" s="7">
        <v>0.01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>
        <v>0</v>
      </c>
      <c r="BG18" t="s">
        <v>106</v>
      </c>
      <c r="BH18">
        <v>0</v>
      </c>
      <c r="BI18" t="s">
        <v>106</v>
      </c>
      <c r="BJ18" t="s">
        <v>106</v>
      </c>
      <c r="BK18" t="s">
        <v>106</v>
      </c>
      <c r="BL18" t="s">
        <v>106</v>
      </c>
      <c r="BM18" t="s">
        <v>106</v>
      </c>
      <c r="BN18" t="s">
        <v>106</v>
      </c>
      <c r="BO18">
        <v>0</v>
      </c>
      <c r="BP18" s="7">
        <v>0.01</v>
      </c>
      <c r="BQ18" t="s">
        <v>106</v>
      </c>
      <c r="BR18" t="s">
        <v>106</v>
      </c>
      <c r="BS18" t="s">
        <v>106</v>
      </c>
      <c r="BT18" t="s">
        <v>106</v>
      </c>
      <c r="BU18" t="s">
        <v>106</v>
      </c>
      <c r="BV18" t="s">
        <v>106</v>
      </c>
      <c r="BW18" t="s">
        <v>106</v>
      </c>
      <c r="BX18">
        <v>0</v>
      </c>
      <c r="BY18">
        <v>0</v>
      </c>
      <c r="BZ18">
        <v>0</v>
      </c>
    </row>
    <row r="19" spans="1:78" x14ac:dyDescent="0.25">
      <c r="A19" t="s">
        <v>41</v>
      </c>
      <c r="B19">
        <v>33</v>
      </c>
      <c r="C19">
        <v>26</v>
      </c>
      <c r="D19">
        <v>4</v>
      </c>
      <c r="E19">
        <v>3</v>
      </c>
      <c r="F19">
        <v>8</v>
      </c>
      <c r="G19">
        <v>9</v>
      </c>
      <c r="H19">
        <v>16</v>
      </c>
      <c r="I19">
        <v>7</v>
      </c>
      <c r="J19">
        <v>8</v>
      </c>
      <c r="K19">
        <v>5</v>
      </c>
      <c r="L19">
        <v>13</v>
      </c>
      <c r="M19">
        <v>10</v>
      </c>
      <c r="N19">
        <v>20</v>
      </c>
      <c r="O19">
        <v>2</v>
      </c>
      <c r="P19">
        <v>0</v>
      </c>
      <c r="Q19">
        <v>8</v>
      </c>
      <c r="R19">
        <v>25</v>
      </c>
      <c r="S19">
        <v>20</v>
      </c>
      <c r="T19">
        <v>7</v>
      </c>
      <c r="U19">
        <v>5</v>
      </c>
      <c r="V19">
        <v>16</v>
      </c>
      <c r="W19">
        <v>6</v>
      </c>
      <c r="X19">
        <v>10</v>
      </c>
      <c r="Y19">
        <v>3</v>
      </c>
      <c r="Z19">
        <v>30</v>
      </c>
      <c r="AA19">
        <v>32</v>
      </c>
      <c r="AB19">
        <v>29</v>
      </c>
      <c r="AC19">
        <v>3</v>
      </c>
      <c r="AD19">
        <v>24</v>
      </c>
      <c r="AE19">
        <v>4</v>
      </c>
      <c r="AF19">
        <v>24</v>
      </c>
      <c r="AG19">
        <v>5</v>
      </c>
      <c r="AH19">
        <v>0</v>
      </c>
      <c r="AI19">
        <v>25</v>
      </c>
      <c r="AJ19">
        <v>2</v>
      </c>
      <c r="AK19">
        <v>6</v>
      </c>
      <c r="AL19">
        <v>17</v>
      </c>
      <c r="AM19">
        <v>13</v>
      </c>
      <c r="AN19">
        <v>0</v>
      </c>
      <c r="AO19">
        <v>3</v>
      </c>
      <c r="AP19">
        <v>3</v>
      </c>
      <c r="AQ19">
        <v>1</v>
      </c>
      <c r="AR19">
        <v>5</v>
      </c>
      <c r="AS19">
        <v>0</v>
      </c>
      <c r="AT19">
        <v>3</v>
      </c>
      <c r="AU19">
        <v>3</v>
      </c>
      <c r="AV19">
        <v>1</v>
      </c>
      <c r="AW19">
        <v>0</v>
      </c>
      <c r="AX19">
        <v>4</v>
      </c>
      <c r="AY19">
        <v>1</v>
      </c>
      <c r="AZ19">
        <v>2</v>
      </c>
      <c r="BA19">
        <v>3</v>
      </c>
      <c r="BB19">
        <v>6</v>
      </c>
      <c r="BC19">
        <v>1</v>
      </c>
      <c r="BD19">
        <v>0</v>
      </c>
      <c r="BE19">
        <v>6</v>
      </c>
      <c r="BF19">
        <v>26</v>
      </c>
      <c r="BG19">
        <v>18</v>
      </c>
      <c r="BH19">
        <v>15</v>
      </c>
      <c r="BI19">
        <v>5</v>
      </c>
      <c r="BJ19">
        <v>8</v>
      </c>
      <c r="BK19">
        <v>5</v>
      </c>
      <c r="BL19">
        <v>0</v>
      </c>
      <c r="BM19">
        <v>3</v>
      </c>
      <c r="BN19">
        <v>12</v>
      </c>
      <c r="BO19">
        <v>12</v>
      </c>
      <c r="BP19">
        <v>6</v>
      </c>
      <c r="BQ19">
        <v>5</v>
      </c>
      <c r="BR19">
        <v>9</v>
      </c>
      <c r="BS19">
        <v>9</v>
      </c>
      <c r="BT19">
        <v>3</v>
      </c>
      <c r="BU19">
        <v>4</v>
      </c>
      <c r="BV19">
        <v>2</v>
      </c>
      <c r="BW19">
        <v>3</v>
      </c>
      <c r="BX19">
        <v>23</v>
      </c>
      <c r="BY19">
        <v>22</v>
      </c>
      <c r="BZ19">
        <v>22</v>
      </c>
    </row>
    <row r="20" spans="1:78" x14ac:dyDescent="0.25">
      <c r="B20" s="7">
        <v>0.02</v>
      </c>
      <c r="C20" s="7">
        <v>0.02</v>
      </c>
      <c r="D20" s="7">
        <v>0.03</v>
      </c>
      <c r="E20" s="7">
        <v>0.04</v>
      </c>
      <c r="F20" s="7">
        <v>0.04</v>
      </c>
      <c r="G20" s="7">
        <v>0.01</v>
      </c>
      <c r="H20" s="7">
        <v>0.04</v>
      </c>
      <c r="I20" s="7">
        <v>0.02</v>
      </c>
      <c r="J20" s="7">
        <v>0.02</v>
      </c>
      <c r="K20" s="7">
        <v>0.02</v>
      </c>
      <c r="L20" s="7">
        <v>0.05</v>
      </c>
      <c r="M20" s="7">
        <v>0.03</v>
      </c>
      <c r="N20" s="7">
        <v>0.02</v>
      </c>
      <c r="O20" s="7">
        <v>0.02</v>
      </c>
      <c r="P20" t="s">
        <v>108</v>
      </c>
      <c r="Q20" s="7">
        <v>0.03</v>
      </c>
      <c r="R20" s="7">
        <v>0.02</v>
      </c>
      <c r="S20" s="7">
        <v>0.02</v>
      </c>
      <c r="T20" s="7">
        <v>0.03</v>
      </c>
      <c r="U20" s="7">
        <v>0.03</v>
      </c>
      <c r="V20" s="7">
        <v>0.02</v>
      </c>
      <c r="W20" s="7">
        <v>0.04</v>
      </c>
      <c r="X20" s="7">
        <v>0.05</v>
      </c>
      <c r="Y20" s="7">
        <v>0.02</v>
      </c>
      <c r="Z20" s="7">
        <v>0.03</v>
      </c>
      <c r="AA20" s="7">
        <v>0.02</v>
      </c>
      <c r="AB20" s="7">
        <v>0.02</v>
      </c>
      <c r="AC20" s="7">
        <v>0.02</v>
      </c>
      <c r="AD20" s="7">
        <v>0.02</v>
      </c>
      <c r="AE20" s="7">
        <v>0.04</v>
      </c>
      <c r="AF20" s="7">
        <v>0.02</v>
      </c>
      <c r="AG20" s="7">
        <v>0.03</v>
      </c>
      <c r="AH20" t="s">
        <v>108</v>
      </c>
      <c r="AI20" s="7">
        <v>0.02</v>
      </c>
      <c r="AJ20" s="7">
        <v>0.02</v>
      </c>
      <c r="AK20" s="7">
        <v>0.03</v>
      </c>
      <c r="AL20" s="7">
        <v>0.03</v>
      </c>
      <c r="AM20" s="7">
        <v>0.02</v>
      </c>
      <c r="AN20" t="s">
        <v>108</v>
      </c>
      <c r="AO20" s="7">
        <v>0.03</v>
      </c>
      <c r="AP20" s="7">
        <v>0.02</v>
      </c>
      <c r="AQ20" s="7">
        <v>0.01</v>
      </c>
      <c r="AR20" s="7">
        <v>0.06</v>
      </c>
      <c r="AS20" t="s">
        <v>108</v>
      </c>
      <c r="AT20" s="7">
        <v>0.02</v>
      </c>
      <c r="AU20" s="7">
        <v>0.03</v>
      </c>
      <c r="AV20" s="7">
        <v>0.01</v>
      </c>
      <c r="AW20" t="s">
        <v>108</v>
      </c>
      <c r="AX20" s="7">
        <v>0.04</v>
      </c>
      <c r="AY20" s="7">
        <v>0.01</v>
      </c>
      <c r="AZ20" s="7">
        <v>0.03</v>
      </c>
      <c r="BA20" s="7">
        <v>0.05</v>
      </c>
      <c r="BB20" s="7">
        <v>0.05</v>
      </c>
      <c r="BC20" s="7">
        <v>0.02</v>
      </c>
      <c r="BD20" t="s">
        <v>108</v>
      </c>
      <c r="BE20" s="7">
        <v>0.03</v>
      </c>
      <c r="BF20" s="7">
        <v>0.02</v>
      </c>
      <c r="BG20" s="7">
        <v>0.02</v>
      </c>
      <c r="BH20" s="7">
        <v>0.03</v>
      </c>
      <c r="BI20" s="7">
        <v>0.02</v>
      </c>
      <c r="BJ20" s="7">
        <v>0.04</v>
      </c>
      <c r="BK20" s="7">
        <v>0.02</v>
      </c>
      <c r="BL20" t="s">
        <v>108</v>
      </c>
      <c r="BM20" s="7">
        <v>0.01</v>
      </c>
      <c r="BN20" s="7">
        <v>0.03</v>
      </c>
      <c r="BO20" s="7">
        <v>0.03</v>
      </c>
      <c r="BP20" s="7">
        <v>0.04</v>
      </c>
      <c r="BQ20" s="7">
        <v>0.01</v>
      </c>
      <c r="BR20" s="7">
        <v>0.02</v>
      </c>
      <c r="BS20" s="7">
        <v>0.02</v>
      </c>
      <c r="BT20" s="7">
        <v>0.04</v>
      </c>
      <c r="BU20" s="7">
        <v>0.03</v>
      </c>
      <c r="BV20" s="7">
        <v>0.02</v>
      </c>
      <c r="BW20" s="7">
        <v>0.01</v>
      </c>
      <c r="BX20" s="7">
        <v>0.03</v>
      </c>
      <c r="BY20" s="7">
        <v>0.02</v>
      </c>
      <c r="BZ20" s="7">
        <v>0.03</v>
      </c>
    </row>
  </sheetData>
  <pageMargins left="0.7" right="0.7" top="0.75" bottom="0.75" header="0.3" footer="0.3"/>
  <pageSetup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1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837</v>
      </c>
    </row>
    <row r="2" spans="1:78" x14ac:dyDescent="0.25">
      <c r="A2" t="s">
        <v>839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1123</v>
      </c>
      <c r="C8">
        <v>966</v>
      </c>
      <c r="D8">
        <v>97</v>
      </c>
      <c r="E8">
        <v>60</v>
      </c>
      <c r="F8">
        <v>154</v>
      </c>
      <c r="G8">
        <v>578</v>
      </c>
      <c r="H8">
        <v>391</v>
      </c>
      <c r="I8">
        <v>277</v>
      </c>
      <c r="J8">
        <v>294</v>
      </c>
      <c r="K8">
        <v>212</v>
      </c>
      <c r="L8">
        <v>340</v>
      </c>
      <c r="M8">
        <v>337</v>
      </c>
      <c r="N8">
        <v>662</v>
      </c>
      <c r="O8">
        <v>99</v>
      </c>
      <c r="P8">
        <v>25</v>
      </c>
      <c r="Q8">
        <v>237</v>
      </c>
      <c r="R8">
        <v>886</v>
      </c>
      <c r="S8">
        <v>753</v>
      </c>
      <c r="T8">
        <v>173</v>
      </c>
      <c r="U8">
        <v>180</v>
      </c>
      <c r="V8">
        <v>795</v>
      </c>
      <c r="W8">
        <v>126</v>
      </c>
      <c r="X8">
        <v>190</v>
      </c>
      <c r="Y8">
        <v>125</v>
      </c>
      <c r="Z8">
        <v>998</v>
      </c>
      <c r="AA8">
        <v>1120</v>
      </c>
      <c r="AB8">
        <v>995</v>
      </c>
      <c r="AC8">
        <v>145</v>
      </c>
      <c r="AD8">
        <v>890</v>
      </c>
      <c r="AE8">
        <v>77</v>
      </c>
      <c r="AF8">
        <v>907</v>
      </c>
      <c r="AG8">
        <v>171</v>
      </c>
      <c r="AH8">
        <v>11</v>
      </c>
      <c r="AI8">
        <v>871</v>
      </c>
      <c r="AJ8">
        <v>94</v>
      </c>
      <c r="AK8">
        <v>147</v>
      </c>
      <c r="AL8">
        <v>558</v>
      </c>
      <c r="AM8">
        <v>451</v>
      </c>
      <c r="AN8">
        <v>11</v>
      </c>
      <c r="AO8">
        <v>99</v>
      </c>
      <c r="AP8">
        <v>108</v>
      </c>
      <c r="AQ8">
        <v>97</v>
      </c>
      <c r="AR8">
        <v>67</v>
      </c>
      <c r="AS8">
        <v>74</v>
      </c>
      <c r="AT8">
        <v>125</v>
      </c>
      <c r="AU8">
        <v>85</v>
      </c>
      <c r="AV8">
        <v>96</v>
      </c>
      <c r="AW8">
        <v>22</v>
      </c>
      <c r="AX8">
        <v>73</v>
      </c>
      <c r="AY8">
        <v>120</v>
      </c>
      <c r="AZ8">
        <v>55</v>
      </c>
      <c r="BA8">
        <v>46</v>
      </c>
      <c r="BB8">
        <v>87</v>
      </c>
      <c r="BC8">
        <v>65</v>
      </c>
      <c r="BD8">
        <v>3</v>
      </c>
      <c r="BE8">
        <v>184</v>
      </c>
      <c r="BF8">
        <v>939</v>
      </c>
      <c r="BG8">
        <v>699</v>
      </c>
      <c r="BH8">
        <v>424</v>
      </c>
      <c r="BI8">
        <v>262</v>
      </c>
      <c r="BJ8">
        <v>176</v>
      </c>
      <c r="BK8">
        <v>193</v>
      </c>
      <c r="BL8">
        <v>48</v>
      </c>
      <c r="BM8">
        <v>245</v>
      </c>
      <c r="BN8">
        <v>407</v>
      </c>
      <c r="BO8">
        <v>399</v>
      </c>
      <c r="BP8">
        <v>72</v>
      </c>
      <c r="BQ8">
        <v>290</v>
      </c>
      <c r="BR8">
        <v>395</v>
      </c>
      <c r="BS8">
        <v>376</v>
      </c>
      <c r="BT8">
        <v>75</v>
      </c>
      <c r="BU8">
        <v>123</v>
      </c>
      <c r="BV8">
        <v>83</v>
      </c>
      <c r="BW8">
        <v>221</v>
      </c>
      <c r="BX8">
        <v>783</v>
      </c>
      <c r="BY8">
        <v>796</v>
      </c>
      <c r="BZ8">
        <v>681</v>
      </c>
    </row>
    <row r="9" spans="1:78" x14ac:dyDescent="0.25">
      <c r="A9" t="s">
        <v>103</v>
      </c>
      <c r="B9">
        <v>1153</v>
      </c>
      <c r="C9">
        <v>980</v>
      </c>
      <c r="D9">
        <v>110</v>
      </c>
      <c r="E9">
        <v>63</v>
      </c>
      <c r="F9">
        <v>160</v>
      </c>
      <c r="G9">
        <v>673</v>
      </c>
      <c r="H9">
        <v>320</v>
      </c>
      <c r="I9">
        <v>340</v>
      </c>
      <c r="J9">
        <v>357</v>
      </c>
      <c r="K9">
        <v>226</v>
      </c>
      <c r="L9">
        <v>230</v>
      </c>
      <c r="M9">
        <v>269</v>
      </c>
      <c r="N9">
        <v>757</v>
      </c>
      <c r="O9">
        <v>104</v>
      </c>
      <c r="P9">
        <v>23</v>
      </c>
      <c r="Q9">
        <v>202</v>
      </c>
      <c r="R9">
        <v>951</v>
      </c>
      <c r="S9">
        <v>813</v>
      </c>
      <c r="T9">
        <v>179</v>
      </c>
      <c r="U9">
        <v>145</v>
      </c>
      <c r="V9">
        <v>883</v>
      </c>
      <c r="W9">
        <v>111</v>
      </c>
      <c r="X9">
        <v>145</v>
      </c>
      <c r="Y9">
        <v>125</v>
      </c>
      <c r="Z9">
        <v>1028</v>
      </c>
      <c r="AA9">
        <v>1150</v>
      </c>
      <c r="AB9">
        <v>1025</v>
      </c>
      <c r="AC9">
        <v>153</v>
      </c>
      <c r="AD9">
        <v>913</v>
      </c>
      <c r="AE9">
        <v>75</v>
      </c>
      <c r="AF9">
        <v>919</v>
      </c>
      <c r="AG9">
        <v>188</v>
      </c>
      <c r="AH9">
        <v>12</v>
      </c>
      <c r="AI9">
        <v>925</v>
      </c>
      <c r="AJ9">
        <v>88</v>
      </c>
      <c r="AK9">
        <v>132</v>
      </c>
      <c r="AL9">
        <v>589</v>
      </c>
      <c r="AM9">
        <v>458</v>
      </c>
      <c r="AN9">
        <v>11</v>
      </c>
      <c r="AO9">
        <v>92</v>
      </c>
      <c r="AP9">
        <v>119</v>
      </c>
      <c r="AQ9">
        <v>100</v>
      </c>
      <c r="AR9">
        <v>67</v>
      </c>
      <c r="AS9">
        <v>77</v>
      </c>
      <c r="AT9">
        <v>125</v>
      </c>
      <c r="AU9">
        <v>91</v>
      </c>
      <c r="AV9">
        <v>93</v>
      </c>
      <c r="AW9">
        <v>25</v>
      </c>
      <c r="AX9">
        <v>84</v>
      </c>
      <c r="AY9">
        <v>118</v>
      </c>
      <c r="AZ9">
        <v>57</v>
      </c>
      <c r="BA9">
        <v>49</v>
      </c>
      <c r="BB9">
        <v>84</v>
      </c>
      <c r="BC9">
        <v>63</v>
      </c>
      <c r="BD9">
        <v>3</v>
      </c>
      <c r="BE9">
        <v>197</v>
      </c>
      <c r="BF9">
        <v>956</v>
      </c>
      <c r="BG9">
        <v>735</v>
      </c>
      <c r="BH9">
        <v>419</v>
      </c>
      <c r="BI9">
        <v>292</v>
      </c>
      <c r="BJ9">
        <v>192</v>
      </c>
      <c r="BK9">
        <v>181</v>
      </c>
      <c r="BL9">
        <v>51</v>
      </c>
      <c r="BM9">
        <v>276</v>
      </c>
      <c r="BN9">
        <v>420</v>
      </c>
      <c r="BO9">
        <v>390</v>
      </c>
      <c r="BP9">
        <v>67</v>
      </c>
      <c r="BQ9">
        <v>309</v>
      </c>
      <c r="BR9">
        <v>435</v>
      </c>
      <c r="BS9">
        <v>414</v>
      </c>
      <c r="BT9">
        <v>73</v>
      </c>
      <c r="BU9">
        <v>140</v>
      </c>
      <c r="BV9">
        <v>81</v>
      </c>
      <c r="BW9">
        <v>242</v>
      </c>
      <c r="BX9">
        <v>786</v>
      </c>
      <c r="BY9">
        <v>800</v>
      </c>
      <c r="BZ9">
        <v>680</v>
      </c>
    </row>
    <row r="10" spans="1:78" x14ac:dyDescent="0.25">
      <c r="A10" t="s">
        <v>104</v>
      </c>
    </row>
    <row r="11" spans="1:78" x14ac:dyDescent="0.25">
      <c r="A11" t="s">
        <v>799</v>
      </c>
      <c r="B11">
        <v>244</v>
      </c>
      <c r="C11">
        <v>214</v>
      </c>
      <c r="D11">
        <v>15</v>
      </c>
      <c r="E11">
        <v>14</v>
      </c>
      <c r="F11">
        <v>35</v>
      </c>
      <c r="G11">
        <v>142</v>
      </c>
      <c r="H11">
        <v>66</v>
      </c>
      <c r="I11">
        <v>81</v>
      </c>
      <c r="J11">
        <v>60</v>
      </c>
      <c r="K11">
        <v>43</v>
      </c>
      <c r="L11">
        <v>59</v>
      </c>
      <c r="M11">
        <v>55</v>
      </c>
      <c r="N11">
        <v>158</v>
      </c>
      <c r="O11">
        <v>23</v>
      </c>
      <c r="P11">
        <v>8</v>
      </c>
      <c r="Q11">
        <v>48</v>
      </c>
      <c r="R11">
        <v>196</v>
      </c>
      <c r="S11">
        <v>159</v>
      </c>
      <c r="T11">
        <v>43</v>
      </c>
      <c r="U11">
        <v>34</v>
      </c>
      <c r="V11">
        <v>187</v>
      </c>
      <c r="W11">
        <v>25</v>
      </c>
      <c r="X11">
        <v>29</v>
      </c>
      <c r="Y11">
        <v>26</v>
      </c>
      <c r="Z11">
        <v>218</v>
      </c>
      <c r="AA11">
        <v>244</v>
      </c>
      <c r="AB11">
        <v>218</v>
      </c>
      <c r="AC11">
        <v>31</v>
      </c>
      <c r="AD11">
        <v>198</v>
      </c>
      <c r="AE11">
        <v>13</v>
      </c>
      <c r="AF11">
        <v>185</v>
      </c>
      <c r="AG11">
        <v>48</v>
      </c>
      <c r="AH11">
        <v>4</v>
      </c>
      <c r="AI11">
        <v>198</v>
      </c>
      <c r="AJ11">
        <v>13</v>
      </c>
      <c r="AK11">
        <v>29</v>
      </c>
      <c r="AL11">
        <v>136</v>
      </c>
      <c r="AM11">
        <v>93</v>
      </c>
      <c r="AN11">
        <v>2</v>
      </c>
      <c r="AO11">
        <v>12</v>
      </c>
      <c r="AP11">
        <v>26</v>
      </c>
      <c r="AQ11">
        <v>17</v>
      </c>
      <c r="AR11">
        <v>17</v>
      </c>
      <c r="AS11">
        <v>19</v>
      </c>
      <c r="AT11">
        <v>21</v>
      </c>
      <c r="AU11">
        <v>22</v>
      </c>
      <c r="AV11">
        <v>18</v>
      </c>
      <c r="AW11">
        <v>2</v>
      </c>
      <c r="AX11">
        <v>13</v>
      </c>
      <c r="AY11">
        <v>35</v>
      </c>
      <c r="AZ11">
        <v>7</v>
      </c>
      <c r="BA11">
        <v>12</v>
      </c>
      <c r="BB11">
        <v>14</v>
      </c>
      <c r="BC11">
        <v>21</v>
      </c>
      <c r="BD11">
        <v>0</v>
      </c>
      <c r="BE11">
        <v>29</v>
      </c>
      <c r="BF11">
        <v>214</v>
      </c>
      <c r="BG11">
        <v>147</v>
      </c>
      <c r="BH11">
        <v>97</v>
      </c>
      <c r="BI11">
        <v>58</v>
      </c>
      <c r="BJ11">
        <v>40</v>
      </c>
      <c r="BK11">
        <v>30</v>
      </c>
      <c r="BL11">
        <v>14</v>
      </c>
      <c r="BM11">
        <v>51</v>
      </c>
      <c r="BN11">
        <v>100</v>
      </c>
      <c r="BO11">
        <v>84</v>
      </c>
      <c r="BP11">
        <v>9</v>
      </c>
      <c r="BQ11">
        <v>58</v>
      </c>
      <c r="BR11">
        <v>92</v>
      </c>
      <c r="BS11">
        <v>90</v>
      </c>
      <c r="BT11">
        <v>15</v>
      </c>
      <c r="BU11">
        <v>15</v>
      </c>
      <c r="BV11">
        <v>15</v>
      </c>
      <c r="BW11">
        <v>45</v>
      </c>
      <c r="BX11">
        <v>207</v>
      </c>
      <c r="BY11">
        <v>221</v>
      </c>
      <c r="BZ11">
        <v>193</v>
      </c>
    </row>
    <row r="12" spans="1:78" x14ac:dyDescent="0.25">
      <c r="B12" s="7">
        <v>0.21</v>
      </c>
      <c r="C12" s="7">
        <v>0.22</v>
      </c>
      <c r="D12" s="7">
        <v>0.14000000000000001</v>
      </c>
      <c r="E12" s="7">
        <v>0.23</v>
      </c>
      <c r="F12" s="7">
        <v>0.22</v>
      </c>
      <c r="G12" s="7">
        <v>0.21</v>
      </c>
      <c r="H12" s="7">
        <v>0.21</v>
      </c>
      <c r="I12" s="7">
        <v>0.24</v>
      </c>
      <c r="J12" s="7">
        <v>0.17</v>
      </c>
      <c r="K12" s="7">
        <v>0.19</v>
      </c>
      <c r="L12" s="7">
        <v>0.26</v>
      </c>
      <c r="M12" s="7">
        <v>0.2</v>
      </c>
      <c r="N12" s="7">
        <v>0.21</v>
      </c>
      <c r="O12" s="7">
        <v>0.22</v>
      </c>
      <c r="P12" s="7">
        <v>0.36</v>
      </c>
      <c r="Q12" s="7">
        <v>0.24</v>
      </c>
      <c r="R12" s="7">
        <v>0.21</v>
      </c>
      <c r="S12" s="7">
        <v>0.2</v>
      </c>
      <c r="T12" s="7">
        <v>0.24</v>
      </c>
      <c r="U12" s="7">
        <v>0.24</v>
      </c>
      <c r="V12" s="7">
        <v>0.21</v>
      </c>
      <c r="W12" s="7">
        <v>0.22</v>
      </c>
      <c r="X12" s="7">
        <v>0.2</v>
      </c>
      <c r="Y12" s="7">
        <v>0.21</v>
      </c>
      <c r="Z12" s="7">
        <v>0.21</v>
      </c>
      <c r="AA12" s="7">
        <v>0.21</v>
      </c>
      <c r="AB12" s="7">
        <v>0.21</v>
      </c>
      <c r="AC12" s="7">
        <v>0.2</v>
      </c>
      <c r="AD12" s="7">
        <v>0.22</v>
      </c>
      <c r="AE12" s="7">
        <v>0.17</v>
      </c>
      <c r="AF12" s="7">
        <v>0.2</v>
      </c>
      <c r="AG12" s="7">
        <v>0.26</v>
      </c>
      <c r="AH12" s="7">
        <v>0.3</v>
      </c>
      <c r="AI12" s="7">
        <v>0.21</v>
      </c>
      <c r="AJ12" s="7">
        <v>0.15</v>
      </c>
      <c r="AK12" s="7">
        <v>0.22</v>
      </c>
      <c r="AL12" s="7">
        <v>0.23</v>
      </c>
      <c r="AM12" s="7">
        <v>0.2</v>
      </c>
      <c r="AN12" s="7">
        <v>0.19</v>
      </c>
      <c r="AO12" s="7">
        <v>0.13</v>
      </c>
      <c r="AP12" s="7">
        <v>0.22</v>
      </c>
      <c r="AQ12" s="7">
        <v>0.17</v>
      </c>
      <c r="AR12" s="7">
        <v>0.25</v>
      </c>
      <c r="AS12" s="7">
        <v>0.24</v>
      </c>
      <c r="AT12" s="7">
        <v>0.17</v>
      </c>
      <c r="AU12" s="7">
        <v>0.25</v>
      </c>
      <c r="AV12" s="7">
        <v>0.19</v>
      </c>
      <c r="AW12" s="7">
        <v>0.1</v>
      </c>
      <c r="AX12" s="7">
        <v>0.15</v>
      </c>
      <c r="AY12" s="7">
        <v>0.3</v>
      </c>
      <c r="AZ12" s="7">
        <v>0.12</v>
      </c>
      <c r="BA12" s="7">
        <v>0.24</v>
      </c>
      <c r="BB12" s="7">
        <v>0.17</v>
      </c>
      <c r="BC12" s="7">
        <v>0.33</v>
      </c>
      <c r="BD12" t="s">
        <v>108</v>
      </c>
      <c r="BE12" s="7">
        <v>0.15</v>
      </c>
      <c r="BF12" s="7">
        <v>0.22</v>
      </c>
      <c r="BG12" s="7">
        <v>0.2</v>
      </c>
      <c r="BH12" s="7">
        <v>0.23</v>
      </c>
      <c r="BI12" s="7">
        <v>0.2</v>
      </c>
      <c r="BJ12" s="7">
        <v>0.21</v>
      </c>
      <c r="BK12" s="7">
        <v>0.16</v>
      </c>
      <c r="BL12" s="7">
        <v>0.28000000000000003</v>
      </c>
      <c r="BM12" s="7">
        <v>0.18</v>
      </c>
      <c r="BN12" s="7">
        <v>0.24</v>
      </c>
      <c r="BO12" s="7">
        <v>0.21</v>
      </c>
      <c r="BP12" s="7">
        <v>0.14000000000000001</v>
      </c>
      <c r="BQ12" s="7">
        <v>0.19</v>
      </c>
      <c r="BR12" s="7">
        <v>0.21</v>
      </c>
      <c r="BS12" s="7">
        <v>0.22</v>
      </c>
      <c r="BT12" s="7">
        <v>0.21</v>
      </c>
      <c r="BU12" s="7">
        <v>0.11</v>
      </c>
      <c r="BV12" s="7">
        <v>0.19</v>
      </c>
      <c r="BW12" s="7">
        <v>0.18</v>
      </c>
      <c r="BX12" s="7">
        <v>0.26</v>
      </c>
      <c r="BY12" s="7">
        <v>0.28000000000000003</v>
      </c>
      <c r="BZ12" s="7">
        <v>0.28000000000000003</v>
      </c>
    </row>
    <row r="13" spans="1:78" x14ac:dyDescent="0.25">
      <c r="A13" t="s">
        <v>800</v>
      </c>
      <c r="B13">
        <v>628</v>
      </c>
      <c r="C13">
        <v>530</v>
      </c>
      <c r="D13">
        <v>67</v>
      </c>
      <c r="E13">
        <v>31</v>
      </c>
      <c r="F13">
        <v>83</v>
      </c>
      <c r="G13">
        <v>359</v>
      </c>
      <c r="H13">
        <v>185</v>
      </c>
      <c r="I13">
        <v>196</v>
      </c>
      <c r="J13">
        <v>196</v>
      </c>
      <c r="K13">
        <v>121</v>
      </c>
      <c r="L13">
        <v>115</v>
      </c>
      <c r="M13">
        <v>145</v>
      </c>
      <c r="N13">
        <v>421</v>
      </c>
      <c r="O13">
        <v>52</v>
      </c>
      <c r="P13">
        <v>10</v>
      </c>
      <c r="Q13">
        <v>106</v>
      </c>
      <c r="R13">
        <v>522</v>
      </c>
      <c r="S13">
        <v>461</v>
      </c>
      <c r="T13">
        <v>87</v>
      </c>
      <c r="U13">
        <v>73</v>
      </c>
      <c r="V13">
        <v>472</v>
      </c>
      <c r="W13">
        <v>62</v>
      </c>
      <c r="X13">
        <v>86</v>
      </c>
      <c r="Y13">
        <v>73</v>
      </c>
      <c r="Z13">
        <v>555</v>
      </c>
      <c r="AA13">
        <v>627</v>
      </c>
      <c r="AB13">
        <v>554</v>
      </c>
      <c r="AC13">
        <v>89</v>
      </c>
      <c r="AD13">
        <v>505</v>
      </c>
      <c r="AE13">
        <v>31</v>
      </c>
      <c r="AF13">
        <v>511</v>
      </c>
      <c r="AG13">
        <v>92</v>
      </c>
      <c r="AH13">
        <v>6</v>
      </c>
      <c r="AI13">
        <v>514</v>
      </c>
      <c r="AJ13">
        <v>46</v>
      </c>
      <c r="AK13">
        <v>63</v>
      </c>
      <c r="AL13">
        <v>325</v>
      </c>
      <c r="AM13">
        <v>244</v>
      </c>
      <c r="AN13">
        <v>7</v>
      </c>
      <c r="AO13">
        <v>52</v>
      </c>
      <c r="AP13">
        <v>60</v>
      </c>
      <c r="AQ13">
        <v>57</v>
      </c>
      <c r="AR13">
        <v>26</v>
      </c>
      <c r="AS13">
        <v>40</v>
      </c>
      <c r="AT13">
        <v>72</v>
      </c>
      <c r="AU13">
        <v>55</v>
      </c>
      <c r="AV13">
        <v>54</v>
      </c>
      <c r="AW13">
        <v>13</v>
      </c>
      <c r="AX13">
        <v>53</v>
      </c>
      <c r="AY13">
        <v>55</v>
      </c>
      <c r="AZ13">
        <v>32</v>
      </c>
      <c r="BA13">
        <v>26</v>
      </c>
      <c r="BB13">
        <v>50</v>
      </c>
      <c r="BC13">
        <v>32</v>
      </c>
      <c r="BD13">
        <v>2</v>
      </c>
      <c r="BE13">
        <v>106</v>
      </c>
      <c r="BF13">
        <v>522</v>
      </c>
      <c r="BG13">
        <v>418</v>
      </c>
      <c r="BH13">
        <v>210</v>
      </c>
      <c r="BI13">
        <v>165</v>
      </c>
      <c r="BJ13">
        <v>118</v>
      </c>
      <c r="BK13">
        <v>101</v>
      </c>
      <c r="BL13">
        <v>23</v>
      </c>
      <c r="BM13">
        <v>159</v>
      </c>
      <c r="BN13">
        <v>235</v>
      </c>
      <c r="BO13">
        <v>202</v>
      </c>
      <c r="BP13">
        <v>33</v>
      </c>
      <c r="BQ13">
        <v>190</v>
      </c>
      <c r="BR13">
        <v>250</v>
      </c>
      <c r="BS13">
        <v>238</v>
      </c>
      <c r="BT13">
        <v>40</v>
      </c>
      <c r="BU13">
        <v>77</v>
      </c>
      <c r="BV13">
        <v>53</v>
      </c>
      <c r="BW13">
        <v>147</v>
      </c>
      <c r="BX13">
        <v>455</v>
      </c>
      <c r="BY13">
        <v>463</v>
      </c>
      <c r="BZ13">
        <v>384</v>
      </c>
    </row>
    <row r="14" spans="1:78" x14ac:dyDescent="0.25">
      <c r="B14" s="7">
        <v>0.54</v>
      </c>
      <c r="C14" s="7">
        <v>0.54</v>
      </c>
      <c r="D14" s="7">
        <v>0.61</v>
      </c>
      <c r="E14" s="7">
        <v>0.49</v>
      </c>
      <c r="F14" s="7">
        <v>0.52</v>
      </c>
      <c r="G14" s="7">
        <v>0.53</v>
      </c>
      <c r="H14" s="7">
        <v>0.57999999999999996</v>
      </c>
      <c r="I14" s="7">
        <v>0.57999999999999996</v>
      </c>
      <c r="J14" s="7">
        <v>0.55000000000000004</v>
      </c>
      <c r="K14" s="7">
        <v>0.53</v>
      </c>
      <c r="L14" s="7">
        <v>0.5</v>
      </c>
      <c r="M14" s="7">
        <v>0.54</v>
      </c>
      <c r="N14" s="7">
        <v>0.56000000000000005</v>
      </c>
      <c r="O14" s="7">
        <v>0.5</v>
      </c>
      <c r="P14" s="7">
        <v>0.43</v>
      </c>
      <c r="Q14" s="7">
        <v>0.52</v>
      </c>
      <c r="R14" s="7">
        <v>0.55000000000000004</v>
      </c>
      <c r="S14" s="7">
        <v>0.56999999999999995</v>
      </c>
      <c r="T14" s="7">
        <v>0.49</v>
      </c>
      <c r="U14" s="7">
        <v>0.5</v>
      </c>
      <c r="V14" s="7">
        <v>0.53</v>
      </c>
      <c r="W14" s="7">
        <v>0.56000000000000005</v>
      </c>
      <c r="X14" s="7">
        <v>0.59</v>
      </c>
      <c r="Y14" s="7">
        <v>0.57999999999999996</v>
      </c>
      <c r="Z14" s="7">
        <v>0.54</v>
      </c>
      <c r="AA14" s="7">
        <v>0.55000000000000004</v>
      </c>
      <c r="AB14" s="7">
        <v>0.54</v>
      </c>
      <c r="AC14" s="7">
        <v>0.57999999999999996</v>
      </c>
      <c r="AD14" s="7">
        <v>0.55000000000000004</v>
      </c>
      <c r="AE14" s="7">
        <v>0.41</v>
      </c>
      <c r="AF14" s="7">
        <v>0.56000000000000005</v>
      </c>
      <c r="AG14" s="7">
        <v>0.49</v>
      </c>
      <c r="AH14" s="7">
        <v>0.47</v>
      </c>
      <c r="AI14" s="7">
        <v>0.56000000000000005</v>
      </c>
      <c r="AJ14" s="7">
        <v>0.52</v>
      </c>
      <c r="AK14" s="7">
        <v>0.48</v>
      </c>
      <c r="AL14" s="7">
        <v>0.55000000000000004</v>
      </c>
      <c r="AM14" s="7">
        <v>0.53</v>
      </c>
      <c r="AN14" s="7">
        <v>0.63</v>
      </c>
      <c r="AO14" s="7">
        <v>0.56999999999999995</v>
      </c>
      <c r="AP14" s="7">
        <v>0.51</v>
      </c>
      <c r="AQ14" s="7">
        <v>0.56999999999999995</v>
      </c>
      <c r="AR14" s="7">
        <v>0.38</v>
      </c>
      <c r="AS14" s="7">
        <v>0.52</v>
      </c>
      <c r="AT14" s="7">
        <v>0.57999999999999996</v>
      </c>
      <c r="AU14" s="7">
        <v>0.61</v>
      </c>
      <c r="AV14" s="7">
        <v>0.57999999999999996</v>
      </c>
      <c r="AW14" s="7">
        <v>0.52</v>
      </c>
      <c r="AX14" s="7">
        <v>0.63</v>
      </c>
      <c r="AY14" s="7">
        <v>0.47</v>
      </c>
      <c r="AZ14" s="7">
        <v>0.56999999999999995</v>
      </c>
      <c r="BA14" s="7">
        <v>0.53</v>
      </c>
      <c r="BB14" s="7">
        <v>0.59</v>
      </c>
      <c r="BC14" s="7">
        <v>0.51</v>
      </c>
      <c r="BD14" s="7">
        <v>0.77</v>
      </c>
      <c r="BE14" s="7">
        <v>0.54</v>
      </c>
      <c r="BF14" s="7">
        <v>0.55000000000000004</v>
      </c>
      <c r="BG14" s="7">
        <v>0.56999999999999995</v>
      </c>
      <c r="BH14" s="7">
        <v>0.5</v>
      </c>
      <c r="BI14" s="7">
        <v>0.56000000000000005</v>
      </c>
      <c r="BJ14" s="7">
        <v>0.62</v>
      </c>
      <c r="BK14" s="7">
        <v>0.55000000000000004</v>
      </c>
      <c r="BL14" s="7">
        <v>0.45</v>
      </c>
      <c r="BM14" s="7">
        <v>0.56999999999999995</v>
      </c>
      <c r="BN14" s="7">
        <v>0.56000000000000005</v>
      </c>
      <c r="BO14" s="7">
        <v>0.52</v>
      </c>
      <c r="BP14" s="7">
        <v>0.49</v>
      </c>
      <c r="BQ14" s="7">
        <v>0.61</v>
      </c>
      <c r="BR14" s="7">
        <v>0.57999999999999996</v>
      </c>
      <c r="BS14" s="7">
        <v>0.57999999999999996</v>
      </c>
      <c r="BT14" s="7">
        <v>0.54</v>
      </c>
      <c r="BU14" s="7">
        <v>0.55000000000000004</v>
      </c>
      <c r="BV14" s="7">
        <v>0.65</v>
      </c>
      <c r="BW14" s="7">
        <v>0.61</v>
      </c>
      <c r="BX14" s="7">
        <v>0.57999999999999996</v>
      </c>
      <c r="BY14" s="7">
        <v>0.57999999999999996</v>
      </c>
      <c r="BZ14" s="7">
        <v>0.56000000000000005</v>
      </c>
    </row>
    <row r="15" spans="1:78" x14ac:dyDescent="0.25">
      <c r="A15" t="s">
        <v>801</v>
      </c>
      <c r="B15">
        <v>162</v>
      </c>
      <c r="C15">
        <v>134</v>
      </c>
      <c r="D15">
        <v>15</v>
      </c>
      <c r="E15">
        <v>12</v>
      </c>
      <c r="F15">
        <v>26</v>
      </c>
      <c r="G15">
        <v>105</v>
      </c>
      <c r="H15">
        <v>31</v>
      </c>
      <c r="I15">
        <v>40</v>
      </c>
      <c r="J15">
        <v>56</v>
      </c>
      <c r="K15">
        <v>38</v>
      </c>
      <c r="L15">
        <v>28</v>
      </c>
      <c r="M15">
        <v>36</v>
      </c>
      <c r="N15">
        <v>105</v>
      </c>
      <c r="O15">
        <v>18</v>
      </c>
      <c r="P15">
        <v>3</v>
      </c>
      <c r="Q15">
        <v>18</v>
      </c>
      <c r="R15">
        <v>143</v>
      </c>
      <c r="S15">
        <v>106</v>
      </c>
      <c r="T15">
        <v>30</v>
      </c>
      <c r="U15">
        <v>24</v>
      </c>
      <c r="V15">
        <v>132</v>
      </c>
      <c r="W15">
        <v>16</v>
      </c>
      <c r="X15">
        <v>10</v>
      </c>
      <c r="Y15">
        <v>16</v>
      </c>
      <c r="Z15">
        <v>145</v>
      </c>
      <c r="AA15">
        <v>160</v>
      </c>
      <c r="AB15">
        <v>144</v>
      </c>
      <c r="AC15">
        <v>23</v>
      </c>
      <c r="AD15">
        <v>114</v>
      </c>
      <c r="AE15">
        <v>19</v>
      </c>
      <c r="AF15">
        <v>133</v>
      </c>
      <c r="AG15">
        <v>21</v>
      </c>
      <c r="AH15">
        <v>3</v>
      </c>
      <c r="AI15">
        <v>115</v>
      </c>
      <c r="AJ15">
        <v>20</v>
      </c>
      <c r="AK15">
        <v>29</v>
      </c>
      <c r="AL15">
        <v>74</v>
      </c>
      <c r="AM15">
        <v>70</v>
      </c>
      <c r="AN15">
        <v>1</v>
      </c>
      <c r="AO15">
        <v>15</v>
      </c>
      <c r="AP15">
        <v>18</v>
      </c>
      <c r="AQ15">
        <v>12</v>
      </c>
      <c r="AR15">
        <v>19</v>
      </c>
      <c r="AS15">
        <v>11</v>
      </c>
      <c r="AT15">
        <v>14</v>
      </c>
      <c r="AU15">
        <v>7</v>
      </c>
      <c r="AV15">
        <v>14</v>
      </c>
      <c r="AW15">
        <v>6</v>
      </c>
      <c r="AX15">
        <v>9</v>
      </c>
      <c r="AY15">
        <v>20</v>
      </c>
      <c r="AZ15">
        <v>10</v>
      </c>
      <c r="BA15">
        <v>5</v>
      </c>
      <c r="BB15">
        <v>12</v>
      </c>
      <c r="BC15">
        <v>4</v>
      </c>
      <c r="BD15">
        <v>0</v>
      </c>
      <c r="BE15">
        <v>35</v>
      </c>
      <c r="BF15">
        <v>126</v>
      </c>
      <c r="BG15">
        <v>93</v>
      </c>
      <c r="BH15">
        <v>68</v>
      </c>
      <c r="BI15">
        <v>37</v>
      </c>
      <c r="BJ15">
        <v>17</v>
      </c>
      <c r="BK15">
        <v>28</v>
      </c>
      <c r="BL15">
        <v>9</v>
      </c>
      <c r="BM15">
        <v>35</v>
      </c>
      <c r="BN15">
        <v>47</v>
      </c>
      <c r="BO15">
        <v>65</v>
      </c>
      <c r="BP15">
        <v>14</v>
      </c>
      <c r="BQ15">
        <v>36</v>
      </c>
      <c r="BR15">
        <v>54</v>
      </c>
      <c r="BS15">
        <v>50</v>
      </c>
      <c r="BT15">
        <v>9</v>
      </c>
      <c r="BU15">
        <v>30</v>
      </c>
      <c r="BV15">
        <v>7</v>
      </c>
      <c r="BW15">
        <v>31</v>
      </c>
      <c r="BX15">
        <v>74</v>
      </c>
      <c r="BY15">
        <v>67</v>
      </c>
      <c r="BZ15">
        <v>61</v>
      </c>
    </row>
    <row r="16" spans="1:78" x14ac:dyDescent="0.25">
      <c r="B16" s="7">
        <v>0.14000000000000001</v>
      </c>
      <c r="C16" s="7">
        <v>0.14000000000000001</v>
      </c>
      <c r="D16" s="7">
        <v>0.14000000000000001</v>
      </c>
      <c r="E16" s="7">
        <v>0.19</v>
      </c>
      <c r="F16" s="7">
        <v>0.16</v>
      </c>
      <c r="G16" s="7">
        <v>0.16</v>
      </c>
      <c r="H16" s="7">
        <v>0.1</v>
      </c>
      <c r="I16" s="7">
        <v>0.12</v>
      </c>
      <c r="J16" s="7">
        <v>0.16</v>
      </c>
      <c r="K16" s="7">
        <v>0.17</v>
      </c>
      <c r="L16" s="7">
        <v>0.12</v>
      </c>
      <c r="M16" s="7">
        <v>0.13</v>
      </c>
      <c r="N16" s="7">
        <v>0.14000000000000001</v>
      </c>
      <c r="O16" s="7">
        <v>0.18</v>
      </c>
      <c r="P16" s="7">
        <v>0.11</v>
      </c>
      <c r="Q16" s="7">
        <v>0.09</v>
      </c>
      <c r="R16" s="7">
        <v>0.15</v>
      </c>
      <c r="S16" s="7">
        <v>0.13</v>
      </c>
      <c r="T16" s="7">
        <v>0.17</v>
      </c>
      <c r="U16" s="7">
        <v>0.16</v>
      </c>
      <c r="V16" s="7">
        <v>0.15</v>
      </c>
      <c r="W16" s="7">
        <v>0.14000000000000001</v>
      </c>
      <c r="X16" s="7">
        <v>7.0000000000000007E-2</v>
      </c>
      <c r="Y16" s="7">
        <v>0.13</v>
      </c>
      <c r="Z16" s="7">
        <v>0.14000000000000001</v>
      </c>
      <c r="AA16" s="7">
        <v>0.14000000000000001</v>
      </c>
      <c r="AB16" s="7">
        <v>0.14000000000000001</v>
      </c>
      <c r="AC16" s="7">
        <v>0.15</v>
      </c>
      <c r="AD16" s="7">
        <v>0.12</v>
      </c>
      <c r="AE16" s="7">
        <v>0.26</v>
      </c>
      <c r="AF16" s="7">
        <v>0.14000000000000001</v>
      </c>
      <c r="AG16" s="7">
        <v>0.11</v>
      </c>
      <c r="AH16" s="7">
        <v>0.23</v>
      </c>
      <c r="AI16" s="7">
        <v>0.12</v>
      </c>
      <c r="AJ16" s="7">
        <v>0.22</v>
      </c>
      <c r="AK16" s="7">
        <v>0.22</v>
      </c>
      <c r="AL16" s="7">
        <v>0.13</v>
      </c>
      <c r="AM16" s="7">
        <v>0.15</v>
      </c>
      <c r="AN16" s="7">
        <v>7.0000000000000007E-2</v>
      </c>
      <c r="AO16" s="7">
        <v>0.17</v>
      </c>
      <c r="AP16" s="7">
        <v>0.15</v>
      </c>
      <c r="AQ16" s="7">
        <v>0.12</v>
      </c>
      <c r="AR16" s="7">
        <v>0.28000000000000003</v>
      </c>
      <c r="AS16" s="7">
        <v>0.15</v>
      </c>
      <c r="AT16" s="7">
        <v>0.12</v>
      </c>
      <c r="AU16" s="7">
        <v>0.08</v>
      </c>
      <c r="AV16" s="7">
        <v>0.15</v>
      </c>
      <c r="AW16" s="7">
        <v>0.24</v>
      </c>
      <c r="AX16" s="7">
        <v>0.11</v>
      </c>
      <c r="AY16" s="7">
        <v>0.17</v>
      </c>
      <c r="AZ16" s="7">
        <v>0.17</v>
      </c>
      <c r="BA16" s="7">
        <v>0.11</v>
      </c>
      <c r="BB16" s="7">
        <v>0.14000000000000001</v>
      </c>
      <c r="BC16" s="7">
        <v>0.06</v>
      </c>
      <c r="BD16" t="s">
        <v>108</v>
      </c>
      <c r="BE16" s="7">
        <v>0.18</v>
      </c>
      <c r="BF16" s="7">
        <v>0.13</v>
      </c>
      <c r="BG16" s="7">
        <v>0.13</v>
      </c>
      <c r="BH16" s="7">
        <v>0.16</v>
      </c>
      <c r="BI16" s="7">
        <v>0.12</v>
      </c>
      <c r="BJ16" s="7">
        <v>0.09</v>
      </c>
      <c r="BK16" s="7">
        <v>0.16</v>
      </c>
      <c r="BL16" s="7">
        <v>0.18</v>
      </c>
      <c r="BM16" s="7">
        <v>0.13</v>
      </c>
      <c r="BN16" s="7">
        <v>0.11</v>
      </c>
      <c r="BO16" s="7">
        <v>0.17</v>
      </c>
      <c r="BP16" s="7">
        <v>0.21</v>
      </c>
      <c r="BQ16" s="7">
        <v>0.12</v>
      </c>
      <c r="BR16" s="7">
        <v>0.12</v>
      </c>
      <c r="BS16" s="7">
        <v>0.12</v>
      </c>
      <c r="BT16" s="7">
        <v>0.12</v>
      </c>
      <c r="BU16" s="7">
        <v>0.21</v>
      </c>
      <c r="BV16" s="7">
        <v>0.08</v>
      </c>
      <c r="BW16" s="7">
        <v>0.13</v>
      </c>
      <c r="BX16" s="7">
        <v>0.09</v>
      </c>
      <c r="BY16" s="7">
        <v>0.08</v>
      </c>
      <c r="BZ16" s="7">
        <v>0.09</v>
      </c>
    </row>
    <row r="17" spans="1:78" x14ac:dyDescent="0.25">
      <c r="A17" t="s">
        <v>802</v>
      </c>
      <c r="B17">
        <v>88</v>
      </c>
      <c r="C17">
        <v>71</v>
      </c>
      <c r="D17">
        <v>12</v>
      </c>
      <c r="E17">
        <v>5</v>
      </c>
      <c r="F17">
        <v>12</v>
      </c>
      <c r="G17">
        <v>49</v>
      </c>
      <c r="H17">
        <v>27</v>
      </c>
      <c r="I17">
        <v>16</v>
      </c>
      <c r="J17">
        <v>36</v>
      </c>
      <c r="K17">
        <v>17</v>
      </c>
      <c r="L17">
        <v>19</v>
      </c>
      <c r="M17">
        <v>22</v>
      </c>
      <c r="N17">
        <v>58</v>
      </c>
      <c r="O17">
        <v>8</v>
      </c>
      <c r="P17">
        <v>1</v>
      </c>
      <c r="Q17">
        <v>20</v>
      </c>
      <c r="R17">
        <v>68</v>
      </c>
      <c r="S17">
        <v>62</v>
      </c>
      <c r="T17">
        <v>14</v>
      </c>
      <c r="U17">
        <v>12</v>
      </c>
      <c r="V17">
        <v>69</v>
      </c>
      <c r="W17">
        <v>4</v>
      </c>
      <c r="X17">
        <v>15</v>
      </c>
      <c r="Y17">
        <v>6</v>
      </c>
      <c r="Z17">
        <v>83</v>
      </c>
      <c r="AA17">
        <v>88</v>
      </c>
      <c r="AB17">
        <v>82</v>
      </c>
      <c r="AC17">
        <v>8</v>
      </c>
      <c r="AD17">
        <v>69</v>
      </c>
      <c r="AE17">
        <v>10</v>
      </c>
      <c r="AF17">
        <v>65</v>
      </c>
      <c r="AG17">
        <v>20</v>
      </c>
      <c r="AH17">
        <v>0</v>
      </c>
      <c r="AI17">
        <v>74</v>
      </c>
      <c r="AJ17">
        <v>6</v>
      </c>
      <c r="AK17">
        <v>7</v>
      </c>
      <c r="AL17">
        <v>43</v>
      </c>
      <c r="AM17">
        <v>34</v>
      </c>
      <c r="AN17">
        <v>1</v>
      </c>
      <c r="AO17">
        <v>9</v>
      </c>
      <c r="AP17">
        <v>8</v>
      </c>
      <c r="AQ17">
        <v>10</v>
      </c>
      <c r="AR17">
        <v>4</v>
      </c>
      <c r="AS17">
        <v>4</v>
      </c>
      <c r="AT17">
        <v>12</v>
      </c>
      <c r="AU17">
        <v>4</v>
      </c>
      <c r="AV17">
        <v>6</v>
      </c>
      <c r="AW17">
        <v>4</v>
      </c>
      <c r="AX17">
        <v>8</v>
      </c>
      <c r="AY17">
        <v>5</v>
      </c>
      <c r="AZ17">
        <v>5</v>
      </c>
      <c r="BA17">
        <v>5</v>
      </c>
      <c r="BB17">
        <v>9</v>
      </c>
      <c r="BC17">
        <v>3</v>
      </c>
      <c r="BD17">
        <v>1</v>
      </c>
      <c r="BE17">
        <v>22</v>
      </c>
      <c r="BF17">
        <v>67</v>
      </c>
      <c r="BG17">
        <v>59</v>
      </c>
      <c r="BH17">
        <v>29</v>
      </c>
      <c r="BI17">
        <v>26</v>
      </c>
      <c r="BJ17">
        <v>12</v>
      </c>
      <c r="BK17">
        <v>16</v>
      </c>
      <c r="BL17">
        <v>3</v>
      </c>
      <c r="BM17">
        <v>25</v>
      </c>
      <c r="BN17">
        <v>32</v>
      </c>
      <c r="BO17">
        <v>25</v>
      </c>
      <c r="BP17">
        <v>6</v>
      </c>
      <c r="BQ17">
        <v>21</v>
      </c>
      <c r="BR17">
        <v>30</v>
      </c>
      <c r="BS17">
        <v>29</v>
      </c>
      <c r="BT17">
        <v>7</v>
      </c>
      <c r="BU17">
        <v>14</v>
      </c>
      <c r="BV17">
        <v>6</v>
      </c>
      <c r="BW17">
        <v>16</v>
      </c>
      <c r="BX17">
        <v>37</v>
      </c>
      <c r="BY17">
        <v>35</v>
      </c>
      <c r="BZ17">
        <v>31</v>
      </c>
    </row>
    <row r="18" spans="1:78" x14ac:dyDescent="0.25">
      <c r="B18" s="7">
        <v>0.08</v>
      </c>
      <c r="C18" s="7">
        <v>7.0000000000000007E-2</v>
      </c>
      <c r="D18" s="7">
        <v>0.11</v>
      </c>
      <c r="E18" s="7">
        <v>0.08</v>
      </c>
      <c r="F18" s="7">
        <v>0.08</v>
      </c>
      <c r="G18" s="7">
        <v>7.0000000000000007E-2</v>
      </c>
      <c r="H18" s="7">
        <v>0.08</v>
      </c>
      <c r="I18" s="7">
        <v>0.05</v>
      </c>
      <c r="J18" s="7">
        <v>0.1</v>
      </c>
      <c r="K18" s="7">
        <v>7.0000000000000007E-2</v>
      </c>
      <c r="L18" s="7">
        <v>0.08</v>
      </c>
      <c r="M18" s="7">
        <v>0.08</v>
      </c>
      <c r="N18" s="7">
        <v>0.08</v>
      </c>
      <c r="O18" s="7">
        <v>7.0000000000000007E-2</v>
      </c>
      <c r="P18" s="7">
        <v>0.03</v>
      </c>
      <c r="Q18" s="7">
        <v>0.1</v>
      </c>
      <c r="R18" s="7">
        <v>7.0000000000000007E-2</v>
      </c>
      <c r="S18" s="7">
        <v>0.08</v>
      </c>
      <c r="T18" s="7">
        <v>0.08</v>
      </c>
      <c r="U18" s="7">
        <v>0.08</v>
      </c>
      <c r="V18" s="7">
        <v>0.08</v>
      </c>
      <c r="W18" s="7">
        <v>0.03</v>
      </c>
      <c r="X18" s="7">
        <v>0.1</v>
      </c>
      <c r="Y18" s="7">
        <v>0.04</v>
      </c>
      <c r="Z18" s="7">
        <v>0.08</v>
      </c>
      <c r="AA18" s="7">
        <v>0.08</v>
      </c>
      <c r="AB18" s="7">
        <v>0.08</v>
      </c>
      <c r="AC18" s="7">
        <v>0.05</v>
      </c>
      <c r="AD18" s="7">
        <v>0.08</v>
      </c>
      <c r="AE18" s="7">
        <v>0.13</v>
      </c>
      <c r="AF18" s="7">
        <v>7.0000000000000007E-2</v>
      </c>
      <c r="AG18" s="7">
        <v>0.11</v>
      </c>
      <c r="AH18" t="s">
        <v>108</v>
      </c>
      <c r="AI18" s="7">
        <v>0.08</v>
      </c>
      <c r="AJ18" s="7">
        <v>7.0000000000000007E-2</v>
      </c>
      <c r="AK18" s="7">
        <v>0.06</v>
      </c>
      <c r="AL18" s="7">
        <v>7.0000000000000007E-2</v>
      </c>
      <c r="AM18" s="7">
        <v>7.0000000000000007E-2</v>
      </c>
      <c r="AN18" s="7">
        <v>0.11</v>
      </c>
      <c r="AO18" s="7">
        <v>0.1</v>
      </c>
      <c r="AP18" s="7">
        <v>7.0000000000000007E-2</v>
      </c>
      <c r="AQ18" s="7">
        <v>0.1</v>
      </c>
      <c r="AR18" s="7">
        <v>7.0000000000000007E-2</v>
      </c>
      <c r="AS18" s="7">
        <v>0.05</v>
      </c>
      <c r="AT18" s="7">
        <v>0.1</v>
      </c>
      <c r="AU18" s="7">
        <v>0.04</v>
      </c>
      <c r="AV18" s="7">
        <v>0.06</v>
      </c>
      <c r="AW18" s="7">
        <v>0.14000000000000001</v>
      </c>
      <c r="AX18" s="7">
        <v>0.09</v>
      </c>
      <c r="AY18" s="7">
        <v>0.05</v>
      </c>
      <c r="AZ18" s="7">
        <v>0.09</v>
      </c>
      <c r="BA18" s="7">
        <v>0.11</v>
      </c>
      <c r="BB18" s="7">
        <v>0.1</v>
      </c>
      <c r="BC18" s="7">
        <v>0.05</v>
      </c>
      <c r="BD18" s="7">
        <v>0.23</v>
      </c>
      <c r="BE18" s="7">
        <v>0.11</v>
      </c>
      <c r="BF18" s="7">
        <v>7.0000000000000007E-2</v>
      </c>
      <c r="BG18" s="7">
        <v>0.08</v>
      </c>
      <c r="BH18" s="7">
        <v>7.0000000000000007E-2</v>
      </c>
      <c r="BI18" s="7">
        <v>0.09</v>
      </c>
      <c r="BJ18" s="7">
        <v>0.06</v>
      </c>
      <c r="BK18" s="7">
        <v>0.09</v>
      </c>
      <c r="BL18" s="7">
        <v>7.0000000000000007E-2</v>
      </c>
      <c r="BM18" s="7">
        <v>0.09</v>
      </c>
      <c r="BN18" s="7">
        <v>0.08</v>
      </c>
      <c r="BO18" s="7">
        <v>0.06</v>
      </c>
      <c r="BP18" s="7">
        <v>0.09</v>
      </c>
      <c r="BQ18" s="7">
        <v>7.0000000000000007E-2</v>
      </c>
      <c r="BR18" s="7">
        <v>7.0000000000000007E-2</v>
      </c>
      <c r="BS18" s="7">
        <v>7.0000000000000007E-2</v>
      </c>
      <c r="BT18" s="7">
        <v>0.1</v>
      </c>
      <c r="BU18" s="7">
        <v>0.1</v>
      </c>
      <c r="BV18" s="7">
        <v>7.0000000000000007E-2</v>
      </c>
      <c r="BW18" s="7">
        <v>7.0000000000000007E-2</v>
      </c>
      <c r="BX18" s="7">
        <v>0.05</v>
      </c>
      <c r="BY18" s="7">
        <v>0.04</v>
      </c>
      <c r="BZ18" s="7">
        <v>0.05</v>
      </c>
    </row>
    <row r="19" spans="1:78" x14ac:dyDescent="0.25">
      <c r="A19" t="s">
        <v>803</v>
      </c>
      <c r="B19">
        <v>25</v>
      </c>
      <c r="C19">
        <v>24</v>
      </c>
      <c r="D19">
        <v>1</v>
      </c>
      <c r="E19">
        <v>0</v>
      </c>
      <c r="F19">
        <v>2</v>
      </c>
      <c r="G19">
        <v>16</v>
      </c>
      <c r="H19">
        <v>7</v>
      </c>
      <c r="I19">
        <v>7</v>
      </c>
      <c r="J19">
        <v>6</v>
      </c>
      <c r="K19">
        <v>5</v>
      </c>
      <c r="L19">
        <v>7</v>
      </c>
      <c r="M19">
        <v>8</v>
      </c>
      <c r="N19">
        <v>13</v>
      </c>
      <c r="O19">
        <v>3</v>
      </c>
      <c r="P19">
        <v>2</v>
      </c>
      <c r="Q19">
        <v>9</v>
      </c>
      <c r="R19">
        <v>16</v>
      </c>
      <c r="S19">
        <v>19</v>
      </c>
      <c r="T19">
        <v>4</v>
      </c>
      <c r="U19">
        <v>2</v>
      </c>
      <c r="V19">
        <v>18</v>
      </c>
      <c r="W19">
        <v>4</v>
      </c>
      <c r="X19">
        <v>4</v>
      </c>
      <c r="Y19">
        <v>3</v>
      </c>
      <c r="Z19">
        <v>22</v>
      </c>
      <c r="AA19">
        <v>25</v>
      </c>
      <c r="AB19">
        <v>22</v>
      </c>
      <c r="AC19">
        <v>3</v>
      </c>
      <c r="AD19">
        <v>21</v>
      </c>
      <c r="AE19">
        <v>2</v>
      </c>
      <c r="AF19">
        <v>18</v>
      </c>
      <c r="AG19">
        <v>6</v>
      </c>
      <c r="AH19">
        <v>0</v>
      </c>
      <c r="AI19">
        <v>20</v>
      </c>
      <c r="AJ19">
        <v>3</v>
      </c>
      <c r="AK19">
        <v>2</v>
      </c>
      <c r="AL19">
        <v>10</v>
      </c>
      <c r="AM19">
        <v>13</v>
      </c>
      <c r="AN19">
        <v>0</v>
      </c>
      <c r="AO19">
        <v>2</v>
      </c>
      <c r="AP19">
        <v>6</v>
      </c>
      <c r="AQ19">
        <v>3</v>
      </c>
      <c r="AR19">
        <v>1</v>
      </c>
      <c r="AS19">
        <v>2</v>
      </c>
      <c r="AT19">
        <v>4</v>
      </c>
      <c r="AU19">
        <v>2</v>
      </c>
      <c r="AV19">
        <v>2</v>
      </c>
      <c r="AW19">
        <v>0</v>
      </c>
      <c r="AX19">
        <v>1</v>
      </c>
      <c r="AY19">
        <v>1</v>
      </c>
      <c r="AZ19">
        <v>0</v>
      </c>
      <c r="BA19">
        <v>0</v>
      </c>
      <c r="BB19">
        <v>0</v>
      </c>
      <c r="BC19">
        <v>3</v>
      </c>
      <c r="BD19">
        <v>0</v>
      </c>
      <c r="BE19">
        <v>6</v>
      </c>
      <c r="BF19">
        <v>20</v>
      </c>
      <c r="BG19">
        <v>15</v>
      </c>
      <c r="BH19">
        <v>11</v>
      </c>
      <c r="BI19">
        <v>7</v>
      </c>
      <c r="BJ19">
        <v>4</v>
      </c>
      <c r="BK19">
        <v>4</v>
      </c>
      <c r="BL19">
        <v>1</v>
      </c>
      <c r="BM19">
        <v>6</v>
      </c>
      <c r="BN19">
        <v>5</v>
      </c>
      <c r="BO19">
        <v>10</v>
      </c>
      <c r="BP19">
        <v>4</v>
      </c>
      <c r="BQ19">
        <v>3</v>
      </c>
      <c r="BR19">
        <v>8</v>
      </c>
      <c r="BS19">
        <v>6</v>
      </c>
      <c r="BT19">
        <v>1</v>
      </c>
      <c r="BU19">
        <v>4</v>
      </c>
      <c r="BV19">
        <v>0</v>
      </c>
      <c r="BW19">
        <v>3</v>
      </c>
      <c r="BX19">
        <v>10</v>
      </c>
      <c r="BY19">
        <v>10</v>
      </c>
      <c r="BZ19">
        <v>8</v>
      </c>
    </row>
    <row r="20" spans="1:78" x14ac:dyDescent="0.25">
      <c r="B20" s="7">
        <v>0.02</v>
      </c>
      <c r="C20" s="7">
        <v>0.02</v>
      </c>
      <c r="D20" s="7">
        <v>0.01</v>
      </c>
      <c r="E20" t="s">
        <v>108</v>
      </c>
      <c r="F20" s="7">
        <v>0.02</v>
      </c>
      <c r="G20" s="7">
        <v>0.02</v>
      </c>
      <c r="H20" s="7">
        <v>0.02</v>
      </c>
      <c r="I20" s="7">
        <v>0.02</v>
      </c>
      <c r="J20" s="7">
        <v>0.02</v>
      </c>
      <c r="K20" s="7">
        <v>0.02</v>
      </c>
      <c r="L20" s="7">
        <v>0.03</v>
      </c>
      <c r="M20" s="7">
        <v>0.03</v>
      </c>
      <c r="N20" s="7">
        <v>0.02</v>
      </c>
      <c r="O20" s="7">
        <v>0.03</v>
      </c>
      <c r="P20" s="7">
        <v>7.0000000000000007E-2</v>
      </c>
      <c r="Q20" s="7">
        <v>0.05</v>
      </c>
      <c r="R20" s="7">
        <v>0.02</v>
      </c>
      <c r="S20" s="7">
        <v>0.02</v>
      </c>
      <c r="T20" s="7">
        <v>0.02</v>
      </c>
      <c r="U20" s="7">
        <v>0.02</v>
      </c>
      <c r="V20" s="7">
        <v>0.02</v>
      </c>
      <c r="W20" s="7">
        <v>0.03</v>
      </c>
      <c r="X20" s="7">
        <v>0.03</v>
      </c>
      <c r="Y20" s="7">
        <v>0.03</v>
      </c>
      <c r="Z20" s="7">
        <v>0.02</v>
      </c>
      <c r="AA20" s="7">
        <v>0.02</v>
      </c>
      <c r="AB20" s="7">
        <v>0.02</v>
      </c>
      <c r="AC20" s="7">
        <v>0.02</v>
      </c>
      <c r="AD20" s="7">
        <v>0.02</v>
      </c>
      <c r="AE20" s="7">
        <v>0.02</v>
      </c>
      <c r="AF20" s="7">
        <v>0.02</v>
      </c>
      <c r="AG20" s="7">
        <v>0.03</v>
      </c>
      <c r="AH20" t="s">
        <v>108</v>
      </c>
      <c r="AI20" s="7">
        <v>0.02</v>
      </c>
      <c r="AJ20" s="7">
        <v>0.03</v>
      </c>
      <c r="AK20" s="7">
        <v>0.01</v>
      </c>
      <c r="AL20" s="7">
        <v>0.02</v>
      </c>
      <c r="AM20" s="7">
        <v>0.03</v>
      </c>
      <c r="AN20" t="s">
        <v>108</v>
      </c>
      <c r="AO20" s="7">
        <v>0.03</v>
      </c>
      <c r="AP20" s="7">
        <v>0.05</v>
      </c>
      <c r="AQ20" s="7">
        <v>0.03</v>
      </c>
      <c r="AR20" s="7">
        <v>0.01</v>
      </c>
      <c r="AS20" s="7">
        <v>0.03</v>
      </c>
      <c r="AT20" s="7">
        <v>0.04</v>
      </c>
      <c r="AU20" s="7">
        <v>0.02</v>
      </c>
      <c r="AV20" s="7">
        <v>0.02</v>
      </c>
      <c r="AW20" t="s">
        <v>108</v>
      </c>
      <c r="AX20" s="7">
        <v>0.01</v>
      </c>
      <c r="AY20" s="7">
        <v>0.01</v>
      </c>
      <c r="AZ20" t="s">
        <v>108</v>
      </c>
      <c r="BA20" t="s">
        <v>108</v>
      </c>
      <c r="BB20" t="s">
        <v>108</v>
      </c>
      <c r="BC20" s="7">
        <v>0.04</v>
      </c>
      <c r="BD20" t="s">
        <v>108</v>
      </c>
      <c r="BE20" s="7">
        <v>0.03</v>
      </c>
      <c r="BF20" s="7">
        <v>0.02</v>
      </c>
      <c r="BG20" s="7">
        <v>0.02</v>
      </c>
      <c r="BH20" s="7">
        <v>0.03</v>
      </c>
      <c r="BI20" s="7">
        <v>0.02</v>
      </c>
      <c r="BJ20" s="7">
        <v>0.02</v>
      </c>
      <c r="BK20" s="7">
        <v>0.02</v>
      </c>
      <c r="BL20" s="7">
        <v>0.02</v>
      </c>
      <c r="BM20" s="7">
        <v>0.02</v>
      </c>
      <c r="BN20" s="7">
        <v>0.01</v>
      </c>
      <c r="BO20" s="7">
        <v>0.02</v>
      </c>
      <c r="BP20" s="7">
        <v>0.06</v>
      </c>
      <c r="BQ20" s="7">
        <v>0.01</v>
      </c>
      <c r="BR20" s="7">
        <v>0.02</v>
      </c>
      <c r="BS20" s="7">
        <v>0.01</v>
      </c>
      <c r="BT20" s="7">
        <v>0.02</v>
      </c>
      <c r="BU20" s="7">
        <v>0.03</v>
      </c>
      <c r="BV20" t="s">
        <v>108</v>
      </c>
      <c r="BW20" s="7">
        <v>0.01</v>
      </c>
      <c r="BX20" s="7">
        <v>0.01</v>
      </c>
      <c r="BY20" s="7">
        <v>0.01</v>
      </c>
      <c r="BZ20" s="7">
        <v>0.01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804</v>
      </c>
      <c r="B23">
        <v>872</v>
      </c>
      <c r="C23">
        <v>745</v>
      </c>
      <c r="D23">
        <v>82</v>
      </c>
      <c r="E23">
        <v>45</v>
      </c>
      <c r="F23">
        <v>118</v>
      </c>
      <c r="G23">
        <v>502</v>
      </c>
      <c r="H23">
        <v>252</v>
      </c>
      <c r="I23">
        <v>277</v>
      </c>
      <c r="J23">
        <v>256</v>
      </c>
      <c r="K23">
        <v>164</v>
      </c>
      <c r="L23">
        <v>174</v>
      </c>
      <c r="M23">
        <v>200</v>
      </c>
      <c r="N23">
        <v>579</v>
      </c>
      <c r="O23">
        <v>75</v>
      </c>
      <c r="P23">
        <v>18</v>
      </c>
      <c r="Q23">
        <v>154</v>
      </c>
      <c r="R23">
        <v>718</v>
      </c>
      <c r="S23">
        <v>621</v>
      </c>
      <c r="T23">
        <v>129</v>
      </c>
      <c r="U23">
        <v>107</v>
      </c>
      <c r="V23">
        <v>659</v>
      </c>
      <c r="W23">
        <v>87</v>
      </c>
      <c r="X23">
        <v>115</v>
      </c>
      <c r="Y23">
        <v>99</v>
      </c>
      <c r="Z23">
        <v>772</v>
      </c>
      <c r="AA23">
        <v>871</v>
      </c>
      <c r="AB23">
        <v>772</v>
      </c>
      <c r="AC23">
        <v>119</v>
      </c>
      <c r="AD23">
        <v>703</v>
      </c>
      <c r="AE23">
        <v>44</v>
      </c>
      <c r="AF23">
        <v>697</v>
      </c>
      <c r="AG23">
        <v>141</v>
      </c>
      <c r="AH23">
        <v>9</v>
      </c>
      <c r="AI23">
        <v>712</v>
      </c>
      <c r="AJ23">
        <v>60</v>
      </c>
      <c r="AK23">
        <v>92</v>
      </c>
      <c r="AL23">
        <v>461</v>
      </c>
      <c r="AM23">
        <v>337</v>
      </c>
      <c r="AN23">
        <v>9</v>
      </c>
      <c r="AO23">
        <v>64</v>
      </c>
      <c r="AP23">
        <v>86</v>
      </c>
      <c r="AQ23">
        <v>74</v>
      </c>
      <c r="AR23">
        <v>43</v>
      </c>
      <c r="AS23">
        <v>59</v>
      </c>
      <c r="AT23">
        <v>93</v>
      </c>
      <c r="AU23">
        <v>78</v>
      </c>
      <c r="AV23">
        <v>72</v>
      </c>
      <c r="AW23">
        <v>16</v>
      </c>
      <c r="AX23">
        <v>66</v>
      </c>
      <c r="AY23">
        <v>91</v>
      </c>
      <c r="AZ23">
        <v>39</v>
      </c>
      <c r="BA23">
        <v>37</v>
      </c>
      <c r="BB23">
        <v>64</v>
      </c>
      <c r="BC23">
        <v>53</v>
      </c>
      <c r="BD23">
        <v>2</v>
      </c>
      <c r="BE23">
        <v>135</v>
      </c>
      <c r="BF23">
        <v>737</v>
      </c>
      <c r="BG23">
        <v>564</v>
      </c>
      <c r="BH23">
        <v>307</v>
      </c>
      <c r="BI23">
        <v>223</v>
      </c>
      <c r="BJ23">
        <v>158</v>
      </c>
      <c r="BK23">
        <v>130</v>
      </c>
      <c r="BL23">
        <v>37</v>
      </c>
      <c r="BM23">
        <v>210</v>
      </c>
      <c r="BN23">
        <v>335</v>
      </c>
      <c r="BO23">
        <v>285</v>
      </c>
      <c r="BP23">
        <v>42</v>
      </c>
      <c r="BQ23">
        <v>248</v>
      </c>
      <c r="BR23">
        <v>342</v>
      </c>
      <c r="BS23">
        <v>328</v>
      </c>
      <c r="BT23">
        <v>55</v>
      </c>
      <c r="BU23">
        <v>92</v>
      </c>
      <c r="BV23">
        <v>68</v>
      </c>
      <c r="BW23">
        <v>191</v>
      </c>
      <c r="BX23">
        <v>662</v>
      </c>
      <c r="BY23">
        <v>683</v>
      </c>
      <c r="BZ23">
        <v>577</v>
      </c>
    </row>
    <row r="24" spans="1:78" x14ac:dyDescent="0.25">
      <c r="B24" s="7">
        <v>0.76</v>
      </c>
      <c r="C24" s="7">
        <v>0.76</v>
      </c>
      <c r="D24" s="7">
        <v>0.74</v>
      </c>
      <c r="E24" s="7">
        <v>0.72</v>
      </c>
      <c r="F24" s="7">
        <v>0.74</v>
      </c>
      <c r="G24" s="7">
        <v>0.75</v>
      </c>
      <c r="H24" s="7">
        <v>0.79</v>
      </c>
      <c r="I24" s="7">
        <v>0.81</v>
      </c>
      <c r="J24" s="7">
        <v>0.72</v>
      </c>
      <c r="K24" s="7">
        <v>0.72</v>
      </c>
      <c r="L24" s="7">
        <v>0.76</v>
      </c>
      <c r="M24" s="7">
        <v>0.74</v>
      </c>
      <c r="N24" s="7">
        <v>0.76</v>
      </c>
      <c r="O24" s="7">
        <v>0.72</v>
      </c>
      <c r="P24" s="7">
        <v>0.79</v>
      </c>
      <c r="Q24" s="7">
        <v>0.76</v>
      </c>
      <c r="R24" s="7">
        <v>0.76</v>
      </c>
      <c r="S24" s="7">
        <v>0.76</v>
      </c>
      <c r="T24" s="7">
        <v>0.72</v>
      </c>
      <c r="U24" s="7">
        <v>0.74</v>
      </c>
      <c r="V24" s="7">
        <v>0.75</v>
      </c>
      <c r="W24" s="7">
        <v>0.78</v>
      </c>
      <c r="X24" s="7">
        <v>0.79</v>
      </c>
      <c r="Y24" s="7">
        <v>0.79</v>
      </c>
      <c r="Z24" s="7">
        <v>0.75</v>
      </c>
      <c r="AA24" s="7">
        <v>0.76</v>
      </c>
      <c r="AB24" s="7">
        <v>0.75</v>
      </c>
      <c r="AC24" s="7">
        <v>0.78</v>
      </c>
      <c r="AD24" s="7">
        <v>0.77</v>
      </c>
      <c r="AE24" s="7">
        <v>0.59</v>
      </c>
      <c r="AF24" s="7">
        <v>0.76</v>
      </c>
      <c r="AG24" s="7">
        <v>0.75</v>
      </c>
      <c r="AH24" s="7">
        <v>0.77</v>
      </c>
      <c r="AI24" s="7">
        <v>0.77</v>
      </c>
      <c r="AJ24" s="7">
        <v>0.68</v>
      </c>
      <c r="AK24" s="7">
        <v>0.69</v>
      </c>
      <c r="AL24" s="7">
        <v>0.78</v>
      </c>
      <c r="AM24" s="7">
        <v>0.74</v>
      </c>
      <c r="AN24" s="7">
        <v>0.83</v>
      </c>
      <c r="AO24" s="7">
        <v>0.69</v>
      </c>
      <c r="AP24" s="7">
        <v>0.72</v>
      </c>
      <c r="AQ24" s="7">
        <v>0.74</v>
      </c>
      <c r="AR24" s="7">
        <v>0.64</v>
      </c>
      <c r="AS24" s="7">
        <v>0.77</v>
      </c>
      <c r="AT24" s="7">
        <v>0.75</v>
      </c>
      <c r="AU24" s="7">
        <v>0.86</v>
      </c>
      <c r="AV24" s="7">
        <v>0.77</v>
      </c>
      <c r="AW24" s="7">
        <v>0.62</v>
      </c>
      <c r="AX24" s="7">
        <v>0.78</v>
      </c>
      <c r="AY24" s="7">
        <v>0.77</v>
      </c>
      <c r="AZ24" s="7">
        <v>0.69</v>
      </c>
      <c r="BA24" s="7">
        <v>0.77</v>
      </c>
      <c r="BB24" s="7">
        <v>0.76</v>
      </c>
      <c r="BC24" s="7">
        <v>0.85</v>
      </c>
      <c r="BD24" s="7">
        <v>0.77</v>
      </c>
      <c r="BE24" s="7">
        <v>0.68</v>
      </c>
      <c r="BF24" s="7">
        <v>0.77</v>
      </c>
      <c r="BG24" s="7">
        <v>0.77</v>
      </c>
      <c r="BH24" s="7">
        <v>0.73</v>
      </c>
      <c r="BI24" s="7">
        <v>0.76</v>
      </c>
      <c r="BJ24" s="7">
        <v>0.82</v>
      </c>
      <c r="BK24" s="7">
        <v>0.72</v>
      </c>
      <c r="BL24" s="7">
        <v>0.74</v>
      </c>
      <c r="BM24" s="7">
        <v>0.76</v>
      </c>
      <c r="BN24" s="7">
        <v>0.8</v>
      </c>
      <c r="BO24" s="7">
        <v>0.73</v>
      </c>
      <c r="BP24" s="7">
        <v>0.62</v>
      </c>
      <c r="BQ24" s="7">
        <v>0.8</v>
      </c>
      <c r="BR24" s="7">
        <v>0.79</v>
      </c>
      <c r="BS24" s="7">
        <v>0.79</v>
      </c>
      <c r="BT24" s="7">
        <v>0.76</v>
      </c>
      <c r="BU24" s="7">
        <v>0.66</v>
      </c>
      <c r="BV24" s="7">
        <v>0.84</v>
      </c>
      <c r="BW24" s="7">
        <v>0.79</v>
      </c>
      <c r="BX24" s="7">
        <v>0.84</v>
      </c>
      <c r="BY24" s="7">
        <v>0.85</v>
      </c>
      <c r="BZ24" s="7">
        <v>0.85</v>
      </c>
    </row>
    <row r="25" spans="1:78" x14ac:dyDescent="0.25">
      <c r="A25" t="s">
        <v>805</v>
      </c>
      <c r="B25">
        <v>113</v>
      </c>
      <c r="C25">
        <v>95</v>
      </c>
      <c r="D25">
        <v>13</v>
      </c>
      <c r="E25">
        <v>5</v>
      </c>
      <c r="F25">
        <v>15</v>
      </c>
      <c r="G25">
        <v>64</v>
      </c>
      <c r="H25">
        <v>34</v>
      </c>
      <c r="I25">
        <v>23</v>
      </c>
      <c r="J25">
        <v>42</v>
      </c>
      <c r="K25">
        <v>22</v>
      </c>
      <c r="L25">
        <v>26</v>
      </c>
      <c r="M25">
        <v>30</v>
      </c>
      <c r="N25">
        <v>70</v>
      </c>
      <c r="O25">
        <v>11</v>
      </c>
      <c r="P25">
        <v>2</v>
      </c>
      <c r="Q25">
        <v>29</v>
      </c>
      <c r="R25">
        <v>85</v>
      </c>
      <c r="S25">
        <v>81</v>
      </c>
      <c r="T25">
        <v>18</v>
      </c>
      <c r="U25">
        <v>14</v>
      </c>
      <c r="V25">
        <v>87</v>
      </c>
      <c r="W25">
        <v>7</v>
      </c>
      <c r="X25">
        <v>19</v>
      </c>
      <c r="Y25">
        <v>9</v>
      </c>
      <c r="Z25">
        <v>104</v>
      </c>
      <c r="AA25">
        <v>113</v>
      </c>
      <c r="AB25">
        <v>104</v>
      </c>
      <c r="AC25">
        <v>10</v>
      </c>
      <c r="AD25">
        <v>90</v>
      </c>
      <c r="AE25">
        <v>12</v>
      </c>
      <c r="AF25">
        <v>83</v>
      </c>
      <c r="AG25">
        <v>27</v>
      </c>
      <c r="AH25">
        <v>0</v>
      </c>
      <c r="AI25">
        <v>93</v>
      </c>
      <c r="AJ25">
        <v>9</v>
      </c>
      <c r="AK25">
        <v>9</v>
      </c>
      <c r="AL25">
        <v>53</v>
      </c>
      <c r="AM25">
        <v>47</v>
      </c>
      <c r="AN25">
        <v>1</v>
      </c>
      <c r="AO25">
        <v>12</v>
      </c>
      <c r="AP25">
        <v>14</v>
      </c>
      <c r="AQ25">
        <v>13</v>
      </c>
      <c r="AR25">
        <v>5</v>
      </c>
      <c r="AS25">
        <v>7</v>
      </c>
      <c r="AT25">
        <v>16</v>
      </c>
      <c r="AU25">
        <v>6</v>
      </c>
      <c r="AV25">
        <v>8</v>
      </c>
      <c r="AW25">
        <v>4</v>
      </c>
      <c r="AX25">
        <v>9</v>
      </c>
      <c r="AY25">
        <v>6</v>
      </c>
      <c r="AZ25">
        <v>5</v>
      </c>
      <c r="BA25">
        <v>5</v>
      </c>
      <c r="BB25">
        <v>9</v>
      </c>
      <c r="BC25">
        <v>6</v>
      </c>
      <c r="BD25">
        <v>1</v>
      </c>
      <c r="BE25">
        <v>27</v>
      </c>
      <c r="BF25">
        <v>86</v>
      </c>
      <c r="BG25">
        <v>74</v>
      </c>
      <c r="BH25">
        <v>40</v>
      </c>
      <c r="BI25">
        <v>33</v>
      </c>
      <c r="BJ25">
        <v>16</v>
      </c>
      <c r="BK25">
        <v>20</v>
      </c>
      <c r="BL25">
        <v>4</v>
      </c>
      <c r="BM25">
        <v>31</v>
      </c>
      <c r="BN25">
        <v>38</v>
      </c>
      <c r="BO25">
        <v>34</v>
      </c>
      <c r="BP25">
        <v>10</v>
      </c>
      <c r="BQ25">
        <v>24</v>
      </c>
      <c r="BR25">
        <v>39</v>
      </c>
      <c r="BS25">
        <v>35</v>
      </c>
      <c r="BT25">
        <v>9</v>
      </c>
      <c r="BU25">
        <v>18</v>
      </c>
      <c r="BV25">
        <v>6</v>
      </c>
      <c r="BW25">
        <v>18</v>
      </c>
      <c r="BX25">
        <v>47</v>
      </c>
      <c r="BY25">
        <v>45</v>
      </c>
      <c r="BZ25">
        <v>39</v>
      </c>
    </row>
    <row r="26" spans="1:78" x14ac:dyDescent="0.25">
      <c r="B26" s="7">
        <v>0.1</v>
      </c>
      <c r="C26" s="7">
        <v>0.1</v>
      </c>
      <c r="D26" s="7">
        <v>0.12</v>
      </c>
      <c r="E26" s="7">
        <v>0.08</v>
      </c>
      <c r="F26" s="7">
        <v>0.09</v>
      </c>
      <c r="G26" s="7">
        <v>0.1</v>
      </c>
      <c r="H26" s="7">
        <v>0.11</v>
      </c>
      <c r="I26" s="7">
        <v>7.0000000000000007E-2</v>
      </c>
      <c r="J26" s="7">
        <v>0.12</v>
      </c>
      <c r="K26" s="7">
        <v>0.1</v>
      </c>
      <c r="L26" s="7">
        <v>0.11</v>
      </c>
      <c r="M26" s="7">
        <v>0.11</v>
      </c>
      <c r="N26" s="7">
        <v>0.09</v>
      </c>
      <c r="O26" s="7">
        <v>0.1</v>
      </c>
      <c r="P26" s="7">
        <v>0.09</v>
      </c>
      <c r="Q26" s="7">
        <v>0.14000000000000001</v>
      </c>
      <c r="R26" s="7">
        <v>0.09</v>
      </c>
      <c r="S26" s="7">
        <v>0.1</v>
      </c>
      <c r="T26" s="7">
        <v>0.1</v>
      </c>
      <c r="U26" s="7">
        <v>0.1</v>
      </c>
      <c r="V26" s="7">
        <v>0.1</v>
      </c>
      <c r="W26" s="7">
        <v>7.0000000000000007E-2</v>
      </c>
      <c r="X26" s="7">
        <v>0.13</v>
      </c>
      <c r="Y26" s="7">
        <v>7.0000000000000007E-2</v>
      </c>
      <c r="Z26" s="7">
        <v>0.1</v>
      </c>
      <c r="AA26" s="7">
        <v>0.1</v>
      </c>
      <c r="AB26" s="7">
        <v>0.1</v>
      </c>
      <c r="AC26" s="7">
        <v>7.0000000000000007E-2</v>
      </c>
      <c r="AD26" s="7">
        <v>0.1</v>
      </c>
      <c r="AE26" s="7">
        <v>0.15</v>
      </c>
      <c r="AF26" s="7">
        <v>0.09</v>
      </c>
      <c r="AG26" s="7">
        <v>0.14000000000000001</v>
      </c>
      <c r="AH26" t="s">
        <v>108</v>
      </c>
      <c r="AI26" s="7">
        <v>0.1</v>
      </c>
      <c r="AJ26" s="7">
        <v>0.1</v>
      </c>
      <c r="AK26" s="7">
        <v>7.0000000000000007E-2</v>
      </c>
      <c r="AL26" s="7">
        <v>0.09</v>
      </c>
      <c r="AM26" s="7">
        <v>0.1</v>
      </c>
      <c r="AN26" s="7">
        <v>0.11</v>
      </c>
      <c r="AO26" s="7">
        <v>0.13</v>
      </c>
      <c r="AP26" s="7">
        <v>0.12</v>
      </c>
      <c r="AQ26" s="7">
        <v>0.13</v>
      </c>
      <c r="AR26" s="7">
        <v>0.08</v>
      </c>
      <c r="AS26" s="7">
        <v>0.09</v>
      </c>
      <c r="AT26" s="7">
        <v>0.13</v>
      </c>
      <c r="AU26" s="7">
        <v>7.0000000000000007E-2</v>
      </c>
      <c r="AV26" s="7">
        <v>0.09</v>
      </c>
      <c r="AW26" s="7">
        <v>0.14000000000000001</v>
      </c>
      <c r="AX26" s="7">
        <v>0.1</v>
      </c>
      <c r="AY26" s="7">
        <v>0.05</v>
      </c>
      <c r="AZ26" s="7">
        <v>0.09</v>
      </c>
      <c r="BA26" s="7">
        <v>0.11</v>
      </c>
      <c r="BB26" s="7">
        <v>0.1</v>
      </c>
      <c r="BC26" s="7">
        <v>0.1</v>
      </c>
      <c r="BD26" s="7">
        <v>0.23</v>
      </c>
      <c r="BE26" s="7">
        <v>0.14000000000000001</v>
      </c>
      <c r="BF26" s="7">
        <v>0.09</v>
      </c>
      <c r="BG26" s="7">
        <v>0.1</v>
      </c>
      <c r="BH26" s="7">
        <v>0.1</v>
      </c>
      <c r="BI26" s="7">
        <v>0.11</v>
      </c>
      <c r="BJ26" s="7">
        <v>0.08</v>
      </c>
      <c r="BK26" s="7">
        <v>0.11</v>
      </c>
      <c r="BL26" s="7">
        <v>0.09</v>
      </c>
      <c r="BM26" s="7">
        <v>0.11</v>
      </c>
      <c r="BN26" s="7">
        <v>0.09</v>
      </c>
      <c r="BO26" s="7">
        <v>0.09</v>
      </c>
      <c r="BP26" s="7">
        <v>0.15</v>
      </c>
      <c r="BQ26" s="7">
        <v>0.08</v>
      </c>
      <c r="BR26" s="7">
        <v>0.09</v>
      </c>
      <c r="BS26" s="7">
        <v>0.08</v>
      </c>
      <c r="BT26" s="7">
        <v>0.12</v>
      </c>
      <c r="BU26" s="7">
        <v>0.13</v>
      </c>
      <c r="BV26" s="7">
        <v>7.0000000000000007E-2</v>
      </c>
      <c r="BW26" s="7">
        <v>0.08</v>
      </c>
      <c r="BX26" s="7">
        <v>0.06</v>
      </c>
      <c r="BY26" s="7">
        <v>0.06</v>
      </c>
      <c r="BZ26" s="7">
        <v>0.06</v>
      </c>
    </row>
    <row r="27" spans="1:78" x14ac:dyDescent="0.25">
      <c r="A27" t="s">
        <v>41</v>
      </c>
      <c r="B27">
        <v>7</v>
      </c>
      <c r="C27">
        <v>6</v>
      </c>
      <c r="D27">
        <v>0</v>
      </c>
      <c r="E27">
        <v>1</v>
      </c>
      <c r="F27">
        <v>2</v>
      </c>
      <c r="G27">
        <v>2</v>
      </c>
      <c r="H27">
        <v>3</v>
      </c>
      <c r="I27">
        <v>0</v>
      </c>
      <c r="J27">
        <v>3</v>
      </c>
      <c r="K27">
        <v>2</v>
      </c>
      <c r="L27">
        <v>2</v>
      </c>
      <c r="M27">
        <v>3</v>
      </c>
      <c r="N27">
        <v>3</v>
      </c>
      <c r="O27">
        <v>0</v>
      </c>
      <c r="P27">
        <v>0</v>
      </c>
      <c r="Q27">
        <v>2</v>
      </c>
      <c r="R27">
        <v>5</v>
      </c>
      <c r="S27">
        <v>6</v>
      </c>
      <c r="T27">
        <v>1</v>
      </c>
      <c r="U27">
        <v>0</v>
      </c>
      <c r="V27">
        <v>5</v>
      </c>
      <c r="W27">
        <v>1</v>
      </c>
      <c r="X27">
        <v>1</v>
      </c>
      <c r="Y27">
        <v>1</v>
      </c>
      <c r="Z27">
        <v>6</v>
      </c>
      <c r="AA27">
        <v>7</v>
      </c>
      <c r="AB27">
        <v>6</v>
      </c>
      <c r="AC27">
        <v>1</v>
      </c>
      <c r="AD27">
        <v>6</v>
      </c>
      <c r="AE27">
        <v>0</v>
      </c>
      <c r="AF27">
        <v>7</v>
      </c>
      <c r="AG27">
        <v>0</v>
      </c>
      <c r="AH27">
        <v>0</v>
      </c>
      <c r="AI27">
        <v>4</v>
      </c>
      <c r="AJ27">
        <v>0</v>
      </c>
      <c r="AK27">
        <v>2</v>
      </c>
      <c r="AL27">
        <v>2</v>
      </c>
      <c r="AM27">
        <v>4</v>
      </c>
      <c r="AN27">
        <v>0</v>
      </c>
      <c r="AO27">
        <v>1</v>
      </c>
      <c r="AP27">
        <v>1</v>
      </c>
      <c r="AQ27">
        <v>1</v>
      </c>
      <c r="AR27">
        <v>0</v>
      </c>
      <c r="AS27">
        <v>0</v>
      </c>
      <c r="AT27">
        <v>1</v>
      </c>
      <c r="AU27">
        <v>0</v>
      </c>
      <c r="AV27">
        <v>0</v>
      </c>
      <c r="AW27">
        <v>0</v>
      </c>
      <c r="AX27">
        <v>0</v>
      </c>
      <c r="AY27">
        <v>1</v>
      </c>
      <c r="AZ27">
        <v>3</v>
      </c>
      <c r="BA27">
        <v>1</v>
      </c>
      <c r="BB27">
        <v>0</v>
      </c>
      <c r="BC27">
        <v>0</v>
      </c>
      <c r="BD27">
        <v>0</v>
      </c>
      <c r="BE27">
        <v>0</v>
      </c>
      <c r="BF27">
        <v>7</v>
      </c>
      <c r="BG27">
        <v>3</v>
      </c>
      <c r="BH27">
        <v>3</v>
      </c>
      <c r="BI27">
        <v>0</v>
      </c>
      <c r="BJ27">
        <v>1</v>
      </c>
      <c r="BK27">
        <v>2</v>
      </c>
      <c r="BL27">
        <v>0</v>
      </c>
      <c r="BM27">
        <v>0</v>
      </c>
      <c r="BN27">
        <v>1</v>
      </c>
      <c r="BO27">
        <v>5</v>
      </c>
      <c r="BP27">
        <v>1</v>
      </c>
      <c r="BQ27">
        <v>1</v>
      </c>
      <c r="BR27">
        <v>0</v>
      </c>
      <c r="BS27">
        <v>1</v>
      </c>
      <c r="BT27">
        <v>0</v>
      </c>
      <c r="BU27">
        <v>0</v>
      </c>
      <c r="BV27">
        <v>0</v>
      </c>
      <c r="BW27">
        <v>1</v>
      </c>
      <c r="BX27">
        <v>4</v>
      </c>
      <c r="BY27">
        <v>5</v>
      </c>
      <c r="BZ27">
        <v>3</v>
      </c>
    </row>
    <row r="28" spans="1:78" x14ac:dyDescent="0.25">
      <c r="B28" s="7">
        <v>0.01</v>
      </c>
      <c r="C28" s="7">
        <v>0.01</v>
      </c>
      <c r="D28" t="s">
        <v>108</v>
      </c>
      <c r="E28" s="7">
        <v>0.01</v>
      </c>
      <c r="F28" s="7">
        <v>0.01</v>
      </c>
      <c r="G28">
        <v>0</v>
      </c>
      <c r="H28" s="7">
        <v>0.01</v>
      </c>
      <c r="I28" t="s">
        <v>108</v>
      </c>
      <c r="J28" s="7">
        <v>0.01</v>
      </c>
      <c r="K28" s="7">
        <v>0.01</v>
      </c>
      <c r="L28" s="7">
        <v>0.01</v>
      </c>
      <c r="M28" s="7">
        <v>0.01</v>
      </c>
      <c r="N28">
        <v>0</v>
      </c>
      <c r="O28" t="s">
        <v>108</v>
      </c>
      <c r="P28" t="s">
        <v>108</v>
      </c>
      <c r="Q28" s="7">
        <v>0.01</v>
      </c>
      <c r="R28" s="7">
        <v>0.01</v>
      </c>
      <c r="S28" s="7">
        <v>0.01</v>
      </c>
      <c r="T28">
        <v>0</v>
      </c>
      <c r="U28" t="s">
        <v>108</v>
      </c>
      <c r="V28" s="7">
        <v>0.01</v>
      </c>
      <c r="W28" s="7">
        <v>0.01</v>
      </c>
      <c r="X28" s="7">
        <v>0.01</v>
      </c>
      <c r="Y28" s="7">
        <v>0.01</v>
      </c>
      <c r="Z28" s="7">
        <v>0.01</v>
      </c>
      <c r="AA28" s="7">
        <v>0.01</v>
      </c>
      <c r="AB28" s="7">
        <v>0.01</v>
      </c>
      <c r="AC28" s="7">
        <v>0.01</v>
      </c>
      <c r="AD28" s="7">
        <v>0.01</v>
      </c>
      <c r="AE28" t="s">
        <v>108</v>
      </c>
      <c r="AF28" s="7">
        <v>0.01</v>
      </c>
      <c r="AG28" t="s">
        <v>108</v>
      </c>
      <c r="AH28" t="s">
        <v>108</v>
      </c>
      <c r="AI28">
        <v>0</v>
      </c>
      <c r="AJ28" t="s">
        <v>108</v>
      </c>
      <c r="AK28" s="7">
        <v>0.02</v>
      </c>
      <c r="AL28">
        <v>0</v>
      </c>
      <c r="AM28" s="7">
        <v>0.01</v>
      </c>
      <c r="AN28" t="s">
        <v>108</v>
      </c>
      <c r="AO28" s="7">
        <v>0.01</v>
      </c>
      <c r="AP28" s="7">
        <v>0.01</v>
      </c>
      <c r="AQ28" s="7">
        <v>0.01</v>
      </c>
      <c r="AR28" t="s">
        <v>108</v>
      </c>
      <c r="AS28" t="s">
        <v>108</v>
      </c>
      <c r="AT28" s="7">
        <v>0.01</v>
      </c>
      <c r="AU28" t="s">
        <v>108</v>
      </c>
      <c r="AV28" t="s">
        <v>108</v>
      </c>
      <c r="AW28" t="s">
        <v>108</v>
      </c>
      <c r="AX28" t="s">
        <v>108</v>
      </c>
      <c r="AY28" s="7">
        <v>0.01</v>
      </c>
      <c r="AZ28" s="7">
        <v>0.04</v>
      </c>
      <c r="BA28" s="7">
        <v>0.01</v>
      </c>
      <c r="BB28" t="s">
        <v>108</v>
      </c>
      <c r="BC28" t="s">
        <v>108</v>
      </c>
      <c r="BD28" t="s">
        <v>108</v>
      </c>
      <c r="BE28" t="s">
        <v>108</v>
      </c>
      <c r="BF28" s="7">
        <v>0.01</v>
      </c>
      <c r="BG28">
        <v>0</v>
      </c>
      <c r="BH28" s="7">
        <v>0.01</v>
      </c>
      <c r="BI28" t="s">
        <v>108</v>
      </c>
      <c r="BJ28" s="7">
        <v>0.01</v>
      </c>
      <c r="BK28" s="7">
        <v>0.01</v>
      </c>
      <c r="BL28" t="s">
        <v>108</v>
      </c>
      <c r="BM28" t="s">
        <v>108</v>
      </c>
      <c r="BN28">
        <v>0</v>
      </c>
      <c r="BO28" s="7">
        <v>0.01</v>
      </c>
      <c r="BP28" s="7">
        <v>0.01</v>
      </c>
      <c r="BQ28">
        <v>0</v>
      </c>
      <c r="BR28" t="s">
        <v>108</v>
      </c>
      <c r="BS28">
        <v>0</v>
      </c>
      <c r="BT28" t="s">
        <v>108</v>
      </c>
      <c r="BU28" t="s">
        <v>108</v>
      </c>
      <c r="BV28" t="s">
        <v>108</v>
      </c>
      <c r="BW28">
        <v>0</v>
      </c>
      <c r="BX28" s="7">
        <v>0.01</v>
      </c>
      <c r="BY28" s="7">
        <v>0.01</v>
      </c>
      <c r="BZ28">
        <v>0</v>
      </c>
    </row>
    <row r="29" spans="1:78" x14ac:dyDescent="0.25">
      <c r="A29" t="s">
        <v>193</v>
      </c>
      <c r="B29">
        <v>0.85199999999999998</v>
      </c>
      <c r="C29">
        <v>0.86099999999999999</v>
      </c>
      <c r="D29">
        <v>0.754</v>
      </c>
      <c r="E29">
        <v>0.872</v>
      </c>
      <c r="F29">
        <v>0.85699999999999998</v>
      </c>
      <c r="G29">
        <v>0.84099999999999997</v>
      </c>
      <c r="H29">
        <v>0.872</v>
      </c>
      <c r="I29">
        <v>0.96199999999999997</v>
      </c>
      <c r="J29">
        <v>0.76100000000000001</v>
      </c>
      <c r="K29">
        <v>0.79900000000000004</v>
      </c>
      <c r="L29">
        <v>0.879</v>
      </c>
      <c r="M29">
        <v>0.81699999999999995</v>
      </c>
      <c r="N29">
        <v>0.86699999999999999</v>
      </c>
      <c r="O29">
        <v>0.80100000000000005</v>
      </c>
      <c r="P29">
        <v>0.995</v>
      </c>
      <c r="Q29">
        <v>0.81299999999999994</v>
      </c>
      <c r="R29">
        <v>0.86</v>
      </c>
      <c r="S29">
        <v>0.84199999999999997</v>
      </c>
      <c r="T29">
        <v>0.84299999999999997</v>
      </c>
      <c r="U29">
        <v>0.86</v>
      </c>
      <c r="V29">
        <v>0.84399999999999997</v>
      </c>
      <c r="W29">
        <v>0.91500000000000004</v>
      </c>
      <c r="X29">
        <v>0.84699999999999998</v>
      </c>
      <c r="Y29">
        <v>0.90700000000000003</v>
      </c>
      <c r="Z29">
        <v>0.84499999999999997</v>
      </c>
      <c r="AA29">
        <v>0.85399999999999998</v>
      </c>
      <c r="AB29">
        <v>0.84699999999999998</v>
      </c>
      <c r="AC29">
        <v>0.89600000000000002</v>
      </c>
      <c r="AD29">
        <v>0.872</v>
      </c>
      <c r="AE29">
        <v>0.58599999999999997</v>
      </c>
      <c r="AF29">
        <v>0.85599999999999998</v>
      </c>
      <c r="AG29">
        <v>0.82799999999999996</v>
      </c>
      <c r="AH29">
        <v>1.0740000000000001</v>
      </c>
      <c r="AI29">
        <v>0.86699999999999999</v>
      </c>
      <c r="AJ29">
        <v>0.69599999999999995</v>
      </c>
      <c r="AK29">
        <v>0.84499999999999997</v>
      </c>
      <c r="AL29">
        <v>0.90900000000000003</v>
      </c>
      <c r="AM29">
        <v>0.81599999999999995</v>
      </c>
      <c r="AN29">
        <v>0.90900000000000003</v>
      </c>
      <c r="AO29">
        <v>0.67600000000000005</v>
      </c>
      <c r="AP29">
        <v>0.78100000000000003</v>
      </c>
      <c r="AQ29">
        <v>0.76600000000000001</v>
      </c>
      <c r="AR29">
        <v>0.79700000000000004</v>
      </c>
      <c r="AS29">
        <v>0.89100000000000001</v>
      </c>
      <c r="AT29">
        <v>0.752</v>
      </c>
      <c r="AU29">
        <v>1.014</v>
      </c>
      <c r="AV29">
        <v>0.84299999999999997</v>
      </c>
      <c r="AW29">
        <v>0.57399999999999995</v>
      </c>
      <c r="AX29">
        <v>0.82</v>
      </c>
      <c r="AY29">
        <v>1.012</v>
      </c>
      <c r="AZ29">
        <v>0.755</v>
      </c>
      <c r="BA29">
        <v>0.92100000000000004</v>
      </c>
      <c r="BB29">
        <v>0.82099999999999995</v>
      </c>
      <c r="BC29">
        <v>1.042</v>
      </c>
      <c r="BD29">
        <v>0.54500000000000004</v>
      </c>
      <c r="BE29">
        <v>0.66900000000000004</v>
      </c>
      <c r="BF29">
        <v>0.89</v>
      </c>
      <c r="BG29">
        <v>0.85199999999999998</v>
      </c>
      <c r="BH29">
        <v>0.85199999999999998</v>
      </c>
      <c r="BI29">
        <v>0.82899999999999996</v>
      </c>
      <c r="BJ29">
        <v>0.93200000000000005</v>
      </c>
      <c r="BK29">
        <v>0.75700000000000001</v>
      </c>
      <c r="BL29">
        <v>0.91300000000000003</v>
      </c>
      <c r="BM29">
        <v>0.80700000000000005</v>
      </c>
      <c r="BN29">
        <v>0.93500000000000005</v>
      </c>
      <c r="BO29">
        <v>0.84499999999999997</v>
      </c>
      <c r="BP29">
        <v>0.55400000000000005</v>
      </c>
      <c r="BQ29">
        <v>0.90800000000000003</v>
      </c>
      <c r="BR29">
        <v>0.88900000000000001</v>
      </c>
      <c r="BS29">
        <v>0.91400000000000003</v>
      </c>
      <c r="BT29">
        <v>0.82899999999999996</v>
      </c>
      <c r="BU29">
        <v>0.60799999999999998</v>
      </c>
      <c r="BV29">
        <v>0.95699999999999996</v>
      </c>
      <c r="BW29">
        <v>0.89100000000000001</v>
      </c>
      <c r="BX29">
        <v>1.038</v>
      </c>
      <c r="BY29">
        <v>1.0669999999999999</v>
      </c>
      <c r="BZ29">
        <v>1.0680000000000001</v>
      </c>
    </row>
    <row r="30" spans="1:78" x14ac:dyDescent="0.25">
      <c r="A30" t="s">
        <v>194</v>
      </c>
      <c r="B30">
        <v>0.91600000000000004</v>
      </c>
      <c r="C30">
        <v>0.92600000000000005</v>
      </c>
      <c r="D30">
        <v>0.85199999999999998</v>
      </c>
      <c r="E30">
        <v>0.86599999999999999</v>
      </c>
      <c r="F30">
        <v>0.90300000000000002</v>
      </c>
      <c r="G30">
        <v>0.91900000000000004</v>
      </c>
      <c r="H30">
        <v>0.91700000000000004</v>
      </c>
      <c r="I30">
        <v>0.86</v>
      </c>
      <c r="J30">
        <v>0.90800000000000003</v>
      </c>
      <c r="K30">
        <v>0.92</v>
      </c>
      <c r="L30">
        <v>0.98799999999999999</v>
      </c>
      <c r="M30">
        <v>0.95099999999999996</v>
      </c>
      <c r="N30">
        <v>0.89</v>
      </c>
      <c r="O30">
        <v>0.96799999999999997</v>
      </c>
      <c r="P30">
        <v>1.109</v>
      </c>
      <c r="Q30">
        <v>1.0489999999999999</v>
      </c>
      <c r="R30">
        <v>0.88500000000000001</v>
      </c>
      <c r="S30">
        <v>0.90800000000000003</v>
      </c>
      <c r="T30">
        <v>0.95099999999999996</v>
      </c>
      <c r="U30">
        <v>0.92800000000000005</v>
      </c>
      <c r="V30">
        <v>0.91600000000000004</v>
      </c>
      <c r="W30">
        <v>0.89500000000000002</v>
      </c>
      <c r="X30">
        <v>0.95299999999999996</v>
      </c>
      <c r="Y30">
        <v>0.872</v>
      </c>
      <c r="Z30">
        <v>0.92100000000000004</v>
      </c>
      <c r="AA30">
        <v>0.91500000000000004</v>
      </c>
      <c r="AB30">
        <v>0.92100000000000004</v>
      </c>
      <c r="AC30">
        <v>0.84299999999999997</v>
      </c>
      <c r="AD30">
        <v>0.91700000000000004</v>
      </c>
      <c r="AE30">
        <v>0.999</v>
      </c>
      <c r="AF30">
        <v>0.89</v>
      </c>
      <c r="AG30">
        <v>1.0409999999999999</v>
      </c>
      <c r="AH30">
        <v>0.754</v>
      </c>
      <c r="AI30">
        <v>0.91400000000000003</v>
      </c>
      <c r="AJ30">
        <v>0.92100000000000004</v>
      </c>
      <c r="AK30">
        <v>0.877</v>
      </c>
      <c r="AL30">
        <v>0.89</v>
      </c>
      <c r="AM30">
        <v>0.94199999999999995</v>
      </c>
      <c r="AN30">
        <v>0.86499999999999999</v>
      </c>
      <c r="AO30">
        <v>0.92200000000000004</v>
      </c>
      <c r="AP30">
        <v>1.028</v>
      </c>
      <c r="AQ30">
        <v>0.95199999999999996</v>
      </c>
      <c r="AR30">
        <v>0.95</v>
      </c>
      <c r="AS30">
        <v>0.94899999999999995</v>
      </c>
      <c r="AT30">
        <v>0.96499999999999997</v>
      </c>
      <c r="AU30">
        <v>0.84499999999999997</v>
      </c>
      <c r="AV30">
        <v>0.88900000000000001</v>
      </c>
      <c r="AW30">
        <v>0.86699999999999999</v>
      </c>
      <c r="AX30">
        <v>0.83699999999999997</v>
      </c>
      <c r="AY30">
        <v>0.85599999999999998</v>
      </c>
      <c r="AZ30">
        <v>0.80900000000000005</v>
      </c>
      <c r="BA30">
        <v>0.89500000000000002</v>
      </c>
      <c r="BB30">
        <v>0.83</v>
      </c>
      <c r="BC30">
        <v>1.002</v>
      </c>
      <c r="BD30">
        <v>1.03</v>
      </c>
      <c r="BE30">
        <v>0.95499999999999996</v>
      </c>
      <c r="BF30">
        <v>0.90300000000000002</v>
      </c>
      <c r="BG30">
        <v>0.9</v>
      </c>
      <c r="BH30">
        <v>0.94399999999999995</v>
      </c>
      <c r="BI30">
        <v>0.92600000000000005</v>
      </c>
      <c r="BJ30">
        <v>0.86099999999999999</v>
      </c>
      <c r="BK30">
        <v>0.91700000000000004</v>
      </c>
      <c r="BL30">
        <v>0.96099999999999997</v>
      </c>
      <c r="BM30">
        <v>0.91900000000000004</v>
      </c>
      <c r="BN30">
        <v>0.877</v>
      </c>
      <c r="BO30">
        <v>0.92</v>
      </c>
      <c r="BP30">
        <v>1.05</v>
      </c>
      <c r="BQ30">
        <v>0.80600000000000005</v>
      </c>
      <c r="BR30">
        <v>0.88200000000000001</v>
      </c>
      <c r="BS30">
        <v>0.86099999999999999</v>
      </c>
      <c r="BT30">
        <v>0.94799999999999995</v>
      </c>
      <c r="BU30">
        <v>0.91800000000000004</v>
      </c>
      <c r="BV30">
        <v>0.76</v>
      </c>
      <c r="BW30">
        <v>0.81499999999999995</v>
      </c>
      <c r="BX30">
        <v>0.81399999999999995</v>
      </c>
      <c r="BY30">
        <v>0.80300000000000005</v>
      </c>
      <c r="BZ30">
        <v>0.81200000000000006</v>
      </c>
    </row>
    <row r="31" spans="1:78" x14ac:dyDescent="0.25">
      <c r="A31" t="s">
        <v>195</v>
      </c>
      <c r="B31">
        <v>1E-3</v>
      </c>
      <c r="C31">
        <v>1E-3</v>
      </c>
      <c r="D31">
        <v>7.0000000000000001E-3</v>
      </c>
      <c r="E31">
        <v>1.2999999999999999E-2</v>
      </c>
      <c r="F31">
        <v>5.0000000000000001E-3</v>
      </c>
      <c r="G31">
        <v>1E-3</v>
      </c>
      <c r="H31">
        <v>2E-3</v>
      </c>
      <c r="I31">
        <v>3.0000000000000001E-3</v>
      </c>
      <c r="J31">
        <v>3.0000000000000001E-3</v>
      </c>
      <c r="K31">
        <v>4.0000000000000001E-3</v>
      </c>
      <c r="L31">
        <v>3.0000000000000001E-3</v>
      </c>
      <c r="M31">
        <v>3.0000000000000001E-3</v>
      </c>
      <c r="N31">
        <v>1E-3</v>
      </c>
      <c r="O31">
        <v>8.9999999999999993E-3</v>
      </c>
      <c r="P31">
        <v>4.9000000000000002E-2</v>
      </c>
      <c r="Q31">
        <v>5.0000000000000001E-3</v>
      </c>
      <c r="R31">
        <v>1E-3</v>
      </c>
      <c r="S31">
        <v>1E-3</v>
      </c>
      <c r="T31">
        <v>5.0000000000000001E-3</v>
      </c>
      <c r="U31">
        <v>5.0000000000000001E-3</v>
      </c>
      <c r="V31">
        <v>1E-3</v>
      </c>
      <c r="W31">
        <v>6.0000000000000001E-3</v>
      </c>
      <c r="X31">
        <v>5.0000000000000001E-3</v>
      </c>
      <c r="Y31">
        <v>6.0000000000000001E-3</v>
      </c>
      <c r="Z31">
        <v>1E-3</v>
      </c>
      <c r="AA31">
        <v>1E-3</v>
      </c>
      <c r="AB31">
        <v>1E-3</v>
      </c>
      <c r="AC31">
        <v>5.0000000000000001E-3</v>
      </c>
      <c r="AD31">
        <v>1E-3</v>
      </c>
      <c r="AE31">
        <v>1.2999999999999999E-2</v>
      </c>
      <c r="AF31">
        <v>1E-3</v>
      </c>
      <c r="AG31">
        <v>6.0000000000000001E-3</v>
      </c>
      <c r="AH31">
        <v>5.1999999999999998E-2</v>
      </c>
      <c r="AI31">
        <v>1E-3</v>
      </c>
      <c r="AJ31">
        <v>8.9999999999999993E-3</v>
      </c>
      <c r="AK31">
        <v>5.0000000000000001E-3</v>
      </c>
      <c r="AL31">
        <v>1E-3</v>
      </c>
      <c r="AM31">
        <v>2E-3</v>
      </c>
      <c r="AN31">
        <v>6.8000000000000005E-2</v>
      </c>
      <c r="AO31">
        <v>8.9999999999999993E-3</v>
      </c>
      <c r="AP31">
        <v>0.01</v>
      </c>
      <c r="AQ31">
        <v>8.9999999999999993E-3</v>
      </c>
      <c r="AR31">
        <v>1.2999999999999999E-2</v>
      </c>
      <c r="AS31">
        <v>1.2E-2</v>
      </c>
      <c r="AT31">
        <v>8.0000000000000002E-3</v>
      </c>
      <c r="AU31">
        <v>8.0000000000000002E-3</v>
      </c>
      <c r="AV31">
        <v>8.0000000000000002E-3</v>
      </c>
      <c r="AW31">
        <v>3.4000000000000002E-2</v>
      </c>
      <c r="AX31">
        <v>0.01</v>
      </c>
      <c r="AY31">
        <v>6.0000000000000001E-3</v>
      </c>
      <c r="AZ31">
        <v>1.2999999999999999E-2</v>
      </c>
      <c r="BA31">
        <v>1.7999999999999999E-2</v>
      </c>
      <c r="BB31">
        <v>8.0000000000000002E-3</v>
      </c>
      <c r="BC31">
        <v>1.4999999999999999E-2</v>
      </c>
      <c r="BD31">
        <v>0.35299999999999998</v>
      </c>
      <c r="BE31">
        <v>5.0000000000000001E-3</v>
      </c>
      <c r="BF31">
        <v>1E-3</v>
      </c>
      <c r="BG31">
        <v>1E-3</v>
      </c>
      <c r="BH31">
        <v>2E-3</v>
      </c>
      <c r="BI31">
        <v>3.0000000000000001E-3</v>
      </c>
      <c r="BJ31">
        <v>4.0000000000000001E-3</v>
      </c>
      <c r="BK31">
        <v>4.0000000000000001E-3</v>
      </c>
      <c r="BL31">
        <v>1.9E-2</v>
      </c>
      <c r="BM31">
        <v>3.0000000000000001E-3</v>
      </c>
      <c r="BN31">
        <v>2E-3</v>
      </c>
      <c r="BO31">
        <v>2E-3</v>
      </c>
      <c r="BP31">
        <v>1.6E-2</v>
      </c>
      <c r="BQ31">
        <v>2E-3</v>
      </c>
      <c r="BR31">
        <v>2E-3</v>
      </c>
      <c r="BS31">
        <v>2E-3</v>
      </c>
      <c r="BT31">
        <v>1.2E-2</v>
      </c>
      <c r="BU31">
        <v>7.0000000000000001E-3</v>
      </c>
      <c r="BV31">
        <v>7.0000000000000001E-3</v>
      </c>
      <c r="BW31">
        <v>3.0000000000000001E-3</v>
      </c>
      <c r="BX31">
        <v>1E-3</v>
      </c>
      <c r="BY31">
        <v>1E-3</v>
      </c>
      <c r="BZ31">
        <v>1E-3</v>
      </c>
    </row>
  </sheetData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202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199</v>
      </c>
      <c r="B11">
        <v>44</v>
      </c>
      <c r="C11">
        <v>32</v>
      </c>
      <c r="D11">
        <v>12</v>
      </c>
      <c r="E11">
        <v>0</v>
      </c>
      <c r="F11">
        <v>14</v>
      </c>
      <c r="G11">
        <v>20</v>
      </c>
      <c r="H11">
        <v>10</v>
      </c>
      <c r="I11">
        <v>8</v>
      </c>
      <c r="J11">
        <v>15</v>
      </c>
      <c r="K11">
        <v>10</v>
      </c>
      <c r="L11">
        <v>11</v>
      </c>
      <c r="M11">
        <v>10</v>
      </c>
      <c r="N11">
        <v>30</v>
      </c>
      <c r="O11">
        <v>3</v>
      </c>
      <c r="P11">
        <v>1</v>
      </c>
      <c r="Q11">
        <v>5</v>
      </c>
      <c r="R11">
        <v>39</v>
      </c>
      <c r="S11">
        <v>27</v>
      </c>
      <c r="T11">
        <v>9</v>
      </c>
      <c r="U11">
        <v>8</v>
      </c>
      <c r="V11">
        <v>38</v>
      </c>
      <c r="W11">
        <v>3</v>
      </c>
      <c r="X11">
        <v>3</v>
      </c>
      <c r="Y11">
        <v>0</v>
      </c>
      <c r="Z11">
        <v>44</v>
      </c>
      <c r="AA11">
        <v>37</v>
      </c>
      <c r="AB11">
        <v>37</v>
      </c>
      <c r="AC11">
        <v>12</v>
      </c>
      <c r="AD11">
        <v>21</v>
      </c>
      <c r="AE11">
        <v>4</v>
      </c>
      <c r="AF11">
        <v>33</v>
      </c>
      <c r="AG11">
        <v>3</v>
      </c>
      <c r="AH11">
        <v>3</v>
      </c>
      <c r="AI11">
        <v>31</v>
      </c>
      <c r="AJ11">
        <v>11</v>
      </c>
      <c r="AK11">
        <v>13</v>
      </c>
      <c r="AL11">
        <v>7</v>
      </c>
      <c r="AM11">
        <v>0</v>
      </c>
      <c r="AN11">
        <v>37</v>
      </c>
      <c r="AO11">
        <v>0</v>
      </c>
      <c r="AP11">
        <v>5</v>
      </c>
      <c r="AQ11">
        <v>3</v>
      </c>
      <c r="AR11">
        <v>6</v>
      </c>
      <c r="AS11">
        <v>0</v>
      </c>
      <c r="AT11">
        <v>1</v>
      </c>
      <c r="AU11">
        <v>1</v>
      </c>
      <c r="AV11">
        <v>2</v>
      </c>
      <c r="AW11">
        <v>4</v>
      </c>
      <c r="AX11">
        <v>8</v>
      </c>
      <c r="AY11">
        <v>3</v>
      </c>
      <c r="AZ11">
        <v>4</v>
      </c>
      <c r="BA11">
        <v>2</v>
      </c>
      <c r="BB11">
        <v>3</v>
      </c>
      <c r="BC11">
        <v>2</v>
      </c>
      <c r="BD11">
        <v>0</v>
      </c>
      <c r="BE11">
        <v>10</v>
      </c>
      <c r="BF11">
        <v>34</v>
      </c>
      <c r="BG11">
        <v>21</v>
      </c>
      <c r="BH11">
        <v>23</v>
      </c>
      <c r="BI11">
        <v>4</v>
      </c>
      <c r="BJ11">
        <v>9</v>
      </c>
      <c r="BK11">
        <v>7</v>
      </c>
      <c r="BL11">
        <v>2</v>
      </c>
      <c r="BM11">
        <v>10</v>
      </c>
      <c r="BN11">
        <v>18</v>
      </c>
      <c r="BO11">
        <v>10</v>
      </c>
      <c r="BP11">
        <v>7</v>
      </c>
      <c r="BQ11">
        <v>10</v>
      </c>
      <c r="BR11">
        <v>14</v>
      </c>
      <c r="BS11">
        <v>18</v>
      </c>
      <c r="BT11">
        <v>7</v>
      </c>
      <c r="BU11">
        <v>2</v>
      </c>
      <c r="BV11">
        <v>1</v>
      </c>
      <c r="BW11">
        <v>9</v>
      </c>
      <c r="BX11">
        <v>38</v>
      </c>
      <c r="BY11">
        <v>40</v>
      </c>
      <c r="BZ11">
        <v>35</v>
      </c>
    </row>
    <row r="12" spans="1:78" x14ac:dyDescent="0.25">
      <c r="B12" s="7">
        <v>0.01</v>
      </c>
      <c r="C12" s="7">
        <v>0.01</v>
      </c>
      <c r="D12" s="7">
        <v>0.02</v>
      </c>
      <c r="E12" t="s">
        <v>108</v>
      </c>
      <c r="F12" s="7">
        <v>0.01</v>
      </c>
      <c r="G12" s="7">
        <v>0.01</v>
      </c>
      <c r="H12" s="7">
        <v>0.01</v>
      </c>
      <c r="I12" s="7">
        <v>0.01</v>
      </c>
      <c r="J12" s="7">
        <v>0.01</v>
      </c>
      <c r="K12" s="7">
        <v>0.01</v>
      </c>
      <c r="L12" s="7">
        <v>0.01</v>
      </c>
      <c r="M12" s="7">
        <v>0.01</v>
      </c>
      <c r="N12" s="7">
        <v>0.01</v>
      </c>
      <c r="O12">
        <v>0</v>
      </c>
      <c r="P12">
        <v>0</v>
      </c>
      <c r="Q12" s="7">
        <v>0.01</v>
      </c>
      <c r="R12" s="7">
        <v>0.01</v>
      </c>
      <c r="S12" s="7">
        <v>0.01</v>
      </c>
      <c r="T12" s="7">
        <v>0.01</v>
      </c>
      <c r="U12" s="7">
        <v>0.01</v>
      </c>
      <c r="V12" s="7">
        <v>0.01</v>
      </c>
      <c r="W12" s="7">
        <v>0.01</v>
      </c>
      <c r="X12">
        <v>0</v>
      </c>
      <c r="Y12" t="s">
        <v>108</v>
      </c>
      <c r="Z12" s="7">
        <v>0.01</v>
      </c>
      <c r="AA12" s="7">
        <v>0.01</v>
      </c>
      <c r="AB12" s="7">
        <v>0.01</v>
      </c>
      <c r="AC12" s="7">
        <v>0.02</v>
      </c>
      <c r="AD12">
        <v>0</v>
      </c>
      <c r="AE12" s="7">
        <v>0.01</v>
      </c>
      <c r="AF12" s="7">
        <v>0.01</v>
      </c>
      <c r="AG12">
        <v>0</v>
      </c>
      <c r="AH12" s="7">
        <v>7.0000000000000007E-2</v>
      </c>
      <c r="AI12" s="7">
        <v>0.01</v>
      </c>
      <c r="AJ12" s="7">
        <v>0.02</v>
      </c>
      <c r="AK12" s="7">
        <v>0.01</v>
      </c>
      <c r="AL12">
        <v>0</v>
      </c>
      <c r="AM12" t="s">
        <v>108</v>
      </c>
      <c r="AN12" s="7">
        <v>0.63</v>
      </c>
      <c r="AO12" t="s">
        <v>108</v>
      </c>
      <c r="AP12" s="7">
        <v>0.01</v>
      </c>
      <c r="AQ12" s="7">
        <v>0.01</v>
      </c>
      <c r="AR12" s="7">
        <v>0.01</v>
      </c>
      <c r="AS12" t="s">
        <v>108</v>
      </c>
      <c r="AT12">
        <v>0</v>
      </c>
      <c r="AU12">
        <v>0</v>
      </c>
      <c r="AV12">
        <v>0</v>
      </c>
      <c r="AW12" s="7">
        <v>0.03</v>
      </c>
      <c r="AX12" s="7">
        <v>0.02</v>
      </c>
      <c r="AY12" s="7">
        <v>0.01</v>
      </c>
      <c r="AZ12" s="7">
        <v>0.01</v>
      </c>
      <c r="BA12" s="7">
        <v>0.01</v>
      </c>
      <c r="BB12" s="7">
        <v>0.01</v>
      </c>
      <c r="BC12" s="7">
        <v>0.01</v>
      </c>
      <c r="BD12" t="s">
        <v>108</v>
      </c>
      <c r="BE12" s="7">
        <v>0.01</v>
      </c>
      <c r="BF12" s="7">
        <v>0.01</v>
      </c>
      <c r="BG12" s="7">
        <v>0.01</v>
      </c>
      <c r="BH12" s="7">
        <v>0.01</v>
      </c>
      <c r="BI12">
        <v>0</v>
      </c>
      <c r="BJ12" s="7">
        <v>0.01</v>
      </c>
      <c r="BK12" s="7">
        <v>0.01</v>
      </c>
      <c r="BL12" s="7">
        <v>0.01</v>
      </c>
      <c r="BM12" s="7">
        <v>0.01</v>
      </c>
      <c r="BN12" s="7">
        <v>0.01</v>
      </c>
      <c r="BO12">
        <v>0</v>
      </c>
      <c r="BP12" s="7">
        <v>0.01</v>
      </c>
      <c r="BQ12" s="7">
        <v>0.01</v>
      </c>
      <c r="BR12" s="7">
        <v>0.01</v>
      </c>
      <c r="BS12" s="7">
        <v>0.01</v>
      </c>
      <c r="BT12" s="7">
        <v>0.02</v>
      </c>
      <c r="BU12">
        <v>0</v>
      </c>
      <c r="BV12">
        <v>0</v>
      </c>
      <c r="BW12" s="7">
        <v>0.01</v>
      </c>
      <c r="BX12" s="7">
        <v>0.01</v>
      </c>
      <c r="BY12" s="7">
        <v>0.01</v>
      </c>
      <c r="BZ12" s="7">
        <v>0.01</v>
      </c>
    </row>
    <row r="13" spans="1:78" x14ac:dyDescent="0.25">
      <c r="A13" t="s">
        <v>200</v>
      </c>
      <c r="B13">
        <v>275</v>
      </c>
      <c r="C13">
        <v>210</v>
      </c>
      <c r="D13">
        <v>41</v>
      </c>
      <c r="E13">
        <v>25</v>
      </c>
      <c r="F13">
        <v>44</v>
      </c>
      <c r="G13">
        <v>138</v>
      </c>
      <c r="H13">
        <v>93</v>
      </c>
      <c r="I13">
        <v>72</v>
      </c>
      <c r="J13">
        <v>93</v>
      </c>
      <c r="K13">
        <v>50</v>
      </c>
      <c r="L13">
        <v>61</v>
      </c>
      <c r="M13">
        <v>90</v>
      </c>
      <c r="N13">
        <v>157</v>
      </c>
      <c r="O13">
        <v>23</v>
      </c>
      <c r="P13">
        <v>5</v>
      </c>
      <c r="Q13">
        <v>52</v>
      </c>
      <c r="R13">
        <v>223</v>
      </c>
      <c r="S13">
        <v>165</v>
      </c>
      <c r="T13">
        <v>63</v>
      </c>
      <c r="U13">
        <v>44</v>
      </c>
      <c r="V13">
        <v>196</v>
      </c>
      <c r="W13">
        <v>37</v>
      </c>
      <c r="X13">
        <v>39</v>
      </c>
      <c r="Y13">
        <v>254</v>
      </c>
      <c r="Z13">
        <v>22</v>
      </c>
      <c r="AA13">
        <v>275</v>
      </c>
      <c r="AB13">
        <v>22</v>
      </c>
      <c r="AC13">
        <v>107</v>
      </c>
      <c r="AD13">
        <v>145</v>
      </c>
      <c r="AE13">
        <v>22</v>
      </c>
      <c r="AF13">
        <v>218</v>
      </c>
      <c r="AG13">
        <v>39</v>
      </c>
      <c r="AH13">
        <v>2</v>
      </c>
      <c r="AI13">
        <v>235</v>
      </c>
      <c r="AJ13">
        <v>15</v>
      </c>
      <c r="AK13">
        <v>17</v>
      </c>
      <c r="AL13">
        <v>254</v>
      </c>
      <c r="AM13">
        <v>0</v>
      </c>
      <c r="AN13">
        <v>22</v>
      </c>
      <c r="AO13">
        <v>0</v>
      </c>
      <c r="AP13">
        <v>40</v>
      </c>
      <c r="AQ13">
        <v>29</v>
      </c>
      <c r="AR13">
        <v>22</v>
      </c>
      <c r="AS13">
        <v>13</v>
      </c>
      <c r="AT13">
        <v>23</v>
      </c>
      <c r="AU13">
        <v>10</v>
      </c>
      <c r="AV13">
        <v>8</v>
      </c>
      <c r="AW13">
        <v>11</v>
      </c>
      <c r="AX13">
        <v>29</v>
      </c>
      <c r="AY13">
        <v>12</v>
      </c>
      <c r="AZ13">
        <v>16</v>
      </c>
      <c r="BA13">
        <v>11</v>
      </c>
      <c r="BB13">
        <v>37</v>
      </c>
      <c r="BC13">
        <v>10</v>
      </c>
      <c r="BD13">
        <v>4</v>
      </c>
      <c r="BE13">
        <v>53</v>
      </c>
      <c r="BF13">
        <v>222</v>
      </c>
      <c r="BG13">
        <v>147</v>
      </c>
      <c r="BH13">
        <v>128</v>
      </c>
      <c r="BI13">
        <v>73</v>
      </c>
      <c r="BJ13">
        <v>35</v>
      </c>
      <c r="BK13">
        <v>25</v>
      </c>
      <c r="BL13">
        <v>13</v>
      </c>
      <c r="BM13">
        <v>64</v>
      </c>
      <c r="BN13">
        <v>91</v>
      </c>
      <c r="BO13">
        <v>80</v>
      </c>
      <c r="BP13">
        <v>40</v>
      </c>
      <c r="BQ13">
        <v>66</v>
      </c>
      <c r="BR13">
        <v>91</v>
      </c>
      <c r="BS13">
        <v>89</v>
      </c>
      <c r="BT13">
        <v>19</v>
      </c>
      <c r="BU13">
        <v>35</v>
      </c>
      <c r="BV13">
        <v>16</v>
      </c>
      <c r="BW13">
        <v>51</v>
      </c>
      <c r="BX13">
        <v>183</v>
      </c>
      <c r="BY13">
        <v>192</v>
      </c>
      <c r="BZ13">
        <v>163</v>
      </c>
    </row>
    <row r="14" spans="1:78" x14ac:dyDescent="0.25">
      <c r="B14" s="7">
        <v>0.05</v>
      </c>
      <c r="C14" s="7">
        <v>0.04</v>
      </c>
      <c r="D14" s="7">
        <v>7.0000000000000007E-2</v>
      </c>
      <c r="E14" s="7">
        <v>7.0000000000000007E-2</v>
      </c>
      <c r="F14" s="7">
        <v>0.04</v>
      </c>
      <c r="G14" s="7">
        <v>0.04</v>
      </c>
      <c r="H14" s="7">
        <v>0.05</v>
      </c>
      <c r="I14" s="7">
        <v>0.05</v>
      </c>
      <c r="J14" s="7">
        <v>0.05</v>
      </c>
      <c r="K14" s="7">
        <v>0.04</v>
      </c>
      <c r="L14" s="7">
        <v>0.04</v>
      </c>
      <c r="M14" s="7">
        <v>0.05</v>
      </c>
      <c r="N14" s="7">
        <v>0.05</v>
      </c>
      <c r="O14" s="7">
        <v>0.04</v>
      </c>
      <c r="P14" s="7">
        <v>0.03</v>
      </c>
      <c r="Q14" s="7">
        <v>0.06</v>
      </c>
      <c r="R14" s="7">
        <v>0.04</v>
      </c>
      <c r="S14" s="7">
        <v>0.04</v>
      </c>
      <c r="T14" s="7">
        <v>0.05</v>
      </c>
      <c r="U14" s="7">
        <v>0.04</v>
      </c>
      <c r="V14" s="7">
        <v>0.04</v>
      </c>
      <c r="W14" s="7">
        <v>0.06</v>
      </c>
      <c r="X14" s="7">
        <v>0.04</v>
      </c>
      <c r="Y14" s="7">
        <v>0.35</v>
      </c>
      <c r="Z14">
        <v>0</v>
      </c>
      <c r="AA14" s="7">
        <v>0.05</v>
      </c>
      <c r="AB14">
        <v>0</v>
      </c>
      <c r="AC14" s="7">
        <v>0.15</v>
      </c>
      <c r="AD14" s="7">
        <v>0.03</v>
      </c>
      <c r="AE14" s="7">
        <v>0.04</v>
      </c>
      <c r="AF14" s="7">
        <v>0.05</v>
      </c>
      <c r="AG14" s="7">
        <v>0.04</v>
      </c>
      <c r="AH14" s="7">
        <v>0.04</v>
      </c>
      <c r="AI14" s="7">
        <v>0.05</v>
      </c>
      <c r="AJ14" s="7">
        <v>0.03</v>
      </c>
      <c r="AK14" s="7">
        <v>0.02</v>
      </c>
      <c r="AL14" s="7">
        <v>0.11</v>
      </c>
      <c r="AM14" t="s">
        <v>108</v>
      </c>
      <c r="AN14" s="7">
        <v>0.37</v>
      </c>
      <c r="AO14" t="s">
        <v>108</v>
      </c>
      <c r="AP14" s="7">
        <v>7.0000000000000007E-2</v>
      </c>
      <c r="AQ14" s="7">
        <v>0.05</v>
      </c>
      <c r="AR14" s="7">
        <v>0.04</v>
      </c>
      <c r="AS14" s="7">
        <v>0.04</v>
      </c>
      <c r="AT14" s="7">
        <v>0.04</v>
      </c>
      <c r="AU14" s="7">
        <v>0.03</v>
      </c>
      <c r="AV14" s="7">
        <v>0.02</v>
      </c>
      <c r="AW14" s="7">
        <v>0.08</v>
      </c>
      <c r="AX14" s="7">
        <v>7.0000000000000007E-2</v>
      </c>
      <c r="AY14" s="7">
        <v>0.02</v>
      </c>
      <c r="AZ14" s="7">
        <v>0.04</v>
      </c>
      <c r="BA14" s="7">
        <v>0.04</v>
      </c>
      <c r="BB14" s="7">
        <v>0.08</v>
      </c>
      <c r="BC14" s="7">
        <v>0.03</v>
      </c>
      <c r="BD14" s="7">
        <v>0.14000000000000001</v>
      </c>
      <c r="BE14" s="7">
        <v>0.06</v>
      </c>
      <c r="BF14" s="7">
        <v>0.04</v>
      </c>
      <c r="BG14" s="7">
        <v>0.04</v>
      </c>
      <c r="BH14" s="7">
        <v>0.05</v>
      </c>
      <c r="BI14" s="7">
        <v>0.06</v>
      </c>
      <c r="BJ14" s="7">
        <v>0.04</v>
      </c>
      <c r="BK14" s="7">
        <v>0.03</v>
      </c>
      <c r="BL14" s="7">
        <v>7.0000000000000007E-2</v>
      </c>
      <c r="BM14" s="7">
        <v>7.0000000000000007E-2</v>
      </c>
      <c r="BN14" s="7">
        <v>0.05</v>
      </c>
      <c r="BO14" s="7">
        <v>0.04</v>
      </c>
      <c r="BP14" s="7">
        <v>0.03</v>
      </c>
      <c r="BQ14" s="7">
        <v>7.0000000000000007E-2</v>
      </c>
      <c r="BR14" s="7">
        <v>0.06</v>
      </c>
      <c r="BS14" s="7">
        <v>0.06</v>
      </c>
      <c r="BT14" s="7">
        <v>0.04</v>
      </c>
      <c r="BU14" s="7">
        <v>0.06</v>
      </c>
      <c r="BV14" s="7">
        <v>0.05</v>
      </c>
      <c r="BW14" s="7">
        <v>7.0000000000000007E-2</v>
      </c>
      <c r="BX14" s="7">
        <v>0.05</v>
      </c>
      <c r="BY14" s="7">
        <v>0.05</v>
      </c>
      <c r="BZ14" s="7">
        <v>0.05</v>
      </c>
    </row>
    <row r="15" spans="1:78" x14ac:dyDescent="0.25">
      <c r="A15" t="s">
        <v>201</v>
      </c>
      <c r="B15">
        <v>2102</v>
      </c>
      <c r="C15">
        <v>1833</v>
      </c>
      <c r="D15">
        <v>172</v>
      </c>
      <c r="E15">
        <v>98</v>
      </c>
      <c r="F15">
        <v>346</v>
      </c>
      <c r="G15">
        <v>1124</v>
      </c>
      <c r="H15">
        <v>632</v>
      </c>
      <c r="I15">
        <v>582</v>
      </c>
      <c r="J15">
        <v>744</v>
      </c>
      <c r="K15">
        <v>421</v>
      </c>
      <c r="L15">
        <v>356</v>
      </c>
      <c r="M15">
        <v>444</v>
      </c>
      <c r="N15">
        <v>1367</v>
      </c>
      <c r="O15">
        <v>228</v>
      </c>
      <c r="P15">
        <v>63</v>
      </c>
      <c r="Q15">
        <v>285</v>
      </c>
      <c r="R15">
        <v>1817</v>
      </c>
      <c r="S15">
        <v>1515</v>
      </c>
      <c r="T15">
        <v>361</v>
      </c>
      <c r="U15">
        <v>210</v>
      </c>
      <c r="V15">
        <v>1690</v>
      </c>
      <c r="W15">
        <v>179</v>
      </c>
      <c r="X15">
        <v>213</v>
      </c>
      <c r="Y15">
        <v>0</v>
      </c>
      <c r="Z15">
        <v>2102</v>
      </c>
      <c r="AA15">
        <v>2102</v>
      </c>
      <c r="AB15">
        <v>2102</v>
      </c>
      <c r="AC15">
        <v>206</v>
      </c>
      <c r="AD15">
        <v>1767</v>
      </c>
      <c r="AE15">
        <v>119</v>
      </c>
      <c r="AF15">
        <v>1628</v>
      </c>
      <c r="AG15">
        <v>395</v>
      </c>
      <c r="AH15">
        <v>12</v>
      </c>
      <c r="AI15">
        <v>1870</v>
      </c>
      <c r="AJ15">
        <v>97</v>
      </c>
      <c r="AK15">
        <v>107</v>
      </c>
      <c r="AL15">
        <v>2102</v>
      </c>
      <c r="AM15">
        <v>0</v>
      </c>
      <c r="AN15">
        <v>0</v>
      </c>
      <c r="AO15">
        <v>0</v>
      </c>
      <c r="AP15">
        <v>218</v>
      </c>
      <c r="AQ15">
        <v>207</v>
      </c>
      <c r="AR15">
        <v>119</v>
      </c>
      <c r="AS15">
        <v>97</v>
      </c>
      <c r="AT15">
        <v>232</v>
      </c>
      <c r="AU15">
        <v>150</v>
      </c>
      <c r="AV15">
        <v>183</v>
      </c>
      <c r="AW15">
        <v>28</v>
      </c>
      <c r="AX15">
        <v>143</v>
      </c>
      <c r="AY15">
        <v>206</v>
      </c>
      <c r="AZ15">
        <v>158</v>
      </c>
      <c r="BA15">
        <v>83</v>
      </c>
      <c r="BB15">
        <v>144</v>
      </c>
      <c r="BC15">
        <v>128</v>
      </c>
      <c r="BD15">
        <v>7</v>
      </c>
      <c r="BE15">
        <v>447</v>
      </c>
      <c r="BF15">
        <v>1655</v>
      </c>
      <c r="BG15">
        <v>1417</v>
      </c>
      <c r="BH15">
        <v>685</v>
      </c>
      <c r="BI15">
        <v>722</v>
      </c>
      <c r="BJ15">
        <v>342</v>
      </c>
      <c r="BK15">
        <v>237</v>
      </c>
      <c r="BL15">
        <v>70</v>
      </c>
      <c r="BM15">
        <v>536</v>
      </c>
      <c r="BN15">
        <v>750</v>
      </c>
      <c r="BO15">
        <v>595</v>
      </c>
      <c r="BP15">
        <v>221</v>
      </c>
      <c r="BQ15">
        <v>652</v>
      </c>
      <c r="BR15">
        <v>845</v>
      </c>
      <c r="BS15">
        <v>847</v>
      </c>
      <c r="BT15">
        <v>185</v>
      </c>
      <c r="BU15">
        <v>315</v>
      </c>
      <c r="BV15">
        <v>179</v>
      </c>
      <c r="BW15">
        <v>506</v>
      </c>
      <c r="BX15">
        <v>1453</v>
      </c>
      <c r="BY15">
        <v>1492</v>
      </c>
      <c r="BZ15">
        <v>1274</v>
      </c>
    </row>
    <row r="16" spans="1:78" x14ac:dyDescent="0.25">
      <c r="B16" s="7">
        <v>0.35</v>
      </c>
      <c r="C16" s="7">
        <v>0.36</v>
      </c>
      <c r="D16" s="7">
        <v>0.31</v>
      </c>
      <c r="E16" s="7">
        <v>0.27</v>
      </c>
      <c r="F16" s="7">
        <v>0.3</v>
      </c>
      <c r="G16" s="7">
        <v>0.36</v>
      </c>
      <c r="H16" s="7">
        <v>0.37</v>
      </c>
      <c r="I16" s="7">
        <v>0.4</v>
      </c>
      <c r="J16" s="7">
        <v>0.39</v>
      </c>
      <c r="K16" s="7">
        <v>0.34</v>
      </c>
      <c r="L16" s="7">
        <v>0.25</v>
      </c>
      <c r="M16" s="7">
        <v>0.27</v>
      </c>
      <c r="N16" s="7">
        <v>0.39</v>
      </c>
      <c r="O16" s="7">
        <v>0.35</v>
      </c>
      <c r="P16" s="7">
        <v>0.33</v>
      </c>
      <c r="Q16" s="7">
        <v>0.3</v>
      </c>
      <c r="R16" s="7">
        <v>0.36</v>
      </c>
      <c r="S16" s="7">
        <v>0.41</v>
      </c>
      <c r="T16" s="7">
        <v>0.28999999999999998</v>
      </c>
      <c r="U16" s="7">
        <v>0.22</v>
      </c>
      <c r="V16" s="7">
        <v>0.38</v>
      </c>
      <c r="W16" s="7">
        <v>0.28999999999999998</v>
      </c>
      <c r="X16" s="7">
        <v>0.25</v>
      </c>
      <c r="Y16" t="s">
        <v>108</v>
      </c>
      <c r="Z16" s="7">
        <v>0.4</v>
      </c>
      <c r="AA16" s="7">
        <v>0.35</v>
      </c>
      <c r="AB16" s="7">
        <v>0.4</v>
      </c>
      <c r="AC16" s="7">
        <v>0.28999999999999998</v>
      </c>
      <c r="AD16" s="7">
        <v>0.38</v>
      </c>
      <c r="AE16" s="7">
        <v>0.23</v>
      </c>
      <c r="AF16" s="7">
        <v>0.35</v>
      </c>
      <c r="AG16" s="7">
        <v>0.43</v>
      </c>
      <c r="AH16" s="7">
        <v>0.32</v>
      </c>
      <c r="AI16" s="7">
        <v>0.43</v>
      </c>
      <c r="AJ16" s="7">
        <v>0.18</v>
      </c>
      <c r="AK16" s="7">
        <v>0.11</v>
      </c>
      <c r="AL16" s="7">
        <v>0.89</v>
      </c>
      <c r="AM16" t="s">
        <v>108</v>
      </c>
      <c r="AN16" t="s">
        <v>108</v>
      </c>
      <c r="AO16" t="s">
        <v>108</v>
      </c>
      <c r="AP16" s="7">
        <v>0.37</v>
      </c>
      <c r="AQ16" s="7">
        <v>0.36</v>
      </c>
      <c r="AR16" s="7">
        <v>0.22</v>
      </c>
      <c r="AS16" s="7">
        <v>0.3</v>
      </c>
      <c r="AT16" s="7">
        <v>0.42</v>
      </c>
      <c r="AU16" s="7">
        <v>0.43</v>
      </c>
      <c r="AV16" s="7">
        <v>0.37</v>
      </c>
      <c r="AW16" s="7">
        <v>0.19</v>
      </c>
      <c r="AX16" s="7">
        <v>0.35</v>
      </c>
      <c r="AY16" s="7">
        <v>0.39</v>
      </c>
      <c r="AZ16" s="7">
        <v>0.38</v>
      </c>
      <c r="BA16" s="7">
        <v>0.28000000000000003</v>
      </c>
      <c r="BB16" s="7">
        <v>0.33</v>
      </c>
      <c r="BC16" s="7">
        <v>0.41</v>
      </c>
      <c r="BD16" s="7">
        <v>0.26</v>
      </c>
      <c r="BE16" s="7">
        <v>0.5</v>
      </c>
      <c r="BF16" s="7">
        <v>0.33</v>
      </c>
      <c r="BG16" s="7">
        <v>0.43</v>
      </c>
      <c r="BH16" s="7">
        <v>0.25</v>
      </c>
      <c r="BI16" s="7">
        <v>0.55000000000000004</v>
      </c>
      <c r="BJ16" s="7">
        <v>0.39</v>
      </c>
      <c r="BK16" s="7">
        <v>0.31</v>
      </c>
      <c r="BL16" s="7">
        <v>0.35</v>
      </c>
      <c r="BM16" s="7">
        <v>0.61</v>
      </c>
      <c r="BN16" s="7">
        <v>0.45</v>
      </c>
      <c r="BO16" s="7">
        <v>0.27</v>
      </c>
      <c r="BP16" s="7">
        <v>0.18</v>
      </c>
      <c r="BQ16" s="7">
        <v>0.65</v>
      </c>
      <c r="BR16" s="7">
        <v>0.54</v>
      </c>
      <c r="BS16" s="7">
        <v>0.55000000000000004</v>
      </c>
      <c r="BT16" s="7">
        <v>0.41</v>
      </c>
      <c r="BU16" s="7">
        <v>0.59</v>
      </c>
      <c r="BV16" s="7">
        <v>0.61</v>
      </c>
      <c r="BW16" s="7">
        <v>0.67</v>
      </c>
      <c r="BX16" s="7">
        <v>0.36</v>
      </c>
      <c r="BY16" s="7">
        <v>0.37</v>
      </c>
      <c r="BZ16" s="7">
        <v>0.36</v>
      </c>
    </row>
    <row r="17" spans="1:78" x14ac:dyDescent="0.25">
      <c r="A17" t="s">
        <v>55</v>
      </c>
      <c r="B17">
        <v>2841</v>
      </c>
      <c r="C17">
        <v>2416</v>
      </c>
      <c r="D17">
        <v>262</v>
      </c>
      <c r="E17">
        <v>163</v>
      </c>
      <c r="F17">
        <v>617</v>
      </c>
      <c r="G17">
        <v>1485</v>
      </c>
      <c r="H17">
        <v>739</v>
      </c>
      <c r="I17">
        <v>646</v>
      </c>
      <c r="J17">
        <v>832</v>
      </c>
      <c r="K17">
        <v>593</v>
      </c>
      <c r="L17">
        <v>771</v>
      </c>
      <c r="M17">
        <v>897</v>
      </c>
      <c r="N17">
        <v>1575</v>
      </c>
      <c r="O17">
        <v>287</v>
      </c>
      <c r="P17">
        <v>83</v>
      </c>
      <c r="Q17">
        <v>468</v>
      </c>
      <c r="R17">
        <v>2374</v>
      </c>
      <c r="S17">
        <v>1587</v>
      </c>
      <c r="T17">
        <v>630</v>
      </c>
      <c r="U17">
        <v>569</v>
      </c>
      <c r="V17">
        <v>2042</v>
      </c>
      <c r="W17">
        <v>311</v>
      </c>
      <c r="X17">
        <v>457</v>
      </c>
      <c r="Y17">
        <v>387</v>
      </c>
      <c r="Z17">
        <v>2454</v>
      </c>
      <c r="AA17">
        <v>2833</v>
      </c>
      <c r="AB17">
        <v>2446</v>
      </c>
      <c r="AC17">
        <v>328</v>
      </c>
      <c r="AD17">
        <v>2297</v>
      </c>
      <c r="AE17">
        <v>184</v>
      </c>
      <c r="AF17">
        <v>2303</v>
      </c>
      <c r="AG17">
        <v>391</v>
      </c>
      <c r="AH17">
        <v>17</v>
      </c>
      <c r="AI17">
        <v>1719</v>
      </c>
      <c r="AJ17">
        <v>358</v>
      </c>
      <c r="AK17">
        <v>720</v>
      </c>
      <c r="AL17">
        <v>0</v>
      </c>
      <c r="AM17">
        <v>2841</v>
      </c>
      <c r="AN17">
        <v>0</v>
      </c>
      <c r="AO17">
        <v>0</v>
      </c>
      <c r="AP17">
        <v>266</v>
      </c>
      <c r="AQ17">
        <v>265</v>
      </c>
      <c r="AR17">
        <v>337</v>
      </c>
      <c r="AS17">
        <v>168</v>
      </c>
      <c r="AT17">
        <v>230</v>
      </c>
      <c r="AU17">
        <v>142</v>
      </c>
      <c r="AV17">
        <v>244</v>
      </c>
      <c r="AW17">
        <v>82</v>
      </c>
      <c r="AX17">
        <v>177</v>
      </c>
      <c r="AY17">
        <v>231</v>
      </c>
      <c r="AZ17">
        <v>194</v>
      </c>
      <c r="BA17">
        <v>139</v>
      </c>
      <c r="BB17">
        <v>205</v>
      </c>
      <c r="BC17">
        <v>152</v>
      </c>
      <c r="BD17">
        <v>10</v>
      </c>
      <c r="BE17">
        <v>301</v>
      </c>
      <c r="BF17">
        <v>2541</v>
      </c>
      <c r="BG17">
        <v>1393</v>
      </c>
      <c r="BH17">
        <v>1448</v>
      </c>
      <c r="BI17">
        <v>403</v>
      </c>
      <c r="BJ17">
        <v>414</v>
      </c>
      <c r="BK17">
        <v>419</v>
      </c>
      <c r="BL17">
        <v>93</v>
      </c>
      <c r="BM17">
        <v>237</v>
      </c>
      <c r="BN17">
        <v>679</v>
      </c>
      <c r="BO17">
        <v>1200</v>
      </c>
      <c r="BP17">
        <v>725</v>
      </c>
      <c r="BQ17">
        <v>230</v>
      </c>
      <c r="BR17">
        <v>519</v>
      </c>
      <c r="BS17">
        <v>485</v>
      </c>
      <c r="BT17">
        <v>184</v>
      </c>
      <c r="BU17">
        <v>143</v>
      </c>
      <c r="BV17">
        <v>77</v>
      </c>
      <c r="BW17">
        <v>162</v>
      </c>
      <c r="BX17">
        <v>1889</v>
      </c>
      <c r="BY17">
        <v>1864</v>
      </c>
      <c r="BZ17">
        <v>1647</v>
      </c>
    </row>
    <row r="18" spans="1:78" x14ac:dyDescent="0.25">
      <c r="B18" s="7">
        <v>0.47</v>
      </c>
      <c r="C18" s="7">
        <v>0.48</v>
      </c>
      <c r="D18" s="7">
        <v>0.47</v>
      </c>
      <c r="E18" s="7">
        <v>0.46</v>
      </c>
      <c r="F18" s="7">
        <v>0.53</v>
      </c>
      <c r="G18" s="7">
        <v>0.48</v>
      </c>
      <c r="H18" s="7">
        <v>0.43</v>
      </c>
      <c r="I18" s="7">
        <v>0.44</v>
      </c>
      <c r="J18" s="7">
        <v>0.44</v>
      </c>
      <c r="K18" s="7">
        <v>0.48</v>
      </c>
      <c r="L18" s="7">
        <v>0.55000000000000004</v>
      </c>
      <c r="M18" s="7">
        <v>0.54</v>
      </c>
      <c r="N18" s="7">
        <v>0.45</v>
      </c>
      <c r="O18" s="7">
        <v>0.45</v>
      </c>
      <c r="P18" s="7">
        <v>0.43</v>
      </c>
      <c r="Q18" s="7">
        <v>0.49</v>
      </c>
      <c r="R18" s="7">
        <v>0.47</v>
      </c>
      <c r="S18" s="7">
        <v>0.43</v>
      </c>
      <c r="T18" s="7">
        <v>0.51</v>
      </c>
      <c r="U18" s="7">
        <v>0.57999999999999996</v>
      </c>
      <c r="V18" s="7">
        <v>0.46</v>
      </c>
      <c r="W18" s="7">
        <v>0.51</v>
      </c>
      <c r="X18" s="7">
        <v>0.53</v>
      </c>
      <c r="Y18" s="7">
        <v>0.54</v>
      </c>
      <c r="Z18" s="7">
        <v>0.47</v>
      </c>
      <c r="AA18" s="7">
        <v>0.47</v>
      </c>
      <c r="AB18" s="7">
        <v>0.47</v>
      </c>
      <c r="AC18" s="7">
        <v>0.46</v>
      </c>
      <c r="AD18" s="7">
        <v>0.49</v>
      </c>
      <c r="AE18" s="7">
        <v>0.35</v>
      </c>
      <c r="AF18" s="7">
        <v>0.49</v>
      </c>
      <c r="AG18" s="7">
        <v>0.43</v>
      </c>
      <c r="AH18" s="7">
        <v>0.44</v>
      </c>
      <c r="AI18" s="7">
        <v>0.4</v>
      </c>
      <c r="AJ18" s="7">
        <v>0.65</v>
      </c>
      <c r="AK18" s="7">
        <v>0.73</v>
      </c>
      <c r="AL18" t="s">
        <v>108</v>
      </c>
      <c r="AM18" s="7">
        <v>1</v>
      </c>
      <c r="AN18" t="s">
        <v>108</v>
      </c>
      <c r="AO18" t="s">
        <v>108</v>
      </c>
      <c r="AP18" s="7">
        <v>0.45</v>
      </c>
      <c r="AQ18" s="7">
        <v>0.47</v>
      </c>
      <c r="AR18" s="7">
        <v>0.62</v>
      </c>
      <c r="AS18" s="7">
        <v>0.53</v>
      </c>
      <c r="AT18" s="7">
        <v>0.41</v>
      </c>
      <c r="AU18" s="7">
        <v>0.41</v>
      </c>
      <c r="AV18" s="7">
        <v>0.5</v>
      </c>
      <c r="AW18" s="7">
        <v>0.56999999999999995</v>
      </c>
      <c r="AX18" s="7">
        <v>0.43</v>
      </c>
      <c r="AY18" s="7">
        <v>0.43</v>
      </c>
      <c r="AZ18" s="7">
        <v>0.47</v>
      </c>
      <c r="BA18" s="7">
        <v>0.47</v>
      </c>
      <c r="BB18" s="7">
        <v>0.46</v>
      </c>
      <c r="BC18" s="7">
        <v>0.49</v>
      </c>
      <c r="BD18" s="7">
        <v>0.38</v>
      </c>
      <c r="BE18" s="7">
        <v>0.33</v>
      </c>
      <c r="BF18" s="7">
        <v>0.5</v>
      </c>
      <c r="BG18" s="7">
        <v>0.42</v>
      </c>
      <c r="BH18" s="7">
        <v>0.54</v>
      </c>
      <c r="BI18" s="7">
        <v>0.31</v>
      </c>
      <c r="BJ18" s="7">
        <v>0.48</v>
      </c>
      <c r="BK18" s="7">
        <v>0.55000000000000004</v>
      </c>
      <c r="BL18" s="7">
        <v>0.47</v>
      </c>
      <c r="BM18" s="7">
        <v>0.27</v>
      </c>
      <c r="BN18" s="7">
        <v>0.4</v>
      </c>
      <c r="BO18" s="7">
        <v>0.55000000000000004</v>
      </c>
      <c r="BP18" s="7">
        <v>0.57999999999999996</v>
      </c>
      <c r="BQ18" s="7">
        <v>0.23</v>
      </c>
      <c r="BR18" s="7">
        <v>0.33</v>
      </c>
      <c r="BS18" s="7">
        <v>0.32</v>
      </c>
      <c r="BT18" s="7">
        <v>0.41</v>
      </c>
      <c r="BU18" s="7">
        <v>0.27</v>
      </c>
      <c r="BV18" s="7">
        <v>0.26</v>
      </c>
      <c r="BW18" s="7">
        <v>0.21</v>
      </c>
      <c r="BX18" s="7">
        <v>0.47</v>
      </c>
      <c r="BY18" s="7">
        <v>0.46</v>
      </c>
      <c r="BZ18" s="7">
        <v>0.47</v>
      </c>
    </row>
    <row r="19" spans="1:78" x14ac:dyDescent="0.25">
      <c r="A19" t="s">
        <v>40</v>
      </c>
      <c r="B19">
        <v>23</v>
      </c>
      <c r="C19">
        <v>13</v>
      </c>
      <c r="D19">
        <v>6</v>
      </c>
      <c r="E19">
        <v>3</v>
      </c>
      <c r="F19">
        <v>5</v>
      </c>
      <c r="G19">
        <v>12</v>
      </c>
      <c r="H19">
        <v>6</v>
      </c>
      <c r="I19">
        <v>5</v>
      </c>
      <c r="J19">
        <v>2</v>
      </c>
      <c r="K19">
        <v>9</v>
      </c>
      <c r="L19">
        <v>7</v>
      </c>
      <c r="M19">
        <v>5</v>
      </c>
      <c r="N19">
        <v>1</v>
      </c>
      <c r="O19">
        <v>16</v>
      </c>
      <c r="P19">
        <v>1</v>
      </c>
      <c r="Q19">
        <v>4</v>
      </c>
      <c r="R19">
        <v>19</v>
      </c>
      <c r="S19">
        <v>9</v>
      </c>
      <c r="T19">
        <v>3</v>
      </c>
      <c r="U19">
        <v>11</v>
      </c>
      <c r="V19">
        <v>13</v>
      </c>
      <c r="W19">
        <v>2</v>
      </c>
      <c r="X19">
        <v>5</v>
      </c>
      <c r="Y19">
        <v>2</v>
      </c>
      <c r="Z19">
        <v>21</v>
      </c>
      <c r="AA19">
        <v>23</v>
      </c>
      <c r="AB19">
        <v>21</v>
      </c>
      <c r="AC19">
        <v>1</v>
      </c>
      <c r="AD19">
        <v>5</v>
      </c>
      <c r="AE19">
        <v>5</v>
      </c>
      <c r="AF19">
        <v>12</v>
      </c>
      <c r="AG19">
        <v>1</v>
      </c>
      <c r="AH19">
        <v>2</v>
      </c>
      <c r="AI19">
        <v>11</v>
      </c>
      <c r="AJ19">
        <v>0</v>
      </c>
      <c r="AK19">
        <v>4</v>
      </c>
      <c r="AL19">
        <v>0</v>
      </c>
      <c r="AM19">
        <v>0</v>
      </c>
      <c r="AN19">
        <v>0</v>
      </c>
      <c r="AO19">
        <v>0</v>
      </c>
      <c r="AP19">
        <v>2</v>
      </c>
      <c r="AQ19">
        <v>2</v>
      </c>
      <c r="AR19">
        <v>2</v>
      </c>
      <c r="AS19">
        <v>1</v>
      </c>
      <c r="AT19">
        <v>0</v>
      </c>
      <c r="AU19">
        <v>6</v>
      </c>
      <c r="AV19">
        <v>1</v>
      </c>
      <c r="AW19">
        <v>0</v>
      </c>
      <c r="AX19">
        <v>6</v>
      </c>
      <c r="AY19">
        <v>0</v>
      </c>
      <c r="AZ19">
        <v>0</v>
      </c>
      <c r="BA19">
        <v>3</v>
      </c>
      <c r="BB19">
        <v>0</v>
      </c>
      <c r="BC19">
        <v>0</v>
      </c>
      <c r="BD19">
        <v>0</v>
      </c>
      <c r="BE19">
        <v>2</v>
      </c>
      <c r="BF19">
        <v>21</v>
      </c>
      <c r="BG19">
        <v>6</v>
      </c>
      <c r="BH19">
        <v>17</v>
      </c>
      <c r="BI19">
        <v>2</v>
      </c>
      <c r="BJ19">
        <v>1</v>
      </c>
      <c r="BK19">
        <v>3</v>
      </c>
      <c r="BL19">
        <v>0</v>
      </c>
      <c r="BM19">
        <v>0</v>
      </c>
      <c r="BN19">
        <v>2</v>
      </c>
      <c r="BO19">
        <v>7</v>
      </c>
      <c r="BP19">
        <v>13</v>
      </c>
      <c r="BQ19">
        <v>0</v>
      </c>
      <c r="BR19">
        <v>1</v>
      </c>
      <c r="BS19">
        <v>1</v>
      </c>
      <c r="BT19">
        <v>2</v>
      </c>
      <c r="BU19">
        <v>0</v>
      </c>
      <c r="BV19">
        <v>0</v>
      </c>
      <c r="BW19">
        <v>0</v>
      </c>
      <c r="BX19">
        <v>10</v>
      </c>
      <c r="BY19">
        <v>11</v>
      </c>
      <c r="BZ19">
        <v>10</v>
      </c>
    </row>
    <row r="20" spans="1:78" x14ac:dyDescent="0.25">
      <c r="B20">
        <v>0</v>
      </c>
      <c r="C20">
        <v>0</v>
      </c>
      <c r="D20" s="7">
        <v>0.01</v>
      </c>
      <c r="E20" s="7">
        <v>0.01</v>
      </c>
      <c r="F20">
        <v>0</v>
      </c>
      <c r="G20">
        <v>0</v>
      </c>
      <c r="H20">
        <v>0</v>
      </c>
      <c r="I20">
        <v>0</v>
      </c>
      <c r="J20">
        <v>0</v>
      </c>
      <c r="K20" s="7">
        <v>0.01</v>
      </c>
      <c r="L20">
        <v>0</v>
      </c>
      <c r="M20">
        <v>0</v>
      </c>
      <c r="N20">
        <v>0</v>
      </c>
      <c r="O20" s="7">
        <v>0.02</v>
      </c>
      <c r="P20" s="7">
        <v>0.01</v>
      </c>
      <c r="Q20">
        <v>0</v>
      </c>
      <c r="R20">
        <v>0</v>
      </c>
      <c r="S20">
        <v>0</v>
      </c>
      <c r="T20">
        <v>0</v>
      </c>
      <c r="U20" s="7">
        <v>0.01</v>
      </c>
      <c r="V20">
        <v>0</v>
      </c>
      <c r="W20">
        <v>0</v>
      </c>
      <c r="X20" s="7">
        <v>0.01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7">
        <v>0.01</v>
      </c>
      <c r="AF20">
        <v>0</v>
      </c>
      <c r="AG20">
        <v>0</v>
      </c>
      <c r="AH20" s="7">
        <v>0.04</v>
      </c>
      <c r="AI20">
        <v>0</v>
      </c>
      <c r="AJ20" t="s">
        <v>106</v>
      </c>
      <c r="AK20">
        <v>0</v>
      </c>
      <c r="AL20" t="s">
        <v>106</v>
      </c>
      <c r="AM20" t="s">
        <v>106</v>
      </c>
      <c r="AN20" t="s">
        <v>106</v>
      </c>
      <c r="AO20" t="s">
        <v>106</v>
      </c>
      <c r="AP20">
        <v>0</v>
      </c>
      <c r="AQ20">
        <v>0</v>
      </c>
      <c r="AR20">
        <v>0</v>
      </c>
      <c r="AS20">
        <v>0</v>
      </c>
      <c r="AT20" t="s">
        <v>106</v>
      </c>
      <c r="AU20" s="7">
        <v>0.02</v>
      </c>
      <c r="AV20">
        <v>0</v>
      </c>
      <c r="AW20" t="s">
        <v>106</v>
      </c>
      <c r="AX20" s="7">
        <v>0.02</v>
      </c>
      <c r="AY20" t="s">
        <v>106</v>
      </c>
      <c r="AZ20" t="s">
        <v>106</v>
      </c>
      <c r="BA20" s="7">
        <v>0.01</v>
      </c>
      <c r="BB20" t="s">
        <v>106</v>
      </c>
      <c r="BC20" t="s">
        <v>106</v>
      </c>
      <c r="BD20" t="s">
        <v>106</v>
      </c>
      <c r="BE20">
        <v>0</v>
      </c>
      <c r="BF20">
        <v>0</v>
      </c>
      <c r="BG20">
        <v>0</v>
      </c>
      <c r="BH20" s="7">
        <v>0.01</v>
      </c>
      <c r="BI20">
        <v>0</v>
      </c>
      <c r="BJ20">
        <v>0</v>
      </c>
      <c r="BK20">
        <v>0</v>
      </c>
      <c r="BL20" t="s">
        <v>106</v>
      </c>
      <c r="BM20">
        <v>0</v>
      </c>
      <c r="BN20">
        <v>0</v>
      </c>
      <c r="BO20">
        <v>0</v>
      </c>
      <c r="BP20" s="7">
        <v>0.01</v>
      </c>
      <c r="BQ20">
        <v>0</v>
      </c>
      <c r="BR20">
        <v>0</v>
      </c>
      <c r="BS20">
        <v>0</v>
      </c>
      <c r="BT20">
        <v>0</v>
      </c>
      <c r="BU20" t="s">
        <v>106</v>
      </c>
      <c r="BV20">
        <v>0</v>
      </c>
      <c r="BW20" t="s">
        <v>106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701</v>
      </c>
      <c r="C21">
        <v>568</v>
      </c>
      <c r="D21">
        <v>67</v>
      </c>
      <c r="E21">
        <v>66</v>
      </c>
      <c r="F21">
        <v>145</v>
      </c>
      <c r="G21">
        <v>328</v>
      </c>
      <c r="H21">
        <v>228</v>
      </c>
      <c r="I21">
        <v>141</v>
      </c>
      <c r="J21">
        <v>209</v>
      </c>
      <c r="K21">
        <v>146</v>
      </c>
      <c r="L21">
        <v>205</v>
      </c>
      <c r="M21">
        <v>211</v>
      </c>
      <c r="N21">
        <v>363</v>
      </c>
      <c r="O21">
        <v>86</v>
      </c>
      <c r="P21">
        <v>40</v>
      </c>
      <c r="Q21">
        <v>135</v>
      </c>
      <c r="R21">
        <v>566</v>
      </c>
      <c r="S21">
        <v>387</v>
      </c>
      <c r="T21">
        <v>165</v>
      </c>
      <c r="U21">
        <v>134</v>
      </c>
      <c r="V21">
        <v>462</v>
      </c>
      <c r="W21">
        <v>76</v>
      </c>
      <c r="X21">
        <v>152</v>
      </c>
      <c r="Y21">
        <v>74</v>
      </c>
      <c r="Z21">
        <v>627</v>
      </c>
      <c r="AA21">
        <v>699</v>
      </c>
      <c r="AB21">
        <v>625</v>
      </c>
      <c r="AC21">
        <v>62</v>
      </c>
      <c r="AD21">
        <v>446</v>
      </c>
      <c r="AE21">
        <v>189</v>
      </c>
      <c r="AF21">
        <v>501</v>
      </c>
      <c r="AG21">
        <v>89</v>
      </c>
      <c r="AH21">
        <v>4</v>
      </c>
      <c r="AI21">
        <v>485</v>
      </c>
      <c r="AJ21">
        <v>68</v>
      </c>
      <c r="AK21">
        <v>119</v>
      </c>
      <c r="AL21">
        <v>0</v>
      </c>
      <c r="AM21">
        <v>0</v>
      </c>
      <c r="AN21">
        <v>0</v>
      </c>
      <c r="AO21">
        <v>701</v>
      </c>
      <c r="AP21">
        <v>60</v>
      </c>
      <c r="AQ21">
        <v>61</v>
      </c>
      <c r="AR21">
        <v>59</v>
      </c>
      <c r="AS21">
        <v>39</v>
      </c>
      <c r="AT21">
        <v>70</v>
      </c>
      <c r="AU21">
        <v>40</v>
      </c>
      <c r="AV21">
        <v>52</v>
      </c>
      <c r="AW21">
        <v>18</v>
      </c>
      <c r="AX21">
        <v>46</v>
      </c>
      <c r="AY21">
        <v>82</v>
      </c>
      <c r="AZ21">
        <v>41</v>
      </c>
      <c r="BA21">
        <v>55</v>
      </c>
      <c r="BB21">
        <v>53</v>
      </c>
      <c r="BC21">
        <v>20</v>
      </c>
      <c r="BD21">
        <v>6</v>
      </c>
      <c r="BE21">
        <v>87</v>
      </c>
      <c r="BF21">
        <v>615</v>
      </c>
      <c r="BG21">
        <v>314</v>
      </c>
      <c r="BH21">
        <v>387</v>
      </c>
      <c r="BI21">
        <v>97</v>
      </c>
      <c r="BJ21">
        <v>67</v>
      </c>
      <c r="BK21">
        <v>78</v>
      </c>
      <c r="BL21">
        <v>21</v>
      </c>
      <c r="BM21">
        <v>36</v>
      </c>
      <c r="BN21">
        <v>142</v>
      </c>
      <c r="BO21">
        <v>271</v>
      </c>
      <c r="BP21">
        <v>253</v>
      </c>
      <c r="BQ21">
        <v>48</v>
      </c>
      <c r="BR21">
        <v>101</v>
      </c>
      <c r="BS21">
        <v>87</v>
      </c>
      <c r="BT21">
        <v>53</v>
      </c>
      <c r="BU21">
        <v>41</v>
      </c>
      <c r="BV21">
        <v>21</v>
      </c>
      <c r="BW21">
        <v>28</v>
      </c>
      <c r="BX21">
        <v>427</v>
      </c>
      <c r="BY21">
        <v>420</v>
      </c>
      <c r="BZ21">
        <v>375</v>
      </c>
    </row>
    <row r="22" spans="1:78" x14ac:dyDescent="0.25">
      <c r="B22" s="7">
        <v>0.12</v>
      </c>
      <c r="C22" s="7">
        <v>0.11</v>
      </c>
      <c r="D22" s="7">
        <v>0.12</v>
      </c>
      <c r="E22" s="7">
        <v>0.19</v>
      </c>
      <c r="F22" s="7">
        <v>0.12</v>
      </c>
      <c r="G22" s="7">
        <v>0.11</v>
      </c>
      <c r="H22" s="7">
        <v>0.13</v>
      </c>
      <c r="I22" s="7">
        <v>0.1</v>
      </c>
      <c r="J22" s="7">
        <v>0.11</v>
      </c>
      <c r="K22" s="7">
        <v>0.12</v>
      </c>
      <c r="L22" s="7">
        <v>0.15</v>
      </c>
      <c r="M22" s="7">
        <v>0.13</v>
      </c>
      <c r="N22" s="7">
        <v>0.1</v>
      </c>
      <c r="O22" s="7">
        <v>0.13</v>
      </c>
      <c r="P22" s="7">
        <v>0.21</v>
      </c>
      <c r="Q22" s="7">
        <v>0.14000000000000001</v>
      </c>
      <c r="R22" s="7">
        <v>0.11</v>
      </c>
      <c r="S22" s="7">
        <v>0.1</v>
      </c>
      <c r="T22" s="7">
        <v>0.13</v>
      </c>
      <c r="U22" s="7">
        <v>0.14000000000000001</v>
      </c>
      <c r="V22" s="7">
        <v>0.1</v>
      </c>
      <c r="W22" s="7">
        <v>0.12</v>
      </c>
      <c r="X22" s="7">
        <v>0.17</v>
      </c>
      <c r="Y22" s="7">
        <v>0.1</v>
      </c>
      <c r="Z22" s="7">
        <v>0.12</v>
      </c>
      <c r="AA22" s="7">
        <v>0.12</v>
      </c>
      <c r="AB22" s="7">
        <v>0.12</v>
      </c>
      <c r="AC22" s="7">
        <v>0.09</v>
      </c>
      <c r="AD22" s="7">
        <v>0.1</v>
      </c>
      <c r="AE22" s="7">
        <v>0.36</v>
      </c>
      <c r="AF22" s="7">
        <v>0.11</v>
      </c>
      <c r="AG22" s="7">
        <v>0.1</v>
      </c>
      <c r="AH22" s="7">
        <v>0.09</v>
      </c>
      <c r="AI22" s="7">
        <v>0.11</v>
      </c>
      <c r="AJ22" s="7">
        <v>0.12</v>
      </c>
      <c r="AK22" s="7">
        <v>0.12</v>
      </c>
      <c r="AL22" t="s">
        <v>108</v>
      </c>
      <c r="AM22" t="s">
        <v>108</v>
      </c>
      <c r="AN22" t="s">
        <v>108</v>
      </c>
      <c r="AO22" s="7">
        <v>1</v>
      </c>
      <c r="AP22" s="7">
        <v>0.1</v>
      </c>
      <c r="AQ22" s="7">
        <v>0.11</v>
      </c>
      <c r="AR22" s="7">
        <v>0.11</v>
      </c>
      <c r="AS22" s="7">
        <v>0.12</v>
      </c>
      <c r="AT22" s="7">
        <v>0.13</v>
      </c>
      <c r="AU22" s="7">
        <v>0.11</v>
      </c>
      <c r="AV22" s="7">
        <v>0.11</v>
      </c>
      <c r="AW22" s="7">
        <v>0.13</v>
      </c>
      <c r="AX22" s="7">
        <v>0.11</v>
      </c>
      <c r="AY22" s="7">
        <v>0.15</v>
      </c>
      <c r="AZ22" s="7">
        <v>0.1</v>
      </c>
      <c r="BA22" s="7">
        <v>0.19</v>
      </c>
      <c r="BB22" s="7">
        <v>0.12</v>
      </c>
      <c r="BC22" s="7">
        <v>0.06</v>
      </c>
      <c r="BD22" s="7">
        <v>0.22</v>
      </c>
      <c r="BE22" s="7">
        <v>0.1</v>
      </c>
      <c r="BF22" s="7">
        <v>0.12</v>
      </c>
      <c r="BG22" s="7">
        <v>0.1</v>
      </c>
      <c r="BH22" s="7">
        <v>0.14000000000000001</v>
      </c>
      <c r="BI22" s="7">
        <v>7.0000000000000007E-2</v>
      </c>
      <c r="BJ22" s="7">
        <v>0.08</v>
      </c>
      <c r="BK22" s="7">
        <v>0.1</v>
      </c>
      <c r="BL22" s="7">
        <v>0.11</v>
      </c>
      <c r="BM22" s="7">
        <v>0.04</v>
      </c>
      <c r="BN22" s="7">
        <v>0.08</v>
      </c>
      <c r="BO22" s="7">
        <v>0.13</v>
      </c>
      <c r="BP22" s="7">
        <v>0.2</v>
      </c>
      <c r="BQ22" s="7">
        <v>0.05</v>
      </c>
      <c r="BR22" s="7">
        <v>0.06</v>
      </c>
      <c r="BS22" s="7">
        <v>0.06</v>
      </c>
      <c r="BT22" s="7">
        <v>0.12</v>
      </c>
      <c r="BU22" s="7">
        <v>0.08</v>
      </c>
      <c r="BV22" s="7">
        <v>7.0000000000000007E-2</v>
      </c>
      <c r="BW22" s="7">
        <v>0.04</v>
      </c>
      <c r="BX22" s="7">
        <v>0.11</v>
      </c>
      <c r="BY22" s="7">
        <v>0.1</v>
      </c>
      <c r="BZ22" s="7">
        <v>0.11</v>
      </c>
    </row>
  </sheetData>
  <pageMargins left="0.7" right="0.7" top="0.75" bottom="0.75" header="0.3" footer="0.3"/>
  <pageSetup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840</v>
      </c>
    </row>
    <row r="2" spans="1:78" x14ac:dyDescent="0.25">
      <c r="A2" t="s">
        <v>842</v>
      </c>
    </row>
    <row r="3" spans="1:78" x14ac:dyDescent="0.25">
      <c r="A3" t="s">
        <v>839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1123</v>
      </c>
      <c r="C9">
        <v>966</v>
      </c>
      <c r="D9">
        <v>97</v>
      </c>
      <c r="E9">
        <v>60</v>
      </c>
      <c r="F9">
        <v>154</v>
      </c>
      <c r="G9">
        <v>578</v>
      </c>
      <c r="H9">
        <v>391</v>
      </c>
      <c r="I9">
        <v>277</v>
      </c>
      <c r="J9">
        <v>294</v>
      </c>
      <c r="K9">
        <v>212</v>
      </c>
      <c r="L9">
        <v>340</v>
      </c>
      <c r="M9">
        <v>337</v>
      </c>
      <c r="N9">
        <v>662</v>
      </c>
      <c r="O9">
        <v>99</v>
      </c>
      <c r="P9">
        <v>25</v>
      </c>
      <c r="Q9">
        <v>237</v>
      </c>
      <c r="R9">
        <v>886</v>
      </c>
      <c r="S9">
        <v>753</v>
      </c>
      <c r="T9">
        <v>173</v>
      </c>
      <c r="U9">
        <v>180</v>
      </c>
      <c r="V9">
        <v>795</v>
      </c>
      <c r="W9">
        <v>126</v>
      </c>
      <c r="X9">
        <v>190</v>
      </c>
      <c r="Y9">
        <v>125</v>
      </c>
      <c r="Z9">
        <v>998</v>
      </c>
      <c r="AA9">
        <v>1120</v>
      </c>
      <c r="AB9">
        <v>995</v>
      </c>
      <c r="AC9">
        <v>145</v>
      </c>
      <c r="AD9">
        <v>890</v>
      </c>
      <c r="AE9">
        <v>77</v>
      </c>
      <c r="AF9">
        <v>907</v>
      </c>
      <c r="AG9">
        <v>171</v>
      </c>
      <c r="AH9">
        <v>11</v>
      </c>
      <c r="AI9">
        <v>871</v>
      </c>
      <c r="AJ9">
        <v>94</v>
      </c>
      <c r="AK9">
        <v>147</v>
      </c>
      <c r="AL9">
        <v>558</v>
      </c>
      <c r="AM9">
        <v>451</v>
      </c>
      <c r="AN9">
        <v>11</v>
      </c>
      <c r="AO9">
        <v>99</v>
      </c>
      <c r="AP9">
        <v>108</v>
      </c>
      <c r="AQ9">
        <v>97</v>
      </c>
      <c r="AR9">
        <v>67</v>
      </c>
      <c r="AS9">
        <v>74</v>
      </c>
      <c r="AT9">
        <v>125</v>
      </c>
      <c r="AU9">
        <v>85</v>
      </c>
      <c r="AV9">
        <v>96</v>
      </c>
      <c r="AW9">
        <v>22</v>
      </c>
      <c r="AX9">
        <v>73</v>
      </c>
      <c r="AY9">
        <v>120</v>
      </c>
      <c r="AZ9">
        <v>55</v>
      </c>
      <c r="BA9">
        <v>46</v>
      </c>
      <c r="BB9">
        <v>87</v>
      </c>
      <c r="BC9">
        <v>65</v>
      </c>
      <c r="BD9">
        <v>3</v>
      </c>
      <c r="BE9">
        <v>184</v>
      </c>
      <c r="BF9">
        <v>939</v>
      </c>
      <c r="BG9">
        <v>699</v>
      </c>
      <c r="BH9">
        <v>424</v>
      </c>
      <c r="BI9">
        <v>262</v>
      </c>
      <c r="BJ9">
        <v>176</v>
      </c>
      <c r="BK9">
        <v>193</v>
      </c>
      <c r="BL9">
        <v>48</v>
      </c>
      <c r="BM9">
        <v>245</v>
      </c>
      <c r="BN9">
        <v>407</v>
      </c>
      <c r="BO9">
        <v>399</v>
      </c>
      <c r="BP9">
        <v>72</v>
      </c>
      <c r="BQ9">
        <v>290</v>
      </c>
      <c r="BR9">
        <v>395</v>
      </c>
      <c r="BS9">
        <v>376</v>
      </c>
      <c r="BT9">
        <v>75</v>
      </c>
      <c r="BU9">
        <v>123</v>
      </c>
      <c r="BV9">
        <v>83</v>
      </c>
      <c r="BW9">
        <v>221</v>
      </c>
      <c r="BX9">
        <v>783</v>
      </c>
      <c r="BY9">
        <v>796</v>
      </c>
      <c r="BZ9">
        <v>681</v>
      </c>
    </row>
    <row r="10" spans="1:78" x14ac:dyDescent="0.25">
      <c r="A10" t="s">
        <v>103</v>
      </c>
      <c r="B10">
        <v>1153</v>
      </c>
      <c r="C10">
        <v>980</v>
      </c>
      <c r="D10">
        <v>110</v>
      </c>
      <c r="E10">
        <v>63</v>
      </c>
      <c r="F10">
        <v>160</v>
      </c>
      <c r="G10">
        <v>673</v>
      </c>
      <c r="H10">
        <v>320</v>
      </c>
      <c r="I10">
        <v>340</v>
      </c>
      <c r="J10">
        <v>357</v>
      </c>
      <c r="K10">
        <v>226</v>
      </c>
      <c r="L10">
        <v>230</v>
      </c>
      <c r="M10">
        <v>269</v>
      </c>
      <c r="N10">
        <v>757</v>
      </c>
      <c r="O10">
        <v>104</v>
      </c>
      <c r="P10">
        <v>23</v>
      </c>
      <c r="Q10">
        <v>202</v>
      </c>
      <c r="R10">
        <v>951</v>
      </c>
      <c r="S10">
        <v>813</v>
      </c>
      <c r="T10">
        <v>179</v>
      </c>
      <c r="U10">
        <v>145</v>
      </c>
      <c r="V10">
        <v>883</v>
      </c>
      <c r="W10">
        <v>111</v>
      </c>
      <c r="X10">
        <v>145</v>
      </c>
      <c r="Y10">
        <v>125</v>
      </c>
      <c r="Z10">
        <v>1028</v>
      </c>
      <c r="AA10">
        <v>1150</v>
      </c>
      <c r="AB10">
        <v>1025</v>
      </c>
      <c r="AC10">
        <v>153</v>
      </c>
      <c r="AD10">
        <v>913</v>
      </c>
      <c r="AE10">
        <v>75</v>
      </c>
      <c r="AF10">
        <v>919</v>
      </c>
      <c r="AG10">
        <v>188</v>
      </c>
      <c r="AH10">
        <v>12</v>
      </c>
      <c r="AI10">
        <v>925</v>
      </c>
      <c r="AJ10">
        <v>88</v>
      </c>
      <c r="AK10">
        <v>132</v>
      </c>
      <c r="AL10">
        <v>589</v>
      </c>
      <c r="AM10">
        <v>458</v>
      </c>
      <c r="AN10">
        <v>11</v>
      </c>
      <c r="AO10">
        <v>92</v>
      </c>
      <c r="AP10">
        <v>119</v>
      </c>
      <c r="AQ10">
        <v>100</v>
      </c>
      <c r="AR10">
        <v>67</v>
      </c>
      <c r="AS10">
        <v>77</v>
      </c>
      <c r="AT10">
        <v>125</v>
      </c>
      <c r="AU10">
        <v>91</v>
      </c>
      <c r="AV10">
        <v>93</v>
      </c>
      <c r="AW10">
        <v>25</v>
      </c>
      <c r="AX10">
        <v>84</v>
      </c>
      <c r="AY10">
        <v>118</v>
      </c>
      <c r="AZ10">
        <v>57</v>
      </c>
      <c r="BA10">
        <v>49</v>
      </c>
      <c r="BB10">
        <v>84</v>
      </c>
      <c r="BC10">
        <v>63</v>
      </c>
      <c r="BD10">
        <v>3</v>
      </c>
      <c r="BE10">
        <v>197</v>
      </c>
      <c r="BF10">
        <v>956</v>
      </c>
      <c r="BG10">
        <v>735</v>
      </c>
      <c r="BH10">
        <v>419</v>
      </c>
      <c r="BI10">
        <v>292</v>
      </c>
      <c r="BJ10">
        <v>192</v>
      </c>
      <c r="BK10">
        <v>181</v>
      </c>
      <c r="BL10">
        <v>51</v>
      </c>
      <c r="BM10">
        <v>276</v>
      </c>
      <c r="BN10">
        <v>420</v>
      </c>
      <c r="BO10">
        <v>390</v>
      </c>
      <c r="BP10">
        <v>67</v>
      </c>
      <c r="BQ10">
        <v>309</v>
      </c>
      <c r="BR10">
        <v>435</v>
      </c>
      <c r="BS10">
        <v>414</v>
      </c>
      <c r="BT10">
        <v>73</v>
      </c>
      <c r="BU10">
        <v>140</v>
      </c>
      <c r="BV10">
        <v>81</v>
      </c>
      <c r="BW10">
        <v>242</v>
      </c>
      <c r="BX10">
        <v>786</v>
      </c>
      <c r="BY10">
        <v>800</v>
      </c>
      <c r="BZ10">
        <v>680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396</v>
      </c>
      <c r="C12">
        <v>346</v>
      </c>
      <c r="D12">
        <v>32</v>
      </c>
      <c r="E12">
        <v>18</v>
      </c>
      <c r="F12">
        <v>62</v>
      </c>
      <c r="G12">
        <v>241</v>
      </c>
      <c r="H12">
        <v>93</v>
      </c>
      <c r="I12">
        <v>126</v>
      </c>
      <c r="J12">
        <v>138</v>
      </c>
      <c r="K12">
        <v>72</v>
      </c>
      <c r="L12">
        <v>60</v>
      </c>
      <c r="M12">
        <v>63</v>
      </c>
      <c r="N12">
        <v>295</v>
      </c>
      <c r="O12">
        <v>32</v>
      </c>
      <c r="P12">
        <v>6</v>
      </c>
      <c r="Q12">
        <v>61</v>
      </c>
      <c r="R12">
        <v>335</v>
      </c>
      <c r="S12">
        <v>289</v>
      </c>
      <c r="T12">
        <v>65</v>
      </c>
      <c r="U12">
        <v>37</v>
      </c>
      <c r="V12">
        <v>337</v>
      </c>
      <c r="W12">
        <v>29</v>
      </c>
      <c r="X12">
        <v>26</v>
      </c>
      <c r="Y12">
        <v>37</v>
      </c>
      <c r="Z12">
        <v>359</v>
      </c>
      <c r="AA12">
        <v>396</v>
      </c>
      <c r="AB12">
        <v>359</v>
      </c>
      <c r="AC12">
        <v>56</v>
      </c>
      <c r="AD12">
        <v>321</v>
      </c>
      <c r="AE12">
        <v>18</v>
      </c>
      <c r="AF12">
        <v>284</v>
      </c>
      <c r="AG12">
        <v>92</v>
      </c>
      <c r="AH12">
        <v>7</v>
      </c>
      <c r="AI12">
        <v>345</v>
      </c>
      <c r="AJ12">
        <v>22</v>
      </c>
      <c r="AK12">
        <v>30</v>
      </c>
      <c r="AL12">
        <v>267</v>
      </c>
      <c r="AM12">
        <v>110</v>
      </c>
      <c r="AN12">
        <v>4</v>
      </c>
      <c r="AO12">
        <v>14</v>
      </c>
      <c r="AP12">
        <v>42</v>
      </c>
      <c r="AQ12">
        <v>42</v>
      </c>
      <c r="AR12">
        <v>22</v>
      </c>
      <c r="AS12">
        <v>26</v>
      </c>
      <c r="AT12">
        <v>40</v>
      </c>
      <c r="AU12">
        <v>28</v>
      </c>
      <c r="AV12">
        <v>30</v>
      </c>
      <c r="AW12">
        <v>12</v>
      </c>
      <c r="AX12">
        <v>20</v>
      </c>
      <c r="AY12">
        <v>42</v>
      </c>
      <c r="AZ12">
        <v>24</v>
      </c>
      <c r="BA12">
        <v>15</v>
      </c>
      <c r="BB12">
        <v>31</v>
      </c>
      <c r="BC12">
        <v>23</v>
      </c>
      <c r="BD12">
        <v>0</v>
      </c>
      <c r="BE12">
        <v>116</v>
      </c>
      <c r="BF12">
        <v>280</v>
      </c>
      <c r="BG12">
        <v>292</v>
      </c>
      <c r="BH12">
        <v>103</v>
      </c>
      <c r="BI12">
        <v>140</v>
      </c>
      <c r="BJ12">
        <v>84</v>
      </c>
      <c r="BK12">
        <v>49</v>
      </c>
      <c r="BL12">
        <v>18</v>
      </c>
      <c r="BM12">
        <v>181</v>
      </c>
      <c r="BN12">
        <v>146</v>
      </c>
      <c r="BO12">
        <v>59</v>
      </c>
      <c r="BP12">
        <v>10</v>
      </c>
      <c r="BQ12">
        <v>177</v>
      </c>
      <c r="BR12">
        <v>249</v>
      </c>
      <c r="BS12">
        <v>234</v>
      </c>
      <c r="BT12">
        <v>30</v>
      </c>
      <c r="BU12">
        <v>96</v>
      </c>
      <c r="BV12">
        <v>38</v>
      </c>
      <c r="BW12">
        <v>145</v>
      </c>
      <c r="BX12">
        <v>265</v>
      </c>
      <c r="BY12">
        <v>273</v>
      </c>
      <c r="BZ12">
        <v>235</v>
      </c>
    </row>
    <row r="13" spans="1:78" x14ac:dyDescent="0.25">
      <c r="B13" s="7">
        <v>0.34</v>
      </c>
      <c r="C13" s="7">
        <v>0.35</v>
      </c>
      <c r="D13" s="7">
        <v>0.28999999999999998</v>
      </c>
      <c r="E13" s="7">
        <v>0.28999999999999998</v>
      </c>
      <c r="F13" s="7">
        <v>0.39</v>
      </c>
      <c r="G13" s="7">
        <v>0.36</v>
      </c>
      <c r="H13" s="7">
        <v>0.28999999999999998</v>
      </c>
      <c r="I13" s="7">
        <v>0.37</v>
      </c>
      <c r="J13" s="7">
        <v>0.39</v>
      </c>
      <c r="K13" s="7">
        <v>0.32</v>
      </c>
      <c r="L13" s="7">
        <v>0.26</v>
      </c>
      <c r="M13" s="7">
        <v>0.23</v>
      </c>
      <c r="N13" s="7">
        <v>0.39</v>
      </c>
      <c r="O13" s="7">
        <v>0.3</v>
      </c>
      <c r="P13" s="7">
        <v>0.28000000000000003</v>
      </c>
      <c r="Q13" s="7">
        <v>0.3</v>
      </c>
      <c r="R13" s="7">
        <v>0.35</v>
      </c>
      <c r="S13" s="7">
        <v>0.36</v>
      </c>
      <c r="T13" s="7">
        <v>0.36</v>
      </c>
      <c r="U13" s="7">
        <v>0.26</v>
      </c>
      <c r="V13" s="7">
        <v>0.38</v>
      </c>
      <c r="W13" s="7">
        <v>0.26</v>
      </c>
      <c r="X13" s="7">
        <v>0.18</v>
      </c>
      <c r="Y13" s="7">
        <v>0.28999999999999998</v>
      </c>
      <c r="Z13" s="7">
        <v>0.35</v>
      </c>
      <c r="AA13" s="7">
        <v>0.34</v>
      </c>
      <c r="AB13" s="7">
        <v>0.35</v>
      </c>
      <c r="AC13" s="7">
        <v>0.37</v>
      </c>
      <c r="AD13" s="7">
        <v>0.35</v>
      </c>
      <c r="AE13" s="7">
        <v>0.23</v>
      </c>
      <c r="AF13" s="7">
        <v>0.31</v>
      </c>
      <c r="AG13" s="7">
        <v>0.49</v>
      </c>
      <c r="AH13" s="7">
        <v>0.57999999999999996</v>
      </c>
      <c r="AI13" s="7">
        <v>0.37</v>
      </c>
      <c r="AJ13" s="7">
        <v>0.25</v>
      </c>
      <c r="AK13" s="7">
        <v>0.22</v>
      </c>
      <c r="AL13" s="7">
        <v>0.45</v>
      </c>
      <c r="AM13" s="7">
        <v>0.24</v>
      </c>
      <c r="AN13" s="7">
        <v>0.41</v>
      </c>
      <c r="AO13" s="7">
        <v>0.15</v>
      </c>
      <c r="AP13" s="7">
        <v>0.36</v>
      </c>
      <c r="AQ13" s="7">
        <v>0.42</v>
      </c>
      <c r="AR13" s="7">
        <v>0.32</v>
      </c>
      <c r="AS13" s="7">
        <v>0.34</v>
      </c>
      <c r="AT13" s="7">
        <v>0.32</v>
      </c>
      <c r="AU13" s="7">
        <v>0.31</v>
      </c>
      <c r="AV13" s="7">
        <v>0.32</v>
      </c>
      <c r="AW13" s="7">
        <v>0.48</v>
      </c>
      <c r="AX13" s="7">
        <v>0.23</v>
      </c>
      <c r="AY13" s="7">
        <v>0.36</v>
      </c>
      <c r="AZ13" s="7">
        <v>0.42</v>
      </c>
      <c r="BA13" s="7">
        <v>0.31</v>
      </c>
      <c r="BB13" s="7">
        <v>0.37</v>
      </c>
      <c r="BC13" s="7">
        <v>0.37</v>
      </c>
      <c r="BD13" t="s">
        <v>108</v>
      </c>
      <c r="BE13" s="7">
        <v>0.59</v>
      </c>
      <c r="BF13" s="7">
        <v>0.28999999999999998</v>
      </c>
      <c r="BG13" s="7">
        <v>0.4</v>
      </c>
      <c r="BH13" s="7">
        <v>0.25</v>
      </c>
      <c r="BI13" s="7">
        <v>0.48</v>
      </c>
      <c r="BJ13" s="7">
        <v>0.44</v>
      </c>
      <c r="BK13" s="7">
        <v>0.27</v>
      </c>
      <c r="BL13" s="7">
        <v>0.34</v>
      </c>
      <c r="BM13" s="7">
        <v>0.65</v>
      </c>
      <c r="BN13" s="7">
        <v>0.35</v>
      </c>
      <c r="BO13" s="7">
        <v>0.15</v>
      </c>
      <c r="BP13" s="7">
        <v>0.15</v>
      </c>
      <c r="BQ13" s="7">
        <v>0.56999999999999995</v>
      </c>
      <c r="BR13" s="7">
        <v>0.56999999999999995</v>
      </c>
      <c r="BS13" s="7">
        <v>0.56999999999999995</v>
      </c>
      <c r="BT13" s="7">
        <v>0.41</v>
      </c>
      <c r="BU13" s="7">
        <v>0.68</v>
      </c>
      <c r="BV13" s="7">
        <v>0.47</v>
      </c>
      <c r="BW13" s="7">
        <v>0.6</v>
      </c>
      <c r="BX13" s="7">
        <v>0.34</v>
      </c>
      <c r="BY13" s="7">
        <v>0.34</v>
      </c>
      <c r="BZ13" s="7">
        <v>0.34</v>
      </c>
    </row>
    <row r="14" spans="1:78" x14ac:dyDescent="0.25">
      <c r="A14" t="s">
        <v>55</v>
      </c>
      <c r="B14">
        <v>753</v>
      </c>
      <c r="C14">
        <v>631</v>
      </c>
      <c r="D14">
        <v>79</v>
      </c>
      <c r="E14">
        <v>43</v>
      </c>
      <c r="F14">
        <v>97</v>
      </c>
      <c r="G14">
        <v>430</v>
      </c>
      <c r="H14">
        <v>226</v>
      </c>
      <c r="I14">
        <v>211</v>
      </c>
      <c r="J14">
        <v>219</v>
      </c>
      <c r="K14">
        <v>153</v>
      </c>
      <c r="L14">
        <v>170</v>
      </c>
      <c r="M14">
        <v>206</v>
      </c>
      <c r="N14">
        <v>461</v>
      </c>
      <c r="O14">
        <v>70</v>
      </c>
      <c r="P14">
        <v>16</v>
      </c>
      <c r="Q14">
        <v>140</v>
      </c>
      <c r="R14">
        <v>613</v>
      </c>
      <c r="S14">
        <v>522</v>
      </c>
      <c r="T14">
        <v>114</v>
      </c>
      <c r="U14">
        <v>107</v>
      </c>
      <c r="V14">
        <v>542</v>
      </c>
      <c r="W14">
        <v>82</v>
      </c>
      <c r="X14">
        <v>119</v>
      </c>
      <c r="Y14">
        <v>88</v>
      </c>
      <c r="Z14">
        <v>665</v>
      </c>
      <c r="AA14">
        <v>750</v>
      </c>
      <c r="AB14">
        <v>662</v>
      </c>
      <c r="AC14">
        <v>97</v>
      </c>
      <c r="AD14">
        <v>588</v>
      </c>
      <c r="AE14">
        <v>58</v>
      </c>
      <c r="AF14">
        <v>632</v>
      </c>
      <c r="AG14">
        <v>95</v>
      </c>
      <c r="AH14">
        <v>4</v>
      </c>
      <c r="AI14">
        <v>576</v>
      </c>
      <c r="AJ14">
        <v>67</v>
      </c>
      <c r="AK14">
        <v>102</v>
      </c>
      <c r="AL14">
        <v>320</v>
      </c>
      <c r="AM14">
        <v>346</v>
      </c>
      <c r="AN14">
        <v>6</v>
      </c>
      <c r="AO14">
        <v>78</v>
      </c>
      <c r="AP14">
        <v>76</v>
      </c>
      <c r="AQ14">
        <v>58</v>
      </c>
      <c r="AR14">
        <v>45</v>
      </c>
      <c r="AS14">
        <v>50</v>
      </c>
      <c r="AT14">
        <v>84</v>
      </c>
      <c r="AU14">
        <v>62</v>
      </c>
      <c r="AV14">
        <v>64</v>
      </c>
      <c r="AW14">
        <v>13</v>
      </c>
      <c r="AX14">
        <v>64</v>
      </c>
      <c r="AY14">
        <v>76</v>
      </c>
      <c r="AZ14">
        <v>33</v>
      </c>
      <c r="BA14">
        <v>33</v>
      </c>
      <c r="BB14">
        <v>53</v>
      </c>
      <c r="BC14">
        <v>39</v>
      </c>
      <c r="BD14">
        <v>3</v>
      </c>
      <c r="BE14">
        <v>81</v>
      </c>
      <c r="BF14">
        <v>672</v>
      </c>
      <c r="BG14">
        <v>440</v>
      </c>
      <c r="BH14">
        <v>314</v>
      </c>
      <c r="BI14">
        <v>152</v>
      </c>
      <c r="BJ14">
        <v>108</v>
      </c>
      <c r="BK14">
        <v>132</v>
      </c>
      <c r="BL14">
        <v>32</v>
      </c>
      <c r="BM14">
        <v>96</v>
      </c>
      <c r="BN14">
        <v>271</v>
      </c>
      <c r="BO14">
        <v>330</v>
      </c>
      <c r="BP14">
        <v>57</v>
      </c>
      <c r="BQ14">
        <v>132</v>
      </c>
      <c r="BR14">
        <v>183</v>
      </c>
      <c r="BS14">
        <v>177</v>
      </c>
      <c r="BT14">
        <v>43</v>
      </c>
      <c r="BU14">
        <v>44</v>
      </c>
      <c r="BV14">
        <v>43</v>
      </c>
      <c r="BW14">
        <v>96</v>
      </c>
      <c r="BX14">
        <v>519</v>
      </c>
      <c r="BY14">
        <v>525</v>
      </c>
      <c r="BZ14">
        <v>443</v>
      </c>
    </row>
    <row r="15" spans="1:78" x14ac:dyDescent="0.25">
      <c r="B15" s="7">
        <v>0.65</v>
      </c>
      <c r="C15" s="7">
        <v>0.64</v>
      </c>
      <c r="D15" s="7">
        <v>0.71</v>
      </c>
      <c r="E15" s="7">
        <v>0.69</v>
      </c>
      <c r="F15" s="7">
        <v>0.61</v>
      </c>
      <c r="G15" s="7">
        <v>0.64</v>
      </c>
      <c r="H15" s="7">
        <v>0.71</v>
      </c>
      <c r="I15" s="7">
        <v>0.62</v>
      </c>
      <c r="J15" s="7">
        <v>0.61</v>
      </c>
      <c r="K15" s="7">
        <v>0.68</v>
      </c>
      <c r="L15" s="7">
        <v>0.74</v>
      </c>
      <c r="M15" s="7">
        <v>0.76</v>
      </c>
      <c r="N15" s="7">
        <v>0.61</v>
      </c>
      <c r="O15" s="7">
        <v>0.68</v>
      </c>
      <c r="P15" s="7">
        <v>0.72</v>
      </c>
      <c r="Q15" s="7">
        <v>0.69</v>
      </c>
      <c r="R15" s="7">
        <v>0.64</v>
      </c>
      <c r="S15" s="7">
        <v>0.64</v>
      </c>
      <c r="T15" s="7">
        <v>0.64</v>
      </c>
      <c r="U15" s="7">
        <v>0.74</v>
      </c>
      <c r="V15" s="7">
        <v>0.61</v>
      </c>
      <c r="W15" s="7">
        <v>0.74</v>
      </c>
      <c r="X15" s="7">
        <v>0.82</v>
      </c>
      <c r="Y15" s="7">
        <v>0.7</v>
      </c>
      <c r="Z15" s="7">
        <v>0.65</v>
      </c>
      <c r="AA15" s="7">
        <v>0.65</v>
      </c>
      <c r="AB15" s="7">
        <v>0.65</v>
      </c>
      <c r="AC15" s="7">
        <v>0.63</v>
      </c>
      <c r="AD15" s="7">
        <v>0.64</v>
      </c>
      <c r="AE15" s="7">
        <v>0.77</v>
      </c>
      <c r="AF15" s="7">
        <v>0.69</v>
      </c>
      <c r="AG15" s="7">
        <v>0.5</v>
      </c>
      <c r="AH15" s="7">
        <v>0.36</v>
      </c>
      <c r="AI15" s="7">
        <v>0.62</v>
      </c>
      <c r="AJ15" s="7">
        <v>0.75</v>
      </c>
      <c r="AK15" s="7">
        <v>0.77</v>
      </c>
      <c r="AL15" s="7">
        <v>0.54</v>
      </c>
      <c r="AM15" s="7">
        <v>0.76</v>
      </c>
      <c r="AN15" s="7">
        <v>0.59</v>
      </c>
      <c r="AO15" s="7">
        <v>0.85</v>
      </c>
      <c r="AP15" s="7">
        <v>0.64</v>
      </c>
      <c r="AQ15" s="7">
        <v>0.57999999999999996</v>
      </c>
      <c r="AR15" s="7">
        <v>0.67</v>
      </c>
      <c r="AS15" s="7">
        <v>0.65</v>
      </c>
      <c r="AT15" s="7">
        <v>0.68</v>
      </c>
      <c r="AU15" s="7">
        <v>0.68</v>
      </c>
      <c r="AV15" s="7">
        <v>0.68</v>
      </c>
      <c r="AW15" s="7">
        <v>0.52</v>
      </c>
      <c r="AX15" s="7">
        <v>0.77</v>
      </c>
      <c r="AY15" s="7">
        <v>0.64</v>
      </c>
      <c r="AZ15" s="7">
        <v>0.57999999999999996</v>
      </c>
      <c r="BA15" s="7">
        <v>0.67</v>
      </c>
      <c r="BB15" s="7">
        <v>0.63</v>
      </c>
      <c r="BC15" s="7">
        <v>0.63</v>
      </c>
      <c r="BD15" s="7">
        <v>1</v>
      </c>
      <c r="BE15" s="7">
        <v>0.41</v>
      </c>
      <c r="BF15" s="7">
        <v>0.7</v>
      </c>
      <c r="BG15" s="7">
        <v>0.6</v>
      </c>
      <c r="BH15" s="7">
        <v>0.75</v>
      </c>
      <c r="BI15" s="7">
        <v>0.52</v>
      </c>
      <c r="BJ15" s="7">
        <v>0.56000000000000005</v>
      </c>
      <c r="BK15" s="7">
        <v>0.73</v>
      </c>
      <c r="BL15" s="7">
        <v>0.64</v>
      </c>
      <c r="BM15" s="7">
        <v>0.35</v>
      </c>
      <c r="BN15" s="7">
        <v>0.65</v>
      </c>
      <c r="BO15" s="7">
        <v>0.85</v>
      </c>
      <c r="BP15" s="7">
        <v>0.85</v>
      </c>
      <c r="BQ15" s="7">
        <v>0.43</v>
      </c>
      <c r="BR15" s="7">
        <v>0.42</v>
      </c>
      <c r="BS15" s="7">
        <v>0.43</v>
      </c>
      <c r="BT15" s="7">
        <v>0.59</v>
      </c>
      <c r="BU15" s="7">
        <v>0.31</v>
      </c>
      <c r="BV15" s="7">
        <v>0.53</v>
      </c>
      <c r="BW15" s="7">
        <v>0.4</v>
      </c>
      <c r="BX15" s="7">
        <v>0.66</v>
      </c>
      <c r="BY15" s="7">
        <v>0.66</v>
      </c>
      <c r="BZ15" s="7">
        <v>0.65</v>
      </c>
    </row>
    <row r="16" spans="1:78" x14ac:dyDescent="0.25">
      <c r="A16" t="s">
        <v>41</v>
      </c>
      <c r="B16">
        <v>4</v>
      </c>
      <c r="C16">
        <v>3</v>
      </c>
      <c r="D16">
        <v>0</v>
      </c>
      <c r="E16">
        <v>1</v>
      </c>
      <c r="F16">
        <v>1</v>
      </c>
      <c r="G16">
        <v>2</v>
      </c>
      <c r="H16">
        <v>1</v>
      </c>
      <c r="I16">
        <v>3</v>
      </c>
      <c r="J16">
        <v>0</v>
      </c>
      <c r="K16">
        <v>0</v>
      </c>
      <c r="L16">
        <v>1</v>
      </c>
      <c r="M16">
        <v>1</v>
      </c>
      <c r="N16">
        <v>2</v>
      </c>
      <c r="O16">
        <v>2</v>
      </c>
      <c r="P16">
        <v>0</v>
      </c>
      <c r="Q16">
        <v>1</v>
      </c>
      <c r="R16">
        <v>3</v>
      </c>
      <c r="S16">
        <v>3</v>
      </c>
      <c r="T16">
        <v>0</v>
      </c>
      <c r="U16">
        <v>1</v>
      </c>
      <c r="V16">
        <v>4</v>
      </c>
      <c r="W16">
        <v>0</v>
      </c>
      <c r="X16">
        <v>0</v>
      </c>
      <c r="Y16">
        <v>1</v>
      </c>
      <c r="Z16">
        <v>4</v>
      </c>
      <c r="AA16">
        <v>4</v>
      </c>
      <c r="AB16">
        <v>4</v>
      </c>
      <c r="AC16">
        <v>0</v>
      </c>
      <c r="AD16">
        <v>4</v>
      </c>
      <c r="AE16">
        <v>0</v>
      </c>
      <c r="AF16">
        <v>3</v>
      </c>
      <c r="AG16">
        <v>1</v>
      </c>
      <c r="AH16">
        <v>1</v>
      </c>
      <c r="AI16">
        <v>4</v>
      </c>
      <c r="AJ16">
        <v>0</v>
      </c>
      <c r="AK16">
        <v>1</v>
      </c>
      <c r="AL16">
        <v>3</v>
      </c>
      <c r="AM16">
        <v>2</v>
      </c>
      <c r="AN16">
        <v>0</v>
      </c>
      <c r="AO16">
        <v>0</v>
      </c>
      <c r="AP16">
        <v>0</v>
      </c>
      <c r="AQ16">
        <v>0</v>
      </c>
      <c r="AR16">
        <v>1</v>
      </c>
      <c r="AS16">
        <v>1</v>
      </c>
      <c r="AT16">
        <v>1</v>
      </c>
      <c r="AU16">
        <v>1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</v>
      </c>
      <c r="BB16">
        <v>0</v>
      </c>
      <c r="BC16">
        <v>0</v>
      </c>
      <c r="BD16">
        <v>0</v>
      </c>
      <c r="BE16">
        <v>1</v>
      </c>
      <c r="BF16">
        <v>3</v>
      </c>
      <c r="BG16">
        <v>3</v>
      </c>
      <c r="BH16">
        <v>2</v>
      </c>
      <c r="BI16">
        <v>1</v>
      </c>
      <c r="BJ16">
        <v>0</v>
      </c>
      <c r="BK16">
        <v>1</v>
      </c>
      <c r="BL16">
        <v>1</v>
      </c>
      <c r="BM16">
        <v>0</v>
      </c>
      <c r="BN16">
        <v>3</v>
      </c>
      <c r="BO16">
        <v>1</v>
      </c>
      <c r="BP16">
        <v>0</v>
      </c>
      <c r="BQ16">
        <v>1</v>
      </c>
      <c r="BR16">
        <v>3</v>
      </c>
      <c r="BS16">
        <v>2</v>
      </c>
      <c r="BT16">
        <v>0</v>
      </c>
      <c r="BU16">
        <v>1</v>
      </c>
      <c r="BV16">
        <v>0</v>
      </c>
      <c r="BW16">
        <v>1</v>
      </c>
      <c r="BX16">
        <v>3</v>
      </c>
      <c r="BY16">
        <v>3</v>
      </c>
      <c r="BZ16">
        <v>3</v>
      </c>
    </row>
    <row r="17" spans="2:78" x14ac:dyDescent="0.25">
      <c r="B17">
        <v>0</v>
      </c>
      <c r="C17">
        <v>0</v>
      </c>
      <c r="D17" t="s">
        <v>106</v>
      </c>
      <c r="E17" s="7">
        <v>0.02</v>
      </c>
      <c r="F17">
        <v>0</v>
      </c>
      <c r="G17">
        <v>0</v>
      </c>
      <c r="H17">
        <v>0</v>
      </c>
      <c r="I17" s="7">
        <v>0.01</v>
      </c>
      <c r="J17" t="s">
        <v>106</v>
      </c>
      <c r="K17" t="s">
        <v>106</v>
      </c>
      <c r="L17" s="7">
        <v>0.01</v>
      </c>
      <c r="M17">
        <v>0</v>
      </c>
      <c r="N17">
        <v>0</v>
      </c>
      <c r="O17" s="7">
        <v>0.02</v>
      </c>
      <c r="P17" t="s">
        <v>106</v>
      </c>
      <c r="Q17" s="7">
        <v>0.01</v>
      </c>
      <c r="R17">
        <v>0</v>
      </c>
      <c r="S17">
        <v>0</v>
      </c>
      <c r="T17" t="s">
        <v>106</v>
      </c>
      <c r="U17" s="7">
        <v>0.01</v>
      </c>
      <c r="V17">
        <v>0</v>
      </c>
      <c r="W17" t="s">
        <v>106</v>
      </c>
      <c r="X17" t="s">
        <v>106</v>
      </c>
      <c r="Y17">
        <v>0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>
        <v>0</v>
      </c>
      <c r="AG17">
        <v>0</v>
      </c>
      <c r="AH17" s="7">
        <v>0.06</v>
      </c>
      <c r="AI17">
        <v>0</v>
      </c>
      <c r="AJ17" t="s">
        <v>106</v>
      </c>
      <c r="AK17" s="7">
        <v>0.01</v>
      </c>
      <c r="AL17">
        <v>0</v>
      </c>
      <c r="AM17">
        <v>0</v>
      </c>
      <c r="AN17" t="s">
        <v>106</v>
      </c>
      <c r="AO17" t="s">
        <v>106</v>
      </c>
      <c r="AP17" t="s">
        <v>106</v>
      </c>
      <c r="AQ17" t="s">
        <v>106</v>
      </c>
      <c r="AR17" s="7">
        <v>0.01</v>
      </c>
      <c r="AS17" s="7">
        <v>0.02</v>
      </c>
      <c r="AT17" s="7">
        <v>0.01</v>
      </c>
      <c r="AU17" s="7">
        <v>0.01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s="7">
        <v>0.02</v>
      </c>
      <c r="BB17" t="s">
        <v>106</v>
      </c>
      <c r="BC17" t="s">
        <v>106</v>
      </c>
      <c r="BD17" t="s">
        <v>106</v>
      </c>
      <c r="BE17">
        <v>0</v>
      </c>
      <c r="BF17">
        <v>0</v>
      </c>
      <c r="BG17">
        <v>0</v>
      </c>
      <c r="BH17">
        <v>0</v>
      </c>
      <c r="BI17">
        <v>0</v>
      </c>
      <c r="BJ17" t="s">
        <v>106</v>
      </c>
      <c r="BK17">
        <v>0</v>
      </c>
      <c r="BL17" s="7">
        <v>0.02</v>
      </c>
      <c r="BM17" t="s">
        <v>106</v>
      </c>
      <c r="BN17" s="7">
        <v>0.01</v>
      </c>
      <c r="BO17">
        <v>0</v>
      </c>
      <c r="BP17" t="s">
        <v>106</v>
      </c>
      <c r="BQ17">
        <v>0</v>
      </c>
      <c r="BR17" s="7">
        <v>0.01</v>
      </c>
      <c r="BS17" s="7">
        <v>0.01</v>
      </c>
      <c r="BT17" t="s">
        <v>106</v>
      </c>
      <c r="BU17" s="7">
        <v>0.01</v>
      </c>
      <c r="BV17" t="s">
        <v>106</v>
      </c>
      <c r="BW17">
        <v>0</v>
      </c>
      <c r="BX17">
        <v>0</v>
      </c>
      <c r="BY17">
        <v>0</v>
      </c>
      <c r="BZ17">
        <v>0</v>
      </c>
    </row>
  </sheetData>
  <pageMargins left="0.7" right="0.7" top="0.75" bottom="0.75" header="0.3" footer="0.3"/>
  <pageSetup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840</v>
      </c>
    </row>
    <row r="2" spans="1:78" x14ac:dyDescent="0.25">
      <c r="A2" t="e">
        <f>-  I looked into switching tariffs with my current supplier</f>
        <v>#NAME?</v>
      </c>
    </row>
    <row r="3" spans="1:78" x14ac:dyDescent="0.25">
      <c r="A3" t="s">
        <v>839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1123</v>
      </c>
      <c r="C9">
        <v>966</v>
      </c>
      <c r="D9">
        <v>97</v>
      </c>
      <c r="E9">
        <v>60</v>
      </c>
      <c r="F9">
        <v>154</v>
      </c>
      <c r="G9">
        <v>578</v>
      </c>
      <c r="H9">
        <v>391</v>
      </c>
      <c r="I9">
        <v>277</v>
      </c>
      <c r="J9">
        <v>294</v>
      </c>
      <c r="K9">
        <v>212</v>
      </c>
      <c r="L9">
        <v>340</v>
      </c>
      <c r="M9">
        <v>337</v>
      </c>
      <c r="N9">
        <v>662</v>
      </c>
      <c r="O9">
        <v>99</v>
      </c>
      <c r="P9">
        <v>25</v>
      </c>
      <c r="Q9">
        <v>237</v>
      </c>
      <c r="R9">
        <v>886</v>
      </c>
      <c r="S9">
        <v>753</v>
      </c>
      <c r="T9">
        <v>173</v>
      </c>
      <c r="U9">
        <v>180</v>
      </c>
      <c r="V9">
        <v>795</v>
      </c>
      <c r="W9">
        <v>126</v>
      </c>
      <c r="X9">
        <v>190</v>
      </c>
      <c r="Y9">
        <v>125</v>
      </c>
      <c r="Z9">
        <v>998</v>
      </c>
      <c r="AA9">
        <v>1120</v>
      </c>
      <c r="AB9">
        <v>995</v>
      </c>
      <c r="AC9">
        <v>145</v>
      </c>
      <c r="AD9">
        <v>890</v>
      </c>
      <c r="AE9">
        <v>77</v>
      </c>
      <c r="AF9">
        <v>907</v>
      </c>
      <c r="AG9">
        <v>171</v>
      </c>
      <c r="AH9">
        <v>11</v>
      </c>
      <c r="AI9">
        <v>871</v>
      </c>
      <c r="AJ9">
        <v>94</v>
      </c>
      <c r="AK9">
        <v>147</v>
      </c>
      <c r="AL9">
        <v>558</v>
      </c>
      <c r="AM9">
        <v>451</v>
      </c>
      <c r="AN9">
        <v>11</v>
      </c>
      <c r="AO9">
        <v>99</v>
      </c>
      <c r="AP9">
        <v>108</v>
      </c>
      <c r="AQ9">
        <v>97</v>
      </c>
      <c r="AR9">
        <v>67</v>
      </c>
      <c r="AS9">
        <v>74</v>
      </c>
      <c r="AT9">
        <v>125</v>
      </c>
      <c r="AU9">
        <v>85</v>
      </c>
      <c r="AV9">
        <v>96</v>
      </c>
      <c r="AW9">
        <v>22</v>
      </c>
      <c r="AX9">
        <v>73</v>
      </c>
      <c r="AY9">
        <v>120</v>
      </c>
      <c r="AZ9">
        <v>55</v>
      </c>
      <c r="BA9">
        <v>46</v>
      </c>
      <c r="BB9">
        <v>87</v>
      </c>
      <c r="BC9">
        <v>65</v>
      </c>
      <c r="BD9">
        <v>3</v>
      </c>
      <c r="BE9">
        <v>184</v>
      </c>
      <c r="BF9">
        <v>939</v>
      </c>
      <c r="BG9">
        <v>699</v>
      </c>
      <c r="BH9">
        <v>424</v>
      </c>
      <c r="BI9">
        <v>262</v>
      </c>
      <c r="BJ9">
        <v>176</v>
      </c>
      <c r="BK9">
        <v>193</v>
      </c>
      <c r="BL9">
        <v>48</v>
      </c>
      <c r="BM9">
        <v>245</v>
      </c>
      <c r="BN9">
        <v>407</v>
      </c>
      <c r="BO9">
        <v>399</v>
      </c>
      <c r="BP9">
        <v>72</v>
      </c>
      <c r="BQ9">
        <v>290</v>
      </c>
      <c r="BR9">
        <v>395</v>
      </c>
      <c r="BS9">
        <v>376</v>
      </c>
      <c r="BT9">
        <v>75</v>
      </c>
      <c r="BU9">
        <v>123</v>
      </c>
      <c r="BV9">
        <v>83</v>
      </c>
      <c r="BW9">
        <v>221</v>
      </c>
      <c r="BX9">
        <v>783</v>
      </c>
      <c r="BY9">
        <v>796</v>
      </c>
      <c r="BZ9">
        <v>681</v>
      </c>
    </row>
    <row r="10" spans="1:78" x14ac:dyDescent="0.25">
      <c r="A10" t="s">
        <v>103</v>
      </c>
      <c r="B10">
        <v>1153</v>
      </c>
      <c r="C10">
        <v>980</v>
      </c>
      <c r="D10">
        <v>110</v>
      </c>
      <c r="E10">
        <v>63</v>
      </c>
      <c r="F10">
        <v>160</v>
      </c>
      <c r="G10">
        <v>673</v>
      </c>
      <c r="H10">
        <v>320</v>
      </c>
      <c r="I10">
        <v>340</v>
      </c>
      <c r="J10">
        <v>357</v>
      </c>
      <c r="K10">
        <v>226</v>
      </c>
      <c r="L10">
        <v>230</v>
      </c>
      <c r="M10">
        <v>269</v>
      </c>
      <c r="N10">
        <v>757</v>
      </c>
      <c r="O10">
        <v>104</v>
      </c>
      <c r="P10">
        <v>23</v>
      </c>
      <c r="Q10">
        <v>202</v>
      </c>
      <c r="R10">
        <v>951</v>
      </c>
      <c r="S10">
        <v>813</v>
      </c>
      <c r="T10">
        <v>179</v>
      </c>
      <c r="U10">
        <v>145</v>
      </c>
      <c r="V10">
        <v>883</v>
      </c>
      <c r="W10">
        <v>111</v>
      </c>
      <c r="X10">
        <v>145</v>
      </c>
      <c r="Y10">
        <v>125</v>
      </c>
      <c r="Z10">
        <v>1028</v>
      </c>
      <c r="AA10">
        <v>1150</v>
      </c>
      <c r="AB10">
        <v>1025</v>
      </c>
      <c r="AC10">
        <v>153</v>
      </c>
      <c r="AD10">
        <v>913</v>
      </c>
      <c r="AE10">
        <v>75</v>
      </c>
      <c r="AF10">
        <v>919</v>
      </c>
      <c r="AG10">
        <v>188</v>
      </c>
      <c r="AH10">
        <v>12</v>
      </c>
      <c r="AI10">
        <v>925</v>
      </c>
      <c r="AJ10">
        <v>88</v>
      </c>
      <c r="AK10">
        <v>132</v>
      </c>
      <c r="AL10">
        <v>589</v>
      </c>
      <c r="AM10">
        <v>458</v>
      </c>
      <c r="AN10">
        <v>11</v>
      </c>
      <c r="AO10">
        <v>92</v>
      </c>
      <c r="AP10">
        <v>119</v>
      </c>
      <c r="AQ10">
        <v>100</v>
      </c>
      <c r="AR10">
        <v>67</v>
      </c>
      <c r="AS10">
        <v>77</v>
      </c>
      <c r="AT10">
        <v>125</v>
      </c>
      <c r="AU10">
        <v>91</v>
      </c>
      <c r="AV10">
        <v>93</v>
      </c>
      <c r="AW10">
        <v>25</v>
      </c>
      <c r="AX10">
        <v>84</v>
      </c>
      <c r="AY10">
        <v>118</v>
      </c>
      <c r="AZ10">
        <v>57</v>
      </c>
      <c r="BA10">
        <v>49</v>
      </c>
      <c r="BB10">
        <v>84</v>
      </c>
      <c r="BC10">
        <v>63</v>
      </c>
      <c r="BD10">
        <v>3</v>
      </c>
      <c r="BE10">
        <v>197</v>
      </c>
      <c r="BF10">
        <v>956</v>
      </c>
      <c r="BG10">
        <v>735</v>
      </c>
      <c r="BH10">
        <v>419</v>
      </c>
      <c r="BI10">
        <v>292</v>
      </c>
      <c r="BJ10">
        <v>192</v>
      </c>
      <c r="BK10">
        <v>181</v>
      </c>
      <c r="BL10">
        <v>51</v>
      </c>
      <c r="BM10">
        <v>276</v>
      </c>
      <c r="BN10">
        <v>420</v>
      </c>
      <c r="BO10">
        <v>390</v>
      </c>
      <c r="BP10">
        <v>67</v>
      </c>
      <c r="BQ10">
        <v>309</v>
      </c>
      <c r="BR10">
        <v>435</v>
      </c>
      <c r="BS10">
        <v>414</v>
      </c>
      <c r="BT10">
        <v>73</v>
      </c>
      <c r="BU10">
        <v>140</v>
      </c>
      <c r="BV10">
        <v>81</v>
      </c>
      <c r="BW10">
        <v>242</v>
      </c>
      <c r="BX10">
        <v>786</v>
      </c>
      <c r="BY10">
        <v>800</v>
      </c>
      <c r="BZ10">
        <v>680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242</v>
      </c>
      <c r="C12">
        <v>216</v>
      </c>
      <c r="D12">
        <v>19</v>
      </c>
      <c r="E12">
        <v>8</v>
      </c>
      <c r="F12">
        <v>39</v>
      </c>
      <c r="G12">
        <v>152</v>
      </c>
      <c r="H12">
        <v>51</v>
      </c>
      <c r="I12">
        <v>74</v>
      </c>
      <c r="J12">
        <v>97</v>
      </c>
      <c r="K12">
        <v>40</v>
      </c>
      <c r="L12">
        <v>31</v>
      </c>
      <c r="M12">
        <v>36</v>
      </c>
      <c r="N12">
        <v>183</v>
      </c>
      <c r="O12">
        <v>19</v>
      </c>
      <c r="P12">
        <v>4</v>
      </c>
      <c r="Q12">
        <v>29</v>
      </c>
      <c r="R12">
        <v>213</v>
      </c>
      <c r="S12">
        <v>190</v>
      </c>
      <c r="T12">
        <v>34</v>
      </c>
      <c r="U12">
        <v>18</v>
      </c>
      <c r="V12">
        <v>214</v>
      </c>
      <c r="W12">
        <v>16</v>
      </c>
      <c r="X12">
        <v>9</v>
      </c>
      <c r="Y12">
        <v>16</v>
      </c>
      <c r="Z12">
        <v>226</v>
      </c>
      <c r="AA12">
        <v>242</v>
      </c>
      <c r="AB12">
        <v>226</v>
      </c>
      <c r="AC12">
        <v>38</v>
      </c>
      <c r="AD12">
        <v>194</v>
      </c>
      <c r="AE12">
        <v>10</v>
      </c>
      <c r="AF12">
        <v>178</v>
      </c>
      <c r="AG12">
        <v>55</v>
      </c>
      <c r="AH12">
        <v>5</v>
      </c>
      <c r="AI12">
        <v>209</v>
      </c>
      <c r="AJ12">
        <v>13</v>
      </c>
      <c r="AK12">
        <v>19</v>
      </c>
      <c r="AL12">
        <v>175</v>
      </c>
      <c r="AM12">
        <v>51</v>
      </c>
      <c r="AN12">
        <v>4</v>
      </c>
      <c r="AO12">
        <v>12</v>
      </c>
      <c r="AP12">
        <v>32</v>
      </c>
      <c r="AQ12">
        <v>17</v>
      </c>
      <c r="AR12">
        <v>12</v>
      </c>
      <c r="AS12">
        <v>15</v>
      </c>
      <c r="AT12">
        <v>32</v>
      </c>
      <c r="AU12">
        <v>18</v>
      </c>
      <c r="AV12">
        <v>17</v>
      </c>
      <c r="AW12">
        <v>6</v>
      </c>
      <c r="AX12">
        <v>13</v>
      </c>
      <c r="AY12">
        <v>30</v>
      </c>
      <c r="AZ12">
        <v>13</v>
      </c>
      <c r="BA12">
        <v>5</v>
      </c>
      <c r="BB12">
        <v>13</v>
      </c>
      <c r="BC12">
        <v>19</v>
      </c>
      <c r="BD12">
        <v>2</v>
      </c>
      <c r="BE12">
        <v>90</v>
      </c>
      <c r="BF12">
        <v>152</v>
      </c>
      <c r="BG12">
        <v>185</v>
      </c>
      <c r="BH12">
        <v>57</v>
      </c>
      <c r="BI12">
        <v>108</v>
      </c>
      <c r="BJ12">
        <v>46</v>
      </c>
      <c r="BK12">
        <v>19</v>
      </c>
      <c r="BL12">
        <v>11</v>
      </c>
      <c r="BM12">
        <v>126</v>
      </c>
      <c r="BN12">
        <v>89</v>
      </c>
      <c r="BO12">
        <v>25</v>
      </c>
      <c r="BP12">
        <v>2</v>
      </c>
      <c r="BQ12">
        <v>134</v>
      </c>
      <c r="BR12">
        <v>173</v>
      </c>
      <c r="BS12">
        <v>166</v>
      </c>
      <c r="BT12">
        <v>20</v>
      </c>
      <c r="BU12">
        <v>80</v>
      </c>
      <c r="BV12">
        <v>29</v>
      </c>
      <c r="BW12">
        <v>112</v>
      </c>
      <c r="BX12">
        <v>159</v>
      </c>
      <c r="BY12">
        <v>164</v>
      </c>
      <c r="BZ12">
        <v>128</v>
      </c>
    </row>
    <row r="13" spans="1:78" x14ac:dyDescent="0.25">
      <c r="B13" s="7">
        <v>0.21</v>
      </c>
      <c r="C13" s="7">
        <v>0.22</v>
      </c>
      <c r="D13" s="7">
        <v>0.17</v>
      </c>
      <c r="E13" s="7">
        <v>0.12</v>
      </c>
      <c r="F13" s="7">
        <v>0.24</v>
      </c>
      <c r="G13" s="7">
        <v>0.23</v>
      </c>
      <c r="H13" s="7">
        <v>0.16</v>
      </c>
      <c r="I13" s="7">
        <v>0.22</v>
      </c>
      <c r="J13" s="7">
        <v>0.27</v>
      </c>
      <c r="K13" s="7">
        <v>0.18</v>
      </c>
      <c r="L13" s="7">
        <v>0.14000000000000001</v>
      </c>
      <c r="M13" s="7">
        <v>0.14000000000000001</v>
      </c>
      <c r="N13" s="7">
        <v>0.24</v>
      </c>
      <c r="O13" s="7">
        <v>0.18</v>
      </c>
      <c r="P13" s="7">
        <v>0.18</v>
      </c>
      <c r="Q13" s="7">
        <v>0.14000000000000001</v>
      </c>
      <c r="R13" s="7">
        <v>0.22</v>
      </c>
      <c r="S13" s="7">
        <v>0.23</v>
      </c>
      <c r="T13" s="7">
        <v>0.19</v>
      </c>
      <c r="U13" s="7">
        <v>0.12</v>
      </c>
      <c r="V13" s="7">
        <v>0.24</v>
      </c>
      <c r="W13" s="7">
        <v>0.14000000000000001</v>
      </c>
      <c r="X13" s="7">
        <v>0.06</v>
      </c>
      <c r="Y13" s="7">
        <v>0.13</v>
      </c>
      <c r="Z13" s="7">
        <v>0.22</v>
      </c>
      <c r="AA13" s="7">
        <v>0.21</v>
      </c>
      <c r="AB13" s="7">
        <v>0.22</v>
      </c>
      <c r="AC13" s="7">
        <v>0.25</v>
      </c>
      <c r="AD13" s="7">
        <v>0.21</v>
      </c>
      <c r="AE13" s="7">
        <v>0.14000000000000001</v>
      </c>
      <c r="AF13" s="7">
        <v>0.19</v>
      </c>
      <c r="AG13" s="7">
        <v>0.3</v>
      </c>
      <c r="AH13" s="7">
        <v>0.39</v>
      </c>
      <c r="AI13" s="7">
        <v>0.23</v>
      </c>
      <c r="AJ13" s="7">
        <v>0.14000000000000001</v>
      </c>
      <c r="AK13" s="7">
        <v>0.14000000000000001</v>
      </c>
      <c r="AL13" s="7">
        <v>0.3</v>
      </c>
      <c r="AM13" s="7">
        <v>0.11</v>
      </c>
      <c r="AN13" s="7">
        <v>0.38</v>
      </c>
      <c r="AO13" s="7">
        <v>0.13</v>
      </c>
      <c r="AP13" s="7">
        <v>0.27</v>
      </c>
      <c r="AQ13" s="7">
        <v>0.17</v>
      </c>
      <c r="AR13" s="7">
        <v>0.18</v>
      </c>
      <c r="AS13" s="7">
        <v>0.19</v>
      </c>
      <c r="AT13" s="7">
        <v>0.26</v>
      </c>
      <c r="AU13" s="7">
        <v>0.2</v>
      </c>
      <c r="AV13" s="7">
        <v>0.18</v>
      </c>
      <c r="AW13" s="7">
        <v>0.23</v>
      </c>
      <c r="AX13" s="7">
        <v>0.15</v>
      </c>
      <c r="AY13" s="7">
        <v>0.25</v>
      </c>
      <c r="AZ13" s="7">
        <v>0.23</v>
      </c>
      <c r="BA13" s="7">
        <v>0.1</v>
      </c>
      <c r="BB13" s="7">
        <v>0.15</v>
      </c>
      <c r="BC13" s="7">
        <v>0.3</v>
      </c>
      <c r="BD13" s="7">
        <v>0.55000000000000004</v>
      </c>
      <c r="BE13" s="7">
        <v>0.46</v>
      </c>
      <c r="BF13" s="7">
        <v>0.16</v>
      </c>
      <c r="BG13" s="7">
        <v>0.25</v>
      </c>
      <c r="BH13" s="7">
        <v>0.14000000000000001</v>
      </c>
      <c r="BI13" s="7">
        <v>0.37</v>
      </c>
      <c r="BJ13" s="7">
        <v>0.24</v>
      </c>
      <c r="BK13" s="7">
        <v>0.1</v>
      </c>
      <c r="BL13" s="7">
        <v>0.22</v>
      </c>
      <c r="BM13" s="7">
        <v>0.46</v>
      </c>
      <c r="BN13" s="7">
        <v>0.21</v>
      </c>
      <c r="BO13" s="7">
        <v>0.06</v>
      </c>
      <c r="BP13" s="7">
        <v>0.03</v>
      </c>
      <c r="BQ13" s="7">
        <v>0.43</v>
      </c>
      <c r="BR13" s="7">
        <v>0.4</v>
      </c>
      <c r="BS13" s="7">
        <v>0.4</v>
      </c>
      <c r="BT13" s="7">
        <v>0.27</v>
      </c>
      <c r="BU13" s="7">
        <v>0.56999999999999995</v>
      </c>
      <c r="BV13" s="7">
        <v>0.35</v>
      </c>
      <c r="BW13" s="7">
        <v>0.46</v>
      </c>
      <c r="BX13" s="7">
        <v>0.2</v>
      </c>
      <c r="BY13" s="7">
        <v>0.21</v>
      </c>
      <c r="BZ13" s="7">
        <v>0.19</v>
      </c>
    </row>
    <row r="14" spans="1:78" x14ac:dyDescent="0.25">
      <c r="A14" t="s">
        <v>55</v>
      </c>
      <c r="B14">
        <v>906</v>
      </c>
      <c r="C14">
        <v>760</v>
      </c>
      <c r="D14">
        <v>92</v>
      </c>
      <c r="E14">
        <v>54</v>
      </c>
      <c r="F14">
        <v>120</v>
      </c>
      <c r="G14">
        <v>519</v>
      </c>
      <c r="H14">
        <v>267</v>
      </c>
      <c r="I14">
        <v>264</v>
      </c>
      <c r="J14">
        <v>260</v>
      </c>
      <c r="K14">
        <v>186</v>
      </c>
      <c r="L14">
        <v>197</v>
      </c>
      <c r="M14">
        <v>232</v>
      </c>
      <c r="N14">
        <v>572</v>
      </c>
      <c r="O14">
        <v>83</v>
      </c>
      <c r="P14">
        <v>19</v>
      </c>
      <c r="Q14">
        <v>173</v>
      </c>
      <c r="R14">
        <v>734</v>
      </c>
      <c r="S14">
        <v>622</v>
      </c>
      <c r="T14">
        <v>143</v>
      </c>
      <c r="U14">
        <v>127</v>
      </c>
      <c r="V14">
        <v>665</v>
      </c>
      <c r="W14">
        <v>95</v>
      </c>
      <c r="X14">
        <v>136</v>
      </c>
      <c r="Y14">
        <v>108</v>
      </c>
      <c r="Z14">
        <v>798</v>
      </c>
      <c r="AA14">
        <v>903</v>
      </c>
      <c r="AB14">
        <v>795</v>
      </c>
      <c r="AC14">
        <v>115</v>
      </c>
      <c r="AD14">
        <v>715</v>
      </c>
      <c r="AE14">
        <v>64</v>
      </c>
      <c r="AF14">
        <v>738</v>
      </c>
      <c r="AG14">
        <v>131</v>
      </c>
      <c r="AH14">
        <v>7</v>
      </c>
      <c r="AI14">
        <v>711</v>
      </c>
      <c r="AJ14">
        <v>76</v>
      </c>
      <c r="AK14">
        <v>113</v>
      </c>
      <c r="AL14">
        <v>413</v>
      </c>
      <c r="AM14">
        <v>404</v>
      </c>
      <c r="AN14">
        <v>7</v>
      </c>
      <c r="AO14">
        <v>81</v>
      </c>
      <c r="AP14">
        <v>86</v>
      </c>
      <c r="AQ14">
        <v>83</v>
      </c>
      <c r="AR14">
        <v>54</v>
      </c>
      <c r="AS14">
        <v>61</v>
      </c>
      <c r="AT14">
        <v>91</v>
      </c>
      <c r="AU14">
        <v>72</v>
      </c>
      <c r="AV14">
        <v>77</v>
      </c>
      <c r="AW14">
        <v>19</v>
      </c>
      <c r="AX14">
        <v>71</v>
      </c>
      <c r="AY14">
        <v>88</v>
      </c>
      <c r="AZ14">
        <v>44</v>
      </c>
      <c r="BA14">
        <v>44</v>
      </c>
      <c r="BB14">
        <v>71</v>
      </c>
      <c r="BC14">
        <v>43</v>
      </c>
      <c r="BD14">
        <v>1</v>
      </c>
      <c r="BE14">
        <v>107</v>
      </c>
      <c r="BF14">
        <v>799</v>
      </c>
      <c r="BG14">
        <v>548</v>
      </c>
      <c r="BH14">
        <v>358</v>
      </c>
      <c r="BI14">
        <v>183</v>
      </c>
      <c r="BJ14">
        <v>145</v>
      </c>
      <c r="BK14">
        <v>162</v>
      </c>
      <c r="BL14">
        <v>39</v>
      </c>
      <c r="BM14">
        <v>149</v>
      </c>
      <c r="BN14">
        <v>329</v>
      </c>
      <c r="BO14">
        <v>364</v>
      </c>
      <c r="BP14">
        <v>65</v>
      </c>
      <c r="BQ14">
        <v>173</v>
      </c>
      <c r="BR14">
        <v>258</v>
      </c>
      <c r="BS14">
        <v>244</v>
      </c>
      <c r="BT14">
        <v>53</v>
      </c>
      <c r="BU14">
        <v>61</v>
      </c>
      <c r="BV14">
        <v>52</v>
      </c>
      <c r="BW14">
        <v>128</v>
      </c>
      <c r="BX14">
        <v>624</v>
      </c>
      <c r="BY14">
        <v>633</v>
      </c>
      <c r="BZ14">
        <v>550</v>
      </c>
    </row>
    <row r="15" spans="1:78" x14ac:dyDescent="0.25">
      <c r="B15" s="7">
        <v>0.79</v>
      </c>
      <c r="C15" s="7">
        <v>0.78</v>
      </c>
      <c r="D15" s="7">
        <v>0.83</v>
      </c>
      <c r="E15" s="7">
        <v>0.86</v>
      </c>
      <c r="F15" s="7">
        <v>0.75</v>
      </c>
      <c r="G15" s="7">
        <v>0.77</v>
      </c>
      <c r="H15" s="7">
        <v>0.84</v>
      </c>
      <c r="I15" s="7">
        <v>0.77</v>
      </c>
      <c r="J15" s="7">
        <v>0.73</v>
      </c>
      <c r="K15" s="7">
        <v>0.82</v>
      </c>
      <c r="L15" s="7">
        <v>0.86</v>
      </c>
      <c r="M15" s="7">
        <v>0.86</v>
      </c>
      <c r="N15" s="7">
        <v>0.76</v>
      </c>
      <c r="O15" s="7">
        <v>0.8</v>
      </c>
      <c r="P15" s="7">
        <v>0.82</v>
      </c>
      <c r="Q15" s="7">
        <v>0.85</v>
      </c>
      <c r="R15" s="7">
        <v>0.77</v>
      </c>
      <c r="S15" s="7">
        <v>0.76</v>
      </c>
      <c r="T15" s="7">
        <v>0.8</v>
      </c>
      <c r="U15" s="7">
        <v>0.87</v>
      </c>
      <c r="V15" s="7">
        <v>0.75</v>
      </c>
      <c r="W15" s="7">
        <v>0.86</v>
      </c>
      <c r="X15" s="7">
        <v>0.93</v>
      </c>
      <c r="Y15" s="7">
        <v>0.86</v>
      </c>
      <c r="Z15" s="7">
        <v>0.78</v>
      </c>
      <c r="AA15" s="7">
        <v>0.79</v>
      </c>
      <c r="AB15" s="7">
        <v>0.78</v>
      </c>
      <c r="AC15" s="7">
        <v>0.75</v>
      </c>
      <c r="AD15" s="7">
        <v>0.78</v>
      </c>
      <c r="AE15" s="7">
        <v>0.85</v>
      </c>
      <c r="AF15" s="7">
        <v>0.8</v>
      </c>
      <c r="AG15" s="7">
        <v>0.7</v>
      </c>
      <c r="AH15" s="7">
        <v>0.61</v>
      </c>
      <c r="AI15" s="7">
        <v>0.77</v>
      </c>
      <c r="AJ15" s="7">
        <v>0.86</v>
      </c>
      <c r="AK15" s="7">
        <v>0.85</v>
      </c>
      <c r="AL15" s="7">
        <v>0.7</v>
      </c>
      <c r="AM15" s="7">
        <v>0.88</v>
      </c>
      <c r="AN15" s="7">
        <v>0.62</v>
      </c>
      <c r="AO15" s="7">
        <v>0.87</v>
      </c>
      <c r="AP15" s="7">
        <v>0.73</v>
      </c>
      <c r="AQ15" s="7">
        <v>0.83</v>
      </c>
      <c r="AR15" s="7">
        <v>0.81</v>
      </c>
      <c r="AS15" s="7">
        <v>0.8</v>
      </c>
      <c r="AT15" s="7">
        <v>0.73</v>
      </c>
      <c r="AU15" s="7">
        <v>0.8</v>
      </c>
      <c r="AV15" s="7">
        <v>0.82</v>
      </c>
      <c r="AW15" s="7">
        <v>0.77</v>
      </c>
      <c r="AX15" s="7">
        <v>0.85</v>
      </c>
      <c r="AY15" s="7">
        <v>0.75</v>
      </c>
      <c r="AZ15" s="7">
        <v>0.77</v>
      </c>
      <c r="BA15" s="7">
        <v>0.9</v>
      </c>
      <c r="BB15" s="7">
        <v>0.84</v>
      </c>
      <c r="BC15" s="7">
        <v>0.69</v>
      </c>
      <c r="BD15" s="7">
        <v>0.45</v>
      </c>
      <c r="BE15" s="7">
        <v>0.54</v>
      </c>
      <c r="BF15" s="7">
        <v>0.84</v>
      </c>
      <c r="BG15" s="7">
        <v>0.75</v>
      </c>
      <c r="BH15" s="7">
        <v>0.86</v>
      </c>
      <c r="BI15" s="7">
        <v>0.63</v>
      </c>
      <c r="BJ15" s="7">
        <v>0.76</v>
      </c>
      <c r="BK15" s="7">
        <v>0.9</v>
      </c>
      <c r="BL15" s="7">
        <v>0.78</v>
      </c>
      <c r="BM15" s="7">
        <v>0.54</v>
      </c>
      <c r="BN15" s="7">
        <v>0.78</v>
      </c>
      <c r="BO15" s="7">
        <v>0.93</v>
      </c>
      <c r="BP15" s="7">
        <v>0.96</v>
      </c>
      <c r="BQ15" s="7">
        <v>0.56000000000000005</v>
      </c>
      <c r="BR15" s="7">
        <v>0.59</v>
      </c>
      <c r="BS15" s="7">
        <v>0.59</v>
      </c>
      <c r="BT15" s="7">
        <v>0.73</v>
      </c>
      <c r="BU15" s="7">
        <v>0.43</v>
      </c>
      <c r="BV15" s="7">
        <v>0.65</v>
      </c>
      <c r="BW15" s="7">
        <v>0.53</v>
      </c>
      <c r="BX15" s="7">
        <v>0.79</v>
      </c>
      <c r="BY15" s="7">
        <v>0.79</v>
      </c>
      <c r="BZ15" s="7">
        <v>0.81</v>
      </c>
    </row>
    <row r="16" spans="1:78" x14ac:dyDescent="0.25">
      <c r="A16" t="s">
        <v>40</v>
      </c>
      <c r="B16">
        <v>2</v>
      </c>
      <c r="C16">
        <v>2</v>
      </c>
      <c r="D16">
        <v>0</v>
      </c>
      <c r="E16">
        <v>0</v>
      </c>
      <c r="F16">
        <v>2</v>
      </c>
      <c r="G16">
        <v>0</v>
      </c>
      <c r="H16">
        <v>1</v>
      </c>
      <c r="I16">
        <v>2</v>
      </c>
      <c r="J16">
        <v>0</v>
      </c>
      <c r="K16">
        <v>0</v>
      </c>
      <c r="L16">
        <v>1</v>
      </c>
      <c r="M16">
        <v>0</v>
      </c>
      <c r="N16">
        <v>2</v>
      </c>
      <c r="O16">
        <v>1</v>
      </c>
      <c r="P16">
        <v>0</v>
      </c>
      <c r="Q16">
        <v>0</v>
      </c>
      <c r="R16">
        <v>2</v>
      </c>
      <c r="S16">
        <v>1</v>
      </c>
      <c r="T16">
        <v>2</v>
      </c>
      <c r="U16">
        <v>0</v>
      </c>
      <c r="V16">
        <v>2</v>
      </c>
      <c r="W16">
        <v>0</v>
      </c>
      <c r="X16">
        <v>1</v>
      </c>
      <c r="Y16">
        <v>0</v>
      </c>
      <c r="Z16">
        <v>2</v>
      </c>
      <c r="AA16">
        <v>2</v>
      </c>
      <c r="AB16">
        <v>2</v>
      </c>
      <c r="AC16">
        <v>0</v>
      </c>
      <c r="AD16">
        <v>2</v>
      </c>
      <c r="AE16">
        <v>0</v>
      </c>
      <c r="AF16">
        <v>1</v>
      </c>
      <c r="AG16">
        <v>2</v>
      </c>
      <c r="AH16">
        <v>0</v>
      </c>
      <c r="AI16">
        <v>2</v>
      </c>
      <c r="AJ16">
        <v>0</v>
      </c>
      <c r="AK16">
        <v>0</v>
      </c>
      <c r="AL16">
        <v>0</v>
      </c>
      <c r="AM16">
        <v>2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</v>
      </c>
      <c r="BD16">
        <v>0</v>
      </c>
      <c r="BE16">
        <v>0</v>
      </c>
      <c r="BF16">
        <v>2</v>
      </c>
      <c r="BG16">
        <v>2</v>
      </c>
      <c r="BH16">
        <v>1</v>
      </c>
      <c r="BI16">
        <v>2</v>
      </c>
      <c r="BJ16">
        <v>0</v>
      </c>
      <c r="BK16">
        <v>0</v>
      </c>
      <c r="BL16">
        <v>0</v>
      </c>
      <c r="BM16">
        <v>2</v>
      </c>
      <c r="BN16">
        <v>0</v>
      </c>
      <c r="BO16">
        <v>1</v>
      </c>
      <c r="BP16">
        <v>0</v>
      </c>
      <c r="BQ16">
        <v>0</v>
      </c>
      <c r="BR16">
        <v>2</v>
      </c>
      <c r="BS16">
        <v>2</v>
      </c>
      <c r="BT16">
        <v>0</v>
      </c>
      <c r="BU16">
        <v>0</v>
      </c>
      <c r="BV16">
        <v>0</v>
      </c>
      <c r="BW16">
        <v>0</v>
      </c>
      <c r="BX16">
        <v>2</v>
      </c>
      <c r="BY16">
        <v>2</v>
      </c>
      <c r="BZ16">
        <v>2</v>
      </c>
    </row>
    <row r="17" spans="1:78" x14ac:dyDescent="0.25">
      <c r="B17">
        <v>0</v>
      </c>
      <c r="C17">
        <v>0</v>
      </c>
      <c r="D17" t="s">
        <v>106</v>
      </c>
      <c r="E17" t="s">
        <v>106</v>
      </c>
      <c r="F17" s="7">
        <v>0.01</v>
      </c>
      <c r="G17" t="s">
        <v>106</v>
      </c>
      <c r="H17">
        <v>0</v>
      </c>
      <c r="I17">
        <v>0</v>
      </c>
      <c r="J17" t="s">
        <v>106</v>
      </c>
      <c r="K17" t="s">
        <v>106</v>
      </c>
      <c r="L17">
        <v>0</v>
      </c>
      <c r="M17" t="s">
        <v>106</v>
      </c>
      <c r="N17">
        <v>0</v>
      </c>
      <c r="O17" s="7">
        <v>0.01</v>
      </c>
      <c r="P17" t="s">
        <v>106</v>
      </c>
      <c r="Q17" t="s">
        <v>106</v>
      </c>
      <c r="R17">
        <v>0</v>
      </c>
      <c r="S17">
        <v>0</v>
      </c>
      <c r="T17" s="7">
        <v>0.01</v>
      </c>
      <c r="U17" t="s">
        <v>106</v>
      </c>
      <c r="V17">
        <v>0</v>
      </c>
      <c r="W17" t="s">
        <v>106</v>
      </c>
      <c r="X17">
        <v>0</v>
      </c>
      <c r="Y17" t="s">
        <v>106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>
        <v>0</v>
      </c>
      <c r="AG17" s="7">
        <v>0.01</v>
      </c>
      <c r="AH17" t="s">
        <v>106</v>
      </c>
      <c r="AI17">
        <v>0</v>
      </c>
      <c r="AJ17" t="s">
        <v>106</v>
      </c>
      <c r="AK17" t="s">
        <v>106</v>
      </c>
      <c r="AL17" t="s">
        <v>106</v>
      </c>
      <c r="AM17">
        <v>0</v>
      </c>
      <c r="AN17" t="s">
        <v>106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s="7">
        <v>0.01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s="7">
        <v>0.01</v>
      </c>
      <c r="BD17" t="s">
        <v>106</v>
      </c>
      <c r="BE17" t="s">
        <v>106</v>
      </c>
      <c r="BF17">
        <v>0</v>
      </c>
      <c r="BG17">
        <v>0</v>
      </c>
      <c r="BH17">
        <v>0</v>
      </c>
      <c r="BI17" s="7">
        <v>0.01</v>
      </c>
      <c r="BJ17" t="s">
        <v>106</v>
      </c>
      <c r="BK17" t="s">
        <v>106</v>
      </c>
      <c r="BL17" t="s">
        <v>106</v>
      </c>
      <c r="BM17" s="7">
        <v>0.01</v>
      </c>
      <c r="BN17" t="s">
        <v>106</v>
      </c>
      <c r="BO17">
        <v>0</v>
      </c>
      <c r="BP17" t="s">
        <v>106</v>
      </c>
      <c r="BQ17" t="s">
        <v>106</v>
      </c>
      <c r="BR17">
        <v>0</v>
      </c>
      <c r="BS17">
        <v>0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3</v>
      </c>
      <c r="C18">
        <v>2</v>
      </c>
      <c r="D18">
        <v>0</v>
      </c>
      <c r="E18">
        <v>1</v>
      </c>
      <c r="F18">
        <v>0</v>
      </c>
      <c r="G18">
        <v>2</v>
      </c>
      <c r="H18">
        <v>1</v>
      </c>
      <c r="I18">
        <v>1</v>
      </c>
      <c r="J18">
        <v>0</v>
      </c>
      <c r="K18">
        <v>0</v>
      </c>
      <c r="L18">
        <v>2</v>
      </c>
      <c r="M18">
        <v>1</v>
      </c>
      <c r="N18">
        <v>0</v>
      </c>
      <c r="O18">
        <v>2</v>
      </c>
      <c r="P18">
        <v>0</v>
      </c>
      <c r="Q18">
        <v>1</v>
      </c>
      <c r="R18">
        <v>2</v>
      </c>
      <c r="S18">
        <v>2</v>
      </c>
      <c r="T18">
        <v>1</v>
      </c>
      <c r="U18">
        <v>1</v>
      </c>
      <c r="V18">
        <v>2</v>
      </c>
      <c r="W18">
        <v>0</v>
      </c>
      <c r="X18">
        <v>0</v>
      </c>
      <c r="Y18">
        <v>1</v>
      </c>
      <c r="Z18">
        <v>2</v>
      </c>
      <c r="AA18">
        <v>3</v>
      </c>
      <c r="AB18">
        <v>2</v>
      </c>
      <c r="AC18">
        <v>0</v>
      </c>
      <c r="AD18">
        <v>2</v>
      </c>
      <c r="AE18">
        <v>1</v>
      </c>
      <c r="AF18">
        <v>3</v>
      </c>
      <c r="AG18">
        <v>0</v>
      </c>
      <c r="AH18">
        <v>0</v>
      </c>
      <c r="AI18">
        <v>2</v>
      </c>
      <c r="AJ18">
        <v>0</v>
      </c>
      <c r="AK18">
        <v>1</v>
      </c>
      <c r="AL18">
        <v>2</v>
      </c>
      <c r="AM18">
        <v>1</v>
      </c>
      <c r="AN18">
        <v>0</v>
      </c>
      <c r="AO18">
        <v>0</v>
      </c>
      <c r="AP18">
        <v>1</v>
      </c>
      <c r="AQ18">
        <v>0</v>
      </c>
      <c r="AR18">
        <v>1</v>
      </c>
      <c r="AS18">
        <v>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3</v>
      </c>
      <c r="BG18">
        <v>0</v>
      </c>
      <c r="BH18">
        <v>3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2</v>
      </c>
      <c r="BO18">
        <v>1</v>
      </c>
      <c r="BP18">
        <v>0</v>
      </c>
      <c r="BQ18">
        <v>2</v>
      </c>
      <c r="BR18">
        <v>2</v>
      </c>
      <c r="BS18">
        <v>2</v>
      </c>
      <c r="BT18">
        <v>0</v>
      </c>
      <c r="BU18">
        <v>0</v>
      </c>
      <c r="BV18">
        <v>0</v>
      </c>
      <c r="BW18">
        <v>2</v>
      </c>
      <c r="BX18">
        <v>2</v>
      </c>
      <c r="BY18">
        <v>1</v>
      </c>
      <c r="BZ18">
        <v>2</v>
      </c>
    </row>
    <row r="19" spans="1:78" x14ac:dyDescent="0.25">
      <c r="B19">
        <v>0</v>
      </c>
      <c r="C19">
        <v>0</v>
      </c>
      <c r="D19" t="s">
        <v>106</v>
      </c>
      <c r="E19" s="7">
        <v>0.02</v>
      </c>
      <c r="F19" t="s">
        <v>106</v>
      </c>
      <c r="G19">
        <v>0</v>
      </c>
      <c r="H19">
        <v>0</v>
      </c>
      <c r="I19">
        <v>0</v>
      </c>
      <c r="J19" t="s">
        <v>106</v>
      </c>
      <c r="K19" t="s">
        <v>106</v>
      </c>
      <c r="L19" s="7">
        <v>0.01</v>
      </c>
      <c r="M19">
        <v>0</v>
      </c>
      <c r="N19" t="s">
        <v>106</v>
      </c>
      <c r="O19" s="7">
        <v>0.02</v>
      </c>
      <c r="P19" t="s">
        <v>106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 t="s">
        <v>106</v>
      </c>
      <c r="X19">
        <v>0</v>
      </c>
      <c r="Y19">
        <v>0</v>
      </c>
      <c r="Z19">
        <v>0</v>
      </c>
      <c r="AA19">
        <v>0</v>
      </c>
      <c r="AB19">
        <v>0</v>
      </c>
      <c r="AC19" t="s">
        <v>106</v>
      </c>
      <c r="AD19">
        <v>0</v>
      </c>
      <c r="AE19" s="7">
        <v>0.01</v>
      </c>
      <c r="AF19">
        <v>0</v>
      </c>
      <c r="AG19" t="s">
        <v>106</v>
      </c>
      <c r="AH19" t="s">
        <v>106</v>
      </c>
      <c r="AI19">
        <v>0</v>
      </c>
      <c r="AJ19" t="s">
        <v>106</v>
      </c>
      <c r="AK19">
        <v>0</v>
      </c>
      <c r="AL19">
        <v>0</v>
      </c>
      <c r="AM19">
        <v>0</v>
      </c>
      <c r="AN19" t="s">
        <v>106</v>
      </c>
      <c r="AO19" t="s">
        <v>106</v>
      </c>
      <c r="AP19" s="7">
        <v>0.01</v>
      </c>
      <c r="AQ19" t="s">
        <v>106</v>
      </c>
      <c r="AR19" s="7">
        <v>0.01</v>
      </c>
      <c r="AS19" s="7">
        <v>0.02</v>
      </c>
      <c r="AT19" t="s">
        <v>106</v>
      </c>
      <c r="AU19" t="s">
        <v>106</v>
      </c>
      <c r="AV19" t="s">
        <v>106</v>
      </c>
      <c r="AW19" t="s">
        <v>106</v>
      </c>
      <c r="AX19" t="s">
        <v>106</v>
      </c>
      <c r="AY19" t="s">
        <v>106</v>
      </c>
      <c r="AZ19" t="s">
        <v>106</v>
      </c>
      <c r="BA19" t="s">
        <v>106</v>
      </c>
      <c r="BB19" s="7">
        <v>0.01</v>
      </c>
      <c r="BC19" t="s">
        <v>106</v>
      </c>
      <c r="BD19" t="s">
        <v>106</v>
      </c>
      <c r="BE19" t="s">
        <v>106</v>
      </c>
      <c r="BF19">
        <v>0</v>
      </c>
      <c r="BG19" t="s">
        <v>106</v>
      </c>
      <c r="BH19" s="7">
        <v>0.01</v>
      </c>
      <c r="BI19" t="s">
        <v>106</v>
      </c>
      <c r="BJ19" t="s">
        <v>106</v>
      </c>
      <c r="BK19" t="s">
        <v>106</v>
      </c>
      <c r="BL19" t="s">
        <v>106</v>
      </c>
      <c r="BM19" t="s">
        <v>106</v>
      </c>
      <c r="BN19">
        <v>0</v>
      </c>
      <c r="BO19">
        <v>0</v>
      </c>
      <c r="BP19" s="7">
        <v>0.01</v>
      </c>
      <c r="BQ19" s="7">
        <v>0.01</v>
      </c>
      <c r="BR19" s="7">
        <v>0.01</v>
      </c>
      <c r="BS19">
        <v>0</v>
      </c>
      <c r="BT19" t="s">
        <v>106</v>
      </c>
      <c r="BU19" t="s">
        <v>106</v>
      </c>
      <c r="BV19" t="s">
        <v>106</v>
      </c>
      <c r="BW19" s="7">
        <v>0.01</v>
      </c>
      <c r="BX19">
        <v>0</v>
      </c>
      <c r="BY19">
        <v>0</v>
      </c>
      <c r="BZ19">
        <v>0</v>
      </c>
    </row>
  </sheetData>
  <pageMargins left="0.7" right="0.7" top="0.75" bottom="0.75" header="0.3" footer="0.3"/>
  <pageSetup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840</v>
      </c>
    </row>
    <row r="2" spans="1:78" x14ac:dyDescent="0.25">
      <c r="A2" t="e">
        <f>- I looked into switching to A different supplier</f>
        <v>#NAME?</v>
      </c>
    </row>
    <row r="3" spans="1:78" x14ac:dyDescent="0.25">
      <c r="A3" t="s">
        <v>839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1123</v>
      </c>
      <c r="C9">
        <v>966</v>
      </c>
      <c r="D9">
        <v>97</v>
      </c>
      <c r="E9">
        <v>60</v>
      </c>
      <c r="F9">
        <v>154</v>
      </c>
      <c r="G9">
        <v>578</v>
      </c>
      <c r="H9">
        <v>391</v>
      </c>
      <c r="I9">
        <v>277</v>
      </c>
      <c r="J9">
        <v>294</v>
      </c>
      <c r="K9">
        <v>212</v>
      </c>
      <c r="L9">
        <v>340</v>
      </c>
      <c r="M9">
        <v>337</v>
      </c>
      <c r="N9">
        <v>662</v>
      </c>
      <c r="O9">
        <v>99</v>
      </c>
      <c r="P9">
        <v>25</v>
      </c>
      <c r="Q9">
        <v>237</v>
      </c>
      <c r="R9">
        <v>886</v>
      </c>
      <c r="S9">
        <v>753</v>
      </c>
      <c r="T9">
        <v>173</v>
      </c>
      <c r="U9">
        <v>180</v>
      </c>
      <c r="V9">
        <v>795</v>
      </c>
      <c r="W9">
        <v>126</v>
      </c>
      <c r="X9">
        <v>190</v>
      </c>
      <c r="Y9">
        <v>125</v>
      </c>
      <c r="Z9">
        <v>998</v>
      </c>
      <c r="AA9">
        <v>1120</v>
      </c>
      <c r="AB9">
        <v>995</v>
      </c>
      <c r="AC9">
        <v>145</v>
      </c>
      <c r="AD9">
        <v>890</v>
      </c>
      <c r="AE9">
        <v>77</v>
      </c>
      <c r="AF9">
        <v>907</v>
      </c>
      <c r="AG9">
        <v>171</v>
      </c>
      <c r="AH9">
        <v>11</v>
      </c>
      <c r="AI9">
        <v>871</v>
      </c>
      <c r="AJ9">
        <v>94</v>
      </c>
      <c r="AK9">
        <v>147</v>
      </c>
      <c r="AL9">
        <v>558</v>
      </c>
      <c r="AM9">
        <v>451</v>
      </c>
      <c r="AN9">
        <v>11</v>
      </c>
      <c r="AO9">
        <v>99</v>
      </c>
      <c r="AP9">
        <v>108</v>
      </c>
      <c r="AQ9">
        <v>97</v>
      </c>
      <c r="AR9">
        <v>67</v>
      </c>
      <c r="AS9">
        <v>74</v>
      </c>
      <c r="AT9">
        <v>125</v>
      </c>
      <c r="AU9">
        <v>85</v>
      </c>
      <c r="AV9">
        <v>96</v>
      </c>
      <c r="AW9">
        <v>22</v>
      </c>
      <c r="AX9">
        <v>73</v>
      </c>
      <c r="AY9">
        <v>120</v>
      </c>
      <c r="AZ9">
        <v>55</v>
      </c>
      <c r="BA9">
        <v>46</v>
      </c>
      <c r="BB9">
        <v>87</v>
      </c>
      <c r="BC9">
        <v>65</v>
      </c>
      <c r="BD9">
        <v>3</v>
      </c>
      <c r="BE9">
        <v>184</v>
      </c>
      <c r="BF9">
        <v>939</v>
      </c>
      <c r="BG9">
        <v>699</v>
      </c>
      <c r="BH9">
        <v>424</v>
      </c>
      <c r="BI9">
        <v>262</v>
      </c>
      <c r="BJ9">
        <v>176</v>
      </c>
      <c r="BK9">
        <v>193</v>
      </c>
      <c r="BL9">
        <v>48</v>
      </c>
      <c r="BM9">
        <v>245</v>
      </c>
      <c r="BN9">
        <v>407</v>
      </c>
      <c r="BO9">
        <v>399</v>
      </c>
      <c r="BP9">
        <v>72</v>
      </c>
      <c r="BQ9">
        <v>290</v>
      </c>
      <c r="BR9">
        <v>395</v>
      </c>
      <c r="BS9">
        <v>376</v>
      </c>
      <c r="BT9">
        <v>75</v>
      </c>
      <c r="BU9">
        <v>123</v>
      </c>
      <c r="BV9">
        <v>83</v>
      </c>
      <c r="BW9">
        <v>221</v>
      </c>
      <c r="BX9">
        <v>783</v>
      </c>
      <c r="BY9">
        <v>796</v>
      </c>
      <c r="BZ9">
        <v>681</v>
      </c>
    </row>
    <row r="10" spans="1:78" x14ac:dyDescent="0.25">
      <c r="A10" t="s">
        <v>103</v>
      </c>
      <c r="B10">
        <v>1153</v>
      </c>
      <c r="C10">
        <v>980</v>
      </c>
      <c r="D10">
        <v>110</v>
      </c>
      <c r="E10">
        <v>63</v>
      </c>
      <c r="F10">
        <v>160</v>
      </c>
      <c r="G10">
        <v>673</v>
      </c>
      <c r="H10">
        <v>320</v>
      </c>
      <c r="I10">
        <v>340</v>
      </c>
      <c r="J10">
        <v>357</v>
      </c>
      <c r="K10">
        <v>226</v>
      </c>
      <c r="L10">
        <v>230</v>
      </c>
      <c r="M10">
        <v>269</v>
      </c>
      <c r="N10">
        <v>757</v>
      </c>
      <c r="O10">
        <v>104</v>
      </c>
      <c r="P10">
        <v>23</v>
      </c>
      <c r="Q10">
        <v>202</v>
      </c>
      <c r="R10">
        <v>951</v>
      </c>
      <c r="S10">
        <v>813</v>
      </c>
      <c r="T10">
        <v>179</v>
      </c>
      <c r="U10">
        <v>145</v>
      </c>
      <c r="V10">
        <v>883</v>
      </c>
      <c r="W10">
        <v>111</v>
      </c>
      <c r="X10">
        <v>145</v>
      </c>
      <c r="Y10">
        <v>125</v>
      </c>
      <c r="Z10">
        <v>1028</v>
      </c>
      <c r="AA10">
        <v>1150</v>
      </c>
      <c r="AB10">
        <v>1025</v>
      </c>
      <c r="AC10">
        <v>153</v>
      </c>
      <c r="AD10">
        <v>913</v>
      </c>
      <c r="AE10">
        <v>75</v>
      </c>
      <c r="AF10">
        <v>919</v>
      </c>
      <c r="AG10">
        <v>188</v>
      </c>
      <c r="AH10">
        <v>12</v>
      </c>
      <c r="AI10">
        <v>925</v>
      </c>
      <c r="AJ10">
        <v>88</v>
      </c>
      <c r="AK10">
        <v>132</v>
      </c>
      <c r="AL10">
        <v>589</v>
      </c>
      <c r="AM10">
        <v>458</v>
      </c>
      <c r="AN10">
        <v>11</v>
      </c>
      <c r="AO10">
        <v>92</v>
      </c>
      <c r="AP10">
        <v>119</v>
      </c>
      <c r="AQ10">
        <v>100</v>
      </c>
      <c r="AR10">
        <v>67</v>
      </c>
      <c r="AS10">
        <v>77</v>
      </c>
      <c r="AT10">
        <v>125</v>
      </c>
      <c r="AU10">
        <v>91</v>
      </c>
      <c r="AV10">
        <v>93</v>
      </c>
      <c r="AW10">
        <v>25</v>
      </c>
      <c r="AX10">
        <v>84</v>
      </c>
      <c r="AY10">
        <v>118</v>
      </c>
      <c r="AZ10">
        <v>57</v>
      </c>
      <c r="BA10">
        <v>49</v>
      </c>
      <c r="BB10">
        <v>84</v>
      </c>
      <c r="BC10">
        <v>63</v>
      </c>
      <c r="BD10">
        <v>3</v>
      </c>
      <c r="BE10">
        <v>197</v>
      </c>
      <c r="BF10">
        <v>956</v>
      </c>
      <c r="BG10">
        <v>735</v>
      </c>
      <c r="BH10">
        <v>419</v>
      </c>
      <c r="BI10">
        <v>292</v>
      </c>
      <c r="BJ10">
        <v>192</v>
      </c>
      <c r="BK10">
        <v>181</v>
      </c>
      <c r="BL10">
        <v>51</v>
      </c>
      <c r="BM10">
        <v>276</v>
      </c>
      <c r="BN10">
        <v>420</v>
      </c>
      <c r="BO10">
        <v>390</v>
      </c>
      <c r="BP10">
        <v>67</v>
      </c>
      <c r="BQ10">
        <v>309</v>
      </c>
      <c r="BR10">
        <v>435</v>
      </c>
      <c r="BS10">
        <v>414</v>
      </c>
      <c r="BT10">
        <v>73</v>
      </c>
      <c r="BU10">
        <v>140</v>
      </c>
      <c r="BV10">
        <v>81</v>
      </c>
      <c r="BW10">
        <v>242</v>
      </c>
      <c r="BX10">
        <v>786</v>
      </c>
      <c r="BY10">
        <v>800</v>
      </c>
      <c r="BZ10">
        <v>680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206</v>
      </c>
      <c r="C12">
        <v>187</v>
      </c>
      <c r="D12">
        <v>15</v>
      </c>
      <c r="E12">
        <v>4</v>
      </c>
      <c r="F12">
        <v>37</v>
      </c>
      <c r="G12">
        <v>129</v>
      </c>
      <c r="H12">
        <v>40</v>
      </c>
      <c r="I12">
        <v>68</v>
      </c>
      <c r="J12">
        <v>78</v>
      </c>
      <c r="K12">
        <v>29</v>
      </c>
      <c r="L12">
        <v>31</v>
      </c>
      <c r="M12">
        <v>32</v>
      </c>
      <c r="N12">
        <v>155</v>
      </c>
      <c r="O12">
        <v>15</v>
      </c>
      <c r="P12">
        <v>4</v>
      </c>
      <c r="Q12">
        <v>31</v>
      </c>
      <c r="R12">
        <v>175</v>
      </c>
      <c r="S12">
        <v>159</v>
      </c>
      <c r="T12">
        <v>31</v>
      </c>
      <c r="U12">
        <v>17</v>
      </c>
      <c r="V12">
        <v>181</v>
      </c>
      <c r="W12">
        <v>13</v>
      </c>
      <c r="X12">
        <v>9</v>
      </c>
      <c r="Y12">
        <v>22</v>
      </c>
      <c r="Z12">
        <v>185</v>
      </c>
      <c r="AA12">
        <v>206</v>
      </c>
      <c r="AB12">
        <v>185</v>
      </c>
      <c r="AC12">
        <v>33</v>
      </c>
      <c r="AD12">
        <v>164</v>
      </c>
      <c r="AE12">
        <v>8</v>
      </c>
      <c r="AF12">
        <v>132</v>
      </c>
      <c r="AG12">
        <v>63</v>
      </c>
      <c r="AH12">
        <v>5</v>
      </c>
      <c r="AI12">
        <v>174</v>
      </c>
      <c r="AJ12">
        <v>11</v>
      </c>
      <c r="AK12">
        <v>18</v>
      </c>
      <c r="AL12">
        <v>146</v>
      </c>
      <c r="AM12">
        <v>48</v>
      </c>
      <c r="AN12">
        <v>1</v>
      </c>
      <c r="AO12">
        <v>11</v>
      </c>
      <c r="AP12">
        <v>27</v>
      </c>
      <c r="AQ12">
        <v>18</v>
      </c>
      <c r="AR12">
        <v>12</v>
      </c>
      <c r="AS12">
        <v>12</v>
      </c>
      <c r="AT12">
        <v>19</v>
      </c>
      <c r="AU12">
        <v>17</v>
      </c>
      <c r="AV12">
        <v>13</v>
      </c>
      <c r="AW12">
        <v>6</v>
      </c>
      <c r="AX12">
        <v>9</v>
      </c>
      <c r="AY12">
        <v>30</v>
      </c>
      <c r="AZ12">
        <v>12</v>
      </c>
      <c r="BA12">
        <v>3</v>
      </c>
      <c r="BB12">
        <v>13</v>
      </c>
      <c r="BC12">
        <v>14</v>
      </c>
      <c r="BD12">
        <v>2</v>
      </c>
      <c r="BE12">
        <v>103</v>
      </c>
      <c r="BF12">
        <v>103</v>
      </c>
      <c r="BG12">
        <v>164</v>
      </c>
      <c r="BH12">
        <v>42</v>
      </c>
      <c r="BI12">
        <v>100</v>
      </c>
      <c r="BJ12">
        <v>38</v>
      </c>
      <c r="BK12">
        <v>16</v>
      </c>
      <c r="BL12">
        <v>10</v>
      </c>
      <c r="BM12">
        <v>118</v>
      </c>
      <c r="BN12">
        <v>72</v>
      </c>
      <c r="BO12">
        <v>14</v>
      </c>
      <c r="BP12">
        <v>3</v>
      </c>
      <c r="BQ12">
        <v>94</v>
      </c>
      <c r="BR12">
        <v>158</v>
      </c>
      <c r="BS12">
        <v>142</v>
      </c>
      <c r="BT12">
        <v>25</v>
      </c>
      <c r="BU12">
        <v>89</v>
      </c>
      <c r="BV12">
        <v>12</v>
      </c>
      <c r="BW12">
        <v>84</v>
      </c>
      <c r="BX12">
        <v>120</v>
      </c>
      <c r="BY12">
        <v>130</v>
      </c>
      <c r="BZ12">
        <v>101</v>
      </c>
    </row>
    <row r="13" spans="1:78" x14ac:dyDescent="0.25">
      <c r="B13" s="7">
        <v>0.18</v>
      </c>
      <c r="C13" s="7">
        <v>0.19</v>
      </c>
      <c r="D13" s="7">
        <v>0.13</v>
      </c>
      <c r="E13" s="7">
        <v>7.0000000000000007E-2</v>
      </c>
      <c r="F13" s="7">
        <v>0.23</v>
      </c>
      <c r="G13" s="7">
        <v>0.19</v>
      </c>
      <c r="H13" s="7">
        <v>0.12</v>
      </c>
      <c r="I13" s="7">
        <v>0.2</v>
      </c>
      <c r="J13" s="7">
        <v>0.22</v>
      </c>
      <c r="K13" s="7">
        <v>0.13</v>
      </c>
      <c r="L13" s="7">
        <v>0.13</v>
      </c>
      <c r="M13" s="7">
        <v>0.12</v>
      </c>
      <c r="N13" s="7">
        <v>0.21</v>
      </c>
      <c r="O13" s="7">
        <v>0.14000000000000001</v>
      </c>
      <c r="P13" s="7">
        <v>0.18</v>
      </c>
      <c r="Q13" s="7">
        <v>0.15</v>
      </c>
      <c r="R13" s="7">
        <v>0.18</v>
      </c>
      <c r="S13" s="7">
        <v>0.19</v>
      </c>
      <c r="T13" s="7">
        <v>0.17</v>
      </c>
      <c r="U13" s="7">
        <v>0.12</v>
      </c>
      <c r="V13" s="7">
        <v>0.2</v>
      </c>
      <c r="W13" s="7">
        <v>0.12</v>
      </c>
      <c r="X13" s="7">
        <v>0.06</v>
      </c>
      <c r="Y13" s="7">
        <v>0.17</v>
      </c>
      <c r="Z13" s="7">
        <v>0.18</v>
      </c>
      <c r="AA13" s="7">
        <v>0.18</v>
      </c>
      <c r="AB13" s="7">
        <v>0.18</v>
      </c>
      <c r="AC13" s="7">
        <v>0.21</v>
      </c>
      <c r="AD13" s="7">
        <v>0.18</v>
      </c>
      <c r="AE13" s="7">
        <v>0.11</v>
      </c>
      <c r="AF13" s="7">
        <v>0.14000000000000001</v>
      </c>
      <c r="AG13" s="7">
        <v>0.33</v>
      </c>
      <c r="AH13" s="7">
        <v>0.39</v>
      </c>
      <c r="AI13" s="7">
        <v>0.19</v>
      </c>
      <c r="AJ13" s="7">
        <v>0.12</v>
      </c>
      <c r="AK13" s="7">
        <v>0.14000000000000001</v>
      </c>
      <c r="AL13" s="7">
        <v>0.25</v>
      </c>
      <c r="AM13" s="7">
        <v>0.1</v>
      </c>
      <c r="AN13" s="7">
        <v>0.12</v>
      </c>
      <c r="AO13" s="7">
        <v>0.12</v>
      </c>
      <c r="AP13" s="7">
        <v>0.22</v>
      </c>
      <c r="AQ13" s="7">
        <v>0.18</v>
      </c>
      <c r="AR13" s="7">
        <v>0.17</v>
      </c>
      <c r="AS13" s="7">
        <v>0.15</v>
      </c>
      <c r="AT13" s="7">
        <v>0.15</v>
      </c>
      <c r="AU13" s="7">
        <v>0.19</v>
      </c>
      <c r="AV13" s="7">
        <v>0.14000000000000001</v>
      </c>
      <c r="AW13" s="7">
        <v>0.23</v>
      </c>
      <c r="AX13" s="7">
        <v>0.11</v>
      </c>
      <c r="AY13" s="7">
        <v>0.26</v>
      </c>
      <c r="AZ13" s="7">
        <v>0.22</v>
      </c>
      <c r="BA13" s="7">
        <v>0.06</v>
      </c>
      <c r="BB13" s="7">
        <v>0.16</v>
      </c>
      <c r="BC13" s="7">
        <v>0.22</v>
      </c>
      <c r="BD13" s="7">
        <v>0.55000000000000004</v>
      </c>
      <c r="BE13" s="7">
        <v>0.52</v>
      </c>
      <c r="BF13" s="7">
        <v>0.11</v>
      </c>
      <c r="BG13" s="7">
        <v>0.22</v>
      </c>
      <c r="BH13" s="7">
        <v>0.1</v>
      </c>
      <c r="BI13" s="7">
        <v>0.34</v>
      </c>
      <c r="BJ13" s="7">
        <v>0.2</v>
      </c>
      <c r="BK13" s="7">
        <v>0.09</v>
      </c>
      <c r="BL13" s="7">
        <v>0.2</v>
      </c>
      <c r="BM13" s="7">
        <v>0.43</v>
      </c>
      <c r="BN13" s="7">
        <v>0.17</v>
      </c>
      <c r="BO13" s="7">
        <v>0.04</v>
      </c>
      <c r="BP13" s="7">
        <v>0.04</v>
      </c>
      <c r="BQ13" s="7">
        <v>0.3</v>
      </c>
      <c r="BR13" s="7">
        <v>0.36</v>
      </c>
      <c r="BS13" s="7">
        <v>0.34</v>
      </c>
      <c r="BT13" s="7">
        <v>0.34</v>
      </c>
      <c r="BU13" s="7">
        <v>0.63</v>
      </c>
      <c r="BV13" s="7">
        <v>0.15</v>
      </c>
      <c r="BW13" s="7">
        <v>0.35</v>
      </c>
      <c r="BX13" s="7">
        <v>0.15</v>
      </c>
      <c r="BY13" s="7">
        <v>0.16</v>
      </c>
      <c r="BZ13" s="7">
        <v>0.15</v>
      </c>
    </row>
    <row r="14" spans="1:78" x14ac:dyDescent="0.25">
      <c r="A14" t="s">
        <v>55</v>
      </c>
      <c r="B14">
        <v>940</v>
      </c>
      <c r="C14">
        <v>789</v>
      </c>
      <c r="D14">
        <v>94</v>
      </c>
      <c r="E14">
        <v>57</v>
      </c>
      <c r="F14">
        <v>123</v>
      </c>
      <c r="G14">
        <v>538</v>
      </c>
      <c r="H14">
        <v>279</v>
      </c>
      <c r="I14">
        <v>268</v>
      </c>
      <c r="J14">
        <v>278</v>
      </c>
      <c r="K14">
        <v>197</v>
      </c>
      <c r="L14">
        <v>198</v>
      </c>
      <c r="M14">
        <v>237</v>
      </c>
      <c r="N14">
        <v>598</v>
      </c>
      <c r="O14">
        <v>87</v>
      </c>
      <c r="P14">
        <v>19</v>
      </c>
      <c r="Q14">
        <v>168</v>
      </c>
      <c r="R14">
        <v>772</v>
      </c>
      <c r="S14">
        <v>650</v>
      </c>
      <c r="T14">
        <v>148</v>
      </c>
      <c r="U14">
        <v>127</v>
      </c>
      <c r="V14">
        <v>697</v>
      </c>
      <c r="W14">
        <v>96</v>
      </c>
      <c r="X14">
        <v>136</v>
      </c>
      <c r="Y14">
        <v>103</v>
      </c>
      <c r="Z14">
        <v>837</v>
      </c>
      <c r="AA14">
        <v>937</v>
      </c>
      <c r="AB14">
        <v>834</v>
      </c>
      <c r="AC14">
        <v>120</v>
      </c>
      <c r="AD14">
        <v>744</v>
      </c>
      <c r="AE14">
        <v>66</v>
      </c>
      <c r="AF14">
        <v>782</v>
      </c>
      <c r="AG14">
        <v>125</v>
      </c>
      <c r="AH14">
        <v>7</v>
      </c>
      <c r="AI14">
        <v>745</v>
      </c>
      <c r="AJ14">
        <v>78</v>
      </c>
      <c r="AK14">
        <v>113</v>
      </c>
      <c r="AL14">
        <v>441</v>
      </c>
      <c r="AM14">
        <v>406</v>
      </c>
      <c r="AN14">
        <v>10</v>
      </c>
      <c r="AO14">
        <v>80</v>
      </c>
      <c r="AP14">
        <v>91</v>
      </c>
      <c r="AQ14">
        <v>82</v>
      </c>
      <c r="AR14">
        <v>54</v>
      </c>
      <c r="AS14">
        <v>64</v>
      </c>
      <c r="AT14">
        <v>106</v>
      </c>
      <c r="AU14">
        <v>72</v>
      </c>
      <c r="AV14">
        <v>81</v>
      </c>
      <c r="AW14">
        <v>19</v>
      </c>
      <c r="AX14">
        <v>73</v>
      </c>
      <c r="AY14">
        <v>88</v>
      </c>
      <c r="AZ14">
        <v>44</v>
      </c>
      <c r="BA14">
        <v>46</v>
      </c>
      <c r="BB14">
        <v>70</v>
      </c>
      <c r="BC14">
        <v>49</v>
      </c>
      <c r="BD14">
        <v>1</v>
      </c>
      <c r="BE14">
        <v>94</v>
      </c>
      <c r="BF14">
        <v>846</v>
      </c>
      <c r="BG14">
        <v>567</v>
      </c>
      <c r="BH14">
        <v>373</v>
      </c>
      <c r="BI14">
        <v>193</v>
      </c>
      <c r="BJ14">
        <v>152</v>
      </c>
      <c r="BK14">
        <v>165</v>
      </c>
      <c r="BL14">
        <v>40</v>
      </c>
      <c r="BM14">
        <v>159</v>
      </c>
      <c r="BN14">
        <v>346</v>
      </c>
      <c r="BO14">
        <v>371</v>
      </c>
      <c r="BP14">
        <v>65</v>
      </c>
      <c r="BQ14">
        <v>213</v>
      </c>
      <c r="BR14">
        <v>275</v>
      </c>
      <c r="BS14">
        <v>270</v>
      </c>
      <c r="BT14">
        <v>48</v>
      </c>
      <c r="BU14">
        <v>51</v>
      </c>
      <c r="BV14">
        <v>69</v>
      </c>
      <c r="BW14">
        <v>156</v>
      </c>
      <c r="BX14">
        <v>663</v>
      </c>
      <c r="BY14">
        <v>665</v>
      </c>
      <c r="BZ14">
        <v>577</v>
      </c>
    </row>
    <row r="15" spans="1:78" x14ac:dyDescent="0.25">
      <c r="B15" s="7">
        <v>0.82</v>
      </c>
      <c r="C15" s="7">
        <v>0.81</v>
      </c>
      <c r="D15" s="7">
        <v>0.85</v>
      </c>
      <c r="E15" s="7">
        <v>0.91</v>
      </c>
      <c r="F15" s="7">
        <v>0.77</v>
      </c>
      <c r="G15" s="7">
        <v>0.8</v>
      </c>
      <c r="H15" s="7">
        <v>0.87</v>
      </c>
      <c r="I15" s="7">
        <v>0.79</v>
      </c>
      <c r="J15" s="7">
        <v>0.78</v>
      </c>
      <c r="K15" s="7">
        <v>0.87</v>
      </c>
      <c r="L15" s="7">
        <v>0.86</v>
      </c>
      <c r="M15" s="7">
        <v>0.88</v>
      </c>
      <c r="N15" s="7">
        <v>0.79</v>
      </c>
      <c r="O15" s="7">
        <v>0.83</v>
      </c>
      <c r="P15" s="7">
        <v>0.82</v>
      </c>
      <c r="Q15" s="7">
        <v>0.83</v>
      </c>
      <c r="R15" s="7">
        <v>0.81</v>
      </c>
      <c r="S15" s="7">
        <v>0.8</v>
      </c>
      <c r="T15" s="7">
        <v>0.83</v>
      </c>
      <c r="U15" s="7">
        <v>0.87</v>
      </c>
      <c r="V15" s="7">
        <v>0.79</v>
      </c>
      <c r="W15" s="7">
        <v>0.86</v>
      </c>
      <c r="X15" s="7">
        <v>0.94</v>
      </c>
      <c r="Y15" s="7">
        <v>0.82</v>
      </c>
      <c r="Z15" s="7">
        <v>0.81</v>
      </c>
      <c r="AA15" s="7">
        <v>0.81</v>
      </c>
      <c r="AB15" s="7">
        <v>0.81</v>
      </c>
      <c r="AC15" s="7">
        <v>0.78</v>
      </c>
      <c r="AD15" s="7">
        <v>0.81</v>
      </c>
      <c r="AE15" s="7">
        <v>0.88</v>
      </c>
      <c r="AF15" s="7">
        <v>0.85</v>
      </c>
      <c r="AG15" s="7">
        <v>0.66</v>
      </c>
      <c r="AH15" s="7">
        <v>0.61</v>
      </c>
      <c r="AI15" s="7">
        <v>0.81</v>
      </c>
      <c r="AJ15" s="7">
        <v>0.88</v>
      </c>
      <c r="AK15" s="7">
        <v>0.85</v>
      </c>
      <c r="AL15" s="7">
        <v>0.75</v>
      </c>
      <c r="AM15" s="7">
        <v>0.89</v>
      </c>
      <c r="AN15" s="7">
        <v>0.88</v>
      </c>
      <c r="AO15" s="7">
        <v>0.87</v>
      </c>
      <c r="AP15" s="7">
        <v>0.77</v>
      </c>
      <c r="AQ15" s="7">
        <v>0.82</v>
      </c>
      <c r="AR15" s="7">
        <v>0.81</v>
      </c>
      <c r="AS15" s="7">
        <v>0.83</v>
      </c>
      <c r="AT15" s="7">
        <v>0.85</v>
      </c>
      <c r="AU15" s="7">
        <v>0.8</v>
      </c>
      <c r="AV15" s="7">
        <v>0.86</v>
      </c>
      <c r="AW15" s="7">
        <v>0.77</v>
      </c>
      <c r="AX15" s="7">
        <v>0.87</v>
      </c>
      <c r="AY15" s="7">
        <v>0.74</v>
      </c>
      <c r="AZ15" s="7">
        <v>0.78</v>
      </c>
      <c r="BA15" s="7">
        <v>0.94</v>
      </c>
      <c r="BB15" s="7">
        <v>0.83</v>
      </c>
      <c r="BC15" s="7">
        <v>0.78</v>
      </c>
      <c r="BD15" s="7">
        <v>0.45</v>
      </c>
      <c r="BE15" s="7">
        <v>0.48</v>
      </c>
      <c r="BF15" s="7">
        <v>0.88</v>
      </c>
      <c r="BG15" s="7">
        <v>0.77</v>
      </c>
      <c r="BH15" s="7">
        <v>0.89</v>
      </c>
      <c r="BI15" s="7">
        <v>0.66</v>
      </c>
      <c r="BJ15" s="7">
        <v>0.79</v>
      </c>
      <c r="BK15" s="7">
        <v>0.91</v>
      </c>
      <c r="BL15" s="7">
        <v>0.78</v>
      </c>
      <c r="BM15" s="7">
        <v>0.56999999999999995</v>
      </c>
      <c r="BN15" s="7">
        <v>0.82</v>
      </c>
      <c r="BO15" s="7">
        <v>0.95</v>
      </c>
      <c r="BP15" s="7">
        <v>0.96</v>
      </c>
      <c r="BQ15" s="7">
        <v>0.69</v>
      </c>
      <c r="BR15" s="7">
        <v>0.63</v>
      </c>
      <c r="BS15" s="7">
        <v>0.65</v>
      </c>
      <c r="BT15" s="7">
        <v>0.66</v>
      </c>
      <c r="BU15" s="7">
        <v>0.37</v>
      </c>
      <c r="BV15" s="7">
        <v>0.85</v>
      </c>
      <c r="BW15" s="7">
        <v>0.65</v>
      </c>
      <c r="BX15" s="7">
        <v>0.84</v>
      </c>
      <c r="BY15" s="7">
        <v>0.83</v>
      </c>
      <c r="BZ15" s="7">
        <v>0.85</v>
      </c>
    </row>
    <row r="16" spans="1:78" x14ac:dyDescent="0.25">
      <c r="A16" t="s">
        <v>41</v>
      </c>
      <c r="B16">
        <v>7</v>
      </c>
      <c r="C16">
        <v>4</v>
      </c>
      <c r="D16">
        <v>2</v>
      </c>
      <c r="E16">
        <v>1</v>
      </c>
      <c r="F16">
        <v>0</v>
      </c>
      <c r="G16">
        <v>5</v>
      </c>
      <c r="H16">
        <v>1</v>
      </c>
      <c r="I16">
        <v>4</v>
      </c>
      <c r="J16">
        <v>1</v>
      </c>
      <c r="K16">
        <v>0</v>
      </c>
      <c r="L16">
        <v>2</v>
      </c>
      <c r="M16">
        <v>1</v>
      </c>
      <c r="N16">
        <v>4</v>
      </c>
      <c r="O16">
        <v>3</v>
      </c>
      <c r="P16">
        <v>0</v>
      </c>
      <c r="Q16">
        <v>3</v>
      </c>
      <c r="R16">
        <v>4</v>
      </c>
      <c r="S16">
        <v>5</v>
      </c>
      <c r="T16">
        <v>1</v>
      </c>
      <c r="U16">
        <v>1</v>
      </c>
      <c r="V16">
        <v>5</v>
      </c>
      <c r="W16">
        <v>2</v>
      </c>
      <c r="X16">
        <v>0</v>
      </c>
      <c r="Y16">
        <v>1</v>
      </c>
      <c r="Z16">
        <v>6</v>
      </c>
      <c r="AA16">
        <v>7</v>
      </c>
      <c r="AB16">
        <v>6</v>
      </c>
      <c r="AC16">
        <v>1</v>
      </c>
      <c r="AD16">
        <v>5</v>
      </c>
      <c r="AE16">
        <v>1</v>
      </c>
      <c r="AF16">
        <v>5</v>
      </c>
      <c r="AG16">
        <v>1</v>
      </c>
      <c r="AH16">
        <v>0</v>
      </c>
      <c r="AI16">
        <v>5</v>
      </c>
      <c r="AJ16">
        <v>0</v>
      </c>
      <c r="AK16">
        <v>1</v>
      </c>
      <c r="AL16">
        <v>2</v>
      </c>
      <c r="AM16">
        <v>4</v>
      </c>
      <c r="AN16">
        <v>0</v>
      </c>
      <c r="AO16">
        <v>1</v>
      </c>
      <c r="AP16">
        <v>1</v>
      </c>
      <c r="AQ16">
        <v>0</v>
      </c>
      <c r="AR16">
        <v>1</v>
      </c>
      <c r="AS16">
        <v>1</v>
      </c>
      <c r="AT16">
        <v>0</v>
      </c>
      <c r="AU16">
        <v>1</v>
      </c>
      <c r="AV16">
        <v>0</v>
      </c>
      <c r="AW16">
        <v>0</v>
      </c>
      <c r="AX16">
        <v>2</v>
      </c>
      <c r="AY16">
        <v>0</v>
      </c>
      <c r="AZ16">
        <v>0</v>
      </c>
      <c r="BA16">
        <v>0</v>
      </c>
      <c r="BB16">
        <v>1</v>
      </c>
      <c r="BC16">
        <v>0</v>
      </c>
      <c r="BD16">
        <v>0</v>
      </c>
      <c r="BE16">
        <v>0</v>
      </c>
      <c r="BF16">
        <v>7</v>
      </c>
      <c r="BG16">
        <v>4</v>
      </c>
      <c r="BH16">
        <v>3</v>
      </c>
      <c r="BI16">
        <v>0</v>
      </c>
      <c r="BJ16">
        <v>2</v>
      </c>
      <c r="BK16">
        <v>0</v>
      </c>
      <c r="BL16">
        <v>1</v>
      </c>
      <c r="BM16">
        <v>0</v>
      </c>
      <c r="BN16">
        <v>2</v>
      </c>
      <c r="BO16">
        <v>5</v>
      </c>
      <c r="BP16">
        <v>0</v>
      </c>
      <c r="BQ16">
        <v>2</v>
      </c>
      <c r="BR16">
        <v>2</v>
      </c>
      <c r="BS16">
        <v>2</v>
      </c>
      <c r="BT16">
        <v>0</v>
      </c>
      <c r="BU16">
        <v>0</v>
      </c>
      <c r="BV16">
        <v>0</v>
      </c>
      <c r="BW16">
        <v>2</v>
      </c>
      <c r="BX16">
        <v>4</v>
      </c>
      <c r="BY16">
        <v>5</v>
      </c>
      <c r="BZ16">
        <v>2</v>
      </c>
    </row>
    <row r="17" spans="2:78" x14ac:dyDescent="0.25">
      <c r="B17" s="7">
        <v>0.01</v>
      </c>
      <c r="C17">
        <v>0</v>
      </c>
      <c r="D17" s="7">
        <v>0.02</v>
      </c>
      <c r="E17" s="7">
        <v>0.02</v>
      </c>
      <c r="F17" t="s">
        <v>108</v>
      </c>
      <c r="G17" s="7">
        <v>0.01</v>
      </c>
      <c r="H17">
        <v>0</v>
      </c>
      <c r="I17" s="7">
        <v>0.01</v>
      </c>
      <c r="J17">
        <v>0</v>
      </c>
      <c r="K17" t="s">
        <v>108</v>
      </c>
      <c r="L17" s="7">
        <v>0.01</v>
      </c>
      <c r="M17">
        <v>0</v>
      </c>
      <c r="N17">
        <v>0</v>
      </c>
      <c r="O17" s="7">
        <v>0.03</v>
      </c>
      <c r="P17" t="s">
        <v>108</v>
      </c>
      <c r="Q17" s="7">
        <v>0.02</v>
      </c>
      <c r="R17">
        <v>0</v>
      </c>
      <c r="S17" s="7">
        <v>0.01</v>
      </c>
      <c r="T17">
        <v>0</v>
      </c>
      <c r="U17" s="7">
        <v>0.01</v>
      </c>
      <c r="V17" s="7">
        <v>0.01</v>
      </c>
      <c r="W17" s="7">
        <v>0.02</v>
      </c>
      <c r="X17" t="s">
        <v>108</v>
      </c>
      <c r="Y17">
        <v>0</v>
      </c>
      <c r="Z17" s="7">
        <v>0.01</v>
      </c>
      <c r="AA17" s="7">
        <v>0.01</v>
      </c>
      <c r="AB17" s="7">
        <v>0.01</v>
      </c>
      <c r="AC17" s="7">
        <v>0.01</v>
      </c>
      <c r="AD17" s="7">
        <v>0.01</v>
      </c>
      <c r="AE17" s="7">
        <v>0.01</v>
      </c>
      <c r="AF17" s="7">
        <v>0.01</v>
      </c>
      <c r="AG17">
        <v>0</v>
      </c>
      <c r="AH17" t="s">
        <v>108</v>
      </c>
      <c r="AI17" s="7">
        <v>0.01</v>
      </c>
      <c r="AJ17" t="s">
        <v>108</v>
      </c>
      <c r="AK17" s="7">
        <v>0.01</v>
      </c>
      <c r="AL17">
        <v>0</v>
      </c>
      <c r="AM17" s="7">
        <v>0.01</v>
      </c>
      <c r="AN17" t="s">
        <v>108</v>
      </c>
      <c r="AO17" s="7">
        <v>0.01</v>
      </c>
      <c r="AP17" s="7">
        <v>0.01</v>
      </c>
      <c r="AQ17" t="s">
        <v>108</v>
      </c>
      <c r="AR17" s="7">
        <v>0.02</v>
      </c>
      <c r="AS17" s="7">
        <v>0.02</v>
      </c>
      <c r="AT17" t="s">
        <v>108</v>
      </c>
      <c r="AU17" s="7">
        <v>0.01</v>
      </c>
      <c r="AV17" t="s">
        <v>108</v>
      </c>
      <c r="AW17" t="s">
        <v>108</v>
      </c>
      <c r="AX17" s="7">
        <v>0.02</v>
      </c>
      <c r="AY17" t="s">
        <v>108</v>
      </c>
      <c r="AZ17" t="s">
        <v>108</v>
      </c>
      <c r="BA17" t="s">
        <v>108</v>
      </c>
      <c r="BB17" s="7">
        <v>0.01</v>
      </c>
      <c r="BC17" t="s">
        <v>108</v>
      </c>
      <c r="BD17" t="s">
        <v>108</v>
      </c>
      <c r="BE17" t="s">
        <v>108</v>
      </c>
      <c r="BF17" s="7">
        <v>0.01</v>
      </c>
      <c r="BG17">
        <v>0</v>
      </c>
      <c r="BH17" s="7">
        <v>0.01</v>
      </c>
      <c r="BI17" t="s">
        <v>108</v>
      </c>
      <c r="BJ17" s="7">
        <v>0.01</v>
      </c>
      <c r="BK17" t="s">
        <v>108</v>
      </c>
      <c r="BL17" s="7">
        <v>0.02</v>
      </c>
      <c r="BM17" t="s">
        <v>108</v>
      </c>
      <c r="BN17">
        <v>0</v>
      </c>
      <c r="BO17" s="7">
        <v>0.01</v>
      </c>
      <c r="BP17" t="s">
        <v>108</v>
      </c>
      <c r="BQ17" s="7">
        <v>0.01</v>
      </c>
      <c r="BR17" s="7">
        <v>0.01</v>
      </c>
      <c r="BS17">
        <v>0</v>
      </c>
      <c r="BT17" t="s">
        <v>108</v>
      </c>
      <c r="BU17" t="s">
        <v>108</v>
      </c>
      <c r="BV17" t="s">
        <v>108</v>
      </c>
      <c r="BW17" s="7">
        <v>0.01</v>
      </c>
      <c r="BX17">
        <v>0</v>
      </c>
      <c r="BY17" s="7">
        <v>0.01</v>
      </c>
      <c r="BZ17">
        <v>0</v>
      </c>
    </row>
  </sheetData>
  <pageMargins left="0.7" right="0.7" top="0.75" bottom="0.75" header="0.3" footer="0.3"/>
  <pageSetup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840</v>
      </c>
    </row>
    <row r="2" spans="1:78" x14ac:dyDescent="0.25">
      <c r="A2" t="e">
        <f>-  I thought about switching tariffs either with this supplier or A different supplier, but have not yet started looking</f>
        <v>#NAME?</v>
      </c>
    </row>
    <row r="3" spans="1:78" x14ac:dyDescent="0.25">
      <c r="A3" t="s">
        <v>839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1123</v>
      </c>
      <c r="C9">
        <v>966</v>
      </c>
      <c r="D9">
        <v>97</v>
      </c>
      <c r="E9">
        <v>60</v>
      </c>
      <c r="F9">
        <v>154</v>
      </c>
      <c r="G9">
        <v>578</v>
      </c>
      <c r="H9">
        <v>391</v>
      </c>
      <c r="I9">
        <v>277</v>
      </c>
      <c r="J9">
        <v>294</v>
      </c>
      <c r="K9">
        <v>212</v>
      </c>
      <c r="L9">
        <v>340</v>
      </c>
      <c r="M9">
        <v>337</v>
      </c>
      <c r="N9">
        <v>662</v>
      </c>
      <c r="O9">
        <v>99</v>
      </c>
      <c r="P9">
        <v>25</v>
      </c>
      <c r="Q9">
        <v>237</v>
      </c>
      <c r="R9">
        <v>886</v>
      </c>
      <c r="S9">
        <v>753</v>
      </c>
      <c r="T9">
        <v>173</v>
      </c>
      <c r="U9">
        <v>180</v>
      </c>
      <c r="V9">
        <v>795</v>
      </c>
      <c r="W9">
        <v>126</v>
      </c>
      <c r="X9">
        <v>190</v>
      </c>
      <c r="Y9">
        <v>125</v>
      </c>
      <c r="Z9">
        <v>998</v>
      </c>
      <c r="AA9">
        <v>1120</v>
      </c>
      <c r="AB9">
        <v>995</v>
      </c>
      <c r="AC9">
        <v>145</v>
      </c>
      <c r="AD9">
        <v>890</v>
      </c>
      <c r="AE9">
        <v>77</v>
      </c>
      <c r="AF9">
        <v>907</v>
      </c>
      <c r="AG9">
        <v>171</v>
      </c>
      <c r="AH9">
        <v>11</v>
      </c>
      <c r="AI9">
        <v>871</v>
      </c>
      <c r="AJ9">
        <v>94</v>
      </c>
      <c r="AK9">
        <v>147</v>
      </c>
      <c r="AL9">
        <v>558</v>
      </c>
      <c r="AM9">
        <v>451</v>
      </c>
      <c r="AN9">
        <v>11</v>
      </c>
      <c r="AO9">
        <v>99</v>
      </c>
      <c r="AP9">
        <v>108</v>
      </c>
      <c r="AQ9">
        <v>97</v>
      </c>
      <c r="AR9">
        <v>67</v>
      </c>
      <c r="AS9">
        <v>74</v>
      </c>
      <c r="AT9">
        <v>125</v>
      </c>
      <c r="AU9">
        <v>85</v>
      </c>
      <c r="AV9">
        <v>96</v>
      </c>
      <c r="AW9">
        <v>22</v>
      </c>
      <c r="AX9">
        <v>73</v>
      </c>
      <c r="AY9">
        <v>120</v>
      </c>
      <c r="AZ9">
        <v>55</v>
      </c>
      <c r="BA9">
        <v>46</v>
      </c>
      <c r="BB9">
        <v>87</v>
      </c>
      <c r="BC9">
        <v>65</v>
      </c>
      <c r="BD9">
        <v>3</v>
      </c>
      <c r="BE9">
        <v>184</v>
      </c>
      <c r="BF9">
        <v>939</v>
      </c>
      <c r="BG9">
        <v>699</v>
      </c>
      <c r="BH9">
        <v>424</v>
      </c>
      <c r="BI9">
        <v>262</v>
      </c>
      <c r="BJ9">
        <v>176</v>
      </c>
      <c r="BK9">
        <v>193</v>
      </c>
      <c r="BL9">
        <v>48</v>
      </c>
      <c r="BM9">
        <v>245</v>
      </c>
      <c r="BN9">
        <v>407</v>
      </c>
      <c r="BO9">
        <v>399</v>
      </c>
      <c r="BP9">
        <v>72</v>
      </c>
      <c r="BQ9">
        <v>290</v>
      </c>
      <c r="BR9">
        <v>395</v>
      </c>
      <c r="BS9">
        <v>376</v>
      </c>
      <c r="BT9">
        <v>75</v>
      </c>
      <c r="BU9">
        <v>123</v>
      </c>
      <c r="BV9">
        <v>83</v>
      </c>
      <c r="BW9">
        <v>221</v>
      </c>
      <c r="BX9">
        <v>783</v>
      </c>
      <c r="BY9">
        <v>796</v>
      </c>
      <c r="BZ9">
        <v>681</v>
      </c>
    </row>
    <row r="10" spans="1:78" x14ac:dyDescent="0.25">
      <c r="A10" t="s">
        <v>103</v>
      </c>
      <c r="B10">
        <v>1153</v>
      </c>
      <c r="C10">
        <v>980</v>
      </c>
      <c r="D10">
        <v>110</v>
      </c>
      <c r="E10">
        <v>63</v>
      </c>
      <c r="F10">
        <v>160</v>
      </c>
      <c r="G10">
        <v>673</v>
      </c>
      <c r="H10">
        <v>320</v>
      </c>
      <c r="I10">
        <v>340</v>
      </c>
      <c r="J10">
        <v>357</v>
      </c>
      <c r="K10">
        <v>226</v>
      </c>
      <c r="L10">
        <v>230</v>
      </c>
      <c r="M10">
        <v>269</v>
      </c>
      <c r="N10">
        <v>757</v>
      </c>
      <c r="O10">
        <v>104</v>
      </c>
      <c r="P10">
        <v>23</v>
      </c>
      <c r="Q10">
        <v>202</v>
      </c>
      <c r="R10">
        <v>951</v>
      </c>
      <c r="S10">
        <v>813</v>
      </c>
      <c r="T10">
        <v>179</v>
      </c>
      <c r="U10">
        <v>145</v>
      </c>
      <c r="V10">
        <v>883</v>
      </c>
      <c r="W10">
        <v>111</v>
      </c>
      <c r="X10">
        <v>145</v>
      </c>
      <c r="Y10">
        <v>125</v>
      </c>
      <c r="Z10">
        <v>1028</v>
      </c>
      <c r="AA10">
        <v>1150</v>
      </c>
      <c r="AB10">
        <v>1025</v>
      </c>
      <c r="AC10">
        <v>153</v>
      </c>
      <c r="AD10">
        <v>913</v>
      </c>
      <c r="AE10">
        <v>75</v>
      </c>
      <c r="AF10">
        <v>919</v>
      </c>
      <c r="AG10">
        <v>188</v>
      </c>
      <c r="AH10">
        <v>12</v>
      </c>
      <c r="AI10">
        <v>925</v>
      </c>
      <c r="AJ10">
        <v>88</v>
      </c>
      <c r="AK10">
        <v>132</v>
      </c>
      <c r="AL10">
        <v>589</v>
      </c>
      <c r="AM10">
        <v>458</v>
      </c>
      <c r="AN10">
        <v>11</v>
      </c>
      <c r="AO10">
        <v>92</v>
      </c>
      <c r="AP10">
        <v>119</v>
      </c>
      <c r="AQ10">
        <v>100</v>
      </c>
      <c r="AR10">
        <v>67</v>
      </c>
      <c r="AS10">
        <v>77</v>
      </c>
      <c r="AT10">
        <v>125</v>
      </c>
      <c r="AU10">
        <v>91</v>
      </c>
      <c r="AV10">
        <v>93</v>
      </c>
      <c r="AW10">
        <v>25</v>
      </c>
      <c r="AX10">
        <v>84</v>
      </c>
      <c r="AY10">
        <v>118</v>
      </c>
      <c r="AZ10">
        <v>57</v>
      </c>
      <c r="BA10">
        <v>49</v>
      </c>
      <c r="BB10">
        <v>84</v>
      </c>
      <c r="BC10">
        <v>63</v>
      </c>
      <c r="BD10">
        <v>3</v>
      </c>
      <c r="BE10">
        <v>197</v>
      </c>
      <c r="BF10">
        <v>956</v>
      </c>
      <c r="BG10">
        <v>735</v>
      </c>
      <c r="BH10">
        <v>419</v>
      </c>
      <c r="BI10">
        <v>292</v>
      </c>
      <c r="BJ10">
        <v>192</v>
      </c>
      <c r="BK10">
        <v>181</v>
      </c>
      <c r="BL10">
        <v>51</v>
      </c>
      <c r="BM10">
        <v>276</v>
      </c>
      <c r="BN10">
        <v>420</v>
      </c>
      <c r="BO10">
        <v>390</v>
      </c>
      <c r="BP10">
        <v>67</v>
      </c>
      <c r="BQ10">
        <v>309</v>
      </c>
      <c r="BR10">
        <v>435</v>
      </c>
      <c r="BS10">
        <v>414</v>
      </c>
      <c r="BT10">
        <v>73</v>
      </c>
      <c r="BU10">
        <v>140</v>
      </c>
      <c r="BV10">
        <v>81</v>
      </c>
      <c r="BW10">
        <v>242</v>
      </c>
      <c r="BX10">
        <v>786</v>
      </c>
      <c r="BY10">
        <v>800</v>
      </c>
      <c r="BZ10">
        <v>680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211</v>
      </c>
      <c r="C12">
        <v>184</v>
      </c>
      <c r="D12">
        <v>20</v>
      </c>
      <c r="E12">
        <v>7</v>
      </c>
      <c r="F12">
        <v>38</v>
      </c>
      <c r="G12">
        <v>132</v>
      </c>
      <c r="H12">
        <v>42</v>
      </c>
      <c r="I12">
        <v>61</v>
      </c>
      <c r="J12">
        <v>81</v>
      </c>
      <c r="K12">
        <v>35</v>
      </c>
      <c r="L12">
        <v>34</v>
      </c>
      <c r="M12">
        <v>37</v>
      </c>
      <c r="N12">
        <v>155</v>
      </c>
      <c r="O12">
        <v>17</v>
      </c>
      <c r="P12">
        <v>3</v>
      </c>
      <c r="Q12">
        <v>32</v>
      </c>
      <c r="R12">
        <v>179</v>
      </c>
      <c r="S12">
        <v>151</v>
      </c>
      <c r="T12">
        <v>32</v>
      </c>
      <c r="U12">
        <v>27</v>
      </c>
      <c r="V12">
        <v>183</v>
      </c>
      <c r="W12">
        <v>13</v>
      </c>
      <c r="X12">
        <v>14</v>
      </c>
      <c r="Y12">
        <v>17</v>
      </c>
      <c r="Z12">
        <v>194</v>
      </c>
      <c r="AA12">
        <v>210</v>
      </c>
      <c r="AB12">
        <v>193</v>
      </c>
      <c r="AC12">
        <v>26</v>
      </c>
      <c r="AD12">
        <v>170</v>
      </c>
      <c r="AE12">
        <v>12</v>
      </c>
      <c r="AF12">
        <v>156</v>
      </c>
      <c r="AG12">
        <v>48</v>
      </c>
      <c r="AH12">
        <v>2</v>
      </c>
      <c r="AI12">
        <v>175</v>
      </c>
      <c r="AJ12">
        <v>13</v>
      </c>
      <c r="AK12">
        <v>20</v>
      </c>
      <c r="AL12">
        <v>136</v>
      </c>
      <c r="AM12">
        <v>64</v>
      </c>
      <c r="AN12">
        <v>2</v>
      </c>
      <c r="AO12">
        <v>8</v>
      </c>
      <c r="AP12">
        <v>24</v>
      </c>
      <c r="AQ12">
        <v>18</v>
      </c>
      <c r="AR12">
        <v>12</v>
      </c>
      <c r="AS12">
        <v>12</v>
      </c>
      <c r="AT12">
        <v>20</v>
      </c>
      <c r="AU12">
        <v>19</v>
      </c>
      <c r="AV12">
        <v>15</v>
      </c>
      <c r="AW12">
        <v>8</v>
      </c>
      <c r="AX12">
        <v>12</v>
      </c>
      <c r="AY12">
        <v>20</v>
      </c>
      <c r="AZ12">
        <v>12</v>
      </c>
      <c r="BA12">
        <v>6</v>
      </c>
      <c r="BB12">
        <v>16</v>
      </c>
      <c r="BC12">
        <v>17</v>
      </c>
      <c r="BD12">
        <v>0</v>
      </c>
      <c r="BE12">
        <v>69</v>
      </c>
      <c r="BF12">
        <v>142</v>
      </c>
      <c r="BG12">
        <v>161</v>
      </c>
      <c r="BH12">
        <v>50</v>
      </c>
      <c r="BI12">
        <v>85</v>
      </c>
      <c r="BJ12">
        <v>47</v>
      </c>
      <c r="BK12">
        <v>20</v>
      </c>
      <c r="BL12">
        <v>10</v>
      </c>
      <c r="BM12">
        <v>96</v>
      </c>
      <c r="BN12">
        <v>79</v>
      </c>
      <c r="BO12">
        <v>35</v>
      </c>
      <c r="BP12">
        <v>1</v>
      </c>
      <c r="BQ12">
        <v>96</v>
      </c>
      <c r="BR12">
        <v>133</v>
      </c>
      <c r="BS12">
        <v>126</v>
      </c>
      <c r="BT12">
        <v>19</v>
      </c>
      <c r="BU12">
        <v>59</v>
      </c>
      <c r="BV12">
        <v>19</v>
      </c>
      <c r="BW12">
        <v>81</v>
      </c>
      <c r="BX12">
        <v>124</v>
      </c>
      <c r="BY12">
        <v>128</v>
      </c>
      <c r="BZ12">
        <v>96</v>
      </c>
    </row>
    <row r="13" spans="1:78" x14ac:dyDescent="0.25">
      <c r="B13" s="7">
        <v>0.18</v>
      </c>
      <c r="C13" s="7">
        <v>0.19</v>
      </c>
      <c r="D13" s="7">
        <v>0.18</v>
      </c>
      <c r="E13" s="7">
        <v>0.11</v>
      </c>
      <c r="F13" s="7">
        <v>0.24</v>
      </c>
      <c r="G13" s="7">
        <v>0.2</v>
      </c>
      <c r="H13" s="7">
        <v>0.13</v>
      </c>
      <c r="I13" s="7">
        <v>0.18</v>
      </c>
      <c r="J13" s="7">
        <v>0.23</v>
      </c>
      <c r="K13" s="7">
        <v>0.15</v>
      </c>
      <c r="L13" s="7">
        <v>0.15</v>
      </c>
      <c r="M13" s="7">
        <v>0.14000000000000001</v>
      </c>
      <c r="N13" s="7">
        <v>0.2</v>
      </c>
      <c r="O13" s="7">
        <v>0.16</v>
      </c>
      <c r="P13" s="7">
        <v>0.13</v>
      </c>
      <c r="Q13" s="7">
        <v>0.16</v>
      </c>
      <c r="R13" s="7">
        <v>0.19</v>
      </c>
      <c r="S13" s="7">
        <v>0.19</v>
      </c>
      <c r="T13" s="7">
        <v>0.18</v>
      </c>
      <c r="U13" s="7">
        <v>0.18</v>
      </c>
      <c r="V13" s="7">
        <v>0.21</v>
      </c>
      <c r="W13" s="7">
        <v>0.12</v>
      </c>
      <c r="X13" s="7">
        <v>0.09</v>
      </c>
      <c r="Y13" s="7">
        <v>0.14000000000000001</v>
      </c>
      <c r="Z13" s="7">
        <v>0.19</v>
      </c>
      <c r="AA13" s="7">
        <v>0.18</v>
      </c>
      <c r="AB13" s="7">
        <v>0.19</v>
      </c>
      <c r="AC13" s="7">
        <v>0.17</v>
      </c>
      <c r="AD13" s="7">
        <v>0.19</v>
      </c>
      <c r="AE13" s="7">
        <v>0.15</v>
      </c>
      <c r="AF13" s="7">
        <v>0.17</v>
      </c>
      <c r="AG13" s="7">
        <v>0.25</v>
      </c>
      <c r="AH13" s="7">
        <v>0.17</v>
      </c>
      <c r="AI13" s="7">
        <v>0.19</v>
      </c>
      <c r="AJ13" s="7">
        <v>0.14000000000000001</v>
      </c>
      <c r="AK13" s="7">
        <v>0.15</v>
      </c>
      <c r="AL13" s="7">
        <v>0.23</v>
      </c>
      <c r="AM13" s="7">
        <v>0.14000000000000001</v>
      </c>
      <c r="AN13" s="7">
        <v>0.21</v>
      </c>
      <c r="AO13" s="7">
        <v>0.09</v>
      </c>
      <c r="AP13" s="7">
        <v>0.2</v>
      </c>
      <c r="AQ13" s="7">
        <v>0.18</v>
      </c>
      <c r="AR13" s="7">
        <v>0.18</v>
      </c>
      <c r="AS13" s="7">
        <v>0.15</v>
      </c>
      <c r="AT13" s="7">
        <v>0.16</v>
      </c>
      <c r="AU13" s="7">
        <v>0.21</v>
      </c>
      <c r="AV13" s="7">
        <v>0.16</v>
      </c>
      <c r="AW13" s="7">
        <v>0.3</v>
      </c>
      <c r="AX13" s="7">
        <v>0.15</v>
      </c>
      <c r="AY13" s="7">
        <v>0.17</v>
      </c>
      <c r="AZ13" s="7">
        <v>0.21</v>
      </c>
      <c r="BA13" s="7">
        <v>0.12</v>
      </c>
      <c r="BB13" s="7">
        <v>0.19</v>
      </c>
      <c r="BC13" s="7">
        <v>0.27</v>
      </c>
      <c r="BD13" t="s">
        <v>108</v>
      </c>
      <c r="BE13" s="7">
        <v>0.35</v>
      </c>
      <c r="BF13" s="7">
        <v>0.15</v>
      </c>
      <c r="BG13" s="7">
        <v>0.22</v>
      </c>
      <c r="BH13" s="7">
        <v>0.12</v>
      </c>
      <c r="BI13" s="7">
        <v>0.28999999999999998</v>
      </c>
      <c r="BJ13" s="7">
        <v>0.25</v>
      </c>
      <c r="BK13" s="7">
        <v>0.11</v>
      </c>
      <c r="BL13" s="7">
        <v>0.2</v>
      </c>
      <c r="BM13" s="7">
        <v>0.35</v>
      </c>
      <c r="BN13" s="7">
        <v>0.19</v>
      </c>
      <c r="BO13" s="7">
        <v>0.09</v>
      </c>
      <c r="BP13" s="7">
        <v>0.02</v>
      </c>
      <c r="BQ13" s="7">
        <v>0.31</v>
      </c>
      <c r="BR13" s="7">
        <v>0.31</v>
      </c>
      <c r="BS13" s="7">
        <v>0.3</v>
      </c>
      <c r="BT13" s="7">
        <v>0.25</v>
      </c>
      <c r="BU13" s="7">
        <v>0.42</v>
      </c>
      <c r="BV13" s="7">
        <v>0.24</v>
      </c>
      <c r="BW13" s="7">
        <v>0.33</v>
      </c>
      <c r="BX13" s="7">
        <v>0.16</v>
      </c>
      <c r="BY13" s="7">
        <v>0.16</v>
      </c>
      <c r="BZ13" s="7">
        <v>0.14000000000000001</v>
      </c>
    </row>
    <row r="14" spans="1:78" x14ac:dyDescent="0.25">
      <c r="A14" t="s">
        <v>55</v>
      </c>
      <c r="B14">
        <v>938</v>
      </c>
      <c r="C14">
        <v>793</v>
      </c>
      <c r="D14">
        <v>90</v>
      </c>
      <c r="E14">
        <v>55</v>
      </c>
      <c r="F14">
        <v>123</v>
      </c>
      <c r="G14">
        <v>539</v>
      </c>
      <c r="H14">
        <v>277</v>
      </c>
      <c r="I14">
        <v>278</v>
      </c>
      <c r="J14">
        <v>274</v>
      </c>
      <c r="K14">
        <v>191</v>
      </c>
      <c r="L14">
        <v>195</v>
      </c>
      <c r="M14">
        <v>231</v>
      </c>
      <c r="N14">
        <v>602</v>
      </c>
      <c r="O14">
        <v>85</v>
      </c>
      <c r="P14">
        <v>20</v>
      </c>
      <c r="Q14">
        <v>170</v>
      </c>
      <c r="R14">
        <v>768</v>
      </c>
      <c r="S14">
        <v>660</v>
      </c>
      <c r="T14">
        <v>146</v>
      </c>
      <c r="U14">
        <v>117</v>
      </c>
      <c r="V14">
        <v>696</v>
      </c>
      <c r="W14">
        <v>98</v>
      </c>
      <c r="X14">
        <v>131</v>
      </c>
      <c r="Y14">
        <v>108</v>
      </c>
      <c r="Z14">
        <v>830</v>
      </c>
      <c r="AA14">
        <v>936</v>
      </c>
      <c r="AB14">
        <v>828</v>
      </c>
      <c r="AC14">
        <v>127</v>
      </c>
      <c r="AD14">
        <v>740</v>
      </c>
      <c r="AE14">
        <v>63</v>
      </c>
      <c r="AF14">
        <v>758</v>
      </c>
      <c r="AG14">
        <v>140</v>
      </c>
      <c r="AH14">
        <v>10</v>
      </c>
      <c r="AI14">
        <v>747</v>
      </c>
      <c r="AJ14">
        <v>76</v>
      </c>
      <c r="AK14">
        <v>111</v>
      </c>
      <c r="AL14">
        <v>450</v>
      </c>
      <c r="AM14">
        <v>392</v>
      </c>
      <c r="AN14">
        <v>9</v>
      </c>
      <c r="AO14">
        <v>84</v>
      </c>
      <c r="AP14">
        <v>94</v>
      </c>
      <c r="AQ14">
        <v>82</v>
      </c>
      <c r="AR14">
        <v>54</v>
      </c>
      <c r="AS14">
        <v>64</v>
      </c>
      <c r="AT14">
        <v>104</v>
      </c>
      <c r="AU14">
        <v>71</v>
      </c>
      <c r="AV14">
        <v>79</v>
      </c>
      <c r="AW14">
        <v>17</v>
      </c>
      <c r="AX14">
        <v>71</v>
      </c>
      <c r="AY14">
        <v>97</v>
      </c>
      <c r="AZ14">
        <v>45</v>
      </c>
      <c r="BA14">
        <v>43</v>
      </c>
      <c r="BB14">
        <v>68</v>
      </c>
      <c r="BC14">
        <v>46</v>
      </c>
      <c r="BD14">
        <v>3</v>
      </c>
      <c r="BE14">
        <v>128</v>
      </c>
      <c r="BF14">
        <v>810</v>
      </c>
      <c r="BG14">
        <v>572</v>
      </c>
      <c r="BH14">
        <v>366</v>
      </c>
      <c r="BI14">
        <v>208</v>
      </c>
      <c r="BJ14">
        <v>144</v>
      </c>
      <c r="BK14">
        <v>161</v>
      </c>
      <c r="BL14">
        <v>41</v>
      </c>
      <c r="BM14">
        <v>180</v>
      </c>
      <c r="BN14">
        <v>338</v>
      </c>
      <c r="BO14">
        <v>354</v>
      </c>
      <c r="BP14">
        <v>66</v>
      </c>
      <c r="BQ14">
        <v>210</v>
      </c>
      <c r="BR14">
        <v>299</v>
      </c>
      <c r="BS14">
        <v>285</v>
      </c>
      <c r="BT14">
        <v>54</v>
      </c>
      <c r="BU14">
        <v>81</v>
      </c>
      <c r="BV14">
        <v>61</v>
      </c>
      <c r="BW14">
        <v>159</v>
      </c>
      <c r="BX14">
        <v>661</v>
      </c>
      <c r="BY14">
        <v>671</v>
      </c>
      <c r="BZ14">
        <v>583</v>
      </c>
    </row>
    <row r="15" spans="1:78" x14ac:dyDescent="0.25">
      <c r="B15" s="7">
        <v>0.81</v>
      </c>
      <c r="C15" s="7">
        <v>0.81</v>
      </c>
      <c r="D15" s="7">
        <v>0.82</v>
      </c>
      <c r="E15" s="7">
        <v>0.87</v>
      </c>
      <c r="F15" s="7">
        <v>0.76</v>
      </c>
      <c r="G15" s="7">
        <v>0.8</v>
      </c>
      <c r="H15" s="7">
        <v>0.86</v>
      </c>
      <c r="I15" s="7">
        <v>0.82</v>
      </c>
      <c r="J15" s="7">
        <v>0.77</v>
      </c>
      <c r="K15" s="7">
        <v>0.85</v>
      </c>
      <c r="L15" s="7">
        <v>0.85</v>
      </c>
      <c r="M15" s="7">
        <v>0.86</v>
      </c>
      <c r="N15" s="7">
        <v>0.8</v>
      </c>
      <c r="O15" s="7">
        <v>0.81</v>
      </c>
      <c r="P15" s="7">
        <v>0.87</v>
      </c>
      <c r="Q15" s="7">
        <v>0.84</v>
      </c>
      <c r="R15" s="7">
        <v>0.81</v>
      </c>
      <c r="S15" s="7">
        <v>0.81</v>
      </c>
      <c r="T15" s="7">
        <v>0.82</v>
      </c>
      <c r="U15" s="7">
        <v>0.81</v>
      </c>
      <c r="V15" s="7">
        <v>0.79</v>
      </c>
      <c r="W15" s="7">
        <v>0.88</v>
      </c>
      <c r="X15" s="7">
        <v>0.91</v>
      </c>
      <c r="Y15" s="7">
        <v>0.86</v>
      </c>
      <c r="Z15" s="7">
        <v>0.81</v>
      </c>
      <c r="AA15" s="7">
        <v>0.81</v>
      </c>
      <c r="AB15" s="7">
        <v>0.81</v>
      </c>
      <c r="AC15" s="7">
        <v>0.83</v>
      </c>
      <c r="AD15" s="7">
        <v>0.81</v>
      </c>
      <c r="AE15" s="7">
        <v>0.84</v>
      </c>
      <c r="AF15" s="7">
        <v>0.83</v>
      </c>
      <c r="AG15" s="7">
        <v>0.75</v>
      </c>
      <c r="AH15" s="7">
        <v>0.83</v>
      </c>
      <c r="AI15" s="7">
        <v>0.81</v>
      </c>
      <c r="AJ15" s="7">
        <v>0.86</v>
      </c>
      <c r="AK15" s="7">
        <v>0.84</v>
      </c>
      <c r="AL15" s="7">
        <v>0.76</v>
      </c>
      <c r="AM15" s="7">
        <v>0.86</v>
      </c>
      <c r="AN15" s="7">
        <v>0.79</v>
      </c>
      <c r="AO15" s="7">
        <v>0.91</v>
      </c>
      <c r="AP15" s="7">
        <v>0.79</v>
      </c>
      <c r="AQ15" s="7">
        <v>0.82</v>
      </c>
      <c r="AR15" s="7">
        <v>0.8</v>
      </c>
      <c r="AS15" s="7">
        <v>0.83</v>
      </c>
      <c r="AT15" s="7">
        <v>0.84</v>
      </c>
      <c r="AU15" s="7">
        <v>0.79</v>
      </c>
      <c r="AV15" s="7">
        <v>0.84</v>
      </c>
      <c r="AW15" s="7">
        <v>0.7</v>
      </c>
      <c r="AX15" s="7">
        <v>0.85</v>
      </c>
      <c r="AY15" s="7">
        <v>0.83</v>
      </c>
      <c r="AZ15" s="7">
        <v>0.79</v>
      </c>
      <c r="BA15" s="7">
        <v>0.88</v>
      </c>
      <c r="BB15" s="7">
        <v>0.81</v>
      </c>
      <c r="BC15" s="7">
        <v>0.73</v>
      </c>
      <c r="BD15" s="7">
        <v>1</v>
      </c>
      <c r="BE15" s="7">
        <v>0.65</v>
      </c>
      <c r="BF15" s="7">
        <v>0.85</v>
      </c>
      <c r="BG15" s="7">
        <v>0.78</v>
      </c>
      <c r="BH15" s="7">
        <v>0.87</v>
      </c>
      <c r="BI15" s="7">
        <v>0.71</v>
      </c>
      <c r="BJ15" s="7">
        <v>0.75</v>
      </c>
      <c r="BK15" s="7">
        <v>0.89</v>
      </c>
      <c r="BL15" s="7">
        <v>0.8</v>
      </c>
      <c r="BM15" s="7">
        <v>0.65</v>
      </c>
      <c r="BN15" s="7">
        <v>0.81</v>
      </c>
      <c r="BO15" s="7">
        <v>0.91</v>
      </c>
      <c r="BP15" s="7">
        <v>0.98</v>
      </c>
      <c r="BQ15" s="7">
        <v>0.68</v>
      </c>
      <c r="BR15" s="7">
        <v>0.69</v>
      </c>
      <c r="BS15" s="7">
        <v>0.69</v>
      </c>
      <c r="BT15" s="7">
        <v>0.75</v>
      </c>
      <c r="BU15" s="7">
        <v>0.56999999999999995</v>
      </c>
      <c r="BV15" s="7">
        <v>0.75</v>
      </c>
      <c r="BW15" s="7">
        <v>0.66</v>
      </c>
      <c r="BX15" s="7">
        <v>0.84</v>
      </c>
      <c r="BY15" s="7">
        <v>0.84</v>
      </c>
      <c r="BZ15" s="7">
        <v>0.86</v>
      </c>
    </row>
    <row r="16" spans="1:78" x14ac:dyDescent="0.25">
      <c r="A16" t="s">
        <v>41</v>
      </c>
      <c r="B16">
        <v>4</v>
      </c>
      <c r="C16">
        <v>3</v>
      </c>
      <c r="D16">
        <v>0</v>
      </c>
      <c r="E16">
        <v>1</v>
      </c>
      <c r="F16">
        <v>0</v>
      </c>
      <c r="G16">
        <v>3</v>
      </c>
      <c r="H16">
        <v>1</v>
      </c>
      <c r="I16">
        <v>1</v>
      </c>
      <c r="J16">
        <v>1</v>
      </c>
      <c r="K16">
        <v>0</v>
      </c>
      <c r="L16">
        <v>2</v>
      </c>
      <c r="M16">
        <v>1</v>
      </c>
      <c r="N16">
        <v>0</v>
      </c>
      <c r="O16">
        <v>3</v>
      </c>
      <c r="P16">
        <v>0</v>
      </c>
      <c r="Q16">
        <v>1</v>
      </c>
      <c r="R16">
        <v>4</v>
      </c>
      <c r="S16">
        <v>2</v>
      </c>
      <c r="T16">
        <v>1</v>
      </c>
      <c r="U16">
        <v>1</v>
      </c>
      <c r="V16">
        <v>4</v>
      </c>
      <c r="W16">
        <v>0</v>
      </c>
      <c r="X16">
        <v>0</v>
      </c>
      <c r="Y16">
        <v>1</v>
      </c>
      <c r="Z16">
        <v>4</v>
      </c>
      <c r="AA16">
        <v>4</v>
      </c>
      <c r="AB16">
        <v>4</v>
      </c>
      <c r="AC16">
        <v>1</v>
      </c>
      <c r="AD16">
        <v>3</v>
      </c>
      <c r="AE16">
        <v>1</v>
      </c>
      <c r="AF16">
        <v>4</v>
      </c>
      <c r="AG16">
        <v>0</v>
      </c>
      <c r="AH16">
        <v>0</v>
      </c>
      <c r="AI16">
        <v>3</v>
      </c>
      <c r="AJ16">
        <v>0</v>
      </c>
      <c r="AK16">
        <v>1</v>
      </c>
      <c r="AL16">
        <v>3</v>
      </c>
      <c r="AM16">
        <v>1</v>
      </c>
      <c r="AN16">
        <v>0</v>
      </c>
      <c r="AO16">
        <v>0</v>
      </c>
      <c r="AP16">
        <v>1</v>
      </c>
      <c r="AQ16">
        <v>0</v>
      </c>
      <c r="AR16">
        <v>1</v>
      </c>
      <c r="AS16">
        <v>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1</v>
      </c>
      <c r="BF16">
        <v>3</v>
      </c>
      <c r="BG16">
        <v>1</v>
      </c>
      <c r="BH16">
        <v>3</v>
      </c>
      <c r="BI16">
        <v>0</v>
      </c>
      <c r="BJ16">
        <v>0</v>
      </c>
      <c r="BK16">
        <v>0</v>
      </c>
      <c r="BL16">
        <v>0</v>
      </c>
      <c r="BM16">
        <v>1</v>
      </c>
      <c r="BN16">
        <v>2</v>
      </c>
      <c r="BO16">
        <v>1</v>
      </c>
      <c r="BP16">
        <v>0</v>
      </c>
      <c r="BQ16">
        <v>3</v>
      </c>
      <c r="BR16">
        <v>3</v>
      </c>
      <c r="BS16">
        <v>3</v>
      </c>
      <c r="BT16">
        <v>0</v>
      </c>
      <c r="BU16">
        <v>1</v>
      </c>
      <c r="BV16">
        <v>1</v>
      </c>
      <c r="BW16">
        <v>3</v>
      </c>
      <c r="BX16">
        <v>1</v>
      </c>
      <c r="BY16">
        <v>2</v>
      </c>
      <c r="BZ16">
        <v>1</v>
      </c>
    </row>
    <row r="17" spans="2:78" x14ac:dyDescent="0.25">
      <c r="B17">
        <v>0</v>
      </c>
      <c r="C17">
        <v>0</v>
      </c>
      <c r="D17" t="s">
        <v>106</v>
      </c>
      <c r="E17" s="7">
        <v>0.02</v>
      </c>
      <c r="F17" t="s">
        <v>106</v>
      </c>
      <c r="G17">
        <v>0</v>
      </c>
      <c r="H17">
        <v>0</v>
      </c>
      <c r="I17">
        <v>0</v>
      </c>
      <c r="J17">
        <v>0</v>
      </c>
      <c r="K17" t="s">
        <v>106</v>
      </c>
      <c r="L17" s="7">
        <v>0.01</v>
      </c>
      <c r="M17" s="7">
        <v>0.01</v>
      </c>
      <c r="N17" t="s">
        <v>106</v>
      </c>
      <c r="O17" s="7">
        <v>0.03</v>
      </c>
      <c r="P17" t="s">
        <v>106</v>
      </c>
      <c r="Q17">
        <v>0</v>
      </c>
      <c r="R17">
        <v>0</v>
      </c>
      <c r="S17">
        <v>0</v>
      </c>
      <c r="T17">
        <v>0</v>
      </c>
      <c r="U17" s="7">
        <v>0.01</v>
      </c>
      <c r="V17">
        <v>0</v>
      </c>
      <c r="W17" t="s">
        <v>106</v>
      </c>
      <c r="X17" t="s">
        <v>106</v>
      </c>
      <c r="Y17">
        <v>0</v>
      </c>
      <c r="Z17">
        <v>0</v>
      </c>
      <c r="AA17">
        <v>0</v>
      </c>
      <c r="AB17">
        <v>0</v>
      </c>
      <c r="AC17" s="7">
        <v>0.01</v>
      </c>
      <c r="AD17">
        <v>0</v>
      </c>
      <c r="AE17" s="7">
        <v>0.01</v>
      </c>
      <c r="AF17">
        <v>0</v>
      </c>
      <c r="AG17" t="s">
        <v>106</v>
      </c>
      <c r="AH17" t="s">
        <v>106</v>
      </c>
      <c r="AI17">
        <v>0</v>
      </c>
      <c r="AJ17" t="s">
        <v>106</v>
      </c>
      <c r="AK17" s="7">
        <v>0.01</v>
      </c>
      <c r="AL17">
        <v>0</v>
      </c>
      <c r="AM17">
        <v>0</v>
      </c>
      <c r="AN17" t="s">
        <v>106</v>
      </c>
      <c r="AO17" t="s">
        <v>106</v>
      </c>
      <c r="AP17" s="7">
        <v>0.01</v>
      </c>
      <c r="AQ17" t="s">
        <v>106</v>
      </c>
      <c r="AR17" s="7">
        <v>0.02</v>
      </c>
      <c r="AS17" s="7">
        <v>0.02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s="7">
        <v>0.01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>
        <v>0</v>
      </c>
      <c r="BF17">
        <v>0</v>
      </c>
      <c r="BG17">
        <v>0</v>
      </c>
      <c r="BH17" s="7">
        <v>0.01</v>
      </c>
      <c r="BI17" t="s">
        <v>106</v>
      </c>
      <c r="BJ17" t="s">
        <v>106</v>
      </c>
      <c r="BK17" t="s">
        <v>106</v>
      </c>
      <c r="BL17" t="s">
        <v>106</v>
      </c>
      <c r="BM17">
        <v>0</v>
      </c>
      <c r="BN17">
        <v>0</v>
      </c>
      <c r="BO17">
        <v>0</v>
      </c>
      <c r="BP17" t="s">
        <v>106</v>
      </c>
      <c r="BQ17" s="7">
        <v>0.01</v>
      </c>
      <c r="BR17" s="7">
        <v>0.01</v>
      </c>
      <c r="BS17" s="7">
        <v>0.01</v>
      </c>
      <c r="BT17" t="s">
        <v>106</v>
      </c>
      <c r="BU17" s="7">
        <v>0.01</v>
      </c>
      <c r="BV17" s="7">
        <v>0.01</v>
      </c>
      <c r="BW17" s="7">
        <v>0.01</v>
      </c>
      <c r="BX17">
        <v>0</v>
      </c>
      <c r="BY17">
        <v>0</v>
      </c>
      <c r="BZ17">
        <v>0</v>
      </c>
    </row>
  </sheetData>
  <pageMargins left="0.7" right="0.7" top="0.75" bottom="0.75" header="0.3" footer="0.3"/>
  <pageSetup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5" x14ac:dyDescent="0.25">
      <c r="A1" t="s">
        <v>846</v>
      </c>
    </row>
    <row r="2" spans="1:5" x14ac:dyDescent="0.25">
      <c r="A2" t="s">
        <v>839</v>
      </c>
    </row>
    <row r="4" spans="1:5" x14ac:dyDescent="0.25">
      <c r="B4" t="s">
        <v>815</v>
      </c>
      <c r="C4" t="s">
        <v>816</v>
      </c>
      <c r="D4" t="s">
        <v>817</v>
      </c>
      <c r="E4" t="s">
        <v>818</v>
      </c>
    </row>
    <row r="6" spans="1:5" x14ac:dyDescent="0.25">
      <c r="A6" t="s">
        <v>102</v>
      </c>
      <c r="B6">
        <v>1123</v>
      </c>
      <c r="C6">
        <v>1123</v>
      </c>
      <c r="D6">
        <v>1123</v>
      </c>
      <c r="E6">
        <v>1123</v>
      </c>
    </row>
    <row r="7" spans="1:5" x14ac:dyDescent="0.25">
      <c r="A7" t="s">
        <v>103</v>
      </c>
      <c r="B7">
        <v>1153</v>
      </c>
      <c r="C7">
        <v>1153</v>
      </c>
      <c r="D7">
        <v>1153</v>
      </c>
      <c r="E7">
        <v>1153</v>
      </c>
    </row>
    <row r="8" spans="1:5" x14ac:dyDescent="0.25">
      <c r="A8" t="s">
        <v>104</v>
      </c>
    </row>
    <row r="9" spans="1:5" x14ac:dyDescent="0.25">
      <c r="A9" t="s">
        <v>54</v>
      </c>
      <c r="B9">
        <v>396</v>
      </c>
      <c r="C9">
        <v>242</v>
      </c>
      <c r="D9">
        <v>206</v>
      </c>
      <c r="E9">
        <v>211</v>
      </c>
    </row>
    <row r="10" spans="1:5" x14ac:dyDescent="0.25">
      <c r="B10" s="7">
        <v>0.34</v>
      </c>
      <c r="C10" s="7">
        <v>0.21</v>
      </c>
      <c r="D10" s="7">
        <v>0.18</v>
      </c>
      <c r="E10" s="7">
        <v>0.18</v>
      </c>
    </row>
    <row r="11" spans="1:5" x14ac:dyDescent="0.25">
      <c r="A11" t="s">
        <v>55</v>
      </c>
      <c r="B11">
        <v>753</v>
      </c>
      <c r="C11">
        <v>906</v>
      </c>
      <c r="D11">
        <v>940</v>
      </c>
      <c r="E11">
        <v>938</v>
      </c>
    </row>
    <row r="12" spans="1:5" x14ac:dyDescent="0.25">
      <c r="B12" s="7">
        <v>0.65</v>
      </c>
      <c r="C12" s="7">
        <v>0.79</v>
      </c>
      <c r="D12" s="7">
        <v>0.82</v>
      </c>
      <c r="E12" s="7">
        <v>0.81</v>
      </c>
    </row>
    <row r="13" spans="1:5" x14ac:dyDescent="0.25">
      <c r="A13" t="s">
        <v>40</v>
      </c>
      <c r="B13">
        <v>0</v>
      </c>
      <c r="C13">
        <v>2</v>
      </c>
      <c r="D13">
        <v>0</v>
      </c>
      <c r="E13">
        <v>0</v>
      </c>
    </row>
    <row r="14" spans="1:5" x14ac:dyDescent="0.25">
      <c r="B14" t="s">
        <v>108</v>
      </c>
      <c r="C14">
        <v>0</v>
      </c>
      <c r="D14" t="s">
        <v>108</v>
      </c>
      <c r="E14" t="s">
        <v>108</v>
      </c>
    </row>
    <row r="15" spans="1:5" x14ac:dyDescent="0.25">
      <c r="A15" t="s">
        <v>41</v>
      </c>
      <c r="B15">
        <v>4</v>
      </c>
      <c r="C15">
        <v>3</v>
      </c>
      <c r="D15">
        <v>7</v>
      </c>
      <c r="E15">
        <v>4</v>
      </c>
    </row>
    <row r="16" spans="1:5" x14ac:dyDescent="0.25">
      <c r="B16">
        <v>0</v>
      </c>
      <c r="C16">
        <v>0</v>
      </c>
      <c r="D16" s="7">
        <v>0.01</v>
      </c>
      <c r="E16">
        <v>0</v>
      </c>
    </row>
  </sheetData>
  <pageMargins left="0.7" right="0.7" top="0.75" bottom="0.75" header="0.3" footer="0.3"/>
  <pageSetup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848</v>
      </c>
    </row>
    <row r="2" spans="1:78" x14ac:dyDescent="0.25">
      <c r="A2" t="s">
        <v>850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1203</v>
      </c>
      <c r="C8">
        <v>1038</v>
      </c>
      <c r="D8">
        <v>98</v>
      </c>
      <c r="E8">
        <v>67</v>
      </c>
      <c r="F8">
        <v>157</v>
      </c>
      <c r="G8">
        <v>586</v>
      </c>
      <c r="H8">
        <v>460</v>
      </c>
      <c r="I8">
        <v>301</v>
      </c>
      <c r="J8">
        <v>329</v>
      </c>
      <c r="K8">
        <v>231</v>
      </c>
      <c r="L8">
        <v>342</v>
      </c>
      <c r="M8">
        <v>357</v>
      </c>
      <c r="N8">
        <v>675</v>
      </c>
      <c r="O8">
        <v>134</v>
      </c>
      <c r="P8">
        <v>37</v>
      </c>
      <c r="Q8">
        <v>222</v>
      </c>
      <c r="R8">
        <v>981</v>
      </c>
      <c r="S8">
        <v>842</v>
      </c>
      <c r="T8">
        <v>184</v>
      </c>
      <c r="U8">
        <v>164</v>
      </c>
      <c r="V8">
        <v>890</v>
      </c>
      <c r="W8">
        <v>128</v>
      </c>
      <c r="X8">
        <v>168</v>
      </c>
      <c r="Y8">
        <v>130</v>
      </c>
      <c r="Z8">
        <v>1073</v>
      </c>
      <c r="AA8">
        <v>1201</v>
      </c>
      <c r="AB8">
        <v>1071</v>
      </c>
      <c r="AC8">
        <v>180</v>
      </c>
      <c r="AD8">
        <v>931</v>
      </c>
      <c r="AE8">
        <v>79</v>
      </c>
      <c r="AF8">
        <v>933</v>
      </c>
      <c r="AG8">
        <v>227</v>
      </c>
      <c r="AH8">
        <v>7</v>
      </c>
      <c r="AI8">
        <v>1005</v>
      </c>
      <c r="AJ8">
        <v>92</v>
      </c>
      <c r="AK8">
        <v>96</v>
      </c>
      <c r="AL8">
        <v>838</v>
      </c>
      <c r="AM8">
        <v>283</v>
      </c>
      <c r="AN8">
        <v>17</v>
      </c>
      <c r="AO8">
        <v>60</v>
      </c>
      <c r="AP8">
        <v>112</v>
      </c>
      <c r="AQ8">
        <v>130</v>
      </c>
      <c r="AR8">
        <v>64</v>
      </c>
      <c r="AS8">
        <v>69</v>
      </c>
      <c r="AT8">
        <v>130</v>
      </c>
      <c r="AU8">
        <v>72</v>
      </c>
      <c r="AV8">
        <v>87</v>
      </c>
      <c r="AW8">
        <v>20</v>
      </c>
      <c r="AX8">
        <v>77</v>
      </c>
      <c r="AY8">
        <v>125</v>
      </c>
      <c r="AZ8">
        <v>61</v>
      </c>
      <c r="BA8">
        <v>57</v>
      </c>
      <c r="BB8">
        <v>111</v>
      </c>
      <c r="BC8">
        <v>86</v>
      </c>
      <c r="BD8">
        <v>2</v>
      </c>
      <c r="BE8">
        <v>232</v>
      </c>
      <c r="BF8">
        <v>971</v>
      </c>
      <c r="BG8">
        <v>784</v>
      </c>
      <c r="BH8">
        <v>419</v>
      </c>
      <c r="BI8">
        <v>383</v>
      </c>
      <c r="BJ8">
        <v>185</v>
      </c>
      <c r="BK8">
        <v>154</v>
      </c>
      <c r="BL8">
        <v>43</v>
      </c>
      <c r="BM8">
        <v>360</v>
      </c>
      <c r="BN8">
        <v>435</v>
      </c>
      <c r="BO8">
        <v>320</v>
      </c>
      <c r="BP8">
        <v>88</v>
      </c>
      <c r="BQ8">
        <v>430</v>
      </c>
      <c r="BR8">
        <v>511</v>
      </c>
      <c r="BS8">
        <v>523</v>
      </c>
      <c r="BT8">
        <v>92</v>
      </c>
      <c r="BU8">
        <v>161</v>
      </c>
      <c r="BV8">
        <v>125</v>
      </c>
      <c r="BW8">
        <v>328</v>
      </c>
      <c r="BX8">
        <v>845</v>
      </c>
      <c r="BY8">
        <v>888</v>
      </c>
      <c r="BZ8">
        <v>772</v>
      </c>
    </row>
    <row r="9" spans="1:78" x14ac:dyDescent="0.25">
      <c r="A9" t="s">
        <v>103</v>
      </c>
      <c r="B9">
        <v>1249</v>
      </c>
      <c r="C9">
        <v>1069</v>
      </c>
      <c r="D9">
        <v>116</v>
      </c>
      <c r="E9">
        <v>64</v>
      </c>
      <c r="F9">
        <v>168</v>
      </c>
      <c r="G9">
        <v>700</v>
      </c>
      <c r="H9">
        <v>381</v>
      </c>
      <c r="I9">
        <v>367</v>
      </c>
      <c r="J9">
        <v>408</v>
      </c>
      <c r="K9">
        <v>245</v>
      </c>
      <c r="L9">
        <v>229</v>
      </c>
      <c r="M9">
        <v>292</v>
      </c>
      <c r="N9">
        <v>785</v>
      </c>
      <c r="O9">
        <v>135</v>
      </c>
      <c r="P9">
        <v>37</v>
      </c>
      <c r="Q9">
        <v>192</v>
      </c>
      <c r="R9">
        <v>1057</v>
      </c>
      <c r="S9">
        <v>896</v>
      </c>
      <c r="T9">
        <v>198</v>
      </c>
      <c r="U9">
        <v>140</v>
      </c>
      <c r="V9">
        <v>990</v>
      </c>
      <c r="W9">
        <v>112</v>
      </c>
      <c r="X9">
        <v>129</v>
      </c>
      <c r="Y9">
        <v>130</v>
      </c>
      <c r="Z9">
        <v>1119</v>
      </c>
      <c r="AA9">
        <v>1247</v>
      </c>
      <c r="AB9">
        <v>1117</v>
      </c>
      <c r="AC9">
        <v>192</v>
      </c>
      <c r="AD9">
        <v>965</v>
      </c>
      <c r="AE9">
        <v>81</v>
      </c>
      <c r="AF9">
        <v>952</v>
      </c>
      <c r="AG9">
        <v>248</v>
      </c>
      <c r="AH9">
        <v>9</v>
      </c>
      <c r="AI9">
        <v>1072</v>
      </c>
      <c r="AJ9">
        <v>84</v>
      </c>
      <c r="AK9">
        <v>85</v>
      </c>
      <c r="AL9">
        <v>874</v>
      </c>
      <c r="AM9">
        <v>292</v>
      </c>
      <c r="AN9">
        <v>18</v>
      </c>
      <c r="AO9">
        <v>61</v>
      </c>
      <c r="AP9">
        <v>119</v>
      </c>
      <c r="AQ9">
        <v>138</v>
      </c>
      <c r="AR9">
        <v>71</v>
      </c>
      <c r="AS9">
        <v>70</v>
      </c>
      <c r="AT9">
        <v>129</v>
      </c>
      <c r="AU9">
        <v>75</v>
      </c>
      <c r="AV9">
        <v>88</v>
      </c>
      <c r="AW9">
        <v>25</v>
      </c>
      <c r="AX9">
        <v>91</v>
      </c>
      <c r="AY9">
        <v>122</v>
      </c>
      <c r="AZ9">
        <v>67</v>
      </c>
      <c r="BA9">
        <v>56</v>
      </c>
      <c r="BB9">
        <v>110</v>
      </c>
      <c r="BC9">
        <v>86</v>
      </c>
      <c r="BD9">
        <v>2</v>
      </c>
      <c r="BE9">
        <v>247</v>
      </c>
      <c r="BF9">
        <v>1002</v>
      </c>
      <c r="BG9">
        <v>825</v>
      </c>
      <c r="BH9">
        <v>424</v>
      </c>
      <c r="BI9">
        <v>426</v>
      </c>
      <c r="BJ9">
        <v>192</v>
      </c>
      <c r="BK9">
        <v>144</v>
      </c>
      <c r="BL9">
        <v>44</v>
      </c>
      <c r="BM9">
        <v>399</v>
      </c>
      <c r="BN9">
        <v>446</v>
      </c>
      <c r="BO9">
        <v>318</v>
      </c>
      <c r="BP9">
        <v>87</v>
      </c>
      <c r="BQ9">
        <v>457</v>
      </c>
      <c r="BR9">
        <v>556</v>
      </c>
      <c r="BS9">
        <v>566</v>
      </c>
      <c r="BT9">
        <v>91</v>
      </c>
      <c r="BU9">
        <v>177</v>
      </c>
      <c r="BV9">
        <v>122</v>
      </c>
      <c r="BW9">
        <v>358</v>
      </c>
      <c r="BX9">
        <v>875</v>
      </c>
      <c r="BY9">
        <v>919</v>
      </c>
      <c r="BZ9">
        <v>794</v>
      </c>
    </row>
    <row r="10" spans="1:78" x14ac:dyDescent="0.25">
      <c r="A10" t="s">
        <v>104</v>
      </c>
    </row>
    <row r="11" spans="1:78" x14ac:dyDescent="0.25">
      <c r="A11" t="s">
        <v>793</v>
      </c>
      <c r="B11">
        <v>636</v>
      </c>
      <c r="C11">
        <v>543</v>
      </c>
      <c r="D11">
        <v>56</v>
      </c>
      <c r="E11">
        <v>36</v>
      </c>
      <c r="F11">
        <v>66</v>
      </c>
      <c r="G11">
        <v>348</v>
      </c>
      <c r="H11">
        <v>222</v>
      </c>
      <c r="I11">
        <v>223</v>
      </c>
      <c r="J11">
        <v>216</v>
      </c>
      <c r="K11">
        <v>107</v>
      </c>
      <c r="L11">
        <v>91</v>
      </c>
      <c r="M11">
        <v>123</v>
      </c>
      <c r="N11">
        <v>414</v>
      </c>
      <c r="O11">
        <v>81</v>
      </c>
      <c r="P11">
        <v>19</v>
      </c>
      <c r="Q11">
        <v>105</v>
      </c>
      <c r="R11">
        <v>531</v>
      </c>
      <c r="S11">
        <v>490</v>
      </c>
      <c r="T11">
        <v>86</v>
      </c>
      <c r="U11">
        <v>51</v>
      </c>
      <c r="V11">
        <v>513</v>
      </c>
      <c r="W11">
        <v>57</v>
      </c>
      <c r="X11">
        <v>59</v>
      </c>
      <c r="Y11">
        <v>61</v>
      </c>
      <c r="Z11">
        <v>575</v>
      </c>
      <c r="AA11">
        <v>636</v>
      </c>
      <c r="AB11">
        <v>575</v>
      </c>
      <c r="AC11">
        <v>95</v>
      </c>
      <c r="AD11">
        <v>507</v>
      </c>
      <c r="AE11">
        <v>30</v>
      </c>
      <c r="AF11">
        <v>475</v>
      </c>
      <c r="AG11">
        <v>138</v>
      </c>
      <c r="AH11">
        <v>6</v>
      </c>
      <c r="AI11">
        <v>571</v>
      </c>
      <c r="AJ11">
        <v>34</v>
      </c>
      <c r="AK11">
        <v>26</v>
      </c>
      <c r="AL11">
        <v>511</v>
      </c>
      <c r="AM11">
        <v>99</v>
      </c>
      <c r="AN11">
        <v>7</v>
      </c>
      <c r="AO11">
        <v>19</v>
      </c>
      <c r="AP11">
        <v>56</v>
      </c>
      <c r="AQ11">
        <v>75</v>
      </c>
      <c r="AR11">
        <v>29</v>
      </c>
      <c r="AS11">
        <v>37</v>
      </c>
      <c r="AT11">
        <v>65</v>
      </c>
      <c r="AU11">
        <v>39</v>
      </c>
      <c r="AV11">
        <v>44</v>
      </c>
      <c r="AW11">
        <v>15</v>
      </c>
      <c r="AX11">
        <v>41</v>
      </c>
      <c r="AY11">
        <v>56</v>
      </c>
      <c r="AZ11">
        <v>41</v>
      </c>
      <c r="BA11">
        <v>34</v>
      </c>
      <c r="BB11">
        <v>59</v>
      </c>
      <c r="BC11">
        <v>43</v>
      </c>
      <c r="BD11">
        <v>0</v>
      </c>
      <c r="BE11">
        <v>135</v>
      </c>
      <c r="BF11">
        <v>502</v>
      </c>
      <c r="BG11">
        <v>451</v>
      </c>
      <c r="BH11">
        <v>185</v>
      </c>
      <c r="BI11">
        <v>246</v>
      </c>
      <c r="BJ11">
        <v>121</v>
      </c>
      <c r="BK11">
        <v>64</v>
      </c>
      <c r="BL11">
        <v>15</v>
      </c>
      <c r="BM11">
        <v>278</v>
      </c>
      <c r="BN11">
        <v>241</v>
      </c>
      <c r="BO11">
        <v>106</v>
      </c>
      <c r="BP11">
        <v>11</v>
      </c>
      <c r="BQ11">
        <v>279</v>
      </c>
      <c r="BR11">
        <v>346</v>
      </c>
      <c r="BS11">
        <v>355</v>
      </c>
      <c r="BT11">
        <v>40</v>
      </c>
      <c r="BU11">
        <v>105</v>
      </c>
      <c r="BV11">
        <v>59</v>
      </c>
      <c r="BW11">
        <v>230</v>
      </c>
      <c r="BX11">
        <v>448</v>
      </c>
      <c r="BY11">
        <v>488</v>
      </c>
      <c r="BZ11">
        <v>406</v>
      </c>
    </row>
    <row r="12" spans="1:78" x14ac:dyDescent="0.25">
      <c r="B12" s="7">
        <v>0.51</v>
      </c>
      <c r="C12" s="7">
        <v>0.51</v>
      </c>
      <c r="D12" s="7">
        <v>0.49</v>
      </c>
      <c r="E12" s="7">
        <v>0.56999999999999995</v>
      </c>
      <c r="F12" s="7">
        <v>0.39</v>
      </c>
      <c r="G12" s="7">
        <v>0.5</v>
      </c>
      <c r="H12" s="7">
        <v>0.57999999999999996</v>
      </c>
      <c r="I12" s="7">
        <v>0.61</v>
      </c>
      <c r="J12" s="7">
        <v>0.53</v>
      </c>
      <c r="K12" s="7">
        <v>0.44</v>
      </c>
      <c r="L12" s="7">
        <v>0.4</v>
      </c>
      <c r="M12" s="7">
        <v>0.42</v>
      </c>
      <c r="N12" s="7">
        <v>0.53</v>
      </c>
      <c r="O12" s="7">
        <v>0.6</v>
      </c>
      <c r="P12" s="7">
        <v>0.52</v>
      </c>
      <c r="Q12" s="7">
        <v>0.55000000000000004</v>
      </c>
      <c r="R12" s="7">
        <v>0.5</v>
      </c>
      <c r="S12" s="7">
        <v>0.55000000000000004</v>
      </c>
      <c r="T12" s="7">
        <v>0.43</v>
      </c>
      <c r="U12" s="7">
        <v>0.36</v>
      </c>
      <c r="V12" s="7">
        <v>0.52</v>
      </c>
      <c r="W12" s="7">
        <v>0.51</v>
      </c>
      <c r="X12" s="7">
        <v>0.46</v>
      </c>
      <c r="Y12" s="7">
        <v>0.47</v>
      </c>
      <c r="Z12" s="7">
        <v>0.51</v>
      </c>
      <c r="AA12" s="7">
        <v>0.51</v>
      </c>
      <c r="AB12" s="7">
        <v>0.51</v>
      </c>
      <c r="AC12" s="7">
        <v>0.49</v>
      </c>
      <c r="AD12" s="7">
        <v>0.53</v>
      </c>
      <c r="AE12" s="7">
        <v>0.37</v>
      </c>
      <c r="AF12" s="7">
        <v>0.5</v>
      </c>
      <c r="AG12" s="7">
        <v>0.56000000000000005</v>
      </c>
      <c r="AH12" s="7">
        <v>0.72</v>
      </c>
      <c r="AI12" s="7">
        <v>0.53</v>
      </c>
      <c r="AJ12" s="7">
        <v>0.41</v>
      </c>
      <c r="AK12" s="7">
        <v>0.31</v>
      </c>
      <c r="AL12" s="7">
        <v>0.57999999999999996</v>
      </c>
      <c r="AM12" s="7">
        <v>0.34</v>
      </c>
      <c r="AN12" s="7">
        <v>0.4</v>
      </c>
      <c r="AO12" s="7">
        <v>0.31</v>
      </c>
      <c r="AP12" s="7">
        <v>0.47</v>
      </c>
      <c r="AQ12" s="7">
        <v>0.54</v>
      </c>
      <c r="AR12" s="7">
        <v>0.4</v>
      </c>
      <c r="AS12" s="7">
        <v>0.53</v>
      </c>
      <c r="AT12" s="7">
        <v>0.51</v>
      </c>
      <c r="AU12" s="7">
        <v>0.52</v>
      </c>
      <c r="AV12" s="7">
        <v>0.5</v>
      </c>
      <c r="AW12" s="7">
        <v>0.61</v>
      </c>
      <c r="AX12" s="7">
        <v>0.46</v>
      </c>
      <c r="AY12" s="7">
        <v>0.46</v>
      </c>
      <c r="AZ12" s="7">
        <v>0.62</v>
      </c>
      <c r="BA12" s="7">
        <v>0.6</v>
      </c>
      <c r="BB12" s="7">
        <v>0.54</v>
      </c>
      <c r="BC12" s="7">
        <v>0.5</v>
      </c>
      <c r="BD12" t="s">
        <v>108</v>
      </c>
      <c r="BE12" s="7">
        <v>0.55000000000000004</v>
      </c>
      <c r="BF12" s="7">
        <v>0.5</v>
      </c>
      <c r="BG12" s="7">
        <v>0.55000000000000004</v>
      </c>
      <c r="BH12" s="7">
        <v>0.44</v>
      </c>
      <c r="BI12" s="7">
        <v>0.57999999999999996</v>
      </c>
      <c r="BJ12" s="7">
        <v>0.63</v>
      </c>
      <c r="BK12" s="7">
        <v>0.45</v>
      </c>
      <c r="BL12" s="7">
        <v>0.35</v>
      </c>
      <c r="BM12" s="7">
        <v>0.7</v>
      </c>
      <c r="BN12" s="7">
        <v>0.54</v>
      </c>
      <c r="BO12" s="7">
        <v>0.33</v>
      </c>
      <c r="BP12" s="7">
        <v>0.13</v>
      </c>
      <c r="BQ12" s="7">
        <v>0.61</v>
      </c>
      <c r="BR12" s="7">
        <v>0.62</v>
      </c>
      <c r="BS12" s="7">
        <v>0.63</v>
      </c>
      <c r="BT12" s="7">
        <v>0.44</v>
      </c>
      <c r="BU12" s="7">
        <v>0.59</v>
      </c>
      <c r="BV12" s="7">
        <v>0.49</v>
      </c>
      <c r="BW12" s="7">
        <v>0.64</v>
      </c>
      <c r="BX12" s="7">
        <v>0.51</v>
      </c>
      <c r="BY12" s="7">
        <v>0.53</v>
      </c>
      <c r="BZ12" s="7">
        <v>0.51</v>
      </c>
    </row>
    <row r="13" spans="1:78" x14ac:dyDescent="0.25">
      <c r="A13" t="s">
        <v>794</v>
      </c>
      <c r="B13">
        <v>471</v>
      </c>
      <c r="C13">
        <v>406</v>
      </c>
      <c r="D13">
        <v>46</v>
      </c>
      <c r="E13">
        <v>18</v>
      </c>
      <c r="F13">
        <v>73</v>
      </c>
      <c r="G13">
        <v>284</v>
      </c>
      <c r="H13">
        <v>114</v>
      </c>
      <c r="I13">
        <v>112</v>
      </c>
      <c r="J13">
        <v>139</v>
      </c>
      <c r="K13">
        <v>113</v>
      </c>
      <c r="L13">
        <v>107</v>
      </c>
      <c r="M13">
        <v>124</v>
      </c>
      <c r="N13">
        <v>294</v>
      </c>
      <c r="O13">
        <v>40</v>
      </c>
      <c r="P13">
        <v>12</v>
      </c>
      <c r="Q13">
        <v>69</v>
      </c>
      <c r="R13">
        <v>402</v>
      </c>
      <c r="S13">
        <v>326</v>
      </c>
      <c r="T13">
        <v>82</v>
      </c>
      <c r="U13">
        <v>59</v>
      </c>
      <c r="V13">
        <v>377</v>
      </c>
      <c r="W13">
        <v>36</v>
      </c>
      <c r="X13">
        <v>51</v>
      </c>
      <c r="Y13">
        <v>47</v>
      </c>
      <c r="Z13">
        <v>424</v>
      </c>
      <c r="AA13">
        <v>471</v>
      </c>
      <c r="AB13">
        <v>424</v>
      </c>
      <c r="AC13">
        <v>71</v>
      </c>
      <c r="AD13">
        <v>359</v>
      </c>
      <c r="AE13">
        <v>38</v>
      </c>
      <c r="AF13">
        <v>369</v>
      </c>
      <c r="AG13">
        <v>83</v>
      </c>
      <c r="AH13">
        <v>3</v>
      </c>
      <c r="AI13">
        <v>390</v>
      </c>
      <c r="AJ13">
        <v>38</v>
      </c>
      <c r="AK13">
        <v>41</v>
      </c>
      <c r="AL13">
        <v>284</v>
      </c>
      <c r="AM13">
        <v>147</v>
      </c>
      <c r="AN13">
        <v>9</v>
      </c>
      <c r="AO13">
        <v>28</v>
      </c>
      <c r="AP13">
        <v>48</v>
      </c>
      <c r="AQ13">
        <v>48</v>
      </c>
      <c r="AR13">
        <v>25</v>
      </c>
      <c r="AS13">
        <v>21</v>
      </c>
      <c r="AT13">
        <v>49</v>
      </c>
      <c r="AU13">
        <v>27</v>
      </c>
      <c r="AV13">
        <v>39</v>
      </c>
      <c r="AW13">
        <v>4</v>
      </c>
      <c r="AX13">
        <v>41</v>
      </c>
      <c r="AY13">
        <v>56</v>
      </c>
      <c r="AZ13">
        <v>19</v>
      </c>
      <c r="BA13">
        <v>17</v>
      </c>
      <c r="BB13">
        <v>38</v>
      </c>
      <c r="BC13">
        <v>37</v>
      </c>
      <c r="BD13">
        <v>2</v>
      </c>
      <c r="BE13">
        <v>88</v>
      </c>
      <c r="BF13">
        <v>382</v>
      </c>
      <c r="BG13">
        <v>297</v>
      </c>
      <c r="BH13">
        <v>174</v>
      </c>
      <c r="BI13">
        <v>142</v>
      </c>
      <c r="BJ13">
        <v>55</v>
      </c>
      <c r="BK13">
        <v>64</v>
      </c>
      <c r="BL13">
        <v>23</v>
      </c>
      <c r="BM13">
        <v>99</v>
      </c>
      <c r="BN13">
        <v>172</v>
      </c>
      <c r="BO13">
        <v>168</v>
      </c>
      <c r="BP13">
        <v>32</v>
      </c>
      <c r="BQ13">
        <v>141</v>
      </c>
      <c r="BR13">
        <v>167</v>
      </c>
      <c r="BS13">
        <v>167</v>
      </c>
      <c r="BT13">
        <v>38</v>
      </c>
      <c r="BU13">
        <v>57</v>
      </c>
      <c r="BV13">
        <v>50</v>
      </c>
      <c r="BW13">
        <v>100</v>
      </c>
      <c r="BX13">
        <v>326</v>
      </c>
      <c r="BY13">
        <v>329</v>
      </c>
      <c r="BZ13">
        <v>297</v>
      </c>
    </row>
    <row r="14" spans="1:78" x14ac:dyDescent="0.25">
      <c r="B14" s="7">
        <v>0.38</v>
      </c>
      <c r="C14" s="7">
        <v>0.38</v>
      </c>
      <c r="D14" s="7">
        <v>0.4</v>
      </c>
      <c r="E14" s="7">
        <v>0.28999999999999998</v>
      </c>
      <c r="F14" s="7">
        <v>0.44</v>
      </c>
      <c r="G14" s="7">
        <v>0.41</v>
      </c>
      <c r="H14" s="7">
        <v>0.3</v>
      </c>
      <c r="I14" s="7">
        <v>0.3</v>
      </c>
      <c r="J14" s="7">
        <v>0.34</v>
      </c>
      <c r="K14" s="7">
        <v>0.46</v>
      </c>
      <c r="L14" s="7">
        <v>0.47</v>
      </c>
      <c r="M14" s="7">
        <v>0.42</v>
      </c>
      <c r="N14" s="7">
        <v>0.38</v>
      </c>
      <c r="O14" s="7">
        <v>0.28999999999999998</v>
      </c>
      <c r="P14" s="7">
        <v>0.34</v>
      </c>
      <c r="Q14" s="7">
        <v>0.36</v>
      </c>
      <c r="R14" s="7">
        <v>0.38</v>
      </c>
      <c r="S14" s="7">
        <v>0.36</v>
      </c>
      <c r="T14" s="7">
        <v>0.42</v>
      </c>
      <c r="U14" s="7">
        <v>0.42</v>
      </c>
      <c r="V14" s="7">
        <v>0.38</v>
      </c>
      <c r="W14" s="7">
        <v>0.32</v>
      </c>
      <c r="X14" s="7">
        <v>0.39</v>
      </c>
      <c r="Y14" s="7">
        <v>0.36</v>
      </c>
      <c r="Z14" s="7">
        <v>0.38</v>
      </c>
      <c r="AA14" s="7">
        <v>0.38</v>
      </c>
      <c r="AB14" s="7">
        <v>0.38</v>
      </c>
      <c r="AC14" s="7">
        <v>0.37</v>
      </c>
      <c r="AD14" s="7">
        <v>0.37</v>
      </c>
      <c r="AE14" s="7">
        <v>0.47</v>
      </c>
      <c r="AF14" s="7">
        <v>0.39</v>
      </c>
      <c r="AG14" s="7">
        <v>0.33</v>
      </c>
      <c r="AH14" s="7">
        <v>0.28000000000000003</v>
      </c>
      <c r="AI14" s="7">
        <v>0.36</v>
      </c>
      <c r="AJ14" s="7">
        <v>0.45</v>
      </c>
      <c r="AK14" s="7">
        <v>0.48</v>
      </c>
      <c r="AL14" s="7">
        <v>0.32</v>
      </c>
      <c r="AM14" s="7">
        <v>0.5</v>
      </c>
      <c r="AN14" s="7">
        <v>0.5</v>
      </c>
      <c r="AO14" s="7">
        <v>0.47</v>
      </c>
      <c r="AP14" s="7">
        <v>0.4</v>
      </c>
      <c r="AQ14" s="7">
        <v>0.35</v>
      </c>
      <c r="AR14" s="7">
        <v>0.35</v>
      </c>
      <c r="AS14" s="7">
        <v>0.3</v>
      </c>
      <c r="AT14" s="7">
        <v>0.38</v>
      </c>
      <c r="AU14" s="7">
        <v>0.36</v>
      </c>
      <c r="AV14" s="7">
        <v>0.44</v>
      </c>
      <c r="AW14" s="7">
        <v>0.16</v>
      </c>
      <c r="AX14" s="7">
        <v>0.46</v>
      </c>
      <c r="AY14" s="7">
        <v>0.46</v>
      </c>
      <c r="AZ14" s="7">
        <v>0.28999999999999998</v>
      </c>
      <c r="BA14" s="7">
        <v>0.3</v>
      </c>
      <c r="BB14" s="7">
        <v>0.34</v>
      </c>
      <c r="BC14" s="7">
        <v>0.43</v>
      </c>
      <c r="BD14" s="7">
        <v>1</v>
      </c>
      <c r="BE14" s="7">
        <v>0.36</v>
      </c>
      <c r="BF14" s="7">
        <v>0.38</v>
      </c>
      <c r="BG14" s="7">
        <v>0.36</v>
      </c>
      <c r="BH14" s="7">
        <v>0.41</v>
      </c>
      <c r="BI14" s="7">
        <v>0.33</v>
      </c>
      <c r="BJ14" s="7">
        <v>0.28999999999999998</v>
      </c>
      <c r="BK14" s="7">
        <v>0.44</v>
      </c>
      <c r="BL14" s="7">
        <v>0.53</v>
      </c>
      <c r="BM14" s="7">
        <v>0.25</v>
      </c>
      <c r="BN14" s="7">
        <v>0.39</v>
      </c>
      <c r="BO14" s="7">
        <v>0.53</v>
      </c>
      <c r="BP14" s="7">
        <v>0.37</v>
      </c>
      <c r="BQ14" s="7">
        <v>0.31</v>
      </c>
      <c r="BR14" s="7">
        <v>0.3</v>
      </c>
      <c r="BS14" s="7">
        <v>0.3</v>
      </c>
      <c r="BT14" s="7">
        <v>0.42</v>
      </c>
      <c r="BU14" s="7">
        <v>0.32</v>
      </c>
      <c r="BV14" s="7">
        <v>0.41</v>
      </c>
      <c r="BW14" s="7">
        <v>0.28000000000000003</v>
      </c>
      <c r="BX14" s="7">
        <v>0.37</v>
      </c>
      <c r="BY14" s="7">
        <v>0.36</v>
      </c>
      <c r="BZ14" s="7">
        <v>0.37</v>
      </c>
    </row>
    <row r="15" spans="1:78" x14ac:dyDescent="0.25">
      <c r="A15" t="s">
        <v>795</v>
      </c>
      <c r="B15">
        <v>105</v>
      </c>
      <c r="C15">
        <v>91</v>
      </c>
      <c r="D15">
        <v>8</v>
      </c>
      <c r="E15">
        <v>6</v>
      </c>
      <c r="F15">
        <v>22</v>
      </c>
      <c r="G15">
        <v>52</v>
      </c>
      <c r="H15">
        <v>31</v>
      </c>
      <c r="I15">
        <v>26</v>
      </c>
      <c r="J15">
        <v>42</v>
      </c>
      <c r="K15">
        <v>16</v>
      </c>
      <c r="L15">
        <v>21</v>
      </c>
      <c r="M15">
        <v>34</v>
      </c>
      <c r="N15">
        <v>56</v>
      </c>
      <c r="O15">
        <v>11</v>
      </c>
      <c r="P15">
        <v>4</v>
      </c>
      <c r="Q15">
        <v>16</v>
      </c>
      <c r="R15">
        <v>90</v>
      </c>
      <c r="S15">
        <v>59</v>
      </c>
      <c r="T15">
        <v>23</v>
      </c>
      <c r="U15">
        <v>22</v>
      </c>
      <c r="V15">
        <v>77</v>
      </c>
      <c r="W15">
        <v>15</v>
      </c>
      <c r="X15">
        <v>14</v>
      </c>
      <c r="Y15">
        <v>12</v>
      </c>
      <c r="Z15">
        <v>93</v>
      </c>
      <c r="AA15">
        <v>105</v>
      </c>
      <c r="AB15">
        <v>92</v>
      </c>
      <c r="AC15">
        <v>16</v>
      </c>
      <c r="AD15">
        <v>75</v>
      </c>
      <c r="AE15">
        <v>12</v>
      </c>
      <c r="AF15">
        <v>81</v>
      </c>
      <c r="AG15">
        <v>18</v>
      </c>
      <c r="AH15">
        <v>0</v>
      </c>
      <c r="AI15">
        <v>81</v>
      </c>
      <c r="AJ15">
        <v>10</v>
      </c>
      <c r="AK15">
        <v>13</v>
      </c>
      <c r="AL15">
        <v>61</v>
      </c>
      <c r="AM15">
        <v>33</v>
      </c>
      <c r="AN15">
        <v>2</v>
      </c>
      <c r="AO15">
        <v>9</v>
      </c>
      <c r="AP15">
        <v>9</v>
      </c>
      <c r="AQ15">
        <v>11</v>
      </c>
      <c r="AR15">
        <v>14</v>
      </c>
      <c r="AS15">
        <v>12</v>
      </c>
      <c r="AT15">
        <v>12</v>
      </c>
      <c r="AU15">
        <v>5</v>
      </c>
      <c r="AV15">
        <v>4</v>
      </c>
      <c r="AW15">
        <v>3</v>
      </c>
      <c r="AX15">
        <v>5</v>
      </c>
      <c r="AY15">
        <v>8</v>
      </c>
      <c r="AZ15">
        <v>5</v>
      </c>
      <c r="BA15">
        <v>3</v>
      </c>
      <c r="BB15">
        <v>13</v>
      </c>
      <c r="BC15">
        <v>3</v>
      </c>
      <c r="BD15">
        <v>0</v>
      </c>
      <c r="BE15">
        <v>16</v>
      </c>
      <c r="BF15">
        <v>90</v>
      </c>
      <c r="BG15">
        <v>55</v>
      </c>
      <c r="BH15">
        <v>51</v>
      </c>
      <c r="BI15">
        <v>34</v>
      </c>
      <c r="BJ15">
        <v>12</v>
      </c>
      <c r="BK15">
        <v>8</v>
      </c>
      <c r="BL15">
        <v>2</v>
      </c>
      <c r="BM15">
        <v>14</v>
      </c>
      <c r="BN15">
        <v>23</v>
      </c>
      <c r="BO15">
        <v>30</v>
      </c>
      <c r="BP15">
        <v>38</v>
      </c>
      <c r="BQ15">
        <v>27</v>
      </c>
      <c r="BR15">
        <v>35</v>
      </c>
      <c r="BS15">
        <v>31</v>
      </c>
      <c r="BT15">
        <v>7</v>
      </c>
      <c r="BU15">
        <v>13</v>
      </c>
      <c r="BV15">
        <v>9</v>
      </c>
      <c r="BW15">
        <v>21</v>
      </c>
      <c r="BX15">
        <v>72</v>
      </c>
      <c r="BY15">
        <v>77</v>
      </c>
      <c r="BZ15">
        <v>62</v>
      </c>
    </row>
    <row r="16" spans="1:78" x14ac:dyDescent="0.25">
      <c r="B16" s="7">
        <v>0.08</v>
      </c>
      <c r="C16" s="7">
        <v>0.09</v>
      </c>
      <c r="D16" s="7">
        <v>7.0000000000000007E-2</v>
      </c>
      <c r="E16" s="7">
        <v>0.1</v>
      </c>
      <c r="F16" s="7">
        <v>0.13</v>
      </c>
      <c r="G16" s="7">
        <v>7.0000000000000007E-2</v>
      </c>
      <c r="H16" s="7">
        <v>0.08</v>
      </c>
      <c r="I16" s="7">
        <v>7.0000000000000007E-2</v>
      </c>
      <c r="J16" s="7">
        <v>0.1</v>
      </c>
      <c r="K16" s="7">
        <v>0.06</v>
      </c>
      <c r="L16" s="7">
        <v>0.09</v>
      </c>
      <c r="M16" s="7">
        <v>0.12</v>
      </c>
      <c r="N16" s="7">
        <v>7.0000000000000007E-2</v>
      </c>
      <c r="O16" s="7">
        <v>0.08</v>
      </c>
      <c r="P16" s="7">
        <v>0.11</v>
      </c>
      <c r="Q16" s="7">
        <v>0.08</v>
      </c>
      <c r="R16" s="7">
        <v>0.08</v>
      </c>
      <c r="S16" s="7">
        <v>7.0000000000000007E-2</v>
      </c>
      <c r="T16" s="7">
        <v>0.11</v>
      </c>
      <c r="U16" s="7">
        <v>0.16</v>
      </c>
      <c r="V16" s="7">
        <v>0.08</v>
      </c>
      <c r="W16" s="7">
        <v>0.13</v>
      </c>
      <c r="X16" s="7">
        <v>0.11</v>
      </c>
      <c r="Y16" s="7">
        <v>0.1</v>
      </c>
      <c r="Z16" s="7">
        <v>0.08</v>
      </c>
      <c r="AA16" s="7">
        <v>0.08</v>
      </c>
      <c r="AB16" s="7">
        <v>0.08</v>
      </c>
      <c r="AC16" s="7">
        <v>0.08</v>
      </c>
      <c r="AD16" s="7">
        <v>0.08</v>
      </c>
      <c r="AE16" s="7">
        <v>0.14000000000000001</v>
      </c>
      <c r="AF16" s="7">
        <v>0.08</v>
      </c>
      <c r="AG16" s="7">
        <v>7.0000000000000007E-2</v>
      </c>
      <c r="AH16" t="s">
        <v>108</v>
      </c>
      <c r="AI16" s="7">
        <v>0.08</v>
      </c>
      <c r="AJ16" s="7">
        <v>0.12</v>
      </c>
      <c r="AK16" s="7">
        <v>0.16</v>
      </c>
      <c r="AL16" s="7">
        <v>7.0000000000000007E-2</v>
      </c>
      <c r="AM16" s="7">
        <v>0.11</v>
      </c>
      <c r="AN16" s="7">
        <v>0.09</v>
      </c>
      <c r="AO16" s="7">
        <v>0.15</v>
      </c>
      <c r="AP16" s="7">
        <v>7.0000000000000007E-2</v>
      </c>
      <c r="AQ16" s="7">
        <v>0.08</v>
      </c>
      <c r="AR16" s="7">
        <v>0.2</v>
      </c>
      <c r="AS16" s="7">
        <v>0.16</v>
      </c>
      <c r="AT16" s="7">
        <v>0.09</v>
      </c>
      <c r="AU16" s="7">
        <v>7.0000000000000007E-2</v>
      </c>
      <c r="AV16" s="7">
        <v>0.05</v>
      </c>
      <c r="AW16" s="7">
        <v>0.11</v>
      </c>
      <c r="AX16" s="7">
        <v>0.05</v>
      </c>
      <c r="AY16" s="7">
        <v>0.06</v>
      </c>
      <c r="AZ16" s="7">
        <v>0.08</v>
      </c>
      <c r="BA16" s="7">
        <v>0.05</v>
      </c>
      <c r="BB16" s="7">
        <v>0.12</v>
      </c>
      <c r="BC16" s="7">
        <v>0.03</v>
      </c>
      <c r="BD16" t="s">
        <v>108</v>
      </c>
      <c r="BE16" s="7">
        <v>0.06</v>
      </c>
      <c r="BF16" s="7">
        <v>0.09</v>
      </c>
      <c r="BG16" s="7">
        <v>7.0000000000000007E-2</v>
      </c>
      <c r="BH16" s="7">
        <v>0.12</v>
      </c>
      <c r="BI16" s="7">
        <v>0.08</v>
      </c>
      <c r="BJ16" s="7">
        <v>0.06</v>
      </c>
      <c r="BK16" s="7">
        <v>0.06</v>
      </c>
      <c r="BL16" s="7">
        <v>0.04</v>
      </c>
      <c r="BM16" s="7">
        <v>0.04</v>
      </c>
      <c r="BN16" s="7">
        <v>0.05</v>
      </c>
      <c r="BO16" s="7">
        <v>0.09</v>
      </c>
      <c r="BP16" s="7">
        <v>0.44</v>
      </c>
      <c r="BQ16" s="7">
        <v>0.06</v>
      </c>
      <c r="BR16" s="7">
        <v>0.06</v>
      </c>
      <c r="BS16" s="7">
        <v>0.05</v>
      </c>
      <c r="BT16" s="7">
        <v>7.0000000000000007E-2</v>
      </c>
      <c r="BU16" s="7">
        <v>7.0000000000000007E-2</v>
      </c>
      <c r="BV16" s="7">
        <v>0.08</v>
      </c>
      <c r="BW16" s="7">
        <v>0.06</v>
      </c>
      <c r="BX16" s="7">
        <v>0.08</v>
      </c>
      <c r="BY16" s="7">
        <v>0.08</v>
      </c>
      <c r="BZ16" s="7">
        <v>0.08</v>
      </c>
    </row>
    <row r="17" spans="1:78" x14ac:dyDescent="0.25">
      <c r="A17" t="s">
        <v>40</v>
      </c>
      <c r="B17">
        <v>2</v>
      </c>
      <c r="C17">
        <v>2</v>
      </c>
      <c r="D17">
        <v>1</v>
      </c>
      <c r="E17">
        <v>0</v>
      </c>
      <c r="F17">
        <v>0</v>
      </c>
      <c r="G17">
        <v>2</v>
      </c>
      <c r="H17">
        <v>1</v>
      </c>
      <c r="I17">
        <v>0</v>
      </c>
      <c r="J17">
        <v>2</v>
      </c>
      <c r="K17">
        <v>0</v>
      </c>
      <c r="L17">
        <v>1</v>
      </c>
      <c r="M17">
        <v>1</v>
      </c>
      <c r="N17">
        <v>2</v>
      </c>
      <c r="O17">
        <v>0</v>
      </c>
      <c r="P17">
        <v>0</v>
      </c>
      <c r="Q17">
        <v>0</v>
      </c>
      <c r="R17">
        <v>2</v>
      </c>
      <c r="S17">
        <v>0</v>
      </c>
      <c r="T17">
        <v>2</v>
      </c>
      <c r="U17">
        <v>1</v>
      </c>
      <c r="V17">
        <v>2</v>
      </c>
      <c r="W17">
        <v>0</v>
      </c>
      <c r="X17">
        <v>1</v>
      </c>
      <c r="Y17">
        <v>0</v>
      </c>
      <c r="Z17">
        <v>2</v>
      </c>
      <c r="AA17">
        <v>2</v>
      </c>
      <c r="AB17">
        <v>2</v>
      </c>
      <c r="AC17">
        <v>0</v>
      </c>
      <c r="AD17">
        <v>2</v>
      </c>
      <c r="AE17">
        <v>0</v>
      </c>
      <c r="AF17">
        <v>2</v>
      </c>
      <c r="AG17">
        <v>0</v>
      </c>
      <c r="AH17">
        <v>0</v>
      </c>
      <c r="AI17">
        <v>2</v>
      </c>
      <c r="AJ17">
        <v>0</v>
      </c>
      <c r="AK17">
        <v>1</v>
      </c>
      <c r="AL17">
        <v>0</v>
      </c>
      <c r="AM17">
        <v>0</v>
      </c>
      <c r="AN17">
        <v>0</v>
      </c>
      <c r="AO17">
        <v>2</v>
      </c>
      <c r="AP17">
        <v>0</v>
      </c>
      <c r="AQ17">
        <v>0</v>
      </c>
      <c r="AR17">
        <v>0</v>
      </c>
      <c r="AS17">
        <v>0</v>
      </c>
      <c r="AT17">
        <v>2</v>
      </c>
      <c r="AU17">
        <v>0</v>
      </c>
      <c r="AV17">
        <v>0</v>
      </c>
      <c r="AW17">
        <v>0</v>
      </c>
      <c r="AX17">
        <v>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2</v>
      </c>
      <c r="BG17">
        <v>1</v>
      </c>
      <c r="BH17">
        <v>2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2</v>
      </c>
      <c r="BY17">
        <v>2</v>
      </c>
      <c r="BZ17">
        <v>2</v>
      </c>
    </row>
    <row r="18" spans="1:78" x14ac:dyDescent="0.25">
      <c r="B18">
        <v>0</v>
      </c>
      <c r="C18">
        <v>0</v>
      </c>
      <c r="D18" s="7">
        <v>0.01</v>
      </c>
      <c r="E18" t="s">
        <v>106</v>
      </c>
      <c r="F18" t="s">
        <v>106</v>
      </c>
      <c r="G18">
        <v>0</v>
      </c>
      <c r="H18">
        <v>0</v>
      </c>
      <c r="I18" t="s">
        <v>106</v>
      </c>
      <c r="J18">
        <v>0</v>
      </c>
      <c r="K18" t="s">
        <v>106</v>
      </c>
      <c r="L18">
        <v>0</v>
      </c>
      <c r="M18">
        <v>0</v>
      </c>
      <c r="N18">
        <v>0</v>
      </c>
      <c r="O18" t="s">
        <v>106</v>
      </c>
      <c r="P18" t="s">
        <v>106</v>
      </c>
      <c r="Q18" t="s">
        <v>106</v>
      </c>
      <c r="R18">
        <v>0</v>
      </c>
      <c r="S18" t="s">
        <v>106</v>
      </c>
      <c r="T18" s="7">
        <v>0.01</v>
      </c>
      <c r="U18">
        <v>0</v>
      </c>
      <c r="V18">
        <v>0</v>
      </c>
      <c r="W18" t="s">
        <v>106</v>
      </c>
      <c r="X18" s="7">
        <v>0.01</v>
      </c>
      <c r="Y18" t="s">
        <v>106</v>
      </c>
      <c r="Z18">
        <v>0</v>
      </c>
      <c r="AA18">
        <v>0</v>
      </c>
      <c r="AB18">
        <v>0</v>
      </c>
      <c r="AC18" t="s">
        <v>106</v>
      </c>
      <c r="AD18">
        <v>0</v>
      </c>
      <c r="AE18" t="s">
        <v>106</v>
      </c>
      <c r="AF18">
        <v>0</v>
      </c>
      <c r="AG18" t="s">
        <v>106</v>
      </c>
      <c r="AH18" t="s">
        <v>106</v>
      </c>
      <c r="AI18">
        <v>0</v>
      </c>
      <c r="AJ18" t="s">
        <v>106</v>
      </c>
      <c r="AK18" s="7">
        <v>0.01</v>
      </c>
      <c r="AL18" t="s">
        <v>106</v>
      </c>
      <c r="AM18" t="s">
        <v>106</v>
      </c>
      <c r="AN18" t="s">
        <v>106</v>
      </c>
      <c r="AO18" s="7">
        <v>0.04</v>
      </c>
      <c r="AP18" t="s">
        <v>106</v>
      </c>
      <c r="AQ18" t="s">
        <v>106</v>
      </c>
      <c r="AR18" t="s">
        <v>106</v>
      </c>
      <c r="AS18" t="s">
        <v>106</v>
      </c>
      <c r="AT18" s="7">
        <v>0.01</v>
      </c>
      <c r="AU18" t="s">
        <v>106</v>
      </c>
      <c r="AV18" t="s">
        <v>106</v>
      </c>
      <c r="AW18" t="s">
        <v>106</v>
      </c>
      <c r="AX18" s="7">
        <v>0.01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>
        <v>0</v>
      </c>
      <c r="BG18">
        <v>0</v>
      </c>
      <c r="BH18">
        <v>0</v>
      </c>
      <c r="BI18" t="s">
        <v>106</v>
      </c>
      <c r="BJ18" t="s">
        <v>106</v>
      </c>
      <c r="BK18" t="s">
        <v>106</v>
      </c>
      <c r="BL18" t="s">
        <v>106</v>
      </c>
      <c r="BM18" t="s">
        <v>106</v>
      </c>
      <c r="BN18" t="s">
        <v>106</v>
      </c>
      <c r="BO18" s="7">
        <v>0.01</v>
      </c>
      <c r="BP18" s="7">
        <v>0.01</v>
      </c>
      <c r="BQ18" t="s">
        <v>106</v>
      </c>
      <c r="BR18" t="s">
        <v>106</v>
      </c>
      <c r="BS18" t="s">
        <v>106</v>
      </c>
      <c r="BT18" t="s">
        <v>106</v>
      </c>
      <c r="BU18" t="s">
        <v>106</v>
      </c>
      <c r="BV18" t="s">
        <v>106</v>
      </c>
      <c r="BW18" t="s">
        <v>106</v>
      </c>
      <c r="BX18">
        <v>0</v>
      </c>
      <c r="BY18">
        <v>0</v>
      </c>
      <c r="BZ18">
        <v>0</v>
      </c>
    </row>
    <row r="19" spans="1:78" x14ac:dyDescent="0.25">
      <c r="A19" t="s">
        <v>41</v>
      </c>
      <c r="B19">
        <v>34</v>
      </c>
      <c r="C19">
        <v>26</v>
      </c>
      <c r="D19">
        <v>5</v>
      </c>
      <c r="E19">
        <v>3</v>
      </c>
      <c r="F19">
        <v>7</v>
      </c>
      <c r="G19">
        <v>14</v>
      </c>
      <c r="H19">
        <v>13</v>
      </c>
      <c r="I19">
        <v>6</v>
      </c>
      <c r="J19">
        <v>9</v>
      </c>
      <c r="K19">
        <v>9</v>
      </c>
      <c r="L19">
        <v>9</v>
      </c>
      <c r="M19">
        <v>11</v>
      </c>
      <c r="N19">
        <v>19</v>
      </c>
      <c r="O19">
        <v>3</v>
      </c>
      <c r="P19">
        <v>1</v>
      </c>
      <c r="Q19">
        <v>2</v>
      </c>
      <c r="R19">
        <v>32</v>
      </c>
      <c r="S19">
        <v>21</v>
      </c>
      <c r="T19">
        <v>5</v>
      </c>
      <c r="U19">
        <v>7</v>
      </c>
      <c r="V19">
        <v>23</v>
      </c>
      <c r="W19">
        <v>5</v>
      </c>
      <c r="X19">
        <v>5</v>
      </c>
      <c r="Y19">
        <v>10</v>
      </c>
      <c r="Z19">
        <v>24</v>
      </c>
      <c r="AA19">
        <v>33</v>
      </c>
      <c r="AB19">
        <v>23</v>
      </c>
      <c r="AC19">
        <v>10</v>
      </c>
      <c r="AD19">
        <v>22</v>
      </c>
      <c r="AE19">
        <v>1</v>
      </c>
      <c r="AF19">
        <v>25</v>
      </c>
      <c r="AG19">
        <v>9</v>
      </c>
      <c r="AH19">
        <v>0</v>
      </c>
      <c r="AI19">
        <v>28</v>
      </c>
      <c r="AJ19">
        <v>2</v>
      </c>
      <c r="AK19">
        <v>4</v>
      </c>
      <c r="AL19">
        <v>18</v>
      </c>
      <c r="AM19">
        <v>14</v>
      </c>
      <c r="AN19">
        <v>0</v>
      </c>
      <c r="AO19">
        <v>2</v>
      </c>
      <c r="AP19">
        <v>6</v>
      </c>
      <c r="AQ19">
        <v>4</v>
      </c>
      <c r="AR19">
        <v>4</v>
      </c>
      <c r="AS19">
        <v>0</v>
      </c>
      <c r="AT19">
        <v>1</v>
      </c>
      <c r="AU19">
        <v>4</v>
      </c>
      <c r="AV19">
        <v>1</v>
      </c>
      <c r="AW19">
        <v>3</v>
      </c>
      <c r="AX19">
        <v>2</v>
      </c>
      <c r="AY19">
        <v>2</v>
      </c>
      <c r="AZ19">
        <v>1</v>
      </c>
      <c r="BA19">
        <v>3</v>
      </c>
      <c r="BB19">
        <v>1</v>
      </c>
      <c r="BC19">
        <v>3</v>
      </c>
      <c r="BD19">
        <v>0</v>
      </c>
      <c r="BE19">
        <v>8</v>
      </c>
      <c r="BF19">
        <v>26</v>
      </c>
      <c r="BG19">
        <v>21</v>
      </c>
      <c r="BH19">
        <v>13</v>
      </c>
      <c r="BI19">
        <v>5</v>
      </c>
      <c r="BJ19">
        <v>5</v>
      </c>
      <c r="BK19">
        <v>8</v>
      </c>
      <c r="BL19">
        <v>4</v>
      </c>
      <c r="BM19">
        <v>8</v>
      </c>
      <c r="BN19">
        <v>10</v>
      </c>
      <c r="BO19">
        <v>13</v>
      </c>
      <c r="BP19">
        <v>4</v>
      </c>
      <c r="BQ19">
        <v>10</v>
      </c>
      <c r="BR19">
        <v>8</v>
      </c>
      <c r="BS19">
        <v>13</v>
      </c>
      <c r="BT19">
        <v>5</v>
      </c>
      <c r="BU19">
        <v>3</v>
      </c>
      <c r="BV19">
        <v>4</v>
      </c>
      <c r="BW19">
        <v>6</v>
      </c>
      <c r="BX19">
        <v>26</v>
      </c>
      <c r="BY19">
        <v>24</v>
      </c>
      <c r="BZ19">
        <v>26</v>
      </c>
    </row>
    <row r="20" spans="1:78" x14ac:dyDescent="0.25">
      <c r="B20" s="7">
        <v>0.03</v>
      </c>
      <c r="C20" s="7">
        <v>0.02</v>
      </c>
      <c r="D20" s="7">
        <v>0.05</v>
      </c>
      <c r="E20" s="7">
        <v>0.04</v>
      </c>
      <c r="F20" s="7">
        <v>0.04</v>
      </c>
      <c r="G20" s="7">
        <v>0.02</v>
      </c>
      <c r="H20" s="7">
        <v>0.03</v>
      </c>
      <c r="I20" s="7">
        <v>0.02</v>
      </c>
      <c r="J20" s="7">
        <v>0.02</v>
      </c>
      <c r="K20" s="7">
        <v>0.04</v>
      </c>
      <c r="L20" s="7">
        <v>0.04</v>
      </c>
      <c r="M20" s="7">
        <v>0.04</v>
      </c>
      <c r="N20" s="7">
        <v>0.02</v>
      </c>
      <c r="O20" s="7">
        <v>0.03</v>
      </c>
      <c r="P20" s="7">
        <v>0.03</v>
      </c>
      <c r="Q20" s="7">
        <v>0.01</v>
      </c>
      <c r="R20" s="7">
        <v>0.03</v>
      </c>
      <c r="S20" s="7">
        <v>0.02</v>
      </c>
      <c r="T20" s="7">
        <v>0.03</v>
      </c>
      <c r="U20" s="7">
        <v>0.05</v>
      </c>
      <c r="V20" s="7">
        <v>0.02</v>
      </c>
      <c r="W20" s="7">
        <v>0.04</v>
      </c>
      <c r="X20" s="7">
        <v>0.04</v>
      </c>
      <c r="Y20" s="7">
        <v>0.08</v>
      </c>
      <c r="Z20" s="7">
        <v>0.02</v>
      </c>
      <c r="AA20" s="7">
        <v>0.03</v>
      </c>
      <c r="AB20" s="7">
        <v>0.02</v>
      </c>
      <c r="AC20" s="7">
        <v>0.05</v>
      </c>
      <c r="AD20" s="7">
        <v>0.02</v>
      </c>
      <c r="AE20" s="7">
        <v>0.01</v>
      </c>
      <c r="AF20" s="7">
        <v>0.03</v>
      </c>
      <c r="AG20" s="7">
        <v>0.04</v>
      </c>
      <c r="AH20" t="s">
        <v>108</v>
      </c>
      <c r="AI20" s="7">
        <v>0.03</v>
      </c>
      <c r="AJ20" s="7">
        <v>0.02</v>
      </c>
      <c r="AK20" s="7">
        <v>0.05</v>
      </c>
      <c r="AL20" s="7">
        <v>0.02</v>
      </c>
      <c r="AM20" s="7">
        <v>0.05</v>
      </c>
      <c r="AN20" t="s">
        <v>108</v>
      </c>
      <c r="AO20" s="7">
        <v>0.04</v>
      </c>
      <c r="AP20" s="7">
        <v>0.05</v>
      </c>
      <c r="AQ20" s="7">
        <v>0.03</v>
      </c>
      <c r="AR20" s="7">
        <v>0.05</v>
      </c>
      <c r="AS20" t="s">
        <v>108</v>
      </c>
      <c r="AT20" s="7">
        <v>0.01</v>
      </c>
      <c r="AU20" s="7">
        <v>0.05</v>
      </c>
      <c r="AV20" s="7">
        <v>0.01</v>
      </c>
      <c r="AW20" s="7">
        <v>0.12</v>
      </c>
      <c r="AX20" s="7">
        <v>0.03</v>
      </c>
      <c r="AY20" s="7">
        <v>0.02</v>
      </c>
      <c r="AZ20" s="7">
        <v>0.01</v>
      </c>
      <c r="BA20" s="7">
        <v>0.05</v>
      </c>
      <c r="BB20" s="7">
        <v>0.01</v>
      </c>
      <c r="BC20" s="7">
        <v>0.03</v>
      </c>
      <c r="BD20" t="s">
        <v>108</v>
      </c>
      <c r="BE20" s="7">
        <v>0.03</v>
      </c>
      <c r="BF20" s="7">
        <v>0.03</v>
      </c>
      <c r="BG20" s="7">
        <v>0.03</v>
      </c>
      <c r="BH20" s="7">
        <v>0.03</v>
      </c>
      <c r="BI20" s="7">
        <v>0.01</v>
      </c>
      <c r="BJ20" s="7">
        <v>0.02</v>
      </c>
      <c r="BK20" s="7">
        <v>0.05</v>
      </c>
      <c r="BL20" s="7">
        <v>0.08</v>
      </c>
      <c r="BM20" s="7">
        <v>0.02</v>
      </c>
      <c r="BN20" s="7">
        <v>0.02</v>
      </c>
      <c r="BO20" s="7">
        <v>0.04</v>
      </c>
      <c r="BP20" s="7">
        <v>0.05</v>
      </c>
      <c r="BQ20" s="7">
        <v>0.02</v>
      </c>
      <c r="BR20" s="7">
        <v>0.01</v>
      </c>
      <c r="BS20" s="7">
        <v>0.02</v>
      </c>
      <c r="BT20" s="7">
        <v>0.06</v>
      </c>
      <c r="BU20" s="7">
        <v>0.02</v>
      </c>
      <c r="BV20" s="7">
        <v>0.03</v>
      </c>
      <c r="BW20" s="7">
        <v>0.02</v>
      </c>
      <c r="BX20" s="7">
        <v>0.03</v>
      </c>
      <c r="BY20" s="7">
        <v>0.03</v>
      </c>
      <c r="BZ20" s="7">
        <v>0.03</v>
      </c>
    </row>
  </sheetData>
  <pageMargins left="0.7" right="0.7" top="0.75" bottom="0.75" header="0.3" footer="0.3"/>
  <pageSetup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1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851</v>
      </c>
    </row>
    <row r="2" spans="1:78" x14ac:dyDescent="0.25">
      <c r="A2" t="s">
        <v>853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1066</v>
      </c>
      <c r="C8">
        <v>924</v>
      </c>
      <c r="D8">
        <v>86</v>
      </c>
      <c r="E8">
        <v>56</v>
      </c>
      <c r="F8">
        <v>129</v>
      </c>
      <c r="G8">
        <v>533</v>
      </c>
      <c r="H8">
        <v>404</v>
      </c>
      <c r="I8">
        <v>275</v>
      </c>
      <c r="J8">
        <v>288</v>
      </c>
      <c r="K8">
        <v>208</v>
      </c>
      <c r="L8">
        <v>295</v>
      </c>
      <c r="M8">
        <v>302</v>
      </c>
      <c r="N8">
        <v>613</v>
      </c>
      <c r="O8">
        <v>118</v>
      </c>
      <c r="P8">
        <v>33</v>
      </c>
      <c r="Q8">
        <v>200</v>
      </c>
      <c r="R8">
        <v>866</v>
      </c>
      <c r="S8">
        <v>767</v>
      </c>
      <c r="T8">
        <v>158</v>
      </c>
      <c r="U8">
        <v>130</v>
      </c>
      <c r="V8">
        <v>804</v>
      </c>
      <c r="W8">
        <v>106</v>
      </c>
      <c r="X8">
        <v>142</v>
      </c>
      <c r="Y8">
        <v>109</v>
      </c>
      <c r="Z8">
        <v>957</v>
      </c>
      <c r="AA8">
        <v>1066</v>
      </c>
      <c r="AB8">
        <v>957</v>
      </c>
      <c r="AC8">
        <v>156</v>
      </c>
      <c r="AD8">
        <v>836</v>
      </c>
      <c r="AE8">
        <v>67</v>
      </c>
      <c r="AF8">
        <v>826</v>
      </c>
      <c r="AG8">
        <v>202</v>
      </c>
      <c r="AH8">
        <v>7</v>
      </c>
      <c r="AI8">
        <v>900</v>
      </c>
      <c r="AJ8">
        <v>79</v>
      </c>
      <c r="AK8">
        <v>77</v>
      </c>
      <c r="AL8">
        <v>761</v>
      </c>
      <c r="AM8">
        <v>237</v>
      </c>
      <c r="AN8">
        <v>16</v>
      </c>
      <c r="AO8">
        <v>48</v>
      </c>
      <c r="AP8">
        <v>97</v>
      </c>
      <c r="AQ8">
        <v>117</v>
      </c>
      <c r="AR8">
        <v>50</v>
      </c>
      <c r="AS8">
        <v>58</v>
      </c>
      <c r="AT8">
        <v>118</v>
      </c>
      <c r="AU8">
        <v>61</v>
      </c>
      <c r="AV8">
        <v>80</v>
      </c>
      <c r="AW8">
        <v>16</v>
      </c>
      <c r="AX8">
        <v>69</v>
      </c>
      <c r="AY8">
        <v>115</v>
      </c>
      <c r="AZ8">
        <v>55</v>
      </c>
      <c r="BA8">
        <v>50</v>
      </c>
      <c r="BB8">
        <v>98</v>
      </c>
      <c r="BC8">
        <v>80</v>
      </c>
      <c r="BD8">
        <v>2</v>
      </c>
      <c r="BE8">
        <v>208</v>
      </c>
      <c r="BF8">
        <v>858</v>
      </c>
      <c r="BG8">
        <v>712</v>
      </c>
      <c r="BH8">
        <v>354</v>
      </c>
      <c r="BI8">
        <v>348</v>
      </c>
      <c r="BJ8">
        <v>168</v>
      </c>
      <c r="BK8">
        <v>139</v>
      </c>
      <c r="BL8">
        <v>38</v>
      </c>
      <c r="BM8">
        <v>340</v>
      </c>
      <c r="BN8">
        <v>401</v>
      </c>
      <c r="BO8">
        <v>280</v>
      </c>
      <c r="BP8">
        <v>45</v>
      </c>
      <c r="BQ8">
        <v>395</v>
      </c>
      <c r="BR8">
        <v>471</v>
      </c>
      <c r="BS8">
        <v>481</v>
      </c>
      <c r="BT8">
        <v>79</v>
      </c>
      <c r="BU8">
        <v>146</v>
      </c>
      <c r="BV8">
        <v>112</v>
      </c>
      <c r="BW8">
        <v>303</v>
      </c>
      <c r="BX8">
        <v>748</v>
      </c>
      <c r="BY8">
        <v>788</v>
      </c>
      <c r="BZ8">
        <v>684</v>
      </c>
    </row>
    <row r="9" spans="1:78" x14ac:dyDescent="0.25">
      <c r="A9" t="s">
        <v>103</v>
      </c>
      <c r="B9">
        <v>1107</v>
      </c>
      <c r="C9">
        <v>950</v>
      </c>
      <c r="D9">
        <v>103</v>
      </c>
      <c r="E9">
        <v>55</v>
      </c>
      <c r="F9">
        <v>139</v>
      </c>
      <c r="G9">
        <v>632</v>
      </c>
      <c r="H9">
        <v>336</v>
      </c>
      <c r="I9">
        <v>334</v>
      </c>
      <c r="J9">
        <v>354</v>
      </c>
      <c r="K9">
        <v>220</v>
      </c>
      <c r="L9">
        <v>198</v>
      </c>
      <c r="M9">
        <v>247</v>
      </c>
      <c r="N9">
        <v>708</v>
      </c>
      <c r="O9">
        <v>121</v>
      </c>
      <c r="P9">
        <v>32</v>
      </c>
      <c r="Q9">
        <v>174</v>
      </c>
      <c r="R9">
        <v>933</v>
      </c>
      <c r="S9">
        <v>816</v>
      </c>
      <c r="T9">
        <v>168</v>
      </c>
      <c r="U9">
        <v>110</v>
      </c>
      <c r="V9">
        <v>889</v>
      </c>
      <c r="W9">
        <v>93</v>
      </c>
      <c r="X9">
        <v>109</v>
      </c>
      <c r="Y9">
        <v>108</v>
      </c>
      <c r="Z9">
        <v>999</v>
      </c>
      <c r="AA9">
        <v>1107</v>
      </c>
      <c r="AB9">
        <v>999</v>
      </c>
      <c r="AC9">
        <v>166</v>
      </c>
      <c r="AD9">
        <v>866</v>
      </c>
      <c r="AE9">
        <v>68</v>
      </c>
      <c r="AF9">
        <v>844</v>
      </c>
      <c r="AG9">
        <v>220</v>
      </c>
      <c r="AH9">
        <v>9</v>
      </c>
      <c r="AI9">
        <v>960</v>
      </c>
      <c r="AJ9">
        <v>72</v>
      </c>
      <c r="AK9">
        <v>67</v>
      </c>
      <c r="AL9">
        <v>795</v>
      </c>
      <c r="AM9">
        <v>246</v>
      </c>
      <c r="AN9">
        <v>16</v>
      </c>
      <c r="AO9">
        <v>47</v>
      </c>
      <c r="AP9">
        <v>104</v>
      </c>
      <c r="AQ9">
        <v>123</v>
      </c>
      <c r="AR9">
        <v>54</v>
      </c>
      <c r="AS9">
        <v>59</v>
      </c>
      <c r="AT9">
        <v>115</v>
      </c>
      <c r="AU9">
        <v>66</v>
      </c>
      <c r="AV9">
        <v>83</v>
      </c>
      <c r="AW9">
        <v>19</v>
      </c>
      <c r="AX9">
        <v>83</v>
      </c>
      <c r="AY9">
        <v>112</v>
      </c>
      <c r="AZ9">
        <v>61</v>
      </c>
      <c r="BA9">
        <v>51</v>
      </c>
      <c r="BB9">
        <v>97</v>
      </c>
      <c r="BC9">
        <v>80</v>
      </c>
      <c r="BD9">
        <v>2</v>
      </c>
      <c r="BE9">
        <v>223</v>
      </c>
      <c r="BF9">
        <v>884</v>
      </c>
      <c r="BG9">
        <v>749</v>
      </c>
      <c r="BH9">
        <v>359</v>
      </c>
      <c r="BI9">
        <v>387</v>
      </c>
      <c r="BJ9">
        <v>176</v>
      </c>
      <c r="BK9">
        <v>128</v>
      </c>
      <c r="BL9">
        <v>38</v>
      </c>
      <c r="BM9">
        <v>377</v>
      </c>
      <c r="BN9">
        <v>413</v>
      </c>
      <c r="BO9">
        <v>274</v>
      </c>
      <c r="BP9">
        <v>44</v>
      </c>
      <c r="BQ9">
        <v>420</v>
      </c>
      <c r="BR9">
        <v>513</v>
      </c>
      <c r="BS9">
        <v>523</v>
      </c>
      <c r="BT9">
        <v>79</v>
      </c>
      <c r="BU9">
        <v>161</v>
      </c>
      <c r="BV9">
        <v>109</v>
      </c>
      <c r="BW9">
        <v>331</v>
      </c>
      <c r="BX9">
        <v>774</v>
      </c>
      <c r="BY9">
        <v>816</v>
      </c>
      <c r="BZ9">
        <v>703</v>
      </c>
    </row>
    <row r="10" spans="1:78" x14ac:dyDescent="0.25">
      <c r="A10" t="s">
        <v>104</v>
      </c>
    </row>
    <row r="11" spans="1:78" x14ac:dyDescent="0.25">
      <c r="A11" t="s">
        <v>799</v>
      </c>
      <c r="B11">
        <v>285</v>
      </c>
      <c r="C11">
        <v>232</v>
      </c>
      <c r="D11">
        <v>30</v>
      </c>
      <c r="E11">
        <v>23</v>
      </c>
      <c r="F11">
        <v>38</v>
      </c>
      <c r="G11">
        <v>167</v>
      </c>
      <c r="H11">
        <v>80</v>
      </c>
      <c r="I11">
        <v>106</v>
      </c>
      <c r="J11">
        <v>80</v>
      </c>
      <c r="K11">
        <v>46</v>
      </c>
      <c r="L11">
        <v>53</v>
      </c>
      <c r="M11">
        <v>53</v>
      </c>
      <c r="N11">
        <v>170</v>
      </c>
      <c r="O11">
        <v>46</v>
      </c>
      <c r="P11">
        <v>15</v>
      </c>
      <c r="Q11">
        <v>56</v>
      </c>
      <c r="R11">
        <v>229</v>
      </c>
      <c r="S11">
        <v>188</v>
      </c>
      <c r="T11">
        <v>51</v>
      </c>
      <c r="U11">
        <v>37</v>
      </c>
      <c r="V11">
        <v>228</v>
      </c>
      <c r="W11">
        <v>24</v>
      </c>
      <c r="X11">
        <v>27</v>
      </c>
      <c r="Y11">
        <v>30</v>
      </c>
      <c r="Z11">
        <v>255</v>
      </c>
      <c r="AA11">
        <v>285</v>
      </c>
      <c r="AB11">
        <v>255</v>
      </c>
      <c r="AC11">
        <v>46</v>
      </c>
      <c r="AD11">
        <v>219</v>
      </c>
      <c r="AE11">
        <v>15</v>
      </c>
      <c r="AF11">
        <v>222</v>
      </c>
      <c r="AG11">
        <v>54</v>
      </c>
      <c r="AH11">
        <v>2</v>
      </c>
      <c r="AI11">
        <v>247</v>
      </c>
      <c r="AJ11">
        <v>18</v>
      </c>
      <c r="AK11">
        <v>13</v>
      </c>
      <c r="AL11">
        <v>216</v>
      </c>
      <c r="AM11">
        <v>57</v>
      </c>
      <c r="AN11">
        <v>4</v>
      </c>
      <c r="AO11">
        <v>7</v>
      </c>
      <c r="AP11">
        <v>29</v>
      </c>
      <c r="AQ11">
        <v>24</v>
      </c>
      <c r="AR11">
        <v>19</v>
      </c>
      <c r="AS11">
        <v>23</v>
      </c>
      <c r="AT11">
        <v>19</v>
      </c>
      <c r="AU11">
        <v>23</v>
      </c>
      <c r="AV11">
        <v>20</v>
      </c>
      <c r="AW11">
        <v>4</v>
      </c>
      <c r="AX11">
        <v>26</v>
      </c>
      <c r="AY11">
        <v>25</v>
      </c>
      <c r="AZ11">
        <v>11</v>
      </c>
      <c r="BA11">
        <v>20</v>
      </c>
      <c r="BB11">
        <v>18</v>
      </c>
      <c r="BC11">
        <v>25</v>
      </c>
      <c r="BD11">
        <v>0</v>
      </c>
      <c r="BE11">
        <v>41</v>
      </c>
      <c r="BF11">
        <v>244</v>
      </c>
      <c r="BG11">
        <v>166</v>
      </c>
      <c r="BH11">
        <v>118</v>
      </c>
      <c r="BI11">
        <v>86</v>
      </c>
      <c r="BJ11">
        <v>46</v>
      </c>
      <c r="BK11">
        <v>19</v>
      </c>
      <c r="BL11">
        <v>7</v>
      </c>
      <c r="BM11">
        <v>90</v>
      </c>
      <c r="BN11">
        <v>118</v>
      </c>
      <c r="BO11">
        <v>65</v>
      </c>
      <c r="BP11">
        <v>12</v>
      </c>
      <c r="BQ11">
        <v>112</v>
      </c>
      <c r="BR11">
        <v>137</v>
      </c>
      <c r="BS11">
        <v>147</v>
      </c>
      <c r="BT11">
        <v>19</v>
      </c>
      <c r="BU11">
        <v>25</v>
      </c>
      <c r="BV11">
        <v>27</v>
      </c>
      <c r="BW11">
        <v>91</v>
      </c>
      <c r="BX11">
        <v>240</v>
      </c>
      <c r="BY11">
        <v>259</v>
      </c>
      <c r="BZ11">
        <v>221</v>
      </c>
    </row>
    <row r="12" spans="1:78" x14ac:dyDescent="0.25">
      <c r="B12" s="7">
        <v>0.26</v>
      </c>
      <c r="C12" s="7">
        <v>0.24</v>
      </c>
      <c r="D12" s="7">
        <v>0.28999999999999998</v>
      </c>
      <c r="E12" s="7">
        <v>0.42</v>
      </c>
      <c r="F12" s="7">
        <v>0.27</v>
      </c>
      <c r="G12" s="7">
        <v>0.26</v>
      </c>
      <c r="H12" s="7">
        <v>0.24</v>
      </c>
      <c r="I12" s="7">
        <v>0.32</v>
      </c>
      <c r="J12" s="7">
        <v>0.22</v>
      </c>
      <c r="K12" s="7">
        <v>0.21</v>
      </c>
      <c r="L12" s="7">
        <v>0.27</v>
      </c>
      <c r="M12" s="7">
        <v>0.22</v>
      </c>
      <c r="N12" s="7">
        <v>0.24</v>
      </c>
      <c r="O12" s="7">
        <v>0.38</v>
      </c>
      <c r="P12" s="7">
        <v>0.48</v>
      </c>
      <c r="Q12" s="7">
        <v>0.32</v>
      </c>
      <c r="R12" s="7">
        <v>0.25</v>
      </c>
      <c r="S12" s="7">
        <v>0.23</v>
      </c>
      <c r="T12" s="7">
        <v>0.31</v>
      </c>
      <c r="U12" s="7">
        <v>0.34</v>
      </c>
      <c r="V12" s="7">
        <v>0.26</v>
      </c>
      <c r="W12" s="7">
        <v>0.26</v>
      </c>
      <c r="X12" s="7">
        <v>0.25</v>
      </c>
      <c r="Y12" s="7">
        <v>0.27</v>
      </c>
      <c r="Z12" s="7">
        <v>0.26</v>
      </c>
      <c r="AA12" s="7">
        <v>0.26</v>
      </c>
      <c r="AB12" s="7">
        <v>0.26</v>
      </c>
      <c r="AC12" s="7">
        <v>0.28000000000000003</v>
      </c>
      <c r="AD12" s="7">
        <v>0.25</v>
      </c>
      <c r="AE12" s="7">
        <v>0.22</v>
      </c>
      <c r="AF12" s="7">
        <v>0.26</v>
      </c>
      <c r="AG12" s="7">
        <v>0.24</v>
      </c>
      <c r="AH12" s="7">
        <v>0.27</v>
      </c>
      <c r="AI12" s="7">
        <v>0.26</v>
      </c>
      <c r="AJ12" s="7">
        <v>0.26</v>
      </c>
      <c r="AK12" s="7">
        <v>0.19</v>
      </c>
      <c r="AL12" s="7">
        <v>0.27</v>
      </c>
      <c r="AM12" s="7">
        <v>0.23</v>
      </c>
      <c r="AN12" s="7">
        <v>0.27</v>
      </c>
      <c r="AO12" s="7">
        <v>0.14000000000000001</v>
      </c>
      <c r="AP12" s="7">
        <v>0.28000000000000003</v>
      </c>
      <c r="AQ12" s="7">
        <v>0.19</v>
      </c>
      <c r="AR12" s="7">
        <v>0.35</v>
      </c>
      <c r="AS12" s="7">
        <v>0.39</v>
      </c>
      <c r="AT12" s="7">
        <v>0.16</v>
      </c>
      <c r="AU12" s="7">
        <v>0.34</v>
      </c>
      <c r="AV12" s="7">
        <v>0.25</v>
      </c>
      <c r="AW12" s="7">
        <v>0.21</v>
      </c>
      <c r="AX12" s="7">
        <v>0.31</v>
      </c>
      <c r="AY12" s="7">
        <v>0.23</v>
      </c>
      <c r="AZ12" s="7">
        <v>0.19</v>
      </c>
      <c r="BA12" s="7">
        <v>0.39</v>
      </c>
      <c r="BB12" s="7">
        <v>0.19</v>
      </c>
      <c r="BC12" s="7">
        <v>0.31</v>
      </c>
      <c r="BD12" t="s">
        <v>108</v>
      </c>
      <c r="BE12" s="7">
        <v>0.18</v>
      </c>
      <c r="BF12" s="7">
        <v>0.28000000000000003</v>
      </c>
      <c r="BG12" s="7">
        <v>0.22</v>
      </c>
      <c r="BH12" s="7">
        <v>0.33</v>
      </c>
      <c r="BI12" s="7">
        <v>0.22</v>
      </c>
      <c r="BJ12" s="7">
        <v>0.26</v>
      </c>
      <c r="BK12" s="7">
        <v>0.15</v>
      </c>
      <c r="BL12" s="7">
        <v>0.17</v>
      </c>
      <c r="BM12" s="7">
        <v>0.24</v>
      </c>
      <c r="BN12" s="7">
        <v>0.28999999999999998</v>
      </c>
      <c r="BO12" s="7">
        <v>0.24</v>
      </c>
      <c r="BP12" s="7">
        <v>0.27</v>
      </c>
      <c r="BQ12" s="7">
        <v>0.27</v>
      </c>
      <c r="BR12" s="7">
        <v>0.27</v>
      </c>
      <c r="BS12" s="7">
        <v>0.28000000000000003</v>
      </c>
      <c r="BT12" s="7">
        <v>0.24</v>
      </c>
      <c r="BU12" s="7">
        <v>0.16</v>
      </c>
      <c r="BV12" s="7">
        <v>0.25</v>
      </c>
      <c r="BW12" s="7">
        <v>0.28000000000000003</v>
      </c>
      <c r="BX12" s="7">
        <v>0.31</v>
      </c>
      <c r="BY12" s="7">
        <v>0.32</v>
      </c>
      <c r="BZ12" s="7">
        <v>0.31</v>
      </c>
    </row>
    <row r="13" spans="1:78" x14ac:dyDescent="0.25">
      <c r="A13" t="s">
        <v>800</v>
      </c>
      <c r="B13">
        <v>615</v>
      </c>
      <c r="C13">
        <v>550</v>
      </c>
      <c r="D13">
        <v>47</v>
      </c>
      <c r="E13">
        <v>18</v>
      </c>
      <c r="F13">
        <v>78</v>
      </c>
      <c r="G13">
        <v>351</v>
      </c>
      <c r="H13">
        <v>186</v>
      </c>
      <c r="I13">
        <v>183</v>
      </c>
      <c r="J13">
        <v>210</v>
      </c>
      <c r="K13">
        <v>122</v>
      </c>
      <c r="L13">
        <v>99</v>
      </c>
      <c r="M13">
        <v>131</v>
      </c>
      <c r="N13">
        <v>427</v>
      </c>
      <c r="O13">
        <v>47</v>
      </c>
      <c r="P13">
        <v>11</v>
      </c>
      <c r="Q13">
        <v>92</v>
      </c>
      <c r="R13">
        <v>523</v>
      </c>
      <c r="S13">
        <v>479</v>
      </c>
      <c r="T13">
        <v>86</v>
      </c>
      <c r="U13">
        <v>46</v>
      </c>
      <c r="V13">
        <v>501</v>
      </c>
      <c r="W13">
        <v>53</v>
      </c>
      <c r="X13">
        <v>55</v>
      </c>
      <c r="Y13">
        <v>55</v>
      </c>
      <c r="Z13">
        <v>560</v>
      </c>
      <c r="AA13">
        <v>615</v>
      </c>
      <c r="AB13">
        <v>560</v>
      </c>
      <c r="AC13">
        <v>101</v>
      </c>
      <c r="AD13">
        <v>482</v>
      </c>
      <c r="AE13">
        <v>32</v>
      </c>
      <c r="AF13">
        <v>459</v>
      </c>
      <c r="AG13">
        <v>130</v>
      </c>
      <c r="AH13">
        <v>3</v>
      </c>
      <c r="AI13">
        <v>546</v>
      </c>
      <c r="AJ13">
        <v>36</v>
      </c>
      <c r="AK13">
        <v>30</v>
      </c>
      <c r="AL13">
        <v>456</v>
      </c>
      <c r="AM13">
        <v>123</v>
      </c>
      <c r="AN13">
        <v>6</v>
      </c>
      <c r="AO13">
        <v>29</v>
      </c>
      <c r="AP13">
        <v>59</v>
      </c>
      <c r="AQ13">
        <v>81</v>
      </c>
      <c r="AR13">
        <v>23</v>
      </c>
      <c r="AS13">
        <v>27</v>
      </c>
      <c r="AT13">
        <v>71</v>
      </c>
      <c r="AU13">
        <v>33</v>
      </c>
      <c r="AV13">
        <v>41</v>
      </c>
      <c r="AW13">
        <v>10</v>
      </c>
      <c r="AX13">
        <v>37</v>
      </c>
      <c r="AY13">
        <v>75</v>
      </c>
      <c r="AZ13">
        <v>38</v>
      </c>
      <c r="BA13">
        <v>21</v>
      </c>
      <c r="BB13">
        <v>57</v>
      </c>
      <c r="BC13">
        <v>41</v>
      </c>
      <c r="BD13">
        <v>2</v>
      </c>
      <c r="BE13">
        <v>133</v>
      </c>
      <c r="BF13">
        <v>482</v>
      </c>
      <c r="BG13">
        <v>443</v>
      </c>
      <c r="BH13">
        <v>172</v>
      </c>
      <c r="BI13">
        <v>236</v>
      </c>
      <c r="BJ13">
        <v>106</v>
      </c>
      <c r="BK13">
        <v>77</v>
      </c>
      <c r="BL13">
        <v>20</v>
      </c>
      <c r="BM13">
        <v>225</v>
      </c>
      <c r="BN13">
        <v>232</v>
      </c>
      <c r="BO13">
        <v>141</v>
      </c>
      <c r="BP13">
        <v>17</v>
      </c>
      <c r="BQ13">
        <v>245</v>
      </c>
      <c r="BR13">
        <v>294</v>
      </c>
      <c r="BS13">
        <v>297</v>
      </c>
      <c r="BT13">
        <v>45</v>
      </c>
      <c r="BU13">
        <v>98</v>
      </c>
      <c r="BV13">
        <v>64</v>
      </c>
      <c r="BW13">
        <v>192</v>
      </c>
      <c r="BX13">
        <v>440</v>
      </c>
      <c r="BY13">
        <v>464</v>
      </c>
      <c r="BZ13">
        <v>397</v>
      </c>
    </row>
    <row r="14" spans="1:78" x14ac:dyDescent="0.25">
      <c r="B14" s="7">
        <v>0.56000000000000005</v>
      </c>
      <c r="C14" s="7">
        <v>0.57999999999999996</v>
      </c>
      <c r="D14" s="7">
        <v>0.46</v>
      </c>
      <c r="E14" s="7">
        <v>0.33</v>
      </c>
      <c r="F14" s="7">
        <v>0.56000000000000005</v>
      </c>
      <c r="G14" s="7">
        <v>0.55000000000000004</v>
      </c>
      <c r="H14" s="7">
        <v>0.55000000000000004</v>
      </c>
      <c r="I14" s="7">
        <v>0.55000000000000004</v>
      </c>
      <c r="J14" s="7">
        <v>0.59</v>
      </c>
      <c r="K14" s="7">
        <v>0.56000000000000005</v>
      </c>
      <c r="L14" s="7">
        <v>0.5</v>
      </c>
      <c r="M14" s="7">
        <v>0.53</v>
      </c>
      <c r="N14" s="7">
        <v>0.6</v>
      </c>
      <c r="O14" s="7">
        <v>0.39</v>
      </c>
      <c r="P14" s="7">
        <v>0.36</v>
      </c>
      <c r="Q14" s="7">
        <v>0.53</v>
      </c>
      <c r="R14" s="7">
        <v>0.56000000000000005</v>
      </c>
      <c r="S14" s="7">
        <v>0.59</v>
      </c>
      <c r="T14" s="7">
        <v>0.51</v>
      </c>
      <c r="U14" s="7">
        <v>0.42</v>
      </c>
      <c r="V14" s="7">
        <v>0.56000000000000005</v>
      </c>
      <c r="W14" s="7">
        <v>0.56999999999999995</v>
      </c>
      <c r="X14" s="7">
        <v>0.5</v>
      </c>
      <c r="Y14" s="7">
        <v>0.51</v>
      </c>
      <c r="Z14" s="7">
        <v>0.56000000000000005</v>
      </c>
      <c r="AA14" s="7">
        <v>0.56000000000000005</v>
      </c>
      <c r="AB14" s="7">
        <v>0.56000000000000005</v>
      </c>
      <c r="AC14" s="7">
        <v>0.6</v>
      </c>
      <c r="AD14" s="7">
        <v>0.56000000000000005</v>
      </c>
      <c r="AE14" s="7">
        <v>0.48</v>
      </c>
      <c r="AF14" s="7">
        <v>0.54</v>
      </c>
      <c r="AG14" s="7">
        <v>0.59</v>
      </c>
      <c r="AH14" s="7">
        <v>0.38</v>
      </c>
      <c r="AI14" s="7">
        <v>0.56999999999999995</v>
      </c>
      <c r="AJ14" s="7">
        <v>0.49</v>
      </c>
      <c r="AK14" s="7">
        <v>0.45</v>
      </c>
      <c r="AL14" s="7">
        <v>0.56999999999999995</v>
      </c>
      <c r="AM14" s="7">
        <v>0.5</v>
      </c>
      <c r="AN14" s="7">
        <v>0.38</v>
      </c>
      <c r="AO14" s="7">
        <v>0.62</v>
      </c>
      <c r="AP14" s="7">
        <v>0.56999999999999995</v>
      </c>
      <c r="AQ14" s="7">
        <v>0.66</v>
      </c>
      <c r="AR14" s="7">
        <v>0.43</v>
      </c>
      <c r="AS14" s="7">
        <v>0.46</v>
      </c>
      <c r="AT14" s="7">
        <v>0.62</v>
      </c>
      <c r="AU14" s="7">
        <v>0.5</v>
      </c>
      <c r="AV14" s="7">
        <v>0.5</v>
      </c>
      <c r="AW14" s="7">
        <v>0.51</v>
      </c>
      <c r="AX14" s="7">
        <v>0.44</v>
      </c>
      <c r="AY14" s="7">
        <v>0.66</v>
      </c>
      <c r="AZ14" s="7">
        <v>0.62</v>
      </c>
      <c r="BA14" s="7">
        <v>0.41</v>
      </c>
      <c r="BB14" s="7">
        <v>0.59</v>
      </c>
      <c r="BC14" s="7">
        <v>0.51</v>
      </c>
      <c r="BD14" s="7">
        <v>1</v>
      </c>
      <c r="BE14" s="7">
        <v>0.6</v>
      </c>
      <c r="BF14" s="7">
        <v>0.55000000000000004</v>
      </c>
      <c r="BG14" s="7">
        <v>0.59</v>
      </c>
      <c r="BH14" s="7">
        <v>0.48</v>
      </c>
      <c r="BI14" s="7">
        <v>0.61</v>
      </c>
      <c r="BJ14" s="7">
        <v>0.6</v>
      </c>
      <c r="BK14" s="7">
        <v>0.6</v>
      </c>
      <c r="BL14" s="7">
        <v>0.53</v>
      </c>
      <c r="BM14" s="7">
        <v>0.6</v>
      </c>
      <c r="BN14" s="7">
        <v>0.56000000000000005</v>
      </c>
      <c r="BO14" s="7">
        <v>0.52</v>
      </c>
      <c r="BP14" s="7">
        <v>0.38</v>
      </c>
      <c r="BQ14" s="7">
        <v>0.57999999999999996</v>
      </c>
      <c r="BR14" s="7">
        <v>0.56999999999999995</v>
      </c>
      <c r="BS14" s="7">
        <v>0.56999999999999995</v>
      </c>
      <c r="BT14" s="7">
        <v>0.56999999999999995</v>
      </c>
      <c r="BU14" s="7">
        <v>0.61</v>
      </c>
      <c r="BV14" s="7">
        <v>0.59</v>
      </c>
      <c r="BW14" s="7">
        <v>0.57999999999999996</v>
      </c>
      <c r="BX14" s="7">
        <v>0.56999999999999995</v>
      </c>
      <c r="BY14" s="7">
        <v>0.56999999999999995</v>
      </c>
      <c r="BZ14" s="7">
        <v>0.56000000000000005</v>
      </c>
    </row>
    <row r="15" spans="1:78" x14ac:dyDescent="0.25">
      <c r="A15" t="s">
        <v>801</v>
      </c>
      <c r="B15">
        <v>140</v>
      </c>
      <c r="C15">
        <v>109</v>
      </c>
      <c r="D15">
        <v>20</v>
      </c>
      <c r="E15">
        <v>11</v>
      </c>
      <c r="F15">
        <v>16</v>
      </c>
      <c r="G15">
        <v>84</v>
      </c>
      <c r="H15">
        <v>40</v>
      </c>
      <c r="I15">
        <v>27</v>
      </c>
      <c r="J15">
        <v>48</v>
      </c>
      <c r="K15">
        <v>36</v>
      </c>
      <c r="L15">
        <v>29</v>
      </c>
      <c r="M15">
        <v>39</v>
      </c>
      <c r="N15">
        <v>80</v>
      </c>
      <c r="O15">
        <v>18</v>
      </c>
      <c r="P15">
        <v>3</v>
      </c>
      <c r="Q15">
        <v>15</v>
      </c>
      <c r="R15">
        <v>125</v>
      </c>
      <c r="S15">
        <v>101</v>
      </c>
      <c r="T15">
        <v>21</v>
      </c>
      <c r="U15">
        <v>17</v>
      </c>
      <c r="V15">
        <v>111</v>
      </c>
      <c r="W15">
        <v>11</v>
      </c>
      <c r="X15">
        <v>14</v>
      </c>
      <c r="Y15">
        <v>18</v>
      </c>
      <c r="Z15">
        <v>122</v>
      </c>
      <c r="AA15">
        <v>140</v>
      </c>
      <c r="AB15">
        <v>122</v>
      </c>
      <c r="AC15">
        <v>17</v>
      </c>
      <c r="AD15">
        <v>104</v>
      </c>
      <c r="AE15">
        <v>17</v>
      </c>
      <c r="AF15">
        <v>110</v>
      </c>
      <c r="AG15">
        <v>24</v>
      </c>
      <c r="AH15">
        <v>2</v>
      </c>
      <c r="AI15">
        <v>112</v>
      </c>
      <c r="AJ15">
        <v>13</v>
      </c>
      <c r="AK15">
        <v>19</v>
      </c>
      <c r="AL15">
        <v>83</v>
      </c>
      <c r="AM15">
        <v>42</v>
      </c>
      <c r="AN15">
        <v>3</v>
      </c>
      <c r="AO15">
        <v>9</v>
      </c>
      <c r="AP15">
        <v>10</v>
      </c>
      <c r="AQ15">
        <v>14</v>
      </c>
      <c r="AR15">
        <v>10</v>
      </c>
      <c r="AS15">
        <v>5</v>
      </c>
      <c r="AT15">
        <v>12</v>
      </c>
      <c r="AU15">
        <v>7</v>
      </c>
      <c r="AV15">
        <v>14</v>
      </c>
      <c r="AW15">
        <v>3</v>
      </c>
      <c r="AX15">
        <v>17</v>
      </c>
      <c r="AY15">
        <v>10</v>
      </c>
      <c r="AZ15">
        <v>6</v>
      </c>
      <c r="BA15">
        <v>8</v>
      </c>
      <c r="BB15">
        <v>14</v>
      </c>
      <c r="BC15">
        <v>9</v>
      </c>
      <c r="BD15">
        <v>0</v>
      </c>
      <c r="BE15">
        <v>29</v>
      </c>
      <c r="BF15">
        <v>111</v>
      </c>
      <c r="BG15">
        <v>90</v>
      </c>
      <c r="BH15">
        <v>50</v>
      </c>
      <c r="BI15">
        <v>43</v>
      </c>
      <c r="BJ15">
        <v>16</v>
      </c>
      <c r="BK15">
        <v>18</v>
      </c>
      <c r="BL15">
        <v>8</v>
      </c>
      <c r="BM15">
        <v>41</v>
      </c>
      <c r="BN15">
        <v>40</v>
      </c>
      <c r="BO15">
        <v>50</v>
      </c>
      <c r="BP15">
        <v>9</v>
      </c>
      <c r="BQ15">
        <v>45</v>
      </c>
      <c r="BR15">
        <v>53</v>
      </c>
      <c r="BS15">
        <v>54</v>
      </c>
      <c r="BT15">
        <v>9</v>
      </c>
      <c r="BU15">
        <v>23</v>
      </c>
      <c r="BV15">
        <v>11</v>
      </c>
      <c r="BW15">
        <v>36</v>
      </c>
      <c r="BX15">
        <v>67</v>
      </c>
      <c r="BY15">
        <v>63</v>
      </c>
      <c r="BZ15">
        <v>58</v>
      </c>
    </row>
    <row r="16" spans="1:78" x14ac:dyDescent="0.25">
      <c r="B16" s="7">
        <v>0.13</v>
      </c>
      <c r="C16" s="7">
        <v>0.11</v>
      </c>
      <c r="D16" s="7">
        <v>0.2</v>
      </c>
      <c r="E16" s="7">
        <v>0.2</v>
      </c>
      <c r="F16" s="7">
        <v>0.12</v>
      </c>
      <c r="G16" s="7">
        <v>0.13</v>
      </c>
      <c r="H16" s="7">
        <v>0.12</v>
      </c>
      <c r="I16" s="7">
        <v>0.08</v>
      </c>
      <c r="J16" s="7">
        <v>0.14000000000000001</v>
      </c>
      <c r="K16" s="7">
        <v>0.16</v>
      </c>
      <c r="L16" s="7">
        <v>0.15</v>
      </c>
      <c r="M16" s="7">
        <v>0.16</v>
      </c>
      <c r="N16" s="7">
        <v>0.11</v>
      </c>
      <c r="O16" s="7">
        <v>0.15</v>
      </c>
      <c r="P16" s="7">
        <v>0.11</v>
      </c>
      <c r="Q16" s="7">
        <v>0.09</v>
      </c>
      <c r="R16" s="7">
        <v>0.13</v>
      </c>
      <c r="S16" s="7">
        <v>0.12</v>
      </c>
      <c r="T16" s="7">
        <v>0.13</v>
      </c>
      <c r="U16" s="7">
        <v>0.16</v>
      </c>
      <c r="V16" s="7">
        <v>0.12</v>
      </c>
      <c r="W16" s="7">
        <v>0.11</v>
      </c>
      <c r="X16" s="7">
        <v>0.13</v>
      </c>
      <c r="Y16" s="7">
        <v>0.16</v>
      </c>
      <c r="Z16" s="7">
        <v>0.12</v>
      </c>
      <c r="AA16" s="7">
        <v>0.13</v>
      </c>
      <c r="AB16" s="7">
        <v>0.12</v>
      </c>
      <c r="AC16" s="7">
        <v>0.1</v>
      </c>
      <c r="AD16" s="7">
        <v>0.12</v>
      </c>
      <c r="AE16" s="7">
        <v>0.25</v>
      </c>
      <c r="AF16" s="7">
        <v>0.13</v>
      </c>
      <c r="AG16" s="7">
        <v>0.11</v>
      </c>
      <c r="AH16" s="7">
        <v>0.24</v>
      </c>
      <c r="AI16" s="7">
        <v>0.12</v>
      </c>
      <c r="AJ16" s="7">
        <v>0.18</v>
      </c>
      <c r="AK16" s="7">
        <v>0.28000000000000003</v>
      </c>
      <c r="AL16" s="7">
        <v>0.1</v>
      </c>
      <c r="AM16" s="7">
        <v>0.17</v>
      </c>
      <c r="AN16" s="7">
        <v>0.18</v>
      </c>
      <c r="AO16" s="7">
        <v>0.19</v>
      </c>
      <c r="AP16" s="7">
        <v>0.1</v>
      </c>
      <c r="AQ16" s="7">
        <v>0.11</v>
      </c>
      <c r="AR16" s="7">
        <v>0.19</v>
      </c>
      <c r="AS16" s="7">
        <v>0.08</v>
      </c>
      <c r="AT16" s="7">
        <v>0.11</v>
      </c>
      <c r="AU16" s="7">
        <v>0.11</v>
      </c>
      <c r="AV16" s="7">
        <v>0.17</v>
      </c>
      <c r="AW16" s="7">
        <v>0.16</v>
      </c>
      <c r="AX16" s="7">
        <v>0.21</v>
      </c>
      <c r="AY16" s="7">
        <v>0.09</v>
      </c>
      <c r="AZ16" s="7">
        <v>0.1</v>
      </c>
      <c r="BA16" s="7">
        <v>0.15</v>
      </c>
      <c r="BB16" s="7">
        <v>0.15</v>
      </c>
      <c r="BC16" s="7">
        <v>0.11</v>
      </c>
      <c r="BD16" t="s">
        <v>108</v>
      </c>
      <c r="BE16" s="7">
        <v>0.13</v>
      </c>
      <c r="BF16" s="7">
        <v>0.13</v>
      </c>
      <c r="BG16" s="7">
        <v>0.12</v>
      </c>
      <c r="BH16" s="7">
        <v>0.14000000000000001</v>
      </c>
      <c r="BI16" s="7">
        <v>0.11</v>
      </c>
      <c r="BJ16" s="7">
        <v>0.09</v>
      </c>
      <c r="BK16" s="7">
        <v>0.14000000000000001</v>
      </c>
      <c r="BL16" s="7">
        <v>0.2</v>
      </c>
      <c r="BM16" s="7">
        <v>0.11</v>
      </c>
      <c r="BN16" s="7">
        <v>0.1</v>
      </c>
      <c r="BO16" s="7">
        <v>0.18</v>
      </c>
      <c r="BP16" s="7">
        <v>0.21</v>
      </c>
      <c r="BQ16" s="7">
        <v>0.11</v>
      </c>
      <c r="BR16" s="7">
        <v>0.1</v>
      </c>
      <c r="BS16" s="7">
        <v>0.1</v>
      </c>
      <c r="BT16" s="7">
        <v>0.11</v>
      </c>
      <c r="BU16" s="7">
        <v>0.14000000000000001</v>
      </c>
      <c r="BV16" s="7">
        <v>0.1</v>
      </c>
      <c r="BW16" s="7">
        <v>0.11</v>
      </c>
      <c r="BX16" s="7">
        <v>0.09</v>
      </c>
      <c r="BY16" s="7">
        <v>0.08</v>
      </c>
      <c r="BZ16" s="7">
        <v>0.08</v>
      </c>
    </row>
    <row r="17" spans="1:78" x14ac:dyDescent="0.25">
      <c r="A17" t="s">
        <v>802</v>
      </c>
      <c r="B17">
        <v>48</v>
      </c>
      <c r="C17">
        <v>41</v>
      </c>
      <c r="D17">
        <v>5</v>
      </c>
      <c r="E17">
        <v>2</v>
      </c>
      <c r="F17">
        <v>3</v>
      </c>
      <c r="G17">
        <v>20</v>
      </c>
      <c r="H17">
        <v>26</v>
      </c>
      <c r="I17">
        <v>15</v>
      </c>
      <c r="J17">
        <v>12</v>
      </c>
      <c r="K17">
        <v>10</v>
      </c>
      <c r="L17">
        <v>11</v>
      </c>
      <c r="M17">
        <v>17</v>
      </c>
      <c r="N17">
        <v>21</v>
      </c>
      <c r="O17">
        <v>9</v>
      </c>
      <c r="P17">
        <v>2</v>
      </c>
      <c r="Q17">
        <v>8</v>
      </c>
      <c r="R17">
        <v>41</v>
      </c>
      <c r="S17">
        <v>37</v>
      </c>
      <c r="T17">
        <v>6</v>
      </c>
      <c r="U17">
        <v>5</v>
      </c>
      <c r="V17">
        <v>34</v>
      </c>
      <c r="W17">
        <v>4</v>
      </c>
      <c r="X17">
        <v>11</v>
      </c>
      <c r="Y17">
        <v>5</v>
      </c>
      <c r="Z17">
        <v>44</v>
      </c>
      <c r="AA17">
        <v>48</v>
      </c>
      <c r="AB17">
        <v>44</v>
      </c>
      <c r="AC17">
        <v>1</v>
      </c>
      <c r="AD17">
        <v>44</v>
      </c>
      <c r="AE17">
        <v>3</v>
      </c>
      <c r="AF17">
        <v>37</v>
      </c>
      <c r="AG17">
        <v>10</v>
      </c>
      <c r="AH17">
        <v>1</v>
      </c>
      <c r="AI17">
        <v>39</v>
      </c>
      <c r="AJ17">
        <v>5</v>
      </c>
      <c r="AK17">
        <v>2</v>
      </c>
      <c r="AL17">
        <v>29</v>
      </c>
      <c r="AM17">
        <v>18</v>
      </c>
      <c r="AN17">
        <v>1</v>
      </c>
      <c r="AO17">
        <v>0</v>
      </c>
      <c r="AP17">
        <v>3</v>
      </c>
      <c r="AQ17">
        <v>3</v>
      </c>
      <c r="AR17">
        <v>0</v>
      </c>
      <c r="AS17">
        <v>2</v>
      </c>
      <c r="AT17">
        <v>10</v>
      </c>
      <c r="AU17">
        <v>3</v>
      </c>
      <c r="AV17">
        <v>6</v>
      </c>
      <c r="AW17">
        <v>2</v>
      </c>
      <c r="AX17">
        <v>3</v>
      </c>
      <c r="AY17">
        <v>2</v>
      </c>
      <c r="AZ17">
        <v>5</v>
      </c>
      <c r="BA17">
        <v>2</v>
      </c>
      <c r="BB17">
        <v>6</v>
      </c>
      <c r="BC17">
        <v>2</v>
      </c>
      <c r="BD17">
        <v>0</v>
      </c>
      <c r="BE17">
        <v>16</v>
      </c>
      <c r="BF17">
        <v>32</v>
      </c>
      <c r="BG17">
        <v>37</v>
      </c>
      <c r="BH17">
        <v>11</v>
      </c>
      <c r="BI17">
        <v>15</v>
      </c>
      <c r="BJ17">
        <v>7</v>
      </c>
      <c r="BK17">
        <v>13</v>
      </c>
      <c r="BL17">
        <v>2</v>
      </c>
      <c r="BM17">
        <v>16</v>
      </c>
      <c r="BN17">
        <v>17</v>
      </c>
      <c r="BO17">
        <v>13</v>
      </c>
      <c r="BP17">
        <v>2</v>
      </c>
      <c r="BQ17">
        <v>12</v>
      </c>
      <c r="BR17">
        <v>21</v>
      </c>
      <c r="BS17">
        <v>19</v>
      </c>
      <c r="BT17">
        <v>6</v>
      </c>
      <c r="BU17">
        <v>12</v>
      </c>
      <c r="BV17">
        <v>4</v>
      </c>
      <c r="BW17">
        <v>8</v>
      </c>
      <c r="BX17">
        <v>20</v>
      </c>
      <c r="BY17">
        <v>24</v>
      </c>
      <c r="BZ17">
        <v>21</v>
      </c>
    </row>
    <row r="18" spans="1:78" x14ac:dyDescent="0.25">
      <c r="B18" s="7">
        <v>0.04</v>
      </c>
      <c r="C18" s="7">
        <v>0.04</v>
      </c>
      <c r="D18" s="7">
        <v>0.05</v>
      </c>
      <c r="E18" s="7">
        <v>0.03</v>
      </c>
      <c r="F18" s="7">
        <v>0.02</v>
      </c>
      <c r="G18" s="7">
        <v>0.03</v>
      </c>
      <c r="H18" s="7">
        <v>0.08</v>
      </c>
      <c r="I18" s="7">
        <v>0.04</v>
      </c>
      <c r="J18" s="7">
        <v>0.04</v>
      </c>
      <c r="K18" s="7">
        <v>0.05</v>
      </c>
      <c r="L18" s="7">
        <v>0.05</v>
      </c>
      <c r="M18" s="7">
        <v>7.0000000000000007E-2</v>
      </c>
      <c r="N18" s="7">
        <v>0.03</v>
      </c>
      <c r="O18" s="7">
        <v>0.08</v>
      </c>
      <c r="P18" s="7">
        <v>0.05</v>
      </c>
      <c r="Q18" s="7">
        <v>0.04</v>
      </c>
      <c r="R18" s="7">
        <v>0.04</v>
      </c>
      <c r="S18" s="7">
        <v>0.05</v>
      </c>
      <c r="T18" s="7">
        <v>0.04</v>
      </c>
      <c r="U18" s="7">
        <v>0.05</v>
      </c>
      <c r="V18" s="7">
        <v>0.04</v>
      </c>
      <c r="W18" s="7">
        <v>0.04</v>
      </c>
      <c r="X18" s="7">
        <v>0.1</v>
      </c>
      <c r="Y18" s="7">
        <v>0.04</v>
      </c>
      <c r="Z18" s="7">
        <v>0.04</v>
      </c>
      <c r="AA18" s="7">
        <v>0.04</v>
      </c>
      <c r="AB18" s="7">
        <v>0.04</v>
      </c>
      <c r="AC18" s="7">
        <v>0.01</v>
      </c>
      <c r="AD18" s="7">
        <v>0.05</v>
      </c>
      <c r="AE18" s="7">
        <v>0.05</v>
      </c>
      <c r="AF18" s="7">
        <v>0.04</v>
      </c>
      <c r="AG18" s="7">
        <v>0.05</v>
      </c>
      <c r="AH18" s="7">
        <v>0.11</v>
      </c>
      <c r="AI18" s="7">
        <v>0.04</v>
      </c>
      <c r="AJ18" s="7">
        <v>0.06</v>
      </c>
      <c r="AK18" s="7">
        <v>0.03</v>
      </c>
      <c r="AL18" s="7">
        <v>0.04</v>
      </c>
      <c r="AM18" s="7">
        <v>7.0000000000000007E-2</v>
      </c>
      <c r="AN18" s="7">
        <v>0.06</v>
      </c>
      <c r="AO18" s="7">
        <v>0.01</v>
      </c>
      <c r="AP18" s="7">
        <v>0.03</v>
      </c>
      <c r="AQ18" s="7">
        <v>0.02</v>
      </c>
      <c r="AR18" t="s">
        <v>108</v>
      </c>
      <c r="AS18" s="7">
        <v>0.04</v>
      </c>
      <c r="AT18" s="7">
        <v>0.08</v>
      </c>
      <c r="AU18" s="7">
        <v>0.05</v>
      </c>
      <c r="AV18" s="7">
        <v>7.0000000000000007E-2</v>
      </c>
      <c r="AW18" s="7">
        <v>0.12</v>
      </c>
      <c r="AX18" s="7">
        <v>0.04</v>
      </c>
      <c r="AY18" s="7">
        <v>0.02</v>
      </c>
      <c r="AZ18" s="7">
        <v>0.08</v>
      </c>
      <c r="BA18" s="7">
        <v>0.03</v>
      </c>
      <c r="BB18" s="7">
        <v>7.0000000000000007E-2</v>
      </c>
      <c r="BC18" s="7">
        <v>0.03</v>
      </c>
      <c r="BD18" t="s">
        <v>108</v>
      </c>
      <c r="BE18" s="7">
        <v>7.0000000000000007E-2</v>
      </c>
      <c r="BF18" s="7">
        <v>0.04</v>
      </c>
      <c r="BG18" s="7">
        <v>0.05</v>
      </c>
      <c r="BH18" s="7">
        <v>0.03</v>
      </c>
      <c r="BI18" s="7">
        <v>0.04</v>
      </c>
      <c r="BJ18" s="7">
        <v>0.04</v>
      </c>
      <c r="BK18" s="7">
        <v>0.1</v>
      </c>
      <c r="BL18" s="7">
        <v>0.06</v>
      </c>
      <c r="BM18" s="7">
        <v>0.04</v>
      </c>
      <c r="BN18" s="7">
        <v>0.04</v>
      </c>
      <c r="BO18" s="7">
        <v>0.05</v>
      </c>
      <c r="BP18" s="7">
        <v>0.06</v>
      </c>
      <c r="BQ18" s="7">
        <v>0.03</v>
      </c>
      <c r="BR18" s="7">
        <v>0.04</v>
      </c>
      <c r="BS18" s="7">
        <v>0.04</v>
      </c>
      <c r="BT18" s="7">
        <v>7.0000000000000007E-2</v>
      </c>
      <c r="BU18" s="7">
        <v>7.0000000000000007E-2</v>
      </c>
      <c r="BV18" s="7">
        <v>0.04</v>
      </c>
      <c r="BW18" s="7">
        <v>0.02</v>
      </c>
      <c r="BX18" s="7">
        <v>0.03</v>
      </c>
      <c r="BY18" s="7">
        <v>0.03</v>
      </c>
      <c r="BZ18" s="7">
        <v>0.03</v>
      </c>
    </row>
    <row r="19" spans="1:78" x14ac:dyDescent="0.25">
      <c r="A19" t="s">
        <v>803</v>
      </c>
      <c r="B19">
        <v>15</v>
      </c>
      <c r="C19">
        <v>14</v>
      </c>
      <c r="D19">
        <v>0</v>
      </c>
      <c r="E19">
        <v>1</v>
      </c>
      <c r="F19">
        <v>2</v>
      </c>
      <c r="G19">
        <v>9</v>
      </c>
      <c r="H19">
        <v>4</v>
      </c>
      <c r="I19">
        <v>3</v>
      </c>
      <c r="J19">
        <v>3</v>
      </c>
      <c r="K19">
        <v>5</v>
      </c>
      <c r="L19">
        <v>4</v>
      </c>
      <c r="M19">
        <v>6</v>
      </c>
      <c r="N19">
        <v>7</v>
      </c>
      <c r="O19">
        <v>1</v>
      </c>
      <c r="P19">
        <v>0</v>
      </c>
      <c r="Q19">
        <v>3</v>
      </c>
      <c r="R19">
        <v>11</v>
      </c>
      <c r="S19">
        <v>9</v>
      </c>
      <c r="T19">
        <v>2</v>
      </c>
      <c r="U19">
        <v>4</v>
      </c>
      <c r="V19">
        <v>12</v>
      </c>
      <c r="W19">
        <v>0</v>
      </c>
      <c r="X19">
        <v>2</v>
      </c>
      <c r="Y19">
        <v>1</v>
      </c>
      <c r="Z19">
        <v>14</v>
      </c>
      <c r="AA19">
        <v>15</v>
      </c>
      <c r="AB19">
        <v>14</v>
      </c>
      <c r="AC19">
        <v>1</v>
      </c>
      <c r="AD19">
        <v>14</v>
      </c>
      <c r="AE19">
        <v>0</v>
      </c>
      <c r="AF19">
        <v>11</v>
      </c>
      <c r="AG19">
        <v>3</v>
      </c>
      <c r="AH19">
        <v>0</v>
      </c>
      <c r="AI19">
        <v>12</v>
      </c>
      <c r="AJ19">
        <v>1</v>
      </c>
      <c r="AK19">
        <v>2</v>
      </c>
      <c r="AL19">
        <v>8</v>
      </c>
      <c r="AM19">
        <v>5</v>
      </c>
      <c r="AN19">
        <v>0</v>
      </c>
      <c r="AO19">
        <v>2</v>
      </c>
      <c r="AP19">
        <v>2</v>
      </c>
      <c r="AQ19">
        <v>1</v>
      </c>
      <c r="AR19">
        <v>0</v>
      </c>
      <c r="AS19">
        <v>2</v>
      </c>
      <c r="AT19">
        <v>3</v>
      </c>
      <c r="AU19">
        <v>0</v>
      </c>
      <c r="AV19">
        <v>1</v>
      </c>
      <c r="AW19">
        <v>0</v>
      </c>
      <c r="AX19">
        <v>0</v>
      </c>
      <c r="AY19">
        <v>0</v>
      </c>
      <c r="AZ19">
        <v>0</v>
      </c>
      <c r="BA19">
        <v>1</v>
      </c>
      <c r="BB19">
        <v>1</v>
      </c>
      <c r="BC19">
        <v>4</v>
      </c>
      <c r="BD19">
        <v>0</v>
      </c>
      <c r="BE19">
        <v>4</v>
      </c>
      <c r="BF19">
        <v>11</v>
      </c>
      <c r="BG19">
        <v>10</v>
      </c>
      <c r="BH19">
        <v>5</v>
      </c>
      <c r="BI19">
        <v>5</v>
      </c>
      <c r="BJ19">
        <v>1</v>
      </c>
      <c r="BK19">
        <v>0</v>
      </c>
      <c r="BL19">
        <v>2</v>
      </c>
      <c r="BM19">
        <v>4</v>
      </c>
      <c r="BN19">
        <v>4</v>
      </c>
      <c r="BO19">
        <v>5</v>
      </c>
      <c r="BP19">
        <v>2</v>
      </c>
      <c r="BQ19">
        <v>5</v>
      </c>
      <c r="BR19">
        <v>7</v>
      </c>
      <c r="BS19">
        <v>5</v>
      </c>
      <c r="BT19">
        <v>0</v>
      </c>
      <c r="BU19">
        <v>4</v>
      </c>
      <c r="BV19">
        <v>2</v>
      </c>
      <c r="BW19">
        <v>3</v>
      </c>
      <c r="BX19">
        <v>4</v>
      </c>
      <c r="BY19">
        <v>4</v>
      </c>
      <c r="BZ19">
        <v>5</v>
      </c>
    </row>
    <row r="20" spans="1:78" x14ac:dyDescent="0.25">
      <c r="B20" s="7">
        <v>0.01</v>
      </c>
      <c r="C20" s="7">
        <v>0.01</v>
      </c>
      <c r="D20" t="s">
        <v>108</v>
      </c>
      <c r="E20" s="7">
        <v>0.02</v>
      </c>
      <c r="F20" s="7">
        <v>0.01</v>
      </c>
      <c r="G20" s="7">
        <v>0.01</v>
      </c>
      <c r="H20" s="7">
        <v>0.01</v>
      </c>
      <c r="I20" s="7">
        <v>0.01</v>
      </c>
      <c r="J20" s="7">
        <v>0.01</v>
      </c>
      <c r="K20" s="7">
        <v>0.02</v>
      </c>
      <c r="L20" s="7">
        <v>0.02</v>
      </c>
      <c r="M20" s="7">
        <v>0.03</v>
      </c>
      <c r="N20" s="7">
        <v>0.01</v>
      </c>
      <c r="O20" s="7">
        <v>0.01</v>
      </c>
      <c r="P20" t="s">
        <v>108</v>
      </c>
      <c r="Q20" s="7">
        <v>0.02</v>
      </c>
      <c r="R20" s="7">
        <v>0.01</v>
      </c>
      <c r="S20" s="7">
        <v>0.01</v>
      </c>
      <c r="T20" s="7">
        <v>0.01</v>
      </c>
      <c r="U20" s="7">
        <v>0.03</v>
      </c>
      <c r="V20" s="7">
        <v>0.01</v>
      </c>
      <c r="W20" s="7">
        <v>0.01</v>
      </c>
      <c r="X20" s="7">
        <v>0.02</v>
      </c>
      <c r="Y20" s="7">
        <v>0.01</v>
      </c>
      <c r="Z20" s="7">
        <v>0.01</v>
      </c>
      <c r="AA20" s="7">
        <v>0.01</v>
      </c>
      <c r="AB20" s="7">
        <v>0.01</v>
      </c>
      <c r="AC20">
        <v>0</v>
      </c>
      <c r="AD20" s="7">
        <v>0.02</v>
      </c>
      <c r="AE20" t="s">
        <v>108</v>
      </c>
      <c r="AF20" s="7">
        <v>0.01</v>
      </c>
      <c r="AG20" s="7">
        <v>0.01</v>
      </c>
      <c r="AH20" t="s">
        <v>108</v>
      </c>
      <c r="AI20" s="7">
        <v>0.01</v>
      </c>
      <c r="AJ20" s="7">
        <v>0.01</v>
      </c>
      <c r="AK20" s="7">
        <v>0.04</v>
      </c>
      <c r="AL20" s="7">
        <v>0.01</v>
      </c>
      <c r="AM20" s="7">
        <v>0.02</v>
      </c>
      <c r="AN20" t="s">
        <v>108</v>
      </c>
      <c r="AO20" s="7">
        <v>0.03</v>
      </c>
      <c r="AP20" s="7">
        <v>0.02</v>
      </c>
      <c r="AQ20">
        <v>0</v>
      </c>
      <c r="AR20" t="s">
        <v>108</v>
      </c>
      <c r="AS20" s="7">
        <v>0.04</v>
      </c>
      <c r="AT20" s="7">
        <v>0.02</v>
      </c>
      <c r="AU20" s="7">
        <v>0.01</v>
      </c>
      <c r="AV20" s="7">
        <v>0.01</v>
      </c>
      <c r="AW20" t="s">
        <v>108</v>
      </c>
      <c r="AX20" t="s">
        <v>108</v>
      </c>
      <c r="AY20" t="s">
        <v>108</v>
      </c>
      <c r="AZ20" t="s">
        <v>108</v>
      </c>
      <c r="BA20" s="7">
        <v>0.02</v>
      </c>
      <c r="BB20" s="7">
        <v>0.01</v>
      </c>
      <c r="BC20" s="7">
        <v>0.05</v>
      </c>
      <c r="BD20" t="s">
        <v>108</v>
      </c>
      <c r="BE20" s="7">
        <v>0.02</v>
      </c>
      <c r="BF20" s="7">
        <v>0.01</v>
      </c>
      <c r="BG20" s="7">
        <v>0.01</v>
      </c>
      <c r="BH20" s="7">
        <v>0.01</v>
      </c>
      <c r="BI20" s="7">
        <v>0.01</v>
      </c>
      <c r="BJ20" s="7">
        <v>0.01</v>
      </c>
      <c r="BK20">
        <v>0</v>
      </c>
      <c r="BL20" s="7">
        <v>0.04</v>
      </c>
      <c r="BM20" s="7">
        <v>0.01</v>
      </c>
      <c r="BN20" s="7">
        <v>0.01</v>
      </c>
      <c r="BO20" s="7">
        <v>0.02</v>
      </c>
      <c r="BP20" s="7">
        <v>0.05</v>
      </c>
      <c r="BQ20" s="7">
        <v>0.01</v>
      </c>
      <c r="BR20" s="7">
        <v>0.01</v>
      </c>
      <c r="BS20" s="7">
        <v>0.01</v>
      </c>
      <c r="BT20" t="s">
        <v>108</v>
      </c>
      <c r="BU20" s="7">
        <v>0.02</v>
      </c>
      <c r="BV20" s="7">
        <v>0.02</v>
      </c>
      <c r="BW20" s="7">
        <v>0.01</v>
      </c>
      <c r="BX20" s="7">
        <v>0.01</v>
      </c>
      <c r="BY20" s="7">
        <v>0.01</v>
      </c>
      <c r="BZ20" s="7">
        <v>0.01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804</v>
      </c>
      <c r="B23">
        <v>900</v>
      </c>
      <c r="C23">
        <v>782</v>
      </c>
      <c r="D23">
        <v>77</v>
      </c>
      <c r="E23">
        <v>41</v>
      </c>
      <c r="F23">
        <v>116</v>
      </c>
      <c r="G23">
        <v>518</v>
      </c>
      <c r="H23">
        <v>266</v>
      </c>
      <c r="I23">
        <v>289</v>
      </c>
      <c r="J23">
        <v>290</v>
      </c>
      <c r="K23">
        <v>169</v>
      </c>
      <c r="L23">
        <v>153</v>
      </c>
      <c r="M23">
        <v>184</v>
      </c>
      <c r="N23">
        <v>596</v>
      </c>
      <c r="O23">
        <v>93</v>
      </c>
      <c r="P23">
        <v>27</v>
      </c>
      <c r="Q23">
        <v>148</v>
      </c>
      <c r="R23">
        <v>752</v>
      </c>
      <c r="S23">
        <v>667</v>
      </c>
      <c r="T23">
        <v>138</v>
      </c>
      <c r="U23">
        <v>83</v>
      </c>
      <c r="V23">
        <v>730</v>
      </c>
      <c r="W23">
        <v>77</v>
      </c>
      <c r="X23">
        <v>82</v>
      </c>
      <c r="Y23">
        <v>85</v>
      </c>
      <c r="Z23">
        <v>815</v>
      </c>
      <c r="AA23">
        <v>900</v>
      </c>
      <c r="AB23">
        <v>815</v>
      </c>
      <c r="AC23">
        <v>147</v>
      </c>
      <c r="AD23">
        <v>701</v>
      </c>
      <c r="AE23">
        <v>47</v>
      </c>
      <c r="AF23">
        <v>682</v>
      </c>
      <c r="AG23">
        <v>183</v>
      </c>
      <c r="AH23">
        <v>6</v>
      </c>
      <c r="AI23">
        <v>793</v>
      </c>
      <c r="AJ23">
        <v>54</v>
      </c>
      <c r="AK23">
        <v>43</v>
      </c>
      <c r="AL23">
        <v>673</v>
      </c>
      <c r="AM23">
        <v>180</v>
      </c>
      <c r="AN23">
        <v>11</v>
      </c>
      <c r="AO23">
        <v>36</v>
      </c>
      <c r="AP23">
        <v>88</v>
      </c>
      <c r="AQ23">
        <v>105</v>
      </c>
      <c r="AR23">
        <v>42</v>
      </c>
      <c r="AS23">
        <v>50</v>
      </c>
      <c r="AT23">
        <v>90</v>
      </c>
      <c r="AU23">
        <v>56</v>
      </c>
      <c r="AV23">
        <v>62</v>
      </c>
      <c r="AW23">
        <v>14</v>
      </c>
      <c r="AX23">
        <v>63</v>
      </c>
      <c r="AY23">
        <v>100</v>
      </c>
      <c r="AZ23">
        <v>49</v>
      </c>
      <c r="BA23">
        <v>40</v>
      </c>
      <c r="BB23">
        <v>76</v>
      </c>
      <c r="BC23">
        <v>66</v>
      </c>
      <c r="BD23">
        <v>2</v>
      </c>
      <c r="BE23">
        <v>174</v>
      </c>
      <c r="BF23">
        <v>726</v>
      </c>
      <c r="BG23">
        <v>609</v>
      </c>
      <c r="BH23">
        <v>291</v>
      </c>
      <c r="BI23">
        <v>322</v>
      </c>
      <c r="BJ23">
        <v>152</v>
      </c>
      <c r="BK23">
        <v>96</v>
      </c>
      <c r="BL23">
        <v>27</v>
      </c>
      <c r="BM23">
        <v>315</v>
      </c>
      <c r="BN23">
        <v>350</v>
      </c>
      <c r="BO23">
        <v>206</v>
      </c>
      <c r="BP23">
        <v>28</v>
      </c>
      <c r="BQ23">
        <v>357</v>
      </c>
      <c r="BR23">
        <v>431</v>
      </c>
      <c r="BS23">
        <v>444</v>
      </c>
      <c r="BT23">
        <v>64</v>
      </c>
      <c r="BU23">
        <v>123</v>
      </c>
      <c r="BV23">
        <v>91</v>
      </c>
      <c r="BW23">
        <v>283</v>
      </c>
      <c r="BX23">
        <v>680</v>
      </c>
      <c r="BY23">
        <v>723</v>
      </c>
      <c r="BZ23">
        <v>618</v>
      </c>
    </row>
    <row r="24" spans="1:78" x14ac:dyDescent="0.25">
      <c r="B24" s="7">
        <v>0.81</v>
      </c>
      <c r="C24" s="7">
        <v>0.82</v>
      </c>
      <c r="D24" s="7">
        <v>0.75</v>
      </c>
      <c r="E24" s="7">
        <v>0.75</v>
      </c>
      <c r="F24" s="7">
        <v>0.84</v>
      </c>
      <c r="G24" s="7">
        <v>0.82</v>
      </c>
      <c r="H24" s="7">
        <v>0.79</v>
      </c>
      <c r="I24" s="7">
        <v>0.86</v>
      </c>
      <c r="J24" s="7">
        <v>0.82</v>
      </c>
      <c r="K24" s="7">
        <v>0.77</v>
      </c>
      <c r="L24" s="7">
        <v>0.77</v>
      </c>
      <c r="M24" s="7">
        <v>0.75</v>
      </c>
      <c r="N24" s="7">
        <v>0.84</v>
      </c>
      <c r="O24" s="7">
        <v>0.77</v>
      </c>
      <c r="P24" s="7">
        <v>0.84</v>
      </c>
      <c r="Q24" s="7">
        <v>0.85</v>
      </c>
      <c r="R24" s="7">
        <v>0.81</v>
      </c>
      <c r="S24" s="7">
        <v>0.82</v>
      </c>
      <c r="T24" s="7">
        <v>0.82</v>
      </c>
      <c r="U24" s="7">
        <v>0.75</v>
      </c>
      <c r="V24" s="7">
        <v>0.82</v>
      </c>
      <c r="W24" s="7">
        <v>0.83</v>
      </c>
      <c r="X24" s="7">
        <v>0.75</v>
      </c>
      <c r="Y24" s="7">
        <v>0.79</v>
      </c>
      <c r="Z24" s="7">
        <v>0.82</v>
      </c>
      <c r="AA24" s="7">
        <v>0.81</v>
      </c>
      <c r="AB24" s="7">
        <v>0.82</v>
      </c>
      <c r="AC24" s="7">
        <v>0.88</v>
      </c>
      <c r="AD24" s="7">
        <v>0.81</v>
      </c>
      <c r="AE24" s="7">
        <v>0.7</v>
      </c>
      <c r="AF24" s="7">
        <v>0.81</v>
      </c>
      <c r="AG24" s="7">
        <v>0.83</v>
      </c>
      <c r="AH24" s="7">
        <v>0.65</v>
      </c>
      <c r="AI24" s="7">
        <v>0.83</v>
      </c>
      <c r="AJ24" s="7">
        <v>0.75</v>
      </c>
      <c r="AK24" s="7">
        <v>0.64</v>
      </c>
      <c r="AL24" s="7">
        <v>0.85</v>
      </c>
      <c r="AM24" s="7">
        <v>0.73</v>
      </c>
      <c r="AN24" s="7">
        <v>0.65</v>
      </c>
      <c r="AO24" s="7">
        <v>0.76</v>
      </c>
      <c r="AP24" s="7">
        <v>0.84</v>
      </c>
      <c r="AQ24" s="7">
        <v>0.85</v>
      </c>
      <c r="AR24" s="7">
        <v>0.78</v>
      </c>
      <c r="AS24" s="7">
        <v>0.85</v>
      </c>
      <c r="AT24" s="7">
        <v>0.78</v>
      </c>
      <c r="AU24" s="7">
        <v>0.84</v>
      </c>
      <c r="AV24" s="7">
        <v>0.75</v>
      </c>
      <c r="AW24" s="7">
        <v>0.72</v>
      </c>
      <c r="AX24" s="7">
        <v>0.76</v>
      </c>
      <c r="AY24" s="7">
        <v>0.89</v>
      </c>
      <c r="AZ24" s="7">
        <v>0.81</v>
      </c>
      <c r="BA24" s="7">
        <v>0.8</v>
      </c>
      <c r="BB24" s="7">
        <v>0.78</v>
      </c>
      <c r="BC24" s="7">
        <v>0.82</v>
      </c>
      <c r="BD24" s="7">
        <v>1</v>
      </c>
      <c r="BE24" s="7">
        <v>0.78</v>
      </c>
      <c r="BF24" s="7">
        <v>0.82</v>
      </c>
      <c r="BG24" s="7">
        <v>0.81</v>
      </c>
      <c r="BH24" s="7">
        <v>0.81</v>
      </c>
      <c r="BI24" s="7">
        <v>0.83</v>
      </c>
      <c r="BJ24" s="7">
        <v>0.86</v>
      </c>
      <c r="BK24" s="7">
        <v>0.74</v>
      </c>
      <c r="BL24" s="7">
        <v>0.71</v>
      </c>
      <c r="BM24" s="7">
        <v>0.84</v>
      </c>
      <c r="BN24" s="7">
        <v>0.85</v>
      </c>
      <c r="BO24" s="7">
        <v>0.75</v>
      </c>
      <c r="BP24" s="7">
        <v>0.65</v>
      </c>
      <c r="BQ24" s="7">
        <v>0.85</v>
      </c>
      <c r="BR24" s="7">
        <v>0.84</v>
      </c>
      <c r="BS24" s="7">
        <v>0.85</v>
      </c>
      <c r="BT24" s="7">
        <v>0.82</v>
      </c>
      <c r="BU24" s="7">
        <v>0.76</v>
      </c>
      <c r="BV24" s="7">
        <v>0.83</v>
      </c>
      <c r="BW24" s="7">
        <v>0.86</v>
      </c>
      <c r="BX24" s="7">
        <v>0.88</v>
      </c>
      <c r="BY24" s="7">
        <v>0.89</v>
      </c>
      <c r="BZ24" s="7">
        <v>0.88</v>
      </c>
    </row>
    <row r="25" spans="1:78" x14ac:dyDescent="0.25">
      <c r="A25" t="s">
        <v>805</v>
      </c>
      <c r="B25">
        <v>63</v>
      </c>
      <c r="C25">
        <v>55</v>
      </c>
      <c r="D25">
        <v>5</v>
      </c>
      <c r="E25">
        <v>3</v>
      </c>
      <c r="F25">
        <v>5</v>
      </c>
      <c r="G25">
        <v>29</v>
      </c>
      <c r="H25">
        <v>29</v>
      </c>
      <c r="I25">
        <v>18</v>
      </c>
      <c r="J25">
        <v>16</v>
      </c>
      <c r="K25">
        <v>15</v>
      </c>
      <c r="L25">
        <v>15</v>
      </c>
      <c r="M25">
        <v>24</v>
      </c>
      <c r="N25">
        <v>28</v>
      </c>
      <c r="O25">
        <v>10</v>
      </c>
      <c r="P25">
        <v>2</v>
      </c>
      <c r="Q25">
        <v>11</v>
      </c>
      <c r="R25">
        <v>52</v>
      </c>
      <c r="S25">
        <v>46</v>
      </c>
      <c r="T25">
        <v>8</v>
      </c>
      <c r="U25">
        <v>9</v>
      </c>
      <c r="V25">
        <v>45</v>
      </c>
      <c r="W25">
        <v>5</v>
      </c>
      <c r="X25">
        <v>13</v>
      </c>
      <c r="Y25">
        <v>6</v>
      </c>
      <c r="Z25">
        <v>57</v>
      </c>
      <c r="AA25">
        <v>63</v>
      </c>
      <c r="AB25">
        <v>57</v>
      </c>
      <c r="AC25">
        <v>2</v>
      </c>
      <c r="AD25">
        <v>58</v>
      </c>
      <c r="AE25">
        <v>3</v>
      </c>
      <c r="AF25">
        <v>48</v>
      </c>
      <c r="AG25">
        <v>14</v>
      </c>
      <c r="AH25">
        <v>1</v>
      </c>
      <c r="AI25">
        <v>51</v>
      </c>
      <c r="AJ25">
        <v>5</v>
      </c>
      <c r="AK25">
        <v>5</v>
      </c>
      <c r="AL25">
        <v>37</v>
      </c>
      <c r="AM25">
        <v>23</v>
      </c>
      <c r="AN25">
        <v>1</v>
      </c>
      <c r="AO25">
        <v>2</v>
      </c>
      <c r="AP25">
        <v>5</v>
      </c>
      <c r="AQ25">
        <v>3</v>
      </c>
      <c r="AR25">
        <v>0</v>
      </c>
      <c r="AS25">
        <v>4</v>
      </c>
      <c r="AT25">
        <v>12</v>
      </c>
      <c r="AU25">
        <v>4</v>
      </c>
      <c r="AV25">
        <v>7</v>
      </c>
      <c r="AW25">
        <v>2</v>
      </c>
      <c r="AX25">
        <v>3</v>
      </c>
      <c r="AY25">
        <v>2</v>
      </c>
      <c r="AZ25">
        <v>5</v>
      </c>
      <c r="BA25">
        <v>3</v>
      </c>
      <c r="BB25">
        <v>7</v>
      </c>
      <c r="BC25">
        <v>6</v>
      </c>
      <c r="BD25">
        <v>0</v>
      </c>
      <c r="BE25">
        <v>20</v>
      </c>
      <c r="BF25">
        <v>43</v>
      </c>
      <c r="BG25">
        <v>47</v>
      </c>
      <c r="BH25">
        <v>16</v>
      </c>
      <c r="BI25">
        <v>20</v>
      </c>
      <c r="BJ25">
        <v>8</v>
      </c>
      <c r="BK25">
        <v>14</v>
      </c>
      <c r="BL25">
        <v>4</v>
      </c>
      <c r="BM25">
        <v>20</v>
      </c>
      <c r="BN25">
        <v>21</v>
      </c>
      <c r="BO25">
        <v>17</v>
      </c>
      <c r="BP25">
        <v>5</v>
      </c>
      <c r="BQ25">
        <v>17</v>
      </c>
      <c r="BR25">
        <v>29</v>
      </c>
      <c r="BS25">
        <v>25</v>
      </c>
      <c r="BT25">
        <v>6</v>
      </c>
      <c r="BU25">
        <v>15</v>
      </c>
      <c r="BV25">
        <v>6</v>
      </c>
      <c r="BW25">
        <v>11</v>
      </c>
      <c r="BX25">
        <v>24</v>
      </c>
      <c r="BY25">
        <v>28</v>
      </c>
      <c r="BZ25">
        <v>26</v>
      </c>
    </row>
    <row r="26" spans="1:78" x14ac:dyDescent="0.25">
      <c r="B26" s="7">
        <v>0.06</v>
      </c>
      <c r="C26" s="7">
        <v>0.06</v>
      </c>
      <c r="D26" s="7">
        <v>0.05</v>
      </c>
      <c r="E26" s="7">
        <v>0.05</v>
      </c>
      <c r="F26" s="7">
        <v>0.03</v>
      </c>
      <c r="G26" s="7">
        <v>0.05</v>
      </c>
      <c r="H26" s="7">
        <v>0.09</v>
      </c>
      <c r="I26" s="7">
        <v>0.05</v>
      </c>
      <c r="J26" s="7">
        <v>0.04</v>
      </c>
      <c r="K26" s="7">
        <v>7.0000000000000007E-2</v>
      </c>
      <c r="L26" s="7">
        <v>7.0000000000000007E-2</v>
      </c>
      <c r="M26" s="7">
        <v>0.1</v>
      </c>
      <c r="N26" s="7">
        <v>0.04</v>
      </c>
      <c r="O26" s="7">
        <v>0.08</v>
      </c>
      <c r="P26" s="7">
        <v>0.05</v>
      </c>
      <c r="Q26" s="7">
        <v>0.06</v>
      </c>
      <c r="R26" s="7">
        <v>0.06</v>
      </c>
      <c r="S26" s="7">
        <v>0.06</v>
      </c>
      <c r="T26" s="7">
        <v>0.05</v>
      </c>
      <c r="U26" s="7">
        <v>0.08</v>
      </c>
      <c r="V26" s="7">
        <v>0.05</v>
      </c>
      <c r="W26" s="7">
        <v>0.05</v>
      </c>
      <c r="X26" s="7">
        <v>0.12</v>
      </c>
      <c r="Y26" s="7">
        <v>0.05</v>
      </c>
      <c r="Z26" s="7">
        <v>0.06</v>
      </c>
      <c r="AA26" s="7">
        <v>0.06</v>
      </c>
      <c r="AB26" s="7">
        <v>0.06</v>
      </c>
      <c r="AC26" s="7">
        <v>0.01</v>
      </c>
      <c r="AD26" s="7">
        <v>7.0000000000000007E-2</v>
      </c>
      <c r="AE26" s="7">
        <v>0.05</v>
      </c>
      <c r="AF26" s="7">
        <v>0.06</v>
      </c>
      <c r="AG26" s="7">
        <v>0.06</v>
      </c>
      <c r="AH26" s="7">
        <v>0.11</v>
      </c>
      <c r="AI26" s="7">
        <v>0.05</v>
      </c>
      <c r="AJ26" s="7">
        <v>7.0000000000000007E-2</v>
      </c>
      <c r="AK26" s="7">
        <v>7.0000000000000007E-2</v>
      </c>
      <c r="AL26" s="7">
        <v>0.05</v>
      </c>
      <c r="AM26" s="7">
        <v>0.09</v>
      </c>
      <c r="AN26" s="7">
        <v>0.06</v>
      </c>
      <c r="AO26" s="7">
        <v>0.04</v>
      </c>
      <c r="AP26" s="7">
        <v>0.05</v>
      </c>
      <c r="AQ26" s="7">
        <v>0.03</v>
      </c>
      <c r="AR26" t="s">
        <v>108</v>
      </c>
      <c r="AS26" s="7">
        <v>7.0000000000000007E-2</v>
      </c>
      <c r="AT26" s="7">
        <v>0.11</v>
      </c>
      <c r="AU26" s="7">
        <v>0.05</v>
      </c>
      <c r="AV26" s="7">
        <v>0.08</v>
      </c>
      <c r="AW26" s="7">
        <v>0.12</v>
      </c>
      <c r="AX26" s="7">
        <v>0.04</v>
      </c>
      <c r="AY26" s="7">
        <v>0.02</v>
      </c>
      <c r="AZ26" s="7">
        <v>0.08</v>
      </c>
      <c r="BA26" s="7">
        <v>0.05</v>
      </c>
      <c r="BB26" s="7">
        <v>7.0000000000000007E-2</v>
      </c>
      <c r="BC26" s="7">
        <v>0.08</v>
      </c>
      <c r="BD26" t="s">
        <v>108</v>
      </c>
      <c r="BE26" s="7">
        <v>0.09</v>
      </c>
      <c r="BF26" s="7">
        <v>0.05</v>
      </c>
      <c r="BG26" s="7">
        <v>0.06</v>
      </c>
      <c r="BH26" s="7">
        <v>0.04</v>
      </c>
      <c r="BI26" s="7">
        <v>0.05</v>
      </c>
      <c r="BJ26" s="7">
        <v>0.05</v>
      </c>
      <c r="BK26" s="7">
        <v>0.11</v>
      </c>
      <c r="BL26" s="7">
        <v>0.1</v>
      </c>
      <c r="BM26" s="7">
        <v>0.05</v>
      </c>
      <c r="BN26" s="7">
        <v>0.05</v>
      </c>
      <c r="BO26" s="7">
        <v>0.06</v>
      </c>
      <c r="BP26" s="7">
        <v>0.1</v>
      </c>
      <c r="BQ26" s="7">
        <v>0.04</v>
      </c>
      <c r="BR26" s="7">
        <v>0.06</v>
      </c>
      <c r="BS26" s="7">
        <v>0.05</v>
      </c>
      <c r="BT26" s="7">
        <v>7.0000000000000007E-2</v>
      </c>
      <c r="BU26" s="7">
        <v>0.1</v>
      </c>
      <c r="BV26" s="7">
        <v>0.05</v>
      </c>
      <c r="BW26" s="7">
        <v>0.03</v>
      </c>
      <c r="BX26" s="7">
        <v>0.03</v>
      </c>
      <c r="BY26" s="7">
        <v>0.03</v>
      </c>
      <c r="BZ26" s="7">
        <v>0.04</v>
      </c>
    </row>
    <row r="27" spans="1:78" x14ac:dyDescent="0.25">
      <c r="A27" t="s">
        <v>41</v>
      </c>
      <c r="B27">
        <v>4</v>
      </c>
      <c r="C27">
        <v>4</v>
      </c>
      <c r="D27">
        <v>0</v>
      </c>
      <c r="E27">
        <v>0</v>
      </c>
      <c r="F27">
        <v>2</v>
      </c>
      <c r="G27">
        <v>2</v>
      </c>
      <c r="H27">
        <v>1</v>
      </c>
      <c r="I27">
        <v>1</v>
      </c>
      <c r="J27">
        <v>1</v>
      </c>
      <c r="K27">
        <v>1</v>
      </c>
      <c r="L27">
        <v>2</v>
      </c>
      <c r="M27">
        <v>0</v>
      </c>
      <c r="N27">
        <v>4</v>
      </c>
      <c r="O27">
        <v>0</v>
      </c>
      <c r="P27">
        <v>0</v>
      </c>
      <c r="Q27">
        <v>0</v>
      </c>
      <c r="R27">
        <v>4</v>
      </c>
      <c r="S27">
        <v>3</v>
      </c>
      <c r="T27">
        <v>1</v>
      </c>
      <c r="U27">
        <v>1</v>
      </c>
      <c r="V27">
        <v>4</v>
      </c>
      <c r="W27">
        <v>1</v>
      </c>
      <c r="X27">
        <v>0</v>
      </c>
      <c r="Y27">
        <v>0</v>
      </c>
      <c r="Z27">
        <v>4</v>
      </c>
      <c r="AA27">
        <v>4</v>
      </c>
      <c r="AB27">
        <v>4</v>
      </c>
      <c r="AC27">
        <v>1</v>
      </c>
      <c r="AD27">
        <v>3</v>
      </c>
      <c r="AE27">
        <v>0</v>
      </c>
      <c r="AF27">
        <v>4</v>
      </c>
      <c r="AG27">
        <v>0</v>
      </c>
      <c r="AH27">
        <v>0</v>
      </c>
      <c r="AI27">
        <v>4</v>
      </c>
      <c r="AJ27">
        <v>0</v>
      </c>
      <c r="AK27">
        <v>1</v>
      </c>
      <c r="AL27">
        <v>2</v>
      </c>
      <c r="AM27">
        <v>1</v>
      </c>
      <c r="AN27">
        <v>2</v>
      </c>
      <c r="AO27">
        <v>0</v>
      </c>
      <c r="AP27">
        <v>1</v>
      </c>
      <c r="AQ27">
        <v>1</v>
      </c>
      <c r="AR27">
        <v>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1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4</v>
      </c>
      <c r="BG27">
        <v>3</v>
      </c>
      <c r="BH27">
        <v>2</v>
      </c>
      <c r="BI27">
        <v>2</v>
      </c>
      <c r="BJ27">
        <v>0</v>
      </c>
      <c r="BK27">
        <v>1</v>
      </c>
      <c r="BL27">
        <v>0</v>
      </c>
      <c r="BM27">
        <v>1</v>
      </c>
      <c r="BN27">
        <v>2</v>
      </c>
      <c r="BO27">
        <v>0</v>
      </c>
      <c r="BP27">
        <v>2</v>
      </c>
      <c r="BQ27">
        <v>1</v>
      </c>
      <c r="BR27">
        <v>0</v>
      </c>
      <c r="BS27">
        <v>0</v>
      </c>
      <c r="BT27">
        <v>0</v>
      </c>
      <c r="BU27">
        <v>0</v>
      </c>
      <c r="BV27">
        <v>1</v>
      </c>
      <c r="BW27">
        <v>0</v>
      </c>
      <c r="BX27">
        <v>2</v>
      </c>
      <c r="BY27">
        <v>2</v>
      </c>
      <c r="BZ27">
        <v>2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 s="7">
        <v>0.01</v>
      </c>
      <c r="G28">
        <v>0</v>
      </c>
      <c r="H28">
        <v>0</v>
      </c>
      <c r="I28">
        <v>0</v>
      </c>
      <c r="J28">
        <v>0</v>
      </c>
      <c r="K28">
        <v>0</v>
      </c>
      <c r="L28" s="7">
        <v>0.01</v>
      </c>
      <c r="M28" t="s">
        <v>106</v>
      </c>
      <c r="N28" s="7">
        <v>0.01</v>
      </c>
      <c r="O28" t="s">
        <v>106</v>
      </c>
      <c r="P28" t="s">
        <v>106</v>
      </c>
      <c r="Q28" t="s">
        <v>106</v>
      </c>
      <c r="R28">
        <v>0</v>
      </c>
      <c r="S28">
        <v>0</v>
      </c>
      <c r="T28" s="7">
        <v>0.01</v>
      </c>
      <c r="U28" s="7">
        <v>0.01</v>
      </c>
      <c r="V28">
        <v>0</v>
      </c>
      <c r="W28" s="7">
        <v>0.01</v>
      </c>
      <c r="X28" t="s">
        <v>106</v>
      </c>
      <c r="Y28" t="s">
        <v>106</v>
      </c>
      <c r="Z28">
        <v>0</v>
      </c>
      <c r="AA28">
        <v>0</v>
      </c>
      <c r="AB28">
        <v>0</v>
      </c>
      <c r="AC28" s="7">
        <v>0.01</v>
      </c>
      <c r="AD28">
        <v>0</v>
      </c>
      <c r="AE28" t="s">
        <v>106</v>
      </c>
      <c r="AF28" s="7">
        <v>0.01</v>
      </c>
      <c r="AG28" t="s">
        <v>106</v>
      </c>
      <c r="AH28" t="s">
        <v>106</v>
      </c>
      <c r="AI28">
        <v>0</v>
      </c>
      <c r="AJ28" t="s">
        <v>106</v>
      </c>
      <c r="AK28" s="7">
        <v>0.01</v>
      </c>
      <c r="AL28">
        <v>0</v>
      </c>
      <c r="AM28">
        <v>0</v>
      </c>
      <c r="AN28" s="7">
        <v>0.1</v>
      </c>
      <c r="AO28" t="s">
        <v>106</v>
      </c>
      <c r="AP28" s="7">
        <v>0.01</v>
      </c>
      <c r="AQ28" s="7">
        <v>0.01</v>
      </c>
      <c r="AR28" s="7">
        <v>0.03</v>
      </c>
      <c r="AS28" t="s">
        <v>106</v>
      </c>
      <c r="AT28" t="s">
        <v>106</v>
      </c>
      <c r="AU28" t="s">
        <v>106</v>
      </c>
      <c r="AV28" t="s">
        <v>106</v>
      </c>
      <c r="AW28" t="s">
        <v>106</v>
      </c>
      <c r="AX28" t="s">
        <v>106</v>
      </c>
      <c r="AY28" t="s">
        <v>106</v>
      </c>
      <c r="AZ28" s="7">
        <v>0.02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>
        <v>0</v>
      </c>
      <c r="BH28">
        <v>0</v>
      </c>
      <c r="BI28">
        <v>0</v>
      </c>
      <c r="BJ28" t="s">
        <v>106</v>
      </c>
      <c r="BK28" s="7">
        <v>0.01</v>
      </c>
      <c r="BL28" t="s">
        <v>106</v>
      </c>
      <c r="BM28">
        <v>0</v>
      </c>
      <c r="BN28">
        <v>0</v>
      </c>
      <c r="BO28" t="s">
        <v>106</v>
      </c>
      <c r="BP28" s="7">
        <v>0.04</v>
      </c>
      <c r="BQ28">
        <v>0</v>
      </c>
      <c r="BR28" t="s">
        <v>106</v>
      </c>
      <c r="BS28" t="s">
        <v>106</v>
      </c>
      <c r="BT28" t="s">
        <v>106</v>
      </c>
      <c r="BU28" t="s">
        <v>106</v>
      </c>
      <c r="BV28" s="7">
        <v>0.01</v>
      </c>
      <c r="BW28" t="s">
        <v>106</v>
      </c>
      <c r="BX28">
        <v>0</v>
      </c>
      <c r="BY28">
        <v>0</v>
      </c>
      <c r="BZ28">
        <v>0</v>
      </c>
    </row>
    <row r="29" spans="1:78" x14ac:dyDescent="0.25">
      <c r="A29" t="s">
        <v>193</v>
      </c>
      <c r="B29">
        <v>1.004</v>
      </c>
      <c r="C29">
        <v>1</v>
      </c>
      <c r="D29">
        <v>0.99</v>
      </c>
      <c r="E29">
        <v>1.101</v>
      </c>
      <c r="F29">
        <v>1.081</v>
      </c>
      <c r="G29">
        <v>1.026</v>
      </c>
      <c r="H29">
        <v>0.93200000000000005</v>
      </c>
      <c r="I29">
        <v>1.1200000000000001</v>
      </c>
      <c r="J29">
        <v>0.99199999999999999</v>
      </c>
      <c r="K29">
        <v>0.89</v>
      </c>
      <c r="L29">
        <v>0.95699999999999996</v>
      </c>
      <c r="M29">
        <v>0.84199999999999997</v>
      </c>
      <c r="N29">
        <v>1.0389999999999999</v>
      </c>
      <c r="O29">
        <v>1.0620000000000001</v>
      </c>
      <c r="P29">
        <v>1.2729999999999999</v>
      </c>
      <c r="Q29">
        <v>1.0880000000000001</v>
      </c>
      <c r="R29">
        <v>0.98799999999999999</v>
      </c>
      <c r="S29">
        <v>0.98399999999999999</v>
      </c>
      <c r="T29">
        <v>1.07</v>
      </c>
      <c r="U29">
        <v>0.98099999999999998</v>
      </c>
      <c r="V29">
        <v>1.0169999999999999</v>
      </c>
      <c r="W29">
        <v>1.046</v>
      </c>
      <c r="X29">
        <v>0.86399999999999999</v>
      </c>
      <c r="Y29">
        <v>1</v>
      </c>
      <c r="Z29">
        <v>1.004</v>
      </c>
      <c r="AA29">
        <v>1.004</v>
      </c>
      <c r="AB29">
        <v>1.004</v>
      </c>
      <c r="AC29">
        <v>1.1479999999999999</v>
      </c>
      <c r="AD29">
        <v>0.98399999999999999</v>
      </c>
      <c r="AE29">
        <v>0.87</v>
      </c>
      <c r="AF29">
        <v>1.0049999999999999</v>
      </c>
      <c r="AG29">
        <v>0.999</v>
      </c>
      <c r="AH29">
        <v>0.80400000000000005</v>
      </c>
      <c r="AI29">
        <v>1.0209999999999999</v>
      </c>
      <c r="AJ29">
        <v>0.92700000000000005</v>
      </c>
      <c r="AK29">
        <v>0.72699999999999998</v>
      </c>
      <c r="AL29">
        <v>1.0640000000000001</v>
      </c>
      <c r="AM29">
        <v>0.85299999999999998</v>
      </c>
      <c r="AN29">
        <v>0.96699999999999997</v>
      </c>
      <c r="AO29">
        <v>0.82299999999999995</v>
      </c>
      <c r="AP29">
        <v>1.0680000000000001</v>
      </c>
      <c r="AQ29">
        <v>1.02</v>
      </c>
      <c r="AR29">
        <v>1.159</v>
      </c>
      <c r="AS29">
        <v>1.129</v>
      </c>
      <c r="AT29">
        <v>0.81499999999999995</v>
      </c>
      <c r="AU29">
        <v>1.1240000000000001</v>
      </c>
      <c r="AV29">
        <v>0.89400000000000002</v>
      </c>
      <c r="AW29">
        <v>0.80100000000000005</v>
      </c>
      <c r="AX29">
        <v>1.034</v>
      </c>
      <c r="AY29">
        <v>1.0980000000000001</v>
      </c>
      <c r="AZ29">
        <v>0.93500000000000005</v>
      </c>
      <c r="BA29">
        <v>1.113</v>
      </c>
      <c r="BB29">
        <v>0.88900000000000001</v>
      </c>
      <c r="BC29">
        <v>0.995</v>
      </c>
      <c r="BD29">
        <v>1</v>
      </c>
      <c r="BE29">
        <v>0.85599999999999998</v>
      </c>
      <c r="BF29">
        <v>1.0409999999999999</v>
      </c>
      <c r="BG29">
        <v>0.96399999999999997</v>
      </c>
      <c r="BH29">
        <v>1.0880000000000001</v>
      </c>
      <c r="BI29">
        <v>0.99299999999999999</v>
      </c>
      <c r="BJ29">
        <v>1.0720000000000001</v>
      </c>
      <c r="BK29">
        <v>0.78800000000000003</v>
      </c>
      <c r="BL29">
        <v>0.74399999999999999</v>
      </c>
      <c r="BM29">
        <v>1.0149999999999999</v>
      </c>
      <c r="BN29">
        <v>1.0760000000000001</v>
      </c>
      <c r="BO29">
        <v>0.91300000000000003</v>
      </c>
      <c r="BP29">
        <v>0.79300000000000004</v>
      </c>
      <c r="BQ29">
        <v>1.0660000000000001</v>
      </c>
      <c r="BR29">
        <v>1.038</v>
      </c>
      <c r="BS29">
        <v>1.0740000000000001</v>
      </c>
      <c r="BT29">
        <v>0.98799999999999999</v>
      </c>
      <c r="BU29">
        <v>0.80200000000000005</v>
      </c>
      <c r="BV29">
        <v>1.018</v>
      </c>
      <c r="BW29">
        <v>1.0920000000000001</v>
      </c>
      <c r="BX29">
        <v>1.1559999999999999</v>
      </c>
      <c r="BY29">
        <v>1.1659999999999999</v>
      </c>
      <c r="BZ29">
        <v>1.1519999999999999</v>
      </c>
    </row>
    <row r="30" spans="1:78" x14ac:dyDescent="0.25">
      <c r="A30" t="s">
        <v>194</v>
      </c>
      <c r="B30">
        <v>0.82499999999999996</v>
      </c>
      <c r="C30">
        <v>0.81599999999999995</v>
      </c>
      <c r="D30">
        <v>0.83599999999999997</v>
      </c>
      <c r="E30">
        <v>0.95099999999999996</v>
      </c>
      <c r="F30">
        <v>0.76600000000000001</v>
      </c>
      <c r="G30">
        <v>0.81</v>
      </c>
      <c r="H30">
        <v>0.873</v>
      </c>
      <c r="I30">
        <v>0.80300000000000005</v>
      </c>
      <c r="J30">
        <v>0.76400000000000001</v>
      </c>
      <c r="K30">
        <v>0.86099999999999999</v>
      </c>
      <c r="L30">
        <v>0.90400000000000003</v>
      </c>
      <c r="M30">
        <v>0.93100000000000005</v>
      </c>
      <c r="N30">
        <v>0.75</v>
      </c>
      <c r="O30">
        <v>0.95199999999999996</v>
      </c>
      <c r="P30">
        <v>0.86799999999999999</v>
      </c>
      <c r="Q30">
        <v>0.86499999999999999</v>
      </c>
      <c r="R30">
        <v>0.81699999999999995</v>
      </c>
      <c r="S30">
        <v>0.79600000000000004</v>
      </c>
      <c r="T30">
        <v>0.83599999999999997</v>
      </c>
      <c r="U30">
        <v>1.0029999999999999</v>
      </c>
      <c r="V30">
        <v>0.80900000000000005</v>
      </c>
      <c r="W30">
        <v>0.77900000000000003</v>
      </c>
      <c r="X30">
        <v>0.97599999999999998</v>
      </c>
      <c r="Y30">
        <v>0.83299999999999996</v>
      </c>
      <c r="Z30">
        <v>0.82399999999999995</v>
      </c>
      <c r="AA30">
        <v>0.82499999999999996</v>
      </c>
      <c r="AB30">
        <v>0.82399999999999995</v>
      </c>
      <c r="AC30">
        <v>0.65400000000000003</v>
      </c>
      <c r="AD30">
        <v>0.85</v>
      </c>
      <c r="AE30">
        <v>0.81599999999999995</v>
      </c>
      <c r="AF30">
        <v>0.83399999999999996</v>
      </c>
      <c r="AG30">
        <v>0.81899999999999995</v>
      </c>
      <c r="AH30">
        <v>1.0129999999999999</v>
      </c>
      <c r="AI30">
        <v>0.80900000000000005</v>
      </c>
      <c r="AJ30">
        <v>0.872</v>
      </c>
      <c r="AK30">
        <v>0.94099999999999995</v>
      </c>
      <c r="AL30">
        <v>0.78300000000000003</v>
      </c>
      <c r="AM30">
        <v>0.92500000000000004</v>
      </c>
      <c r="AN30">
        <v>0.91200000000000003</v>
      </c>
      <c r="AO30">
        <v>0.82</v>
      </c>
      <c r="AP30">
        <v>0.81399999999999995</v>
      </c>
      <c r="AQ30">
        <v>0.66500000000000004</v>
      </c>
      <c r="AR30">
        <v>0.73599999999999999</v>
      </c>
      <c r="AS30">
        <v>0.96699999999999997</v>
      </c>
      <c r="AT30">
        <v>0.89200000000000002</v>
      </c>
      <c r="AU30">
        <v>0.83299999999999996</v>
      </c>
      <c r="AV30">
        <v>0.90500000000000003</v>
      </c>
      <c r="AW30">
        <v>0.92500000000000004</v>
      </c>
      <c r="AX30">
        <v>0.81799999999999995</v>
      </c>
      <c r="AY30">
        <v>0.61799999999999999</v>
      </c>
      <c r="AZ30">
        <v>0.78200000000000003</v>
      </c>
      <c r="BA30">
        <v>0.91900000000000004</v>
      </c>
      <c r="BB30">
        <v>0.81399999999999995</v>
      </c>
      <c r="BC30">
        <v>0.99299999999999999</v>
      </c>
      <c r="BD30">
        <v>0</v>
      </c>
      <c r="BE30">
        <v>0.86299999999999999</v>
      </c>
      <c r="BF30">
        <v>0.81100000000000005</v>
      </c>
      <c r="BG30">
        <v>0.81299999999999994</v>
      </c>
      <c r="BH30">
        <v>0.84499999999999997</v>
      </c>
      <c r="BI30">
        <v>0.78300000000000003</v>
      </c>
      <c r="BJ30">
        <v>0.76200000000000001</v>
      </c>
      <c r="BK30">
        <v>0.83699999999999997</v>
      </c>
      <c r="BL30">
        <v>0.95699999999999996</v>
      </c>
      <c r="BM30">
        <v>0.78200000000000003</v>
      </c>
      <c r="BN30">
        <v>0.79800000000000004</v>
      </c>
      <c r="BO30">
        <v>0.86699999999999999</v>
      </c>
      <c r="BP30">
        <v>1.079</v>
      </c>
      <c r="BQ30">
        <v>0.76900000000000002</v>
      </c>
      <c r="BR30">
        <v>0.81599999999999995</v>
      </c>
      <c r="BS30">
        <v>0.78800000000000003</v>
      </c>
      <c r="BT30">
        <v>0.81</v>
      </c>
      <c r="BU30">
        <v>0.875</v>
      </c>
      <c r="BV30">
        <v>0.81299999999999994</v>
      </c>
      <c r="BW30">
        <v>0.746</v>
      </c>
      <c r="BX30">
        <v>0.72499999999999998</v>
      </c>
      <c r="BY30">
        <v>0.73</v>
      </c>
      <c r="BZ30">
        <v>0.746</v>
      </c>
    </row>
    <row r="31" spans="1:78" x14ac:dyDescent="0.25">
      <c r="A31" t="s">
        <v>195</v>
      </c>
      <c r="B31">
        <v>1E-3</v>
      </c>
      <c r="C31">
        <v>1E-3</v>
      </c>
      <c r="D31">
        <v>8.0000000000000002E-3</v>
      </c>
      <c r="E31">
        <v>1.6E-2</v>
      </c>
      <c r="F31">
        <v>5.0000000000000001E-3</v>
      </c>
      <c r="G31">
        <v>1E-3</v>
      </c>
      <c r="H31">
        <v>2E-3</v>
      </c>
      <c r="I31">
        <v>2E-3</v>
      </c>
      <c r="J31">
        <v>2E-3</v>
      </c>
      <c r="K31">
        <v>4.0000000000000001E-3</v>
      </c>
      <c r="L31">
        <v>3.0000000000000001E-3</v>
      </c>
      <c r="M31">
        <v>3.0000000000000001E-3</v>
      </c>
      <c r="N31">
        <v>1E-3</v>
      </c>
      <c r="O31">
        <v>8.0000000000000002E-3</v>
      </c>
      <c r="P31">
        <v>2.3E-2</v>
      </c>
      <c r="Q31">
        <v>4.0000000000000001E-3</v>
      </c>
      <c r="R31">
        <v>1E-3</v>
      </c>
      <c r="S31">
        <v>1E-3</v>
      </c>
      <c r="T31">
        <v>4.0000000000000001E-3</v>
      </c>
      <c r="U31">
        <v>8.0000000000000002E-3</v>
      </c>
      <c r="V31">
        <v>1E-3</v>
      </c>
      <c r="W31">
        <v>6.0000000000000001E-3</v>
      </c>
      <c r="X31">
        <v>7.0000000000000001E-3</v>
      </c>
      <c r="Y31">
        <v>6.0000000000000001E-3</v>
      </c>
      <c r="Z31">
        <v>1E-3</v>
      </c>
      <c r="AA31">
        <v>1E-3</v>
      </c>
      <c r="AB31">
        <v>1E-3</v>
      </c>
      <c r="AC31">
        <v>3.0000000000000001E-3</v>
      </c>
      <c r="AD31">
        <v>1E-3</v>
      </c>
      <c r="AE31">
        <v>0.01</v>
      </c>
      <c r="AF31">
        <v>1E-3</v>
      </c>
      <c r="AG31">
        <v>3.0000000000000001E-3</v>
      </c>
      <c r="AH31">
        <v>0.14699999999999999</v>
      </c>
      <c r="AI31">
        <v>1E-3</v>
      </c>
      <c r="AJ31">
        <v>0.01</v>
      </c>
      <c r="AK31">
        <v>1.2E-2</v>
      </c>
      <c r="AL31">
        <v>1E-3</v>
      </c>
      <c r="AM31">
        <v>4.0000000000000001E-3</v>
      </c>
      <c r="AN31">
        <v>5.8999999999999997E-2</v>
      </c>
      <c r="AO31">
        <v>1.4E-2</v>
      </c>
      <c r="AP31">
        <v>7.0000000000000001E-3</v>
      </c>
      <c r="AQ31">
        <v>4.0000000000000001E-3</v>
      </c>
      <c r="AR31">
        <v>1.0999999999999999E-2</v>
      </c>
      <c r="AS31">
        <v>1.6E-2</v>
      </c>
      <c r="AT31">
        <v>7.0000000000000001E-3</v>
      </c>
      <c r="AU31">
        <v>1.0999999999999999E-2</v>
      </c>
      <c r="AV31">
        <v>0.01</v>
      </c>
      <c r="AW31">
        <v>5.2999999999999999E-2</v>
      </c>
      <c r="AX31">
        <v>0.01</v>
      </c>
      <c r="AY31">
        <v>3.0000000000000001E-3</v>
      </c>
      <c r="AZ31">
        <v>1.0999999999999999E-2</v>
      </c>
      <c r="BA31">
        <v>1.7000000000000001E-2</v>
      </c>
      <c r="BB31">
        <v>7.0000000000000001E-3</v>
      </c>
      <c r="BC31">
        <v>1.2E-2</v>
      </c>
      <c r="BD31">
        <v>0</v>
      </c>
      <c r="BE31">
        <v>4.0000000000000001E-3</v>
      </c>
      <c r="BF31">
        <v>1E-3</v>
      </c>
      <c r="BG31">
        <v>1E-3</v>
      </c>
      <c r="BH31">
        <v>2E-3</v>
      </c>
      <c r="BI31">
        <v>2E-3</v>
      </c>
      <c r="BJ31">
        <v>3.0000000000000001E-3</v>
      </c>
      <c r="BK31">
        <v>5.0000000000000001E-3</v>
      </c>
      <c r="BL31">
        <v>2.4E-2</v>
      </c>
      <c r="BM31">
        <v>2E-3</v>
      </c>
      <c r="BN31">
        <v>2E-3</v>
      </c>
      <c r="BO31">
        <v>3.0000000000000001E-3</v>
      </c>
      <c r="BP31">
        <v>2.7E-2</v>
      </c>
      <c r="BQ31">
        <v>1E-3</v>
      </c>
      <c r="BR31">
        <v>1E-3</v>
      </c>
      <c r="BS31">
        <v>1E-3</v>
      </c>
      <c r="BT31">
        <v>8.0000000000000002E-3</v>
      </c>
      <c r="BU31">
        <v>5.0000000000000001E-3</v>
      </c>
      <c r="BV31">
        <v>6.0000000000000001E-3</v>
      </c>
      <c r="BW31">
        <v>2E-3</v>
      </c>
      <c r="BX31">
        <v>1E-3</v>
      </c>
      <c r="BY31">
        <v>1E-3</v>
      </c>
      <c r="BZ31">
        <v>1E-3</v>
      </c>
    </row>
  </sheetData>
  <pageMargins left="0.7" right="0.7" top="0.75" bottom="0.75" header="0.3" footer="0.3"/>
  <pageSetup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854</v>
      </c>
    </row>
    <row r="2" spans="1:78" x14ac:dyDescent="0.25">
      <c r="A2" t="s">
        <v>808</v>
      </c>
    </row>
    <row r="3" spans="1:78" x14ac:dyDescent="0.25">
      <c r="A3" t="s">
        <v>853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1066</v>
      </c>
      <c r="C9">
        <v>924</v>
      </c>
      <c r="D9">
        <v>86</v>
      </c>
      <c r="E9">
        <v>56</v>
      </c>
      <c r="F9">
        <v>129</v>
      </c>
      <c r="G9">
        <v>533</v>
      </c>
      <c r="H9">
        <v>404</v>
      </c>
      <c r="I9">
        <v>275</v>
      </c>
      <c r="J9">
        <v>288</v>
      </c>
      <c r="K9">
        <v>208</v>
      </c>
      <c r="L9">
        <v>295</v>
      </c>
      <c r="M9">
        <v>302</v>
      </c>
      <c r="N9">
        <v>613</v>
      </c>
      <c r="O9">
        <v>118</v>
      </c>
      <c r="P9">
        <v>33</v>
      </c>
      <c r="Q9">
        <v>200</v>
      </c>
      <c r="R9">
        <v>866</v>
      </c>
      <c r="S9">
        <v>767</v>
      </c>
      <c r="T9">
        <v>158</v>
      </c>
      <c r="U9">
        <v>130</v>
      </c>
      <c r="V9">
        <v>804</v>
      </c>
      <c r="W9">
        <v>106</v>
      </c>
      <c r="X9">
        <v>142</v>
      </c>
      <c r="Y9">
        <v>109</v>
      </c>
      <c r="Z9">
        <v>957</v>
      </c>
      <c r="AA9">
        <v>1066</v>
      </c>
      <c r="AB9">
        <v>957</v>
      </c>
      <c r="AC9">
        <v>156</v>
      </c>
      <c r="AD9">
        <v>836</v>
      </c>
      <c r="AE9">
        <v>67</v>
      </c>
      <c r="AF9">
        <v>826</v>
      </c>
      <c r="AG9">
        <v>202</v>
      </c>
      <c r="AH9">
        <v>7</v>
      </c>
      <c r="AI9">
        <v>900</v>
      </c>
      <c r="AJ9">
        <v>79</v>
      </c>
      <c r="AK9">
        <v>77</v>
      </c>
      <c r="AL9">
        <v>761</v>
      </c>
      <c r="AM9">
        <v>237</v>
      </c>
      <c r="AN9">
        <v>16</v>
      </c>
      <c r="AO9">
        <v>48</v>
      </c>
      <c r="AP9">
        <v>97</v>
      </c>
      <c r="AQ9">
        <v>117</v>
      </c>
      <c r="AR9">
        <v>50</v>
      </c>
      <c r="AS9">
        <v>58</v>
      </c>
      <c r="AT9">
        <v>118</v>
      </c>
      <c r="AU9">
        <v>61</v>
      </c>
      <c r="AV9">
        <v>80</v>
      </c>
      <c r="AW9">
        <v>16</v>
      </c>
      <c r="AX9">
        <v>69</v>
      </c>
      <c r="AY9">
        <v>115</v>
      </c>
      <c r="AZ9">
        <v>55</v>
      </c>
      <c r="BA9">
        <v>50</v>
      </c>
      <c r="BB9">
        <v>98</v>
      </c>
      <c r="BC9">
        <v>80</v>
      </c>
      <c r="BD9">
        <v>2</v>
      </c>
      <c r="BE9">
        <v>208</v>
      </c>
      <c r="BF9">
        <v>858</v>
      </c>
      <c r="BG9">
        <v>712</v>
      </c>
      <c r="BH9">
        <v>354</v>
      </c>
      <c r="BI9">
        <v>348</v>
      </c>
      <c r="BJ9">
        <v>168</v>
      </c>
      <c r="BK9">
        <v>139</v>
      </c>
      <c r="BL9">
        <v>38</v>
      </c>
      <c r="BM9">
        <v>340</v>
      </c>
      <c r="BN9">
        <v>401</v>
      </c>
      <c r="BO9">
        <v>280</v>
      </c>
      <c r="BP9">
        <v>45</v>
      </c>
      <c r="BQ9">
        <v>395</v>
      </c>
      <c r="BR9">
        <v>471</v>
      </c>
      <c r="BS9">
        <v>481</v>
      </c>
      <c r="BT9">
        <v>79</v>
      </c>
      <c r="BU9">
        <v>146</v>
      </c>
      <c r="BV9">
        <v>112</v>
      </c>
      <c r="BW9">
        <v>303</v>
      </c>
      <c r="BX9">
        <v>748</v>
      </c>
      <c r="BY9">
        <v>788</v>
      </c>
      <c r="BZ9">
        <v>684</v>
      </c>
    </row>
    <row r="10" spans="1:78" x14ac:dyDescent="0.25">
      <c r="A10" t="s">
        <v>103</v>
      </c>
      <c r="B10">
        <v>1107</v>
      </c>
      <c r="C10">
        <v>950</v>
      </c>
      <c r="D10">
        <v>103</v>
      </c>
      <c r="E10">
        <v>55</v>
      </c>
      <c r="F10">
        <v>139</v>
      </c>
      <c r="G10">
        <v>632</v>
      </c>
      <c r="H10">
        <v>336</v>
      </c>
      <c r="I10">
        <v>334</v>
      </c>
      <c r="J10">
        <v>354</v>
      </c>
      <c r="K10">
        <v>220</v>
      </c>
      <c r="L10">
        <v>198</v>
      </c>
      <c r="M10">
        <v>247</v>
      </c>
      <c r="N10">
        <v>708</v>
      </c>
      <c r="O10">
        <v>121</v>
      </c>
      <c r="P10">
        <v>32</v>
      </c>
      <c r="Q10">
        <v>174</v>
      </c>
      <c r="R10">
        <v>933</v>
      </c>
      <c r="S10">
        <v>816</v>
      </c>
      <c r="T10">
        <v>168</v>
      </c>
      <c r="U10">
        <v>110</v>
      </c>
      <c r="V10">
        <v>889</v>
      </c>
      <c r="W10">
        <v>93</v>
      </c>
      <c r="X10">
        <v>109</v>
      </c>
      <c r="Y10">
        <v>108</v>
      </c>
      <c r="Z10">
        <v>999</v>
      </c>
      <c r="AA10">
        <v>1107</v>
      </c>
      <c r="AB10">
        <v>999</v>
      </c>
      <c r="AC10">
        <v>166</v>
      </c>
      <c r="AD10">
        <v>866</v>
      </c>
      <c r="AE10">
        <v>68</v>
      </c>
      <c r="AF10">
        <v>844</v>
      </c>
      <c r="AG10">
        <v>220</v>
      </c>
      <c r="AH10">
        <v>9</v>
      </c>
      <c r="AI10">
        <v>960</v>
      </c>
      <c r="AJ10">
        <v>72</v>
      </c>
      <c r="AK10">
        <v>67</v>
      </c>
      <c r="AL10">
        <v>795</v>
      </c>
      <c r="AM10">
        <v>246</v>
      </c>
      <c r="AN10">
        <v>16</v>
      </c>
      <c r="AO10">
        <v>47</v>
      </c>
      <c r="AP10">
        <v>104</v>
      </c>
      <c r="AQ10">
        <v>123</v>
      </c>
      <c r="AR10">
        <v>54</v>
      </c>
      <c r="AS10">
        <v>59</v>
      </c>
      <c r="AT10">
        <v>115</v>
      </c>
      <c r="AU10">
        <v>66</v>
      </c>
      <c r="AV10">
        <v>83</v>
      </c>
      <c r="AW10">
        <v>19</v>
      </c>
      <c r="AX10">
        <v>83</v>
      </c>
      <c r="AY10">
        <v>112</v>
      </c>
      <c r="AZ10">
        <v>61</v>
      </c>
      <c r="BA10">
        <v>51</v>
      </c>
      <c r="BB10">
        <v>97</v>
      </c>
      <c r="BC10">
        <v>80</v>
      </c>
      <c r="BD10">
        <v>2</v>
      </c>
      <c r="BE10">
        <v>223</v>
      </c>
      <c r="BF10">
        <v>884</v>
      </c>
      <c r="BG10">
        <v>749</v>
      </c>
      <c r="BH10">
        <v>359</v>
      </c>
      <c r="BI10">
        <v>387</v>
      </c>
      <c r="BJ10">
        <v>176</v>
      </c>
      <c r="BK10">
        <v>128</v>
      </c>
      <c r="BL10">
        <v>38</v>
      </c>
      <c r="BM10">
        <v>377</v>
      </c>
      <c r="BN10">
        <v>413</v>
      </c>
      <c r="BO10">
        <v>274</v>
      </c>
      <c r="BP10">
        <v>44</v>
      </c>
      <c r="BQ10">
        <v>420</v>
      </c>
      <c r="BR10">
        <v>513</v>
      </c>
      <c r="BS10">
        <v>523</v>
      </c>
      <c r="BT10">
        <v>79</v>
      </c>
      <c r="BU10">
        <v>161</v>
      </c>
      <c r="BV10">
        <v>109</v>
      </c>
      <c r="BW10">
        <v>331</v>
      </c>
      <c r="BX10">
        <v>774</v>
      </c>
      <c r="BY10">
        <v>816</v>
      </c>
      <c r="BZ10">
        <v>703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496</v>
      </c>
      <c r="C12">
        <v>428</v>
      </c>
      <c r="D12">
        <v>40</v>
      </c>
      <c r="E12">
        <v>28</v>
      </c>
      <c r="F12">
        <v>48</v>
      </c>
      <c r="G12">
        <v>293</v>
      </c>
      <c r="H12">
        <v>154</v>
      </c>
      <c r="I12">
        <v>173</v>
      </c>
      <c r="J12">
        <v>184</v>
      </c>
      <c r="K12">
        <v>81</v>
      </c>
      <c r="L12">
        <v>57</v>
      </c>
      <c r="M12">
        <v>91</v>
      </c>
      <c r="N12">
        <v>357</v>
      </c>
      <c r="O12">
        <v>37</v>
      </c>
      <c r="P12">
        <v>11</v>
      </c>
      <c r="Q12">
        <v>80</v>
      </c>
      <c r="R12">
        <v>416</v>
      </c>
      <c r="S12">
        <v>404</v>
      </c>
      <c r="T12">
        <v>55</v>
      </c>
      <c r="U12">
        <v>30</v>
      </c>
      <c r="V12">
        <v>426</v>
      </c>
      <c r="W12">
        <v>31</v>
      </c>
      <c r="X12">
        <v>34</v>
      </c>
      <c r="Y12">
        <v>42</v>
      </c>
      <c r="Z12">
        <v>454</v>
      </c>
      <c r="AA12">
        <v>496</v>
      </c>
      <c r="AB12">
        <v>454</v>
      </c>
      <c r="AC12">
        <v>75</v>
      </c>
      <c r="AD12">
        <v>399</v>
      </c>
      <c r="AE12">
        <v>20</v>
      </c>
      <c r="AF12">
        <v>362</v>
      </c>
      <c r="AG12">
        <v>114</v>
      </c>
      <c r="AH12">
        <v>8</v>
      </c>
      <c r="AI12">
        <v>450</v>
      </c>
      <c r="AJ12">
        <v>26</v>
      </c>
      <c r="AK12">
        <v>17</v>
      </c>
      <c r="AL12">
        <v>402</v>
      </c>
      <c r="AM12">
        <v>70</v>
      </c>
      <c r="AN12">
        <v>8</v>
      </c>
      <c r="AO12">
        <v>16</v>
      </c>
      <c r="AP12">
        <v>50</v>
      </c>
      <c r="AQ12">
        <v>73</v>
      </c>
      <c r="AR12">
        <v>19</v>
      </c>
      <c r="AS12">
        <v>30</v>
      </c>
      <c r="AT12">
        <v>45</v>
      </c>
      <c r="AU12">
        <v>24</v>
      </c>
      <c r="AV12">
        <v>32</v>
      </c>
      <c r="AW12">
        <v>10</v>
      </c>
      <c r="AX12">
        <v>30</v>
      </c>
      <c r="AY12">
        <v>56</v>
      </c>
      <c r="AZ12">
        <v>30</v>
      </c>
      <c r="BA12">
        <v>25</v>
      </c>
      <c r="BB12">
        <v>36</v>
      </c>
      <c r="BC12">
        <v>37</v>
      </c>
      <c r="BD12">
        <v>0</v>
      </c>
      <c r="BE12">
        <v>129</v>
      </c>
      <c r="BF12">
        <v>367</v>
      </c>
      <c r="BG12">
        <v>381</v>
      </c>
      <c r="BH12">
        <v>114</v>
      </c>
      <c r="BI12">
        <v>219</v>
      </c>
      <c r="BJ12">
        <v>94</v>
      </c>
      <c r="BK12">
        <v>52</v>
      </c>
      <c r="BL12">
        <v>13</v>
      </c>
      <c r="BM12">
        <v>268</v>
      </c>
      <c r="BN12">
        <v>168</v>
      </c>
      <c r="BO12">
        <v>53</v>
      </c>
      <c r="BP12">
        <v>7</v>
      </c>
      <c r="BQ12">
        <v>276</v>
      </c>
      <c r="BR12">
        <v>314</v>
      </c>
      <c r="BS12">
        <v>326</v>
      </c>
      <c r="BT12">
        <v>34</v>
      </c>
      <c r="BU12">
        <v>105</v>
      </c>
      <c r="BV12">
        <v>60</v>
      </c>
      <c r="BW12">
        <v>231</v>
      </c>
      <c r="BX12">
        <v>337</v>
      </c>
      <c r="BY12">
        <v>369</v>
      </c>
      <c r="BZ12">
        <v>300</v>
      </c>
    </row>
    <row r="13" spans="1:78" x14ac:dyDescent="0.25">
      <c r="B13" s="7">
        <v>0.45</v>
      </c>
      <c r="C13" s="7">
        <v>0.45</v>
      </c>
      <c r="D13" s="7">
        <v>0.39</v>
      </c>
      <c r="E13" s="7">
        <v>0.51</v>
      </c>
      <c r="F13" s="7">
        <v>0.35</v>
      </c>
      <c r="G13" s="7">
        <v>0.46</v>
      </c>
      <c r="H13" s="7">
        <v>0.46</v>
      </c>
      <c r="I13" s="7">
        <v>0.52</v>
      </c>
      <c r="J13" s="7">
        <v>0.52</v>
      </c>
      <c r="K13" s="7">
        <v>0.37</v>
      </c>
      <c r="L13" s="7">
        <v>0.28999999999999998</v>
      </c>
      <c r="M13" s="7">
        <v>0.37</v>
      </c>
      <c r="N13" s="7">
        <v>0.5</v>
      </c>
      <c r="O13" s="7">
        <v>0.3</v>
      </c>
      <c r="P13" s="7">
        <v>0.35</v>
      </c>
      <c r="Q13" s="7">
        <v>0.46</v>
      </c>
      <c r="R13" s="7">
        <v>0.45</v>
      </c>
      <c r="S13" s="7">
        <v>0.49</v>
      </c>
      <c r="T13" s="7">
        <v>0.33</v>
      </c>
      <c r="U13" s="7">
        <v>0.28000000000000003</v>
      </c>
      <c r="V13" s="7">
        <v>0.48</v>
      </c>
      <c r="W13" s="7">
        <v>0.33</v>
      </c>
      <c r="X13" s="7">
        <v>0.31</v>
      </c>
      <c r="Y13" s="7">
        <v>0.39</v>
      </c>
      <c r="Z13" s="7">
        <v>0.45</v>
      </c>
      <c r="AA13" s="7">
        <v>0.45</v>
      </c>
      <c r="AB13" s="7">
        <v>0.45</v>
      </c>
      <c r="AC13" s="7">
        <v>0.45</v>
      </c>
      <c r="AD13" s="7">
        <v>0.46</v>
      </c>
      <c r="AE13" s="7">
        <v>0.28999999999999998</v>
      </c>
      <c r="AF13" s="7">
        <v>0.43</v>
      </c>
      <c r="AG13" s="7">
        <v>0.52</v>
      </c>
      <c r="AH13" s="7">
        <v>0.87</v>
      </c>
      <c r="AI13" s="7">
        <v>0.47</v>
      </c>
      <c r="AJ13" s="7">
        <v>0.37</v>
      </c>
      <c r="AK13" s="7">
        <v>0.25</v>
      </c>
      <c r="AL13" s="7">
        <v>0.51</v>
      </c>
      <c r="AM13" s="7">
        <v>0.28999999999999998</v>
      </c>
      <c r="AN13" s="7">
        <v>0.46</v>
      </c>
      <c r="AO13" s="7">
        <v>0.33</v>
      </c>
      <c r="AP13" s="7">
        <v>0.48</v>
      </c>
      <c r="AQ13" s="7">
        <v>0.59</v>
      </c>
      <c r="AR13" s="7">
        <v>0.35</v>
      </c>
      <c r="AS13" s="7">
        <v>0.51</v>
      </c>
      <c r="AT13" s="7">
        <v>0.39</v>
      </c>
      <c r="AU13" s="7">
        <v>0.37</v>
      </c>
      <c r="AV13" s="7">
        <v>0.39</v>
      </c>
      <c r="AW13" s="7">
        <v>0.51</v>
      </c>
      <c r="AX13" s="7">
        <v>0.36</v>
      </c>
      <c r="AY13" s="7">
        <v>0.5</v>
      </c>
      <c r="AZ13" s="7">
        <v>0.49</v>
      </c>
      <c r="BA13" s="7">
        <v>0.49</v>
      </c>
      <c r="BB13" s="7">
        <v>0.37</v>
      </c>
      <c r="BC13" s="7">
        <v>0.46</v>
      </c>
      <c r="BD13" t="s">
        <v>108</v>
      </c>
      <c r="BE13" s="7">
        <v>0.57999999999999996</v>
      </c>
      <c r="BF13" s="7">
        <v>0.42</v>
      </c>
      <c r="BG13" s="7">
        <v>0.51</v>
      </c>
      <c r="BH13" s="7">
        <v>0.32</v>
      </c>
      <c r="BI13" s="7">
        <v>0.56000000000000005</v>
      </c>
      <c r="BJ13" s="7">
        <v>0.53</v>
      </c>
      <c r="BK13" s="7">
        <v>0.4</v>
      </c>
      <c r="BL13" s="7">
        <v>0.35</v>
      </c>
      <c r="BM13" s="7">
        <v>0.71</v>
      </c>
      <c r="BN13" s="7">
        <v>0.41</v>
      </c>
      <c r="BO13" s="7">
        <v>0.2</v>
      </c>
      <c r="BP13" s="7">
        <v>0.16</v>
      </c>
      <c r="BQ13" s="7">
        <v>0.66</v>
      </c>
      <c r="BR13" s="7">
        <v>0.61</v>
      </c>
      <c r="BS13" s="7">
        <v>0.62</v>
      </c>
      <c r="BT13" s="7">
        <v>0.43</v>
      </c>
      <c r="BU13" s="7">
        <v>0.65</v>
      </c>
      <c r="BV13" s="7">
        <v>0.54</v>
      </c>
      <c r="BW13" s="7">
        <v>0.7</v>
      </c>
      <c r="BX13" s="7">
        <v>0.44</v>
      </c>
      <c r="BY13" s="7">
        <v>0.45</v>
      </c>
      <c r="BZ13" s="7">
        <v>0.43</v>
      </c>
    </row>
    <row r="14" spans="1:78" x14ac:dyDescent="0.25">
      <c r="A14" t="s">
        <v>55</v>
      </c>
      <c r="B14">
        <v>601</v>
      </c>
      <c r="C14">
        <v>512</v>
      </c>
      <c r="D14">
        <v>63</v>
      </c>
      <c r="E14">
        <v>27</v>
      </c>
      <c r="F14">
        <v>90</v>
      </c>
      <c r="G14">
        <v>331</v>
      </c>
      <c r="H14">
        <v>181</v>
      </c>
      <c r="I14">
        <v>161</v>
      </c>
      <c r="J14">
        <v>166</v>
      </c>
      <c r="K14">
        <v>137</v>
      </c>
      <c r="L14">
        <v>139</v>
      </c>
      <c r="M14">
        <v>153</v>
      </c>
      <c r="N14">
        <v>345</v>
      </c>
      <c r="O14">
        <v>83</v>
      </c>
      <c r="P14">
        <v>20</v>
      </c>
      <c r="Q14">
        <v>95</v>
      </c>
      <c r="R14">
        <v>507</v>
      </c>
      <c r="S14">
        <v>405</v>
      </c>
      <c r="T14">
        <v>110</v>
      </c>
      <c r="U14">
        <v>80</v>
      </c>
      <c r="V14">
        <v>453</v>
      </c>
      <c r="W14">
        <v>62</v>
      </c>
      <c r="X14">
        <v>76</v>
      </c>
      <c r="Y14">
        <v>64</v>
      </c>
      <c r="Z14">
        <v>537</v>
      </c>
      <c r="AA14">
        <v>601</v>
      </c>
      <c r="AB14">
        <v>537</v>
      </c>
      <c r="AC14">
        <v>90</v>
      </c>
      <c r="AD14">
        <v>460</v>
      </c>
      <c r="AE14">
        <v>47</v>
      </c>
      <c r="AF14">
        <v>475</v>
      </c>
      <c r="AG14">
        <v>104</v>
      </c>
      <c r="AH14">
        <v>1</v>
      </c>
      <c r="AI14">
        <v>500</v>
      </c>
      <c r="AJ14">
        <v>46</v>
      </c>
      <c r="AK14">
        <v>50</v>
      </c>
      <c r="AL14">
        <v>387</v>
      </c>
      <c r="AM14">
        <v>173</v>
      </c>
      <c r="AN14">
        <v>8</v>
      </c>
      <c r="AO14">
        <v>31</v>
      </c>
      <c r="AP14">
        <v>52</v>
      </c>
      <c r="AQ14">
        <v>49</v>
      </c>
      <c r="AR14">
        <v>34</v>
      </c>
      <c r="AS14">
        <v>29</v>
      </c>
      <c r="AT14">
        <v>70</v>
      </c>
      <c r="AU14">
        <v>41</v>
      </c>
      <c r="AV14">
        <v>48</v>
      </c>
      <c r="AW14">
        <v>9</v>
      </c>
      <c r="AX14">
        <v>53</v>
      </c>
      <c r="AY14">
        <v>57</v>
      </c>
      <c r="AZ14">
        <v>30</v>
      </c>
      <c r="BA14">
        <v>25</v>
      </c>
      <c r="BB14">
        <v>60</v>
      </c>
      <c r="BC14">
        <v>43</v>
      </c>
      <c r="BD14">
        <v>2</v>
      </c>
      <c r="BE14">
        <v>93</v>
      </c>
      <c r="BF14">
        <v>509</v>
      </c>
      <c r="BG14">
        <v>363</v>
      </c>
      <c r="BH14">
        <v>239</v>
      </c>
      <c r="BI14">
        <v>165</v>
      </c>
      <c r="BJ14">
        <v>82</v>
      </c>
      <c r="BK14">
        <v>76</v>
      </c>
      <c r="BL14">
        <v>25</v>
      </c>
      <c r="BM14">
        <v>107</v>
      </c>
      <c r="BN14">
        <v>243</v>
      </c>
      <c r="BO14">
        <v>216</v>
      </c>
      <c r="BP14">
        <v>36</v>
      </c>
      <c r="BQ14">
        <v>140</v>
      </c>
      <c r="BR14">
        <v>195</v>
      </c>
      <c r="BS14">
        <v>192</v>
      </c>
      <c r="BT14">
        <v>45</v>
      </c>
      <c r="BU14">
        <v>54</v>
      </c>
      <c r="BV14">
        <v>49</v>
      </c>
      <c r="BW14">
        <v>97</v>
      </c>
      <c r="BX14">
        <v>430</v>
      </c>
      <c r="BY14">
        <v>441</v>
      </c>
      <c r="BZ14">
        <v>399</v>
      </c>
    </row>
    <row r="15" spans="1:78" x14ac:dyDescent="0.25">
      <c r="B15" s="7">
        <v>0.54</v>
      </c>
      <c r="C15" s="7">
        <v>0.54</v>
      </c>
      <c r="D15" s="7">
        <v>0.61</v>
      </c>
      <c r="E15" s="7">
        <v>0.49</v>
      </c>
      <c r="F15" s="7">
        <v>0.64</v>
      </c>
      <c r="G15" s="7">
        <v>0.52</v>
      </c>
      <c r="H15" s="7">
        <v>0.54</v>
      </c>
      <c r="I15" s="7">
        <v>0.48</v>
      </c>
      <c r="J15" s="7">
        <v>0.47</v>
      </c>
      <c r="K15" s="7">
        <v>0.62</v>
      </c>
      <c r="L15" s="7">
        <v>0.7</v>
      </c>
      <c r="M15" s="7">
        <v>0.62</v>
      </c>
      <c r="N15" s="7">
        <v>0.49</v>
      </c>
      <c r="O15" s="7">
        <v>0.69</v>
      </c>
      <c r="P15" s="7">
        <v>0.65</v>
      </c>
      <c r="Q15" s="7">
        <v>0.54</v>
      </c>
      <c r="R15" s="7">
        <v>0.54</v>
      </c>
      <c r="S15" s="7">
        <v>0.5</v>
      </c>
      <c r="T15" s="7">
        <v>0.66</v>
      </c>
      <c r="U15" s="7">
        <v>0.72</v>
      </c>
      <c r="V15" s="7">
        <v>0.51</v>
      </c>
      <c r="W15" s="7">
        <v>0.67</v>
      </c>
      <c r="X15" s="7">
        <v>0.69</v>
      </c>
      <c r="Y15" s="7">
        <v>0.59</v>
      </c>
      <c r="Z15" s="7">
        <v>0.54</v>
      </c>
      <c r="AA15" s="7">
        <v>0.54</v>
      </c>
      <c r="AB15" s="7">
        <v>0.54</v>
      </c>
      <c r="AC15" s="7">
        <v>0.54</v>
      </c>
      <c r="AD15" s="7">
        <v>0.53</v>
      </c>
      <c r="AE15" s="7">
        <v>0.7</v>
      </c>
      <c r="AF15" s="7">
        <v>0.56000000000000005</v>
      </c>
      <c r="AG15" s="7">
        <v>0.47</v>
      </c>
      <c r="AH15" s="7">
        <v>0.13</v>
      </c>
      <c r="AI15" s="7">
        <v>0.52</v>
      </c>
      <c r="AJ15" s="7">
        <v>0.63</v>
      </c>
      <c r="AK15" s="7">
        <v>0.75</v>
      </c>
      <c r="AL15" s="7">
        <v>0.49</v>
      </c>
      <c r="AM15" s="7">
        <v>0.7</v>
      </c>
      <c r="AN15" s="7">
        <v>0.47</v>
      </c>
      <c r="AO15" s="7">
        <v>0.67</v>
      </c>
      <c r="AP15" s="7">
        <v>0.51</v>
      </c>
      <c r="AQ15" s="7">
        <v>0.4</v>
      </c>
      <c r="AR15" s="7">
        <v>0.64</v>
      </c>
      <c r="AS15" s="7">
        <v>0.49</v>
      </c>
      <c r="AT15" s="7">
        <v>0.61</v>
      </c>
      <c r="AU15" s="7">
        <v>0.63</v>
      </c>
      <c r="AV15" s="7">
        <v>0.59</v>
      </c>
      <c r="AW15" s="7">
        <v>0.49</v>
      </c>
      <c r="AX15" s="7">
        <v>0.64</v>
      </c>
      <c r="AY15" s="7">
        <v>0.5</v>
      </c>
      <c r="AZ15" s="7">
        <v>0.49</v>
      </c>
      <c r="BA15" s="7">
        <v>0.49</v>
      </c>
      <c r="BB15" s="7">
        <v>0.61</v>
      </c>
      <c r="BC15" s="7">
        <v>0.54</v>
      </c>
      <c r="BD15" s="7">
        <v>1</v>
      </c>
      <c r="BE15" s="7">
        <v>0.41</v>
      </c>
      <c r="BF15" s="7">
        <v>0.57999999999999996</v>
      </c>
      <c r="BG15" s="7">
        <v>0.48</v>
      </c>
      <c r="BH15" s="7">
        <v>0.67</v>
      </c>
      <c r="BI15" s="7">
        <v>0.43</v>
      </c>
      <c r="BJ15" s="7">
        <v>0.47</v>
      </c>
      <c r="BK15" s="7">
        <v>0.59</v>
      </c>
      <c r="BL15" s="7">
        <v>0.65</v>
      </c>
      <c r="BM15" s="7">
        <v>0.28000000000000003</v>
      </c>
      <c r="BN15" s="7">
        <v>0.59</v>
      </c>
      <c r="BO15" s="7">
        <v>0.79</v>
      </c>
      <c r="BP15" s="7">
        <v>0.82</v>
      </c>
      <c r="BQ15" s="7">
        <v>0.33</v>
      </c>
      <c r="BR15" s="7">
        <v>0.38</v>
      </c>
      <c r="BS15" s="7">
        <v>0.37</v>
      </c>
      <c r="BT15" s="7">
        <v>0.56999999999999995</v>
      </c>
      <c r="BU15" s="7">
        <v>0.34</v>
      </c>
      <c r="BV15" s="7">
        <v>0.45</v>
      </c>
      <c r="BW15" s="7">
        <v>0.28999999999999998</v>
      </c>
      <c r="BX15" s="7">
        <v>0.56000000000000005</v>
      </c>
      <c r="BY15" s="7">
        <v>0.54</v>
      </c>
      <c r="BZ15" s="7">
        <v>0.56999999999999995</v>
      </c>
    </row>
    <row r="16" spans="1:78" x14ac:dyDescent="0.25">
      <c r="A16" t="s">
        <v>40</v>
      </c>
      <c r="B16">
        <v>3</v>
      </c>
      <c r="C16">
        <v>3</v>
      </c>
      <c r="D16">
        <v>0</v>
      </c>
      <c r="E16">
        <v>0</v>
      </c>
      <c r="F16">
        <v>0</v>
      </c>
      <c r="G16">
        <v>3</v>
      </c>
      <c r="H16">
        <v>0</v>
      </c>
      <c r="I16">
        <v>0</v>
      </c>
      <c r="J16">
        <v>3</v>
      </c>
      <c r="K16">
        <v>0</v>
      </c>
      <c r="L16">
        <v>0</v>
      </c>
      <c r="M16">
        <v>0</v>
      </c>
      <c r="N16">
        <v>3</v>
      </c>
      <c r="O16">
        <v>0</v>
      </c>
      <c r="P16">
        <v>0</v>
      </c>
      <c r="Q16">
        <v>0</v>
      </c>
      <c r="R16">
        <v>3</v>
      </c>
      <c r="S16">
        <v>2</v>
      </c>
      <c r="T16">
        <v>2</v>
      </c>
      <c r="U16">
        <v>0</v>
      </c>
      <c r="V16">
        <v>3</v>
      </c>
      <c r="W16">
        <v>0</v>
      </c>
      <c r="X16">
        <v>0</v>
      </c>
      <c r="Y16">
        <v>2</v>
      </c>
      <c r="Z16">
        <v>2</v>
      </c>
      <c r="AA16">
        <v>3</v>
      </c>
      <c r="AB16">
        <v>2</v>
      </c>
      <c r="AC16">
        <v>0</v>
      </c>
      <c r="AD16">
        <v>3</v>
      </c>
      <c r="AE16">
        <v>0</v>
      </c>
      <c r="AF16">
        <v>3</v>
      </c>
      <c r="AG16">
        <v>0</v>
      </c>
      <c r="AH16">
        <v>0</v>
      </c>
      <c r="AI16">
        <v>3</v>
      </c>
      <c r="AJ16">
        <v>0</v>
      </c>
      <c r="AK16">
        <v>0</v>
      </c>
      <c r="AL16">
        <v>2</v>
      </c>
      <c r="AM16">
        <v>2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</v>
      </c>
      <c r="BC16">
        <v>0</v>
      </c>
      <c r="BD16">
        <v>0</v>
      </c>
      <c r="BE16">
        <v>0</v>
      </c>
      <c r="BF16">
        <v>3</v>
      </c>
      <c r="BG16">
        <v>0</v>
      </c>
      <c r="BH16">
        <v>3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3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3</v>
      </c>
      <c r="BY16">
        <v>2</v>
      </c>
      <c r="BZ16">
        <v>2</v>
      </c>
    </row>
    <row r="17" spans="1:78" x14ac:dyDescent="0.25">
      <c r="B17">
        <v>0</v>
      </c>
      <c r="C17">
        <v>0</v>
      </c>
      <c r="D17" t="s">
        <v>106</v>
      </c>
      <c r="E17" t="s">
        <v>106</v>
      </c>
      <c r="F17" t="s">
        <v>106</v>
      </c>
      <c r="G17" s="7">
        <v>0.01</v>
      </c>
      <c r="H17" t="s">
        <v>106</v>
      </c>
      <c r="I17" t="s">
        <v>106</v>
      </c>
      <c r="J17" s="7">
        <v>0.01</v>
      </c>
      <c r="K17" t="s">
        <v>106</v>
      </c>
      <c r="L17" t="s">
        <v>106</v>
      </c>
      <c r="M17" t="s">
        <v>106</v>
      </c>
      <c r="N17">
        <v>0</v>
      </c>
      <c r="O17" t="s">
        <v>106</v>
      </c>
      <c r="P17" t="s">
        <v>106</v>
      </c>
      <c r="Q17" t="s">
        <v>106</v>
      </c>
      <c r="R17">
        <v>0</v>
      </c>
      <c r="S17">
        <v>0</v>
      </c>
      <c r="T17" s="7">
        <v>0.01</v>
      </c>
      <c r="U17" t="s">
        <v>106</v>
      </c>
      <c r="V17">
        <v>0</v>
      </c>
      <c r="W17" t="s">
        <v>106</v>
      </c>
      <c r="X17" t="s">
        <v>106</v>
      </c>
      <c r="Y17" s="7">
        <v>0.02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>
        <v>0</v>
      </c>
      <c r="AG17" t="s">
        <v>106</v>
      </c>
      <c r="AH17" t="s">
        <v>106</v>
      </c>
      <c r="AI17">
        <v>0</v>
      </c>
      <c r="AJ17" t="s">
        <v>106</v>
      </c>
      <c r="AK17" t="s">
        <v>106</v>
      </c>
      <c r="AL17">
        <v>0</v>
      </c>
      <c r="AM17" s="7">
        <v>0.01</v>
      </c>
      <c r="AN17" t="s">
        <v>106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s="7">
        <v>0.02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s="7">
        <v>0.02</v>
      </c>
      <c r="BC17" t="s">
        <v>106</v>
      </c>
      <c r="BD17" t="s">
        <v>106</v>
      </c>
      <c r="BE17" t="s">
        <v>106</v>
      </c>
      <c r="BF17">
        <v>0</v>
      </c>
      <c r="BG17" t="s">
        <v>106</v>
      </c>
      <c r="BH17" s="7">
        <v>0.01</v>
      </c>
      <c r="BI17" t="s">
        <v>106</v>
      </c>
      <c r="BJ17" t="s">
        <v>106</v>
      </c>
      <c r="BK17" t="s">
        <v>106</v>
      </c>
      <c r="BL17" t="s">
        <v>106</v>
      </c>
      <c r="BM17" t="s">
        <v>106</v>
      </c>
      <c r="BN17" t="s">
        <v>106</v>
      </c>
      <c r="BO17" s="7">
        <v>0.01</v>
      </c>
      <c r="BP17" t="s">
        <v>106</v>
      </c>
      <c r="BQ17" t="s">
        <v>106</v>
      </c>
      <c r="BR17" t="s">
        <v>106</v>
      </c>
      <c r="BS17" t="s">
        <v>106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6</v>
      </c>
      <c r="C18">
        <v>6</v>
      </c>
      <c r="D18">
        <v>0</v>
      </c>
      <c r="E18">
        <v>0</v>
      </c>
      <c r="F18">
        <v>1</v>
      </c>
      <c r="G18">
        <v>5</v>
      </c>
      <c r="H18">
        <v>0</v>
      </c>
      <c r="I18">
        <v>1</v>
      </c>
      <c r="J18">
        <v>1</v>
      </c>
      <c r="K18">
        <v>2</v>
      </c>
      <c r="L18">
        <v>2</v>
      </c>
      <c r="M18">
        <v>2</v>
      </c>
      <c r="N18">
        <v>3</v>
      </c>
      <c r="O18">
        <v>1</v>
      </c>
      <c r="P18">
        <v>0</v>
      </c>
      <c r="Q18">
        <v>0</v>
      </c>
      <c r="R18">
        <v>6</v>
      </c>
      <c r="S18">
        <v>5</v>
      </c>
      <c r="T18">
        <v>1</v>
      </c>
      <c r="U18">
        <v>0</v>
      </c>
      <c r="V18">
        <v>6</v>
      </c>
      <c r="W18">
        <v>0</v>
      </c>
      <c r="X18">
        <v>0</v>
      </c>
      <c r="Y18">
        <v>0</v>
      </c>
      <c r="Z18">
        <v>6</v>
      </c>
      <c r="AA18">
        <v>6</v>
      </c>
      <c r="AB18">
        <v>6</v>
      </c>
      <c r="AC18">
        <v>2</v>
      </c>
      <c r="AD18">
        <v>4</v>
      </c>
      <c r="AE18">
        <v>1</v>
      </c>
      <c r="AF18">
        <v>5</v>
      </c>
      <c r="AG18">
        <v>2</v>
      </c>
      <c r="AH18">
        <v>0</v>
      </c>
      <c r="AI18">
        <v>6</v>
      </c>
      <c r="AJ18">
        <v>0</v>
      </c>
      <c r="AK18">
        <v>0</v>
      </c>
      <c r="AL18">
        <v>4</v>
      </c>
      <c r="AM18">
        <v>1</v>
      </c>
      <c r="AN18">
        <v>1</v>
      </c>
      <c r="AO18">
        <v>0</v>
      </c>
      <c r="AP18">
        <v>2</v>
      </c>
      <c r="AQ18">
        <v>1</v>
      </c>
      <c r="AR18">
        <v>1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1</v>
      </c>
      <c r="BA18">
        <v>1</v>
      </c>
      <c r="BB18">
        <v>0</v>
      </c>
      <c r="BC18">
        <v>0</v>
      </c>
      <c r="BD18">
        <v>0</v>
      </c>
      <c r="BE18">
        <v>2</v>
      </c>
      <c r="BF18">
        <v>5</v>
      </c>
      <c r="BG18">
        <v>4</v>
      </c>
      <c r="BH18">
        <v>2</v>
      </c>
      <c r="BI18">
        <v>4</v>
      </c>
      <c r="BJ18">
        <v>0</v>
      </c>
      <c r="BK18">
        <v>1</v>
      </c>
      <c r="BL18">
        <v>0</v>
      </c>
      <c r="BM18">
        <v>2</v>
      </c>
      <c r="BN18">
        <v>2</v>
      </c>
      <c r="BO18">
        <v>1</v>
      </c>
      <c r="BP18">
        <v>1</v>
      </c>
      <c r="BQ18">
        <v>4</v>
      </c>
      <c r="BR18">
        <v>3</v>
      </c>
      <c r="BS18">
        <v>5</v>
      </c>
      <c r="BT18">
        <v>0</v>
      </c>
      <c r="BU18">
        <v>2</v>
      </c>
      <c r="BV18">
        <v>1</v>
      </c>
      <c r="BW18">
        <v>3</v>
      </c>
      <c r="BX18">
        <v>3</v>
      </c>
      <c r="BY18">
        <v>4</v>
      </c>
      <c r="BZ18">
        <v>3</v>
      </c>
    </row>
    <row r="19" spans="1:78" x14ac:dyDescent="0.25">
      <c r="B19" s="7">
        <v>0.01</v>
      </c>
      <c r="C19" s="7">
        <v>0.01</v>
      </c>
      <c r="D19" t="s">
        <v>108</v>
      </c>
      <c r="E19" t="s">
        <v>108</v>
      </c>
      <c r="F19" s="7">
        <v>0.01</v>
      </c>
      <c r="G19" s="7">
        <v>0.01</v>
      </c>
      <c r="H19">
        <v>0</v>
      </c>
      <c r="I19">
        <v>0</v>
      </c>
      <c r="J19">
        <v>0</v>
      </c>
      <c r="K19" s="7">
        <v>0.01</v>
      </c>
      <c r="L19" s="7">
        <v>0.01</v>
      </c>
      <c r="M19" s="7">
        <v>0.01</v>
      </c>
      <c r="N19">
        <v>0</v>
      </c>
      <c r="O19" s="7">
        <v>0.01</v>
      </c>
      <c r="P19" t="s">
        <v>108</v>
      </c>
      <c r="Q19" t="s">
        <v>108</v>
      </c>
      <c r="R19" s="7">
        <v>0.01</v>
      </c>
      <c r="S19" s="7">
        <v>0.01</v>
      </c>
      <c r="T19" s="7">
        <v>0.01</v>
      </c>
      <c r="U19" t="s">
        <v>108</v>
      </c>
      <c r="V19" s="7">
        <v>0.01</v>
      </c>
      <c r="W19" t="s">
        <v>108</v>
      </c>
      <c r="X19" t="s">
        <v>108</v>
      </c>
      <c r="Y19" t="s">
        <v>108</v>
      </c>
      <c r="Z19" s="7">
        <v>0.01</v>
      </c>
      <c r="AA19" s="7">
        <v>0.01</v>
      </c>
      <c r="AB19" s="7">
        <v>0.01</v>
      </c>
      <c r="AC19" s="7">
        <v>0.01</v>
      </c>
      <c r="AD19">
        <v>0</v>
      </c>
      <c r="AE19" s="7">
        <v>0.01</v>
      </c>
      <c r="AF19" s="7">
        <v>0.01</v>
      </c>
      <c r="AG19" s="7">
        <v>0.01</v>
      </c>
      <c r="AH19" t="s">
        <v>108</v>
      </c>
      <c r="AI19" s="7">
        <v>0.01</v>
      </c>
      <c r="AJ19" t="s">
        <v>108</v>
      </c>
      <c r="AK19" t="s">
        <v>108</v>
      </c>
      <c r="AL19" s="7">
        <v>0.01</v>
      </c>
      <c r="AM19">
        <v>0</v>
      </c>
      <c r="AN19" s="7">
        <v>0.06</v>
      </c>
      <c r="AO19" t="s">
        <v>108</v>
      </c>
      <c r="AP19" s="7">
        <v>0.02</v>
      </c>
      <c r="AQ19" s="7">
        <v>0.01</v>
      </c>
      <c r="AR19" s="7">
        <v>0.01</v>
      </c>
      <c r="AS19" t="s">
        <v>108</v>
      </c>
      <c r="AT19" t="s">
        <v>108</v>
      </c>
      <c r="AU19" s="7">
        <v>0.01</v>
      </c>
      <c r="AV19" t="s">
        <v>108</v>
      </c>
      <c r="AW19" t="s">
        <v>108</v>
      </c>
      <c r="AX19" t="s">
        <v>108</v>
      </c>
      <c r="AY19" t="s">
        <v>108</v>
      </c>
      <c r="AZ19" s="7">
        <v>0.02</v>
      </c>
      <c r="BA19" s="7">
        <v>0.02</v>
      </c>
      <c r="BB19" t="s">
        <v>108</v>
      </c>
      <c r="BC19" t="s">
        <v>108</v>
      </c>
      <c r="BD19" t="s">
        <v>108</v>
      </c>
      <c r="BE19" s="7">
        <v>0.01</v>
      </c>
      <c r="BF19" s="7">
        <v>0.01</v>
      </c>
      <c r="BG19" s="7">
        <v>0.01</v>
      </c>
      <c r="BH19" s="7">
        <v>0.01</v>
      </c>
      <c r="BI19" s="7">
        <v>0.01</v>
      </c>
      <c r="BJ19" t="s">
        <v>108</v>
      </c>
      <c r="BK19" s="7">
        <v>0.01</v>
      </c>
      <c r="BL19" t="s">
        <v>108</v>
      </c>
      <c r="BM19" s="7">
        <v>0.01</v>
      </c>
      <c r="BN19" s="7">
        <v>0.01</v>
      </c>
      <c r="BO19">
        <v>0</v>
      </c>
      <c r="BP19" s="7">
        <v>0.02</v>
      </c>
      <c r="BQ19" s="7">
        <v>0.01</v>
      </c>
      <c r="BR19" s="7">
        <v>0.01</v>
      </c>
      <c r="BS19" s="7">
        <v>0.01</v>
      </c>
      <c r="BT19" t="s">
        <v>108</v>
      </c>
      <c r="BU19" s="7">
        <v>0.01</v>
      </c>
      <c r="BV19" s="7">
        <v>0.01</v>
      </c>
      <c r="BW19" s="7">
        <v>0.01</v>
      </c>
      <c r="BX19">
        <v>0</v>
      </c>
      <c r="BY19" s="7">
        <v>0.01</v>
      </c>
      <c r="BZ19">
        <v>0</v>
      </c>
    </row>
  </sheetData>
  <pageMargins left="0.7" right="0.7" top="0.75" bottom="0.75" header="0.3" footer="0.3"/>
  <pageSetup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854</v>
      </c>
    </row>
    <row r="2" spans="1:78" x14ac:dyDescent="0.25">
      <c r="A2" t="e">
        <f>- I looked into switching tariffs with my current supplier</f>
        <v>#NAME?</v>
      </c>
    </row>
    <row r="3" spans="1:78" x14ac:dyDescent="0.25">
      <c r="A3" t="s">
        <v>853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1066</v>
      </c>
      <c r="C9">
        <v>924</v>
      </c>
      <c r="D9">
        <v>86</v>
      </c>
      <c r="E9">
        <v>56</v>
      </c>
      <c r="F9">
        <v>129</v>
      </c>
      <c r="G9">
        <v>533</v>
      </c>
      <c r="H9">
        <v>404</v>
      </c>
      <c r="I9">
        <v>275</v>
      </c>
      <c r="J9">
        <v>288</v>
      </c>
      <c r="K9">
        <v>208</v>
      </c>
      <c r="L9">
        <v>295</v>
      </c>
      <c r="M9">
        <v>302</v>
      </c>
      <c r="N9">
        <v>613</v>
      </c>
      <c r="O9">
        <v>118</v>
      </c>
      <c r="P9">
        <v>33</v>
      </c>
      <c r="Q9">
        <v>200</v>
      </c>
      <c r="R9">
        <v>866</v>
      </c>
      <c r="S9">
        <v>767</v>
      </c>
      <c r="T9">
        <v>158</v>
      </c>
      <c r="U9">
        <v>130</v>
      </c>
      <c r="V9">
        <v>804</v>
      </c>
      <c r="W9">
        <v>106</v>
      </c>
      <c r="X9">
        <v>142</v>
      </c>
      <c r="Y9">
        <v>109</v>
      </c>
      <c r="Z9">
        <v>957</v>
      </c>
      <c r="AA9">
        <v>1066</v>
      </c>
      <c r="AB9">
        <v>957</v>
      </c>
      <c r="AC9">
        <v>156</v>
      </c>
      <c r="AD9">
        <v>836</v>
      </c>
      <c r="AE9">
        <v>67</v>
      </c>
      <c r="AF9">
        <v>826</v>
      </c>
      <c r="AG9">
        <v>202</v>
      </c>
      <c r="AH9">
        <v>7</v>
      </c>
      <c r="AI9">
        <v>900</v>
      </c>
      <c r="AJ9">
        <v>79</v>
      </c>
      <c r="AK9">
        <v>77</v>
      </c>
      <c r="AL9">
        <v>761</v>
      </c>
      <c r="AM9">
        <v>237</v>
      </c>
      <c r="AN9">
        <v>16</v>
      </c>
      <c r="AO9">
        <v>48</v>
      </c>
      <c r="AP9">
        <v>97</v>
      </c>
      <c r="AQ9">
        <v>117</v>
      </c>
      <c r="AR9">
        <v>50</v>
      </c>
      <c r="AS9">
        <v>58</v>
      </c>
      <c r="AT9">
        <v>118</v>
      </c>
      <c r="AU9">
        <v>61</v>
      </c>
      <c r="AV9">
        <v>80</v>
      </c>
      <c r="AW9">
        <v>16</v>
      </c>
      <c r="AX9">
        <v>69</v>
      </c>
      <c r="AY9">
        <v>115</v>
      </c>
      <c r="AZ9">
        <v>55</v>
      </c>
      <c r="BA9">
        <v>50</v>
      </c>
      <c r="BB9">
        <v>98</v>
      </c>
      <c r="BC9">
        <v>80</v>
      </c>
      <c r="BD9">
        <v>2</v>
      </c>
      <c r="BE9">
        <v>208</v>
      </c>
      <c r="BF9">
        <v>858</v>
      </c>
      <c r="BG9">
        <v>712</v>
      </c>
      <c r="BH9">
        <v>354</v>
      </c>
      <c r="BI9">
        <v>348</v>
      </c>
      <c r="BJ9">
        <v>168</v>
      </c>
      <c r="BK9">
        <v>139</v>
      </c>
      <c r="BL9">
        <v>38</v>
      </c>
      <c r="BM9">
        <v>340</v>
      </c>
      <c r="BN9">
        <v>401</v>
      </c>
      <c r="BO9">
        <v>280</v>
      </c>
      <c r="BP9">
        <v>45</v>
      </c>
      <c r="BQ9">
        <v>395</v>
      </c>
      <c r="BR9">
        <v>471</v>
      </c>
      <c r="BS9">
        <v>481</v>
      </c>
      <c r="BT9">
        <v>79</v>
      </c>
      <c r="BU9">
        <v>146</v>
      </c>
      <c r="BV9">
        <v>112</v>
      </c>
      <c r="BW9">
        <v>303</v>
      </c>
      <c r="BX9">
        <v>748</v>
      </c>
      <c r="BY9">
        <v>788</v>
      </c>
      <c r="BZ9">
        <v>684</v>
      </c>
    </row>
    <row r="10" spans="1:78" x14ac:dyDescent="0.25">
      <c r="A10" t="s">
        <v>103</v>
      </c>
      <c r="B10">
        <v>1107</v>
      </c>
      <c r="C10">
        <v>950</v>
      </c>
      <c r="D10">
        <v>103</v>
      </c>
      <c r="E10">
        <v>55</v>
      </c>
      <c r="F10">
        <v>139</v>
      </c>
      <c r="G10">
        <v>632</v>
      </c>
      <c r="H10">
        <v>336</v>
      </c>
      <c r="I10">
        <v>334</v>
      </c>
      <c r="J10">
        <v>354</v>
      </c>
      <c r="K10">
        <v>220</v>
      </c>
      <c r="L10">
        <v>198</v>
      </c>
      <c r="M10">
        <v>247</v>
      </c>
      <c r="N10">
        <v>708</v>
      </c>
      <c r="O10">
        <v>121</v>
      </c>
      <c r="P10">
        <v>32</v>
      </c>
      <c r="Q10">
        <v>174</v>
      </c>
      <c r="R10">
        <v>933</v>
      </c>
      <c r="S10">
        <v>816</v>
      </c>
      <c r="T10">
        <v>168</v>
      </c>
      <c r="U10">
        <v>110</v>
      </c>
      <c r="V10">
        <v>889</v>
      </c>
      <c r="W10">
        <v>93</v>
      </c>
      <c r="X10">
        <v>109</v>
      </c>
      <c r="Y10">
        <v>108</v>
      </c>
      <c r="Z10">
        <v>999</v>
      </c>
      <c r="AA10">
        <v>1107</v>
      </c>
      <c r="AB10">
        <v>999</v>
      </c>
      <c r="AC10">
        <v>166</v>
      </c>
      <c r="AD10">
        <v>866</v>
      </c>
      <c r="AE10">
        <v>68</v>
      </c>
      <c r="AF10">
        <v>844</v>
      </c>
      <c r="AG10">
        <v>220</v>
      </c>
      <c r="AH10">
        <v>9</v>
      </c>
      <c r="AI10">
        <v>960</v>
      </c>
      <c r="AJ10">
        <v>72</v>
      </c>
      <c r="AK10">
        <v>67</v>
      </c>
      <c r="AL10">
        <v>795</v>
      </c>
      <c r="AM10">
        <v>246</v>
      </c>
      <c r="AN10">
        <v>16</v>
      </c>
      <c r="AO10">
        <v>47</v>
      </c>
      <c r="AP10">
        <v>104</v>
      </c>
      <c r="AQ10">
        <v>123</v>
      </c>
      <c r="AR10">
        <v>54</v>
      </c>
      <c r="AS10">
        <v>59</v>
      </c>
      <c r="AT10">
        <v>115</v>
      </c>
      <c r="AU10">
        <v>66</v>
      </c>
      <c r="AV10">
        <v>83</v>
      </c>
      <c r="AW10">
        <v>19</v>
      </c>
      <c r="AX10">
        <v>83</v>
      </c>
      <c r="AY10">
        <v>112</v>
      </c>
      <c r="AZ10">
        <v>61</v>
      </c>
      <c r="BA10">
        <v>51</v>
      </c>
      <c r="BB10">
        <v>97</v>
      </c>
      <c r="BC10">
        <v>80</v>
      </c>
      <c r="BD10">
        <v>2</v>
      </c>
      <c r="BE10">
        <v>223</v>
      </c>
      <c r="BF10">
        <v>884</v>
      </c>
      <c r="BG10">
        <v>749</v>
      </c>
      <c r="BH10">
        <v>359</v>
      </c>
      <c r="BI10">
        <v>387</v>
      </c>
      <c r="BJ10">
        <v>176</v>
      </c>
      <c r="BK10">
        <v>128</v>
      </c>
      <c r="BL10">
        <v>38</v>
      </c>
      <c r="BM10">
        <v>377</v>
      </c>
      <c r="BN10">
        <v>413</v>
      </c>
      <c r="BO10">
        <v>274</v>
      </c>
      <c r="BP10">
        <v>44</v>
      </c>
      <c r="BQ10">
        <v>420</v>
      </c>
      <c r="BR10">
        <v>513</v>
      </c>
      <c r="BS10">
        <v>523</v>
      </c>
      <c r="BT10">
        <v>79</v>
      </c>
      <c r="BU10">
        <v>161</v>
      </c>
      <c r="BV10">
        <v>109</v>
      </c>
      <c r="BW10">
        <v>331</v>
      </c>
      <c r="BX10">
        <v>774</v>
      </c>
      <c r="BY10">
        <v>816</v>
      </c>
      <c r="BZ10">
        <v>703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355</v>
      </c>
      <c r="C12">
        <v>310</v>
      </c>
      <c r="D12">
        <v>30</v>
      </c>
      <c r="E12">
        <v>16</v>
      </c>
      <c r="F12">
        <v>31</v>
      </c>
      <c r="G12">
        <v>220</v>
      </c>
      <c r="H12">
        <v>104</v>
      </c>
      <c r="I12">
        <v>137</v>
      </c>
      <c r="J12">
        <v>125</v>
      </c>
      <c r="K12">
        <v>49</v>
      </c>
      <c r="L12">
        <v>44</v>
      </c>
      <c r="M12">
        <v>54</v>
      </c>
      <c r="N12">
        <v>265</v>
      </c>
      <c r="O12">
        <v>28</v>
      </c>
      <c r="P12">
        <v>7</v>
      </c>
      <c r="Q12">
        <v>50</v>
      </c>
      <c r="R12">
        <v>305</v>
      </c>
      <c r="S12">
        <v>298</v>
      </c>
      <c r="T12">
        <v>36</v>
      </c>
      <c r="U12">
        <v>20</v>
      </c>
      <c r="V12">
        <v>316</v>
      </c>
      <c r="W12">
        <v>21</v>
      </c>
      <c r="X12">
        <v>15</v>
      </c>
      <c r="Y12">
        <v>27</v>
      </c>
      <c r="Z12">
        <v>328</v>
      </c>
      <c r="AA12">
        <v>355</v>
      </c>
      <c r="AB12">
        <v>328</v>
      </c>
      <c r="AC12">
        <v>57</v>
      </c>
      <c r="AD12">
        <v>285</v>
      </c>
      <c r="AE12">
        <v>12</v>
      </c>
      <c r="AF12">
        <v>250</v>
      </c>
      <c r="AG12">
        <v>96</v>
      </c>
      <c r="AH12">
        <v>4</v>
      </c>
      <c r="AI12">
        <v>324</v>
      </c>
      <c r="AJ12">
        <v>17</v>
      </c>
      <c r="AK12">
        <v>13</v>
      </c>
      <c r="AL12">
        <v>305</v>
      </c>
      <c r="AM12">
        <v>44</v>
      </c>
      <c r="AN12">
        <v>0</v>
      </c>
      <c r="AO12">
        <v>5</v>
      </c>
      <c r="AP12">
        <v>40</v>
      </c>
      <c r="AQ12">
        <v>41</v>
      </c>
      <c r="AR12">
        <v>10</v>
      </c>
      <c r="AS12">
        <v>20</v>
      </c>
      <c r="AT12">
        <v>37</v>
      </c>
      <c r="AU12">
        <v>19</v>
      </c>
      <c r="AV12">
        <v>19</v>
      </c>
      <c r="AW12">
        <v>5</v>
      </c>
      <c r="AX12">
        <v>25</v>
      </c>
      <c r="AY12">
        <v>40</v>
      </c>
      <c r="AZ12">
        <v>24</v>
      </c>
      <c r="BA12">
        <v>14</v>
      </c>
      <c r="BB12">
        <v>28</v>
      </c>
      <c r="BC12">
        <v>32</v>
      </c>
      <c r="BD12">
        <v>0</v>
      </c>
      <c r="BE12">
        <v>99</v>
      </c>
      <c r="BF12">
        <v>256</v>
      </c>
      <c r="BG12">
        <v>286</v>
      </c>
      <c r="BH12">
        <v>69</v>
      </c>
      <c r="BI12">
        <v>180</v>
      </c>
      <c r="BJ12">
        <v>68</v>
      </c>
      <c r="BK12">
        <v>29</v>
      </c>
      <c r="BL12">
        <v>8</v>
      </c>
      <c r="BM12">
        <v>218</v>
      </c>
      <c r="BN12">
        <v>111</v>
      </c>
      <c r="BO12">
        <v>26</v>
      </c>
      <c r="BP12">
        <v>0</v>
      </c>
      <c r="BQ12">
        <v>225</v>
      </c>
      <c r="BR12">
        <v>242</v>
      </c>
      <c r="BS12">
        <v>259</v>
      </c>
      <c r="BT12">
        <v>21</v>
      </c>
      <c r="BU12">
        <v>87</v>
      </c>
      <c r="BV12">
        <v>46</v>
      </c>
      <c r="BW12">
        <v>191</v>
      </c>
      <c r="BX12">
        <v>228</v>
      </c>
      <c r="BY12">
        <v>247</v>
      </c>
      <c r="BZ12">
        <v>192</v>
      </c>
    </row>
    <row r="13" spans="1:78" x14ac:dyDescent="0.25">
      <c r="B13" s="7">
        <v>0.32</v>
      </c>
      <c r="C13" s="7">
        <v>0.33</v>
      </c>
      <c r="D13" s="7">
        <v>0.28999999999999998</v>
      </c>
      <c r="E13" s="7">
        <v>0.28999999999999998</v>
      </c>
      <c r="F13" s="7">
        <v>0.22</v>
      </c>
      <c r="G13" s="7">
        <v>0.35</v>
      </c>
      <c r="H13" s="7">
        <v>0.31</v>
      </c>
      <c r="I13" s="7">
        <v>0.41</v>
      </c>
      <c r="J13" s="7">
        <v>0.35</v>
      </c>
      <c r="K13" s="7">
        <v>0.22</v>
      </c>
      <c r="L13" s="7">
        <v>0.22</v>
      </c>
      <c r="M13" s="7">
        <v>0.22</v>
      </c>
      <c r="N13" s="7">
        <v>0.37</v>
      </c>
      <c r="O13" s="7">
        <v>0.24</v>
      </c>
      <c r="P13" s="7">
        <v>0.24</v>
      </c>
      <c r="Q13" s="7">
        <v>0.28999999999999998</v>
      </c>
      <c r="R13" s="7">
        <v>0.33</v>
      </c>
      <c r="S13" s="7">
        <v>0.37</v>
      </c>
      <c r="T13" s="7">
        <v>0.21</v>
      </c>
      <c r="U13" s="7">
        <v>0.18</v>
      </c>
      <c r="V13" s="7">
        <v>0.36</v>
      </c>
      <c r="W13" s="7">
        <v>0.22</v>
      </c>
      <c r="X13" s="7">
        <v>0.13</v>
      </c>
      <c r="Y13" s="7">
        <v>0.25</v>
      </c>
      <c r="Z13" s="7">
        <v>0.33</v>
      </c>
      <c r="AA13" s="7">
        <v>0.32</v>
      </c>
      <c r="AB13" s="7">
        <v>0.33</v>
      </c>
      <c r="AC13" s="7">
        <v>0.34</v>
      </c>
      <c r="AD13" s="7">
        <v>0.33</v>
      </c>
      <c r="AE13" s="7">
        <v>0.17</v>
      </c>
      <c r="AF13" s="7">
        <v>0.3</v>
      </c>
      <c r="AG13" s="7">
        <v>0.44</v>
      </c>
      <c r="AH13" s="7">
        <v>0.42</v>
      </c>
      <c r="AI13" s="7">
        <v>0.34</v>
      </c>
      <c r="AJ13" s="7">
        <v>0.23</v>
      </c>
      <c r="AK13" s="7">
        <v>0.19</v>
      </c>
      <c r="AL13" s="7">
        <v>0.38</v>
      </c>
      <c r="AM13" s="7">
        <v>0.18</v>
      </c>
      <c r="AN13" t="s">
        <v>108</v>
      </c>
      <c r="AO13" s="7">
        <v>0.11</v>
      </c>
      <c r="AP13" s="7">
        <v>0.39</v>
      </c>
      <c r="AQ13" s="7">
        <v>0.33</v>
      </c>
      <c r="AR13" s="7">
        <v>0.19</v>
      </c>
      <c r="AS13" s="7">
        <v>0.34</v>
      </c>
      <c r="AT13" s="7">
        <v>0.32</v>
      </c>
      <c r="AU13" s="7">
        <v>0.28999999999999998</v>
      </c>
      <c r="AV13" s="7">
        <v>0.24</v>
      </c>
      <c r="AW13" s="7">
        <v>0.27</v>
      </c>
      <c r="AX13" s="7">
        <v>0.3</v>
      </c>
      <c r="AY13" s="7">
        <v>0.36</v>
      </c>
      <c r="AZ13" s="7">
        <v>0.4</v>
      </c>
      <c r="BA13" s="7">
        <v>0.28000000000000003</v>
      </c>
      <c r="BB13" s="7">
        <v>0.28999999999999998</v>
      </c>
      <c r="BC13" s="7">
        <v>0.4</v>
      </c>
      <c r="BD13" t="s">
        <v>108</v>
      </c>
      <c r="BE13" s="7">
        <v>0.45</v>
      </c>
      <c r="BF13" s="7">
        <v>0.28999999999999998</v>
      </c>
      <c r="BG13" s="7">
        <v>0.38</v>
      </c>
      <c r="BH13" s="7">
        <v>0.19</v>
      </c>
      <c r="BI13" s="7">
        <v>0.47</v>
      </c>
      <c r="BJ13" s="7">
        <v>0.39</v>
      </c>
      <c r="BK13" s="7">
        <v>0.23</v>
      </c>
      <c r="BL13" s="7">
        <v>0.21</v>
      </c>
      <c r="BM13" s="7">
        <v>0.57999999999999996</v>
      </c>
      <c r="BN13" s="7">
        <v>0.27</v>
      </c>
      <c r="BO13" s="7">
        <v>0.1</v>
      </c>
      <c r="BP13" t="s">
        <v>108</v>
      </c>
      <c r="BQ13" s="7">
        <v>0.54</v>
      </c>
      <c r="BR13" s="7">
        <v>0.47</v>
      </c>
      <c r="BS13" s="7">
        <v>0.5</v>
      </c>
      <c r="BT13" s="7">
        <v>0.27</v>
      </c>
      <c r="BU13" s="7">
        <v>0.54</v>
      </c>
      <c r="BV13" s="7">
        <v>0.42</v>
      </c>
      <c r="BW13" s="7">
        <v>0.57999999999999996</v>
      </c>
      <c r="BX13" s="7">
        <v>0.28999999999999998</v>
      </c>
      <c r="BY13" s="7">
        <v>0.3</v>
      </c>
      <c r="BZ13" s="7">
        <v>0.27</v>
      </c>
    </row>
    <row r="14" spans="1:78" x14ac:dyDescent="0.25">
      <c r="A14" t="s">
        <v>55</v>
      </c>
      <c r="B14">
        <v>742</v>
      </c>
      <c r="C14">
        <v>630</v>
      </c>
      <c r="D14">
        <v>73</v>
      </c>
      <c r="E14">
        <v>39</v>
      </c>
      <c r="F14">
        <v>108</v>
      </c>
      <c r="G14">
        <v>403</v>
      </c>
      <c r="H14">
        <v>231</v>
      </c>
      <c r="I14">
        <v>194</v>
      </c>
      <c r="J14">
        <v>226</v>
      </c>
      <c r="K14">
        <v>169</v>
      </c>
      <c r="L14">
        <v>152</v>
      </c>
      <c r="M14">
        <v>190</v>
      </c>
      <c r="N14">
        <v>437</v>
      </c>
      <c r="O14">
        <v>91</v>
      </c>
      <c r="P14">
        <v>24</v>
      </c>
      <c r="Q14">
        <v>124</v>
      </c>
      <c r="R14">
        <v>618</v>
      </c>
      <c r="S14">
        <v>512</v>
      </c>
      <c r="T14">
        <v>129</v>
      </c>
      <c r="U14">
        <v>90</v>
      </c>
      <c r="V14">
        <v>564</v>
      </c>
      <c r="W14">
        <v>72</v>
      </c>
      <c r="X14">
        <v>94</v>
      </c>
      <c r="Y14">
        <v>79</v>
      </c>
      <c r="Z14">
        <v>663</v>
      </c>
      <c r="AA14">
        <v>742</v>
      </c>
      <c r="AB14">
        <v>663</v>
      </c>
      <c r="AC14">
        <v>110</v>
      </c>
      <c r="AD14">
        <v>571</v>
      </c>
      <c r="AE14">
        <v>56</v>
      </c>
      <c r="AF14">
        <v>584</v>
      </c>
      <c r="AG14">
        <v>124</v>
      </c>
      <c r="AH14">
        <v>5</v>
      </c>
      <c r="AI14">
        <v>629</v>
      </c>
      <c r="AJ14">
        <v>55</v>
      </c>
      <c r="AK14">
        <v>54</v>
      </c>
      <c r="AL14">
        <v>484</v>
      </c>
      <c r="AM14">
        <v>198</v>
      </c>
      <c r="AN14">
        <v>15</v>
      </c>
      <c r="AO14">
        <v>42</v>
      </c>
      <c r="AP14">
        <v>61</v>
      </c>
      <c r="AQ14">
        <v>81</v>
      </c>
      <c r="AR14">
        <v>42</v>
      </c>
      <c r="AS14">
        <v>39</v>
      </c>
      <c r="AT14">
        <v>78</v>
      </c>
      <c r="AU14">
        <v>47</v>
      </c>
      <c r="AV14">
        <v>61</v>
      </c>
      <c r="AW14">
        <v>14</v>
      </c>
      <c r="AX14">
        <v>58</v>
      </c>
      <c r="AY14">
        <v>72</v>
      </c>
      <c r="AZ14">
        <v>37</v>
      </c>
      <c r="BA14">
        <v>35</v>
      </c>
      <c r="BB14">
        <v>67</v>
      </c>
      <c r="BC14">
        <v>48</v>
      </c>
      <c r="BD14">
        <v>2</v>
      </c>
      <c r="BE14">
        <v>122</v>
      </c>
      <c r="BF14">
        <v>620</v>
      </c>
      <c r="BG14">
        <v>459</v>
      </c>
      <c r="BH14">
        <v>284</v>
      </c>
      <c r="BI14">
        <v>205</v>
      </c>
      <c r="BJ14">
        <v>107</v>
      </c>
      <c r="BK14">
        <v>97</v>
      </c>
      <c r="BL14">
        <v>30</v>
      </c>
      <c r="BM14">
        <v>158</v>
      </c>
      <c r="BN14">
        <v>299</v>
      </c>
      <c r="BO14">
        <v>243</v>
      </c>
      <c r="BP14">
        <v>42</v>
      </c>
      <c r="BQ14">
        <v>194</v>
      </c>
      <c r="BR14">
        <v>269</v>
      </c>
      <c r="BS14">
        <v>261</v>
      </c>
      <c r="BT14">
        <v>57</v>
      </c>
      <c r="BU14">
        <v>73</v>
      </c>
      <c r="BV14">
        <v>63</v>
      </c>
      <c r="BW14">
        <v>139</v>
      </c>
      <c r="BX14">
        <v>537</v>
      </c>
      <c r="BY14">
        <v>562</v>
      </c>
      <c r="BZ14">
        <v>503</v>
      </c>
    </row>
    <row r="15" spans="1:78" x14ac:dyDescent="0.25">
      <c r="B15" s="7">
        <v>0.67</v>
      </c>
      <c r="C15" s="7">
        <v>0.66</v>
      </c>
      <c r="D15" s="7">
        <v>0.71</v>
      </c>
      <c r="E15" s="7">
        <v>0.71</v>
      </c>
      <c r="F15" s="7">
        <v>0.78</v>
      </c>
      <c r="G15" s="7">
        <v>0.64</v>
      </c>
      <c r="H15" s="7">
        <v>0.69</v>
      </c>
      <c r="I15" s="7">
        <v>0.57999999999999996</v>
      </c>
      <c r="J15" s="7">
        <v>0.64</v>
      </c>
      <c r="K15" s="7">
        <v>0.77</v>
      </c>
      <c r="L15" s="7">
        <v>0.77</v>
      </c>
      <c r="M15" s="7">
        <v>0.77</v>
      </c>
      <c r="N15" s="7">
        <v>0.62</v>
      </c>
      <c r="O15" s="7">
        <v>0.76</v>
      </c>
      <c r="P15" s="7">
        <v>0.76</v>
      </c>
      <c r="Q15" s="7">
        <v>0.71</v>
      </c>
      <c r="R15" s="7">
        <v>0.66</v>
      </c>
      <c r="S15" s="7">
        <v>0.63</v>
      </c>
      <c r="T15" s="7">
        <v>0.77</v>
      </c>
      <c r="U15" s="7">
        <v>0.81</v>
      </c>
      <c r="V15" s="7">
        <v>0.63</v>
      </c>
      <c r="W15" s="7">
        <v>0.78</v>
      </c>
      <c r="X15" s="7">
        <v>0.86</v>
      </c>
      <c r="Y15" s="7">
        <v>0.73</v>
      </c>
      <c r="Z15" s="7">
        <v>0.66</v>
      </c>
      <c r="AA15" s="7">
        <v>0.67</v>
      </c>
      <c r="AB15" s="7">
        <v>0.66</v>
      </c>
      <c r="AC15" s="7">
        <v>0.66</v>
      </c>
      <c r="AD15" s="7">
        <v>0.66</v>
      </c>
      <c r="AE15" s="7">
        <v>0.83</v>
      </c>
      <c r="AF15" s="7">
        <v>0.69</v>
      </c>
      <c r="AG15" s="7">
        <v>0.56000000000000005</v>
      </c>
      <c r="AH15" s="7">
        <v>0.57999999999999996</v>
      </c>
      <c r="AI15" s="7">
        <v>0.65</v>
      </c>
      <c r="AJ15" s="7">
        <v>0.76</v>
      </c>
      <c r="AK15" s="7">
        <v>0.81</v>
      </c>
      <c r="AL15" s="7">
        <v>0.61</v>
      </c>
      <c r="AM15" s="7">
        <v>0.81</v>
      </c>
      <c r="AN15" s="7">
        <v>0.94</v>
      </c>
      <c r="AO15" s="7">
        <v>0.89</v>
      </c>
      <c r="AP15" s="7">
        <v>0.59</v>
      </c>
      <c r="AQ15" s="7">
        <v>0.66</v>
      </c>
      <c r="AR15" s="7">
        <v>0.79</v>
      </c>
      <c r="AS15" s="7">
        <v>0.66</v>
      </c>
      <c r="AT15" s="7">
        <v>0.68</v>
      </c>
      <c r="AU15" s="7">
        <v>0.71</v>
      </c>
      <c r="AV15" s="7">
        <v>0.73</v>
      </c>
      <c r="AW15" s="7">
        <v>0.73</v>
      </c>
      <c r="AX15" s="7">
        <v>0.7</v>
      </c>
      <c r="AY15" s="7">
        <v>0.64</v>
      </c>
      <c r="AZ15" s="7">
        <v>0.6</v>
      </c>
      <c r="BA15" s="7">
        <v>0.7</v>
      </c>
      <c r="BB15" s="7">
        <v>0.7</v>
      </c>
      <c r="BC15" s="7">
        <v>0.6</v>
      </c>
      <c r="BD15" s="7">
        <v>1</v>
      </c>
      <c r="BE15" s="7">
        <v>0.55000000000000004</v>
      </c>
      <c r="BF15" s="7">
        <v>0.7</v>
      </c>
      <c r="BG15" s="7">
        <v>0.61</v>
      </c>
      <c r="BH15" s="7">
        <v>0.79</v>
      </c>
      <c r="BI15" s="7">
        <v>0.53</v>
      </c>
      <c r="BJ15" s="7">
        <v>0.61</v>
      </c>
      <c r="BK15" s="7">
        <v>0.76</v>
      </c>
      <c r="BL15" s="7">
        <v>0.79</v>
      </c>
      <c r="BM15" s="7">
        <v>0.42</v>
      </c>
      <c r="BN15" s="7">
        <v>0.73</v>
      </c>
      <c r="BO15" s="7">
        <v>0.89</v>
      </c>
      <c r="BP15" s="7">
        <v>0.95</v>
      </c>
      <c r="BQ15" s="7">
        <v>0.46</v>
      </c>
      <c r="BR15" s="7">
        <v>0.52</v>
      </c>
      <c r="BS15" s="7">
        <v>0.5</v>
      </c>
      <c r="BT15" s="7">
        <v>0.73</v>
      </c>
      <c r="BU15" s="7">
        <v>0.45</v>
      </c>
      <c r="BV15" s="7">
        <v>0.57999999999999996</v>
      </c>
      <c r="BW15" s="7">
        <v>0.42</v>
      </c>
      <c r="BX15" s="7">
        <v>0.69</v>
      </c>
      <c r="BY15" s="7">
        <v>0.69</v>
      </c>
      <c r="BZ15" s="7">
        <v>0.72</v>
      </c>
    </row>
    <row r="16" spans="1:78" x14ac:dyDescent="0.25">
      <c r="A16" t="s">
        <v>40</v>
      </c>
      <c r="B16">
        <v>3</v>
      </c>
      <c r="C16">
        <v>3</v>
      </c>
      <c r="D16">
        <v>0</v>
      </c>
      <c r="E16">
        <v>0</v>
      </c>
      <c r="F16">
        <v>0</v>
      </c>
      <c r="G16">
        <v>3</v>
      </c>
      <c r="H16">
        <v>0</v>
      </c>
      <c r="I16">
        <v>0</v>
      </c>
      <c r="J16">
        <v>3</v>
      </c>
      <c r="K16">
        <v>0</v>
      </c>
      <c r="L16">
        <v>0</v>
      </c>
      <c r="M16">
        <v>0</v>
      </c>
      <c r="N16">
        <v>3</v>
      </c>
      <c r="O16">
        <v>0</v>
      </c>
      <c r="P16">
        <v>0</v>
      </c>
      <c r="Q16">
        <v>0</v>
      </c>
      <c r="R16">
        <v>3</v>
      </c>
      <c r="S16">
        <v>2</v>
      </c>
      <c r="T16">
        <v>2</v>
      </c>
      <c r="U16">
        <v>0</v>
      </c>
      <c r="V16">
        <v>3</v>
      </c>
      <c r="W16">
        <v>0</v>
      </c>
      <c r="X16">
        <v>0</v>
      </c>
      <c r="Y16">
        <v>2</v>
      </c>
      <c r="Z16">
        <v>2</v>
      </c>
      <c r="AA16">
        <v>3</v>
      </c>
      <c r="AB16">
        <v>2</v>
      </c>
      <c r="AC16">
        <v>0</v>
      </c>
      <c r="AD16">
        <v>3</v>
      </c>
      <c r="AE16">
        <v>0</v>
      </c>
      <c r="AF16">
        <v>3</v>
      </c>
      <c r="AG16">
        <v>0</v>
      </c>
      <c r="AH16">
        <v>0</v>
      </c>
      <c r="AI16">
        <v>3</v>
      </c>
      <c r="AJ16">
        <v>0</v>
      </c>
      <c r="AK16">
        <v>0</v>
      </c>
      <c r="AL16">
        <v>2</v>
      </c>
      <c r="AM16">
        <v>2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</v>
      </c>
      <c r="BC16">
        <v>0</v>
      </c>
      <c r="BD16">
        <v>0</v>
      </c>
      <c r="BE16">
        <v>0</v>
      </c>
      <c r="BF16">
        <v>3</v>
      </c>
      <c r="BG16">
        <v>0</v>
      </c>
      <c r="BH16">
        <v>3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3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3</v>
      </c>
      <c r="BY16">
        <v>2</v>
      </c>
      <c r="BZ16">
        <v>2</v>
      </c>
    </row>
    <row r="17" spans="1:78" x14ac:dyDescent="0.25">
      <c r="B17">
        <v>0</v>
      </c>
      <c r="C17">
        <v>0</v>
      </c>
      <c r="D17" t="s">
        <v>106</v>
      </c>
      <c r="E17" t="s">
        <v>106</v>
      </c>
      <c r="F17" t="s">
        <v>106</v>
      </c>
      <c r="G17" s="7">
        <v>0.01</v>
      </c>
      <c r="H17" t="s">
        <v>106</v>
      </c>
      <c r="I17" t="s">
        <v>106</v>
      </c>
      <c r="J17" s="7">
        <v>0.01</v>
      </c>
      <c r="K17" t="s">
        <v>106</v>
      </c>
      <c r="L17" t="s">
        <v>106</v>
      </c>
      <c r="M17" t="s">
        <v>106</v>
      </c>
      <c r="N17">
        <v>0</v>
      </c>
      <c r="O17" t="s">
        <v>106</v>
      </c>
      <c r="P17" t="s">
        <v>106</v>
      </c>
      <c r="Q17" t="s">
        <v>106</v>
      </c>
      <c r="R17">
        <v>0</v>
      </c>
      <c r="S17">
        <v>0</v>
      </c>
      <c r="T17" s="7">
        <v>0.01</v>
      </c>
      <c r="U17" t="s">
        <v>106</v>
      </c>
      <c r="V17">
        <v>0</v>
      </c>
      <c r="W17" t="s">
        <v>106</v>
      </c>
      <c r="X17" t="s">
        <v>106</v>
      </c>
      <c r="Y17" s="7">
        <v>0.02</v>
      </c>
      <c r="Z17">
        <v>0</v>
      </c>
      <c r="AA17">
        <v>0</v>
      </c>
      <c r="AB17">
        <v>0</v>
      </c>
      <c r="AC17" t="s">
        <v>106</v>
      </c>
      <c r="AD17">
        <v>0</v>
      </c>
      <c r="AE17" t="s">
        <v>106</v>
      </c>
      <c r="AF17">
        <v>0</v>
      </c>
      <c r="AG17" t="s">
        <v>106</v>
      </c>
      <c r="AH17" t="s">
        <v>106</v>
      </c>
      <c r="AI17">
        <v>0</v>
      </c>
      <c r="AJ17" t="s">
        <v>106</v>
      </c>
      <c r="AK17" t="s">
        <v>106</v>
      </c>
      <c r="AL17">
        <v>0</v>
      </c>
      <c r="AM17" s="7">
        <v>0.01</v>
      </c>
      <c r="AN17" t="s">
        <v>106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s="7">
        <v>0.02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s="7">
        <v>0.02</v>
      </c>
      <c r="BC17" t="s">
        <v>106</v>
      </c>
      <c r="BD17" t="s">
        <v>106</v>
      </c>
      <c r="BE17" t="s">
        <v>106</v>
      </c>
      <c r="BF17">
        <v>0</v>
      </c>
      <c r="BG17" t="s">
        <v>106</v>
      </c>
      <c r="BH17" s="7">
        <v>0.01</v>
      </c>
      <c r="BI17" t="s">
        <v>106</v>
      </c>
      <c r="BJ17" t="s">
        <v>106</v>
      </c>
      <c r="BK17" t="s">
        <v>106</v>
      </c>
      <c r="BL17" t="s">
        <v>106</v>
      </c>
      <c r="BM17" t="s">
        <v>106</v>
      </c>
      <c r="BN17" t="s">
        <v>106</v>
      </c>
      <c r="BO17" s="7">
        <v>0.01</v>
      </c>
      <c r="BP17" t="s">
        <v>106</v>
      </c>
      <c r="BQ17" t="s">
        <v>106</v>
      </c>
      <c r="BR17" t="s">
        <v>106</v>
      </c>
      <c r="BS17" t="s">
        <v>106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6</v>
      </c>
      <c r="C18">
        <v>6</v>
      </c>
      <c r="D18">
        <v>0</v>
      </c>
      <c r="E18">
        <v>0</v>
      </c>
      <c r="F18">
        <v>0</v>
      </c>
      <c r="G18">
        <v>6</v>
      </c>
      <c r="H18">
        <v>1</v>
      </c>
      <c r="I18">
        <v>3</v>
      </c>
      <c r="J18">
        <v>0</v>
      </c>
      <c r="K18">
        <v>2</v>
      </c>
      <c r="L18">
        <v>2</v>
      </c>
      <c r="M18">
        <v>3</v>
      </c>
      <c r="N18">
        <v>3</v>
      </c>
      <c r="O18">
        <v>1</v>
      </c>
      <c r="P18">
        <v>0</v>
      </c>
      <c r="Q18">
        <v>0</v>
      </c>
      <c r="R18">
        <v>6</v>
      </c>
      <c r="S18">
        <v>4</v>
      </c>
      <c r="T18">
        <v>1</v>
      </c>
      <c r="U18">
        <v>1</v>
      </c>
      <c r="V18">
        <v>6</v>
      </c>
      <c r="W18">
        <v>0</v>
      </c>
      <c r="X18">
        <v>1</v>
      </c>
      <c r="Y18">
        <v>0</v>
      </c>
      <c r="Z18">
        <v>6</v>
      </c>
      <c r="AA18">
        <v>6</v>
      </c>
      <c r="AB18">
        <v>6</v>
      </c>
      <c r="AC18">
        <v>0</v>
      </c>
      <c r="AD18">
        <v>6</v>
      </c>
      <c r="AE18">
        <v>0</v>
      </c>
      <c r="AF18">
        <v>6</v>
      </c>
      <c r="AG18">
        <v>0</v>
      </c>
      <c r="AH18">
        <v>0</v>
      </c>
      <c r="AI18">
        <v>4</v>
      </c>
      <c r="AJ18">
        <v>1</v>
      </c>
      <c r="AK18">
        <v>0</v>
      </c>
      <c r="AL18">
        <v>4</v>
      </c>
      <c r="AM18">
        <v>1</v>
      </c>
      <c r="AN18">
        <v>1</v>
      </c>
      <c r="AO18">
        <v>0</v>
      </c>
      <c r="AP18">
        <v>3</v>
      </c>
      <c r="AQ18">
        <v>1</v>
      </c>
      <c r="AR18">
        <v>1</v>
      </c>
      <c r="AS18">
        <v>0</v>
      </c>
      <c r="AT18">
        <v>0</v>
      </c>
      <c r="AU18">
        <v>0</v>
      </c>
      <c r="AV18">
        <v>1</v>
      </c>
      <c r="AW18">
        <v>0</v>
      </c>
      <c r="AX18">
        <v>0</v>
      </c>
      <c r="AY18">
        <v>0</v>
      </c>
      <c r="AZ18">
        <v>0</v>
      </c>
      <c r="BA18">
        <v>1</v>
      </c>
      <c r="BB18">
        <v>0</v>
      </c>
      <c r="BC18">
        <v>0</v>
      </c>
      <c r="BD18">
        <v>0</v>
      </c>
      <c r="BE18">
        <v>2</v>
      </c>
      <c r="BF18">
        <v>5</v>
      </c>
      <c r="BG18">
        <v>4</v>
      </c>
      <c r="BH18">
        <v>2</v>
      </c>
      <c r="BI18">
        <v>2</v>
      </c>
      <c r="BJ18">
        <v>1</v>
      </c>
      <c r="BK18">
        <v>2</v>
      </c>
      <c r="BL18">
        <v>0</v>
      </c>
      <c r="BM18">
        <v>0</v>
      </c>
      <c r="BN18">
        <v>3</v>
      </c>
      <c r="BO18">
        <v>1</v>
      </c>
      <c r="BP18">
        <v>2</v>
      </c>
      <c r="BQ18">
        <v>0</v>
      </c>
      <c r="BR18">
        <v>2</v>
      </c>
      <c r="BS18">
        <v>3</v>
      </c>
      <c r="BT18">
        <v>0</v>
      </c>
      <c r="BU18">
        <v>2</v>
      </c>
      <c r="BV18">
        <v>0</v>
      </c>
      <c r="BW18">
        <v>0</v>
      </c>
      <c r="BX18">
        <v>5</v>
      </c>
      <c r="BY18">
        <v>6</v>
      </c>
      <c r="BZ18">
        <v>6</v>
      </c>
    </row>
    <row r="19" spans="1:78" x14ac:dyDescent="0.25">
      <c r="B19" s="7">
        <v>0.01</v>
      </c>
      <c r="C19" s="7">
        <v>0.01</v>
      </c>
      <c r="D19" t="s">
        <v>108</v>
      </c>
      <c r="E19" t="s">
        <v>108</v>
      </c>
      <c r="F19" t="s">
        <v>108</v>
      </c>
      <c r="G19" s="7">
        <v>0.01</v>
      </c>
      <c r="H19">
        <v>0</v>
      </c>
      <c r="I19" s="7">
        <v>0.01</v>
      </c>
      <c r="J19" t="s">
        <v>108</v>
      </c>
      <c r="K19" s="7">
        <v>0.01</v>
      </c>
      <c r="L19" s="7">
        <v>0.01</v>
      </c>
      <c r="M19" s="7">
        <v>0.01</v>
      </c>
      <c r="N19">
        <v>0</v>
      </c>
      <c r="O19" s="7">
        <v>0.01</v>
      </c>
      <c r="P19" t="s">
        <v>108</v>
      </c>
      <c r="Q19" t="s">
        <v>108</v>
      </c>
      <c r="R19" s="7">
        <v>0.01</v>
      </c>
      <c r="S19" s="7">
        <v>0.01</v>
      </c>
      <c r="T19" s="7">
        <v>0.01</v>
      </c>
      <c r="U19" s="7">
        <v>0.01</v>
      </c>
      <c r="V19" s="7">
        <v>0.01</v>
      </c>
      <c r="W19" t="s">
        <v>108</v>
      </c>
      <c r="X19" s="7">
        <v>0.01</v>
      </c>
      <c r="Y19" t="s">
        <v>108</v>
      </c>
      <c r="Z19" s="7">
        <v>0.01</v>
      </c>
      <c r="AA19" s="7">
        <v>0.01</v>
      </c>
      <c r="AB19" s="7">
        <v>0.01</v>
      </c>
      <c r="AC19" t="s">
        <v>108</v>
      </c>
      <c r="AD19" s="7">
        <v>0.01</v>
      </c>
      <c r="AE19" t="s">
        <v>108</v>
      </c>
      <c r="AF19" s="7">
        <v>0.01</v>
      </c>
      <c r="AG19" t="s">
        <v>108</v>
      </c>
      <c r="AH19" t="s">
        <v>108</v>
      </c>
      <c r="AI19">
        <v>0</v>
      </c>
      <c r="AJ19" s="7">
        <v>0.01</v>
      </c>
      <c r="AK19" t="s">
        <v>108</v>
      </c>
      <c r="AL19" s="7">
        <v>0.01</v>
      </c>
      <c r="AM19" s="7">
        <v>0.01</v>
      </c>
      <c r="AN19" s="7">
        <v>0.06</v>
      </c>
      <c r="AO19" t="s">
        <v>108</v>
      </c>
      <c r="AP19" s="7">
        <v>0.02</v>
      </c>
      <c r="AQ19" s="7">
        <v>0.01</v>
      </c>
      <c r="AR19" s="7">
        <v>0.02</v>
      </c>
      <c r="AS19" t="s">
        <v>108</v>
      </c>
      <c r="AT19" t="s">
        <v>108</v>
      </c>
      <c r="AU19" t="s">
        <v>108</v>
      </c>
      <c r="AV19" s="7">
        <v>0.01</v>
      </c>
      <c r="AW19" t="s">
        <v>108</v>
      </c>
      <c r="AX19" t="s">
        <v>108</v>
      </c>
      <c r="AY19" t="s">
        <v>108</v>
      </c>
      <c r="AZ19" t="s">
        <v>108</v>
      </c>
      <c r="BA19" s="7">
        <v>0.02</v>
      </c>
      <c r="BB19" t="s">
        <v>108</v>
      </c>
      <c r="BC19" t="s">
        <v>108</v>
      </c>
      <c r="BD19" t="s">
        <v>108</v>
      </c>
      <c r="BE19" s="7">
        <v>0.01</v>
      </c>
      <c r="BF19" s="7">
        <v>0.01</v>
      </c>
      <c r="BG19" s="7">
        <v>0.01</v>
      </c>
      <c r="BH19" s="7">
        <v>0.01</v>
      </c>
      <c r="BI19">
        <v>0</v>
      </c>
      <c r="BJ19">
        <v>0</v>
      </c>
      <c r="BK19" s="7">
        <v>0.01</v>
      </c>
      <c r="BL19" t="s">
        <v>108</v>
      </c>
      <c r="BM19" t="s">
        <v>108</v>
      </c>
      <c r="BN19" s="7">
        <v>0.01</v>
      </c>
      <c r="BO19" s="7">
        <v>0.01</v>
      </c>
      <c r="BP19" s="7">
        <v>0.05</v>
      </c>
      <c r="BQ19" t="s">
        <v>108</v>
      </c>
      <c r="BR19">
        <v>0</v>
      </c>
      <c r="BS19" s="7">
        <v>0.01</v>
      </c>
      <c r="BT19" t="s">
        <v>108</v>
      </c>
      <c r="BU19" s="7">
        <v>0.01</v>
      </c>
      <c r="BV19" t="s">
        <v>108</v>
      </c>
      <c r="BW19" t="s">
        <v>108</v>
      </c>
      <c r="BX19" s="7">
        <v>0.01</v>
      </c>
      <c r="BY19" s="7">
        <v>0.01</v>
      </c>
      <c r="BZ19" s="7">
        <v>0.01</v>
      </c>
    </row>
  </sheetData>
  <pageMargins left="0.7" right="0.7" top="0.75" bottom="0.75" header="0.3" footer="0.3"/>
  <pageSetup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854</v>
      </c>
    </row>
    <row r="2" spans="1:78" x14ac:dyDescent="0.25">
      <c r="A2" t="e">
        <f>- I looked into switching to A different supplier</f>
        <v>#NAME?</v>
      </c>
    </row>
    <row r="3" spans="1:78" x14ac:dyDescent="0.25">
      <c r="A3" t="s">
        <v>853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1066</v>
      </c>
      <c r="C9">
        <v>924</v>
      </c>
      <c r="D9">
        <v>86</v>
      </c>
      <c r="E9">
        <v>56</v>
      </c>
      <c r="F9">
        <v>129</v>
      </c>
      <c r="G9">
        <v>533</v>
      </c>
      <c r="H9">
        <v>404</v>
      </c>
      <c r="I9">
        <v>275</v>
      </c>
      <c r="J9">
        <v>288</v>
      </c>
      <c r="K9">
        <v>208</v>
      </c>
      <c r="L9">
        <v>295</v>
      </c>
      <c r="M9">
        <v>302</v>
      </c>
      <c r="N9">
        <v>613</v>
      </c>
      <c r="O9">
        <v>118</v>
      </c>
      <c r="P9">
        <v>33</v>
      </c>
      <c r="Q9">
        <v>200</v>
      </c>
      <c r="R9">
        <v>866</v>
      </c>
      <c r="S9">
        <v>767</v>
      </c>
      <c r="T9">
        <v>158</v>
      </c>
      <c r="U9">
        <v>130</v>
      </c>
      <c r="V9">
        <v>804</v>
      </c>
      <c r="W9">
        <v>106</v>
      </c>
      <c r="X9">
        <v>142</v>
      </c>
      <c r="Y9">
        <v>109</v>
      </c>
      <c r="Z9">
        <v>957</v>
      </c>
      <c r="AA9">
        <v>1066</v>
      </c>
      <c r="AB9">
        <v>957</v>
      </c>
      <c r="AC9">
        <v>156</v>
      </c>
      <c r="AD9">
        <v>836</v>
      </c>
      <c r="AE9">
        <v>67</v>
      </c>
      <c r="AF9">
        <v>826</v>
      </c>
      <c r="AG9">
        <v>202</v>
      </c>
      <c r="AH9">
        <v>7</v>
      </c>
      <c r="AI9">
        <v>900</v>
      </c>
      <c r="AJ9">
        <v>79</v>
      </c>
      <c r="AK9">
        <v>77</v>
      </c>
      <c r="AL9">
        <v>761</v>
      </c>
      <c r="AM9">
        <v>237</v>
      </c>
      <c r="AN9">
        <v>16</v>
      </c>
      <c r="AO9">
        <v>48</v>
      </c>
      <c r="AP9">
        <v>97</v>
      </c>
      <c r="AQ9">
        <v>117</v>
      </c>
      <c r="AR9">
        <v>50</v>
      </c>
      <c r="AS9">
        <v>58</v>
      </c>
      <c r="AT9">
        <v>118</v>
      </c>
      <c r="AU9">
        <v>61</v>
      </c>
      <c r="AV9">
        <v>80</v>
      </c>
      <c r="AW9">
        <v>16</v>
      </c>
      <c r="AX9">
        <v>69</v>
      </c>
      <c r="AY9">
        <v>115</v>
      </c>
      <c r="AZ9">
        <v>55</v>
      </c>
      <c r="BA9">
        <v>50</v>
      </c>
      <c r="BB9">
        <v>98</v>
      </c>
      <c r="BC9">
        <v>80</v>
      </c>
      <c r="BD9">
        <v>2</v>
      </c>
      <c r="BE9">
        <v>208</v>
      </c>
      <c r="BF9">
        <v>858</v>
      </c>
      <c r="BG9">
        <v>712</v>
      </c>
      <c r="BH9">
        <v>354</v>
      </c>
      <c r="BI9">
        <v>348</v>
      </c>
      <c r="BJ9">
        <v>168</v>
      </c>
      <c r="BK9">
        <v>139</v>
      </c>
      <c r="BL9">
        <v>38</v>
      </c>
      <c r="BM9">
        <v>340</v>
      </c>
      <c r="BN9">
        <v>401</v>
      </c>
      <c r="BO9">
        <v>280</v>
      </c>
      <c r="BP9">
        <v>45</v>
      </c>
      <c r="BQ9">
        <v>395</v>
      </c>
      <c r="BR9">
        <v>471</v>
      </c>
      <c r="BS9">
        <v>481</v>
      </c>
      <c r="BT9">
        <v>79</v>
      </c>
      <c r="BU9">
        <v>146</v>
      </c>
      <c r="BV9">
        <v>112</v>
      </c>
      <c r="BW9">
        <v>303</v>
      </c>
      <c r="BX9">
        <v>748</v>
      </c>
      <c r="BY9">
        <v>788</v>
      </c>
      <c r="BZ9">
        <v>684</v>
      </c>
    </row>
    <row r="10" spans="1:78" x14ac:dyDescent="0.25">
      <c r="A10" t="s">
        <v>103</v>
      </c>
      <c r="B10">
        <v>1107</v>
      </c>
      <c r="C10">
        <v>950</v>
      </c>
      <c r="D10">
        <v>103</v>
      </c>
      <c r="E10">
        <v>55</v>
      </c>
      <c r="F10">
        <v>139</v>
      </c>
      <c r="G10">
        <v>632</v>
      </c>
      <c r="H10">
        <v>336</v>
      </c>
      <c r="I10">
        <v>334</v>
      </c>
      <c r="J10">
        <v>354</v>
      </c>
      <c r="K10">
        <v>220</v>
      </c>
      <c r="L10">
        <v>198</v>
      </c>
      <c r="M10">
        <v>247</v>
      </c>
      <c r="N10">
        <v>708</v>
      </c>
      <c r="O10">
        <v>121</v>
      </c>
      <c r="P10">
        <v>32</v>
      </c>
      <c r="Q10">
        <v>174</v>
      </c>
      <c r="R10">
        <v>933</v>
      </c>
      <c r="S10">
        <v>816</v>
      </c>
      <c r="T10">
        <v>168</v>
      </c>
      <c r="U10">
        <v>110</v>
      </c>
      <c r="V10">
        <v>889</v>
      </c>
      <c r="W10">
        <v>93</v>
      </c>
      <c r="X10">
        <v>109</v>
      </c>
      <c r="Y10">
        <v>108</v>
      </c>
      <c r="Z10">
        <v>999</v>
      </c>
      <c r="AA10">
        <v>1107</v>
      </c>
      <c r="AB10">
        <v>999</v>
      </c>
      <c r="AC10">
        <v>166</v>
      </c>
      <c r="AD10">
        <v>866</v>
      </c>
      <c r="AE10">
        <v>68</v>
      </c>
      <c r="AF10">
        <v>844</v>
      </c>
      <c r="AG10">
        <v>220</v>
      </c>
      <c r="AH10">
        <v>9</v>
      </c>
      <c r="AI10">
        <v>960</v>
      </c>
      <c r="AJ10">
        <v>72</v>
      </c>
      <c r="AK10">
        <v>67</v>
      </c>
      <c r="AL10">
        <v>795</v>
      </c>
      <c r="AM10">
        <v>246</v>
      </c>
      <c r="AN10">
        <v>16</v>
      </c>
      <c r="AO10">
        <v>47</v>
      </c>
      <c r="AP10">
        <v>104</v>
      </c>
      <c r="AQ10">
        <v>123</v>
      </c>
      <c r="AR10">
        <v>54</v>
      </c>
      <c r="AS10">
        <v>59</v>
      </c>
      <c r="AT10">
        <v>115</v>
      </c>
      <c r="AU10">
        <v>66</v>
      </c>
      <c r="AV10">
        <v>83</v>
      </c>
      <c r="AW10">
        <v>19</v>
      </c>
      <c r="AX10">
        <v>83</v>
      </c>
      <c r="AY10">
        <v>112</v>
      </c>
      <c r="AZ10">
        <v>61</v>
      </c>
      <c r="BA10">
        <v>51</v>
      </c>
      <c r="BB10">
        <v>97</v>
      </c>
      <c r="BC10">
        <v>80</v>
      </c>
      <c r="BD10">
        <v>2</v>
      </c>
      <c r="BE10">
        <v>223</v>
      </c>
      <c r="BF10">
        <v>884</v>
      </c>
      <c r="BG10">
        <v>749</v>
      </c>
      <c r="BH10">
        <v>359</v>
      </c>
      <c r="BI10">
        <v>387</v>
      </c>
      <c r="BJ10">
        <v>176</v>
      </c>
      <c r="BK10">
        <v>128</v>
      </c>
      <c r="BL10">
        <v>38</v>
      </c>
      <c r="BM10">
        <v>377</v>
      </c>
      <c r="BN10">
        <v>413</v>
      </c>
      <c r="BO10">
        <v>274</v>
      </c>
      <c r="BP10">
        <v>44</v>
      </c>
      <c r="BQ10">
        <v>420</v>
      </c>
      <c r="BR10">
        <v>513</v>
      </c>
      <c r="BS10">
        <v>523</v>
      </c>
      <c r="BT10">
        <v>79</v>
      </c>
      <c r="BU10">
        <v>161</v>
      </c>
      <c r="BV10">
        <v>109</v>
      </c>
      <c r="BW10">
        <v>331</v>
      </c>
      <c r="BX10">
        <v>774</v>
      </c>
      <c r="BY10">
        <v>816</v>
      </c>
      <c r="BZ10">
        <v>703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278</v>
      </c>
      <c r="C12">
        <v>246</v>
      </c>
      <c r="D12">
        <v>22</v>
      </c>
      <c r="E12">
        <v>11</v>
      </c>
      <c r="F12">
        <v>36</v>
      </c>
      <c r="G12">
        <v>164</v>
      </c>
      <c r="H12">
        <v>79</v>
      </c>
      <c r="I12">
        <v>102</v>
      </c>
      <c r="J12">
        <v>104</v>
      </c>
      <c r="K12">
        <v>37</v>
      </c>
      <c r="L12">
        <v>35</v>
      </c>
      <c r="M12">
        <v>43</v>
      </c>
      <c r="N12">
        <v>203</v>
      </c>
      <c r="O12">
        <v>27</v>
      </c>
      <c r="P12">
        <v>5</v>
      </c>
      <c r="Q12">
        <v>42</v>
      </c>
      <c r="R12">
        <v>236</v>
      </c>
      <c r="S12">
        <v>231</v>
      </c>
      <c r="T12">
        <v>28</v>
      </c>
      <c r="U12">
        <v>19</v>
      </c>
      <c r="V12">
        <v>252</v>
      </c>
      <c r="W12">
        <v>15</v>
      </c>
      <c r="X12">
        <v>9</v>
      </c>
      <c r="Y12">
        <v>22</v>
      </c>
      <c r="Z12">
        <v>256</v>
      </c>
      <c r="AA12">
        <v>278</v>
      </c>
      <c r="AB12">
        <v>256</v>
      </c>
      <c r="AC12">
        <v>41</v>
      </c>
      <c r="AD12">
        <v>228</v>
      </c>
      <c r="AE12">
        <v>8</v>
      </c>
      <c r="AF12">
        <v>175</v>
      </c>
      <c r="AG12">
        <v>90</v>
      </c>
      <c r="AH12">
        <v>6</v>
      </c>
      <c r="AI12">
        <v>261</v>
      </c>
      <c r="AJ12">
        <v>8</v>
      </c>
      <c r="AK12">
        <v>11</v>
      </c>
      <c r="AL12">
        <v>232</v>
      </c>
      <c r="AM12">
        <v>37</v>
      </c>
      <c r="AN12">
        <v>1</v>
      </c>
      <c r="AO12">
        <v>8</v>
      </c>
      <c r="AP12">
        <v>29</v>
      </c>
      <c r="AQ12">
        <v>35</v>
      </c>
      <c r="AR12">
        <v>9</v>
      </c>
      <c r="AS12">
        <v>11</v>
      </c>
      <c r="AT12">
        <v>27</v>
      </c>
      <c r="AU12">
        <v>17</v>
      </c>
      <c r="AV12">
        <v>16</v>
      </c>
      <c r="AW12">
        <v>4</v>
      </c>
      <c r="AX12">
        <v>17</v>
      </c>
      <c r="AY12">
        <v>34</v>
      </c>
      <c r="AZ12">
        <v>21</v>
      </c>
      <c r="BA12">
        <v>13</v>
      </c>
      <c r="BB12">
        <v>19</v>
      </c>
      <c r="BC12">
        <v>25</v>
      </c>
      <c r="BD12">
        <v>0</v>
      </c>
      <c r="BE12">
        <v>122</v>
      </c>
      <c r="BF12">
        <v>156</v>
      </c>
      <c r="BG12">
        <v>243</v>
      </c>
      <c r="BH12">
        <v>36</v>
      </c>
      <c r="BI12">
        <v>164</v>
      </c>
      <c r="BJ12">
        <v>59</v>
      </c>
      <c r="BK12">
        <v>17</v>
      </c>
      <c r="BL12">
        <v>6</v>
      </c>
      <c r="BM12">
        <v>192</v>
      </c>
      <c r="BN12">
        <v>74</v>
      </c>
      <c r="BO12">
        <v>12</v>
      </c>
      <c r="BP12">
        <v>0</v>
      </c>
      <c r="BQ12">
        <v>155</v>
      </c>
      <c r="BR12">
        <v>221</v>
      </c>
      <c r="BS12">
        <v>213</v>
      </c>
      <c r="BT12">
        <v>33</v>
      </c>
      <c r="BU12">
        <v>101</v>
      </c>
      <c r="BV12">
        <v>18</v>
      </c>
      <c r="BW12">
        <v>140</v>
      </c>
      <c r="BX12">
        <v>159</v>
      </c>
      <c r="BY12">
        <v>184</v>
      </c>
      <c r="BZ12">
        <v>145</v>
      </c>
    </row>
    <row r="13" spans="1:78" x14ac:dyDescent="0.25">
      <c r="B13" s="7">
        <v>0.25</v>
      </c>
      <c r="C13" s="7">
        <v>0.26</v>
      </c>
      <c r="D13" s="7">
        <v>0.21</v>
      </c>
      <c r="E13" s="7">
        <v>0.21</v>
      </c>
      <c r="F13" s="7">
        <v>0.26</v>
      </c>
      <c r="G13" s="7">
        <v>0.26</v>
      </c>
      <c r="H13" s="7">
        <v>0.23</v>
      </c>
      <c r="I13" s="7">
        <v>0.31</v>
      </c>
      <c r="J13" s="7">
        <v>0.28999999999999998</v>
      </c>
      <c r="K13" s="7">
        <v>0.17</v>
      </c>
      <c r="L13" s="7">
        <v>0.18</v>
      </c>
      <c r="M13" s="7">
        <v>0.17</v>
      </c>
      <c r="N13" s="7">
        <v>0.28999999999999998</v>
      </c>
      <c r="O13" s="7">
        <v>0.22</v>
      </c>
      <c r="P13" s="7">
        <v>0.17</v>
      </c>
      <c r="Q13" s="7">
        <v>0.24</v>
      </c>
      <c r="R13" s="7">
        <v>0.25</v>
      </c>
      <c r="S13" s="7">
        <v>0.28000000000000003</v>
      </c>
      <c r="T13" s="7">
        <v>0.16</v>
      </c>
      <c r="U13" s="7">
        <v>0.17</v>
      </c>
      <c r="V13" s="7">
        <v>0.28000000000000003</v>
      </c>
      <c r="W13" s="7">
        <v>0.16</v>
      </c>
      <c r="X13" s="7">
        <v>0.09</v>
      </c>
      <c r="Y13" s="7">
        <v>0.2</v>
      </c>
      <c r="Z13" s="7">
        <v>0.26</v>
      </c>
      <c r="AA13" s="7">
        <v>0.25</v>
      </c>
      <c r="AB13" s="7">
        <v>0.26</v>
      </c>
      <c r="AC13" s="7">
        <v>0.25</v>
      </c>
      <c r="AD13" s="7">
        <v>0.26</v>
      </c>
      <c r="AE13" s="7">
        <v>0.12</v>
      </c>
      <c r="AF13" s="7">
        <v>0.21</v>
      </c>
      <c r="AG13" s="7">
        <v>0.41</v>
      </c>
      <c r="AH13" s="7">
        <v>0.7</v>
      </c>
      <c r="AI13" s="7">
        <v>0.27</v>
      </c>
      <c r="AJ13" s="7">
        <v>0.11</v>
      </c>
      <c r="AK13" s="7">
        <v>0.17</v>
      </c>
      <c r="AL13" s="7">
        <v>0.28999999999999998</v>
      </c>
      <c r="AM13" s="7">
        <v>0.15</v>
      </c>
      <c r="AN13" s="7">
        <v>0.06</v>
      </c>
      <c r="AO13" s="7">
        <v>0.18</v>
      </c>
      <c r="AP13" s="7">
        <v>0.28000000000000003</v>
      </c>
      <c r="AQ13" s="7">
        <v>0.28000000000000003</v>
      </c>
      <c r="AR13" s="7">
        <v>0.16</v>
      </c>
      <c r="AS13" s="7">
        <v>0.19</v>
      </c>
      <c r="AT13" s="7">
        <v>0.23</v>
      </c>
      <c r="AU13" s="7">
        <v>0.26</v>
      </c>
      <c r="AV13" s="7">
        <v>0.19</v>
      </c>
      <c r="AW13" s="7">
        <v>0.22</v>
      </c>
      <c r="AX13" s="7">
        <v>0.21</v>
      </c>
      <c r="AY13" s="7">
        <v>0.3</v>
      </c>
      <c r="AZ13" s="7">
        <v>0.35</v>
      </c>
      <c r="BA13" s="7">
        <v>0.26</v>
      </c>
      <c r="BB13" s="7">
        <v>0.2</v>
      </c>
      <c r="BC13" s="7">
        <v>0.32</v>
      </c>
      <c r="BD13" t="s">
        <v>108</v>
      </c>
      <c r="BE13" s="7">
        <v>0.55000000000000004</v>
      </c>
      <c r="BF13" s="7">
        <v>0.18</v>
      </c>
      <c r="BG13" s="7">
        <v>0.32</v>
      </c>
      <c r="BH13" s="7">
        <v>0.1</v>
      </c>
      <c r="BI13" s="7">
        <v>0.42</v>
      </c>
      <c r="BJ13" s="7">
        <v>0.34</v>
      </c>
      <c r="BK13" s="7">
        <v>0.13</v>
      </c>
      <c r="BL13" s="7">
        <v>0.14000000000000001</v>
      </c>
      <c r="BM13" s="7">
        <v>0.51</v>
      </c>
      <c r="BN13" s="7">
        <v>0.18</v>
      </c>
      <c r="BO13" s="7">
        <v>0.04</v>
      </c>
      <c r="BP13" t="s">
        <v>108</v>
      </c>
      <c r="BQ13" s="7">
        <v>0.37</v>
      </c>
      <c r="BR13" s="7">
        <v>0.43</v>
      </c>
      <c r="BS13" s="7">
        <v>0.41</v>
      </c>
      <c r="BT13" s="7">
        <v>0.41</v>
      </c>
      <c r="BU13" s="7">
        <v>0.62</v>
      </c>
      <c r="BV13" s="7">
        <v>0.17</v>
      </c>
      <c r="BW13" s="7">
        <v>0.42</v>
      </c>
      <c r="BX13" s="7">
        <v>0.21</v>
      </c>
      <c r="BY13" s="7">
        <v>0.23</v>
      </c>
      <c r="BZ13" s="7">
        <v>0.21</v>
      </c>
    </row>
    <row r="14" spans="1:78" x14ac:dyDescent="0.25">
      <c r="A14" t="s">
        <v>55</v>
      </c>
      <c r="B14">
        <v>820</v>
      </c>
      <c r="C14">
        <v>695</v>
      </c>
      <c r="D14">
        <v>81</v>
      </c>
      <c r="E14">
        <v>43</v>
      </c>
      <c r="F14">
        <v>101</v>
      </c>
      <c r="G14">
        <v>464</v>
      </c>
      <c r="H14">
        <v>255</v>
      </c>
      <c r="I14">
        <v>231</v>
      </c>
      <c r="J14">
        <v>246</v>
      </c>
      <c r="K14">
        <v>183</v>
      </c>
      <c r="L14">
        <v>161</v>
      </c>
      <c r="M14">
        <v>203</v>
      </c>
      <c r="N14">
        <v>499</v>
      </c>
      <c r="O14">
        <v>93</v>
      </c>
      <c r="P14">
        <v>25</v>
      </c>
      <c r="Q14">
        <v>131</v>
      </c>
      <c r="R14">
        <v>689</v>
      </c>
      <c r="S14">
        <v>581</v>
      </c>
      <c r="T14">
        <v>136</v>
      </c>
      <c r="U14">
        <v>91</v>
      </c>
      <c r="V14">
        <v>629</v>
      </c>
      <c r="W14">
        <v>78</v>
      </c>
      <c r="X14">
        <v>99</v>
      </c>
      <c r="Y14">
        <v>84</v>
      </c>
      <c r="Z14">
        <v>735</v>
      </c>
      <c r="AA14">
        <v>820</v>
      </c>
      <c r="AB14">
        <v>735</v>
      </c>
      <c r="AC14">
        <v>124</v>
      </c>
      <c r="AD14">
        <v>633</v>
      </c>
      <c r="AE14">
        <v>59</v>
      </c>
      <c r="AF14">
        <v>662</v>
      </c>
      <c r="AG14">
        <v>129</v>
      </c>
      <c r="AH14">
        <v>3</v>
      </c>
      <c r="AI14">
        <v>690</v>
      </c>
      <c r="AJ14">
        <v>64</v>
      </c>
      <c r="AK14">
        <v>56</v>
      </c>
      <c r="AL14">
        <v>558</v>
      </c>
      <c r="AM14">
        <v>206</v>
      </c>
      <c r="AN14">
        <v>14</v>
      </c>
      <c r="AO14">
        <v>38</v>
      </c>
      <c r="AP14">
        <v>71</v>
      </c>
      <c r="AQ14">
        <v>87</v>
      </c>
      <c r="AR14">
        <v>44</v>
      </c>
      <c r="AS14">
        <v>48</v>
      </c>
      <c r="AT14">
        <v>88</v>
      </c>
      <c r="AU14">
        <v>48</v>
      </c>
      <c r="AV14">
        <v>67</v>
      </c>
      <c r="AW14">
        <v>15</v>
      </c>
      <c r="AX14">
        <v>65</v>
      </c>
      <c r="AY14">
        <v>78</v>
      </c>
      <c r="AZ14">
        <v>40</v>
      </c>
      <c r="BA14">
        <v>36</v>
      </c>
      <c r="BB14">
        <v>75</v>
      </c>
      <c r="BC14">
        <v>55</v>
      </c>
      <c r="BD14">
        <v>2</v>
      </c>
      <c r="BE14">
        <v>101</v>
      </c>
      <c r="BF14">
        <v>719</v>
      </c>
      <c r="BG14">
        <v>501</v>
      </c>
      <c r="BH14">
        <v>319</v>
      </c>
      <c r="BI14">
        <v>220</v>
      </c>
      <c r="BJ14">
        <v>117</v>
      </c>
      <c r="BK14">
        <v>111</v>
      </c>
      <c r="BL14">
        <v>33</v>
      </c>
      <c r="BM14">
        <v>184</v>
      </c>
      <c r="BN14">
        <v>335</v>
      </c>
      <c r="BO14">
        <v>258</v>
      </c>
      <c r="BP14">
        <v>43</v>
      </c>
      <c r="BQ14">
        <v>262</v>
      </c>
      <c r="BR14">
        <v>289</v>
      </c>
      <c r="BS14">
        <v>306</v>
      </c>
      <c r="BT14">
        <v>46</v>
      </c>
      <c r="BU14">
        <v>60</v>
      </c>
      <c r="BV14">
        <v>90</v>
      </c>
      <c r="BW14">
        <v>188</v>
      </c>
      <c r="BX14">
        <v>607</v>
      </c>
      <c r="BY14">
        <v>629</v>
      </c>
      <c r="BZ14">
        <v>555</v>
      </c>
    </row>
    <row r="15" spans="1:78" x14ac:dyDescent="0.25">
      <c r="B15" s="7">
        <v>0.74</v>
      </c>
      <c r="C15" s="7">
        <v>0.73</v>
      </c>
      <c r="D15" s="7">
        <v>0.79</v>
      </c>
      <c r="E15" s="7">
        <v>0.79</v>
      </c>
      <c r="F15" s="7">
        <v>0.72</v>
      </c>
      <c r="G15" s="7">
        <v>0.73</v>
      </c>
      <c r="H15" s="7">
        <v>0.76</v>
      </c>
      <c r="I15" s="7">
        <v>0.69</v>
      </c>
      <c r="J15" s="7">
        <v>0.69</v>
      </c>
      <c r="K15" s="7">
        <v>0.83</v>
      </c>
      <c r="L15" s="7">
        <v>0.81</v>
      </c>
      <c r="M15" s="7">
        <v>0.82</v>
      </c>
      <c r="N15" s="7">
        <v>0.71</v>
      </c>
      <c r="O15" s="7">
        <v>0.77</v>
      </c>
      <c r="P15" s="7">
        <v>0.79</v>
      </c>
      <c r="Q15" s="7">
        <v>0.75</v>
      </c>
      <c r="R15" s="7">
        <v>0.74</v>
      </c>
      <c r="S15" s="7">
        <v>0.71</v>
      </c>
      <c r="T15" s="7">
        <v>0.81</v>
      </c>
      <c r="U15" s="7">
        <v>0.83</v>
      </c>
      <c r="V15" s="7">
        <v>0.71</v>
      </c>
      <c r="W15" s="7">
        <v>0.84</v>
      </c>
      <c r="X15" s="7">
        <v>0.91</v>
      </c>
      <c r="Y15" s="7">
        <v>0.78</v>
      </c>
      <c r="Z15" s="7">
        <v>0.74</v>
      </c>
      <c r="AA15" s="7">
        <v>0.74</v>
      </c>
      <c r="AB15" s="7">
        <v>0.74</v>
      </c>
      <c r="AC15" s="7">
        <v>0.74</v>
      </c>
      <c r="AD15" s="7">
        <v>0.73</v>
      </c>
      <c r="AE15" s="7">
        <v>0.86</v>
      </c>
      <c r="AF15" s="7">
        <v>0.78</v>
      </c>
      <c r="AG15" s="7">
        <v>0.57999999999999996</v>
      </c>
      <c r="AH15" s="7">
        <v>0.3</v>
      </c>
      <c r="AI15" s="7">
        <v>0.72</v>
      </c>
      <c r="AJ15" s="7">
        <v>0.89</v>
      </c>
      <c r="AK15" s="7">
        <v>0.83</v>
      </c>
      <c r="AL15" s="7">
        <v>0.7</v>
      </c>
      <c r="AM15" s="7">
        <v>0.84</v>
      </c>
      <c r="AN15" s="7">
        <v>0.88</v>
      </c>
      <c r="AO15" s="7">
        <v>0.82</v>
      </c>
      <c r="AP15" s="7">
        <v>0.69</v>
      </c>
      <c r="AQ15" s="7">
        <v>0.71</v>
      </c>
      <c r="AR15" s="7">
        <v>0.82</v>
      </c>
      <c r="AS15" s="7">
        <v>0.81</v>
      </c>
      <c r="AT15" s="7">
        <v>0.77</v>
      </c>
      <c r="AU15" s="7">
        <v>0.73</v>
      </c>
      <c r="AV15" s="7">
        <v>0.81</v>
      </c>
      <c r="AW15" s="7">
        <v>0.78</v>
      </c>
      <c r="AX15" s="7">
        <v>0.79</v>
      </c>
      <c r="AY15" s="7">
        <v>0.7</v>
      </c>
      <c r="AZ15" s="7">
        <v>0.65</v>
      </c>
      <c r="BA15" s="7">
        <v>0.72</v>
      </c>
      <c r="BB15" s="7">
        <v>0.78</v>
      </c>
      <c r="BC15" s="7">
        <v>0.68</v>
      </c>
      <c r="BD15" s="7">
        <v>1</v>
      </c>
      <c r="BE15" s="7">
        <v>0.45</v>
      </c>
      <c r="BF15" s="7">
        <v>0.81</v>
      </c>
      <c r="BG15" s="7">
        <v>0.67</v>
      </c>
      <c r="BH15" s="7">
        <v>0.89</v>
      </c>
      <c r="BI15" s="7">
        <v>0.56999999999999995</v>
      </c>
      <c r="BJ15" s="7">
        <v>0.66</v>
      </c>
      <c r="BK15" s="7">
        <v>0.86</v>
      </c>
      <c r="BL15" s="7">
        <v>0.86</v>
      </c>
      <c r="BM15" s="7">
        <v>0.49</v>
      </c>
      <c r="BN15" s="7">
        <v>0.81</v>
      </c>
      <c r="BO15" s="7">
        <v>0.94</v>
      </c>
      <c r="BP15" s="7">
        <v>0.98</v>
      </c>
      <c r="BQ15" s="7">
        <v>0.62</v>
      </c>
      <c r="BR15" s="7">
        <v>0.56000000000000005</v>
      </c>
      <c r="BS15" s="7">
        <v>0.57999999999999996</v>
      </c>
      <c r="BT15" s="7">
        <v>0.59</v>
      </c>
      <c r="BU15" s="7">
        <v>0.37</v>
      </c>
      <c r="BV15" s="7">
        <v>0.82</v>
      </c>
      <c r="BW15" s="7">
        <v>0.56999999999999995</v>
      </c>
      <c r="BX15" s="7">
        <v>0.78</v>
      </c>
      <c r="BY15" s="7">
        <v>0.77</v>
      </c>
      <c r="BZ15" s="7">
        <v>0.79</v>
      </c>
    </row>
    <row r="16" spans="1:78" x14ac:dyDescent="0.25">
      <c r="A16" t="s">
        <v>40</v>
      </c>
      <c r="B16">
        <v>2</v>
      </c>
      <c r="C16">
        <v>2</v>
      </c>
      <c r="D16">
        <v>0</v>
      </c>
      <c r="E16">
        <v>0</v>
      </c>
      <c r="F16">
        <v>0</v>
      </c>
      <c r="G16">
        <v>2</v>
      </c>
      <c r="H16">
        <v>0</v>
      </c>
      <c r="I16">
        <v>0</v>
      </c>
      <c r="J16">
        <v>2</v>
      </c>
      <c r="K16">
        <v>0</v>
      </c>
      <c r="L16">
        <v>0</v>
      </c>
      <c r="M16">
        <v>0</v>
      </c>
      <c r="N16">
        <v>2</v>
      </c>
      <c r="O16">
        <v>0</v>
      </c>
      <c r="P16">
        <v>0</v>
      </c>
      <c r="Q16">
        <v>0</v>
      </c>
      <c r="R16">
        <v>2</v>
      </c>
      <c r="S16">
        <v>0</v>
      </c>
      <c r="T16">
        <v>2</v>
      </c>
      <c r="U16">
        <v>0</v>
      </c>
      <c r="V16">
        <v>2</v>
      </c>
      <c r="W16">
        <v>0</v>
      </c>
      <c r="X16">
        <v>0</v>
      </c>
      <c r="Y16">
        <v>2</v>
      </c>
      <c r="Z16">
        <v>0</v>
      </c>
      <c r="AA16">
        <v>2</v>
      </c>
      <c r="AB16">
        <v>0</v>
      </c>
      <c r="AC16">
        <v>0</v>
      </c>
      <c r="AD16">
        <v>2</v>
      </c>
      <c r="AE16">
        <v>0</v>
      </c>
      <c r="AF16">
        <v>2</v>
      </c>
      <c r="AG16">
        <v>0</v>
      </c>
      <c r="AH16">
        <v>0</v>
      </c>
      <c r="AI16">
        <v>2</v>
      </c>
      <c r="AJ16">
        <v>0</v>
      </c>
      <c r="AK16">
        <v>0</v>
      </c>
      <c r="AL16">
        <v>0</v>
      </c>
      <c r="AM16">
        <v>2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</v>
      </c>
      <c r="BC16">
        <v>0</v>
      </c>
      <c r="BD16">
        <v>0</v>
      </c>
      <c r="BE16">
        <v>0</v>
      </c>
      <c r="BF16">
        <v>2</v>
      </c>
      <c r="BG16">
        <v>0</v>
      </c>
      <c r="BH16">
        <v>2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2</v>
      </c>
      <c r="BY16">
        <v>0</v>
      </c>
      <c r="BZ16">
        <v>0</v>
      </c>
    </row>
    <row r="17" spans="1:78" x14ac:dyDescent="0.25">
      <c r="B17">
        <v>0</v>
      </c>
      <c r="C17">
        <v>0</v>
      </c>
      <c r="D17" t="s">
        <v>106</v>
      </c>
      <c r="E17" t="s">
        <v>106</v>
      </c>
      <c r="F17" t="s">
        <v>106</v>
      </c>
      <c r="G17">
        <v>0</v>
      </c>
      <c r="H17" t="s">
        <v>106</v>
      </c>
      <c r="I17" t="s">
        <v>106</v>
      </c>
      <c r="J17">
        <v>0</v>
      </c>
      <c r="K17" t="s">
        <v>106</v>
      </c>
      <c r="L17" t="s">
        <v>106</v>
      </c>
      <c r="M17" t="s">
        <v>106</v>
      </c>
      <c r="N17">
        <v>0</v>
      </c>
      <c r="O17" t="s">
        <v>106</v>
      </c>
      <c r="P17" t="s">
        <v>106</v>
      </c>
      <c r="Q17" t="s">
        <v>106</v>
      </c>
      <c r="R17">
        <v>0</v>
      </c>
      <c r="S17" t="s">
        <v>106</v>
      </c>
      <c r="T17" s="7">
        <v>0.01</v>
      </c>
      <c r="U17" t="s">
        <v>106</v>
      </c>
      <c r="V17">
        <v>0</v>
      </c>
      <c r="W17" t="s">
        <v>106</v>
      </c>
      <c r="X17" t="s">
        <v>106</v>
      </c>
      <c r="Y17" s="7">
        <v>0.02</v>
      </c>
      <c r="Z17" t="s">
        <v>106</v>
      </c>
      <c r="AA17">
        <v>0</v>
      </c>
      <c r="AB17" t="s">
        <v>106</v>
      </c>
      <c r="AC17" t="s">
        <v>106</v>
      </c>
      <c r="AD17">
        <v>0</v>
      </c>
      <c r="AE17" t="s">
        <v>106</v>
      </c>
      <c r="AF17">
        <v>0</v>
      </c>
      <c r="AG17" t="s">
        <v>106</v>
      </c>
      <c r="AH17" t="s">
        <v>106</v>
      </c>
      <c r="AI17">
        <v>0</v>
      </c>
      <c r="AJ17" t="s">
        <v>106</v>
      </c>
      <c r="AK17" t="s">
        <v>106</v>
      </c>
      <c r="AL17" t="s">
        <v>106</v>
      </c>
      <c r="AM17" s="7">
        <v>0.01</v>
      </c>
      <c r="AN17" t="s">
        <v>106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s="7">
        <v>0.02</v>
      </c>
      <c r="BC17" t="s">
        <v>106</v>
      </c>
      <c r="BD17" t="s">
        <v>106</v>
      </c>
      <c r="BE17" t="s">
        <v>106</v>
      </c>
      <c r="BF17">
        <v>0</v>
      </c>
      <c r="BG17" t="s">
        <v>106</v>
      </c>
      <c r="BH17">
        <v>0</v>
      </c>
      <c r="BI17" t="s">
        <v>106</v>
      </c>
      <c r="BJ17" t="s">
        <v>106</v>
      </c>
      <c r="BK17" t="s">
        <v>106</v>
      </c>
      <c r="BL17" t="s">
        <v>106</v>
      </c>
      <c r="BM17" t="s">
        <v>106</v>
      </c>
      <c r="BN17" t="s">
        <v>106</v>
      </c>
      <c r="BO17" s="7">
        <v>0.01</v>
      </c>
      <c r="BP17" t="s">
        <v>106</v>
      </c>
      <c r="BQ17" t="s">
        <v>106</v>
      </c>
      <c r="BR17" t="s">
        <v>106</v>
      </c>
      <c r="BS17" t="s">
        <v>106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 t="s">
        <v>106</v>
      </c>
      <c r="BZ17" t="s">
        <v>106</v>
      </c>
    </row>
    <row r="18" spans="1:78" x14ac:dyDescent="0.25">
      <c r="A18" t="s">
        <v>41</v>
      </c>
      <c r="B18">
        <v>7</v>
      </c>
      <c r="C18">
        <v>7</v>
      </c>
      <c r="D18">
        <v>0</v>
      </c>
      <c r="E18">
        <v>0</v>
      </c>
      <c r="F18">
        <v>2</v>
      </c>
      <c r="G18">
        <v>3</v>
      </c>
      <c r="H18">
        <v>2</v>
      </c>
      <c r="I18">
        <v>1</v>
      </c>
      <c r="J18">
        <v>3</v>
      </c>
      <c r="K18">
        <v>1</v>
      </c>
      <c r="L18">
        <v>2</v>
      </c>
      <c r="M18">
        <v>1</v>
      </c>
      <c r="N18">
        <v>4</v>
      </c>
      <c r="O18">
        <v>1</v>
      </c>
      <c r="P18">
        <v>1</v>
      </c>
      <c r="Q18">
        <v>2</v>
      </c>
      <c r="R18">
        <v>6</v>
      </c>
      <c r="S18">
        <v>5</v>
      </c>
      <c r="T18">
        <v>2</v>
      </c>
      <c r="U18">
        <v>0</v>
      </c>
      <c r="V18">
        <v>7</v>
      </c>
      <c r="W18">
        <v>0</v>
      </c>
      <c r="X18">
        <v>1</v>
      </c>
      <c r="Y18">
        <v>0</v>
      </c>
      <c r="Z18">
        <v>7</v>
      </c>
      <c r="AA18">
        <v>7</v>
      </c>
      <c r="AB18">
        <v>7</v>
      </c>
      <c r="AC18">
        <v>2</v>
      </c>
      <c r="AD18">
        <v>4</v>
      </c>
      <c r="AE18">
        <v>1</v>
      </c>
      <c r="AF18">
        <v>6</v>
      </c>
      <c r="AG18">
        <v>2</v>
      </c>
      <c r="AH18">
        <v>0</v>
      </c>
      <c r="AI18">
        <v>7</v>
      </c>
      <c r="AJ18">
        <v>0</v>
      </c>
      <c r="AK18">
        <v>0</v>
      </c>
      <c r="AL18">
        <v>5</v>
      </c>
      <c r="AM18">
        <v>1</v>
      </c>
      <c r="AN18">
        <v>1</v>
      </c>
      <c r="AO18">
        <v>0</v>
      </c>
      <c r="AP18">
        <v>3</v>
      </c>
      <c r="AQ18">
        <v>1</v>
      </c>
      <c r="AR18">
        <v>1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</v>
      </c>
      <c r="BB18">
        <v>1</v>
      </c>
      <c r="BC18">
        <v>0</v>
      </c>
      <c r="BD18">
        <v>0</v>
      </c>
      <c r="BE18">
        <v>0</v>
      </c>
      <c r="BF18">
        <v>7</v>
      </c>
      <c r="BG18">
        <v>5</v>
      </c>
      <c r="BH18">
        <v>3</v>
      </c>
      <c r="BI18">
        <v>4</v>
      </c>
      <c r="BJ18">
        <v>0</v>
      </c>
      <c r="BK18">
        <v>1</v>
      </c>
      <c r="BL18">
        <v>0</v>
      </c>
      <c r="BM18">
        <v>1</v>
      </c>
      <c r="BN18">
        <v>4</v>
      </c>
      <c r="BO18">
        <v>2</v>
      </c>
      <c r="BP18">
        <v>1</v>
      </c>
      <c r="BQ18">
        <v>3</v>
      </c>
      <c r="BR18">
        <v>3</v>
      </c>
      <c r="BS18">
        <v>4</v>
      </c>
      <c r="BT18">
        <v>0</v>
      </c>
      <c r="BU18">
        <v>0</v>
      </c>
      <c r="BV18">
        <v>1</v>
      </c>
      <c r="BW18">
        <v>2</v>
      </c>
      <c r="BX18">
        <v>5</v>
      </c>
      <c r="BY18">
        <v>3</v>
      </c>
      <c r="BZ18">
        <v>3</v>
      </c>
    </row>
    <row r="19" spans="1:78" x14ac:dyDescent="0.25">
      <c r="B19" s="7">
        <v>0.01</v>
      </c>
      <c r="C19" s="7">
        <v>0.01</v>
      </c>
      <c r="D19" t="s">
        <v>108</v>
      </c>
      <c r="E19" t="s">
        <v>108</v>
      </c>
      <c r="F19" s="7">
        <v>0.02</v>
      </c>
      <c r="G19">
        <v>0</v>
      </c>
      <c r="H19" s="7">
        <v>0.01</v>
      </c>
      <c r="I19">
        <v>0</v>
      </c>
      <c r="J19" s="7">
        <v>0.01</v>
      </c>
      <c r="K19">
        <v>0</v>
      </c>
      <c r="L19" s="7">
        <v>0.01</v>
      </c>
      <c r="M19" s="7">
        <v>0.01</v>
      </c>
      <c r="N19" s="7">
        <v>0.01</v>
      </c>
      <c r="O19" s="7">
        <v>0.01</v>
      </c>
      <c r="P19" s="7">
        <v>0.03</v>
      </c>
      <c r="Q19" s="7">
        <v>0.01</v>
      </c>
      <c r="R19" s="7">
        <v>0.01</v>
      </c>
      <c r="S19" s="7">
        <v>0.01</v>
      </c>
      <c r="T19" s="7">
        <v>0.01</v>
      </c>
      <c r="U19" t="s">
        <v>108</v>
      </c>
      <c r="V19" s="7">
        <v>0.01</v>
      </c>
      <c r="W19" t="s">
        <v>108</v>
      </c>
      <c r="X19" s="7">
        <v>0.01</v>
      </c>
      <c r="Y19" t="s">
        <v>108</v>
      </c>
      <c r="Z19" s="7">
        <v>0.01</v>
      </c>
      <c r="AA19" s="7">
        <v>0.01</v>
      </c>
      <c r="AB19" s="7">
        <v>0.01</v>
      </c>
      <c r="AC19" s="7">
        <v>0.01</v>
      </c>
      <c r="AD19">
        <v>0</v>
      </c>
      <c r="AE19" s="7">
        <v>0.02</v>
      </c>
      <c r="AF19" s="7">
        <v>0.01</v>
      </c>
      <c r="AG19" s="7">
        <v>0.01</v>
      </c>
      <c r="AH19" t="s">
        <v>108</v>
      </c>
      <c r="AI19" s="7">
        <v>0.01</v>
      </c>
      <c r="AJ19" t="s">
        <v>108</v>
      </c>
      <c r="AK19" t="s">
        <v>108</v>
      </c>
      <c r="AL19" s="7">
        <v>0.01</v>
      </c>
      <c r="AM19">
        <v>0</v>
      </c>
      <c r="AN19" s="7">
        <v>0.06</v>
      </c>
      <c r="AO19" t="s">
        <v>108</v>
      </c>
      <c r="AP19" s="7">
        <v>0.03</v>
      </c>
      <c r="AQ19" s="7">
        <v>0.01</v>
      </c>
      <c r="AR19" s="7">
        <v>0.02</v>
      </c>
      <c r="AS19" t="s">
        <v>108</v>
      </c>
      <c r="AT19" t="s">
        <v>108</v>
      </c>
      <c r="AU19" s="7">
        <v>0.01</v>
      </c>
      <c r="AV19" t="s">
        <v>108</v>
      </c>
      <c r="AW19" t="s">
        <v>108</v>
      </c>
      <c r="AX19" t="s">
        <v>108</v>
      </c>
      <c r="AY19" t="s">
        <v>108</v>
      </c>
      <c r="AZ19" t="s">
        <v>108</v>
      </c>
      <c r="BA19" s="7">
        <v>0.02</v>
      </c>
      <c r="BB19" s="7">
        <v>0.01</v>
      </c>
      <c r="BC19" t="s">
        <v>108</v>
      </c>
      <c r="BD19" t="s">
        <v>108</v>
      </c>
      <c r="BE19">
        <v>0</v>
      </c>
      <c r="BF19" s="7">
        <v>0.01</v>
      </c>
      <c r="BG19" s="7">
        <v>0.01</v>
      </c>
      <c r="BH19" s="7">
        <v>0.01</v>
      </c>
      <c r="BI19" s="7">
        <v>0.01</v>
      </c>
      <c r="BJ19" t="s">
        <v>108</v>
      </c>
      <c r="BK19" s="7">
        <v>0.01</v>
      </c>
      <c r="BL19" t="s">
        <v>108</v>
      </c>
      <c r="BM19">
        <v>0</v>
      </c>
      <c r="BN19" s="7">
        <v>0.01</v>
      </c>
      <c r="BO19" s="7">
        <v>0.01</v>
      </c>
      <c r="BP19" s="7">
        <v>0.02</v>
      </c>
      <c r="BQ19" s="7">
        <v>0.01</v>
      </c>
      <c r="BR19" s="7">
        <v>0.01</v>
      </c>
      <c r="BS19" s="7">
        <v>0.01</v>
      </c>
      <c r="BT19" t="s">
        <v>108</v>
      </c>
      <c r="BU19">
        <v>0</v>
      </c>
      <c r="BV19" s="7">
        <v>0.01</v>
      </c>
      <c r="BW19" s="7">
        <v>0.01</v>
      </c>
      <c r="BX19" s="7">
        <v>0.01</v>
      </c>
      <c r="BY19">
        <v>0</v>
      </c>
      <c r="BZ19">
        <v>0</v>
      </c>
    </row>
  </sheetData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204</v>
      </c>
    </row>
    <row r="2" spans="1:78" x14ac:dyDescent="0.25">
      <c r="A2" t="s">
        <v>183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5939</v>
      </c>
      <c r="C8">
        <v>5045</v>
      </c>
      <c r="D8">
        <v>521</v>
      </c>
      <c r="E8">
        <v>373</v>
      </c>
      <c r="F8">
        <v>1139</v>
      </c>
      <c r="G8">
        <v>2675</v>
      </c>
      <c r="H8">
        <v>2125</v>
      </c>
      <c r="I8">
        <v>1169</v>
      </c>
      <c r="J8">
        <v>1546</v>
      </c>
      <c r="K8">
        <v>1136</v>
      </c>
      <c r="L8">
        <v>2088</v>
      </c>
      <c r="M8">
        <v>2086</v>
      </c>
      <c r="N8">
        <v>2988</v>
      </c>
      <c r="O8">
        <v>649</v>
      </c>
      <c r="P8">
        <v>216</v>
      </c>
      <c r="Q8">
        <v>1164</v>
      </c>
      <c r="R8">
        <v>4775</v>
      </c>
      <c r="S8">
        <v>3460</v>
      </c>
      <c r="T8">
        <v>1183</v>
      </c>
      <c r="U8">
        <v>1196</v>
      </c>
      <c r="V8">
        <v>4013</v>
      </c>
      <c r="W8">
        <v>685</v>
      </c>
      <c r="X8">
        <v>1164</v>
      </c>
      <c r="Y8">
        <v>743</v>
      </c>
      <c r="Z8">
        <v>5196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4702</v>
      </c>
      <c r="AG8">
        <v>859</v>
      </c>
      <c r="AH8">
        <v>37</v>
      </c>
      <c r="AI8">
        <v>4128</v>
      </c>
      <c r="AJ8">
        <v>604</v>
      </c>
      <c r="AK8">
        <v>1081</v>
      </c>
      <c r="AL8">
        <v>2266</v>
      </c>
      <c r="AM8">
        <v>2852</v>
      </c>
      <c r="AN8">
        <v>57</v>
      </c>
      <c r="AO8">
        <v>740</v>
      </c>
      <c r="AP8">
        <v>568</v>
      </c>
      <c r="AQ8">
        <v>551</v>
      </c>
      <c r="AR8">
        <v>482</v>
      </c>
      <c r="AS8">
        <v>327</v>
      </c>
      <c r="AT8">
        <v>555</v>
      </c>
      <c r="AU8">
        <v>359</v>
      </c>
      <c r="AV8">
        <v>508</v>
      </c>
      <c r="AW8">
        <v>126</v>
      </c>
      <c r="AX8">
        <v>387</v>
      </c>
      <c r="AY8">
        <v>555</v>
      </c>
      <c r="AZ8">
        <v>410</v>
      </c>
      <c r="BA8">
        <v>299</v>
      </c>
      <c r="BB8">
        <v>464</v>
      </c>
      <c r="BC8">
        <v>323</v>
      </c>
      <c r="BD8">
        <v>25</v>
      </c>
      <c r="BE8">
        <v>859</v>
      </c>
      <c r="BF8">
        <v>5080</v>
      </c>
      <c r="BG8">
        <v>3191</v>
      </c>
      <c r="BH8">
        <v>2748</v>
      </c>
      <c r="BI8">
        <v>1163</v>
      </c>
      <c r="BJ8">
        <v>848</v>
      </c>
      <c r="BK8">
        <v>815</v>
      </c>
      <c r="BL8">
        <v>200</v>
      </c>
      <c r="BM8">
        <v>801</v>
      </c>
      <c r="BN8">
        <v>1629</v>
      </c>
      <c r="BO8">
        <v>2184</v>
      </c>
      <c r="BP8">
        <v>1325</v>
      </c>
      <c r="BQ8">
        <v>945</v>
      </c>
      <c r="BR8">
        <v>1450</v>
      </c>
      <c r="BS8">
        <v>1405</v>
      </c>
      <c r="BT8">
        <v>450</v>
      </c>
      <c r="BU8">
        <v>492</v>
      </c>
      <c r="BV8">
        <v>295</v>
      </c>
      <c r="BW8">
        <v>694</v>
      </c>
      <c r="BX8">
        <v>4047</v>
      </c>
      <c r="BY8">
        <v>4057</v>
      </c>
      <c r="BZ8">
        <v>3577</v>
      </c>
    </row>
    <row r="9" spans="1:78" x14ac:dyDescent="0.25">
      <c r="A9" t="s">
        <v>103</v>
      </c>
      <c r="B9">
        <v>5970</v>
      </c>
      <c r="C9">
        <v>5060</v>
      </c>
      <c r="D9">
        <v>556</v>
      </c>
      <c r="E9">
        <v>354</v>
      </c>
      <c r="F9">
        <v>1163</v>
      </c>
      <c r="G9">
        <v>3104</v>
      </c>
      <c r="H9">
        <v>1704</v>
      </c>
      <c r="I9">
        <v>1452</v>
      </c>
      <c r="J9">
        <v>1889</v>
      </c>
      <c r="K9">
        <v>1224</v>
      </c>
      <c r="L9">
        <v>1406</v>
      </c>
      <c r="M9">
        <v>1651</v>
      </c>
      <c r="N9">
        <v>3485</v>
      </c>
      <c r="O9">
        <v>640</v>
      </c>
      <c r="P9">
        <v>194</v>
      </c>
      <c r="Q9">
        <v>948</v>
      </c>
      <c r="R9">
        <v>5023</v>
      </c>
      <c r="S9">
        <v>3682</v>
      </c>
      <c r="T9">
        <v>1230</v>
      </c>
      <c r="U9">
        <v>969</v>
      </c>
      <c r="V9">
        <v>4429</v>
      </c>
      <c r="W9">
        <v>607</v>
      </c>
      <c r="X9">
        <v>864</v>
      </c>
      <c r="Y9">
        <v>717</v>
      </c>
      <c r="Z9">
        <v>5254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4682</v>
      </c>
      <c r="AG9">
        <v>918</v>
      </c>
      <c r="AH9">
        <v>39</v>
      </c>
      <c r="AI9">
        <v>4344</v>
      </c>
      <c r="AJ9">
        <v>547</v>
      </c>
      <c r="AK9">
        <v>975</v>
      </c>
      <c r="AL9">
        <v>2356</v>
      </c>
      <c r="AM9">
        <v>2833</v>
      </c>
      <c r="AN9">
        <v>59</v>
      </c>
      <c r="AO9">
        <v>699</v>
      </c>
      <c r="AP9">
        <v>589</v>
      </c>
      <c r="AQ9">
        <v>566</v>
      </c>
      <c r="AR9">
        <v>543</v>
      </c>
      <c r="AS9">
        <v>317</v>
      </c>
      <c r="AT9">
        <v>554</v>
      </c>
      <c r="AU9">
        <v>348</v>
      </c>
      <c r="AV9">
        <v>490</v>
      </c>
      <c r="AW9">
        <v>142</v>
      </c>
      <c r="AX9">
        <v>407</v>
      </c>
      <c r="AY9">
        <v>532</v>
      </c>
      <c r="AZ9">
        <v>413</v>
      </c>
      <c r="BA9">
        <v>293</v>
      </c>
      <c r="BB9">
        <v>441</v>
      </c>
      <c r="BC9">
        <v>311</v>
      </c>
      <c r="BD9">
        <v>26</v>
      </c>
      <c r="BE9">
        <v>898</v>
      </c>
      <c r="BF9">
        <v>5072</v>
      </c>
      <c r="BG9">
        <v>3294</v>
      </c>
      <c r="BH9">
        <v>2677</v>
      </c>
      <c r="BI9">
        <v>1301</v>
      </c>
      <c r="BJ9">
        <v>866</v>
      </c>
      <c r="BK9">
        <v>767</v>
      </c>
      <c r="BL9">
        <v>199</v>
      </c>
      <c r="BM9">
        <v>882</v>
      </c>
      <c r="BN9">
        <v>1680</v>
      </c>
      <c r="BO9">
        <v>2157</v>
      </c>
      <c r="BP9">
        <v>1251</v>
      </c>
      <c r="BQ9">
        <v>1006</v>
      </c>
      <c r="BR9">
        <v>1570</v>
      </c>
      <c r="BS9">
        <v>1524</v>
      </c>
      <c r="BT9">
        <v>450</v>
      </c>
      <c r="BU9">
        <v>535</v>
      </c>
      <c r="BV9">
        <v>295</v>
      </c>
      <c r="BW9">
        <v>756</v>
      </c>
      <c r="BX9">
        <v>3992</v>
      </c>
      <c r="BY9">
        <v>4010</v>
      </c>
      <c r="BZ9">
        <v>3496</v>
      </c>
    </row>
    <row r="10" spans="1:78" x14ac:dyDescent="0.25">
      <c r="A10" t="s">
        <v>104</v>
      </c>
    </row>
    <row r="11" spans="1:78" x14ac:dyDescent="0.25">
      <c r="A11" t="s">
        <v>206</v>
      </c>
      <c r="B11">
        <v>716</v>
      </c>
      <c r="C11">
        <v>634</v>
      </c>
      <c r="D11">
        <v>54</v>
      </c>
      <c r="E11">
        <v>29</v>
      </c>
      <c r="F11">
        <v>142</v>
      </c>
      <c r="G11">
        <v>378</v>
      </c>
      <c r="H11">
        <v>196</v>
      </c>
      <c r="I11">
        <v>186</v>
      </c>
      <c r="J11">
        <v>226</v>
      </c>
      <c r="K11">
        <v>172</v>
      </c>
      <c r="L11">
        <v>132</v>
      </c>
      <c r="M11">
        <v>202</v>
      </c>
      <c r="N11">
        <v>450</v>
      </c>
      <c r="O11">
        <v>36</v>
      </c>
      <c r="P11">
        <v>27</v>
      </c>
      <c r="Q11">
        <v>101</v>
      </c>
      <c r="R11">
        <v>615</v>
      </c>
      <c r="S11">
        <v>439</v>
      </c>
      <c r="T11">
        <v>180</v>
      </c>
      <c r="U11">
        <v>89</v>
      </c>
      <c r="V11">
        <v>550</v>
      </c>
      <c r="W11">
        <v>71</v>
      </c>
      <c r="X11">
        <v>88</v>
      </c>
      <c r="Y11">
        <v>259</v>
      </c>
      <c r="Z11">
        <v>456</v>
      </c>
      <c r="AA11">
        <v>716</v>
      </c>
      <c r="AB11">
        <v>456</v>
      </c>
      <c r="AC11">
        <v>716</v>
      </c>
      <c r="AD11">
        <v>0</v>
      </c>
      <c r="AE11">
        <v>0</v>
      </c>
      <c r="AF11">
        <v>556</v>
      </c>
      <c r="AG11">
        <v>120</v>
      </c>
      <c r="AH11">
        <v>6</v>
      </c>
      <c r="AI11">
        <v>517</v>
      </c>
      <c r="AJ11">
        <v>75</v>
      </c>
      <c r="AK11">
        <v>94</v>
      </c>
      <c r="AL11">
        <v>312</v>
      </c>
      <c r="AM11">
        <v>328</v>
      </c>
      <c r="AN11">
        <v>13</v>
      </c>
      <c r="AO11">
        <v>62</v>
      </c>
      <c r="AP11">
        <v>131</v>
      </c>
      <c r="AQ11">
        <v>145</v>
      </c>
      <c r="AR11">
        <v>39</v>
      </c>
      <c r="AS11">
        <v>27</v>
      </c>
      <c r="AT11">
        <v>66</v>
      </c>
      <c r="AU11">
        <v>6</v>
      </c>
      <c r="AV11">
        <v>26</v>
      </c>
      <c r="AW11">
        <v>24</v>
      </c>
      <c r="AX11">
        <v>30</v>
      </c>
      <c r="AY11">
        <v>97</v>
      </c>
      <c r="AZ11">
        <v>41</v>
      </c>
      <c r="BA11">
        <v>22</v>
      </c>
      <c r="BB11">
        <v>35</v>
      </c>
      <c r="BC11">
        <v>22</v>
      </c>
      <c r="BD11">
        <v>4</v>
      </c>
      <c r="BE11">
        <v>118</v>
      </c>
      <c r="BF11">
        <v>598</v>
      </c>
      <c r="BG11">
        <v>413</v>
      </c>
      <c r="BH11">
        <v>303</v>
      </c>
      <c r="BI11">
        <v>178</v>
      </c>
      <c r="BJ11">
        <v>100</v>
      </c>
      <c r="BK11">
        <v>89</v>
      </c>
      <c r="BL11">
        <v>30</v>
      </c>
      <c r="BM11">
        <v>135</v>
      </c>
      <c r="BN11">
        <v>237</v>
      </c>
      <c r="BO11">
        <v>248</v>
      </c>
      <c r="BP11">
        <v>96</v>
      </c>
      <c r="BQ11">
        <v>149</v>
      </c>
      <c r="BR11">
        <v>215</v>
      </c>
      <c r="BS11">
        <v>221</v>
      </c>
      <c r="BT11">
        <v>56</v>
      </c>
      <c r="BU11">
        <v>71</v>
      </c>
      <c r="BV11">
        <v>50</v>
      </c>
      <c r="BW11">
        <v>106</v>
      </c>
      <c r="BX11">
        <v>469</v>
      </c>
      <c r="BY11">
        <v>462</v>
      </c>
      <c r="BZ11">
        <v>397</v>
      </c>
    </row>
    <row r="12" spans="1:78" x14ac:dyDescent="0.25">
      <c r="B12" s="7">
        <v>0.12</v>
      </c>
      <c r="C12" s="7">
        <v>0.13</v>
      </c>
      <c r="D12" s="7">
        <v>0.1</v>
      </c>
      <c r="E12" s="7">
        <v>0.08</v>
      </c>
      <c r="F12" s="7">
        <v>0.12</v>
      </c>
      <c r="G12" s="7">
        <v>0.12</v>
      </c>
      <c r="H12" s="7">
        <v>0.12</v>
      </c>
      <c r="I12" s="7">
        <v>0.13</v>
      </c>
      <c r="J12" s="7">
        <v>0.12</v>
      </c>
      <c r="K12" s="7">
        <v>0.14000000000000001</v>
      </c>
      <c r="L12" s="7">
        <v>0.09</v>
      </c>
      <c r="M12" s="7">
        <v>0.12</v>
      </c>
      <c r="N12" s="7">
        <v>0.13</v>
      </c>
      <c r="O12" s="7">
        <v>0.06</v>
      </c>
      <c r="P12" s="7">
        <v>0.14000000000000001</v>
      </c>
      <c r="Q12" s="7">
        <v>0.11</v>
      </c>
      <c r="R12" s="7">
        <v>0.12</v>
      </c>
      <c r="S12" s="7">
        <v>0.12</v>
      </c>
      <c r="T12" s="7">
        <v>0.15</v>
      </c>
      <c r="U12" s="7">
        <v>0.09</v>
      </c>
      <c r="V12" s="7">
        <v>0.12</v>
      </c>
      <c r="W12" s="7">
        <v>0.12</v>
      </c>
      <c r="X12" s="7">
        <v>0.1</v>
      </c>
      <c r="Y12" s="7">
        <v>0.36</v>
      </c>
      <c r="Z12" s="7">
        <v>0.09</v>
      </c>
      <c r="AA12" s="7">
        <v>0.12</v>
      </c>
      <c r="AB12" s="7">
        <v>0.09</v>
      </c>
      <c r="AC12" s="7">
        <v>1</v>
      </c>
      <c r="AD12" t="s">
        <v>108</v>
      </c>
      <c r="AE12" t="s">
        <v>108</v>
      </c>
      <c r="AF12" s="7">
        <v>0.12</v>
      </c>
      <c r="AG12" s="7">
        <v>0.13</v>
      </c>
      <c r="AH12" s="7">
        <v>0.16</v>
      </c>
      <c r="AI12" s="7">
        <v>0.12</v>
      </c>
      <c r="AJ12" s="7">
        <v>0.14000000000000001</v>
      </c>
      <c r="AK12" s="7">
        <v>0.1</v>
      </c>
      <c r="AL12" s="7">
        <v>0.13</v>
      </c>
      <c r="AM12" s="7">
        <v>0.12</v>
      </c>
      <c r="AN12" s="7">
        <v>0.22</v>
      </c>
      <c r="AO12" s="7">
        <v>0.09</v>
      </c>
      <c r="AP12" s="7">
        <v>0.22</v>
      </c>
      <c r="AQ12" s="7">
        <v>0.26</v>
      </c>
      <c r="AR12" s="7">
        <v>7.0000000000000007E-2</v>
      </c>
      <c r="AS12" s="7">
        <v>0.09</v>
      </c>
      <c r="AT12" s="7">
        <v>0.12</v>
      </c>
      <c r="AU12" s="7">
        <v>0.02</v>
      </c>
      <c r="AV12" s="7">
        <v>0.05</v>
      </c>
      <c r="AW12" s="7">
        <v>0.17</v>
      </c>
      <c r="AX12" s="7">
        <v>7.0000000000000007E-2</v>
      </c>
      <c r="AY12" s="7">
        <v>0.18</v>
      </c>
      <c r="AZ12" s="7">
        <v>0.1</v>
      </c>
      <c r="BA12" s="7">
        <v>0.08</v>
      </c>
      <c r="BB12" s="7">
        <v>0.08</v>
      </c>
      <c r="BC12" s="7">
        <v>7.0000000000000007E-2</v>
      </c>
      <c r="BD12" s="7">
        <v>0.17</v>
      </c>
      <c r="BE12" s="7">
        <v>0.13</v>
      </c>
      <c r="BF12" s="7">
        <v>0.12</v>
      </c>
      <c r="BG12" s="7">
        <v>0.13</v>
      </c>
      <c r="BH12" s="7">
        <v>0.11</v>
      </c>
      <c r="BI12" s="7">
        <v>0.14000000000000001</v>
      </c>
      <c r="BJ12" s="7">
        <v>0.12</v>
      </c>
      <c r="BK12" s="7">
        <v>0.12</v>
      </c>
      <c r="BL12" s="7">
        <v>0.15</v>
      </c>
      <c r="BM12" s="7">
        <v>0.15</v>
      </c>
      <c r="BN12" s="7">
        <v>0.14000000000000001</v>
      </c>
      <c r="BO12" s="7">
        <v>0.12</v>
      </c>
      <c r="BP12" s="7">
        <v>0.08</v>
      </c>
      <c r="BQ12" s="7">
        <v>0.15</v>
      </c>
      <c r="BR12" s="7">
        <v>0.14000000000000001</v>
      </c>
      <c r="BS12" s="7">
        <v>0.14000000000000001</v>
      </c>
      <c r="BT12" s="7">
        <v>0.12</v>
      </c>
      <c r="BU12" s="7">
        <v>0.13</v>
      </c>
      <c r="BV12" s="7">
        <v>0.17</v>
      </c>
      <c r="BW12" s="7">
        <v>0.14000000000000001</v>
      </c>
      <c r="BX12" s="7">
        <v>0.12</v>
      </c>
      <c r="BY12" s="7">
        <v>0.12</v>
      </c>
      <c r="BZ12" s="7">
        <v>0.11</v>
      </c>
    </row>
    <row r="13" spans="1:78" x14ac:dyDescent="0.25">
      <c r="A13" t="s">
        <v>207</v>
      </c>
      <c r="B13">
        <v>4681</v>
      </c>
      <c r="C13">
        <v>3968</v>
      </c>
      <c r="D13">
        <v>438</v>
      </c>
      <c r="E13">
        <v>275</v>
      </c>
      <c r="F13">
        <v>862</v>
      </c>
      <c r="G13">
        <v>2443</v>
      </c>
      <c r="H13">
        <v>1376</v>
      </c>
      <c r="I13">
        <v>1172</v>
      </c>
      <c r="J13">
        <v>1474</v>
      </c>
      <c r="K13">
        <v>931</v>
      </c>
      <c r="L13">
        <v>1103</v>
      </c>
      <c r="M13">
        <v>1275</v>
      </c>
      <c r="N13">
        <v>2783</v>
      </c>
      <c r="O13">
        <v>492</v>
      </c>
      <c r="P13">
        <v>131</v>
      </c>
      <c r="Q13">
        <v>763</v>
      </c>
      <c r="R13">
        <v>3917</v>
      </c>
      <c r="S13">
        <v>2997</v>
      </c>
      <c r="T13">
        <v>882</v>
      </c>
      <c r="U13">
        <v>732</v>
      </c>
      <c r="V13">
        <v>3471</v>
      </c>
      <c r="W13">
        <v>492</v>
      </c>
      <c r="X13">
        <v>677</v>
      </c>
      <c r="Y13">
        <v>380</v>
      </c>
      <c r="Z13">
        <v>4300</v>
      </c>
      <c r="AA13">
        <v>4681</v>
      </c>
      <c r="AB13">
        <v>4300</v>
      </c>
      <c r="AC13">
        <v>0</v>
      </c>
      <c r="AD13">
        <v>4681</v>
      </c>
      <c r="AE13">
        <v>0</v>
      </c>
      <c r="AF13">
        <v>3698</v>
      </c>
      <c r="AG13">
        <v>738</v>
      </c>
      <c r="AH13">
        <v>28</v>
      </c>
      <c r="AI13">
        <v>3473</v>
      </c>
      <c r="AJ13">
        <v>416</v>
      </c>
      <c r="AK13">
        <v>738</v>
      </c>
      <c r="AL13">
        <v>1894</v>
      </c>
      <c r="AM13">
        <v>2297</v>
      </c>
      <c r="AN13">
        <v>39</v>
      </c>
      <c r="AO13">
        <v>446</v>
      </c>
      <c r="AP13">
        <v>405</v>
      </c>
      <c r="AQ13">
        <v>383</v>
      </c>
      <c r="AR13">
        <v>388</v>
      </c>
      <c r="AS13">
        <v>266</v>
      </c>
      <c r="AT13">
        <v>452</v>
      </c>
      <c r="AU13">
        <v>318</v>
      </c>
      <c r="AV13">
        <v>417</v>
      </c>
      <c r="AW13">
        <v>104</v>
      </c>
      <c r="AX13">
        <v>327</v>
      </c>
      <c r="AY13">
        <v>389</v>
      </c>
      <c r="AZ13">
        <v>349</v>
      </c>
      <c r="BA13">
        <v>221</v>
      </c>
      <c r="BB13">
        <v>373</v>
      </c>
      <c r="BC13">
        <v>268</v>
      </c>
      <c r="BD13">
        <v>20</v>
      </c>
      <c r="BE13">
        <v>704</v>
      </c>
      <c r="BF13">
        <v>3976</v>
      </c>
      <c r="BG13">
        <v>2661</v>
      </c>
      <c r="BH13">
        <v>2020</v>
      </c>
      <c r="BI13">
        <v>1050</v>
      </c>
      <c r="BJ13">
        <v>706</v>
      </c>
      <c r="BK13">
        <v>619</v>
      </c>
      <c r="BL13">
        <v>160</v>
      </c>
      <c r="BM13">
        <v>717</v>
      </c>
      <c r="BN13">
        <v>1345</v>
      </c>
      <c r="BO13">
        <v>1708</v>
      </c>
      <c r="BP13">
        <v>911</v>
      </c>
      <c r="BQ13">
        <v>816</v>
      </c>
      <c r="BR13">
        <v>1287</v>
      </c>
      <c r="BS13">
        <v>1239</v>
      </c>
      <c r="BT13">
        <v>346</v>
      </c>
      <c r="BU13">
        <v>433</v>
      </c>
      <c r="BV13">
        <v>236</v>
      </c>
      <c r="BW13">
        <v>619</v>
      </c>
      <c r="BX13">
        <v>3193</v>
      </c>
      <c r="BY13">
        <v>3219</v>
      </c>
      <c r="BZ13">
        <v>2809</v>
      </c>
    </row>
    <row r="14" spans="1:78" x14ac:dyDescent="0.25">
      <c r="B14" s="7">
        <v>0.78</v>
      </c>
      <c r="C14" s="7">
        <v>0.78</v>
      </c>
      <c r="D14" s="7">
        <v>0.79</v>
      </c>
      <c r="E14" s="7">
        <v>0.78</v>
      </c>
      <c r="F14" s="7">
        <v>0.74</v>
      </c>
      <c r="G14" s="7">
        <v>0.79</v>
      </c>
      <c r="H14" s="7">
        <v>0.81</v>
      </c>
      <c r="I14" s="7">
        <v>0.81</v>
      </c>
      <c r="J14" s="7">
        <v>0.78</v>
      </c>
      <c r="K14" s="7">
        <v>0.76</v>
      </c>
      <c r="L14" s="7">
        <v>0.79</v>
      </c>
      <c r="M14" s="7">
        <v>0.77</v>
      </c>
      <c r="N14" s="7">
        <v>0.8</v>
      </c>
      <c r="O14" s="7">
        <v>0.77</v>
      </c>
      <c r="P14" s="7">
        <v>0.67</v>
      </c>
      <c r="Q14" s="7">
        <v>0.81</v>
      </c>
      <c r="R14" s="7">
        <v>0.78</v>
      </c>
      <c r="S14" s="7">
        <v>0.81</v>
      </c>
      <c r="T14" s="7">
        <v>0.72</v>
      </c>
      <c r="U14" s="7">
        <v>0.76</v>
      </c>
      <c r="V14" s="7">
        <v>0.78</v>
      </c>
      <c r="W14" s="7">
        <v>0.81</v>
      </c>
      <c r="X14" s="7">
        <v>0.78</v>
      </c>
      <c r="Y14" s="7">
        <v>0.53</v>
      </c>
      <c r="Z14" s="7">
        <v>0.82</v>
      </c>
      <c r="AA14" s="7">
        <v>0.78</v>
      </c>
      <c r="AB14" s="7">
        <v>0.82</v>
      </c>
      <c r="AC14" t="s">
        <v>108</v>
      </c>
      <c r="AD14" s="7">
        <v>1</v>
      </c>
      <c r="AE14" t="s">
        <v>108</v>
      </c>
      <c r="AF14" s="7">
        <v>0.79</v>
      </c>
      <c r="AG14" s="7">
        <v>0.8</v>
      </c>
      <c r="AH14" s="7">
        <v>0.72</v>
      </c>
      <c r="AI14" s="7">
        <v>0.8</v>
      </c>
      <c r="AJ14" s="7">
        <v>0.76</v>
      </c>
      <c r="AK14" s="7">
        <v>0.76</v>
      </c>
      <c r="AL14" s="7">
        <v>0.8</v>
      </c>
      <c r="AM14" s="7">
        <v>0.81</v>
      </c>
      <c r="AN14" s="7">
        <v>0.65</v>
      </c>
      <c r="AO14" s="7">
        <v>0.64</v>
      </c>
      <c r="AP14" s="7">
        <v>0.69</v>
      </c>
      <c r="AQ14" s="7">
        <v>0.68</v>
      </c>
      <c r="AR14" s="7">
        <v>0.71</v>
      </c>
      <c r="AS14" s="7">
        <v>0.84</v>
      </c>
      <c r="AT14" s="7">
        <v>0.82</v>
      </c>
      <c r="AU14" s="7">
        <v>0.91</v>
      </c>
      <c r="AV14" s="7">
        <v>0.85</v>
      </c>
      <c r="AW14" s="7">
        <v>0.73</v>
      </c>
      <c r="AX14" s="7">
        <v>0.8</v>
      </c>
      <c r="AY14" s="7">
        <v>0.73</v>
      </c>
      <c r="AZ14" s="7">
        <v>0.85</v>
      </c>
      <c r="BA14" s="7">
        <v>0.76</v>
      </c>
      <c r="BB14" s="7">
        <v>0.85</v>
      </c>
      <c r="BC14" s="7">
        <v>0.86</v>
      </c>
      <c r="BD14" s="7">
        <v>0.78</v>
      </c>
      <c r="BE14" s="7">
        <v>0.78</v>
      </c>
      <c r="BF14" s="7">
        <v>0.78</v>
      </c>
      <c r="BG14" s="7">
        <v>0.81</v>
      </c>
      <c r="BH14" s="7">
        <v>0.75</v>
      </c>
      <c r="BI14" s="7">
        <v>0.81</v>
      </c>
      <c r="BJ14" s="7">
        <v>0.82</v>
      </c>
      <c r="BK14" s="7">
        <v>0.81</v>
      </c>
      <c r="BL14" s="7">
        <v>0.81</v>
      </c>
      <c r="BM14" s="7">
        <v>0.81</v>
      </c>
      <c r="BN14" s="7">
        <v>0.8</v>
      </c>
      <c r="BO14" s="7">
        <v>0.79</v>
      </c>
      <c r="BP14" s="7">
        <v>0.73</v>
      </c>
      <c r="BQ14" s="7">
        <v>0.81</v>
      </c>
      <c r="BR14" s="7">
        <v>0.82</v>
      </c>
      <c r="BS14" s="7">
        <v>0.81</v>
      </c>
      <c r="BT14" s="7">
        <v>0.77</v>
      </c>
      <c r="BU14" s="7">
        <v>0.81</v>
      </c>
      <c r="BV14" s="7">
        <v>0.8</v>
      </c>
      <c r="BW14" s="7">
        <v>0.82</v>
      </c>
      <c r="BX14" s="7">
        <v>0.8</v>
      </c>
      <c r="BY14" s="7">
        <v>0.8</v>
      </c>
      <c r="BZ14" s="7">
        <v>0.8</v>
      </c>
    </row>
    <row r="15" spans="1:78" x14ac:dyDescent="0.25">
      <c r="A15" t="s">
        <v>87</v>
      </c>
      <c r="B15">
        <v>16</v>
      </c>
      <c r="C15">
        <v>11</v>
      </c>
      <c r="D15">
        <v>0</v>
      </c>
      <c r="E15">
        <v>4</v>
      </c>
      <c r="F15">
        <v>4</v>
      </c>
      <c r="G15">
        <v>9</v>
      </c>
      <c r="H15">
        <v>3</v>
      </c>
      <c r="I15">
        <v>7</v>
      </c>
      <c r="J15">
        <v>3</v>
      </c>
      <c r="K15">
        <v>2</v>
      </c>
      <c r="L15">
        <v>4</v>
      </c>
      <c r="M15">
        <v>3</v>
      </c>
      <c r="N15">
        <v>10</v>
      </c>
      <c r="O15">
        <v>2</v>
      </c>
      <c r="P15">
        <v>0</v>
      </c>
      <c r="Q15">
        <v>2</v>
      </c>
      <c r="R15">
        <v>14</v>
      </c>
      <c r="S15">
        <v>8</v>
      </c>
      <c r="T15">
        <v>3</v>
      </c>
      <c r="U15">
        <v>4</v>
      </c>
      <c r="V15">
        <v>12</v>
      </c>
      <c r="W15">
        <v>1</v>
      </c>
      <c r="X15">
        <v>2</v>
      </c>
      <c r="Y15">
        <v>1</v>
      </c>
      <c r="Z15">
        <v>14</v>
      </c>
      <c r="AA15">
        <v>16</v>
      </c>
      <c r="AB15">
        <v>14</v>
      </c>
      <c r="AC15">
        <v>0</v>
      </c>
      <c r="AD15">
        <v>0</v>
      </c>
      <c r="AE15">
        <v>0</v>
      </c>
      <c r="AF15">
        <v>14</v>
      </c>
      <c r="AG15">
        <v>1</v>
      </c>
      <c r="AH15">
        <v>0</v>
      </c>
      <c r="AI15">
        <v>8</v>
      </c>
      <c r="AJ15">
        <v>1</v>
      </c>
      <c r="AK15">
        <v>7</v>
      </c>
      <c r="AL15">
        <v>5</v>
      </c>
      <c r="AM15">
        <v>10</v>
      </c>
      <c r="AN15">
        <v>1</v>
      </c>
      <c r="AO15">
        <v>0</v>
      </c>
      <c r="AP15">
        <v>2</v>
      </c>
      <c r="AQ15">
        <v>2</v>
      </c>
      <c r="AR15">
        <v>2</v>
      </c>
      <c r="AS15">
        <v>2</v>
      </c>
      <c r="AT15">
        <v>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</v>
      </c>
      <c r="BA15">
        <v>4</v>
      </c>
      <c r="BB15">
        <v>1</v>
      </c>
      <c r="BC15">
        <v>0</v>
      </c>
      <c r="BD15">
        <v>0</v>
      </c>
      <c r="BE15">
        <v>1</v>
      </c>
      <c r="BF15">
        <v>14</v>
      </c>
      <c r="BG15">
        <v>5</v>
      </c>
      <c r="BH15">
        <v>10</v>
      </c>
      <c r="BI15">
        <v>3</v>
      </c>
      <c r="BJ15">
        <v>0</v>
      </c>
      <c r="BK15">
        <v>0</v>
      </c>
      <c r="BL15">
        <v>1</v>
      </c>
      <c r="BM15">
        <v>4</v>
      </c>
      <c r="BN15">
        <v>2</v>
      </c>
      <c r="BO15">
        <v>4</v>
      </c>
      <c r="BP15">
        <v>6</v>
      </c>
      <c r="BQ15">
        <v>3</v>
      </c>
      <c r="BR15">
        <v>6</v>
      </c>
      <c r="BS15">
        <v>5</v>
      </c>
      <c r="BT15">
        <v>0</v>
      </c>
      <c r="BU15">
        <v>1</v>
      </c>
      <c r="BV15">
        <v>2</v>
      </c>
      <c r="BW15">
        <v>1</v>
      </c>
      <c r="BX15">
        <v>10</v>
      </c>
      <c r="BY15">
        <v>10</v>
      </c>
      <c r="BZ15">
        <v>8</v>
      </c>
    </row>
    <row r="16" spans="1:78" x14ac:dyDescent="0.25">
      <c r="B16">
        <v>0</v>
      </c>
      <c r="C16">
        <v>0</v>
      </c>
      <c r="D16" t="s">
        <v>106</v>
      </c>
      <c r="E16" s="7">
        <v>0.01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 t="s">
        <v>106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 t="s">
        <v>106</v>
      </c>
      <c r="AD16" t="s">
        <v>106</v>
      </c>
      <c r="AE16" t="s">
        <v>106</v>
      </c>
      <c r="AF16">
        <v>0</v>
      </c>
      <c r="AG16">
        <v>0</v>
      </c>
      <c r="AH16" t="s">
        <v>106</v>
      </c>
      <c r="AI16">
        <v>0</v>
      </c>
      <c r="AJ16">
        <v>0</v>
      </c>
      <c r="AK16" s="7">
        <v>0.01</v>
      </c>
      <c r="AL16">
        <v>0</v>
      </c>
      <c r="AM16">
        <v>0</v>
      </c>
      <c r="AN16" s="7">
        <v>0.01</v>
      </c>
      <c r="AO16" t="s">
        <v>106</v>
      </c>
      <c r="AP16">
        <v>0</v>
      </c>
      <c r="AQ16">
        <v>0</v>
      </c>
      <c r="AR16">
        <v>0</v>
      </c>
      <c r="AS16">
        <v>0</v>
      </c>
      <c r="AT16">
        <v>0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s="7">
        <v>0.01</v>
      </c>
      <c r="BA16" s="7">
        <v>0.01</v>
      </c>
      <c r="BB16">
        <v>0</v>
      </c>
      <c r="BC16" t="s">
        <v>106</v>
      </c>
      <c r="BD16" t="s">
        <v>106</v>
      </c>
      <c r="BE16">
        <v>0</v>
      </c>
      <c r="BF16">
        <v>0</v>
      </c>
      <c r="BG16">
        <v>0</v>
      </c>
      <c r="BH16">
        <v>0</v>
      </c>
      <c r="BI16">
        <v>0</v>
      </c>
      <c r="BJ16" t="s">
        <v>106</v>
      </c>
      <c r="BK16" t="s">
        <v>106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 t="s">
        <v>106</v>
      </c>
      <c r="BU16">
        <v>0</v>
      </c>
      <c r="BV16" s="7">
        <v>0.01</v>
      </c>
      <c r="BW16">
        <v>0</v>
      </c>
      <c r="BX16">
        <v>0</v>
      </c>
      <c r="BY16">
        <v>0</v>
      </c>
      <c r="BZ16">
        <v>0</v>
      </c>
    </row>
    <row r="17" spans="1:78" x14ac:dyDescent="0.25">
      <c r="A17" t="s">
        <v>40</v>
      </c>
      <c r="B17">
        <v>35</v>
      </c>
      <c r="C17">
        <v>26</v>
      </c>
      <c r="D17">
        <v>6</v>
      </c>
      <c r="E17">
        <v>3</v>
      </c>
      <c r="F17">
        <v>6</v>
      </c>
      <c r="G17">
        <v>18</v>
      </c>
      <c r="H17">
        <v>11</v>
      </c>
      <c r="I17">
        <v>5</v>
      </c>
      <c r="J17">
        <v>12</v>
      </c>
      <c r="K17">
        <v>7</v>
      </c>
      <c r="L17">
        <v>12</v>
      </c>
      <c r="M17">
        <v>5</v>
      </c>
      <c r="N17">
        <v>4</v>
      </c>
      <c r="O17">
        <v>25</v>
      </c>
      <c r="P17">
        <v>2</v>
      </c>
      <c r="Q17">
        <v>2</v>
      </c>
      <c r="R17">
        <v>34</v>
      </c>
      <c r="S17">
        <v>12</v>
      </c>
      <c r="T17">
        <v>5</v>
      </c>
      <c r="U17">
        <v>18</v>
      </c>
      <c r="V17">
        <v>16</v>
      </c>
      <c r="W17">
        <v>3</v>
      </c>
      <c r="X17">
        <v>9</v>
      </c>
      <c r="Y17">
        <v>3</v>
      </c>
      <c r="Z17">
        <v>32</v>
      </c>
      <c r="AA17">
        <v>35</v>
      </c>
      <c r="AB17">
        <v>32</v>
      </c>
      <c r="AC17">
        <v>0</v>
      </c>
      <c r="AD17">
        <v>0</v>
      </c>
      <c r="AE17">
        <v>0</v>
      </c>
      <c r="AF17">
        <v>26</v>
      </c>
      <c r="AG17">
        <v>2</v>
      </c>
      <c r="AH17">
        <v>1</v>
      </c>
      <c r="AI17">
        <v>17</v>
      </c>
      <c r="AJ17">
        <v>4</v>
      </c>
      <c r="AK17">
        <v>9</v>
      </c>
      <c r="AL17">
        <v>6</v>
      </c>
      <c r="AM17">
        <v>14</v>
      </c>
      <c r="AN17">
        <v>0</v>
      </c>
      <c r="AO17">
        <v>3</v>
      </c>
      <c r="AP17">
        <v>5</v>
      </c>
      <c r="AQ17">
        <v>0</v>
      </c>
      <c r="AR17">
        <v>14</v>
      </c>
      <c r="AS17">
        <v>0</v>
      </c>
      <c r="AT17">
        <v>1</v>
      </c>
      <c r="AU17">
        <v>4</v>
      </c>
      <c r="AV17">
        <v>1</v>
      </c>
      <c r="AW17">
        <v>0</v>
      </c>
      <c r="AX17">
        <v>6</v>
      </c>
      <c r="AY17">
        <v>1</v>
      </c>
      <c r="AZ17">
        <v>0</v>
      </c>
      <c r="BA17">
        <v>3</v>
      </c>
      <c r="BB17">
        <v>1</v>
      </c>
      <c r="BC17">
        <v>0</v>
      </c>
      <c r="BD17">
        <v>0</v>
      </c>
      <c r="BE17">
        <v>4</v>
      </c>
      <c r="BF17">
        <v>32</v>
      </c>
      <c r="BG17">
        <v>12</v>
      </c>
      <c r="BH17">
        <v>23</v>
      </c>
      <c r="BI17">
        <v>7</v>
      </c>
      <c r="BJ17">
        <v>4</v>
      </c>
      <c r="BK17">
        <v>0</v>
      </c>
      <c r="BL17">
        <v>0</v>
      </c>
      <c r="BM17">
        <v>2</v>
      </c>
      <c r="BN17">
        <v>3</v>
      </c>
      <c r="BO17">
        <v>10</v>
      </c>
      <c r="BP17">
        <v>21</v>
      </c>
      <c r="BQ17">
        <v>2</v>
      </c>
      <c r="BR17">
        <v>3</v>
      </c>
      <c r="BS17">
        <v>3</v>
      </c>
      <c r="BT17">
        <v>2</v>
      </c>
      <c r="BU17">
        <v>2</v>
      </c>
      <c r="BV17">
        <v>0</v>
      </c>
      <c r="BW17">
        <v>2</v>
      </c>
      <c r="BX17">
        <v>18</v>
      </c>
      <c r="BY17">
        <v>17</v>
      </c>
      <c r="BZ17">
        <v>15</v>
      </c>
    </row>
    <row r="18" spans="1:78" x14ac:dyDescent="0.25">
      <c r="B18" s="7">
        <v>0.01</v>
      </c>
      <c r="C18" s="7">
        <v>0.01</v>
      </c>
      <c r="D18" s="7">
        <v>0.01</v>
      </c>
      <c r="E18" s="7">
        <v>0.01</v>
      </c>
      <c r="F18" s="7">
        <v>0.01</v>
      </c>
      <c r="G18" s="7">
        <v>0.01</v>
      </c>
      <c r="H18" s="7">
        <v>0.01</v>
      </c>
      <c r="I18">
        <v>0</v>
      </c>
      <c r="J18" s="7">
        <v>0.01</v>
      </c>
      <c r="K18" s="7">
        <v>0.01</v>
      </c>
      <c r="L18" s="7">
        <v>0.01</v>
      </c>
      <c r="M18">
        <v>0</v>
      </c>
      <c r="N18">
        <v>0</v>
      </c>
      <c r="O18" s="7">
        <v>0.04</v>
      </c>
      <c r="P18" s="7">
        <v>0.01</v>
      </c>
      <c r="Q18">
        <v>0</v>
      </c>
      <c r="R18" s="7">
        <v>0.01</v>
      </c>
      <c r="S18">
        <v>0</v>
      </c>
      <c r="T18">
        <v>0</v>
      </c>
      <c r="U18" s="7">
        <v>0.02</v>
      </c>
      <c r="V18">
        <v>0</v>
      </c>
      <c r="W18" s="7">
        <v>0.01</v>
      </c>
      <c r="X18" s="7">
        <v>0.01</v>
      </c>
      <c r="Y18">
        <v>0</v>
      </c>
      <c r="Z18" s="7">
        <v>0.01</v>
      </c>
      <c r="AA18" s="7">
        <v>0.01</v>
      </c>
      <c r="AB18" s="7">
        <v>0.01</v>
      </c>
      <c r="AC18" t="s">
        <v>108</v>
      </c>
      <c r="AD18" t="s">
        <v>108</v>
      </c>
      <c r="AE18" t="s">
        <v>108</v>
      </c>
      <c r="AF18" s="7">
        <v>0.01</v>
      </c>
      <c r="AG18">
        <v>0</v>
      </c>
      <c r="AH18" s="7">
        <v>0.03</v>
      </c>
      <c r="AI18">
        <v>0</v>
      </c>
      <c r="AJ18" s="7">
        <v>0.01</v>
      </c>
      <c r="AK18" s="7">
        <v>0.01</v>
      </c>
      <c r="AL18">
        <v>0</v>
      </c>
      <c r="AM18" s="7">
        <v>0.01</v>
      </c>
      <c r="AN18" t="s">
        <v>108</v>
      </c>
      <c r="AO18">
        <v>0</v>
      </c>
      <c r="AP18" s="7">
        <v>0.01</v>
      </c>
      <c r="AQ18" t="s">
        <v>108</v>
      </c>
      <c r="AR18" s="7">
        <v>0.03</v>
      </c>
      <c r="AS18" t="s">
        <v>108</v>
      </c>
      <c r="AT18">
        <v>0</v>
      </c>
      <c r="AU18" s="7">
        <v>0.01</v>
      </c>
      <c r="AV18">
        <v>0</v>
      </c>
      <c r="AW18" t="s">
        <v>108</v>
      </c>
      <c r="AX18" s="7">
        <v>0.02</v>
      </c>
      <c r="AY18">
        <v>0</v>
      </c>
      <c r="AZ18" t="s">
        <v>108</v>
      </c>
      <c r="BA18" s="7">
        <v>0.01</v>
      </c>
      <c r="BB18">
        <v>0</v>
      </c>
      <c r="BC18" t="s">
        <v>108</v>
      </c>
      <c r="BD18" t="s">
        <v>108</v>
      </c>
      <c r="BE18">
        <v>0</v>
      </c>
      <c r="BF18" s="7">
        <v>0.01</v>
      </c>
      <c r="BG18">
        <v>0</v>
      </c>
      <c r="BH18" s="7">
        <v>0.01</v>
      </c>
      <c r="BI18" s="7">
        <v>0.01</v>
      </c>
      <c r="BJ18">
        <v>0</v>
      </c>
      <c r="BK18" t="s">
        <v>108</v>
      </c>
      <c r="BL18" t="s">
        <v>108</v>
      </c>
      <c r="BM18">
        <v>0</v>
      </c>
      <c r="BN18">
        <v>0</v>
      </c>
      <c r="BO18">
        <v>0</v>
      </c>
      <c r="BP18" s="7">
        <v>0.02</v>
      </c>
      <c r="BQ18">
        <v>0</v>
      </c>
      <c r="BR18">
        <v>0</v>
      </c>
      <c r="BS18">
        <v>0</v>
      </c>
      <c r="BT18">
        <v>0</v>
      </c>
      <c r="BU18">
        <v>0</v>
      </c>
      <c r="BV18" t="s">
        <v>108</v>
      </c>
      <c r="BW18">
        <v>0</v>
      </c>
      <c r="BX18">
        <v>0</v>
      </c>
      <c r="BY18">
        <v>0</v>
      </c>
      <c r="BZ18">
        <v>0</v>
      </c>
    </row>
    <row r="19" spans="1:78" x14ac:dyDescent="0.25">
      <c r="A19" t="s">
        <v>41</v>
      </c>
      <c r="B19">
        <v>523</v>
      </c>
      <c r="C19">
        <v>421</v>
      </c>
      <c r="D19">
        <v>58</v>
      </c>
      <c r="E19">
        <v>43</v>
      </c>
      <c r="F19">
        <v>149</v>
      </c>
      <c r="G19">
        <v>256</v>
      </c>
      <c r="H19">
        <v>117</v>
      </c>
      <c r="I19">
        <v>82</v>
      </c>
      <c r="J19">
        <v>175</v>
      </c>
      <c r="K19">
        <v>111</v>
      </c>
      <c r="L19">
        <v>155</v>
      </c>
      <c r="M19">
        <v>167</v>
      </c>
      <c r="N19">
        <v>238</v>
      </c>
      <c r="O19">
        <v>84</v>
      </c>
      <c r="P19">
        <v>34</v>
      </c>
      <c r="Q19">
        <v>80</v>
      </c>
      <c r="R19">
        <v>443</v>
      </c>
      <c r="S19">
        <v>225</v>
      </c>
      <c r="T19">
        <v>161</v>
      </c>
      <c r="U19">
        <v>125</v>
      </c>
      <c r="V19">
        <v>379</v>
      </c>
      <c r="W19">
        <v>39</v>
      </c>
      <c r="X19">
        <v>88</v>
      </c>
      <c r="Y19">
        <v>72</v>
      </c>
      <c r="Z19">
        <v>451</v>
      </c>
      <c r="AA19">
        <v>523</v>
      </c>
      <c r="AB19">
        <v>451</v>
      </c>
      <c r="AC19">
        <v>0</v>
      </c>
      <c r="AD19">
        <v>0</v>
      </c>
      <c r="AE19">
        <v>523</v>
      </c>
      <c r="AF19">
        <v>388</v>
      </c>
      <c r="AG19">
        <v>57</v>
      </c>
      <c r="AH19">
        <v>4</v>
      </c>
      <c r="AI19">
        <v>330</v>
      </c>
      <c r="AJ19">
        <v>51</v>
      </c>
      <c r="AK19">
        <v>126</v>
      </c>
      <c r="AL19">
        <v>138</v>
      </c>
      <c r="AM19">
        <v>184</v>
      </c>
      <c r="AN19">
        <v>7</v>
      </c>
      <c r="AO19">
        <v>189</v>
      </c>
      <c r="AP19">
        <v>46</v>
      </c>
      <c r="AQ19">
        <v>35</v>
      </c>
      <c r="AR19">
        <v>101</v>
      </c>
      <c r="AS19">
        <v>22</v>
      </c>
      <c r="AT19">
        <v>34</v>
      </c>
      <c r="AU19">
        <v>20</v>
      </c>
      <c r="AV19">
        <v>46</v>
      </c>
      <c r="AW19">
        <v>15</v>
      </c>
      <c r="AX19">
        <v>44</v>
      </c>
      <c r="AY19">
        <v>45</v>
      </c>
      <c r="AZ19">
        <v>20</v>
      </c>
      <c r="BA19">
        <v>43</v>
      </c>
      <c r="BB19">
        <v>30</v>
      </c>
      <c r="BC19">
        <v>21</v>
      </c>
      <c r="BD19">
        <v>1</v>
      </c>
      <c r="BE19">
        <v>71</v>
      </c>
      <c r="BF19">
        <v>452</v>
      </c>
      <c r="BG19">
        <v>202</v>
      </c>
      <c r="BH19">
        <v>321</v>
      </c>
      <c r="BI19">
        <v>63</v>
      </c>
      <c r="BJ19">
        <v>56</v>
      </c>
      <c r="BK19">
        <v>59</v>
      </c>
      <c r="BL19">
        <v>7</v>
      </c>
      <c r="BM19">
        <v>25</v>
      </c>
      <c r="BN19">
        <v>94</v>
      </c>
      <c r="BO19">
        <v>186</v>
      </c>
      <c r="BP19">
        <v>218</v>
      </c>
      <c r="BQ19">
        <v>36</v>
      </c>
      <c r="BR19">
        <v>60</v>
      </c>
      <c r="BS19">
        <v>56</v>
      </c>
      <c r="BT19">
        <v>46</v>
      </c>
      <c r="BU19">
        <v>28</v>
      </c>
      <c r="BV19">
        <v>7</v>
      </c>
      <c r="BW19">
        <v>29</v>
      </c>
      <c r="BX19">
        <v>301</v>
      </c>
      <c r="BY19">
        <v>301</v>
      </c>
      <c r="BZ19">
        <v>266</v>
      </c>
    </row>
    <row r="20" spans="1:78" x14ac:dyDescent="0.25">
      <c r="B20" s="7">
        <v>0.09</v>
      </c>
      <c r="C20" s="7">
        <v>0.08</v>
      </c>
      <c r="D20" s="7">
        <v>0.1</v>
      </c>
      <c r="E20" s="7">
        <v>0.12</v>
      </c>
      <c r="F20" s="7">
        <v>0.13</v>
      </c>
      <c r="G20" s="7">
        <v>0.08</v>
      </c>
      <c r="H20" s="7">
        <v>7.0000000000000007E-2</v>
      </c>
      <c r="I20" s="7">
        <v>0.06</v>
      </c>
      <c r="J20" s="7">
        <v>0.09</v>
      </c>
      <c r="K20" s="7">
        <v>0.09</v>
      </c>
      <c r="L20" s="7">
        <v>0.11</v>
      </c>
      <c r="M20" s="7">
        <v>0.1</v>
      </c>
      <c r="N20" s="7">
        <v>7.0000000000000007E-2</v>
      </c>
      <c r="O20" s="7">
        <v>0.13</v>
      </c>
      <c r="P20" s="7">
        <v>0.17</v>
      </c>
      <c r="Q20" s="7">
        <v>0.08</v>
      </c>
      <c r="R20" s="7">
        <v>0.09</v>
      </c>
      <c r="S20" s="7">
        <v>0.06</v>
      </c>
      <c r="T20" s="7">
        <v>0.13</v>
      </c>
      <c r="U20" s="7">
        <v>0.13</v>
      </c>
      <c r="V20" s="7">
        <v>0.09</v>
      </c>
      <c r="W20" s="7">
        <v>0.06</v>
      </c>
      <c r="X20" s="7">
        <v>0.1</v>
      </c>
      <c r="Y20" s="7">
        <v>0.1</v>
      </c>
      <c r="Z20" s="7">
        <v>0.09</v>
      </c>
      <c r="AA20" s="7">
        <v>0.09</v>
      </c>
      <c r="AB20" s="7">
        <v>0.09</v>
      </c>
      <c r="AC20" t="s">
        <v>108</v>
      </c>
      <c r="AD20" t="s">
        <v>108</v>
      </c>
      <c r="AE20" s="7">
        <v>1</v>
      </c>
      <c r="AF20" s="7">
        <v>0.08</v>
      </c>
      <c r="AG20" s="7">
        <v>0.06</v>
      </c>
      <c r="AH20" s="7">
        <v>0.09</v>
      </c>
      <c r="AI20" s="7">
        <v>0.08</v>
      </c>
      <c r="AJ20" s="7">
        <v>0.09</v>
      </c>
      <c r="AK20" s="7">
        <v>0.13</v>
      </c>
      <c r="AL20" s="7">
        <v>0.06</v>
      </c>
      <c r="AM20" s="7">
        <v>0.06</v>
      </c>
      <c r="AN20" s="7">
        <v>0.12</v>
      </c>
      <c r="AO20" s="7">
        <v>0.27</v>
      </c>
      <c r="AP20" s="7">
        <v>0.08</v>
      </c>
      <c r="AQ20" s="7">
        <v>0.06</v>
      </c>
      <c r="AR20" s="7">
        <v>0.19</v>
      </c>
      <c r="AS20" s="7">
        <v>7.0000000000000007E-2</v>
      </c>
      <c r="AT20" s="7">
        <v>0.06</v>
      </c>
      <c r="AU20" s="7">
        <v>0.06</v>
      </c>
      <c r="AV20" s="7">
        <v>0.09</v>
      </c>
      <c r="AW20" s="7">
        <v>0.1</v>
      </c>
      <c r="AX20" s="7">
        <v>0.11</v>
      </c>
      <c r="AY20" s="7">
        <v>0.08</v>
      </c>
      <c r="AZ20" s="7">
        <v>0.05</v>
      </c>
      <c r="BA20" s="7">
        <v>0.15</v>
      </c>
      <c r="BB20" s="7">
        <v>7.0000000000000007E-2</v>
      </c>
      <c r="BC20" s="7">
        <v>7.0000000000000007E-2</v>
      </c>
      <c r="BD20" s="7">
        <v>0.05</v>
      </c>
      <c r="BE20" s="7">
        <v>0.08</v>
      </c>
      <c r="BF20" s="7">
        <v>0.09</v>
      </c>
      <c r="BG20" s="7">
        <v>0.06</v>
      </c>
      <c r="BH20" s="7">
        <v>0.12</v>
      </c>
      <c r="BI20" s="7">
        <v>0.05</v>
      </c>
      <c r="BJ20" s="7">
        <v>0.06</v>
      </c>
      <c r="BK20" s="7">
        <v>0.08</v>
      </c>
      <c r="BL20" s="7">
        <v>0.04</v>
      </c>
      <c r="BM20" s="7">
        <v>0.03</v>
      </c>
      <c r="BN20" s="7">
        <v>0.06</v>
      </c>
      <c r="BO20" s="7">
        <v>0.09</v>
      </c>
      <c r="BP20" s="7">
        <v>0.17</v>
      </c>
      <c r="BQ20" s="7">
        <v>0.04</v>
      </c>
      <c r="BR20" s="7">
        <v>0.04</v>
      </c>
      <c r="BS20" s="7">
        <v>0.04</v>
      </c>
      <c r="BT20" s="7">
        <v>0.1</v>
      </c>
      <c r="BU20" s="7">
        <v>0.05</v>
      </c>
      <c r="BV20" s="7">
        <v>0.02</v>
      </c>
      <c r="BW20" s="7">
        <v>0.04</v>
      </c>
      <c r="BX20" s="7">
        <v>0.08</v>
      </c>
      <c r="BY20" s="7">
        <v>0.08</v>
      </c>
      <c r="BZ20" s="7">
        <v>0.08</v>
      </c>
    </row>
  </sheetData>
  <pageMargins left="0.7" right="0.7" top="0.75" bottom="0.75" header="0.3" footer="0.3"/>
  <pageSetup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854</v>
      </c>
    </row>
    <row r="2" spans="1:78" x14ac:dyDescent="0.25">
      <c r="A2" t="e">
        <f>- I thought about switching tariffs either with this supplier or A different supplier, but have not yet started looking</f>
        <v>#NAME?</v>
      </c>
    </row>
    <row r="3" spans="1:78" x14ac:dyDescent="0.25">
      <c r="A3" t="s">
        <v>853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1066</v>
      </c>
      <c r="C9">
        <v>924</v>
      </c>
      <c r="D9">
        <v>86</v>
      </c>
      <c r="E9">
        <v>56</v>
      </c>
      <c r="F9">
        <v>129</v>
      </c>
      <c r="G9">
        <v>533</v>
      </c>
      <c r="H9">
        <v>404</v>
      </c>
      <c r="I9">
        <v>275</v>
      </c>
      <c r="J9">
        <v>288</v>
      </c>
      <c r="K9">
        <v>208</v>
      </c>
      <c r="L9">
        <v>295</v>
      </c>
      <c r="M9">
        <v>302</v>
      </c>
      <c r="N9">
        <v>613</v>
      </c>
      <c r="O9">
        <v>118</v>
      </c>
      <c r="P9">
        <v>33</v>
      </c>
      <c r="Q9">
        <v>200</v>
      </c>
      <c r="R9">
        <v>866</v>
      </c>
      <c r="S9">
        <v>767</v>
      </c>
      <c r="T9">
        <v>158</v>
      </c>
      <c r="U9">
        <v>130</v>
      </c>
      <c r="V9">
        <v>804</v>
      </c>
      <c r="W9">
        <v>106</v>
      </c>
      <c r="X9">
        <v>142</v>
      </c>
      <c r="Y9">
        <v>109</v>
      </c>
      <c r="Z9">
        <v>957</v>
      </c>
      <c r="AA9">
        <v>1066</v>
      </c>
      <c r="AB9">
        <v>957</v>
      </c>
      <c r="AC9">
        <v>156</v>
      </c>
      <c r="AD9">
        <v>836</v>
      </c>
      <c r="AE9">
        <v>67</v>
      </c>
      <c r="AF9">
        <v>826</v>
      </c>
      <c r="AG9">
        <v>202</v>
      </c>
      <c r="AH9">
        <v>7</v>
      </c>
      <c r="AI9">
        <v>900</v>
      </c>
      <c r="AJ9">
        <v>79</v>
      </c>
      <c r="AK9">
        <v>77</v>
      </c>
      <c r="AL9">
        <v>761</v>
      </c>
      <c r="AM9">
        <v>237</v>
      </c>
      <c r="AN9">
        <v>16</v>
      </c>
      <c r="AO9">
        <v>48</v>
      </c>
      <c r="AP9">
        <v>97</v>
      </c>
      <c r="AQ9">
        <v>117</v>
      </c>
      <c r="AR9">
        <v>50</v>
      </c>
      <c r="AS9">
        <v>58</v>
      </c>
      <c r="AT9">
        <v>118</v>
      </c>
      <c r="AU9">
        <v>61</v>
      </c>
      <c r="AV9">
        <v>80</v>
      </c>
      <c r="AW9">
        <v>16</v>
      </c>
      <c r="AX9">
        <v>69</v>
      </c>
      <c r="AY9">
        <v>115</v>
      </c>
      <c r="AZ9">
        <v>55</v>
      </c>
      <c r="BA9">
        <v>50</v>
      </c>
      <c r="BB9">
        <v>98</v>
      </c>
      <c r="BC9">
        <v>80</v>
      </c>
      <c r="BD9">
        <v>2</v>
      </c>
      <c r="BE9">
        <v>208</v>
      </c>
      <c r="BF9">
        <v>858</v>
      </c>
      <c r="BG9">
        <v>712</v>
      </c>
      <c r="BH9">
        <v>354</v>
      </c>
      <c r="BI9">
        <v>348</v>
      </c>
      <c r="BJ9">
        <v>168</v>
      </c>
      <c r="BK9">
        <v>139</v>
      </c>
      <c r="BL9">
        <v>38</v>
      </c>
      <c r="BM9">
        <v>340</v>
      </c>
      <c r="BN9">
        <v>401</v>
      </c>
      <c r="BO9">
        <v>280</v>
      </c>
      <c r="BP9">
        <v>45</v>
      </c>
      <c r="BQ9">
        <v>395</v>
      </c>
      <c r="BR9">
        <v>471</v>
      </c>
      <c r="BS9">
        <v>481</v>
      </c>
      <c r="BT9">
        <v>79</v>
      </c>
      <c r="BU9">
        <v>146</v>
      </c>
      <c r="BV9">
        <v>112</v>
      </c>
      <c r="BW9">
        <v>303</v>
      </c>
      <c r="BX9">
        <v>748</v>
      </c>
      <c r="BY9">
        <v>788</v>
      </c>
      <c r="BZ9">
        <v>684</v>
      </c>
    </row>
    <row r="10" spans="1:78" x14ac:dyDescent="0.25">
      <c r="A10" t="s">
        <v>103</v>
      </c>
      <c r="B10">
        <v>1107</v>
      </c>
      <c r="C10">
        <v>950</v>
      </c>
      <c r="D10">
        <v>103</v>
      </c>
      <c r="E10">
        <v>55</v>
      </c>
      <c r="F10">
        <v>139</v>
      </c>
      <c r="G10">
        <v>632</v>
      </c>
      <c r="H10">
        <v>336</v>
      </c>
      <c r="I10">
        <v>334</v>
      </c>
      <c r="J10">
        <v>354</v>
      </c>
      <c r="K10">
        <v>220</v>
      </c>
      <c r="L10">
        <v>198</v>
      </c>
      <c r="M10">
        <v>247</v>
      </c>
      <c r="N10">
        <v>708</v>
      </c>
      <c r="O10">
        <v>121</v>
      </c>
      <c r="P10">
        <v>32</v>
      </c>
      <c r="Q10">
        <v>174</v>
      </c>
      <c r="R10">
        <v>933</v>
      </c>
      <c r="S10">
        <v>816</v>
      </c>
      <c r="T10">
        <v>168</v>
      </c>
      <c r="U10">
        <v>110</v>
      </c>
      <c r="V10">
        <v>889</v>
      </c>
      <c r="W10">
        <v>93</v>
      </c>
      <c r="X10">
        <v>109</v>
      </c>
      <c r="Y10">
        <v>108</v>
      </c>
      <c r="Z10">
        <v>999</v>
      </c>
      <c r="AA10">
        <v>1107</v>
      </c>
      <c r="AB10">
        <v>999</v>
      </c>
      <c r="AC10">
        <v>166</v>
      </c>
      <c r="AD10">
        <v>866</v>
      </c>
      <c r="AE10">
        <v>68</v>
      </c>
      <c r="AF10">
        <v>844</v>
      </c>
      <c r="AG10">
        <v>220</v>
      </c>
      <c r="AH10">
        <v>9</v>
      </c>
      <c r="AI10">
        <v>960</v>
      </c>
      <c r="AJ10">
        <v>72</v>
      </c>
      <c r="AK10">
        <v>67</v>
      </c>
      <c r="AL10">
        <v>795</v>
      </c>
      <c r="AM10">
        <v>246</v>
      </c>
      <c r="AN10">
        <v>16</v>
      </c>
      <c r="AO10">
        <v>47</v>
      </c>
      <c r="AP10">
        <v>104</v>
      </c>
      <c r="AQ10">
        <v>123</v>
      </c>
      <c r="AR10">
        <v>54</v>
      </c>
      <c r="AS10">
        <v>59</v>
      </c>
      <c r="AT10">
        <v>115</v>
      </c>
      <c r="AU10">
        <v>66</v>
      </c>
      <c r="AV10">
        <v>83</v>
      </c>
      <c r="AW10">
        <v>19</v>
      </c>
      <c r="AX10">
        <v>83</v>
      </c>
      <c r="AY10">
        <v>112</v>
      </c>
      <c r="AZ10">
        <v>61</v>
      </c>
      <c r="BA10">
        <v>51</v>
      </c>
      <c r="BB10">
        <v>97</v>
      </c>
      <c r="BC10">
        <v>80</v>
      </c>
      <c r="BD10">
        <v>2</v>
      </c>
      <c r="BE10">
        <v>223</v>
      </c>
      <c r="BF10">
        <v>884</v>
      </c>
      <c r="BG10">
        <v>749</v>
      </c>
      <c r="BH10">
        <v>359</v>
      </c>
      <c r="BI10">
        <v>387</v>
      </c>
      <c r="BJ10">
        <v>176</v>
      </c>
      <c r="BK10">
        <v>128</v>
      </c>
      <c r="BL10">
        <v>38</v>
      </c>
      <c r="BM10">
        <v>377</v>
      </c>
      <c r="BN10">
        <v>413</v>
      </c>
      <c r="BO10">
        <v>274</v>
      </c>
      <c r="BP10">
        <v>44</v>
      </c>
      <c r="BQ10">
        <v>420</v>
      </c>
      <c r="BR10">
        <v>513</v>
      </c>
      <c r="BS10">
        <v>523</v>
      </c>
      <c r="BT10">
        <v>79</v>
      </c>
      <c r="BU10">
        <v>161</v>
      </c>
      <c r="BV10">
        <v>109</v>
      </c>
      <c r="BW10">
        <v>331</v>
      </c>
      <c r="BX10">
        <v>774</v>
      </c>
      <c r="BY10">
        <v>816</v>
      </c>
      <c r="BZ10">
        <v>703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252</v>
      </c>
      <c r="C12">
        <v>230</v>
      </c>
      <c r="D12">
        <v>15</v>
      </c>
      <c r="E12">
        <v>7</v>
      </c>
      <c r="F12">
        <v>25</v>
      </c>
      <c r="G12">
        <v>145</v>
      </c>
      <c r="H12">
        <v>82</v>
      </c>
      <c r="I12">
        <v>87</v>
      </c>
      <c r="J12">
        <v>103</v>
      </c>
      <c r="K12">
        <v>30</v>
      </c>
      <c r="L12">
        <v>32</v>
      </c>
      <c r="M12">
        <v>37</v>
      </c>
      <c r="N12">
        <v>184</v>
      </c>
      <c r="O12">
        <v>24</v>
      </c>
      <c r="P12">
        <v>6</v>
      </c>
      <c r="Q12">
        <v>46</v>
      </c>
      <c r="R12">
        <v>206</v>
      </c>
      <c r="S12">
        <v>202</v>
      </c>
      <c r="T12">
        <v>30</v>
      </c>
      <c r="U12">
        <v>18</v>
      </c>
      <c r="V12">
        <v>224</v>
      </c>
      <c r="W12">
        <v>15</v>
      </c>
      <c r="X12">
        <v>12</v>
      </c>
      <c r="Y12">
        <v>16</v>
      </c>
      <c r="Z12">
        <v>237</v>
      </c>
      <c r="AA12">
        <v>252</v>
      </c>
      <c r="AB12">
        <v>237</v>
      </c>
      <c r="AC12">
        <v>33</v>
      </c>
      <c r="AD12">
        <v>206</v>
      </c>
      <c r="AE12">
        <v>12</v>
      </c>
      <c r="AF12">
        <v>181</v>
      </c>
      <c r="AG12">
        <v>66</v>
      </c>
      <c r="AH12">
        <v>2</v>
      </c>
      <c r="AI12">
        <v>232</v>
      </c>
      <c r="AJ12">
        <v>12</v>
      </c>
      <c r="AK12">
        <v>8</v>
      </c>
      <c r="AL12">
        <v>204</v>
      </c>
      <c r="AM12">
        <v>42</v>
      </c>
      <c r="AN12">
        <v>3</v>
      </c>
      <c r="AO12">
        <v>4</v>
      </c>
      <c r="AP12">
        <v>31</v>
      </c>
      <c r="AQ12">
        <v>28</v>
      </c>
      <c r="AR12">
        <v>15</v>
      </c>
      <c r="AS12">
        <v>10</v>
      </c>
      <c r="AT12">
        <v>26</v>
      </c>
      <c r="AU12">
        <v>15</v>
      </c>
      <c r="AV12">
        <v>15</v>
      </c>
      <c r="AW12">
        <v>5</v>
      </c>
      <c r="AX12">
        <v>9</v>
      </c>
      <c r="AY12">
        <v>22</v>
      </c>
      <c r="AZ12">
        <v>20</v>
      </c>
      <c r="BA12">
        <v>6</v>
      </c>
      <c r="BB12">
        <v>21</v>
      </c>
      <c r="BC12">
        <v>29</v>
      </c>
      <c r="BD12">
        <v>0</v>
      </c>
      <c r="BE12">
        <v>72</v>
      </c>
      <c r="BF12">
        <v>180</v>
      </c>
      <c r="BG12">
        <v>199</v>
      </c>
      <c r="BH12">
        <v>53</v>
      </c>
      <c r="BI12">
        <v>127</v>
      </c>
      <c r="BJ12">
        <v>41</v>
      </c>
      <c r="BK12">
        <v>24</v>
      </c>
      <c r="BL12">
        <v>9</v>
      </c>
      <c r="BM12">
        <v>142</v>
      </c>
      <c r="BN12">
        <v>86</v>
      </c>
      <c r="BO12">
        <v>23</v>
      </c>
      <c r="BP12">
        <v>1</v>
      </c>
      <c r="BQ12">
        <v>143</v>
      </c>
      <c r="BR12">
        <v>160</v>
      </c>
      <c r="BS12">
        <v>165</v>
      </c>
      <c r="BT12">
        <v>19</v>
      </c>
      <c r="BU12">
        <v>60</v>
      </c>
      <c r="BV12">
        <v>28</v>
      </c>
      <c r="BW12">
        <v>121</v>
      </c>
      <c r="BX12">
        <v>151</v>
      </c>
      <c r="BY12">
        <v>164</v>
      </c>
      <c r="BZ12">
        <v>124</v>
      </c>
    </row>
    <row r="13" spans="1:78" x14ac:dyDescent="0.25">
      <c r="B13" s="7">
        <v>0.23</v>
      </c>
      <c r="C13" s="7">
        <v>0.24</v>
      </c>
      <c r="D13" s="7">
        <v>0.14000000000000001</v>
      </c>
      <c r="E13" s="7">
        <v>0.13</v>
      </c>
      <c r="F13" s="7">
        <v>0.18</v>
      </c>
      <c r="G13" s="7">
        <v>0.23</v>
      </c>
      <c r="H13" s="7">
        <v>0.24</v>
      </c>
      <c r="I13" s="7">
        <v>0.26</v>
      </c>
      <c r="J13" s="7">
        <v>0.28999999999999998</v>
      </c>
      <c r="K13" s="7">
        <v>0.14000000000000001</v>
      </c>
      <c r="L13" s="7">
        <v>0.16</v>
      </c>
      <c r="M13" s="7">
        <v>0.15</v>
      </c>
      <c r="N13" s="7">
        <v>0.26</v>
      </c>
      <c r="O13" s="7">
        <v>0.2</v>
      </c>
      <c r="P13" s="7">
        <v>0.19</v>
      </c>
      <c r="Q13" s="7">
        <v>0.26</v>
      </c>
      <c r="R13" s="7">
        <v>0.22</v>
      </c>
      <c r="S13" s="7">
        <v>0.25</v>
      </c>
      <c r="T13" s="7">
        <v>0.18</v>
      </c>
      <c r="U13" s="7">
        <v>0.17</v>
      </c>
      <c r="V13" s="7">
        <v>0.25</v>
      </c>
      <c r="W13" s="7">
        <v>0.16</v>
      </c>
      <c r="X13" s="7">
        <v>0.11</v>
      </c>
      <c r="Y13" s="7">
        <v>0.14000000000000001</v>
      </c>
      <c r="Z13" s="7">
        <v>0.24</v>
      </c>
      <c r="AA13" s="7">
        <v>0.23</v>
      </c>
      <c r="AB13" s="7">
        <v>0.24</v>
      </c>
      <c r="AC13" s="7">
        <v>0.2</v>
      </c>
      <c r="AD13" s="7">
        <v>0.24</v>
      </c>
      <c r="AE13" s="7">
        <v>0.18</v>
      </c>
      <c r="AF13" s="7">
        <v>0.21</v>
      </c>
      <c r="AG13" s="7">
        <v>0.3</v>
      </c>
      <c r="AH13" s="7">
        <v>0.23</v>
      </c>
      <c r="AI13" s="7">
        <v>0.24</v>
      </c>
      <c r="AJ13" s="7">
        <v>0.16</v>
      </c>
      <c r="AK13" s="7">
        <v>0.12</v>
      </c>
      <c r="AL13" s="7">
        <v>0.26</v>
      </c>
      <c r="AM13" s="7">
        <v>0.17</v>
      </c>
      <c r="AN13" s="7">
        <v>0.16</v>
      </c>
      <c r="AO13" s="7">
        <v>0.09</v>
      </c>
      <c r="AP13" s="7">
        <v>0.3</v>
      </c>
      <c r="AQ13" s="7">
        <v>0.23</v>
      </c>
      <c r="AR13" s="7">
        <v>0.27</v>
      </c>
      <c r="AS13" s="7">
        <v>0.17</v>
      </c>
      <c r="AT13" s="7">
        <v>0.22</v>
      </c>
      <c r="AU13" s="7">
        <v>0.23</v>
      </c>
      <c r="AV13" s="7">
        <v>0.18</v>
      </c>
      <c r="AW13" s="7">
        <v>0.27</v>
      </c>
      <c r="AX13" s="7">
        <v>0.11</v>
      </c>
      <c r="AY13" s="7">
        <v>0.19</v>
      </c>
      <c r="AZ13" s="7">
        <v>0.34</v>
      </c>
      <c r="BA13" s="7">
        <v>0.12</v>
      </c>
      <c r="BB13" s="7">
        <v>0.21</v>
      </c>
      <c r="BC13" s="7">
        <v>0.36</v>
      </c>
      <c r="BD13" t="s">
        <v>108</v>
      </c>
      <c r="BE13" s="7">
        <v>0.32</v>
      </c>
      <c r="BF13" s="7">
        <v>0.2</v>
      </c>
      <c r="BG13" s="7">
        <v>0.27</v>
      </c>
      <c r="BH13" s="7">
        <v>0.15</v>
      </c>
      <c r="BI13" s="7">
        <v>0.33</v>
      </c>
      <c r="BJ13" s="7">
        <v>0.23</v>
      </c>
      <c r="BK13" s="7">
        <v>0.18</v>
      </c>
      <c r="BL13" s="7">
        <v>0.24</v>
      </c>
      <c r="BM13" s="7">
        <v>0.38</v>
      </c>
      <c r="BN13" s="7">
        <v>0.21</v>
      </c>
      <c r="BO13" s="7">
        <v>0.08</v>
      </c>
      <c r="BP13" s="7">
        <v>0.01</v>
      </c>
      <c r="BQ13" s="7">
        <v>0.34</v>
      </c>
      <c r="BR13" s="7">
        <v>0.31</v>
      </c>
      <c r="BS13" s="7">
        <v>0.32</v>
      </c>
      <c r="BT13" s="7">
        <v>0.24</v>
      </c>
      <c r="BU13" s="7">
        <v>0.37</v>
      </c>
      <c r="BV13" s="7">
        <v>0.26</v>
      </c>
      <c r="BW13" s="7">
        <v>0.37</v>
      </c>
      <c r="BX13" s="7">
        <v>0.2</v>
      </c>
      <c r="BY13" s="7">
        <v>0.2</v>
      </c>
      <c r="BZ13" s="7">
        <v>0.18</v>
      </c>
    </row>
    <row r="14" spans="1:78" x14ac:dyDescent="0.25">
      <c r="A14" t="s">
        <v>55</v>
      </c>
      <c r="B14">
        <v>848</v>
      </c>
      <c r="C14">
        <v>712</v>
      </c>
      <c r="D14">
        <v>88</v>
      </c>
      <c r="E14">
        <v>48</v>
      </c>
      <c r="F14">
        <v>111</v>
      </c>
      <c r="G14">
        <v>483</v>
      </c>
      <c r="H14">
        <v>254</v>
      </c>
      <c r="I14">
        <v>246</v>
      </c>
      <c r="J14">
        <v>249</v>
      </c>
      <c r="K14">
        <v>189</v>
      </c>
      <c r="L14">
        <v>164</v>
      </c>
      <c r="M14">
        <v>209</v>
      </c>
      <c r="N14">
        <v>518</v>
      </c>
      <c r="O14">
        <v>96</v>
      </c>
      <c r="P14">
        <v>26</v>
      </c>
      <c r="Q14">
        <v>128</v>
      </c>
      <c r="R14">
        <v>719</v>
      </c>
      <c r="S14">
        <v>610</v>
      </c>
      <c r="T14">
        <v>135</v>
      </c>
      <c r="U14">
        <v>91</v>
      </c>
      <c r="V14">
        <v>658</v>
      </c>
      <c r="W14">
        <v>78</v>
      </c>
      <c r="X14">
        <v>97</v>
      </c>
      <c r="Y14">
        <v>91</v>
      </c>
      <c r="Z14">
        <v>757</v>
      </c>
      <c r="AA14">
        <v>848</v>
      </c>
      <c r="AB14">
        <v>757</v>
      </c>
      <c r="AC14">
        <v>131</v>
      </c>
      <c r="AD14">
        <v>656</v>
      </c>
      <c r="AE14">
        <v>56</v>
      </c>
      <c r="AF14">
        <v>658</v>
      </c>
      <c r="AG14">
        <v>154</v>
      </c>
      <c r="AH14">
        <v>5</v>
      </c>
      <c r="AI14">
        <v>721</v>
      </c>
      <c r="AJ14">
        <v>61</v>
      </c>
      <c r="AK14">
        <v>59</v>
      </c>
      <c r="AL14">
        <v>587</v>
      </c>
      <c r="AM14">
        <v>202</v>
      </c>
      <c r="AN14">
        <v>13</v>
      </c>
      <c r="AO14">
        <v>43</v>
      </c>
      <c r="AP14">
        <v>72</v>
      </c>
      <c r="AQ14">
        <v>92</v>
      </c>
      <c r="AR14">
        <v>38</v>
      </c>
      <c r="AS14">
        <v>49</v>
      </c>
      <c r="AT14">
        <v>89</v>
      </c>
      <c r="AU14">
        <v>51</v>
      </c>
      <c r="AV14">
        <v>68</v>
      </c>
      <c r="AW14">
        <v>14</v>
      </c>
      <c r="AX14">
        <v>73</v>
      </c>
      <c r="AY14">
        <v>90</v>
      </c>
      <c r="AZ14">
        <v>40</v>
      </c>
      <c r="BA14">
        <v>43</v>
      </c>
      <c r="BB14">
        <v>75</v>
      </c>
      <c r="BC14">
        <v>52</v>
      </c>
      <c r="BD14">
        <v>2</v>
      </c>
      <c r="BE14">
        <v>149</v>
      </c>
      <c r="BF14">
        <v>698</v>
      </c>
      <c r="BG14">
        <v>544</v>
      </c>
      <c r="BH14">
        <v>303</v>
      </c>
      <c r="BI14">
        <v>257</v>
      </c>
      <c r="BJ14">
        <v>135</v>
      </c>
      <c r="BK14">
        <v>104</v>
      </c>
      <c r="BL14">
        <v>29</v>
      </c>
      <c r="BM14">
        <v>233</v>
      </c>
      <c r="BN14">
        <v>323</v>
      </c>
      <c r="BO14">
        <v>249</v>
      </c>
      <c r="BP14">
        <v>42</v>
      </c>
      <c r="BQ14">
        <v>273</v>
      </c>
      <c r="BR14">
        <v>351</v>
      </c>
      <c r="BS14">
        <v>356</v>
      </c>
      <c r="BT14">
        <v>60</v>
      </c>
      <c r="BU14">
        <v>99</v>
      </c>
      <c r="BV14">
        <v>79</v>
      </c>
      <c r="BW14">
        <v>209</v>
      </c>
      <c r="BX14">
        <v>617</v>
      </c>
      <c r="BY14">
        <v>648</v>
      </c>
      <c r="BZ14">
        <v>575</v>
      </c>
    </row>
    <row r="15" spans="1:78" x14ac:dyDescent="0.25">
      <c r="B15" s="7">
        <v>0.77</v>
      </c>
      <c r="C15" s="7">
        <v>0.75</v>
      </c>
      <c r="D15" s="7">
        <v>0.86</v>
      </c>
      <c r="E15" s="7">
        <v>0.87</v>
      </c>
      <c r="F15" s="7">
        <v>0.8</v>
      </c>
      <c r="G15" s="7">
        <v>0.76</v>
      </c>
      <c r="H15" s="7">
        <v>0.75</v>
      </c>
      <c r="I15" s="7">
        <v>0.74</v>
      </c>
      <c r="J15" s="7">
        <v>0.7</v>
      </c>
      <c r="K15" s="7">
        <v>0.86</v>
      </c>
      <c r="L15" s="7">
        <v>0.83</v>
      </c>
      <c r="M15" s="7">
        <v>0.85</v>
      </c>
      <c r="N15" s="7">
        <v>0.73</v>
      </c>
      <c r="O15" s="7">
        <v>0.79</v>
      </c>
      <c r="P15" s="7">
        <v>0.81</v>
      </c>
      <c r="Q15" s="7">
        <v>0.74</v>
      </c>
      <c r="R15" s="7">
        <v>0.77</v>
      </c>
      <c r="S15" s="7">
        <v>0.75</v>
      </c>
      <c r="T15" s="7">
        <v>0.81</v>
      </c>
      <c r="U15" s="7">
        <v>0.83</v>
      </c>
      <c r="V15" s="7">
        <v>0.74</v>
      </c>
      <c r="W15" s="7">
        <v>0.84</v>
      </c>
      <c r="X15" s="7">
        <v>0.89</v>
      </c>
      <c r="Y15" s="7">
        <v>0.84</v>
      </c>
      <c r="Z15" s="7">
        <v>0.76</v>
      </c>
      <c r="AA15" s="7">
        <v>0.77</v>
      </c>
      <c r="AB15" s="7">
        <v>0.76</v>
      </c>
      <c r="AC15" s="7">
        <v>0.79</v>
      </c>
      <c r="AD15" s="7">
        <v>0.76</v>
      </c>
      <c r="AE15" s="7">
        <v>0.82</v>
      </c>
      <c r="AF15" s="7">
        <v>0.78</v>
      </c>
      <c r="AG15" s="7">
        <v>0.7</v>
      </c>
      <c r="AH15" s="7">
        <v>0.6</v>
      </c>
      <c r="AI15" s="7">
        <v>0.75</v>
      </c>
      <c r="AJ15" s="7">
        <v>0.84</v>
      </c>
      <c r="AK15" s="7">
        <v>0.88</v>
      </c>
      <c r="AL15" s="7">
        <v>0.74</v>
      </c>
      <c r="AM15" s="7">
        <v>0.82</v>
      </c>
      <c r="AN15" s="7">
        <v>0.77</v>
      </c>
      <c r="AO15" s="7">
        <v>0.91</v>
      </c>
      <c r="AP15" s="7">
        <v>0.69</v>
      </c>
      <c r="AQ15" s="7">
        <v>0.75</v>
      </c>
      <c r="AR15" s="7">
        <v>0.71</v>
      </c>
      <c r="AS15" s="7">
        <v>0.83</v>
      </c>
      <c r="AT15" s="7">
        <v>0.78</v>
      </c>
      <c r="AU15" s="7">
        <v>0.76</v>
      </c>
      <c r="AV15" s="7">
        <v>0.82</v>
      </c>
      <c r="AW15" s="7">
        <v>0.73</v>
      </c>
      <c r="AX15" s="7">
        <v>0.89</v>
      </c>
      <c r="AY15" s="7">
        <v>0.81</v>
      </c>
      <c r="AZ15" s="7">
        <v>0.66</v>
      </c>
      <c r="BA15" s="7">
        <v>0.86</v>
      </c>
      <c r="BB15" s="7">
        <v>0.77</v>
      </c>
      <c r="BC15" s="7">
        <v>0.64</v>
      </c>
      <c r="BD15" s="7">
        <v>1</v>
      </c>
      <c r="BE15" s="7">
        <v>0.67</v>
      </c>
      <c r="BF15" s="7">
        <v>0.79</v>
      </c>
      <c r="BG15" s="7">
        <v>0.73</v>
      </c>
      <c r="BH15" s="7">
        <v>0.85</v>
      </c>
      <c r="BI15" s="7">
        <v>0.66</v>
      </c>
      <c r="BJ15" s="7">
        <v>0.77</v>
      </c>
      <c r="BK15" s="7">
        <v>0.81</v>
      </c>
      <c r="BL15" s="7">
        <v>0.76</v>
      </c>
      <c r="BM15" s="7">
        <v>0.62</v>
      </c>
      <c r="BN15" s="7">
        <v>0.78</v>
      </c>
      <c r="BO15" s="7">
        <v>0.91</v>
      </c>
      <c r="BP15" s="7">
        <v>0.97</v>
      </c>
      <c r="BQ15" s="7">
        <v>0.65</v>
      </c>
      <c r="BR15" s="7">
        <v>0.68</v>
      </c>
      <c r="BS15" s="7">
        <v>0.68</v>
      </c>
      <c r="BT15" s="7">
        <v>0.76</v>
      </c>
      <c r="BU15" s="7">
        <v>0.62</v>
      </c>
      <c r="BV15" s="7">
        <v>0.72</v>
      </c>
      <c r="BW15" s="7">
        <v>0.63</v>
      </c>
      <c r="BX15" s="7">
        <v>0.8</v>
      </c>
      <c r="BY15" s="7">
        <v>0.79</v>
      </c>
      <c r="BZ15" s="7">
        <v>0.82</v>
      </c>
    </row>
    <row r="16" spans="1:78" x14ac:dyDescent="0.25">
      <c r="A16" t="s">
        <v>40</v>
      </c>
      <c r="B16">
        <v>2</v>
      </c>
      <c r="C16">
        <v>2</v>
      </c>
      <c r="D16">
        <v>0</v>
      </c>
      <c r="E16">
        <v>0</v>
      </c>
      <c r="F16">
        <v>0</v>
      </c>
      <c r="G16">
        <v>2</v>
      </c>
      <c r="H16">
        <v>0</v>
      </c>
      <c r="I16">
        <v>0</v>
      </c>
      <c r="J16">
        <v>2</v>
      </c>
      <c r="K16">
        <v>0</v>
      </c>
      <c r="L16">
        <v>0</v>
      </c>
      <c r="M16">
        <v>0</v>
      </c>
      <c r="N16">
        <v>2</v>
      </c>
      <c r="O16">
        <v>0</v>
      </c>
      <c r="P16">
        <v>0</v>
      </c>
      <c r="Q16">
        <v>0</v>
      </c>
      <c r="R16">
        <v>2</v>
      </c>
      <c r="S16">
        <v>0</v>
      </c>
      <c r="T16">
        <v>2</v>
      </c>
      <c r="U16">
        <v>0</v>
      </c>
      <c r="V16">
        <v>2</v>
      </c>
      <c r="W16">
        <v>0</v>
      </c>
      <c r="X16">
        <v>0</v>
      </c>
      <c r="Y16">
        <v>2</v>
      </c>
      <c r="Z16">
        <v>0</v>
      </c>
      <c r="AA16">
        <v>2</v>
      </c>
      <c r="AB16">
        <v>0</v>
      </c>
      <c r="AC16">
        <v>0</v>
      </c>
      <c r="AD16">
        <v>2</v>
      </c>
      <c r="AE16">
        <v>0</v>
      </c>
      <c r="AF16">
        <v>2</v>
      </c>
      <c r="AG16">
        <v>0</v>
      </c>
      <c r="AH16">
        <v>0</v>
      </c>
      <c r="AI16">
        <v>2</v>
      </c>
      <c r="AJ16">
        <v>0</v>
      </c>
      <c r="AK16">
        <v>0</v>
      </c>
      <c r="AL16">
        <v>0</v>
      </c>
      <c r="AM16">
        <v>2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</v>
      </c>
      <c r="BC16">
        <v>0</v>
      </c>
      <c r="BD16">
        <v>0</v>
      </c>
      <c r="BE16">
        <v>0</v>
      </c>
      <c r="BF16">
        <v>2</v>
      </c>
      <c r="BG16">
        <v>0</v>
      </c>
      <c r="BH16">
        <v>2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2</v>
      </c>
      <c r="BY16">
        <v>0</v>
      </c>
      <c r="BZ16">
        <v>0</v>
      </c>
    </row>
    <row r="17" spans="1:78" x14ac:dyDescent="0.25">
      <c r="B17">
        <v>0</v>
      </c>
      <c r="C17">
        <v>0</v>
      </c>
      <c r="D17" t="s">
        <v>106</v>
      </c>
      <c r="E17" t="s">
        <v>106</v>
      </c>
      <c r="F17" t="s">
        <v>106</v>
      </c>
      <c r="G17">
        <v>0</v>
      </c>
      <c r="H17" t="s">
        <v>106</v>
      </c>
      <c r="I17" t="s">
        <v>106</v>
      </c>
      <c r="J17">
        <v>0</v>
      </c>
      <c r="K17" t="s">
        <v>106</v>
      </c>
      <c r="L17" t="s">
        <v>106</v>
      </c>
      <c r="M17" t="s">
        <v>106</v>
      </c>
      <c r="N17">
        <v>0</v>
      </c>
      <c r="O17" t="s">
        <v>106</v>
      </c>
      <c r="P17" t="s">
        <v>106</v>
      </c>
      <c r="Q17" t="s">
        <v>106</v>
      </c>
      <c r="R17">
        <v>0</v>
      </c>
      <c r="S17" t="s">
        <v>106</v>
      </c>
      <c r="T17" s="7">
        <v>0.01</v>
      </c>
      <c r="U17" t="s">
        <v>106</v>
      </c>
      <c r="V17">
        <v>0</v>
      </c>
      <c r="W17" t="s">
        <v>106</v>
      </c>
      <c r="X17" t="s">
        <v>106</v>
      </c>
      <c r="Y17" s="7">
        <v>0.02</v>
      </c>
      <c r="Z17" t="s">
        <v>106</v>
      </c>
      <c r="AA17">
        <v>0</v>
      </c>
      <c r="AB17" t="s">
        <v>106</v>
      </c>
      <c r="AC17" t="s">
        <v>106</v>
      </c>
      <c r="AD17">
        <v>0</v>
      </c>
      <c r="AE17" t="s">
        <v>106</v>
      </c>
      <c r="AF17">
        <v>0</v>
      </c>
      <c r="AG17" t="s">
        <v>106</v>
      </c>
      <c r="AH17" t="s">
        <v>106</v>
      </c>
      <c r="AI17">
        <v>0</v>
      </c>
      <c r="AJ17" t="s">
        <v>106</v>
      </c>
      <c r="AK17" t="s">
        <v>106</v>
      </c>
      <c r="AL17" t="s">
        <v>106</v>
      </c>
      <c r="AM17" s="7">
        <v>0.01</v>
      </c>
      <c r="AN17" t="s">
        <v>106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s="7">
        <v>0.02</v>
      </c>
      <c r="BC17" t="s">
        <v>106</v>
      </c>
      <c r="BD17" t="s">
        <v>106</v>
      </c>
      <c r="BE17" t="s">
        <v>106</v>
      </c>
      <c r="BF17">
        <v>0</v>
      </c>
      <c r="BG17" t="s">
        <v>106</v>
      </c>
      <c r="BH17">
        <v>0</v>
      </c>
      <c r="BI17" t="s">
        <v>106</v>
      </c>
      <c r="BJ17" t="s">
        <v>106</v>
      </c>
      <c r="BK17" t="s">
        <v>106</v>
      </c>
      <c r="BL17" t="s">
        <v>106</v>
      </c>
      <c r="BM17" t="s">
        <v>106</v>
      </c>
      <c r="BN17" t="s">
        <v>106</v>
      </c>
      <c r="BO17" s="7">
        <v>0.01</v>
      </c>
      <c r="BP17" t="s">
        <v>106</v>
      </c>
      <c r="BQ17" t="s">
        <v>106</v>
      </c>
      <c r="BR17" t="s">
        <v>106</v>
      </c>
      <c r="BS17" t="s">
        <v>106</v>
      </c>
      <c r="BT17" t="s">
        <v>106</v>
      </c>
      <c r="BU17" t="s">
        <v>106</v>
      </c>
      <c r="BV17" t="s">
        <v>106</v>
      </c>
      <c r="BW17" t="s">
        <v>106</v>
      </c>
      <c r="BX17">
        <v>0</v>
      </c>
      <c r="BY17" t="s">
        <v>106</v>
      </c>
      <c r="BZ17" t="s">
        <v>106</v>
      </c>
    </row>
    <row r="18" spans="1:78" x14ac:dyDescent="0.25">
      <c r="A18" t="s">
        <v>41</v>
      </c>
      <c r="B18">
        <v>6</v>
      </c>
      <c r="C18">
        <v>6</v>
      </c>
      <c r="D18">
        <v>0</v>
      </c>
      <c r="E18">
        <v>0</v>
      </c>
      <c r="F18">
        <v>3</v>
      </c>
      <c r="G18">
        <v>2</v>
      </c>
      <c r="H18">
        <v>0</v>
      </c>
      <c r="I18">
        <v>1</v>
      </c>
      <c r="J18">
        <v>1</v>
      </c>
      <c r="K18">
        <v>2</v>
      </c>
      <c r="L18">
        <v>2</v>
      </c>
      <c r="M18">
        <v>0</v>
      </c>
      <c r="N18">
        <v>4</v>
      </c>
      <c r="O18">
        <v>1</v>
      </c>
      <c r="P18">
        <v>0</v>
      </c>
      <c r="Q18">
        <v>0</v>
      </c>
      <c r="R18">
        <v>6</v>
      </c>
      <c r="S18">
        <v>4</v>
      </c>
      <c r="T18">
        <v>1</v>
      </c>
      <c r="U18">
        <v>1</v>
      </c>
      <c r="V18">
        <v>6</v>
      </c>
      <c r="W18">
        <v>0</v>
      </c>
      <c r="X18">
        <v>0</v>
      </c>
      <c r="Y18">
        <v>0</v>
      </c>
      <c r="Z18">
        <v>6</v>
      </c>
      <c r="AA18">
        <v>6</v>
      </c>
      <c r="AB18">
        <v>6</v>
      </c>
      <c r="AC18">
        <v>3</v>
      </c>
      <c r="AD18">
        <v>3</v>
      </c>
      <c r="AE18">
        <v>0</v>
      </c>
      <c r="AF18">
        <v>4</v>
      </c>
      <c r="AG18">
        <v>0</v>
      </c>
      <c r="AH18">
        <v>2</v>
      </c>
      <c r="AI18">
        <v>6</v>
      </c>
      <c r="AJ18">
        <v>0</v>
      </c>
      <c r="AK18">
        <v>0</v>
      </c>
      <c r="AL18">
        <v>4</v>
      </c>
      <c r="AM18">
        <v>1</v>
      </c>
      <c r="AN18">
        <v>1</v>
      </c>
      <c r="AO18">
        <v>0</v>
      </c>
      <c r="AP18">
        <v>1</v>
      </c>
      <c r="AQ18">
        <v>3</v>
      </c>
      <c r="AR18">
        <v>1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</v>
      </c>
      <c r="BB18">
        <v>0</v>
      </c>
      <c r="BC18">
        <v>0</v>
      </c>
      <c r="BD18">
        <v>0</v>
      </c>
      <c r="BE18">
        <v>2</v>
      </c>
      <c r="BF18">
        <v>4</v>
      </c>
      <c r="BG18">
        <v>5</v>
      </c>
      <c r="BH18">
        <v>1</v>
      </c>
      <c r="BI18">
        <v>4</v>
      </c>
      <c r="BJ18">
        <v>0</v>
      </c>
      <c r="BK18">
        <v>1</v>
      </c>
      <c r="BL18">
        <v>0</v>
      </c>
      <c r="BM18">
        <v>1</v>
      </c>
      <c r="BN18">
        <v>4</v>
      </c>
      <c r="BO18">
        <v>0</v>
      </c>
      <c r="BP18">
        <v>1</v>
      </c>
      <c r="BQ18">
        <v>3</v>
      </c>
      <c r="BR18">
        <v>2</v>
      </c>
      <c r="BS18">
        <v>2</v>
      </c>
      <c r="BT18">
        <v>0</v>
      </c>
      <c r="BU18">
        <v>2</v>
      </c>
      <c r="BV18">
        <v>3</v>
      </c>
      <c r="BW18">
        <v>0</v>
      </c>
      <c r="BX18">
        <v>4</v>
      </c>
      <c r="BY18">
        <v>5</v>
      </c>
      <c r="BZ18">
        <v>5</v>
      </c>
    </row>
    <row r="19" spans="1:78" x14ac:dyDescent="0.25">
      <c r="B19" s="7">
        <v>0.01</v>
      </c>
      <c r="C19" s="7">
        <v>0.01</v>
      </c>
      <c r="D19" t="s">
        <v>108</v>
      </c>
      <c r="E19" t="s">
        <v>108</v>
      </c>
      <c r="F19" s="7">
        <v>0.02</v>
      </c>
      <c r="G19">
        <v>0</v>
      </c>
      <c r="H19">
        <v>0</v>
      </c>
      <c r="I19">
        <v>0</v>
      </c>
      <c r="J19">
        <v>0</v>
      </c>
      <c r="K19" s="7">
        <v>0.01</v>
      </c>
      <c r="L19" s="7">
        <v>0.01</v>
      </c>
      <c r="M19">
        <v>0</v>
      </c>
      <c r="N19" s="7">
        <v>0.01</v>
      </c>
      <c r="O19" s="7">
        <v>0.01</v>
      </c>
      <c r="P19" t="s">
        <v>108</v>
      </c>
      <c r="Q19" t="s">
        <v>108</v>
      </c>
      <c r="R19" s="7">
        <v>0.01</v>
      </c>
      <c r="S19">
        <v>0</v>
      </c>
      <c r="T19" s="7">
        <v>0.01</v>
      </c>
      <c r="U19" s="7">
        <v>0.01</v>
      </c>
      <c r="V19" s="7">
        <v>0.01</v>
      </c>
      <c r="W19" t="s">
        <v>108</v>
      </c>
      <c r="X19" t="s">
        <v>108</v>
      </c>
      <c r="Y19" t="s">
        <v>108</v>
      </c>
      <c r="Z19" s="7">
        <v>0.01</v>
      </c>
      <c r="AA19" s="7">
        <v>0.01</v>
      </c>
      <c r="AB19" s="7">
        <v>0.01</v>
      </c>
      <c r="AC19" s="7">
        <v>0.02</v>
      </c>
      <c r="AD19">
        <v>0</v>
      </c>
      <c r="AE19" t="s">
        <v>108</v>
      </c>
      <c r="AF19">
        <v>0</v>
      </c>
      <c r="AG19">
        <v>0</v>
      </c>
      <c r="AH19" s="7">
        <v>0.17</v>
      </c>
      <c r="AI19" s="7">
        <v>0.01</v>
      </c>
      <c r="AJ19" t="s">
        <v>108</v>
      </c>
      <c r="AK19" t="s">
        <v>108</v>
      </c>
      <c r="AL19">
        <v>0</v>
      </c>
      <c r="AM19">
        <v>0</v>
      </c>
      <c r="AN19" s="7">
        <v>0.06</v>
      </c>
      <c r="AO19" t="s">
        <v>108</v>
      </c>
      <c r="AP19" s="7">
        <v>0.01</v>
      </c>
      <c r="AQ19" s="7">
        <v>0.02</v>
      </c>
      <c r="AR19" s="7">
        <v>0.01</v>
      </c>
      <c r="AS19" t="s">
        <v>108</v>
      </c>
      <c r="AT19" t="s">
        <v>108</v>
      </c>
      <c r="AU19" s="7">
        <v>0.01</v>
      </c>
      <c r="AV19" t="s">
        <v>108</v>
      </c>
      <c r="AW19" t="s">
        <v>108</v>
      </c>
      <c r="AX19" t="s">
        <v>108</v>
      </c>
      <c r="AY19" t="s">
        <v>108</v>
      </c>
      <c r="AZ19" t="s">
        <v>108</v>
      </c>
      <c r="BA19" s="7">
        <v>0.02</v>
      </c>
      <c r="BB19" t="s">
        <v>108</v>
      </c>
      <c r="BC19" t="s">
        <v>108</v>
      </c>
      <c r="BD19" t="s">
        <v>108</v>
      </c>
      <c r="BE19" s="7">
        <v>0.01</v>
      </c>
      <c r="BF19">
        <v>0</v>
      </c>
      <c r="BG19" s="7">
        <v>0.01</v>
      </c>
      <c r="BH19">
        <v>0</v>
      </c>
      <c r="BI19" s="7">
        <v>0.01</v>
      </c>
      <c r="BJ19" t="s">
        <v>108</v>
      </c>
      <c r="BK19" s="7">
        <v>0.01</v>
      </c>
      <c r="BL19" t="s">
        <v>108</v>
      </c>
      <c r="BM19">
        <v>0</v>
      </c>
      <c r="BN19" s="7">
        <v>0.01</v>
      </c>
      <c r="BO19" t="s">
        <v>108</v>
      </c>
      <c r="BP19" s="7">
        <v>0.02</v>
      </c>
      <c r="BQ19" s="7">
        <v>0.01</v>
      </c>
      <c r="BR19">
        <v>0</v>
      </c>
      <c r="BS19">
        <v>0</v>
      </c>
      <c r="BT19" t="s">
        <v>108</v>
      </c>
      <c r="BU19" s="7">
        <v>0.01</v>
      </c>
      <c r="BV19" s="7">
        <v>0.02</v>
      </c>
      <c r="BW19">
        <v>0</v>
      </c>
      <c r="BX19">
        <v>0</v>
      </c>
      <c r="BY19" s="7">
        <v>0.01</v>
      </c>
      <c r="BZ19" s="7">
        <v>0.01</v>
      </c>
    </row>
  </sheetData>
  <pageMargins left="0.7" right="0.7" top="0.75" bottom="0.75" header="0.3" footer="0.3"/>
  <pageSetup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5" x14ac:dyDescent="0.25">
      <c r="A1" t="s">
        <v>859</v>
      </c>
    </row>
    <row r="2" spans="1:5" x14ac:dyDescent="0.25">
      <c r="A2" t="s">
        <v>853</v>
      </c>
    </row>
    <row r="4" spans="1:5" x14ac:dyDescent="0.25">
      <c r="B4" t="s">
        <v>815</v>
      </c>
      <c r="C4" t="s">
        <v>816</v>
      </c>
      <c r="D4" t="s">
        <v>817</v>
      </c>
      <c r="E4" t="s">
        <v>818</v>
      </c>
    </row>
    <row r="6" spans="1:5" x14ac:dyDescent="0.25">
      <c r="A6" t="s">
        <v>102</v>
      </c>
      <c r="B6">
        <v>1066</v>
      </c>
      <c r="C6">
        <v>1066</v>
      </c>
      <c r="D6">
        <v>1066</v>
      </c>
      <c r="E6">
        <v>1066</v>
      </c>
    </row>
    <row r="7" spans="1:5" x14ac:dyDescent="0.25">
      <c r="A7" t="s">
        <v>103</v>
      </c>
      <c r="B7">
        <v>1107</v>
      </c>
      <c r="C7">
        <v>1107</v>
      </c>
      <c r="D7">
        <v>1107</v>
      </c>
      <c r="E7">
        <v>1107</v>
      </c>
    </row>
    <row r="8" spans="1:5" x14ac:dyDescent="0.25">
      <c r="A8" t="s">
        <v>104</v>
      </c>
    </row>
    <row r="9" spans="1:5" x14ac:dyDescent="0.25">
      <c r="A9" t="s">
        <v>54</v>
      </c>
      <c r="B9">
        <v>496</v>
      </c>
      <c r="C9">
        <v>355</v>
      </c>
      <c r="D9">
        <v>278</v>
      </c>
      <c r="E9">
        <v>252</v>
      </c>
    </row>
    <row r="10" spans="1:5" x14ac:dyDescent="0.25">
      <c r="B10" s="7">
        <v>0.45</v>
      </c>
      <c r="C10" s="7">
        <v>0.32</v>
      </c>
      <c r="D10" s="7">
        <v>0.25</v>
      </c>
      <c r="E10" s="7">
        <v>0.23</v>
      </c>
    </row>
    <row r="11" spans="1:5" x14ac:dyDescent="0.25">
      <c r="A11" t="s">
        <v>55</v>
      </c>
      <c r="B11">
        <v>601</v>
      </c>
      <c r="C11">
        <v>742</v>
      </c>
      <c r="D11">
        <v>820</v>
      </c>
      <c r="E11">
        <v>848</v>
      </c>
    </row>
    <row r="12" spans="1:5" x14ac:dyDescent="0.25">
      <c r="B12" s="7">
        <v>0.54</v>
      </c>
      <c r="C12" s="7">
        <v>0.67</v>
      </c>
      <c r="D12" s="7">
        <v>0.74</v>
      </c>
      <c r="E12" s="7">
        <v>0.77</v>
      </c>
    </row>
    <row r="13" spans="1:5" x14ac:dyDescent="0.25">
      <c r="A13" t="s">
        <v>40</v>
      </c>
      <c r="B13">
        <v>3</v>
      </c>
      <c r="C13">
        <v>3</v>
      </c>
      <c r="D13">
        <v>2</v>
      </c>
      <c r="E13">
        <v>2</v>
      </c>
    </row>
    <row r="14" spans="1:5" x14ac:dyDescent="0.25">
      <c r="B14">
        <v>0</v>
      </c>
      <c r="C14">
        <v>0</v>
      </c>
      <c r="D14">
        <v>0</v>
      </c>
      <c r="E14">
        <v>0</v>
      </c>
    </row>
    <row r="15" spans="1:5" x14ac:dyDescent="0.25">
      <c r="A15" t="s">
        <v>41</v>
      </c>
      <c r="B15">
        <v>6</v>
      </c>
      <c r="C15">
        <v>6</v>
      </c>
      <c r="D15">
        <v>7</v>
      </c>
      <c r="E15">
        <v>6</v>
      </c>
    </row>
    <row r="16" spans="1:5" x14ac:dyDescent="0.25">
      <c r="B16" s="7">
        <v>0.01</v>
      </c>
      <c r="C16" s="7">
        <v>0.01</v>
      </c>
      <c r="D16" s="7">
        <v>0.01</v>
      </c>
      <c r="E16" s="7">
        <v>0.01</v>
      </c>
    </row>
  </sheetData>
  <pageMargins left="0.7" right="0.7" top="0.75" bottom="0.75" header="0.3" footer="0.3"/>
  <pageSetup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861</v>
      </c>
    </row>
    <row r="2" spans="1:78" x14ac:dyDescent="0.25">
      <c r="A2" t="s">
        <v>863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2047</v>
      </c>
      <c r="C12">
        <v>1750</v>
      </c>
      <c r="D12">
        <v>183</v>
      </c>
      <c r="E12">
        <v>114</v>
      </c>
      <c r="F12">
        <v>302</v>
      </c>
      <c r="G12">
        <v>1112</v>
      </c>
      <c r="H12">
        <v>632</v>
      </c>
      <c r="I12">
        <v>644</v>
      </c>
      <c r="J12">
        <v>707</v>
      </c>
      <c r="K12">
        <v>358</v>
      </c>
      <c r="L12">
        <v>338</v>
      </c>
      <c r="M12">
        <v>471</v>
      </c>
      <c r="N12">
        <v>1368</v>
      </c>
      <c r="O12">
        <v>165</v>
      </c>
      <c r="P12">
        <v>43</v>
      </c>
      <c r="Q12">
        <v>350</v>
      </c>
      <c r="R12">
        <v>1697</v>
      </c>
      <c r="S12">
        <v>1449</v>
      </c>
      <c r="T12">
        <v>356</v>
      </c>
      <c r="U12">
        <v>214</v>
      </c>
      <c r="V12">
        <v>1651</v>
      </c>
      <c r="W12">
        <v>195</v>
      </c>
      <c r="X12">
        <v>194</v>
      </c>
      <c r="Y12">
        <v>226</v>
      </c>
      <c r="Z12">
        <v>1821</v>
      </c>
      <c r="AA12">
        <v>2042</v>
      </c>
      <c r="AB12">
        <v>1816</v>
      </c>
      <c r="AC12">
        <v>289</v>
      </c>
      <c r="AD12">
        <v>1655</v>
      </c>
      <c r="AE12">
        <v>89</v>
      </c>
      <c r="AF12">
        <v>1638</v>
      </c>
      <c r="AG12">
        <v>345</v>
      </c>
      <c r="AH12">
        <v>10</v>
      </c>
      <c r="AI12">
        <v>1673</v>
      </c>
      <c r="AJ12">
        <v>173</v>
      </c>
      <c r="AK12">
        <v>175</v>
      </c>
      <c r="AL12">
        <v>1073</v>
      </c>
      <c r="AM12">
        <v>796</v>
      </c>
      <c r="AN12">
        <v>24</v>
      </c>
      <c r="AO12">
        <v>150</v>
      </c>
      <c r="AP12">
        <v>157</v>
      </c>
      <c r="AQ12">
        <v>250</v>
      </c>
      <c r="AR12">
        <v>105</v>
      </c>
      <c r="AS12">
        <v>109</v>
      </c>
      <c r="AT12">
        <v>244</v>
      </c>
      <c r="AU12">
        <v>135</v>
      </c>
      <c r="AV12">
        <v>126</v>
      </c>
      <c r="AW12">
        <v>49</v>
      </c>
      <c r="AX12">
        <v>132</v>
      </c>
      <c r="AY12">
        <v>212</v>
      </c>
      <c r="AZ12">
        <v>144</v>
      </c>
      <c r="BA12">
        <v>97</v>
      </c>
      <c r="BB12">
        <v>156</v>
      </c>
      <c r="BC12">
        <v>122</v>
      </c>
      <c r="BD12">
        <v>9</v>
      </c>
      <c r="BE12">
        <v>355</v>
      </c>
      <c r="BF12">
        <v>1692</v>
      </c>
      <c r="BG12">
        <v>1361</v>
      </c>
      <c r="BH12">
        <v>686</v>
      </c>
      <c r="BI12">
        <v>603</v>
      </c>
      <c r="BJ12">
        <v>385</v>
      </c>
      <c r="BK12">
        <v>266</v>
      </c>
      <c r="BL12">
        <v>78</v>
      </c>
      <c r="BM12">
        <v>549</v>
      </c>
      <c r="BN12">
        <v>772</v>
      </c>
      <c r="BO12">
        <v>593</v>
      </c>
      <c r="BP12">
        <v>133</v>
      </c>
      <c r="BQ12">
        <v>628</v>
      </c>
      <c r="BR12">
        <v>848</v>
      </c>
      <c r="BS12">
        <v>853</v>
      </c>
      <c r="BT12">
        <v>140</v>
      </c>
      <c r="BU12">
        <v>250</v>
      </c>
      <c r="BV12">
        <v>173</v>
      </c>
      <c r="BW12">
        <v>484</v>
      </c>
      <c r="BX12">
        <v>1464</v>
      </c>
      <c r="BY12">
        <v>1515</v>
      </c>
      <c r="BZ12">
        <v>1249</v>
      </c>
    </row>
    <row r="13" spans="1:78" x14ac:dyDescent="0.25">
      <c r="B13" s="7">
        <v>0.34</v>
      </c>
      <c r="C13" s="7">
        <v>0.35</v>
      </c>
      <c r="D13" s="7">
        <v>0.33</v>
      </c>
      <c r="E13" s="7">
        <v>0.32</v>
      </c>
      <c r="F13" s="7">
        <v>0.26</v>
      </c>
      <c r="G13" s="7">
        <v>0.36</v>
      </c>
      <c r="H13" s="7">
        <v>0.37</v>
      </c>
      <c r="I13" s="7">
        <v>0.44</v>
      </c>
      <c r="J13" s="7">
        <v>0.37</v>
      </c>
      <c r="K13" s="7">
        <v>0.28999999999999998</v>
      </c>
      <c r="L13" s="7">
        <v>0.24</v>
      </c>
      <c r="M13" s="7">
        <v>0.28000000000000003</v>
      </c>
      <c r="N13" s="7">
        <v>0.39</v>
      </c>
      <c r="O13" s="7">
        <v>0.26</v>
      </c>
      <c r="P13" s="7">
        <v>0.22</v>
      </c>
      <c r="Q13" s="7">
        <v>0.37</v>
      </c>
      <c r="R13" s="7">
        <v>0.34</v>
      </c>
      <c r="S13" s="7">
        <v>0.39</v>
      </c>
      <c r="T13" s="7">
        <v>0.28999999999999998</v>
      </c>
      <c r="U13" s="7">
        <v>0.22</v>
      </c>
      <c r="V13" s="7">
        <v>0.37</v>
      </c>
      <c r="W13" s="7">
        <v>0.32</v>
      </c>
      <c r="X13" s="7">
        <v>0.22</v>
      </c>
      <c r="Y13" s="7">
        <v>0.32</v>
      </c>
      <c r="Z13" s="7">
        <v>0.35</v>
      </c>
      <c r="AA13" s="7">
        <v>0.34</v>
      </c>
      <c r="AB13" s="7">
        <v>0.35</v>
      </c>
      <c r="AC13" s="7">
        <v>0.4</v>
      </c>
      <c r="AD13" s="7">
        <v>0.35</v>
      </c>
      <c r="AE13" s="7">
        <v>0.17</v>
      </c>
      <c r="AF13" s="7">
        <v>0.35</v>
      </c>
      <c r="AG13" s="7">
        <v>0.37</v>
      </c>
      <c r="AH13" s="7">
        <v>0.25</v>
      </c>
      <c r="AI13" s="7">
        <v>0.38</v>
      </c>
      <c r="AJ13" s="7">
        <v>0.32</v>
      </c>
      <c r="AK13" s="7">
        <v>0.18</v>
      </c>
      <c r="AL13" s="7">
        <v>0.45</v>
      </c>
      <c r="AM13" s="7">
        <v>0.28000000000000003</v>
      </c>
      <c r="AN13" s="7">
        <v>0.41</v>
      </c>
      <c r="AO13" s="7">
        <v>0.21</v>
      </c>
      <c r="AP13" s="7">
        <v>0.27</v>
      </c>
      <c r="AQ13" s="7">
        <v>0.44</v>
      </c>
      <c r="AR13" s="7">
        <v>0.19</v>
      </c>
      <c r="AS13" s="7">
        <v>0.34</v>
      </c>
      <c r="AT13" s="7">
        <v>0.44</v>
      </c>
      <c r="AU13" s="7">
        <v>0.39</v>
      </c>
      <c r="AV13" s="7">
        <v>0.26</v>
      </c>
      <c r="AW13" s="7">
        <v>0.34</v>
      </c>
      <c r="AX13" s="7">
        <v>0.32</v>
      </c>
      <c r="AY13" s="7">
        <v>0.4</v>
      </c>
      <c r="AZ13" s="7">
        <v>0.35</v>
      </c>
      <c r="BA13" s="7">
        <v>0.33</v>
      </c>
      <c r="BB13" s="7">
        <v>0.35</v>
      </c>
      <c r="BC13" s="7">
        <v>0.39</v>
      </c>
      <c r="BD13" s="7">
        <v>0.35</v>
      </c>
      <c r="BE13" s="7">
        <v>0.39</v>
      </c>
      <c r="BF13" s="7">
        <v>0.33</v>
      </c>
      <c r="BG13" s="7">
        <v>0.41</v>
      </c>
      <c r="BH13" s="7">
        <v>0.26</v>
      </c>
      <c r="BI13" s="7">
        <v>0.46</v>
      </c>
      <c r="BJ13" s="7">
        <v>0.44</v>
      </c>
      <c r="BK13" s="7">
        <v>0.35</v>
      </c>
      <c r="BL13" s="7">
        <v>0.39</v>
      </c>
      <c r="BM13" s="7">
        <v>0.62</v>
      </c>
      <c r="BN13" s="7">
        <v>0.46</v>
      </c>
      <c r="BO13" s="7">
        <v>0.27</v>
      </c>
      <c r="BP13" s="7">
        <v>0.11</v>
      </c>
      <c r="BQ13" s="7">
        <v>0.62</v>
      </c>
      <c r="BR13" s="7">
        <v>0.54</v>
      </c>
      <c r="BS13" s="7">
        <v>0.56000000000000005</v>
      </c>
      <c r="BT13" s="7">
        <v>0.31</v>
      </c>
      <c r="BU13" s="7">
        <v>0.47</v>
      </c>
      <c r="BV13" s="7">
        <v>0.57999999999999996</v>
      </c>
      <c r="BW13" s="7">
        <v>0.64</v>
      </c>
      <c r="BX13" s="7">
        <v>0.37</v>
      </c>
      <c r="BY13" s="7">
        <v>0.38</v>
      </c>
      <c r="BZ13" s="7">
        <v>0.36</v>
      </c>
    </row>
    <row r="14" spans="1:78" x14ac:dyDescent="0.25">
      <c r="A14" t="s">
        <v>55</v>
      </c>
      <c r="B14">
        <v>3610</v>
      </c>
      <c r="C14">
        <v>3035</v>
      </c>
      <c r="D14">
        <v>357</v>
      </c>
      <c r="E14">
        <v>217</v>
      </c>
      <c r="F14">
        <v>808</v>
      </c>
      <c r="G14">
        <v>1832</v>
      </c>
      <c r="H14">
        <v>970</v>
      </c>
      <c r="I14">
        <v>750</v>
      </c>
      <c r="J14">
        <v>1076</v>
      </c>
      <c r="K14">
        <v>800</v>
      </c>
      <c r="L14">
        <v>983</v>
      </c>
      <c r="M14">
        <v>1103</v>
      </c>
      <c r="N14">
        <v>1961</v>
      </c>
      <c r="O14">
        <v>415</v>
      </c>
      <c r="P14">
        <v>131</v>
      </c>
      <c r="Q14">
        <v>556</v>
      </c>
      <c r="R14">
        <v>3054</v>
      </c>
      <c r="S14">
        <v>2034</v>
      </c>
      <c r="T14">
        <v>810</v>
      </c>
      <c r="U14">
        <v>711</v>
      </c>
      <c r="V14">
        <v>2576</v>
      </c>
      <c r="W14">
        <v>375</v>
      </c>
      <c r="X14">
        <v>616</v>
      </c>
      <c r="Y14">
        <v>455</v>
      </c>
      <c r="Z14">
        <v>3155</v>
      </c>
      <c r="AA14">
        <v>3601</v>
      </c>
      <c r="AB14">
        <v>3146</v>
      </c>
      <c r="AC14">
        <v>396</v>
      </c>
      <c r="AD14">
        <v>2811</v>
      </c>
      <c r="AE14">
        <v>363</v>
      </c>
      <c r="AF14">
        <v>2827</v>
      </c>
      <c r="AG14">
        <v>528</v>
      </c>
      <c r="AH14">
        <v>29</v>
      </c>
      <c r="AI14">
        <v>2451</v>
      </c>
      <c r="AJ14">
        <v>347</v>
      </c>
      <c r="AK14">
        <v>756</v>
      </c>
      <c r="AL14">
        <v>1197</v>
      </c>
      <c r="AM14">
        <v>1917</v>
      </c>
      <c r="AN14">
        <v>32</v>
      </c>
      <c r="AO14">
        <v>450</v>
      </c>
      <c r="AP14">
        <v>373</v>
      </c>
      <c r="AQ14">
        <v>300</v>
      </c>
      <c r="AR14">
        <v>404</v>
      </c>
      <c r="AS14">
        <v>193</v>
      </c>
      <c r="AT14">
        <v>287</v>
      </c>
      <c r="AU14">
        <v>199</v>
      </c>
      <c r="AV14">
        <v>346</v>
      </c>
      <c r="AW14">
        <v>87</v>
      </c>
      <c r="AX14">
        <v>266</v>
      </c>
      <c r="AY14">
        <v>302</v>
      </c>
      <c r="AZ14">
        <v>235</v>
      </c>
      <c r="BA14">
        <v>179</v>
      </c>
      <c r="BB14">
        <v>248</v>
      </c>
      <c r="BC14">
        <v>177</v>
      </c>
      <c r="BD14">
        <v>14</v>
      </c>
      <c r="BE14">
        <v>503</v>
      </c>
      <c r="BF14">
        <v>3107</v>
      </c>
      <c r="BG14">
        <v>1780</v>
      </c>
      <c r="BH14">
        <v>1830</v>
      </c>
      <c r="BI14">
        <v>649</v>
      </c>
      <c r="BJ14">
        <v>453</v>
      </c>
      <c r="BK14">
        <v>465</v>
      </c>
      <c r="BL14">
        <v>110</v>
      </c>
      <c r="BM14">
        <v>326</v>
      </c>
      <c r="BN14">
        <v>851</v>
      </c>
      <c r="BO14">
        <v>1458</v>
      </c>
      <c r="BP14">
        <v>975</v>
      </c>
      <c r="BQ14">
        <v>355</v>
      </c>
      <c r="BR14">
        <v>680</v>
      </c>
      <c r="BS14">
        <v>629</v>
      </c>
      <c r="BT14">
        <v>282</v>
      </c>
      <c r="BU14">
        <v>269</v>
      </c>
      <c r="BV14">
        <v>114</v>
      </c>
      <c r="BW14">
        <v>256</v>
      </c>
      <c r="BX14">
        <v>2352</v>
      </c>
      <c r="BY14">
        <v>2326</v>
      </c>
      <c r="BZ14">
        <v>2093</v>
      </c>
    </row>
    <row r="15" spans="1:78" x14ac:dyDescent="0.25">
      <c r="B15" s="7">
        <v>0.6</v>
      </c>
      <c r="C15" s="7">
        <v>0.6</v>
      </c>
      <c r="D15" s="7">
        <v>0.64</v>
      </c>
      <c r="E15" s="7">
        <v>0.61</v>
      </c>
      <c r="F15" s="7">
        <v>0.69</v>
      </c>
      <c r="G15" s="7">
        <v>0.59</v>
      </c>
      <c r="H15" s="7">
        <v>0.56999999999999995</v>
      </c>
      <c r="I15" s="7">
        <v>0.52</v>
      </c>
      <c r="J15" s="7">
        <v>0.56999999999999995</v>
      </c>
      <c r="K15" s="7">
        <v>0.65</v>
      </c>
      <c r="L15" s="7">
        <v>0.7</v>
      </c>
      <c r="M15" s="7">
        <v>0.67</v>
      </c>
      <c r="N15" s="7">
        <v>0.56000000000000005</v>
      </c>
      <c r="O15" s="7">
        <v>0.65</v>
      </c>
      <c r="P15" s="7">
        <v>0.67</v>
      </c>
      <c r="Q15" s="7">
        <v>0.59</v>
      </c>
      <c r="R15" s="7">
        <v>0.61</v>
      </c>
      <c r="S15" s="7">
        <v>0.55000000000000004</v>
      </c>
      <c r="T15" s="7">
        <v>0.66</v>
      </c>
      <c r="U15" s="7">
        <v>0.73</v>
      </c>
      <c r="V15" s="7">
        <v>0.57999999999999996</v>
      </c>
      <c r="W15" s="7">
        <v>0.62</v>
      </c>
      <c r="X15" s="7">
        <v>0.71</v>
      </c>
      <c r="Y15" s="7">
        <v>0.63</v>
      </c>
      <c r="Z15" s="7">
        <v>0.6</v>
      </c>
      <c r="AA15" s="7">
        <v>0.6</v>
      </c>
      <c r="AB15" s="7">
        <v>0.6</v>
      </c>
      <c r="AC15" s="7">
        <v>0.55000000000000004</v>
      </c>
      <c r="AD15" s="7">
        <v>0.6</v>
      </c>
      <c r="AE15" s="7">
        <v>0.69</v>
      </c>
      <c r="AF15" s="7">
        <v>0.6</v>
      </c>
      <c r="AG15" s="7">
        <v>0.57999999999999996</v>
      </c>
      <c r="AH15" s="7">
        <v>0.75</v>
      </c>
      <c r="AI15" s="7">
        <v>0.56000000000000005</v>
      </c>
      <c r="AJ15" s="7">
        <v>0.63</v>
      </c>
      <c r="AK15" s="7">
        <v>0.77</v>
      </c>
      <c r="AL15" s="7">
        <v>0.51</v>
      </c>
      <c r="AM15" s="7">
        <v>0.67</v>
      </c>
      <c r="AN15" s="7">
        <v>0.55000000000000004</v>
      </c>
      <c r="AO15" s="7">
        <v>0.64</v>
      </c>
      <c r="AP15" s="7">
        <v>0.63</v>
      </c>
      <c r="AQ15" s="7">
        <v>0.53</v>
      </c>
      <c r="AR15" s="7">
        <v>0.74</v>
      </c>
      <c r="AS15" s="7">
        <v>0.61</v>
      </c>
      <c r="AT15" s="7">
        <v>0.52</v>
      </c>
      <c r="AU15" s="7">
        <v>0.56999999999999995</v>
      </c>
      <c r="AV15" s="7">
        <v>0.71</v>
      </c>
      <c r="AW15" s="7">
        <v>0.61</v>
      </c>
      <c r="AX15" s="7">
        <v>0.65</v>
      </c>
      <c r="AY15" s="7">
        <v>0.56999999999999995</v>
      </c>
      <c r="AZ15" s="7">
        <v>0.56999999999999995</v>
      </c>
      <c r="BA15" s="7">
        <v>0.61</v>
      </c>
      <c r="BB15" s="7">
        <v>0.56000000000000005</v>
      </c>
      <c r="BC15" s="7">
        <v>0.56999999999999995</v>
      </c>
      <c r="BD15" s="7">
        <v>0.56000000000000005</v>
      </c>
      <c r="BE15" s="7">
        <v>0.56000000000000005</v>
      </c>
      <c r="BF15" s="7">
        <v>0.61</v>
      </c>
      <c r="BG15" s="7">
        <v>0.54</v>
      </c>
      <c r="BH15" s="7">
        <v>0.68</v>
      </c>
      <c r="BI15" s="7">
        <v>0.5</v>
      </c>
      <c r="BJ15" s="7">
        <v>0.52</v>
      </c>
      <c r="BK15" s="7">
        <v>0.61</v>
      </c>
      <c r="BL15" s="7">
        <v>0.55000000000000004</v>
      </c>
      <c r="BM15" s="7">
        <v>0.37</v>
      </c>
      <c r="BN15" s="7">
        <v>0.51</v>
      </c>
      <c r="BO15" s="7">
        <v>0.67</v>
      </c>
      <c r="BP15" s="7">
        <v>0.77</v>
      </c>
      <c r="BQ15" s="7">
        <v>0.35</v>
      </c>
      <c r="BR15" s="7">
        <v>0.43</v>
      </c>
      <c r="BS15" s="7">
        <v>0.41</v>
      </c>
      <c r="BT15" s="7">
        <v>0.63</v>
      </c>
      <c r="BU15" s="7">
        <v>0.5</v>
      </c>
      <c r="BV15" s="7">
        <v>0.38</v>
      </c>
      <c r="BW15" s="7">
        <v>0.34</v>
      </c>
      <c r="BX15" s="7">
        <v>0.59</v>
      </c>
      <c r="BY15" s="7">
        <v>0.57999999999999996</v>
      </c>
      <c r="BZ15" s="7">
        <v>0.6</v>
      </c>
    </row>
    <row r="16" spans="1:78" x14ac:dyDescent="0.25">
      <c r="A16" t="s">
        <v>40</v>
      </c>
      <c r="B16">
        <v>25</v>
      </c>
      <c r="C16">
        <v>21</v>
      </c>
      <c r="D16">
        <v>4</v>
      </c>
      <c r="E16">
        <v>0</v>
      </c>
      <c r="F16">
        <v>3</v>
      </c>
      <c r="G16">
        <v>14</v>
      </c>
      <c r="H16">
        <v>8</v>
      </c>
      <c r="I16">
        <v>4</v>
      </c>
      <c r="J16">
        <v>7</v>
      </c>
      <c r="K16">
        <v>6</v>
      </c>
      <c r="L16">
        <v>7</v>
      </c>
      <c r="M16">
        <v>3</v>
      </c>
      <c r="N16">
        <v>7</v>
      </c>
      <c r="O16">
        <v>14</v>
      </c>
      <c r="P16">
        <v>0</v>
      </c>
      <c r="Q16">
        <v>1</v>
      </c>
      <c r="R16">
        <v>24</v>
      </c>
      <c r="S16">
        <v>13</v>
      </c>
      <c r="T16">
        <v>6</v>
      </c>
      <c r="U16">
        <v>5</v>
      </c>
      <c r="V16">
        <v>9</v>
      </c>
      <c r="W16">
        <v>2</v>
      </c>
      <c r="X16">
        <v>4</v>
      </c>
      <c r="Y16">
        <v>4</v>
      </c>
      <c r="Z16">
        <v>21</v>
      </c>
      <c r="AA16">
        <v>25</v>
      </c>
      <c r="AB16">
        <v>21</v>
      </c>
      <c r="AC16">
        <v>1</v>
      </c>
      <c r="AD16">
        <v>15</v>
      </c>
      <c r="AE16">
        <v>1</v>
      </c>
      <c r="AF16">
        <v>15</v>
      </c>
      <c r="AG16">
        <v>3</v>
      </c>
      <c r="AH16">
        <v>0</v>
      </c>
      <c r="AI16">
        <v>14</v>
      </c>
      <c r="AJ16">
        <v>3</v>
      </c>
      <c r="AK16">
        <v>3</v>
      </c>
      <c r="AL16">
        <v>8</v>
      </c>
      <c r="AM16">
        <v>10</v>
      </c>
      <c r="AN16">
        <v>0</v>
      </c>
      <c r="AO16">
        <v>1</v>
      </c>
      <c r="AP16">
        <v>3</v>
      </c>
      <c r="AQ16">
        <v>0</v>
      </c>
      <c r="AR16">
        <v>1</v>
      </c>
      <c r="AS16">
        <v>2</v>
      </c>
      <c r="AT16">
        <v>0</v>
      </c>
      <c r="AU16">
        <v>4</v>
      </c>
      <c r="AV16">
        <v>3</v>
      </c>
      <c r="AW16">
        <v>0</v>
      </c>
      <c r="AX16">
        <v>4</v>
      </c>
      <c r="AY16">
        <v>1</v>
      </c>
      <c r="AZ16">
        <v>0</v>
      </c>
      <c r="BA16">
        <v>0</v>
      </c>
      <c r="BB16">
        <v>3</v>
      </c>
      <c r="BC16">
        <v>2</v>
      </c>
      <c r="BD16">
        <v>2</v>
      </c>
      <c r="BE16">
        <v>2</v>
      </c>
      <c r="BF16">
        <v>23</v>
      </c>
      <c r="BG16">
        <v>7</v>
      </c>
      <c r="BH16">
        <v>18</v>
      </c>
      <c r="BI16">
        <v>3</v>
      </c>
      <c r="BJ16">
        <v>1</v>
      </c>
      <c r="BK16">
        <v>1</v>
      </c>
      <c r="BL16">
        <v>2</v>
      </c>
      <c r="BM16">
        <v>0</v>
      </c>
      <c r="BN16">
        <v>4</v>
      </c>
      <c r="BO16">
        <v>6</v>
      </c>
      <c r="BP16">
        <v>15</v>
      </c>
      <c r="BQ16">
        <v>3</v>
      </c>
      <c r="BR16">
        <v>2</v>
      </c>
      <c r="BS16">
        <v>2</v>
      </c>
      <c r="BT16">
        <v>0</v>
      </c>
      <c r="BU16">
        <v>2</v>
      </c>
      <c r="BV16">
        <v>1</v>
      </c>
      <c r="BW16">
        <v>2</v>
      </c>
      <c r="BX16">
        <v>10</v>
      </c>
      <c r="BY16">
        <v>9</v>
      </c>
      <c r="BZ16">
        <v>8</v>
      </c>
    </row>
    <row r="17" spans="1:78" x14ac:dyDescent="0.25">
      <c r="B17">
        <v>0</v>
      </c>
      <c r="C17">
        <v>0</v>
      </c>
      <c r="D17" s="7">
        <v>0.01</v>
      </c>
      <c r="E17" t="s">
        <v>106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v>0.01</v>
      </c>
      <c r="M17">
        <v>0</v>
      </c>
      <c r="N17">
        <v>0</v>
      </c>
      <c r="O17" s="7">
        <v>0.02</v>
      </c>
      <c r="P17" t="s">
        <v>106</v>
      </c>
      <c r="Q17">
        <v>0</v>
      </c>
      <c r="R17">
        <v>0</v>
      </c>
      <c r="S17">
        <v>0</v>
      </c>
      <c r="T17" s="7">
        <v>0.01</v>
      </c>
      <c r="U17">
        <v>0</v>
      </c>
      <c r="V17">
        <v>0</v>
      </c>
      <c r="W17">
        <v>0</v>
      </c>
      <c r="X17">
        <v>0</v>
      </c>
      <c r="Y17" s="7">
        <v>0.01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106</v>
      </c>
      <c r="AI17">
        <v>0</v>
      </c>
      <c r="AJ17" s="7">
        <v>0.01</v>
      </c>
      <c r="AK17">
        <v>0</v>
      </c>
      <c r="AL17">
        <v>0</v>
      </c>
      <c r="AM17">
        <v>0</v>
      </c>
      <c r="AN17" t="s">
        <v>106</v>
      </c>
      <c r="AO17">
        <v>0</v>
      </c>
      <c r="AP17" s="7">
        <v>0.01</v>
      </c>
      <c r="AQ17" t="s">
        <v>106</v>
      </c>
      <c r="AR17">
        <v>0</v>
      </c>
      <c r="AS17" s="7">
        <v>0.01</v>
      </c>
      <c r="AT17" t="s">
        <v>106</v>
      </c>
      <c r="AU17" s="7">
        <v>0.01</v>
      </c>
      <c r="AV17" s="7">
        <v>0.01</v>
      </c>
      <c r="AW17" t="s">
        <v>106</v>
      </c>
      <c r="AX17" s="7">
        <v>0.01</v>
      </c>
      <c r="AY17">
        <v>0</v>
      </c>
      <c r="AZ17" t="s">
        <v>106</v>
      </c>
      <c r="BA17" t="s">
        <v>106</v>
      </c>
      <c r="BB17" s="7">
        <v>0.01</v>
      </c>
      <c r="BC17" s="7">
        <v>0.01</v>
      </c>
      <c r="BD17" s="7">
        <v>7.0000000000000007E-2</v>
      </c>
      <c r="BE17">
        <v>0</v>
      </c>
      <c r="BF17">
        <v>0</v>
      </c>
      <c r="BG17">
        <v>0</v>
      </c>
      <c r="BH17" s="7">
        <v>0.01</v>
      </c>
      <c r="BI17">
        <v>0</v>
      </c>
      <c r="BJ17">
        <v>0</v>
      </c>
      <c r="BK17">
        <v>0</v>
      </c>
      <c r="BL17" s="7">
        <v>0.01</v>
      </c>
      <c r="BM17" t="s">
        <v>106</v>
      </c>
      <c r="BN17">
        <v>0</v>
      </c>
      <c r="BO17">
        <v>0</v>
      </c>
      <c r="BP17" s="7">
        <v>0.01</v>
      </c>
      <c r="BQ17">
        <v>0</v>
      </c>
      <c r="BR17">
        <v>0</v>
      </c>
      <c r="BS17">
        <v>0</v>
      </c>
      <c r="BT17" t="s">
        <v>106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306</v>
      </c>
      <c r="C18">
        <v>266</v>
      </c>
      <c r="D18">
        <v>16</v>
      </c>
      <c r="E18">
        <v>24</v>
      </c>
      <c r="F18">
        <v>58</v>
      </c>
      <c r="G18">
        <v>150</v>
      </c>
      <c r="H18">
        <v>98</v>
      </c>
      <c r="I18">
        <v>56</v>
      </c>
      <c r="J18">
        <v>105</v>
      </c>
      <c r="K18">
        <v>64</v>
      </c>
      <c r="L18">
        <v>81</v>
      </c>
      <c r="M18">
        <v>80</v>
      </c>
      <c r="N18">
        <v>158</v>
      </c>
      <c r="O18">
        <v>48</v>
      </c>
      <c r="P18">
        <v>21</v>
      </c>
      <c r="Q18">
        <v>43</v>
      </c>
      <c r="R18">
        <v>263</v>
      </c>
      <c r="S18">
        <v>194</v>
      </c>
      <c r="T18">
        <v>58</v>
      </c>
      <c r="U18">
        <v>46</v>
      </c>
      <c r="V18">
        <v>203</v>
      </c>
      <c r="W18">
        <v>35</v>
      </c>
      <c r="X18">
        <v>55</v>
      </c>
      <c r="Y18">
        <v>32</v>
      </c>
      <c r="Z18">
        <v>274</v>
      </c>
      <c r="AA18">
        <v>303</v>
      </c>
      <c r="AB18">
        <v>271</v>
      </c>
      <c r="AC18">
        <v>29</v>
      </c>
      <c r="AD18">
        <v>200</v>
      </c>
      <c r="AE18">
        <v>69</v>
      </c>
      <c r="AF18">
        <v>216</v>
      </c>
      <c r="AG18">
        <v>43</v>
      </c>
      <c r="AH18">
        <v>0</v>
      </c>
      <c r="AI18">
        <v>214</v>
      </c>
      <c r="AJ18">
        <v>26</v>
      </c>
      <c r="AK18">
        <v>46</v>
      </c>
      <c r="AL18">
        <v>85</v>
      </c>
      <c r="AM18">
        <v>118</v>
      </c>
      <c r="AN18">
        <v>2</v>
      </c>
      <c r="AO18">
        <v>100</v>
      </c>
      <c r="AP18">
        <v>57</v>
      </c>
      <c r="AQ18">
        <v>16</v>
      </c>
      <c r="AR18">
        <v>36</v>
      </c>
      <c r="AS18">
        <v>14</v>
      </c>
      <c r="AT18">
        <v>24</v>
      </c>
      <c r="AU18">
        <v>11</v>
      </c>
      <c r="AV18">
        <v>15</v>
      </c>
      <c r="AW18">
        <v>7</v>
      </c>
      <c r="AX18">
        <v>8</v>
      </c>
      <c r="AY18">
        <v>19</v>
      </c>
      <c r="AZ18">
        <v>34</v>
      </c>
      <c r="BA18">
        <v>17</v>
      </c>
      <c r="BB18">
        <v>35</v>
      </c>
      <c r="BC18">
        <v>12</v>
      </c>
      <c r="BD18">
        <v>1</v>
      </c>
      <c r="BE18">
        <v>40</v>
      </c>
      <c r="BF18">
        <v>265</v>
      </c>
      <c r="BG18">
        <v>150</v>
      </c>
      <c r="BH18">
        <v>155</v>
      </c>
      <c r="BI18">
        <v>46</v>
      </c>
      <c r="BJ18">
        <v>29</v>
      </c>
      <c r="BK18">
        <v>37</v>
      </c>
      <c r="BL18">
        <v>9</v>
      </c>
      <c r="BM18">
        <v>9</v>
      </c>
      <c r="BN18">
        <v>54</v>
      </c>
      <c r="BO18">
        <v>108</v>
      </c>
      <c r="BP18">
        <v>136</v>
      </c>
      <c r="BQ18">
        <v>22</v>
      </c>
      <c r="BR18">
        <v>42</v>
      </c>
      <c r="BS18">
        <v>43</v>
      </c>
      <c r="BT18">
        <v>28</v>
      </c>
      <c r="BU18">
        <v>16</v>
      </c>
      <c r="BV18">
        <v>9</v>
      </c>
      <c r="BW18">
        <v>15</v>
      </c>
      <c r="BX18">
        <v>174</v>
      </c>
      <c r="BY18">
        <v>169</v>
      </c>
      <c r="BZ18">
        <v>154</v>
      </c>
    </row>
    <row r="19" spans="1:78" x14ac:dyDescent="0.25">
      <c r="B19" s="7">
        <v>0.05</v>
      </c>
      <c r="C19" s="7">
        <v>0.05</v>
      </c>
      <c r="D19" s="7">
        <v>0.03</v>
      </c>
      <c r="E19" s="7">
        <v>7.0000000000000007E-2</v>
      </c>
      <c r="F19" s="7">
        <v>0.05</v>
      </c>
      <c r="G19" s="7">
        <v>0.05</v>
      </c>
      <c r="H19" s="7">
        <v>0.06</v>
      </c>
      <c r="I19" s="7">
        <v>0.04</v>
      </c>
      <c r="J19" s="7">
        <v>0.06</v>
      </c>
      <c r="K19" s="7">
        <v>0.05</v>
      </c>
      <c r="L19" s="7">
        <v>0.06</v>
      </c>
      <c r="M19" s="7">
        <v>0.05</v>
      </c>
      <c r="N19" s="7">
        <v>0.05</v>
      </c>
      <c r="O19" s="7">
        <v>7.0000000000000007E-2</v>
      </c>
      <c r="P19" s="7">
        <v>0.11</v>
      </c>
      <c r="Q19" s="7">
        <v>0.05</v>
      </c>
      <c r="R19" s="7">
        <v>0.05</v>
      </c>
      <c r="S19" s="7">
        <v>0.05</v>
      </c>
      <c r="T19" s="7">
        <v>0.05</v>
      </c>
      <c r="U19" s="7">
        <v>0.05</v>
      </c>
      <c r="V19" s="7">
        <v>0.05</v>
      </c>
      <c r="W19" s="7">
        <v>0.06</v>
      </c>
      <c r="X19" s="7">
        <v>0.06</v>
      </c>
      <c r="Y19" s="7">
        <v>0.04</v>
      </c>
      <c r="Z19" s="7">
        <v>0.05</v>
      </c>
      <c r="AA19" s="7">
        <v>0.05</v>
      </c>
      <c r="AB19" s="7">
        <v>0.05</v>
      </c>
      <c r="AC19" s="7">
        <v>0.04</v>
      </c>
      <c r="AD19" s="7">
        <v>0.04</v>
      </c>
      <c r="AE19" s="7">
        <v>0.13</v>
      </c>
      <c r="AF19" s="7">
        <v>0.05</v>
      </c>
      <c r="AG19" s="7">
        <v>0.05</v>
      </c>
      <c r="AH19" t="s">
        <v>108</v>
      </c>
      <c r="AI19" s="7">
        <v>0.05</v>
      </c>
      <c r="AJ19" s="7">
        <v>0.05</v>
      </c>
      <c r="AK19" s="7">
        <v>0.05</v>
      </c>
      <c r="AL19" s="7">
        <v>0.04</v>
      </c>
      <c r="AM19" s="7">
        <v>0.04</v>
      </c>
      <c r="AN19" s="7">
        <v>0.04</v>
      </c>
      <c r="AO19" s="7">
        <v>0.14000000000000001</v>
      </c>
      <c r="AP19" s="7">
        <v>0.1</v>
      </c>
      <c r="AQ19" s="7">
        <v>0.03</v>
      </c>
      <c r="AR19" s="7">
        <v>7.0000000000000007E-2</v>
      </c>
      <c r="AS19" s="7">
        <v>0.04</v>
      </c>
      <c r="AT19" s="7">
        <v>0.04</v>
      </c>
      <c r="AU19" s="7">
        <v>0.03</v>
      </c>
      <c r="AV19" s="7">
        <v>0.03</v>
      </c>
      <c r="AW19" s="7">
        <v>0.05</v>
      </c>
      <c r="AX19" s="7">
        <v>0.02</v>
      </c>
      <c r="AY19" s="7">
        <v>0.03</v>
      </c>
      <c r="AZ19" s="7">
        <v>0.08</v>
      </c>
      <c r="BA19" s="7">
        <v>0.06</v>
      </c>
      <c r="BB19" s="7">
        <v>0.08</v>
      </c>
      <c r="BC19" s="7">
        <v>0.04</v>
      </c>
      <c r="BD19" s="7">
        <v>0.03</v>
      </c>
      <c r="BE19" s="7">
        <v>0.04</v>
      </c>
      <c r="BF19" s="7">
        <v>0.05</v>
      </c>
      <c r="BG19" s="7">
        <v>0.05</v>
      </c>
      <c r="BH19" s="7">
        <v>0.06</v>
      </c>
      <c r="BI19" s="7">
        <v>0.04</v>
      </c>
      <c r="BJ19" s="7">
        <v>0.03</v>
      </c>
      <c r="BK19" s="7">
        <v>0.05</v>
      </c>
      <c r="BL19" s="7">
        <v>0.05</v>
      </c>
      <c r="BM19" s="7">
        <v>0.01</v>
      </c>
      <c r="BN19" s="7">
        <v>0.03</v>
      </c>
      <c r="BO19" s="7">
        <v>0.05</v>
      </c>
      <c r="BP19" s="7">
        <v>0.11</v>
      </c>
      <c r="BQ19" s="7">
        <v>0.02</v>
      </c>
      <c r="BR19" s="7">
        <v>0.03</v>
      </c>
      <c r="BS19" s="7">
        <v>0.03</v>
      </c>
      <c r="BT19" s="7">
        <v>0.06</v>
      </c>
      <c r="BU19" s="7">
        <v>0.03</v>
      </c>
      <c r="BV19" s="7">
        <v>0.03</v>
      </c>
      <c r="BW19" s="7">
        <v>0.02</v>
      </c>
      <c r="BX19" s="7">
        <v>0.04</v>
      </c>
      <c r="BY19" s="7">
        <v>0.04</v>
      </c>
      <c r="BZ19" s="7">
        <v>0.04</v>
      </c>
    </row>
  </sheetData>
  <pageMargins left="0.7" right="0.7" top="0.75" bottom="0.75" header="0.3" footer="0.3"/>
  <pageSetup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864</v>
      </c>
    </row>
    <row r="2" spans="1:78" x14ac:dyDescent="0.25">
      <c r="A2" t="s">
        <v>866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1961</v>
      </c>
      <c r="C8">
        <v>1680</v>
      </c>
      <c r="D8">
        <v>163</v>
      </c>
      <c r="E8">
        <v>118</v>
      </c>
      <c r="F8">
        <v>279</v>
      </c>
      <c r="G8">
        <v>928</v>
      </c>
      <c r="H8">
        <v>754</v>
      </c>
      <c r="I8">
        <v>536</v>
      </c>
      <c r="J8">
        <v>577</v>
      </c>
      <c r="K8">
        <v>337</v>
      </c>
      <c r="L8">
        <v>511</v>
      </c>
      <c r="M8">
        <v>575</v>
      </c>
      <c r="N8">
        <v>1173</v>
      </c>
      <c r="O8">
        <v>167</v>
      </c>
      <c r="P8">
        <v>46</v>
      </c>
      <c r="Q8">
        <v>404</v>
      </c>
      <c r="R8">
        <v>1557</v>
      </c>
      <c r="S8">
        <v>1347</v>
      </c>
      <c r="T8">
        <v>329</v>
      </c>
      <c r="U8">
        <v>257</v>
      </c>
      <c r="V8">
        <v>1484</v>
      </c>
      <c r="W8">
        <v>217</v>
      </c>
      <c r="X8">
        <v>254</v>
      </c>
      <c r="Y8">
        <v>236</v>
      </c>
      <c r="Z8">
        <v>1725</v>
      </c>
      <c r="AA8">
        <v>1957</v>
      </c>
      <c r="AB8">
        <v>1721</v>
      </c>
      <c r="AC8">
        <v>265</v>
      </c>
      <c r="AD8">
        <v>1597</v>
      </c>
      <c r="AE8">
        <v>85</v>
      </c>
      <c r="AF8">
        <v>1583</v>
      </c>
      <c r="AG8">
        <v>313</v>
      </c>
      <c r="AH8">
        <v>9</v>
      </c>
      <c r="AI8">
        <v>1564</v>
      </c>
      <c r="AJ8">
        <v>179</v>
      </c>
      <c r="AK8">
        <v>187</v>
      </c>
      <c r="AL8">
        <v>1006</v>
      </c>
      <c r="AM8">
        <v>770</v>
      </c>
      <c r="AN8">
        <v>23</v>
      </c>
      <c r="AO8">
        <v>158</v>
      </c>
      <c r="AP8">
        <v>144</v>
      </c>
      <c r="AQ8">
        <v>230</v>
      </c>
      <c r="AR8">
        <v>83</v>
      </c>
      <c r="AS8">
        <v>110</v>
      </c>
      <c r="AT8">
        <v>235</v>
      </c>
      <c r="AU8">
        <v>126</v>
      </c>
      <c r="AV8">
        <v>122</v>
      </c>
      <c r="AW8">
        <v>43</v>
      </c>
      <c r="AX8">
        <v>118</v>
      </c>
      <c r="AY8">
        <v>221</v>
      </c>
      <c r="AZ8">
        <v>142</v>
      </c>
      <c r="BA8">
        <v>98</v>
      </c>
      <c r="BB8">
        <v>158</v>
      </c>
      <c r="BC8">
        <v>124</v>
      </c>
      <c r="BD8">
        <v>7</v>
      </c>
      <c r="BE8">
        <v>331</v>
      </c>
      <c r="BF8">
        <v>1630</v>
      </c>
      <c r="BG8">
        <v>1285</v>
      </c>
      <c r="BH8">
        <v>676</v>
      </c>
      <c r="BI8">
        <v>532</v>
      </c>
      <c r="BJ8">
        <v>364</v>
      </c>
      <c r="BK8">
        <v>278</v>
      </c>
      <c r="BL8">
        <v>78</v>
      </c>
      <c r="BM8">
        <v>499</v>
      </c>
      <c r="BN8">
        <v>733</v>
      </c>
      <c r="BO8">
        <v>585</v>
      </c>
      <c r="BP8">
        <v>144</v>
      </c>
      <c r="BQ8">
        <v>586</v>
      </c>
      <c r="BR8">
        <v>775</v>
      </c>
      <c r="BS8">
        <v>778</v>
      </c>
      <c r="BT8">
        <v>138</v>
      </c>
      <c r="BU8">
        <v>227</v>
      </c>
      <c r="BV8">
        <v>170</v>
      </c>
      <c r="BW8">
        <v>445</v>
      </c>
      <c r="BX8">
        <v>1426</v>
      </c>
      <c r="BY8">
        <v>1466</v>
      </c>
      <c r="BZ8">
        <v>1228</v>
      </c>
    </row>
    <row r="9" spans="1:78" x14ac:dyDescent="0.25">
      <c r="A9" t="s">
        <v>103</v>
      </c>
      <c r="B9">
        <v>2047</v>
      </c>
      <c r="C9">
        <v>1750</v>
      </c>
      <c r="D9">
        <v>183</v>
      </c>
      <c r="E9">
        <v>114</v>
      </c>
      <c r="F9">
        <v>302</v>
      </c>
      <c r="G9">
        <v>1112</v>
      </c>
      <c r="H9">
        <v>632</v>
      </c>
      <c r="I9">
        <v>644</v>
      </c>
      <c r="J9">
        <v>707</v>
      </c>
      <c r="K9">
        <v>358</v>
      </c>
      <c r="L9">
        <v>338</v>
      </c>
      <c r="M9">
        <v>471</v>
      </c>
      <c r="N9">
        <v>1368</v>
      </c>
      <c r="O9">
        <v>165</v>
      </c>
      <c r="P9">
        <v>43</v>
      </c>
      <c r="Q9">
        <v>350</v>
      </c>
      <c r="R9">
        <v>1697</v>
      </c>
      <c r="S9">
        <v>1449</v>
      </c>
      <c r="T9">
        <v>356</v>
      </c>
      <c r="U9">
        <v>214</v>
      </c>
      <c r="V9">
        <v>1651</v>
      </c>
      <c r="W9">
        <v>195</v>
      </c>
      <c r="X9">
        <v>194</v>
      </c>
      <c r="Y9">
        <v>226</v>
      </c>
      <c r="Z9">
        <v>1821</v>
      </c>
      <c r="AA9">
        <v>2042</v>
      </c>
      <c r="AB9">
        <v>1816</v>
      </c>
      <c r="AC9">
        <v>289</v>
      </c>
      <c r="AD9">
        <v>1655</v>
      </c>
      <c r="AE9">
        <v>89</v>
      </c>
      <c r="AF9">
        <v>1638</v>
      </c>
      <c r="AG9">
        <v>345</v>
      </c>
      <c r="AH9">
        <v>10</v>
      </c>
      <c r="AI9">
        <v>1673</v>
      </c>
      <c r="AJ9">
        <v>173</v>
      </c>
      <c r="AK9">
        <v>175</v>
      </c>
      <c r="AL9">
        <v>1073</v>
      </c>
      <c r="AM9">
        <v>796</v>
      </c>
      <c r="AN9">
        <v>24</v>
      </c>
      <c r="AO9">
        <v>150</v>
      </c>
      <c r="AP9">
        <v>157</v>
      </c>
      <c r="AQ9">
        <v>250</v>
      </c>
      <c r="AR9">
        <v>105</v>
      </c>
      <c r="AS9">
        <v>109</v>
      </c>
      <c r="AT9">
        <v>244</v>
      </c>
      <c r="AU9">
        <v>135</v>
      </c>
      <c r="AV9">
        <v>126</v>
      </c>
      <c r="AW9">
        <v>49</v>
      </c>
      <c r="AX9">
        <v>132</v>
      </c>
      <c r="AY9">
        <v>212</v>
      </c>
      <c r="AZ9">
        <v>144</v>
      </c>
      <c r="BA9">
        <v>97</v>
      </c>
      <c r="BB9">
        <v>156</v>
      </c>
      <c r="BC9">
        <v>122</v>
      </c>
      <c r="BD9">
        <v>9</v>
      </c>
      <c r="BE9">
        <v>355</v>
      </c>
      <c r="BF9">
        <v>1692</v>
      </c>
      <c r="BG9">
        <v>1361</v>
      </c>
      <c r="BH9">
        <v>686</v>
      </c>
      <c r="BI9">
        <v>603</v>
      </c>
      <c r="BJ9">
        <v>385</v>
      </c>
      <c r="BK9">
        <v>266</v>
      </c>
      <c r="BL9">
        <v>78</v>
      </c>
      <c r="BM9">
        <v>549</v>
      </c>
      <c r="BN9">
        <v>772</v>
      </c>
      <c r="BO9">
        <v>593</v>
      </c>
      <c r="BP9">
        <v>133</v>
      </c>
      <c r="BQ9">
        <v>628</v>
      </c>
      <c r="BR9">
        <v>848</v>
      </c>
      <c r="BS9">
        <v>853</v>
      </c>
      <c r="BT9">
        <v>140</v>
      </c>
      <c r="BU9">
        <v>250</v>
      </c>
      <c r="BV9">
        <v>173</v>
      </c>
      <c r="BW9">
        <v>484</v>
      </c>
      <c r="BX9">
        <v>1464</v>
      </c>
      <c r="BY9">
        <v>1515</v>
      </c>
      <c r="BZ9">
        <v>1249</v>
      </c>
    </row>
    <row r="10" spans="1:78" x14ac:dyDescent="0.25">
      <c r="A10" t="s">
        <v>104</v>
      </c>
    </row>
    <row r="11" spans="1:78" x14ac:dyDescent="0.25">
      <c r="A11" t="s">
        <v>867</v>
      </c>
      <c r="B11">
        <v>560</v>
      </c>
      <c r="C11">
        <v>483</v>
      </c>
      <c r="D11">
        <v>57</v>
      </c>
      <c r="E11">
        <v>21</v>
      </c>
      <c r="F11">
        <v>47</v>
      </c>
      <c r="G11">
        <v>339</v>
      </c>
      <c r="H11">
        <v>174</v>
      </c>
      <c r="I11">
        <v>164</v>
      </c>
      <c r="J11">
        <v>191</v>
      </c>
      <c r="K11">
        <v>107</v>
      </c>
      <c r="L11">
        <v>98</v>
      </c>
      <c r="M11">
        <v>131</v>
      </c>
      <c r="N11">
        <v>385</v>
      </c>
      <c r="O11">
        <v>34</v>
      </c>
      <c r="P11">
        <v>9</v>
      </c>
      <c r="Q11">
        <v>91</v>
      </c>
      <c r="R11">
        <v>469</v>
      </c>
      <c r="S11">
        <v>415</v>
      </c>
      <c r="T11">
        <v>77</v>
      </c>
      <c r="U11">
        <v>58</v>
      </c>
      <c r="V11">
        <v>453</v>
      </c>
      <c r="W11">
        <v>60</v>
      </c>
      <c r="X11">
        <v>45</v>
      </c>
      <c r="Y11">
        <v>59</v>
      </c>
      <c r="Z11">
        <v>501</v>
      </c>
      <c r="AA11">
        <v>559</v>
      </c>
      <c r="AB11">
        <v>500</v>
      </c>
      <c r="AC11">
        <v>87</v>
      </c>
      <c r="AD11">
        <v>457</v>
      </c>
      <c r="AE11">
        <v>14</v>
      </c>
      <c r="AF11">
        <v>439</v>
      </c>
      <c r="AG11">
        <v>101</v>
      </c>
      <c r="AH11">
        <v>5</v>
      </c>
      <c r="AI11">
        <v>464</v>
      </c>
      <c r="AJ11">
        <v>35</v>
      </c>
      <c r="AK11">
        <v>52</v>
      </c>
      <c r="AL11">
        <v>295</v>
      </c>
      <c r="AM11">
        <v>227</v>
      </c>
      <c r="AN11">
        <v>8</v>
      </c>
      <c r="AO11">
        <v>29</v>
      </c>
      <c r="AP11">
        <v>39</v>
      </c>
      <c r="AQ11">
        <v>100</v>
      </c>
      <c r="AR11">
        <v>16</v>
      </c>
      <c r="AS11">
        <v>23</v>
      </c>
      <c r="AT11">
        <v>70</v>
      </c>
      <c r="AU11">
        <v>35</v>
      </c>
      <c r="AV11">
        <v>31</v>
      </c>
      <c r="AW11">
        <v>18</v>
      </c>
      <c r="AX11">
        <v>38</v>
      </c>
      <c r="AY11">
        <v>58</v>
      </c>
      <c r="AZ11">
        <v>26</v>
      </c>
      <c r="BA11">
        <v>20</v>
      </c>
      <c r="BB11">
        <v>38</v>
      </c>
      <c r="BC11">
        <v>48</v>
      </c>
      <c r="BD11">
        <v>1</v>
      </c>
      <c r="BE11">
        <v>104</v>
      </c>
      <c r="BF11">
        <v>456</v>
      </c>
      <c r="BG11">
        <v>386</v>
      </c>
      <c r="BH11">
        <v>175</v>
      </c>
      <c r="BI11">
        <v>187</v>
      </c>
      <c r="BJ11">
        <v>98</v>
      </c>
      <c r="BK11">
        <v>74</v>
      </c>
      <c r="BL11">
        <v>18</v>
      </c>
      <c r="BM11">
        <v>168</v>
      </c>
      <c r="BN11">
        <v>226</v>
      </c>
      <c r="BO11">
        <v>155</v>
      </c>
      <c r="BP11">
        <v>12</v>
      </c>
      <c r="BQ11">
        <v>175</v>
      </c>
      <c r="BR11">
        <v>260</v>
      </c>
      <c r="BS11">
        <v>256</v>
      </c>
      <c r="BT11">
        <v>38</v>
      </c>
      <c r="BU11">
        <v>76</v>
      </c>
      <c r="BV11">
        <v>43</v>
      </c>
      <c r="BW11">
        <v>140</v>
      </c>
      <c r="BX11">
        <v>413</v>
      </c>
      <c r="BY11">
        <v>426</v>
      </c>
      <c r="BZ11">
        <v>358</v>
      </c>
    </row>
    <row r="12" spans="1:78" x14ac:dyDescent="0.25">
      <c r="B12" s="7">
        <v>0.27</v>
      </c>
      <c r="C12" s="7">
        <v>0.28000000000000003</v>
      </c>
      <c r="D12" s="7">
        <v>0.31</v>
      </c>
      <c r="E12" s="7">
        <v>0.18</v>
      </c>
      <c r="F12" s="7">
        <v>0.15</v>
      </c>
      <c r="G12" s="7">
        <v>0.31</v>
      </c>
      <c r="H12" s="7">
        <v>0.28000000000000003</v>
      </c>
      <c r="I12" s="7">
        <v>0.25</v>
      </c>
      <c r="J12" s="7">
        <v>0.27</v>
      </c>
      <c r="K12" s="7">
        <v>0.3</v>
      </c>
      <c r="L12" s="7">
        <v>0.28999999999999998</v>
      </c>
      <c r="M12" s="7">
        <v>0.28000000000000003</v>
      </c>
      <c r="N12" s="7">
        <v>0.28000000000000003</v>
      </c>
      <c r="O12" s="7">
        <v>0.21</v>
      </c>
      <c r="P12" s="7">
        <v>0.21</v>
      </c>
      <c r="Q12" s="7">
        <v>0.26</v>
      </c>
      <c r="R12" s="7">
        <v>0.28000000000000003</v>
      </c>
      <c r="S12" s="7">
        <v>0.28999999999999998</v>
      </c>
      <c r="T12" s="7">
        <v>0.22</v>
      </c>
      <c r="U12" s="7">
        <v>0.27</v>
      </c>
      <c r="V12" s="7">
        <v>0.27</v>
      </c>
      <c r="W12" s="7">
        <v>0.31</v>
      </c>
      <c r="X12" s="7">
        <v>0.23</v>
      </c>
      <c r="Y12" s="7">
        <v>0.26</v>
      </c>
      <c r="Z12" s="7">
        <v>0.28000000000000003</v>
      </c>
      <c r="AA12" s="7">
        <v>0.27</v>
      </c>
      <c r="AB12" s="7">
        <v>0.28000000000000003</v>
      </c>
      <c r="AC12" s="7">
        <v>0.3</v>
      </c>
      <c r="AD12" s="7">
        <v>0.28000000000000003</v>
      </c>
      <c r="AE12" s="7">
        <v>0.16</v>
      </c>
      <c r="AF12" s="7">
        <v>0.27</v>
      </c>
      <c r="AG12" s="7">
        <v>0.28999999999999998</v>
      </c>
      <c r="AH12" s="7">
        <v>0.56999999999999995</v>
      </c>
      <c r="AI12" s="7">
        <v>0.28000000000000003</v>
      </c>
      <c r="AJ12" s="7">
        <v>0.2</v>
      </c>
      <c r="AK12" s="7">
        <v>0.3</v>
      </c>
      <c r="AL12" s="7">
        <v>0.27</v>
      </c>
      <c r="AM12" s="7">
        <v>0.28999999999999998</v>
      </c>
      <c r="AN12" s="7">
        <v>0.35</v>
      </c>
      <c r="AO12" s="7">
        <v>0.19</v>
      </c>
      <c r="AP12" s="7">
        <v>0.25</v>
      </c>
      <c r="AQ12" s="7">
        <v>0.4</v>
      </c>
      <c r="AR12" s="7">
        <v>0.15</v>
      </c>
      <c r="AS12" s="7">
        <v>0.21</v>
      </c>
      <c r="AT12" s="7">
        <v>0.28999999999999998</v>
      </c>
      <c r="AU12" s="7">
        <v>0.26</v>
      </c>
      <c r="AV12" s="7">
        <v>0.24</v>
      </c>
      <c r="AW12" s="7">
        <v>0.36</v>
      </c>
      <c r="AX12" s="7">
        <v>0.28999999999999998</v>
      </c>
      <c r="AY12" s="7">
        <v>0.27</v>
      </c>
      <c r="AZ12" s="7">
        <v>0.18</v>
      </c>
      <c r="BA12" s="7">
        <v>0.2</v>
      </c>
      <c r="BB12" s="7">
        <v>0.25</v>
      </c>
      <c r="BC12" s="7">
        <v>0.39</v>
      </c>
      <c r="BD12" s="7">
        <v>0.11</v>
      </c>
      <c r="BE12" s="7">
        <v>0.28999999999999998</v>
      </c>
      <c r="BF12" s="7">
        <v>0.27</v>
      </c>
      <c r="BG12" s="7">
        <v>0.28000000000000003</v>
      </c>
      <c r="BH12" s="7">
        <v>0.25</v>
      </c>
      <c r="BI12" s="7">
        <v>0.31</v>
      </c>
      <c r="BJ12" s="7">
        <v>0.25</v>
      </c>
      <c r="BK12" s="7">
        <v>0.28000000000000003</v>
      </c>
      <c r="BL12" s="7">
        <v>0.23</v>
      </c>
      <c r="BM12" s="7">
        <v>0.31</v>
      </c>
      <c r="BN12" s="7">
        <v>0.28999999999999998</v>
      </c>
      <c r="BO12" s="7">
        <v>0.26</v>
      </c>
      <c r="BP12" s="7">
        <v>0.09</v>
      </c>
      <c r="BQ12" s="7">
        <v>0.28000000000000003</v>
      </c>
      <c r="BR12" s="7">
        <v>0.31</v>
      </c>
      <c r="BS12" s="7">
        <v>0.3</v>
      </c>
      <c r="BT12" s="7">
        <v>0.27</v>
      </c>
      <c r="BU12" s="7">
        <v>0.31</v>
      </c>
      <c r="BV12" s="7">
        <v>0.25</v>
      </c>
      <c r="BW12" s="7">
        <v>0.28999999999999998</v>
      </c>
      <c r="BX12" s="7">
        <v>0.28000000000000003</v>
      </c>
      <c r="BY12" s="7">
        <v>0.28000000000000003</v>
      </c>
      <c r="BZ12" s="7">
        <v>0.28999999999999998</v>
      </c>
    </row>
    <row r="13" spans="1:78" x14ac:dyDescent="0.25">
      <c r="A13" t="s">
        <v>868</v>
      </c>
      <c r="B13">
        <v>734</v>
      </c>
      <c r="C13">
        <v>647</v>
      </c>
      <c r="D13">
        <v>53</v>
      </c>
      <c r="E13">
        <v>34</v>
      </c>
      <c r="F13">
        <v>107</v>
      </c>
      <c r="G13">
        <v>377</v>
      </c>
      <c r="H13">
        <v>250</v>
      </c>
      <c r="I13">
        <v>244</v>
      </c>
      <c r="J13">
        <v>244</v>
      </c>
      <c r="K13">
        <v>124</v>
      </c>
      <c r="L13">
        <v>122</v>
      </c>
      <c r="M13">
        <v>164</v>
      </c>
      <c r="N13">
        <v>487</v>
      </c>
      <c r="O13">
        <v>66</v>
      </c>
      <c r="P13">
        <v>17</v>
      </c>
      <c r="Q13">
        <v>140</v>
      </c>
      <c r="R13">
        <v>594</v>
      </c>
      <c r="S13">
        <v>535</v>
      </c>
      <c r="T13">
        <v>127</v>
      </c>
      <c r="U13">
        <v>61</v>
      </c>
      <c r="V13">
        <v>557</v>
      </c>
      <c r="W13">
        <v>81</v>
      </c>
      <c r="X13">
        <v>92</v>
      </c>
      <c r="Y13">
        <v>77</v>
      </c>
      <c r="Z13">
        <v>656</v>
      </c>
      <c r="AA13">
        <v>731</v>
      </c>
      <c r="AB13">
        <v>654</v>
      </c>
      <c r="AC13">
        <v>98</v>
      </c>
      <c r="AD13">
        <v>607</v>
      </c>
      <c r="AE13">
        <v>25</v>
      </c>
      <c r="AF13">
        <v>597</v>
      </c>
      <c r="AG13">
        <v>112</v>
      </c>
      <c r="AH13">
        <v>3</v>
      </c>
      <c r="AI13">
        <v>601</v>
      </c>
      <c r="AJ13">
        <v>92</v>
      </c>
      <c r="AK13">
        <v>32</v>
      </c>
      <c r="AL13">
        <v>360</v>
      </c>
      <c r="AM13">
        <v>299</v>
      </c>
      <c r="AN13">
        <v>11</v>
      </c>
      <c r="AO13">
        <v>63</v>
      </c>
      <c r="AP13">
        <v>48</v>
      </c>
      <c r="AQ13">
        <v>77</v>
      </c>
      <c r="AR13">
        <v>37</v>
      </c>
      <c r="AS13">
        <v>41</v>
      </c>
      <c r="AT13">
        <v>110</v>
      </c>
      <c r="AU13">
        <v>56</v>
      </c>
      <c r="AV13">
        <v>49</v>
      </c>
      <c r="AW13">
        <v>18</v>
      </c>
      <c r="AX13">
        <v>34</v>
      </c>
      <c r="AY13">
        <v>70</v>
      </c>
      <c r="AZ13">
        <v>67</v>
      </c>
      <c r="BA13">
        <v>24</v>
      </c>
      <c r="BB13">
        <v>53</v>
      </c>
      <c r="BC13">
        <v>50</v>
      </c>
      <c r="BD13">
        <v>1</v>
      </c>
      <c r="BE13">
        <v>126</v>
      </c>
      <c r="BF13">
        <v>608</v>
      </c>
      <c r="BG13">
        <v>460</v>
      </c>
      <c r="BH13">
        <v>274</v>
      </c>
      <c r="BI13">
        <v>196</v>
      </c>
      <c r="BJ13">
        <v>129</v>
      </c>
      <c r="BK13">
        <v>97</v>
      </c>
      <c r="BL13">
        <v>36</v>
      </c>
      <c r="BM13">
        <v>185</v>
      </c>
      <c r="BN13">
        <v>275</v>
      </c>
      <c r="BO13">
        <v>239</v>
      </c>
      <c r="BP13">
        <v>35</v>
      </c>
      <c r="BQ13">
        <v>181</v>
      </c>
      <c r="BR13">
        <v>293</v>
      </c>
      <c r="BS13">
        <v>286</v>
      </c>
      <c r="BT13">
        <v>45</v>
      </c>
      <c r="BU13">
        <v>92</v>
      </c>
      <c r="BV13">
        <v>41</v>
      </c>
      <c r="BW13">
        <v>146</v>
      </c>
      <c r="BX13">
        <v>521</v>
      </c>
      <c r="BY13">
        <v>553</v>
      </c>
      <c r="BZ13">
        <v>457</v>
      </c>
    </row>
    <row r="14" spans="1:78" x14ac:dyDescent="0.25">
      <c r="B14" s="7">
        <v>0.36</v>
      </c>
      <c r="C14" s="7">
        <v>0.37</v>
      </c>
      <c r="D14" s="7">
        <v>0.28999999999999998</v>
      </c>
      <c r="E14" s="7">
        <v>0.3</v>
      </c>
      <c r="F14" s="7">
        <v>0.35</v>
      </c>
      <c r="G14" s="7">
        <v>0.34</v>
      </c>
      <c r="H14" s="7">
        <v>0.39</v>
      </c>
      <c r="I14" s="7">
        <v>0.38</v>
      </c>
      <c r="J14" s="7">
        <v>0.35</v>
      </c>
      <c r="K14" s="7">
        <v>0.35</v>
      </c>
      <c r="L14" s="7">
        <v>0.36</v>
      </c>
      <c r="M14" s="7">
        <v>0.35</v>
      </c>
      <c r="N14" s="7">
        <v>0.36</v>
      </c>
      <c r="O14" s="7">
        <v>0.4</v>
      </c>
      <c r="P14" s="7">
        <v>0.4</v>
      </c>
      <c r="Q14" s="7">
        <v>0.4</v>
      </c>
      <c r="R14" s="7">
        <v>0.35</v>
      </c>
      <c r="S14" s="7">
        <v>0.37</v>
      </c>
      <c r="T14" s="7">
        <v>0.36</v>
      </c>
      <c r="U14" s="7">
        <v>0.28000000000000003</v>
      </c>
      <c r="V14" s="7">
        <v>0.34</v>
      </c>
      <c r="W14" s="7">
        <v>0.42</v>
      </c>
      <c r="X14" s="7">
        <v>0.47</v>
      </c>
      <c r="Y14" s="7">
        <v>0.34</v>
      </c>
      <c r="Z14" s="7">
        <v>0.36</v>
      </c>
      <c r="AA14" s="7">
        <v>0.36</v>
      </c>
      <c r="AB14" s="7">
        <v>0.36</v>
      </c>
      <c r="AC14" s="7">
        <v>0.34</v>
      </c>
      <c r="AD14" s="7">
        <v>0.37</v>
      </c>
      <c r="AE14" s="7">
        <v>0.28000000000000003</v>
      </c>
      <c r="AF14" s="7">
        <v>0.36</v>
      </c>
      <c r="AG14" s="7">
        <v>0.32</v>
      </c>
      <c r="AH14" s="7">
        <v>0.36</v>
      </c>
      <c r="AI14" s="7">
        <v>0.36</v>
      </c>
      <c r="AJ14" s="7">
        <v>0.53</v>
      </c>
      <c r="AK14" s="7">
        <v>0.18</v>
      </c>
      <c r="AL14" s="7">
        <v>0.34</v>
      </c>
      <c r="AM14" s="7">
        <v>0.38</v>
      </c>
      <c r="AN14" s="7">
        <v>0.44</v>
      </c>
      <c r="AO14" s="7">
        <v>0.42</v>
      </c>
      <c r="AP14" s="7">
        <v>0.3</v>
      </c>
      <c r="AQ14" s="7">
        <v>0.31</v>
      </c>
      <c r="AR14" s="7">
        <v>0.35</v>
      </c>
      <c r="AS14" s="7">
        <v>0.38</v>
      </c>
      <c r="AT14" s="7">
        <v>0.45</v>
      </c>
      <c r="AU14" s="7">
        <v>0.41</v>
      </c>
      <c r="AV14" s="7">
        <v>0.39</v>
      </c>
      <c r="AW14" s="7">
        <v>0.36</v>
      </c>
      <c r="AX14" s="7">
        <v>0.26</v>
      </c>
      <c r="AY14" s="7">
        <v>0.33</v>
      </c>
      <c r="AZ14" s="7">
        <v>0.46</v>
      </c>
      <c r="BA14" s="7">
        <v>0.25</v>
      </c>
      <c r="BB14" s="7">
        <v>0.34</v>
      </c>
      <c r="BC14" s="7">
        <v>0.41</v>
      </c>
      <c r="BD14" s="7">
        <v>0.11</v>
      </c>
      <c r="BE14" s="7">
        <v>0.35</v>
      </c>
      <c r="BF14" s="7">
        <v>0.36</v>
      </c>
      <c r="BG14" s="7">
        <v>0.34</v>
      </c>
      <c r="BH14" s="7">
        <v>0.4</v>
      </c>
      <c r="BI14" s="7">
        <v>0.33</v>
      </c>
      <c r="BJ14" s="7">
        <v>0.34</v>
      </c>
      <c r="BK14" s="7">
        <v>0.37</v>
      </c>
      <c r="BL14" s="7">
        <v>0.46</v>
      </c>
      <c r="BM14" s="7">
        <v>0.34</v>
      </c>
      <c r="BN14" s="7">
        <v>0.36</v>
      </c>
      <c r="BO14" s="7">
        <v>0.4</v>
      </c>
      <c r="BP14" s="7">
        <v>0.26</v>
      </c>
      <c r="BQ14" s="7">
        <v>0.28999999999999998</v>
      </c>
      <c r="BR14" s="7">
        <v>0.35</v>
      </c>
      <c r="BS14" s="7">
        <v>0.33</v>
      </c>
      <c r="BT14" s="7">
        <v>0.32</v>
      </c>
      <c r="BU14" s="7">
        <v>0.37</v>
      </c>
      <c r="BV14" s="7">
        <v>0.24</v>
      </c>
      <c r="BW14" s="7">
        <v>0.3</v>
      </c>
      <c r="BX14" s="7">
        <v>0.36</v>
      </c>
      <c r="BY14" s="7">
        <v>0.37</v>
      </c>
      <c r="BZ14" s="7">
        <v>0.37</v>
      </c>
    </row>
    <row r="15" spans="1:78" x14ac:dyDescent="0.25">
      <c r="A15" t="s">
        <v>869</v>
      </c>
      <c r="B15">
        <v>99</v>
      </c>
      <c r="C15">
        <v>86</v>
      </c>
      <c r="D15">
        <v>8</v>
      </c>
      <c r="E15">
        <v>4</v>
      </c>
      <c r="F15">
        <v>9</v>
      </c>
      <c r="G15">
        <v>53</v>
      </c>
      <c r="H15">
        <v>37</v>
      </c>
      <c r="I15">
        <v>28</v>
      </c>
      <c r="J15">
        <v>31</v>
      </c>
      <c r="K15">
        <v>19</v>
      </c>
      <c r="L15">
        <v>20</v>
      </c>
      <c r="M15">
        <v>23</v>
      </c>
      <c r="N15">
        <v>67</v>
      </c>
      <c r="O15">
        <v>8</v>
      </c>
      <c r="P15">
        <v>0</v>
      </c>
      <c r="Q15">
        <v>11</v>
      </c>
      <c r="R15">
        <v>88</v>
      </c>
      <c r="S15">
        <v>71</v>
      </c>
      <c r="T15">
        <v>10</v>
      </c>
      <c r="U15">
        <v>17</v>
      </c>
      <c r="V15">
        <v>74</v>
      </c>
      <c r="W15">
        <v>10</v>
      </c>
      <c r="X15">
        <v>15</v>
      </c>
      <c r="Y15">
        <v>11</v>
      </c>
      <c r="Z15">
        <v>88</v>
      </c>
      <c r="AA15">
        <v>99</v>
      </c>
      <c r="AB15">
        <v>88</v>
      </c>
      <c r="AC15">
        <v>15</v>
      </c>
      <c r="AD15">
        <v>79</v>
      </c>
      <c r="AE15">
        <v>4</v>
      </c>
      <c r="AF15">
        <v>82</v>
      </c>
      <c r="AG15">
        <v>15</v>
      </c>
      <c r="AH15">
        <v>0</v>
      </c>
      <c r="AI15">
        <v>77</v>
      </c>
      <c r="AJ15">
        <v>7</v>
      </c>
      <c r="AK15">
        <v>12</v>
      </c>
      <c r="AL15">
        <v>54</v>
      </c>
      <c r="AM15">
        <v>36</v>
      </c>
      <c r="AN15">
        <v>0</v>
      </c>
      <c r="AO15">
        <v>8</v>
      </c>
      <c r="AP15">
        <v>14</v>
      </c>
      <c r="AQ15">
        <v>12</v>
      </c>
      <c r="AR15">
        <v>4</v>
      </c>
      <c r="AS15">
        <v>2</v>
      </c>
      <c r="AT15">
        <v>14</v>
      </c>
      <c r="AU15">
        <v>10</v>
      </c>
      <c r="AV15">
        <v>6</v>
      </c>
      <c r="AW15">
        <v>4</v>
      </c>
      <c r="AX15">
        <v>4</v>
      </c>
      <c r="AY15">
        <v>10</v>
      </c>
      <c r="AZ15">
        <v>3</v>
      </c>
      <c r="BA15">
        <v>4</v>
      </c>
      <c r="BB15">
        <v>6</v>
      </c>
      <c r="BC15">
        <v>5</v>
      </c>
      <c r="BD15">
        <v>0</v>
      </c>
      <c r="BE15">
        <v>18</v>
      </c>
      <c r="BF15">
        <v>81</v>
      </c>
      <c r="BG15">
        <v>69</v>
      </c>
      <c r="BH15">
        <v>30</v>
      </c>
      <c r="BI15">
        <v>26</v>
      </c>
      <c r="BJ15">
        <v>20</v>
      </c>
      <c r="BK15">
        <v>18</v>
      </c>
      <c r="BL15">
        <v>2</v>
      </c>
      <c r="BM15">
        <v>28</v>
      </c>
      <c r="BN15">
        <v>41</v>
      </c>
      <c r="BO15">
        <v>26</v>
      </c>
      <c r="BP15">
        <v>3</v>
      </c>
      <c r="BQ15">
        <v>30</v>
      </c>
      <c r="BR15">
        <v>41</v>
      </c>
      <c r="BS15">
        <v>43</v>
      </c>
      <c r="BT15">
        <v>9</v>
      </c>
      <c r="BU15">
        <v>10</v>
      </c>
      <c r="BV15">
        <v>7</v>
      </c>
      <c r="BW15">
        <v>27</v>
      </c>
      <c r="BX15">
        <v>74</v>
      </c>
      <c r="BY15">
        <v>74</v>
      </c>
      <c r="BZ15">
        <v>66</v>
      </c>
    </row>
    <row r="16" spans="1:78" x14ac:dyDescent="0.25">
      <c r="B16" s="7">
        <v>0.05</v>
      </c>
      <c r="C16" s="7">
        <v>0.05</v>
      </c>
      <c r="D16" s="7">
        <v>0.04</v>
      </c>
      <c r="E16" s="7">
        <v>0.04</v>
      </c>
      <c r="F16" s="7">
        <v>0.03</v>
      </c>
      <c r="G16" s="7">
        <v>0.05</v>
      </c>
      <c r="H16" s="7">
        <v>0.06</v>
      </c>
      <c r="I16" s="7">
        <v>0.04</v>
      </c>
      <c r="J16" s="7">
        <v>0.04</v>
      </c>
      <c r="K16" s="7">
        <v>0.05</v>
      </c>
      <c r="L16" s="7">
        <v>0.06</v>
      </c>
      <c r="M16" s="7">
        <v>0.05</v>
      </c>
      <c r="N16" s="7">
        <v>0.05</v>
      </c>
      <c r="O16" s="7">
        <v>0.05</v>
      </c>
      <c r="P16" s="7">
        <v>0.01</v>
      </c>
      <c r="Q16" s="7">
        <v>0.03</v>
      </c>
      <c r="R16" s="7">
        <v>0.05</v>
      </c>
      <c r="S16" s="7">
        <v>0.05</v>
      </c>
      <c r="T16" s="7">
        <v>0.03</v>
      </c>
      <c r="U16" s="7">
        <v>0.08</v>
      </c>
      <c r="V16" s="7">
        <v>0.04</v>
      </c>
      <c r="W16" s="7">
        <v>0.05</v>
      </c>
      <c r="X16" s="7">
        <v>0.08</v>
      </c>
      <c r="Y16" s="7">
        <v>0.05</v>
      </c>
      <c r="Z16" s="7">
        <v>0.05</v>
      </c>
      <c r="AA16" s="7">
        <v>0.05</v>
      </c>
      <c r="AB16" s="7">
        <v>0.05</v>
      </c>
      <c r="AC16" s="7">
        <v>0.05</v>
      </c>
      <c r="AD16" s="7">
        <v>0.05</v>
      </c>
      <c r="AE16" s="7">
        <v>0.04</v>
      </c>
      <c r="AF16" s="7">
        <v>0.05</v>
      </c>
      <c r="AG16" s="7">
        <v>0.04</v>
      </c>
      <c r="AH16" t="s">
        <v>108</v>
      </c>
      <c r="AI16" s="7">
        <v>0.05</v>
      </c>
      <c r="AJ16" s="7">
        <v>0.04</v>
      </c>
      <c r="AK16" s="7">
        <v>7.0000000000000007E-2</v>
      </c>
      <c r="AL16" s="7">
        <v>0.05</v>
      </c>
      <c r="AM16" s="7">
        <v>0.05</v>
      </c>
      <c r="AN16" t="s">
        <v>108</v>
      </c>
      <c r="AO16" s="7">
        <v>0.05</v>
      </c>
      <c r="AP16" s="7">
        <v>0.09</v>
      </c>
      <c r="AQ16" s="7">
        <v>0.05</v>
      </c>
      <c r="AR16" s="7">
        <v>0.04</v>
      </c>
      <c r="AS16" s="7">
        <v>0.02</v>
      </c>
      <c r="AT16" s="7">
        <v>0.06</v>
      </c>
      <c r="AU16" s="7">
        <v>7.0000000000000007E-2</v>
      </c>
      <c r="AV16" s="7">
        <v>0.05</v>
      </c>
      <c r="AW16" s="7">
        <v>0.09</v>
      </c>
      <c r="AX16" s="7">
        <v>0.03</v>
      </c>
      <c r="AY16" s="7">
        <v>0.05</v>
      </c>
      <c r="AZ16" s="7">
        <v>0.02</v>
      </c>
      <c r="BA16" s="7">
        <v>0.04</v>
      </c>
      <c r="BB16" s="7">
        <v>0.04</v>
      </c>
      <c r="BC16" s="7">
        <v>0.04</v>
      </c>
      <c r="BD16" t="s">
        <v>108</v>
      </c>
      <c r="BE16" s="7">
        <v>0.05</v>
      </c>
      <c r="BF16" s="7">
        <v>0.05</v>
      </c>
      <c r="BG16" s="7">
        <v>0.05</v>
      </c>
      <c r="BH16" s="7">
        <v>0.04</v>
      </c>
      <c r="BI16" s="7">
        <v>0.04</v>
      </c>
      <c r="BJ16" s="7">
        <v>0.05</v>
      </c>
      <c r="BK16" s="7">
        <v>7.0000000000000007E-2</v>
      </c>
      <c r="BL16" s="7">
        <v>0.02</v>
      </c>
      <c r="BM16" s="7">
        <v>0.05</v>
      </c>
      <c r="BN16" s="7">
        <v>0.05</v>
      </c>
      <c r="BO16" s="7">
        <v>0.04</v>
      </c>
      <c r="BP16" s="7">
        <v>0.02</v>
      </c>
      <c r="BQ16" s="7">
        <v>0.05</v>
      </c>
      <c r="BR16" s="7">
        <v>0.05</v>
      </c>
      <c r="BS16" s="7">
        <v>0.05</v>
      </c>
      <c r="BT16" s="7">
        <v>0.06</v>
      </c>
      <c r="BU16" s="7">
        <v>0.04</v>
      </c>
      <c r="BV16" s="7">
        <v>0.04</v>
      </c>
      <c r="BW16" s="7">
        <v>0.06</v>
      </c>
      <c r="BX16" s="7">
        <v>0.05</v>
      </c>
      <c r="BY16" s="7">
        <v>0.05</v>
      </c>
      <c r="BZ16" s="7">
        <v>0.05</v>
      </c>
    </row>
    <row r="17" spans="1:78" x14ac:dyDescent="0.25">
      <c r="A17" t="s">
        <v>870</v>
      </c>
      <c r="B17">
        <v>160</v>
      </c>
      <c r="C17">
        <v>136</v>
      </c>
      <c r="D17">
        <v>15</v>
      </c>
      <c r="E17">
        <v>9</v>
      </c>
      <c r="F17">
        <v>14</v>
      </c>
      <c r="G17">
        <v>93</v>
      </c>
      <c r="H17">
        <v>52</v>
      </c>
      <c r="I17">
        <v>56</v>
      </c>
      <c r="J17">
        <v>54</v>
      </c>
      <c r="K17">
        <v>28</v>
      </c>
      <c r="L17">
        <v>22</v>
      </c>
      <c r="M17">
        <v>34</v>
      </c>
      <c r="N17">
        <v>112</v>
      </c>
      <c r="O17">
        <v>9</v>
      </c>
      <c r="P17">
        <v>5</v>
      </c>
      <c r="Q17">
        <v>25</v>
      </c>
      <c r="R17">
        <v>135</v>
      </c>
      <c r="S17">
        <v>136</v>
      </c>
      <c r="T17">
        <v>13</v>
      </c>
      <c r="U17">
        <v>10</v>
      </c>
      <c r="V17">
        <v>133</v>
      </c>
      <c r="W17">
        <v>18</v>
      </c>
      <c r="X17">
        <v>10</v>
      </c>
      <c r="Y17">
        <v>13</v>
      </c>
      <c r="Z17">
        <v>146</v>
      </c>
      <c r="AA17">
        <v>160</v>
      </c>
      <c r="AB17">
        <v>146</v>
      </c>
      <c r="AC17">
        <v>26</v>
      </c>
      <c r="AD17">
        <v>123</v>
      </c>
      <c r="AE17">
        <v>11</v>
      </c>
      <c r="AF17">
        <v>127</v>
      </c>
      <c r="AG17">
        <v>29</v>
      </c>
      <c r="AH17">
        <v>3</v>
      </c>
      <c r="AI17">
        <v>139</v>
      </c>
      <c r="AJ17">
        <v>7</v>
      </c>
      <c r="AK17">
        <v>10</v>
      </c>
      <c r="AL17">
        <v>129</v>
      </c>
      <c r="AM17">
        <v>23</v>
      </c>
      <c r="AN17">
        <v>2</v>
      </c>
      <c r="AO17">
        <v>4</v>
      </c>
      <c r="AP17">
        <v>13</v>
      </c>
      <c r="AQ17">
        <v>20</v>
      </c>
      <c r="AR17">
        <v>11</v>
      </c>
      <c r="AS17">
        <v>6</v>
      </c>
      <c r="AT17">
        <v>16</v>
      </c>
      <c r="AU17">
        <v>9</v>
      </c>
      <c r="AV17">
        <v>7</v>
      </c>
      <c r="AW17">
        <v>1</v>
      </c>
      <c r="AX17">
        <v>14</v>
      </c>
      <c r="AY17">
        <v>20</v>
      </c>
      <c r="AZ17">
        <v>9</v>
      </c>
      <c r="BA17">
        <v>8</v>
      </c>
      <c r="BB17">
        <v>10</v>
      </c>
      <c r="BC17">
        <v>15</v>
      </c>
      <c r="BD17">
        <v>0</v>
      </c>
      <c r="BE17">
        <v>35</v>
      </c>
      <c r="BF17">
        <v>125</v>
      </c>
      <c r="BG17">
        <v>122</v>
      </c>
      <c r="BH17">
        <v>37</v>
      </c>
      <c r="BI17">
        <v>65</v>
      </c>
      <c r="BJ17">
        <v>30</v>
      </c>
      <c r="BK17">
        <v>18</v>
      </c>
      <c r="BL17">
        <v>5</v>
      </c>
      <c r="BM17">
        <v>78</v>
      </c>
      <c r="BN17">
        <v>56</v>
      </c>
      <c r="BO17">
        <v>24</v>
      </c>
      <c r="BP17">
        <v>2</v>
      </c>
      <c r="BQ17">
        <v>85</v>
      </c>
      <c r="BR17">
        <v>104</v>
      </c>
      <c r="BS17">
        <v>105</v>
      </c>
      <c r="BT17">
        <v>9</v>
      </c>
      <c r="BU17">
        <v>29</v>
      </c>
      <c r="BV17">
        <v>18</v>
      </c>
      <c r="BW17">
        <v>72</v>
      </c>
      <c r="BX17">
        <v>123</v>
      </c>
      <c r="BY17">
        <v>123</v>
      </c>
      <c r="BZ17">
        <v>101</v>
      </c>
    </row>
    <row r="18" spans="1:78" x14ac:dyDescent="0.25">
      <c r="B18" s="7">
        <v>0.08</v>
      </c>
      <c r="C18" s="7">
        <v>0.08</v>
      </c>
      <c r="D18" s="7">
        <v>0.08</v>
      </c>
      <c r="E18" s="7">
        <v>0.08</v>
      </c>
      <c r="F18" s="7">
        <v>0.05</v>
      </c>
      <c r="G18" s="7">
        <v>0.08</v>
      </c>
      <c r="H18" s="7">
        <v>0.08</v>
      </c>
      <c r="I18" s="7">
        <v>0.09</v>
      </c>
      <c r="J18" s="7">
        <v>0.08</v>
      </c>
      <c r="K18" s="7">
        <v>0.08</v>
      </c>
      <c r="L18" s="7">
        <v>7.0000000000000007E-2</v>
      </c>
      <c r="M18" s="7">
        <v>7.0000000000000007E-2</v>
      </c>
      <c r="N18" s="7">
        <v>0.08</v>
      </c>
      <c r="O18" s="7">
        <v>0.05</v>
      </c>
      <c r="P18" s="7">
        <v>0.11</v>
      </c>
      <c r="Q18" s="7">
        <v>7.0000000000000007E-2</v>
      </c>
      <c r="R18" s="7">
        <v>0.08</v>
      </c>
      <c r="S18" s="7">
        <v>0.09</v>
      </c>
      <c r="T18" s="7">
        <v>0.04</v>
      </c>
      <c r="U18" s="7">
        <v>0.04</v>
      </c>
      <c r="V18" s="7">
        <v>0.08</v>
      </c>
      <c r="W18" s="7">
        <v>0.09</v>
      </c>
      <c r="X18" s="7">
        <v>0.05</v>
      </c>
      <c r="Y18" s="7">
        <v>0.06</v>
      </c>
      <c r="Z18" s="7">
        <v>0.08</v>
      </c>
      <c r="AA18" s="7">
        <v>0.08</v>
      </c>
      <c r="AB18" s="7">
        <v>0.08</v>
      </c>
      <c r="AC18" s="7">
        <v>0.09</v>
      </c>
      <c r="AD18" s="7">
        <v>7.0000000000000007E-2</v>
      </c>
      <c r="AE18" s="7">
        <v>0.12</v>
      </c>
      <c r="AF18" s="7">
        <v>0.08</v>
      </c>
      <c r="AG18" s="7">
        <v>0.09</v>
      </c>
      <c r="AH18" s="7">
        <v>0.28000000000000003</v>
      </c>
      <c r="AI18" s="7">
        <v>0.08</v>
      </c>
      <c r="AJ18" s="7">
        <v>0.04</v>
      </c>
      <c r="AK18" s="7">
        <v>0.06</v>
      </c>
      <c r="AL18" s="7">
        <v>0.12</v>
      </c>
      <c r="AM18" s="7">
        <v>0.03</v>
      </c>
      <c r="AN18" s="7">
        <v>0.09</v>
      </c>
      <c r="AO18" s="7">
        <v>0.03</v>
      </c>
      <c r="AP18" s="7">
        <v>0.08</v>
      </c>
      <c r="AQ18" s="7">
        <v>0.08</v>
      </c>
      <c r="AR18" s="7">
        <v>0.11</v>
      </c>
      <c r="AS18" s="7">
        <v>0.06</v>
      </c>
      <c r="AT18" s="7">
        <v>0.06</v>
      </c>
      <c r="AU18" s="7">
        <v>7.0000000000000007E-2</v>
      </c>
      <c r="AV18" s="7">
        <v>0.06</v>
      </c>
      <c r="AW18" s="7">
        <v>0.02</v>
      </c>
      <c r="AX18" s="7">
        <v>0.11</v>
      </c>
      <c r="AY18" s="7">
        <v>0.09</v>
      </c>
      <c r="AZ18" s="7">
        <v>0.06</v>
      </c>
      <c r="BA18" s="7">
        <v>0.08</v>
      </c>
      <c r="BB18" s="7">
        <v>7.0000000000000007E-2</v>
      </c>
      <c r="BC18" s="7">
        <v>0.12</v>
      </c>
      <c r="BD18" t="s">
        <v>108</v>
      </c>
      <c r="BE18" s="7">
        <v>0.1</v>
      </c>
      <c r="BF18" s="7">
        <v>7.0000000000000007E-2</v>
      </c>
      <c r="BG18" s="7">
        <v>0.09</v>
      </c>
      <c r="BH18" s="7">
        <v>0.05</v>
      </c>
      <c r="BI18" s="7">
        <v>0.11</v>
      </c>
      <c r="BJ18" s="7">
        <v>0.08</v>
      </c>
      <c r="BK18" s="7">
        <v>7.0000000000000007E-2</v>
      </c>
      <c r="BL18" s="7">
        <v>0.06</v>
      </c>
      <c r="BM18" s="7">
        <v>0.14000000000000001</v>
      </c>
      <c r="BN18" s="7">
        <v>7.0000000000000007E-2</v>
      </c>
      <c r="BO18" s="7">
        <v>0.04</v>
      </c>
      <c r="BP18" s="7">
        <v>0.01</v>
      </c>
      <c r="BQ18" s="7">
        <v>0.14000000000000001</v>
      </c>
      <c r="BR18" s="7">
        <v>0.12</v>
      </c>
      <c r="BS18" s="7">
        <v>0.12</v>
      </c>
      <c r="BT18" s="7">
        <v>0.06</v>
      </c>
      <c r="BU18" s="7">
        <v>0.11</v>
      </c>
      <c r="BV18" s="7">
        <v>0.1</v>
      </c>
      <c r="BW18" s="7">
        <v>0.15</v>
      </c>
      <c r="BX18" s="7">
        <v>0.08</v>
      </c>
      <c r="BY18" s="7">
        <v>0.08</v>
      </c>
      <c r="BZ18" s="7">
        <v>0.08</v>
      </c>
    </row>
    <row r="19" spans="1:78" x14ac:dyDescent="0.25">
      <c r="A19" t="s">
        <v>871</v>
      </c>
      <c r="B19">
        <v>106</v>
      </c>
      <c r="C19">
        <v>87</v>
      </c>
      <c r="D19">
        <v>8</v>
      </c>
      <c r="E19">
        <v>10</v>
      </c>
      <c r="F19">
        <v>13</v>
      </c>
      <c r="G19">
        <v>59</v>
      </c>
      <c r="H19">
        <v>35</v>
      </c>
      <c r="I19">
        <v>25</v>
      </c>
      <c r="J19">
        <v>51</v>
      </c>
      <c r="K19">
        <v>18</v>
      </c>
      <c r="L19">
        <v>12</v>
      </c>
      <c r="M19">
        <v>29</v>
      </c>
      <c r="N19">
        <v>60</v>
      </c>
      <c r="O19">
        <v>12</v>
      </c>
      <c r="P19">
        <v>3</v>
      </c>
      <c r="Q19">
        <v>25</v>
      </c>
      <c r="R19">
        <v>81</v>
      </c>
      <c r="S19">
        <v>87</v>
      </c>
      <c r="T19">
        <v>6</v>
      </c>
      <c r="U19">
        <v>12</v>
      </c>
      <c r="V19">
        <v>100</v>
      </c>
      <c r="W19">
        <v>4</v>
      </c>
      <c r="X19">
        <v>2</v>
      </c>
      <c r="Y19">
        <v>15</v>
      </c>
      <c r="Z19">
        <v>91</v>
      </c>
      <c r="AA19">
        <v>106</v>
      </c>
      <c r="AB19">
        <v>91</v>
      </c>
      <c r="AC19">
        <v>22</v>
      </c>
      <c r="AD19">
        <v>79</v>
      </c>
      <c r="AE19">
        <v>4</v>
      </c>
      <c r="AF19">
        <v>79</v>
      </c>
      <c r="AG19">
        <v>24</v>
      </c>
      <c r="AH19">
        <v>0</v>
      </c>
      <c r="AI19">
        <v>95</v>
      </c>
      <c r="AJ19">
        <v>6</v>
      </c>
      <c r="AK19">
        <v>2</v>
      </c>
      <c r="AL19">
        <v>61</v>
      </c>
      <c r="AM19">
        <v>35</v>
      </c>
      <c r="AN19">
        <v>3</v>
      </c>
      <c r="AO19">
        <v>7</v>
      </c>
      <c r="AP19">
        <v>6</v>
      </c>
      <c r="AQ19">
        <v>14</v>
      </c>
      <c r="AR19">
        <v>5</v>
      </c>
      <c r="AS19">
        <v>8</v>
      </c>
      <c r="AT19">
        <v>9</v>
      </c>
      <c r="AU19">
        <v>5</v>
      </c>
      <c r="AV19">
        <v>7</v>
      </c>
      <c r="AW19">
        <v>1</v>
      </c>
      <c r="AX19">
        <v>7</v>
      </c>
      <c r="AY19">
        <v>16</v>
      </c>
      <c r="AZ19">
        <v>4</v>
      </c>
      <c r="BA19">
        <v>8</v>
      </c>
      <c r="BB19">
        <v>9</v>
      </c>
      <c r="BC19">
        <v>4</v>
      </c>
      <c r="BD19">
        <v>1</v>
      </c>
      <c r="BE19">
        <v>19</v>
      </c>
      <c r="BF19">
        <v>87</v>
      </c>
      <c r="BG19">
        <v>74</v>
      </c>
      <c r="BH19">
        <v>32</v>
      </c>
      <c r="BI19">
        <v>43</v>
      </c>
      <c r="BJ19">
        <v>13</v>
      </c>
      <c r="BK19">
        <v>12</v>
      </c>
      <c r="BL19">
        <v>3</v>
      </c>
      <c r="BM19">
        <v>34</v>
      </c>
      <c r="BN19">
        <v>41</v>
      </c>
      <c r="BO19">
        <v>19</v>
      </c>
      <c r="BP19">
        <v>12</v>
      </c>
      <c r="BQ19">
        <v>50</v>
      </c>
      <c r="BR19">
        <v>50</v>
      </c>
      <c r="BS19">
        <v>54</v>
      </c>
      <c r="BT19">
        <v>5</v>
      </c>
      <c r="BU19">
        <v>15</v>
      </c>
      <c r="BV19">
        <v>14</v>
      </c>
      <c r="BW19">
        <v>37</v>
      </c>
      <c r="BX19">
        <v>70</v>
      </c>
      <c r="BY19">
        <v>70</v>
      </c>
      <c r="BZ19">
        <v>63</v>
      </c>
    </row>
    <row r="20" spans="1:78" x14ac:dyDescent="0.25">
      <c r="B20" s="7">
        <v>0.05</v>
      </c>
      <c r="C20" s="7">
        <v>0.05</v>
      </c>
      <c r="D20" s="7">
        <v>0.05</v>
      </c>
      <c r="E20" s="7">
        <v>0.09</v>
      </c>
      <c r="F20" s="7">
        <v>0.04</v>
      </c>
      <c r="G20" s="7">
        <v>0.05</v>
      </c>
      <c r="H20" s="7">
        <v>0.05</v>
      </c>
      <c r="I20" s="7">
        <v>0.04</v>
      </c>
      <c r="J20" s="7">
        <v>7.0000000000000007E-2</v>
      </c>
      <c r="K20" s="7">
        <v>0.05</v>
      </c>
      <c r="L20" s="7">
        <v>0.04</v>
      </c>
      <c r="M20" s="7">
        <v>0.06</v>
      </c>
      <c r="N20" s="7">
        <v>0.04</v>
      </c>
      <c r="O20" s="7">
        <v>0.08</v>
      </c>
      <c r="P20" s="7">
        <v>0.08</v>
      </c>
      <c r="Q20" s="7">
        <v>7.0000000000000007E-2</v>
      </c>
      <c r="R20" s="7">
        <v>0.05</v>
      </c>
      <c r="S20" s="7">
        <v>0.06</v>
      </c>
      <c r="T20" s="7">
        <v>0.02</v>
      </c>
      <c r="U20" s="7">
        <v>0.06</v>
      </c>
      <c r="V20" s="7">
        <v>0.06</v>
      </c>
      <c r="W20" s="7">
        <v>0.02</v>
      </c>
      <c r="X20" s="7">
        <v>0.01</v>
      </c>
      <c r="Y20" s="7">
        <v>7.0000000000000007E-2</v>
      </c>
      <c r="Z20" s="7">
        <v>0.05</v>
      </c>
      <c r="AA20" s="7">
        <v>0.05</v>
      </c>
      <c r="AB20" s="7">
        <v>0.05</v>
      </c>
      <c r="AC20" s="7">
        <v>0.08</v>
      </c>
      <c r="AD20" s="7">
        <v>0.05</v>
      </c>
      <c r="AE20" s="7">
        <v>0.05</v>
      </c>
      <c r="AF20" s="7">
        <v>0.05</v>
      </c>
      <c r="AG20" s="7">
        <v>7.0000000000000007E-2</v>
      </c>
      <c r="AH20" t="s">
        <v>108</v>
      </c>
      <c r="AI20" s="7">
        <v>0.06</v>
      </c>
      <c r="AJ20" s="7">
        <v>0.04</v>
      </c>
      <c r="AK20" s="7">
        <v>0.01</v>
      </c>
      <c r="AL20" s="7">
        <v>0.06</v>
      </c>
      <c r="AM20" s="7">
        <v>0.04</v>
      </c>
      <c r="AN20" s="7">
        <v>0.11</v>
      </c>
      <c r="AO20" s="7">
        <v>0.05</v>
      </c>
      <c r="AP20" s="7">
        <v>0.04</v>
      </c>
      <c r="AQ20" s="7">
        <v>0.05</v>
      </c>
      <c r="AR20" s="7">
        <v>0.05</v>
      </c>
      <c r="AS20" s="7">
        <v>7.0000000000000007E-2</v>
      </c>
      <c r="AT20" s="7">
        <v>0.04</v>
      </c>
      <c r="AU20" s="7">
        <v>0.04</v>
      </c>
      <c r="AV20" s="7">
        <v>0.06</v>
      </c>
      <c r="AW20" s="7">
        <v>0.03</v>
      </c>
      <c r="AX20" s="7">
        <v>0.05</v>
      </c>
      <c r="AY20" s="7">
        <v>0.08</v>
      </c>
      <c r="AZ20" s="7">
        <v>0.03</v>
      </c>
      <c r="BA20" s="7">
        <v>0.08</v>
      </c>
      <c r="BB20" s="7">
        <v>0.06</v>
      </c>
      <c r="BC20" s="7">
        <v>0.03</v>
      </c>
      <c r="BD20" s="7">
        <v>0.16</v>
      </c>
      <c r="BE20" s="7">
        <v>0.05</v>
      </c>
      <c r="BF20" s="7">
        <v>0.05</v>
      </c>
      <c r="BG20" s="7">
        <v>0.05</v>
      </c>
      <c r="BH20" s="7">
        <v>0.05</v>
      </c>
      <c r="BI20" s="7">
        <v>7.0000000000000007E-2</v>
      </c>
      <c r="BJ20" s="7">
        <v>0.03</v>
      </c>
      <c r="BK20" s="7">
        <v>0.05</v>
      </c>
      <c r="BL20" s="7">
        <v>0.04</v>
      </c>
      <c r="BM20" s="7">
        <v>0.06</v>
      </c>
      <c r="BN20" s="7">
        <v>0.05</v>
      </c>
      <c r="BO20" s="7">
        <v>0.03</v>
      </c>
      <c r="BP20" s="7">
        <v>0.09</v>
      </c>
      <c r="BQ20" s="7">
        <v>0.08</v>
      </c>
      <c r="BR20" s="7">
        <v>0.06</v>
      </c>
      <c r="BS20" s="7">
        <v>0.06</v>
      </c>
      <c r="BT20" s="7">
        <v>0.04</v>
      </c>
      <c r="BU20" s="7">
        <v>0.06</v>
      </c>
      <c r="BV20" s="7">
        <v>0.08</v>
      </c>
      <c r="BW20" s="7">
        <v>0.08</v>
      </c>
      <c r="BX20" s="7">
        <v>0.05</v>
      </c>
      <c r="BY20" s="7">
        <v>0.05</v>
      </c>
      <c r="BZ20" s="7">
        <v>0.05</v>
      </c>
    </row>
    <row r="21" spans="1:78" x14ac:dyDescent="0.25">
      <c r="A21" t="s">
        <v>872</v>
      </c>
      <c r="B21">
        <v>104</v>
      </c>
      <c r="C21">
        <v>83</v>
      </c>
      <c r="D21">
        <v>8</v>
      </c>
      <c r="E21">
        <v>12</v>
      </c>
      <c r="F21">
        <v>19</v>
      </c>
      <c r="G21">
        <v>49</v>
      </c>
      <c r="H21">
        <v>35</v>
      </c>
      <c r="I21">
        <v>30</v>
      </c>
      <c r="J21">
        <v>33</v>
      </c>
      <c r="K21">
        <v>20</v>
      </c>
      <c r="L21">
        <v>21</v>
      </c>
      <c r="M21">
        <v>27</v>
      </c>
      <c r="N21">
        <v>65</v>
      </c>
      <c r="O21">
        <v>9</v>
      </c>
      <c r="P21">
        <v>2</v>
      </c>
      <c r="Q21">
        <v>24</v>
      </c>
      <c r="R21">
        <v>80</v>
      </c>
      <c r="S21">
        <v>68</v>
      </c>
      <c r="T21">
        <v>22</v>
      </c>
      <c r="U21">
        <v>14</v>
      </c>
      <c r="V21">
        <v>75</v>
      </c>
      <c r="W21">
        <v>13</v>
      </c>
      <c r="X21">
        <v>15</v>
      </c>
      <c r="Y21">
        <v>21</v>
      </c>
      <c r="Z21">
        <v>82</v>
      </c>
      <c r="AA21">
        <v>104</v>
      </c>
      <c r="AB21">
        <v>82</v>
      </c>
      <c r="AC21">
        <v>18</v>
      </c>
      <c r="AD21">
        <v>78</v>
      </c>
      <c r="AE21">
        <v>7</v>
      </c>
      <c r="AF21">
        <v>93</v>
      </c>
      <c r="AG21">
        <v>9</v>
      </c>
      <c r="AH21">
        <v>0</v>
      </c>
      <c r="AI21">
        <v>73</v>
      </c>
      <c r="AJ21">
        <v>16</v>
      </c>
      <c r="AK21">
        <v>17</v>
      </c>
      <c r="AL21">
        <v>48</v>
      </c>
      <c r="AM21">
        <v>41</v>
      </c>
      <c r="AN21">
        <v>0</v>
      </c>
      <c r="AO21">
        <v>15</v>
      </c>
      <c r="AP21">
        <v>8</v>
      </c>
      <c r="AQ21">
        <v>7</v>
      </c>
      <c r="AR21">
        <v>4</v>
      </c>
      <c r="AS21">
        <v>11</v>
      </c>
      <c r="AT21">
        <v>17</v>
      </c>
      <c r="AU21">
        <v>4</v>
      </c>
      <c r="AV21">
        <v>4</v>
      </c>
      <c r="AW21">
        <v>1</v>
      </c>
      <c r="AX21">
        <v>8</v>
      </c>
      <c r="AY21">
        <v>13</v>
      </c>
      <c r="AZ21">
        <v>8</v>
      </c>
      <c r="BA21">
        <v>9</v>
      </c>
      <c r="BB21">
        <v>8</v>
      </c>
      <c r="BC21">
        <v>1</v>
      </c>
      <c r="BD21">
        <v>2</v>
      </c>
      <c r="BE21">
        <v>18</v>
      </c>
      <c r="BF21">
        <v>85</v>
      </c>
      <c r="BG21">
        <v>59</v>
      </c>
      <c r="BH21">
        <v>44</v>
      </c>
      <c r="BI21">
        <v>18</v>
      </c>
      <c r="BJ21">
        <v>20</v>
      </c>
      <c r="BK21">
        <v>12</v>
      </c>
      <c r="BL21">
        <v>2</v>
      </c>
      <c r="BM21">
        <v>17</v>
      </c>
      <c r="BN21">
        <v>32</v>
      </c>
      <c r="BO21">
        <v>36</v>
      </c>
      <c r="BP21">
        <v>19</v>
      </c>
      <c r="BQ21">
        <v>20</v>
      </c>
      <c r="BR21">
        <v>34</v>
      </c>
      <c r="BS21">
        <v>34</v>
      </c>
      <c r="BT21">
        <v>8</v>
      </c>
      <c r="BU21">
        <v>11</v>
      </c>
      <c r="BV21">
        <v>5</v>
      </c>
      <c r="BW21">
        <v>17</v>
      </c>
      <c r="BX21">
        <v>80</v>
      </c>
      <c r="BY21">
        <v>80</v>
      </c>
      <c r="BZ21">
        <v>68</v>
      </c>
    </row>
    <row r="22" spans="1:78" x14ac:dyDescent="0.25">
      <c r="B22" s="7">
        <v>0.05</v>
      </c>
      <c r="C22" s="7">
        <v>0.05</v>
      </c>
      <c r="D22" s="7">
        <v>0.05</v>
      </c>
      <c r="E22" s="7">
        <v>0.1</v>
      </c>
      <c r="F22" s="7">
        <v>0.06</v>
      </c>
      <c r="G22" s="7">
        <v>0.04</v>
      </c>
      <c r="H22" s="7">
        <v>0.06</v>
      </c>
      <c r="I22" s="7">
        <v>0.05</v>
      </c>
      <c r="J22" s="7">
        <v>0.05</v>
      </c>
      <c r="K22" s="7">
        <v>0.06</v>
      </c>
      <c r="L22" s="7">
        <v>0.06</v>
      </c>
      <c r="M22" s="7">
        <v>0.06</v>
      </c>
      <c r="N22" s="7">
        <v>0.05</v>
      </c>
      <c r="O22" s="7">
        <v>0.06</v>
      </c>
      <c r="P22" s="7">
        <v>0.04</v>
      </c>
      <c r="Q22" s="7">
        <v>7.0000000000000007E-2</v>
      </c>
      <c r="R22" s="7">
        <v>0.05</v>
      </c>
      <c r="S22" s="7">
        <v>0.05</v>
      </c>
      <c r="T22" s="7">
        <v>0.06</v>
      </c>
      <c r="U22" s="7">
        <v>0.06</v>
      </c>
      <c r="V22" s="7">
        <v>0.05</v>
      </c>
      <c r="W22" s="7">
        <v>7.0000000000000007E-2</v>
      </c>
      <c r="X22" s="7">
        <v>0.08</v>
      </c>
      <c r="Y22" s="7">
        <v>0.09</v>
      </c>
      <c r="Z22" s="7">
        <v>0.05</v>
      </c>
      <c r="AA22" s="7">
        <v>0.05</v>
      </c>
      <c r="AB22" s="7">
        <v>0.05</v>
      </c>
      <c r="AC22" s="7">
        <v>0.06</v>
      </c>
      <c r="AD22" s="7">
        <v>0.05</v>
      </c>
      <c r="AE22" s="7">
        <v>0.08</v>
      </c>
      <c r="AF22" s="7">
        <v>0.06</v>
      </c>
      <c r="AG22" s="7">
        <v>0.03</v>
      </c>
      <c r="AH22" t="s">
        <v>108</v>
      </c>
      <c r="AI22" s="7">
        <v>0.04</v>
      </c>
      <c r="AJ22" s="7">
        <v>0.09</v>
      </c>
      <c r="AK22" s="7">
        <v>0.09</v>
      </c>
      <c r="AL22" s="7">
        <v>0.04</v>
      </c>
      <c r="AM22" s="7">
        <v>0.05</v>
      </c>
      <c r="AN22" t="s">
        <v>108</v>
      </c>
      <c r="AO22" s="7">
        <v>0.1</v>
      </c>
      <c r="AP22" s="7">
        <v>0.05</v>
      </c>
      <c r="AQ22" s="7">
        <v>0.03</v>
      </c>
      <c r="AR22" s="7">
        <v>0.04</v>
      </c>
      <c r="AS22" s="7">
        <v>0.1</v>
      </c>
      <c r="AT22" s="7">
        <v>7.0000000000000007E-2</v>
      </c>
      <c r="AU22" s="7">
        <v>0.03</v>
      </c>
      <c r="AV22" s="7">
        <v>0.03</v>
      </c>
      <c r="AW22" s="7">
        <v>0.01</v>
      </c>
      <c r="AX22" s="7">
        <v>0.06</v>
      </c>
      <c r="AY22" s="7">
        <v>0.06</v>
      </c>
      <c r="AZ22" s="7">
        <v>0.05</v>
      </c>
      <c r="BA22" s="7">
        <v>0.1</v>
      </c>
      <c r="BB22" s="7">
        <v>0.05</v>
      </c>
      <c r="BC22" s="7">
        <v>0.01</v>
      </c>
      <c r="BD22" s="7">
        <v>0.18</v>
      </c>
      <c r="BE22" s="7">
        <v>0.05</v>
      </c>
      <c r="BF22" s="7">
        <v>0.05</v>
      </c>
      <c r="BG22" s="7">
        <v>0.04</v>
      </c>
      <c r="BH22" s="7">
        <v>0.06</v>
      </c>
      <c r="BI22" s="7">
        <v>0.03</v>
      </c>
      <c r="BJ22" s="7">
        <v>0.05</v>
      </c>
      <c r="BK22" s="7">
        <v>0.05</v>
      </c>
      <c r="BL22" s="7">
        <v>0.02</v>
      </c>
      <c r="BM22" s="7">
        <v>0.03</v>
      </c>
      <c r="BN22" s="7">
        <v>0.04</v>
      </c>
      <c r="BO22" s="7">
        <v>0.06</v>
      </c>
      <c r="BP22" s="7">
        <v>0.14000000000000001</v>
      </c>
      <c r="BQ22" s="7">
        <v>0.03</v>
      </c>
      <c r="BR22" s="7">
        <v>0.04</v>
      </c>
      <c r="BS22" s="7">
        <v>0.04</v>
      </c>
      <c r="BT22" s="7">
        <v>0.06</v>
      </c>
      <c r="BU22" s="7">
        <v>0.04</v>
      </c>
      <c r="BV22" s="7">
        <v>0.03</v>
      </c>
      <c r="BW22" s="7">
        <v>0.04</v>
      </c>
      <c r="BX22" s="7">
        <v>0.05</v>
      </c>
      <c r="BY22" s="7">
        <v>0.05</v>
      </c>
      <c r="BZ22" s="7">
        <v>0.05</v>
      </c>
    </row>
    <row r="23" spans="1:78" x14ac:dyDescent="0.25">
      <c r="A23" t="s">
        <v>873</v>
      </c>
      <c r="B23">
        <v>4</v>
      </c>
      <c r="C23">
        <v>4</v>
      </c>
      <c r="D23">
        <v>0</v>
      </c>
      <c r="E23">
        <v>0</v>
      </c>
      <c r="F23">
        <v>0</v>
      </c>
      <c r="G23">
        <v>2</v>
      </c>
      <c r="H23">
        <v>2</v>
      </c>
      <c r="I23">
        <v>2</v>
      </c>
      <c r="J23">
        <v>1</v>
      </c>
      <c r="K23">
        <v>0</v>
      </c>
      <c r="L23">
        <v>1</v>
      </c>
      <c r="M23">
        <v>1</v>
      </c>
      <c r="N23">
        <v>3</v>
      </c>
      <c r="O23">
        <v>0</v>
      </c>
      <c r="P23">
        <v>0</v>
      </c>
      <c r="Q23">
        <v>1</v>
      </c>
      <c r="R23">
        <v>3</v>
      </c>
      <c r="S23">
        <v>4</v>
      </c>
      <c r="T23">
        <v>0</v>
      </c>
      <c r="U23">
        <v>0</v>
      </c>
      <c r="V23">
        <v>4</v>
      </c>
      <c r="W23">
        <v>0</v>
      </c>
      <c r="X23">
        <v>0</v>
      </c>
      <c r="Y23">
        <v>0</v>
      </c>
      <c r="Z23">
        <v>4</v>
      </c>
      <c r="AA23">
        <v>4</v>
      </c>
      <c r="AB23">
        <v>4</v>
      </c>
      <c r="AC23">
        <v>1</v>
      </c>
      <c r="AD23">
        <v>3</v>
      </c>
      <c r="AE23">
        <v>0</v>
      </c>
      <c r="AF23">
        <v>3</v>
      </c>
      <c r="AG23">
        <v>1</v>
      </c>
      <c r="AH23">
        <v>0</v>
      </c>
      <c r="AI23">
        <v>4</v>
      </c>
      <c r="AJ23">
        <v>0</v>
      </c>
      <c r="AK23">
        <v>0</v>
      </c>
      <c r="AL23">
        <v>4</v>
      </c>
      <c r="AM23">
        <v>0</v>
      </c>
      <c r="AN23">
        <v>0</v>
      </c>
      <c r="AO23">
        <v>0</v>
      </c>
      <c r="AP23">
        <v>1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</v>
      </c>
      <c r="AW23">
        <v>0</v>
      </c>
      <c r="AX23">
        <v>0</v>
      </c>
      <c r="AY23">
        <v>1</v>
      </c>
      <c r="AZ23">
        <v>0</v>
      </c>
      <c r="BA23">
        <v>0</v>
      </c>
      <c r="BB23">
        <v>1</v>
      </c>
      <c r="BC23">
        <v>0</v>
      </c>
      <c r="BD23">
        <v>0</v>
      </c>
      <c r="BE23">
        <v>0</v>
      </c>
      <c r="BF23">
        <v>4</v>
      </c>
      <c r="BG23">
        <v>3</v>
      </c>
      <c r="BH23">
        <v>1</v>
      </c>
      <c r="BI23">
        <v>0</v>
      </c>
      <c r="BJ23">
        <v>1</v>
      </c>
      <c r="BK23">
        <v>2</v>
      </c>
      <c r="BL23">
        <v>0</v>
      </c>
      <c r="BM23">
        <v>0</v>
      </c>
      <c r="BN23">
        <v>3</v>
      </c>
      <c r="BO23">
        <v>1</v>
      </c>
      <c r="BP23">
        <v>0</v>
      </c>
      <c r="BQ23">
        <v>1</v>
      </c>
      <c r="BR23">
        <v>1</v>
      </c>
      <c r="BS23">
        <v>2</v>
      </c>
      <c r="BT23">
        <v>0</v>
      </c>
      <c r="BU23">
        <v>0</v>
      </c>
      <c r="BV23">
        <v>0</v>
      </c>
      <c r="BW23">
        <v>1</v>
      </c>
      <c r="BX23">
        <v>4</v>
      </c>
      <c r="BY23">
        <v>4</v>
      </c>
      <c r="BZ23">
        <v>4</v>
      </c>
    </row>
    <row r="24" spans="1:78" x14ac:dyDescent="0.25">
      <c r="B24">
        <v>0</v>
      </c>
      <c r="C24">
        <v>0</v>
      </c>
      <c r="D24" t="s">
        <v>106</v>
      </c>
      <c r="E24" t="s">
        <v>106</v>
      </c>
      <c r="F24" t="s">
        <v>106</v>
      </c>
      <c r="G24">
        <v>0</v>
      </c>
      <c r="H24">
        <v>0</v>
      </c>
      <c r="I24">
        <v>0</v>
      </c>
      <c r="J24">
        <v>0</v>
      </c>
      <c r="K24" t="s">
        <v>106</v>
      </c>
      <c r="L24">
        <v>0</v>
      </c>
      <c r="M24">
        <v>0</v>
      </c>
      <c r="N24">
        <v>0</v>
      </c>
      <c r="O24" t="s">
        <v>106</v>
      </c>
      <c r="P24" t="s">
        <v>106</v>
      </c>
      <c r="Q24">
        <v>0</v>
      </c>
      <c r="R24">
        <v>0</v>
      </c>
      <c r="S24">
        <v>0</v>
      </c>
      <c r="T24" t="s">
        <v>106</v>
      </c>
      <c r="U24" t="s">
        <v>106</v>
      </c>
      <c r="V24">
        <v>0</v>
      </c>
      <c r="W24" t="s">
        <v>106</v>
      </c>
      <c r="X24" t="s">
        <v>106</v>
      </c>
      <c r="Y24" t="s">
        <v>106</v>
      </c>
      <c r="Z24">
        <v>0</v>
      </c>
      <c r="AA24">
        <v>0</v>
      </c>
      <c r="AB24">
        <v>0</v>
      </c>
      <c r="AC24">
        <v>0</v>
      </c>
      <c r="AD24">
        <v>0</v>
      </c>
      <c r="AE24" t="s">
        <v>106</v>
      </c>
      <c r="AF24">
        <v>0</v>
      </c>
      <c r="AG24">
        <v>0</v>
      </c>
      <c r="AH24" t="s">
        <v>106</v>
      </c>
      <c r="AI24">
        <v>0</v>
      </c>
      <c r="AJ24" t="s">
        <v>106</v>
      </c>
      <c r="AK24" t="s">
        <v>106</v>
      </c>
      <c r="AL24">
        <v>0</v>
      </c>
      <c r="AM24" t="s">
        <v>106</v>
      </c>
      <c r="AN24" t="s">
        <v>106</v>
      </c>
      <c r="AO24" t="s">
        <v>106</v>
      </c>
      <c r="AP24" s="7">
        <v>0.01</v>
      </c>
      <c r="AQ24" t="s">
        <v>106</v>
      </c>
      <c r="AR24" t="s">
        <v>106</v>
      </c>
      <c r="AS24" t="s">
        <v>106</v>
      </c>
      <c r="AT24" t="s">
        <v>106</v>
      </c>
      <c r="AU24" t="s">
        <v>106</v>
      </c>
      <c r="AV24" s="7">
        <v>0.01</v>
      </c>
      <c r="AW24" t="s">
        <v>106</v>
      </c>
      <c r="AX24" t="s">
        <v>106</v>
      </c>
      <c r="AY24" s="7">
        <v>0.01</v>
      </c>
      <c r="AZ24" t="s">
        <v>106</v>
      </c>
      <c r="BA24" t="s">
        <v>106</v>
      </c>
      <c r="BB24">
        <v>0</v>
      </c>
      <c r="BC24" t="s">
        <v>106</v>
      </c>
      <c r="BD24" t="s">
        <v>106</v>
      </c>
      <c r="BE24" t="s">
        <v>106</v>
      </c>
      <c r="BF24">
        <v>0</v>
      </c>
      <c r="BG24">
        <v>0</v>
      </c>
      <c r="BH24">
        <v>0</v>
      </c>
      <c r="BI24" t="s">
        <v>106</v>
      </c>
      <c r="BJ24">
        <v>0</v>
      </c>
      <c r="BK24" s="7">
        <v>0.01</v>
      </c>
      <c r="BL24" t="s">
        <v>106</v>
      </c>
      <c r="BM24" t="s">
        <v>106</v>
      </c>
      <c r="BN24">
        <v>0</v>
      </c>
      <c r="BO24">
        <v>0</v>
      </c>
      <c r="BP24" t="s">
        <v>106</v>
      </c>
      <c r="BQ24">
        <v>0</v>
      </c>
      <c r="BR24">
        <v>0</v>
      </c>
      <c r="BS24">
        <v>0</v>
      </c>
      <c r="BT24" t="s">
        <v>106</v>
      </c>
      <c r="BU24" t="s">
        <v>106</v>
      </c>
      <c r="BV24" t="s">
        <v>106</v>
      </c>
      <c r="BW24">
        <v>0</v>
      </c>
      <c r="BX24">
        <v>0</v>
      </c>
      <c r="BY24">
        <v>0</v>
      </c>
      <c r="BZ24">
        <v>0</v>
      </c>
    </row>
    <row r="25" spans="1:78" x14ac:dyDescent="0.25">
      <c r="A25" t="s">
        <v>874</v>
      </c>
      <c r="B25">
        <v>186</v>
      </c>
      <c r="C25">
        <v>162</v>
      </c>
      <c r="D25">
        <v>12</v>
      </c>
      <c r="E25">
        <v>12</v>
      </c>
      <c r="F25">
        <v>39</v>
      </c>
      <c r="G25">
        <v>117</v>
      </c>
      <c r="H25">
        <v>30</v>
      </c>
      <c r="I25">
        <v>62</v>
      </c>
      <c r="J25">
        <v>80</v>
      </c>
      <c r="K25">
        <v>28</v>
      </c>
      <c r="L25">
        <v>17</v>
      </c>
      <c r="M25">
        <v>30</v>
      </c>
      <c r="N25">
        <v>137</v>
      </c>
      <c r="O25">
        <v>16</v>
      </c>
      <c r="P25">
        <v>2</v>
      </c>
      <c r="Q25">
        <v>24</v>
      </c>
      <c r="R25">
        <v>162</v>
      </c>
      <c r="S25">
        <v>130</v>
      </c>
      <c r="T25">
        <v>44</v>
      </c>
      <c r="U25">
        <v>10</v>
      </c>
      <c r="V25">
        <v>176</v>
      </c>
      <c r="W25">
        <v>8</v>
      </c>
      <c r="X25">
        <v>2</v>
      </c>
      <c r="Y25">
        <v>12</v>
      </c>
      <c r="Z25">
        <v>174</v>
      </c>
      <c r="AA25">
        <v>186</v>
      </c>
      <c r="AB25">
        <v>174</v>
      </c>
      <c r="AC25">
        <v>16</v>
      </c>
      <c r="AD25">
        <v>160</v>
      </c>
      <c r="AE25">
        <v>8</v>
      </c>
      <c r="AF25">
        <v>144</v>
      </c>
      <c r="AG25">
        <v>38</v>
      </c>
      <c r="AH25">
        <v>0</v>
      </c>
      <c r="AI25">
        <v>170</v>
      </c>
      <c r="AJ25">
        <v>8</v>
      </c>
      <c r="AK25">
        <v>8</v>
      </c>
      <c r="AL25">
        <v>121</v>
      </c>
      <c r="AM25">
        <v>48</v>
      </c>
      <c r="AN25">
        <v>3</v>
      </c>
      <c r="AO25">
        <v>14</v>
      </c>
      <c r="AP25">
        <v>13</v>
      </c>
      <c r="AQ25">
        <v>19</v>
      </c>
      <c r="AR25">
        <v>16</v>
      </c>
      <c r="AS25">
        <v>6</v>
      </c>
      <c r="AT25">
        <v>20</v>
      </c>
      <c r="AU25">
        <v>13</v>
      </c>
      <c r="AV25">
        <v>16</v>
      </c>
      <c r="AW25">
        <v>1</v>
      </c>
      <c r="AX25">
        <v>11</v>
      </c>
      <c r="AY25">
        <v>27</v>
      </c>
      <c r="AZ25">
        <v>7</v>
      </c>
      <c r="BA25">
        <v>14</v>
      </c>
      <c r="BB25">
        <v>15</v>
      </c>
      <c r="BC25">
        <v>6</v>
      </c>
      <c r="BD25">
        <v>4</v>
      </c>
      <c r="BE25">
        <v>36</v>
      </c>
      <c r="BF25">
        <v>150</v>
      </c>
      <c r="BG25">
        <v>140</v>
      </c>
      <c r="BH25">
        <v>45</v>
      </c>
      <c r="BI25">
        <v>78</v>
      </c>
      <c r="BJ25">
        <v>42</v>
      </c>
      <c r="BK25">
        <v>14</v>
      </c>
      <c r="BL25">
        <v>4</v>
      </c>
      <c r="BM25">
        <v>62</v>
      </c>
      <c r="BN25">
        <v>83</v>
      </c>
      <c r="BO25">
        <v>33</v>
      </c>
      <c r="BP25">
        <v>8</v>
      </c>
      <c r="BQ25">
        <v>79</v>
      </c>
      <c r="BR25">
        <v>87</v>
      </c>
      <c r="BS25">
        <v>95</v>
      </c>
      <c r="BT25">
        <v>17</v>
      </c>
      <c r="BU25">
        <v>25</v>
      </c>
      <c r="BV25">
        <v>30</v>
      </c>
      <c r="BW25">
        <v>51</v>
      </c>
      <c r="BX25">
        <v>130</v>
      </c>
      <c r="BY25">
        <v>138</v>
      </c>
      <c r="BZ25">
        <v>102</v>
      </c>
    </row>
    <row r="26" spans="1:78" x14ac:dyDescent="0.25">
      <c r="B26" s="7">
        <v>0.09</v>
      </c>
      <c r="C26" s="7">
        <v>0.09</v>
      </c>
      <c r="D26" s="7">
        <v>7.0000000000000007E-2</v>
      </c>
      <c r="E26" s="7">
        <v>0.1</v>
      </c>
      <c r="F26" s="7">
        <v>0.13</v>
      </c>
      <c r="G26" s="7">
        <v>0.11</v>
      </c>
      <c r="H26" s="7">
        <v>0.05</v>
      </c>
      <c r="I26" s="7">
        <v>0.1</v>
      </c>
      <c r="J26" s="7">
        <v>0.11</v>
      </c>
      <c r="K26" s="7">
        <v>0.08</v>
      </c>
      <c r="L26" s="7">
        <v>0.05</v>
      </c>
      <c r="M26" s="7">
        <v>0.06</v>
      </c>
      <c r="N26" s="7">
        <v>0.1</v>
      </c>
      <c r="O26" s="7">
        <v>0.1</v>
      </c>
      <c r="P26" s="7">
        <v>0.06</v>
      </c>
      <c r="Q26" s="7">
        <v>7.0000000000000007E-2</v>
      </c>
      <c r="R26" s="7">
        <v>0.1</v>
      </c>
      <c r="S26" s="7">
        <v>0.09</v>
      </c>
      <c r="T26" s="7">
        <v>0.12</v>
      </c>
      <c r="U26" s="7">
        <v>0.05</v>
      </c>
      <c r="V26" s="7">
        <v>0.11</v>
      </c>
      <c r="W26" s="7">
        <v>0.04</v>
      </c>
      <c r="X26" s="7">
        <v>0.01</v>
      </c>
      <c r="Y26" s="7">
        <v>0.05</v>
      </c>
      <c r="Z26" s="7">
        <v>0.1</v>
      </c>
      <c r="AA26" s="7">
        <v>0.09</v>
      </c>
      <c r="AB26" s="7">
        <v>0.1</v>
      </c>
      <c r="AC26" s="7">
        <v>0.06</v>
      </c>
      <c r="AD26" s="7">
        <v>0.1</v>
      </c>
      <c r="AE26" s="7">
        <v>0.09</v>
      </c>
      <c r="AF26" s="7">
        <v>0.09</v>
      </c>
      <c r="AG26" s="7">
        <v>0.11</v>
      </c>
      <c r="AH26" t="s">
        <v>108</v>
      </c>
      <c r="AI26" s="7">
        <v>0.1</v>
      </c>
      <c r="AJ26" s="7">
        <v>0.05</v>
      </c>
      <c r="AK26" s="7">
        <v>0.05</v>
      </c>
      <c r="AL26" s="7">
        <v>0.11</v>
      </c>
      <c r="AM26" s="7">
        <v>0.06</v>
      </c>
      <c r="AN26" s="7">
        <v>0.1</v>
      </c>
      <c r="AO26" s="7">
        <v>0.1</v>
      </c>
      <c r="AP26" s="7">
        <v>0.08</v>
      </c>
      <c r="AQ26" s="7">
        <v>7.0000000000000007E-2</v>
      </c>
      <c r="AR26" s="7">
        <v>0.15</v>
      </c>
      <c r="AS26" s="7">
        <v>0.05</v>
      </c>
      <c r="AT26" s="7">
        <v>0.08</v>
      </c>
      <c r="AU26" s="7">
        <v>0.1</v>
      </c>
      <c r="AV26" s="7">
        <v>0.12</v>
      </c>
      <c r="AW26" s="7">
        <v>0.02</v>
      </c>
      <c r="AX26" s="7">
        <v>0.08</v>
      </c>
      <c r="AY26" s="7">
        <v>0.13</v>
      </c>
      <c r="AZ26" s="7">
        <v>0.05</v>
      </c>
      <c r="BA26" s="7">
        <v>0.14000000000000001</v>
      </c>
      <c r="BB26" s="7">
        <v>0.1</v>
      </c>
      <c r="BC26" s="7">
        <v>0.05</v>
      </c>
      <c r="BD26" s="7">
        <v>0.43</v>
      </c>
      <c r="BE26" s="7">
        <v>0.1</v>
      </c>
      <c r="BF26" s="7">
        <v>0.09</v>
      </c>
      <c r="BG26" s="7">
        <v>0.1</v>
      </c>
      <c r="BH26" s="7">
        <v>7.0000000000000007E-2</v>
      </c>
      <c r="BI26" s="7">
        <v>0.13</v>
      </c>
      <c r="BJ26" s="7">
        <v>0.11</v>
      </c>
      <c r="BK26" s="7">
        <v>0.05</v>
      </c>
      <c r="BL26" s="7">
        <v>0.05</v>
      </c>
      <c r="BM26" s="7">
        <v>0.11</v>
      </c>
      <c r="BN26" s="7">
        <v>0.11</v>
      </c>
      <c r="BO26" s="7">
        <v>0.06</v>
      </c>
      <c r="BP26" s="7">
        <v>0.06</v>
      </c>
      <c r="BQ26" s="7">
        <v>0.13</v>
      </c>
      <c r="BR26" s="7">
        <v>0.1</v>
      </c>
      <c r="BS26" s="7">
        <v>0.11</v>
      </c>
      <c r="BT26" s="7">
        <v>0.12</v>
      </c>
      <c r="BU26" s="7">
        <v>0.1</v>
      </c>
      <c r="BV26" s="7">
        <v>0.17</v>
      </c>
      <c r="BW26" s="7">
        <v>0.1</v>
      </c>
      <c r="BX26" s="7">
        <v>0.09</v>
      </c>
      <c r="BY26" s="7">
        <v>0.09</v>
      </c>
      <c r="BZ26" s="7">
        <v>0.08</v>
      </c>
    </row>
    <row r="27" spans="1:78" x14ac:dyDescent="0.25">
      <c r="A27" t="s">
        <v>875</v>
      </c>
      <c r="B27">
        <v>6</v>
      </c>
      <c r="C27">
        <v>3</v>
      </c>
      <c r="D27">
        <v>4</v>
      </c>
      <c r="E27">
        <v>0</v>
      </c>
      <c r="F27">
        <v>2</v>
      </c>
      <c r="G27">
        <v>5</v>
      </c>
      <c r="H27">
        <v>0</v>
      </c>
      <c r="I27">
        <v>1</v>
      </c>
      <c r="J27">
        <v>2</v>
      </c>
      <c r="K27">
        <v>2</v>
      </c>
      <c r="L27">
        <v>2</v>
      </c>
      <c r="M27">
        <v>1</v>
      </c>
      <c r="N27">
        <v>5</v>
      </c>
      <c r="O27">
        <v>0</v>
      </c>
      <c r="P27">
        <v>0</v>
      </c>
      <c r="Q27">
        <v>1</v>
      </c>
      <c r="R27">
        <v>6</v>
      </c>
      <c r="S27">
        <v>2</v>
      </c>
      <c r="T27">
        <v>4</v>
      </c>
      <c r="U27">
        <v>0</v>
      </c>
      <c r="V27">
        <v>5</v>
      </c>
      <c r="W27">
        <v>0</v>
      </c>
      <c r="X27">
        <v>1</v>
      </c>
      <c r="Y27">
        <v>2</v>
      </c>
      <c r="Z27">
        <v>5</v>
      </c>
      <c r="AA27">
        <v>6</v>
      </c>
      <c r="AB27">
        <v>5</v>
      </c>
      <c r="AC27">
        <v>3</v>
      </c>
      <c r="AD27">
        <v>3</v>
      </c>
      <c r="AE27">
        <v>0</v>
      </c>
      <c r="AF27">
        <v>4</v>
      </c>
      <c r="AG27">
        <v>2</v>
      </c>
      <c r="AH27">
        <v>0</v>
      </c>
      <c r="AI27">
        <v>3</v>
      </c>
      <c r="AJ27">
        <v>2</v>
      </c>
      <c r="AK27">
        <v>1</v>
      </c>
      <c r="AL27">
        <v>3</v>
      </c>
      <c r="AM27">
        <v>2</v>
      </c>
      <c r="AN27">
        <v>0</v>
      </c>
      <c r="AO27">
        <v>1</v>
      </c>
      <c r="AP27">
        <v>1</v>
      </c>
      <c r="AQ27">
        <v>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2</v>
      </c>
      <c r="BF27">
        <v>5</v>
      </c>
      <c r="BG27">
        <v>3</v>
      </c>
      <c r="BH27">
        <v>3</v>
      </c>
      <c r="BI27">
        <v>0</v>
      </c>
      <c r="BJ27">
        <v>1</v>
      </c>
      <c r="BK27">
        <v>2</v>
      </c>
      <c r="BL27">
        <v>1</v>
      </c>
      <c r="BM27">
        <v>0</v>
      </c>
      <c r="BN27">
        <v>3</v>
      </c>
      <c r="BO27">
        <v>2</v>
      </c>
      <c r="BP27">
        <v>1</v>
      </c>
      <c r="BQ27">
        <v>0</v>
      </c>
      <c r="BR27">
        <v>1</v>
      </c>
      <c r="BS27">
        <v>0</v>
      </c>
      <c r="BT27">
        <v>2</v>
      </c>
      <c r="BU27">
        <v>0</v>
      </c>
      <c r="BV27">
        <v>0</v>
      </c>
      <c r="BW27">
        <v>0</v>
      </c>
      <c r="BX27">
        <v>5</v>
      </c>
      <c r="BY27">
        <v>4</v>
      </c>
      <c r="BZ27">
        <v>4</v>
      </c>
    </row>
    <row r="28" spans="1:78" x14ac:dyDescent="0.25">
      <c r="B28">
        <v>0</v>
      </c>
      <c r="C28">
        <v>0</v>
      </c>
      <c r="D28" s="7">
        <v>0.02</v>
      </c>
      <c r="E28" t="s">
        <v>106</v>
      </c>
      <c r="F28" s="7">
        <v>0.01</v>
      </c>
      <c r="G28">
        <v>0</v>
      </c>
      <c r="H28" t="s">
        <v>106</v>
      </c>
      <c r="I28">
        <v>0</v>
      </c>
      <c r="J28">
        <v>0</v>
      </c>
      <c r="K28">
        <v>0</v>
      </c>
      <c r="L28" s="7">
        <v>0.01</v>
      </c>
      <c r="M28">
        <v>0</v>
      </c>
      <c r="N28">
        <v>0</v>
      </c>
      <c r="O28" t="s">
        <v>106</v>
      </c>
      <c r="P28" t="s">
        <v>106</v>
      </c>
      <c r="Q28">
        <v>0</v>
      </c>
      <c r="R28">
        <v>0</v>
      </c>
      <c r="S28">
        <v>0</v>
      </c>
      <c r="T28" s="7">
        <v>0.01</v>
      </c>
      <c r="U28" t="s">
        <v>106</v>
      </c>
      <c r="V28">
        <v>0</v>
      </c>
      <c r="W28" t="s">
        <v>106</v>
      </c>
      <c r="X28" s="7">
        <v>0.01</v>
      </c>
      <c r="Y28" s="7">
        <v>0.01</v>
      </c>
      <c r="Z28">
        <v>0</v>
      </c>
      <c r="AA28">
        <v>0</v>
      </c>
      <c r="AB28">
        <v>0</v>
      </c>
      <c r="AC28" s="7">
        <v>0.01</v>
      </c>
      <c r="AD28">
        <v>0</v>
      </c>
      <c r="AE28" t="s">
        <v>106</v>
      </c>
      <c r="AF28">
        <v>0</v>
      </c>
      <c r="AG28" s="7">
        <v>0.01</v>
      </c>
      <c r="AH28" t="s">
        <v>106</v>
      </c>
      <c r="AI28">
        <v>0</v>
      </c>
      <c r="AJ28" s="7">
        <v>0.01</v>
      </c>
      <c r="AK28" s="7">
        <v>0.01</v>
      </c>
      <c r="AL28">
        <v>0</v>
      </c>
      <c r="AM28">
        <v>0</v>
      </c>
      <c r="AN28" t="s">
        <v>106</v>
      </c>
      <c r="AO28">
        <v>0</v>
      </c>
      <c r="AP28" s="7">
        <v>0.01</v>
      </c>
      <c r="AQ28" s="7">
        <v>0.01</v>
      </c>
      <c r="AR28" t="s">
        <v>106</v>
      </c>
      <c r="AS28" t="s">
        <v>106</v>
      </c>
      <c r="AT28" t="s">
        <v>106</v>
      </c>
      <c r="AU28" t="s">
        <v>106</v>
      </c>
      <c r="AV28" t="s">
        <v>106</v>
      </c>
      <c r="AW28" t="s">
        <v>106</v>
      </c>
      <c r="AX28" s="7">
        <v>0.03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>
        <v>0</v>
      </c>
      <c r="BF28">
        <v>0</v>
      </c>
      <c r="BG28">
        <v>0</v>
      </c>
      <c r="BH28">
        <v>0</v>
      </c>
      <c r="BI28" t="s">
        <v>106</v>
      </c>
      <c r="BJ28">
        <v>0</v>
      </c>
      <c r="BK28" s="7">
        <v>0.01</v>
      </c>
      <c r="BL28" s="7">
        <v>0.01</v>
      </c>
      <c r="BM28" t="s">
        <v>106</v>
      </c>
      <c r="BN28">
        <v>0</v>
      </c>
      <c r="BO28">
        <v>0</v>
      </c>
      <c r="BP28" s="7">
        <v>0.01</v>
      </c>
      <c r="BQ28" t="s">
        <v>106</v>
      </c>
      <c r="BR28">
        <v>0</v>
      </c>
      <c r="BS28" t="s">
        <v>106</v>
      </c>
      <c r="BT28" s="7">
        <v>0.01</v>
      </c>
      <c r="BU28" t="s">
        <v>106</v>
      </c>
      <c r="BV28" t="s">
        <v>106</v>
      </c>
      <c r="BW28" t="s">
        <v>106</v>
      </c>
      <c r="BX28">
        <v>0</v>
      </c>
      <c r="BY28">
        <v>0</v>
      </c>
      <c r="BZ28">
        <v>0</v>
      </c>
    </row>
    <row r="29" spans="1:78" x14ac:dyDescent="0.25">
      <c r="A29" t="s">
        <v>876</v>
      </c>
      <c r="B29">
        <v>53</v>
      </c>
      <c r="C29">
        <v>47</v>
      </c>
      <c r="D29">
        <v>3</v>
      </c>
      <c r="E29">
        <v>3</v>
      </c>
      <c r="F29">
        <v>17</v>
      </c>
      <c r="G29">
        <v>22</v>
      </c>
      <c r="H29">
        <v>15</v>
      </c>
      <c r="I29">
        <v>11</v>
      </c>
      <c r="J29">
        <v>23</v>
      </c>
      <c r="K29">
        <v>7</v>
      </c>
      <c r="L29">
        <v>11</v>
      </c>
      <c r="M29">
        <v>13</v>
      </c>
      <c r="N29">
        <v>36</v>
      </c>
      <c r="O29">
        <v>4</v>
      </c>
      <c r="P29">
        <v>0</v>
      </c>
      <c r="Q29">
        <v>9</v>
      </c>
      <c r="R29">
        <v>44</v>
      </c>
      <c r="S29">
        <v>31</v>
      </c>
      <c r="T29">
        <v>16</v>
      </c>
      <c r="U29">
        <v>6</v>
      </c>
      <c r="V29">
        <v>38</v>
      </c>
      <c r="W29">
        <v>10</v>
      </c>
      <c r="X29">
        <v>4</v>
      </c>
      <c r="Y29">
        <v>8</v>
      </c>
      <c r="Z29">
        <v>45</v>
      </c>
      <c r="AA29">
        <v>52</v>
      </c>
      <c r="AB29">
        <v>44</v>
      </c>
      <c r="AC29">
        <v>8</v>
      </c>
      <c r="AD29">
        <v>40</v>
      </c>
      <c r="AE29">
        <v>3</v>
      </c>
      <c r="AF29">
        <v>50</v>
      </c>
      <c r="AG29">
        <v>3</v>
      </c>
      <c r="AH29">
        <v>0</v>
      </c>
      <c r="AI29">
        <v>44</v>
      </c>
      <c r="AJ29">
        <v>3</v>
      </c>
      <c r="AK29">
        <v>4</v>
      </c>
      <c r="AL29">
        <v>28</v>
      </c>
      <c r="AM29">
        <v>19</v>
      </c>
      <c r="AN29">
        <v>0</v>
      </c>
      <c r="AO29">
        <v>6</v>
      </c>
      <c r="AP29">
        <v>4</v>
      </c>
      <c r="AQ29">
        <v>8</v>
      </c>
      <c r="AR29">
        <v>3</v>
      </c>
      <c r="AS29">
        <v>1</v>
      </c>
      <c r="AT29">
        <v>6</v>
      </c>
      <c r="AU29">
        <v>2</v>
      </c>
      <c r="AV29">
        <v>6</v>
      </c>
      <c r="AW29">
        <v>1</v>
      </c>
      <c r="AX29">
        <v>2</v>
      </c>
      <c r="AY29">
        <v>6</v>
      </c>
      <c r="AZ29">
        <v>6</v>
      </c>
      <c r="BA29">
        <v>3</v>
      </c>
      <c r="BB29">
        <v>4</v>
      </c>
      <c r="BC29">
        <v>2</v>
      </c>
      <c r="BD29">
        <v>0</v>
      </c>
      <c r="BE29">
        <v>6</v>
      </c>
      <c r="BF29">
        <v>47</v>
      </c>
      <c r="BG29">
        <v>29</v>
      </c>
      <c r="BH29">
        <v>24</v>
      </c>
      <c r="BI29">
        <v>10</v>
      </c>
      <c r="BJ29">
        <v>12</v>
      </c>
      <c r="BK29">
        <v>5</v>
      </c>
      <c r="BL29">
        <v>3</v>
      </c>
      <c r="BM29">
        <v>10</v>
      </c>
      <c r="BN29">
        <v>21</v>
      </c>
      <c r="BO29">
        <v>20</v>
      </c>
      <c r="BP29">
        <v>2</v>
      </c>
      <c r="BQ29">
        <v>19</v>
      </c>
      <c r="BR29">
        <v>15</v>
      </c>
      <c r="BS29">
        <v>20</v>
      </c>
      <c r="BT29">
        <v>4</v>
      </c>
      <c r="BU29">
        <v>3</v>
      </c>
      <c r="BV29">
        <v>6</v>
      </c>
      <c r="BW29">
        <v>14</v>
      </c>
      <c r="BX29">
        <v>36</v>
      </c>
      <c r="BY29">
        <v>35</v>
      </c>
      <c r="BZ29">
        <v>29</v>
      </c>
    </row>
    <row r="30" spans="1:78" x14ac:dyDescent="0.25">
      <c r="B30" s="7">
        <v>0.03</v>
      </c>
      <c r="C30" s="7">
        <v>0.03</v>
      </c>
      <c r="D30" s="7">
        <v>0.02</v>
      </c>
      <c r="E30" s="7">
        <v>0.03</v>
      </c>
      <c r="F30" s="7">
        <v>0.05</v>
      </c>
      <c r="G30" s="7">
        <v>0.02</v>
      </c>
      <c r="H30" s="7">
        <v>0.02</v>
      </c>
      <c r="I30" s="7">
        <v>0.02</v>
      </c>
      <c r="J30" s="7">
        <v>0.03</v>
      </c>
      <c r="K30" s="7">
        <v>0.02</v>
      </c>
      <c r="L30" s="7">
        <v>0.03</v>
      </c>
      <c r="M30" s="7">
        <v>0.03</v>
      </c>
      <c r="N30" s="7">
        <v>0.03</v>
      </c>
      <c r="O30" s="7">
        <v>0.03</v>
      </c>
      <c r="P30" t="s">
        <v>108</v>
      </c>
      <c r="Q30" s="7">
        <v>0.03</v>
      </c>
      <c r="R30" s="7">
        <v>0.03</v>
      </c>
      <c r="S30" s="7">
        <v>0.02</v>
      </c>
      <c r="T30" s="7">
        <v>0.04</v>
      </c>
      <c r="U30" s="7">
        <v>0.03</v>
      </c>
      <c r="V30" s="7">
        <v>0.02</v>
      </c>
      <c r="W30" s="7">
        <v>0.05</v>
      </c>
      <c r="X30" s="7">
        <v>0.02</v>
      </c>
      <c r="Y30" s="7">
        <v>0.03</v>
      </c>
      <c r="Z30" s="7">
        <v>0.02</v>
      </c>
      <c r="AA30" s="7">
        <v>0.03</v>
      </c>
      <c r="AB30" s="7">
        <v>0.02</v>
      </c>
      <c r="AC30" s="7">
        <v>0.03</v>
      </c>
      <c r="AD30" s="7">
        <v>0.02</v>
      </c>
      <c r="AE30" s="7">
        <v>0.03</v>
      </c>
      <c r="AF30" s="7">
        <v>0.03</v>
      </c>
      <c r="AG30" s="7">
        <v>0.01</v>
      </c>
      <c r="AH30" t="s">
        <v>108</v>
      </c>
      <c r="AI30" s="7">
        <v>0.03</v>
      </c>
      <c r="AJ30" s="7">
        <v>0.02</v>
      </c>
      <c r="AK30" s="7">
        <v>0.03</v>
      </c>
      <c r="AL30" s="7">
        <v>0.03</v>
      </c>
      <c r="AM30" s="7">
        <v>0.02</v>
      </c>
      <c r="AN30" t="s">
        <v>108</v>
      </c>
      <c r="AO30" s="7">
        <v>0.04</v>
      </c>
      <c r="AP30" s="7">
        <v>0.02</v>
      </c>
      <c r="AQ30" s="7">
        <v>0.03</v>
      </c>
      <c r="AR30" s="7">
        <v>0.03</v>
      </c>
      <c r="AS30" s="7">
        <v>0.01</v>
      </c>
      <c r="AT30" s="7">
        <v>0.02</v>
      </c>
      <c r="AU30" s="7">
        <v>0.01</v>
      </c>
      <c r="AV30" s="7">
        <v>0.05</v>
      </c>
      <c r="AW30" s="7">
        <v>0.02</v>
      </c>
      <c r="AX30" s="7">
        <v>0.01</v>
      </c>
      <c r="AY30" s="7">
        <v>0.03</v>
      </c>
      <c r="AZ30" s="7">
        <v>0.04</v>
      </c>
      <c r="BA30" s="7">
        <v>0.03</v>
      </c>
      <c r="BB30" s="7">
        <v>0.02</v>
      </c>
      <c r="BC30" s="7">
        <v>0.02</v>
      </c>
      <c r="BD30" t="s">
        <v>108</v>
      </c>
      <c r="BE30" s="7">
        <v>0.02</v>
      </c>
      <c r="BF30" s="7">
        <v>0.03</v>
      </c>
      <c r="BG30" s="7">
        <v>0.02</v>
      </c>
      <c r="BH30" s="7">
        <v>0.03</v>
      </c>
      <c r="BI30" s="7">
        <v>0.02</v>
      </c>
      <c r="BJ30" s="7">
        <v>0.03</v>
      </c>
      <c r="BK30" s="7">
        <v>0.02</v>
      </c>
      <c r="BL30" s="7">
        <v>0.04</v>
      </c>
      <c r="BM30" s="7">
        <v>0.02</v>
      </c>
      <c r="BN30" s="7">
        <v>0.03</v>
      </c>
      <c r="BO30" s="7">
        <v>0.03</v>
      </c>
      <c r="BP30" s="7">
        <v>0.01</v>
      </c>
      <c r="BQ30" s="7">
        <v>0.03</v>
      </c>
      <c r="BR30" s="7">
        <v>0.02</v>
      </c>
      <c r="BS30" s="7">
        <v>0.02</v>
      </c>
      <c r="BT30" s="7">
        <v>0.03</v>
      </c>
      <c r="BU30" s="7">
        <v>0.01</v>
      </c>
      <c r="BV30" s="7">
        <v>0.03</v>
      </c>
      <c r="BW30" s="7">
        <v>0.03</v>
      </c>
      <c r="BX30" s="7">
        <v>0.02</v>
      </c>
      <c r="BY30" s="7">
        <v>0.02</v>
      </c>
      <c r="BZ30" s="7">
        <v>0.02</v>
      </c>
    </row>
    <row r="31" spans="1:78" x14ac:dyDescent="0.25">
      <c r="A31" t="s">
        <v>311</v>
      </c>
      <c r="B31">
        <v>18</v>
      </c>
      <c r="C31">
        <v>16</v>
      </c>
      <c r="D31">
        <v>2</v>
      </c>
      <c r="E31">
        <v>1</v>
      </c>
      <c r="F31">
        <v>7</v>
      </c>
      <c r="G31">
        <v>7</v>
      </c>
      <c r="H31">
        <v>4</v>
      </c>
      <c r="I31">
        <v>3</v>
      </c>
      <c r="J31">
        <v>4</v>
      </c>
      <c r="K31">
        <v>4</v>
      </c>
      <c r="L31">
        <v>7</v>
      </c>
      <c r="M31">
        <v>6</v>
      </c>
      <c r="N31">
        <v>8</v>
      </c>
      <c r="O31">
        <v>3</v>
      </c>
      <c r="P31">
        <v>1</v>
      </c>
      <c r="Q31">
        <v>5</v>
      </c>
      <c r="R31">
        <v>13</v>
      </c>
      <c r="S31">
        <v>7</v>
      </c>
      <c r="T31">
        <v>5</v>
      </c>
      <c r="U31">
        <v>6</v>
      </c>
      <c r="V31">
        <v>13</v>
      </c>
      <c r="W31">
        <v>2</v>
      </c>
      <c r="X31">
        <v>3</v>
      </c>
      <c r="Y31">
        <v>1</v>
      </c>
      <c r="Z31">
        <v>16</v>
      </c>
      <c r="AA31">
        <v>18</v>
      </c>
      <c r="AB31">
        <v>16</v>
      </c>
      <c r="AC31">
        <v>2</v>
      </c>
      <c r="AD31">
        <v>15</v>
      </c>
      <c r="AE31">
        <v>1</v>
      </c>
      <c r="AF31">
        <v>14</v>
      </c>
      <c r="AG31">
        <v>3</v>
      </c>
      <c r="AH31">
        <v>0</v>
      </c>
      <c r="AI31">
        <v>11</v>
      </c>
      <c r="AJ31">
        <v>0</v>
      </c>
      <c r="AK31">
        <v>8</v>
      </c>
      <c r="AL31">
        <v>10</v>
      </c>
      <c r="AM31">
        <v>7</v>
      </c>
      <c r="AN31">
        <v>0</v>
      </c>
      <c r="AO31">
        <v>1</v>
      </c>
      <c r="AP31">
        <v>1</v>
      </c>
      <c r="AQ31">
        <v>1</v>
      </c>
      <c r="AR31">
        <v>2</v>
      </c>
      <c r="AS31">
        <v>0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3</v>
      </c>
      <c r="AZ31">
        <v>2</v>
      </c>
      <c r="BA31">
        <v>2</v>
      </c>
      <c r="BB31">
        <v>2</v>
      </c>
      <c r="BC31">
        <v>1</v>
      </c>
      <c r="BD31">
        <v>0</v>
      </c>
      <c r="BE31">
        <v>3</v>
      </c>
      <c r="BF31">
        <v>15</v>
      </c>
      <c r="BG31">
        <v>11</v>
      </c>
      <c r="BH31">
        <v>7</v>
      </c>
      <c r="BI31">
        <v>2</v>
      </c>
      <c r="BJ31">
        <v>3</v>
      </c>
      <c r="BK31">
        <v>5</v>
      </c>
      <c r="BL31">
        <v>1</v>
      </c>
      <c r="BM31">
        <v>3</v>
      </c>
      <c r="BN31">
        <v>4</v>
      </c>
      <c r="BO31">
        <v>10</v>
      </c>
      <c r="BP31">
        <v>1</v>
      </c>
      <c r="BQ31">
        <v>2</v>
      </c>
      <c r="BR31">
        <v>6</v>
      </c>
      <c r="BS31">
        <v>5</v>
      </c>
      <c r="BT31">
        <v>2</v>
      </c>
      <c r="BU31">
        <v>1</v>
      </c>
      <c r="BV31">
        <v>2</v>
      </c>
      <c r="BW31">
        <v>0</v>
      </c>
      <c r="BX31">
        <v>16</v>
      </c>
      <c r="BY31">
        <v>15</v>
      </c>
      <c r="BZ31">
        <v>13</v>
      </c>
    </row>
    <row r="32" spans="1:78" x14ac:dyDescent="0.25">
      <c r="B32" s="7">
        <v>0.01</v>
      </c>
      <c r="C32" s="7">
        <v>0.01</v>
      </c>
      <c r="D32" s="7">
        <v>0.01</v>
      </c>
      <c r="E32" s="7">
        <v>0.01</v>
      </c>
      <c r="F32" s="7">
        <v>0.02</v>
      </c>
      <c r="G32" s="7">
        <v>0.01</v>
      </c>
      <c r="H32" s="7">
        <v>0.01</v>
      </c>
      <c r="I32">
        <v>0</v>
      </c>
      <c r="J32" s="7">
        <v>0.01</v>
      </c>
      <c r="K32" s="7">
        <v>0.01</v>
      </c>
      <c r="L32" s="7">
        <v>0.02</v>
      </c>
      <c r="M32" s="7">
        <v>0.01</v>
      </c>
      <c r="N32" s="7">
        <v>0.01</v>
      </c>
      <c r="O32" s="7">
        <v>0.02</v>
      </c>
      <c r="P32" s="7">
        <v>0.02</v>
      </c>
      <c r="Q32" s="7">
        <v>0.01</v>
      </c>
      <c r="R32" s="7">
        <v>0.01</v>
      </c>
      <c r="S32">
        <v>0</v>
      </c>
      <c r="T32" s="7">
        <v>0.01</v>
      </c>
      <c r="U32" s="7">
        <v>0.03</v>
      </c>
      <c r="V32" s="7">
        <v>0.01</v>
      </c>
      <c r="W32" s="7">
        <v>0.01</v>
      </c>
      <c r="X32" s="7">
        <v>0.01</v>
      </c>
      <c r="Y32" s="7">
        <v>0.01</v>
      </c>
      <c r="Z32" s="7">
        <v>0.01</v>
      </c>
      <c r="AA32" s="7">
        <v>0.01</v>
      </c>
      <c r="AB32" s="7">
        <v>0.01</v>
      </c>
      <c r="AC32" s="7">
        <v>0.01</v>
      </c>
      <c r="AD32" s="7">
        <v>0.01</v>
      </c>
      <c r="AE32" s="7">
        <v>0.02</v>
      </c>
      <c r="AF32" s="7">
        <v>0.01</v>
      </c>
      <c r="AG32" s="7">
        <v>0.01</v>
      </c>
      <c r="AH32" t="s">
        <v>108</v>
      </c>
      <c r="AI32" s="7">
        <v>0.01</v>
      </c>
      <c r="AJ32" t="s">
        <v>108</v>
      </c>
      <c r="AK32" s="7">
        <v>0.04</v>
      </c>
      <c r="AL32" s="7">
        <v>0.01</v>
      </c>
      <c r="AM32" s="7">
        <v>0.01</v>
      </c>
      <c r="AN32" t="s">
        <v>108</v>
      </c>
      <c r="AO32" s="7">
        <v>0.01</v>
      </c>
      <c r="AP32" s="7">
        <v>0.01</v>
      </c>
      <c r="AQ32">
        <v>0</v>
      </c>
      <c r="AR32" s="7">
        <v>0.02</v>
      </c>
      <c r="AS32" t="s">
        <v>108</v>
      </c>
      <c r="AT32">
        <v>0</v>
      </c>
      <c r="AU32" s="7">
        <v>0.01</v>
      </c>
      <c r="AV32" s="7">
        <v>0.01</v>
      </c>
      <c r="AW32" s="7">
        <v>0.01</v>
      </c>
      <c r="AX32" s="7">
        <v>0.01</v>
      </c>
      <c r="AY32" s="7">
        <v>0.01</v>
      </c>
      <c r="AZ32" s="7">
        <v>0.02</v>
      </c>
      <c r="BA32" s="7">
        <v>0.02</v>
      </c>
      <c r="BB32" s="7">
        <v>0.01</v>
      </c>
      <c r="BC32" s="7">
        <v>0.01</v>
      </c>
      <c r="BD32" t="s">
        <v>108</v>
      </c>
      <c r="BE32" s="7">
        <v>0.01</v>
      </c>
      <c r="BF32" s="7">
        <v>0.01</v>
      </c>
      <c r="BG32" s="7">
        <v>0.01</v>
      </c>
      <c r="BH32" s="7">
        <v>0.01</v>
      </c>
      <c r="BI32">
        <v>0</v>
      </c>
      <c r="BJ32" s="7">
        <v>0.01</v>
      </c>
      <c r="BK32" s="7">
        <v>0.02</v>
      </c>
      <c r="BL32" s="7">
        <v>0.01</v>
      </c>
      <c r="BM32" s="7">
        <v>0.01</v>
      </c>
      <c r="BN32">
        <v>0</v>
      </c>
      <c r="BO32" s="7">
        <v>0.02</v>
      </c>
      <c r="BP32" s="7">
        <v>0.01</v>
      </c>
      <c r="BQ32">
        <v>0</v>
      </c>
      <c r="BR32" s="7">
        <v>0.01</v>
      </c>
      <c r="BS32" s="7">
        <v>0.01</v>
      </c>
      <c r="BT32" s="7">
        <v>0.01</v>
      </c>
      <c r="BU32" s="7">
        <v>0.01</v>
      </c>
      <c r="BV32" s="7">
        <v>0.01</v>
      </c>
      <c r="BW32" t="s">
        <v>108</v>
      </c>
      <c r="BX32" s="7">
        <v>0.01</v>
      </c>
      <c r="BY32" s="7">
        <v>0.01</v>
      </c>
      <c r="BZ32" s="7">
        <v>0.01</v>
      </c>
    </row>
    <row r="33" spans="1:78" x14ac:dyDescent="0.25">
      <c r="A33" t="s">
        <v>566</v>
      </c>
      <c r="B33">
        <v>20</v>
      </c>
      <c r="C33">
        <v>17</v>
      </c>
      <c r="D33">
        <v>3</v>
      </c>
      <c r="E33">
        <v>0</v>
      </c>
      <c r="F33">
        <v>3</v>
      </c>
      <c r="G33">
        <v>10</v>
      </c>
      <c r="H33">
        <v>6</v>
      </c>
      <c r="I33">
        <v>5</v>
      </c>
      <c r="J33">
        <v>6</v>
      </c>
      <c r="K33">
        <v>1</v>
      </c>
      <c r="L33">
        <v>8</v>
      </c>
      <c r="M33">
        <v>5</v>
      </c>
      <c r="N33">
        <v>12</v>
      </c>
      <c r="O33">
        <v>2</v>
      </c>
      <c r="P33">
        <v>1</v>
      </c>
      <c r="Q33">
        <v>8</v>
      </c>
      <c r="R33">
        <v>12</v>
      </c>
      <c r="S33">
        <v>8</v>
      </c>
      <c r="T33">
        <v>4</v>
      </c>
      <c r="U33">
        <v>6</v>
      </c>
      <c r="V33">
        <v>12</v>
      </c>
      <c r="W33">
        <v>3</v>
      </c>
      <c r="X33">
        <v>4</v>
      </c>
      <c r="Y33">
        <v>0</v>
      </c>
      <c r="Z33">
        <v>20</v>
      </c>
      <c r="AA33">
        <v>20</v>
      </c>
      <c r="AB33">
        <v>20</v>
      </c>
      <c r="AC33">
        <v>0</v>
      </c>
      <c r="AD33">
        <v>19</v>
      </c>
      <c r="AE33">
        <v>1</v>
      </c>
      <c r="AF33">
        <v>15</v>
      </c>
      <c r="AG33">
        <v>2</v>
      </c>
      <c r="AH33">
        <v>0</v>
      </c>
      <c r="AI33">
        <v>9</v>
      </c>
      <c r="AJ33">
        <v>3</v>
      </c>
      <c r="AK33">
        <v>6</v>
      </c>
      <c r="AL33">
        <v>11</v>
      </c>
      <c r="AM33">
        <v>8</v>
      </c>
      <c r="AN33">
        <v>0</v>
      </c>
      <c r="AO33">
        <v>1</v>
      </c>
      <c r="AP33">
        <v>1</v>
      </c>
      <c r="AQ33">
        <v>2</v>
      </c>
      <c r="AR33">
        <v>0</v>
      </c>
      <c r="AS33">
        <v>0</v>
      </c>
      <c r="AT33">
        <v>5</v>
      </c>
      <c r="AU33">
        <v>1</v>
      </c>
      <c r="AV33">
        <v>2</v>
      </c>
      <c r="AW33">
        <v>2</v>
      </c>
      <c r="AX33">
        <v>1</v>
      </c>
      <c r="AY33">
        <v>3</v>
      </c>
      <c r="AZ33">
        <v>2</v>
      </c>
      <c r="BA33">
        <v>0</v>
      </c>
      <c r="BB33">
        <v>0</v>
      </c>
      <c r="BC33">
        <v>1</v>
      </c>
      <c r="BD33">
        <v>0</v>
      </c>
      <c r="BE33">
        <v>5</v>
      </c>
      <c r="BF33">
        <v>15</v>
      </c>
      <c r="BG33">
        <v>15</v>
      </c>
      <c r="BH33">
        <v>5</v>
      </c>
      <c r="BI33">
        <v>2</v>
      </c>
      <c r="BJ33">
        <v>7</v>
      </c>
      <c r="BK33">
        <v>5</v>
      </c>
      <c r="BL33">
        <v>1</v>
      </c>
      <c r="BM33">
        <v>2</v>
      </c>
      <c r="BN33">
        <v>11</v>
      </c>
      <c r="BO33">
        <v>6</v>
      </c>
      <c r="BP33">
        <v>1</v>
      </c>
      <c r="BQ33">
        <v>6</v>
      </c>
      <c r="BR33">
        <v>9</v>
      </c>
      <c r="BS33">
        <v>5</v>
      </c>
      <c r="BT33">
        <v>4</v>
      </c>
      <c r="BU33">
        <v>3</v>
      </c>
      <c r="BV33">
        <v>3</v>
      </c>
      <c r="BW33">
        <v>3</v>
      </c>
      <c r="BX33">
        <v>14</v>
      </c>
      <c r="BY33">
        <v>14</v>
      </c>
      <c r="BZ33">
        <v>12</v>
      </c>
    </row>
    <row r="34" spans="1:78" x14ac:dyDescent="0.25">
      <c r="B34" s="7">
        <v>0.01</v>
      </c>
      <c r="C34" s="7">
        <v>0.01</v>
      </c>
      <c r="D34" s="7">
        <v>0.02</v>
      </c>
      <c r="E34" t="s">
        <v>108</v>
      </c>
      <c r="F34" s="7">
        <v>0.01</v>
      </c>
      <c r="G34" s="7">
        <v>0.01</v>
      </c>
      <c r="H34" s="7">
        <v>0.01</v>
      </c>
      <c r="I34" s="7">
        <v>0.01</v>
      </c>
      <c r="J34" s="7">
        <v>0.01</v>
      </c>
      <c r="K34">
        <v>0</v>
      </c>
      <c r="L34" s="7">
        <v>0.02</v>
      </c>
      <c r="M34" s="7">
        <v>0.01</v>
      </c>
      <c r="N34" s="7">
        <v>0.01</v>
      </c>
      <c r="O34" s="7">
        <v>0.01</v>
      </c>
      <c r="P34" s="7">
        <v>0.02</v>
      </c>
      <c r="Q34" s="7">
        <v>0.02</v>
      </c>
      <c r="R34" s="7">
        <v>0.01</v>
      </c>
      <c r="S34" s="7">
        <v>0.01</v>
      </c>
      <c r="T34" s="7">
        <v>0.01</v>
      </c>
      <c r="U34" s="7">
        <v>0.03</v>
      </c>
      <c r="V34" s="7">
        <v>0.01</v>
      </c>
      <c r="W34" s="7">
        <v>0.02</v>
      </c>
      <c r="X34" s="7">
        <v>0.02</v>
      </c>
      <c r="Y34" t="s">
        <v>108</v>
      </c>
      <c r="Z34" s="7">
        <v>0.01</v>
      </c>
      <c r="AA34" s="7">
        <v>0.01</v>
      </c>
      <c r="AB34" s="7">
        <v>0.01</v>
      </c>
      <c r="AC34" t="s">
        <v>108</v>
      </c>
      <c r="AD34" s="7">
        <v>0.01</v>
      </c>
      <c r="AE34" s="7">
        <v>0.01</v>
      </c>
      <c r="AF34" s="7">
        <v>0.01</v>
      </c>
      <c r="AG34" s="7">
        <v>0.01</v>
      </c>
      <c r="AH34" t="s">
        <v>108</v>
      </c>
      <c r="AI34" s="7">
        <v>0.01</v>
      </c>
      <c r="AJ34" s="7">
        <v>0.01</v>
      </c>
      <c r="AK34" s="7">
        <v>0.03</v>
      </c>
      <c r="AL34" s="7">
        <v>0.01</v>
      </c>
      <c r="AM34" s="7">
        <v>0.01</v>
      </c>
      <c r="AN34" t="s">
        <v>108</v>
      </c>
      <c r="AO34" s="7">
        <v>0.01</v>
      </c>
      <c r="AP34">
        <v>0</v>
      </c>
      <c r="AQ34" s="7">
        <v>0.01</v>
      </c>
      <c r="AR34" t="s">
        <v>108</v>
      </c>
      <c r="AS34" t="s">
        <v>108</v>
      </c>
      <c r="AT34" s="7">
        <v>0.02</v>
      </c>
      <c r="AU34" s="7">
        <v>0.01</v>
      </c>
      <c r="AV34" s="7">
        <v>0.01</v>
      </c>
      <c r="AW34" s="7">
        <v>0.04</v>
      </c>
      <c r="AX34" s="7">
        <v>0.01</v>
      </c>
      <c r="AY34" s="7">
        <v>0.02</v>
      </c>
      <c r="AZ34" s="7">
        <v>0.01</v>
      </c>
      <c r="BA34" t="s">
        <v>108</v>
      </c>
      <c r="BB34" t="s">
        <v>108</v>
      </c>
      <c r="BC34" s="7">
        <v>0.01</v>
      </c>
      <c r="BD34" t="s">
        <v>108</v>
      </c>
      <c r="BE34" s="7">
        <v>0.01</v>
      </c>
      <c r="BF34" s="7">
        <v>0.01</v>
      </c>
      <c r="BG34" s="7">
        <v>0.01</v>
      </c>
      <c r="BH34" s="7">
        <v>0.01</v>
      </c>
      <c r="BI34">
        <v>0</v>
      </c>
      <c r="BJ34" s="7">
        <v>0.02</v>
      </c>
      <c r="BK34" s="7">
        <v>0.02</v>
      </c>
      <c r="BL34" s="7">
        <v>0.01</v>
      </c>
      <c r="BM34">
        <v>0</v>
      </c>
      <c r="BN34" s="7">
        <v>0.01</v>
      </c>
      <c r="BO34" s="7">
        <v>0.01</v>
      </c>
      <c r="BP34">
        <v>0</v>
      </c>
      <c r="BQ34" s="7">
        <v>0.01</v>
      </c>
      <c r="BR34" s="7">
        <v>0.01</v>
      </c>
      <c r="BS34" s="7">
        <v>0.01</v>
      </c>
      <c r="BT34" s="7">
        <v>0.03</v>
      </c>
      <c r="BU34" s="7">
        <v>0.01</v>
      </c>
      <c r="BV34" s="7">
        <v>0.02</v>
      </c>
      <c r="BW34" s="7">
        <v>0.01</v>
      </c>
      <c r="BX34" s="7">
        <v>0.01</v>
      </c>
      <c r="BY34" s="7">
        <v>0.01</v>
      </c>
      <c r="BZ34" s="7">
        <v>0.01</v>
      </c>
    </row>
    <row r="35" spans="1:78" x14ac:dyDescent="0.25">
      <c r="A35" t="s">
        <v>877</v>
      </c>
      <c r="B35">
        <v>6</v>
      </c>
      <c r="C35">
        <v>6</v>
      </c>
      <c r="D35">
        <v>0</v>
      </c>
      <c r="E35">
        <v>0</v>
      </c>
      <c r="F35">
        <v>1</v>
      </c>
      <c r="G35">
        <v>5</v>
      </c>
      <c r="H35">
        <v>0</v>
      </c>
      <c r="I35">
        <v>3</v>
      </c>
      <c r="J35">
        <v>2</v>
      </c>
      <c r="K35">
        <v>0</v>
      </c>
      <c r="L35">
        <v>1</v>
      </c>
      <c r="M35">
        <v>1</v>
      </c>
      <c r="N35">
        <v>4</v>
      </c>
      <c r="O35">
        <v>1</v>
      </c>
      <c r="P35">
        <v>0</v>
      </c>
      <c r="Q35">
        <v>1</v>
      </c>
      <c r="R35">
        <v>5</v>
      </c>
      <c r="S35">
        <v>4</v>
      </c>
      <c r="T35">
        <v>2</v>
      </c>
      <c r="U35">
        <v>1</v>
      </c>
      <c r="V35">
        <v>6</v>
      </c>
      <c r="W35">
        <v>0</v>
      </c>
      <c r="X35">
        <v>0</v>
      </c>
      <c r="Y35">
        <v>0</v>
      </c>
      <c r="Z35">
        <v>6</v>
      </c>
      <c r="AA35">
        <v>6</v>
      </c>
      <c r="AB35">
        <v>6</v>
      </c>
      <c r="AC35">
        <v>0</v>
      </c>
      <c r="AD35">
        <v>6</v>
      </c>
      <c r="AE35">
        <v>0</v>
      </c>
      <c r="AF35">
        <v>5</v>
      </c>
      <c r="AG35">
        <v>1</v>
      </c>
      <c r="AH35">
        <v>0</v>
      </c>
      <c r="AI35">
        <v>5</v>
      </c>
      <c r="AJ35">
        <v>0</v>
      </c>
      <c r="AK35">
        <v>1</v>
      </c>
      <c r="AL35">
        <v>5</v>
      </c>
      <c r="AM35">
        <v>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</v>
      </c>
      <c r="AU35">
        <v>1</v>
      </c>
      <c r="AV35">
        <v>0</v>
      </c>
      <c r="AW35">
        <v>0</v>
      </c>
      <c r="AX35">
        <v>0</v>
      </c>
      <c r="AY35">
        <v>1</v>
      </c>
      <c r="AZ35">
        <v>0</v>
      </c>
      <c r="BA35">
        <v>0</v>
      </c>
      <c r="BB35">
        <v>2</v>
      </c>
      <c r="BC35">
        <v>0</v>
      </c>
      <c r="BD35">
        <v>0</v>
      </c>
      <c r="BE35">
        <v>0</v>
      </c>
      <c r="BF35">
        <v>6</v>
      </c>
      <c r="BG35">
        <v>2</v>
      </c>
      <c r="BH35">
        <v>4</v>
      </c>
      <c r="BI35">
        <v>0</v>
      </c>
      <c r="BJ35">
        <v>1</v>
      </c>
      <c r="BK35">
        <v>0</v>
      </c>
      <c r="BL35">
        <v>2</v>
      </c>
      <c r="BM35">
        <v>3</v>
      </c>
      <c r="BN35">
        <v>2</v>
      </c>
      <c r="BO35">
        <v>0</v>
      </c>
      <c r="BP35">
        <v>1</v>
      </c>
      <c r="BQ35">
        <v>4</v>
      </c>
      <c r="BR35">
        <v>3</v>
      </c>
      <c r="BS35">
        <v>4</v>
      </c>
      <c r="BT35">
        <v>0</v>
      </c>
      <c r="BU35">
        <v>0</v>
      </c>
      <c r="BV35">
        <v>0</v>
      </c>
      <c r="BW35">
        <v>4</v>
      </c>
      <c r="BX35">
        <v>0</v>
      </c>
      <c r="BY35">
        <v>4</v>
      </c>
      <c r="BZ35">
        <v>0</v>
      </c>
    </row>
    <row r="36" spans="1:78" x14ac:dyDescent="0.25">
      <c r="B36">
        <v>0</v>
      </c>
      <c r="C36">
        <v>0</v>
      </c>
      <c r="D36" t="s">
        <v>106</v>
      </c>
      <c r="E36" t="s">
        <v>106</v>
      </c>
      <c r="F36">
        <v>0</v>
      </c>
      <c r="G36">
        <v>0</v>
      </c>
      <c r="H36" t="s">
        <v>106</v>
      </c>
      <c r="I36">
        <v>0</v>
      </c>
      <c r="J36">
        <v>0</v>
      </c>
      <c r="K36" t="s">
        <v>106</v>
      </c>
      <c r="L36">
        <v>0</v>
      </c>
      <c r="M36">
        <v>0</v>
      </c>
      <c r="N36">
        <v>0</v>
      </c>
      <c r="O36" s="7">
        <v>0.01</v>
      </c>
      <c r="P36" t="s">
        <v>106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t="s">
        <v>106</v>
      </c>
      <c r="X36" t="s">
        <v>106</v>
      </c>
      <c r="Y36" t="s">
        <v>106</v>
      </c>
      <c r="Z36">
        <v>0</v>
      </c>
      <c r="AA36">
        <v>0</v>
      </c>
      <c r="AB36">
        <v>0</v>
      </c>
      <c r="AC36" t="s">
        <v>106</v>
      </c>
      <c r="AD36">
        <v>0</v>
      </c>
      <c r="AE36" t="s">
        <v>106</v>
      </c>
      <c r="AF36">
        <v>0</v>
      </c>
      <c r="AG36">
        <v>0</v>
      </c>
      <c r="AH36" t="s">
        <v>106</v>
      </c>
      <c r="AI36">
        <v>0</v>
      </c>
      <c r="AJ36" t="s">
        <v>106</v>
      </c>
      <c r="AK36">
        <v>0</v>
      </c>
      <c r="AL36">
        <v>0</v>
      </c>
      <c r="AM36">
        <v>0</v>
      </c>
      <c r="AN36" t="s">
        <v>106</v>
      </c>
      <c r="AO36" t="s">
        <v>106</v>
      </c>
      <c r="AP36" t="s">
        <v>106</v>
      </c>
      <c r="AQ36" t="s">
        <v>106</v>
      </c>
      <c r="AR36" t="s">
        <v>106</v>
      </c>
      <c r="AS36" t="s">
        <v>106</v>
      </c>
      <c r="AT36" s="7">
        <v>0.01</v>
      </c>
      <c r="AU36" s="7">
        <v>0.01</v>
      </c>
      <c r="AV36" t="s">
        <v>106</v>
      </c>
      <c r="AW36" t="s">
        <v>106</v>
      </c>
      <c r="AX36" t="s">
        <v>106</v>
      </c>
      <c r="AY36">
        <v>0</v>
      </c>
      <c r="AZ36" t="s">
        <v>106</v>
      </c>
      <c r="BA36" t="s">
        <v>106</v>
      </c>
      <c r="BB36" s="7">
        <v>0.01</v>
      </c>
      <c r="BC36" t="s">
        <v>106</v>
      </c>
      <c r="BD36" t="s">
        <v>106</v>
      </c>
      <c r="BE36" t="s">
        <v>106</v>
      </c>
      <c r="BF36">
        <v>0</v>
      </c>
      <c r="BG36">
        <v>0</v>
      </c>
      <c r="BH36" s="7">
        <v>0.01</v>
      </c>
      <c r="BI36" t="s">
        <v>106</v>
      </c>
      <c r="BJ36">
        <v>0</v>
      </c>
      <c r="BK36" t="s">
        <v>106</v>
      </c>
      <c r="BL36" s="7">
        <v>0.02</v>
      </c>
      <c r="BM36" s="7">
        <v>0.01</v>
      </c>
      <c r="BN36">
        <v>0</v>
      </c>
      <c r="BO36" t="s">
        <v>106</v>
      </c>
      <c r="BP36" s="7">
        <v>0.01</v>
      </c>
      <c r="BQ36" s="7">
        <v>0.01</v>
      </c>
      <c r="BR36">
        <v>0</v>
      </c>
      <c r="BS36" s="7">
        <v>0.01</v>
      </c>
      <c r="BT36" t="s">
        <v>106</v>
      </c>
      <c r="BU36" t="s">
        <v>106</v>
      </c>
      <c r="BV36" t="s">
        <v>106</v>
      </c>
      <c r="BW36" s="7">
        <v>0.01</v>
      </c>
      <c r="BX36" t="s">
        <v>106</v>
      </c>
      <c r="BY36">
        <v>0</v>
      </c>
      <c r="BZ36" t="s">
        <v>106</v>
      </c>
    </row>
    <row r="37" spans="1:78" x14ac:dyDescent="0.25">
      <c r="A37" t="s">
        <v>878</v>
      </c>
      <c r="B37">
        <v>5</v>
      </c>
      <c r="C37">
        <v>5</v>
      </c>
      <c r="D37">
        <v>0</v>
      </c>
      <c r="E37">
        <v>0</v>
      </c>
      <c r="F37">
        <v>1</v>
      </c>
      <c r="G37">
        <v>1</v>
      </c>
      <c r="H37">
        <v>2</v>
      </c>
      <c r="I37">
        <v>1</v>
      </c>
      <c r="J37">
        <v>2</v>
      </c>
      <c r="K37">
        <v>1</v>
      </c>
      <c r="L37">
        <v>0</v>
      </c>
      <c r="M37">
        <v>1</v>
      </c>
      <c r="N37">
        <v>3</v>
      </c>
      <c r="O37">
        <v>0</v>
      </c>
      <c r="P37">
        <v>0</v>
      </c>
      <c r="Q37">
        <v>0</v>
      </c>
      <c r="R37">
        <v>4</v>
      </c>
      <c r="S37">
        <v>4</v>
      </c>
      <c r="T37">
        <v>1</v>
      </c>
      <c r="U37">
        <v>0</v>
      </c>
      <c r="V37">
        <v>4</v>
      </c>
      <c r="W37">
        <v>0</v>
      </c>
      <c r="X37">
        <v>0</v>
      </c>
      <c r="Y37">
        <v>0</v>
      </c>
      <c r="Z37">
        <v>5</v>
      </c>
      <c r="AA37">
        <v>5</v>
      </c>
      <c r="AB37">
        <v>5</v>
      </c>
      <c r="AC37">
        <v>0</v>
      </c>
      <c r="AD37">
        <v>5</v>
      </c>
      <c r="AE37">
        <v>0</v>
      </c>
      <c r="AF37">
        <v>4</v>
      </c>
      <c r="AG37">
        <v>1</v>
      </c>
      <c r="AH37">
        <v>0</v>
      </c>
      <c r="AI37">
        <v>4</v>
      </c>
      <c r="AJ37">
        <v>1</v>
      </c>
      <c r="AK37">
        <v>0</v>
      </c>
      <c r="AL37">
        <v>3</v>
      </c>
      <c r="AM37">
        <v>2</v>
      </c>
      <c r="AN37">
        <v>0</v>
      </c>
      <c r="AO37">
        <v>0</v>
      </c>
      <c r="AP37">
        <v>0</v>
      </c>
      <c r="AQ37">
        <v>3</v>
      </c>
      <c r="AR37">
        <v>0</v>
      </c>
      <c r="AS37">
        <v>0</v>
      </c>
      <c r="AT37">
        <v>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1</v>
      </c>
      <c r="BF37">
        <v>3</v>
      </c>
      <c r="BG37">
        <v>2</v>
      </c>
      <c r="BH37">
        <v>2</v>
      </c>
      <c r="BI37">
        <v>0</v>
      </c>
      <c r="BJ37">
        <v>1</v>
      </c>
      <c r="BK37">
        <v>0</v>
      </c>
      <c r="BL37">
        <v>1</v>
      </c>
      <c r="BM37">
        <v>0</v>
      </c>
      <c r="BN37">
        <v>2</v>
      </c>
      <c r="BO37">
        <v>0</v>
      </c>
      <c r="BP37">
        <v>2</v>
      </c>
      <c r="BQ37">
        <v>2</v>
      </c>
      <c r="BR37">
        <v>1</v>
      </c>
      <c r="BS37">
        <v>1</v>
      </c>
      <c r="BT37">
        <v>0</v>
      </c>
      <c r="BU37">
        <v>1</v>
      </c>
      <c r="BV37">
        <v>1</v>
      </c>
      <c r="BW37">
        <v>1</v>
      </c>
      <c r="BX37">
        <v>5</v>
      </c>
      <c r="BY37">
        <v>5</v>
      </c>
      <c r="BZ37">
        <v>2</v>
      </c>
    </row>
    <row r="38" spans="1:78" x14ac:dyDescent="0.25">
      <c r="B38">
        <v>0</v>
      </c>
      <c r="C38">
        <v>0</v>
      </c>
      <c r="D38" t="s">
        <v>106</v>
      </c>
      <c r="E38" t="s">
        <v>106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 t="s">
        <v>106</v>
      </c>
      <c r="P38" t="s">
        <v>106</v>
      </c>
      <c r="Q38">
        <v>0</v>
      </c>
      <c r="R38">
        <v>0</v>
      </c>
      <c r="S38">
        <v>0</v>
      </c>
      <c r="T38">
        <v>0</v>
      </c>
      <c r="U38" t="s">
        <v>106</v>
      </c>
      <c r="V38">
        <v>0</v>
      </c>
      <c r="W38">
        <v>0</v>
      </c>
      <c r="X38" t="s">
        <v>106</v>
      </c>
      <c r="Y38" t="s">
        <v>106</v>
      </c>
      <c r="Z38">
        <v>0</v>
      </c>
      <c r="AA38">
        <v>0</v>
      </c>
      <c r="AB38">
        <v>0</v>
      </c>
      <c r="AC38" t="s">
        <v>106</v>
      </c>
      <c r="AD38">
        <v>0</v>
      </c>
      <c r="AE38" t="s">
        <v>106</v>
      </c>
      <c r="AF38">
        <v>0</v>
      </c>
      <c r="AG38">
        <v>0</v>
      </c>
      <c r="AH38" t="s">
        <v>106</v>
      </c>
      <c r="AI38">
        <v>0</v>
      </c>
      <c r="AJ38">
        <v>0</v>
      </c>
      <c r="AK38" t="s">
        <v>106</v>
      </c>
      <c r="AL38">
        <v>0</v>
      </c>
      <c r="AM38">
        <v>0</v>
      </c>
      <c r="AN38" t="s">
        <v>106</v>
      </c>
      <c r="AO38" t="s">
        <v>106</v>
      </c>
      <c r="AP38" t="s">
        <v>106</v>
      </c>
      <c r="AQ38" s="7">
        <v>0.01</v>
      </c>
      <c r="AR38" t="s">
        <v>106</v>
      </c>
      <c r="AS38" t="s">
        <v>106</v>
      </c>
      <c r="AT38">
        <v>0</v>
      </c>
      <c r="AU38" t="s">
        <v>106</v>
      </c>
      <c r="AV38">
        <v>0</v>
      </c>
      <c r="AW38" t="s">
        <v>106</v>
      </c>
      <c r="AX38" t="s">
        <v>106</v>
      </c>
      <c r="AY38" t="s">
        <v>106</v>
      </c>
      <c r="AZ38" t="s">
        <v>106</v>
      </c>
      <c r="BA38" t="s">
        <v>106</v>
      </c>
      <c r="BB38" t="s">
        <v>106</v>
      </c>
      <c r="BC38" t="s">
        <v>106</v>
      </c>
      <c r="BD38" t="s">
        <v>106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 t="s">
        <v>106</v>
      </c>
      <c r="BL38" s="7">
        <v>0.01</v>
      </c>
      <c r="BM38" t="s">
        <v>106</v>
      </c>
      <c r="BN38">
        <v>0</v>
      </c>
      <c r="BO38" t="s">
        <v>106</v>
      </c>
      <c r="BP38" s="7">
        <v>0.02</v>
      </c>
      <c r="BQ38">
        <v>0</v>
      </c>
      <c r="BR38">
        <v>0</v>
      </c>
      <c r="BS38">
        <v>0</v>
      </c>
      <c r="BT38">
        <v>0</v>
      </c>
      <c r="BU38" s="7">
        <v>0.01</v>
      </c>
      <c r="BV38" s="7">
        <v>0.01</v>
      </c>
      <c r="BW38">
        <v>0</v>
      </c>
      <c r="BX38">
        <v>0</v>
      </c>
      <c r="BY38">
        <v>0</v>
      </c>
      <c r="BZ38">
        <v>0</v>
      </c>
    </row>
    <row r="39" spans="1:78" x14ac:dyDescent="0.25">
      <c r="A39" t="s">
        <v>879</v>
      </c>
      <c r="B39">
        <v>15</v>
      </c>
      <c r="C39">
        <v>14</v>
      </c>
      <c r="D39">
        <v>0</v>
      </c>
      <c r="E39">
        <v>1</v>
      </c>
      <c r="F39">
        <v>3</v>
      </c>
      <c r="G39">
        <v>8</v>
      </c>
      <c r="H39">
        <v>3</v>
      </c>
      <c r="I39">
        <v>7</v>
      </c>
      <c r="J39">
        <v>5</v>
      </c>
      <c r="K39">
        <v>2</v>
      </c>
      <c r="L39">
        <v>0</v>
      </c>
      <c r="M39">
        <v>2</v>
      </c>
      <c r="N39">
        <v>13</v>
      </c>
      <c r="O39">
        <v>0</v>
      </c>
      <c r="P39">
        <v>0</v>
      </c>
      <c r="Q39">
        <v>2</v>
      </c>
      <c r="R39">
        <v>13</v>
      </c>
      <c r="S39">
        <v>6</v>
      </c>
      <c r="T39">
        <v>6</v>
      </c>
      <c r="U39">
        <v>2</v>
      </c>
      <c r="V39">
        <v>15</v>
      </c>
      <c r="W39">
        <v>0</v>
      </c>
      <c r="X39">
        <v>0</v>
      </c>
      <c r="Y39">
        <v>3</v>
      </c>
      <c r="Z39">
        <v>12</v>
      </c>
      <c r="AA39">
        <v>15</v>
      </c>
      <c r="AB39">
        <v>12</v>
      </c>
      <c r="AC39">
        <v>1</v>
      </c>
      <c r="AD39">
        <v>13</v>
      </c>
      <c r="AE39">
        <v>0</v>
      </c>
      <c r="AF39">
        <v>11</v>
      </c>
      <c r="AG39">
        <v>4</v>
      </c>
      <c r="AH39">
        <v>0</v>
      </c>
      <c r="AI39">
        <v>12</v>
      </c>
      <c r="AJ39">
        <v>1</v>
      </c>
      <c r="AK39">
        <v>1</v>
      </c>
      <c r="AL39">
        <v>8</v>
      </c>
      <c r="AM39">
        <v>6</v>
      </c>
      <c r="AN39">
        <v>0</v>
      </c>
      <c r="AO39">
        <v>1</v>
      </c>
      <c r="AP39">
        <v>5</v>
      </c>
      <c r="AQ39">
        <v>0</v>
      </c>
      <c r="AR39">
        <v>0</v>
      </c>
      <c r="AS39">
        <v>3</v>
      </c>
      <c r="AT39">
        <v>3</v>
      </c>
      <c r="AU39">
        <v>0</v>
      </c>
      <c r="AV39">
        <v>2</v>
      </c>
      <c r="AW39">
        <v>0</v>
      </c>
      <c r="AX39">
        <v>0</v>
      </c>
      <c r="AY39">
        <v>0</v>
      </c>
      <c r="AZ39">
        <v>0</v>
      </c>
      <c r="BA39">
        <v>1</v>
      </c>
      <c r="BB39">
        <v>0</v>
      </c>
      <c r="BC39">
        <v>1</v>
      </c>
      <c r="BD39">
        <v>0</v>
      </c>
      <c r="BE39">
        <v>6</v>
      </c>
      <c r="BF39">
        <v>9</v>
      </c>
      <c r="BG39">
        <v>12</v>
      </c>
      <c r="BH39">
        <v>2</v>
      </c>
      <c r="BI39">
        <v>9</v>
      </c>
      <c r="BJ39">
        <v>4</v>
      </c>
      <c r="BK39">
        <v>0</v>
      </c>
      <c r="BL39">
        <v>0</v>
      </c>
      <c r="BM39">
        <v>9</v>
      </c>
      <c r="BN39">
        <v>2</v>
      </c>
      <c r="BO39">
        <v>3</v>
      </c>
      <c r="BP39">
        <v>0</v>
      </c>
      <c r="BQ39">
        <v>9</v>
      </c>
      <c r="BR39">
        <v>11</v>
      </c>
      <c r="BS39">
        <v>11</v>
      </c>
      <c r="BT39">
        <v>0</v>
      </c>
      <c r="BU39">
        <v>6</v>
      </c>
      <c r="BV39">
        <v>1</v>
      </c>
      <c r="BW39">
        <v>8</v>
      </c>
      <c r="BX39">
        <v>12</v>
      </c>
      <c r="BY39">
        <v>12</v>
      </c>
      <c r="BZ39">
        <v>11</v>
      </c>
    </row>
    <row r="40" spans="1:78" x14ac:dyDescent="0.25">
      <c r="B40" s="7">
        <v>0.01</v>
      </c>
      <c r="C40" s="7">
        <v>0.01</v>
      </c>
      <c r="D40" t="s">
        <v>108</v>
      </c>
      <c r="E40" s="7">
        <v>0.01</v>
      </c>
      <c r="F40" s="7">
        <v>0.01</v>
      </c>
      <c r="G40" s="7">
        <v>0.01</v>
      </c>
      <c r="H40" s="7">
        <v>0.01</v>
      </c>
      <c r="I40" s="7">
        <v>0.01</v>
      </c>
      <c r="J40" s="7">
        <v>0.01</v>
      </c>
      <c r="K40" s="7">
        <v>0.01</v>
      </c>
      <c r="L40" t="s">
        <v>108</v>
      </c>
      <c r="M40">
        <v>0</v>
      </c>
      <c r="N40" s="7">
        <v>0.01</v>
      </c>
      <c r="O40" t="s">
        <v>108</v>
      </c>
      <c r="P40" t="s">
        <v>108</v>
      </c>
      <c r="Q40" s="7">
        <v>0.01</v>
      </c>
      <c r="R40" s="7">
        <v>0.01</v>
      </c>
      <c r="S40">
        <v>0</v>
      </c>
      <c r="T40" s="7">
        <v>0.02</v>
      </c>
      <c r="U40" s="7">
        <v>0.01</v>
      </c>
      <c r="V40" s="7">
        <v>0.01</v>
      </c>
      <c r="W40" t="s">
        <v>108</v>
      </c>
      <c r="X40" t="s">
        <v>108</v>
      </c>
      <c r="Y40" s="7">
        <v>0.01</v>
      </c>
      <c r="Z40" s="7">
        <v>0.01</v>
      </c>
      <c r="AA40" s="7">
        <v>0.01</v>
      </c>
      <c r="AB40" s="7">
        <v>0.01</v>
      </c>
      <c r="AC40">
        <v>0</v>
      </c>
      <c r="AD40" s="7">
        <v>0.01</v>
      </c>
      <c r="AE40" t="s">
        <v>108</v>
      </c>
      <c r="AF40" s="7">
        <v>0.01</v>
      </c>
      <c r="AG40" s="7">
        <v>0.01</v>
      </c>
      <c r="AH40" t="s">
        <v>108</v>
      </c>
      <c r="AI40" s="7">
        <v>0.01</v>
      </c>
      <c r="AJ40" s="7">
        <v>0.01</v>
      </c>
      <c r="AK40" s="7">
        <v>0.01</v>
      </c>
      <c r="AL40" s="7">
        <v>0.01</v>
      </c>
      <c r="AM40" s="7">
        <v>0.01</v>
      </c>
      <c r="AN40" t="s">
        <v>108</v>
      </c>
      <c r="AO40" s="7">
        <v>0.01</v>
      </c>
      <c r="AP40" s="7">
        <v>0.03</v>
      </c>
      <c r="AQ40" t="s">
        <v>108</v>
      </c>
      <c r="AR40" t="s">
        <v>108</v>
      </c>
      <c r="AS40" s="7">
        <v>0.02</v>
      </c>
      <c r="AT40" s="7">
        <v>0.01</v>
      </c>
      <c r="AU40" t="s">
        <v>108</v>
      </c>
      <c r="AV40" s="7">
        <v>0.01</v>
      </c>
      <c r="AW40" t="s">
        <v>108</v>
      </c>
      <c r="AX40" t="s">
        <v>108</v>
      </c>
      <c r="AY40" t="s">
        <v>108</v>
      </c>
      <c r="AZ40" t="s">
        <v>108</v>
      </c>
      <c r="BA40" s="7">
        <v>0.01</v>
      </c>
      <c r="BB40" t="s">
        <v>108</v>
      </c>
      <c r="BC40" s="7">
        <v>0.01</v>
      </c>
      <c r="BD40" t="s">
        <v>108</v>
      </c>
      <c r="BE40" s="7">
        <v>0.02</v>
      </c>
      <c r="BF40" s="7">
        <v>0.01</v>
      </c>
      <c r="BG40" s="7">
        <v>0.01</v>
      </c>
      <c r="BH40">
        <v>0</v>
      </c>
      <c r="BI40" s="7">
        <v>0.01</v>
      </c>
      <c r="BJ40" s="7">
        <v>0.01</v>
      </c>
      <c r="BK40" t="s">
        <v>108</v>
      </c>
      <c r="BL40" t="s">
        <v>108</v>
      </c>
      <c r="BM40" s="7">
        <v>0.02</v>
      </c>
      <c r="BN40">
        <v>0</v>
      </c>
      <c r="BO40">
        <v>0</v>
      </c>
      <c r="BP40" t="s">
        <v>108</v>
      </c>
      <c r="BQ40" s="7">
        <v>0.01</v>
      </c>
      <c r="BR40" s="7">
        <v>0.01</v>
      </c>
      <c r="BS40" s="7">
        <v>0.01</v>
      </c>
      <c r="BT40" t="s">
        <v>108</v>
      </c>
      <c r="BU40" s="7">
        <v>0.02</v>
      </c>
      <c r="BV40" s="7">
        <v>0.01</v>
      </c>
      <c r="BW40" s="7">
        <v>0.02</v>
      </c>
      <c r="BX40" s="7">
        <v>0.01</v>
      </c>
      <c r="BY40" s="7">
        <v>0.01</v>
      </c>
      <c r="BZ40" s="7">
        <v>0.01</v>
      </c>
    </row>
    <row r="41" spans="1:78" x14ac:dyDescent="0.25">
      <c r="A41" t="s">
        <v>880</v>
      </c>
      <c r="B41">
        <v>1</v>
      </c>
      <c r="C41">
        <v>1</v>
      </c>
      <c r="D41">
        <v>0</v>
      </c>
      <c r="E41">
        <v>0</v>
      </c>
      <c r="F41">
        <v>0</v>
      </c>
      <c r="G41">
        <v>1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1</v>
      </c>
      <c r="O41">
        <v>0</v>
      </c>
      <c r="P41">
        <v>0</v>
      </c>
      <c r="Q41">
        <v>0</v>
      </c>
      <c r="R41">
        <v>1</v>
      </c>
      <c r="S41">
        <v>0</v>
      </c>
      <c r="T41">
        <v>1</v>
      </c>
      <c r="U41">
        <v>0</v>
      </c>
      <c r="V41">
        <v>1</v>
      </c>
      <c r="W41">
        <v>0</v>
      </c>
      <c r="X41">
        <v>0</v>
      </c>
      <c r="Y41">
        <v>0</v>
      </c>
      <c r="Z41">
        <v>1</v>
      </c>
      <c r="AA41">
        <v>1</v>
      </c>
      <c r="AB41">
        <v>1</v>
      </c>
      <c r="AC41">
        <v>0</v>
      </c>
      <c r="AD41">
        <v>0</v>
      </c>
      <c r="AE41">
        <v>1</v>
      </c>
      <c r="AF41">
        <v>1</v>
      </c>
      <c r="AG41">
        <v>0</v>
      </c>
      <c r="AH41">
        <v>0</v>
      </c>
      <c r="AI41">
        <v>0</v>
      </c>
      <c r="AJ41">
        <v>0</v>
      </c>
      <c r="AK41">
        <v>1</v>
      </c>
      <c r="AL41">
        <v>0</v>
      </c>
      <c r="AM41">
        <v>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</v>
      </c>
      <c r="BG41">
        <v>0</v>
      </c>
      <c r="BH41">
        <v>1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</row>
    <row r="42" spans="1:78" x14ac:dyDescent="0.25">
      <c r="B42">
        <v>0</v>
      </c>
      <c r="C42">
        <v>0</v>
      </c>
      <c r="D42" t="s">
        <v>106</v>
      </c>
      <c r="E42" t="s">
        <v>106</v>
      </c>
      <c r="F42" t="s">
        <v>106</v>
      </c>
      <c r="G42">
        <v>0</v>
      </c>
      <c r="H42" t="s">
        <v>106</v>
      </c>
      <c r="I42" t="s">
        <v>106</v>
      </c>
      <c r="J42" t="s">
        <v>106</v>
      </c>
      <c r="K42">
        <v>0</v>
      </c>
      <c r="L42" t="s">
        <v>106</v>
      </c>
      <c r="M42" t="s">
        <v>106</v>
      </c>
      <c r="N42">
        <v>0</v>
      </c>
      <c r="O42" t="s">
        <v>106</v>
      </c>
      <c r="P42" t="s">
        <v>106</v>
      </c>
      <c r="Q42" t="s">
        <v>106</v>
      </c>
      <c r="R42">
        <v>0</v>
      </c>
      <c r="S42" t="s">
        <v>106</v>
      </c>
      <c r="T42">
        <v>0</v>
      </c>
      <c r="U42" t="s">
        <v>106</v>
      </c>
      <c r="V42">
        <v>0</v>
      </c>
      <c r="W42" t="s">
        <v>106</v>
      </c>
      <c r="X42" t="s">
        <v>106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 t="s">
        <v>106</v>
      </c>
      <c r="AE42" s="7">
        <v>0.02</v>
      </c>
      <c r="AF42">
        <v>0</v>
      </c>
      <c r="AG42" t="s">
        <v>106</v>
      </c>
      <c r="AH42" t="s">
        <v>106</v>
      </c>
      <c r="AI42" t="s">
        <v>106</v>
      </c>
      <c r="AJ42" t="s">
        <v>106</v>
      </c>
      <c r="AK42" s="7">
        <v>0.01</v>
      </c>
      <c r="AL42" t="s">
        <v>106</v>
      </c>
      <c r="AM42">
        <v>0</v>
      </c>
      <c r="AN42" t="s">
        <v>106</v>
      </c>
      <c r="AO42" t="s">
        <v>106</v>
      </c>
      <c r="AP42" t="s">
        <v>106</v>
      </c>
      <c r="AQ42" t="s">
        <v>106</v>
      </c>
      <c r="AR42" t="s">
        <v>106</v>
      </c>
      <c r="AS42" t="s">
        <v>106</v>
      </c>
      <c r="AT42" s="7">
        <v>0.01</v>
      </c>
      <c r="AU42" t="s">
        <v>106</v>
      </c>
      <c r="AV42" t="s">
        <v>106</v>
      </c>
      <c r="AW42" t="s">
        <v>106</v>
      </c>
      <c r="AX42" t="s">
        <v>106</v>
      </c>
      <c r="AY42" t="s">
        <v>106</v>
      </c>
      <c r="AZ42" t="s">
        <v>106</v>
      </c>
      <c r="BA42" t="s">
        <v>106</v>
      </c>
      <c r="BB42" t="s">
        <v>106</v>
      </c>
      <c r="BC42" t="s">
        <v>106</v>
      </c>
      <c r="BD42" t="s">
        <v>106</v>
      </c>
      <c r="BE42" t="s">
        <v>106</v>
      </c>
      <c r="BF42">
        <v>0</v>
      </c>
      <c r="BG42" t="s">
        <v>106</v>
      </c>
      <c r="BH42">
        <v>0</v>
      </c>
      <c r="BI42" t="s">
        <v>106</v>
      </c>
      <c r="BJ42" t="s">
        <v>106</v>
      </c>
      <c r="BK42" t="s">
        <v>106</v>
      </c>
      <c r="BL42" t="s">
        <v>106</v>
      </c>
      <c r="BM42" t="s">
        <v>106</v>
      </c>
      <c r="BN42" t="s">
        <v>106</v>
      </c>
      <c r="BO42">
        <v>0</v>
      </c>
      <c r="BP42" t="s">
        <v>106</v>
      </c>
      <c r="BQ42" t="s">
        <v>106</v>
      </c>
      <c r="BR42" t="s">
        <v>106</v>
      </c>
      <c r="BS42" t="s">
        <v>106</v>
      </c>
      <c r="BT42" t="s">
        <v>106</v>
      </c>
      <c r="BU42" t="s">
        <v>106</v>
      </c>
      <c r="BV42" t="s">
        <v>106</v>
      </c>
      <c r="BW42" t="s">
        <v>106</v>
      </c>
      <c r="BX42" t="s">
        <v>106</v>
      </c>
      <c r="BY42" t="s">
        <v>106</v>
      </c>
      <c r="BZ42" t="s">
        <v>106</v>
      </c>
    </row>
    <row r="43" spans="1:78" x14ac:dyDescent="0.25">
      <c r="A43" t="s">
        <v>881</v>
      </c>
      <c r="B43">
        <v>7</v>
      </c>
      <c r="C43">
        <v>4</v>
      </c>
      <c r="D43">
        <v>1</v>
      </c>
      <c r="E43">
        <v>2</v>
      </c>
      <c r="F43">
        <v>1</v>
      </c>
      <c r="G43">
        <v>4</v>
      </c>
      <c r="H43">
        <v>1</v>
      </c>
      <c r="I43">
        <v>3</v>
      </c>
      <c r="J43">
        <v>3</v>
      </c>
      <c r="K43">
        <v>1</v>
      </c>
      <c r="L43">
        <v>0</v>
      </c>
      <c r="M43">
        <v>0</v>
      </c>
      <c r="N43">
        <v>7</v>
      </c>
      <c r="O43">
        <v>0</v>
      </c>
      <c r="P43">
        <v>0</v>
      </c>
      <c r="Q43">
        <v>0</v>
      </c>
      <c r="R43">
        <v>7</v>
      </c>
      <c r="S43">
        <v>3</v>
      </c>
      <c r="T43">
        <v>3</v>
      </c>
      <c r="U43">
        <v>0</v>
      </c>
      <c r="V43">
        <v>5</v>
      </c>
      <c r="W43">
        <v>0</v>
      </c>
      <c r="X43">
        <v>1</v>
      </c>
      <c r="Y43">
        <v>0</v>
      </c>
      <c r="Z43">
        <v>7</v>
      </c>
      <c r="AA43">
        <v>7</v>
      </c>
      <c r="AB43">
        <v>7</v>
      </c>
      <c r="AC43">
        <v>1</v>
      </c>
      <c r="AD43">
        <v>2</v>
      </c>
      <c r="AE43">
        <v>3</v>
      </c>
      <c r="AF43">
        <v>4</v>
      </c>
      <c r="AG43">
        <v>2</v>
      </c>
      <c r="AH43">
        <v>0</v>
      </c>
      <c r="AI43">
        <v>4</v>
      </c>
      <c r="AJ43">
        <v>1</v>
      </c>
      <c r="AK43">
        <v>2</v>
      </c>
      <c r="AL43">
        <v>2</v>
      </c>
      <c r="AM43">
        <v>3</v>
      </c>
      <c r="AN43">
        <v>0</v>
      </c>
      <c r="AO43">
        <v>1</v>
      </c>
      <c r="AP43">
        <v>0</v>
      </c>
      <c r="AQ43">
        <v>0</v>
      </c>
      <c r="AR43">
        <v>1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1</v>
      </c>
      <c r="AZ43">
        <v>1</v>
      </c>
      <c r="BA43">
        <v>2</v>
      </c>
      <c r="BB43">
        <v>0</v>
      </c>
      <c r="BC43">
        <v>0</v>
      </c>
      <c r="BD43">
        <v>0</v>
      </c>
      <c r="BE43">
        <v>0</v>
      </c>
      <c r="BF43">
        <v>7</v>
      </c>
      <c r="BG43">
        <v>5</v>
      </c>
      <c r="BH43">
        <v>2</v>
      </c>
      <c r="BI43">
        <v>0</v>
      </c>
      <c r="BJ43">
        <v>3</v>
      </c>
      <c r="BK43">
        <v>0</v>
      </c>
      <c r="BL43">
        <v>1</v>
      </c>
      <c r="BM43">
        <v>3</v>
      </c>
      <c r="BN43">
        <v>1</v>
      </c>
      <c r="BO43">
        <v>1</v>
      </c>
      <c r="BP43">
        <v>2</v>
      </c>
      <c r="BQ43">
        <v>2</v>
      </c>
      <c r="BR43">
        <v>4</v>
      </c>
      <c r="BS43">
        <v>4</v>
      </c>
      <c r="BT43">
        <v>0</v>
      </c>
      <c r="BU43">
        <v>0</v>
      </c>
      <c r="BV43">
        <v>0</v>
      </c>
      <c r="BW43">
        <v>2</v>
      </c>
      <c r="BX43">
        <v>2</v>
      </c>
      <c r="BY43">
        <v>5</v>
      </c>
      <c r="BZ43">
        <v>2</v>
      </c>
    </row>
    <row r="44" spans="1:78" x14ac:dyDescent="0.25">
      <c r="B44">
        <v>0</v>
      </c>
      <c r="C44">
        <v>0</v>
      </c>
      <c r="D44" s="7">
        <v>0.01</v>
      </c>
      <c r="E44" s="7">
        <v>0.02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t="s">
        <v>106</v>
      </c>
      <c r="M44" t="s">
        <v>106</v>
      </c>
      <c r="N44">
        <v>0</v>
      </c>
      <c r="O44" t="s">
        <v>106</v>
      </c>
      <c r="P44" t="s">
        <v>106</v>
      </c>
      <c r="Q44" t="s">
        <v>106</v>
      </c>
      <c r="R44">
        <v>0</v>
      </c>
      <c r="S44">
        <v>0</v>
      </c>
      <c r="T44" s="7">
        <v>0.01</v>
      </c>
      <c r="U44" t="s">
        <v>106</v>
      </c>
      <c r="V44">
        <v>0</v>
      </c>
      <c r="W44" t="s">
        <v>106</v>
      </c>
      <c r="X44" s="7">
        <v>0.01</v>
      </c>
      <c r="Y44" t="s">
        <v>106</v>
      </c>
      <c r="Z44">
        <v>0</v>
      </c>
      <c r="AA44">
        <v>0</v>
      </c>
      <c r="AB44">
        <v>0</v>
      </c>
      <c r="AC44">
        <v>0</v>
      </c>
      <c r="AD44">
        <v>0</v>
      </c>
      <c r="AE44" s="7">
        <v>0.03</v>
      </c>
      <c r="AF44">
        <v>0</v>
      </c>
      <c r="AG44" s="7">
        <v>0.01</v>
      </c>
      <c r="AH44" t="s">
        <v>106</v>
      </c>
      <c r="AI44">
        <v>0</v>
      </c>
      <c r="AJ44" s="7">
        <v>0.01</v>
      </c>
      <c r="AK44" s="7">
        <v>0.01</v>
      </c>
      <c r="AL44">
        <v>0</v>
      </c>
      <c r="AM44">
        <v>0</v>
      </c>
      <c r="AN44" t="s">
        <v>106</v>
      </c>
      <c r="AO44" s="7">
        <v>0.01</v>
      </c>
      <c r="AP44" t="s">
        <v>106</v>
      </c>
      <c r="AQ44" t="s">
        <v>106</v>
      </c>
      <c r="AR44" s="7">
        <v>0.01</v>
      </c>
      <c r="AS44" t="s">
        <v>106</v>
      </c>
      <c r="AT44" t="s">
        <v>106</v>
      </c>
      <c r="AU44" t="s">
        <v>106</v>
      </c>
      <c r="AV44" t="s">
        <v>106</v>
      </c>
      <c r="AW44" s="7">
        <v>0.02</v>
      </c>
      <c r="AX44" t="s">
        <v>106</v>
      </c>
      <c r="AY44" s="7">
        <v>0.01</v>
      </c>
      <c r="AZ44" s="7">
        <v>0.01</v>
      </c>
      <c r="BA44" s="7">
        <v>0.02</v>
      </c>
      <c r="BB44" t="s">
        <v>106</v>
      </c>
      <c r="BC44" t="s">
        <v>106</v>
      </c>
      <c r="BD44" t="s">
        <v>106</v>
      </c>
      <c r="BE44" t="s">
        <v>106</v>
      </c>
      <c r="BF44">
        <v>0</v>
      </c>
      <c r="BG44">
        <v>0</v>
      </c>
      <c r="BH44">
        <v>0</v>
      </c>
      <c r="BI44" t="s">
        <v>106</v>
      </c>
      <c r="BJ44" s="7">
        <v>0.01</v>
      </c>
      <c r="BK44" t="s">
        <v>106</v>
      </c>
      <c r="BL44" s="7">
        <v>0.02</v>
      </c>
      <c r="BM44">
        <v>0</v>
      </c>
      <c r="BN44">
        <v>0</v>
      </c>
      <c r="BO44">
        <v>0</v>
      </c>
      <c r="BP44" s="7">
        <v>0.01</v>
      </c>
      <c r="BQ44">
        <v>0</v>
      </c>
      <c r="BR44">
        <v>0</v>
      </c>
      <c r="BS44">
        <v>0</v>
      </c>
      <c r="BT44" t="s">
        <v>106</v>
      </c>
      <c r="BU44" t="s">
        <v>106</v>
      </c>
      <c r="BV44" t="s">
        <v>106</v>
      </c>
      <c r="BW44">
        <v>0</v>
      </c>
      <c r="BX44">
        <v>0</v>
      </c>
      <c r="BY44">
        <v>0</v>
      </c>
      <c r="BZ44">
        <v>0</v>
      </c>
    </row>
    <row r="45" spans="1:78" x14ac:dyDescent="0.25">
      <c r="A45" t="s">
        <v>882</v>
      </c>
      <c r="B45">
        <v>12</v>
      </c>
      <c r="C45">
        <v>12</v>
      </c>
      <c r="D45">
        <v>1</v>
      </c>
      <c r="E45">
        <v>0</v>
      </c>
      <c r="F45">
        <v>2</v>
      </c>
      <c r="G45">
        <v>8</v>
      </c>
      <c r="H45">
        <v>3</v>
      </c>
      <c r="I45">
        <v>9</v>
      </c>
      <c r="J45">
        <v>1</v>
      </c>
      <c r="K45">
        <v>1</v>
      </c>
      <c r="L45">
        <v>1</v>
      </c>
      <c r="M45">
        <v>1</v>
      </c>
      <c r="N45">
        <v>11</v>
      </c>
      <c r="O45">
        <v>1</v>
      </c>
      <c r="P45">
        <v>0</v>
      </c>
      <c r="Q45">
        <v>5</v>
      </c>
      <c r="R45">
        <v>8</v>
      </c>
      <c r="S45">
        <v>6</v>
      </c>
      <c r="T45">
        <v>5</v>
      </c>
      <c r="U45">
        <v>1</v>
      </c>
      <c r="V45">
        <v>12</v>
      </c>
      <c r="W45">
        <v>0</v>
      </c>
      <c r="X45">
        <v>0</v>
      </c>
      <c r="Y45">
        <v>0</v>
      </c>
      <c r="Z45">
        <v>12</v>
      </c>
      <c r="AA45">
        <v>12</v>
      </c>
      <c r="AB45">
        <v>12</v>
      </c>
      <c r="AC45">
        <v>0</v>
      </c>
      <c r="AD45">
        <v>10</v>
      </c>
      <c r="AE45">
        <v>2</v>
      </c>
      <c r="AF45">
        <v>9</v>
      </c>
      <c r="AG45">
        <v>3</v>
      </c>
      <c r="AH45">
        <v>0</v>
      </c>
      <c r="AI45">
        <v>8</v>
      </c>
      <c r="AJ45">
        <v>0</v>
      </c>
      <c r="AK45">
        <v>5</v>
      </c>
      <c r="AL45">
        <v>6</v>
      </c>
      <c r="AM45">
        <v>7</v>
      </c>
      <c r="AN45">
        <v>0</v>
      </c>
      <c r="AO45">
        <v>0</v>
      </c>
      <c r="AP45">
        <v>1</v>
      </c>
      <c r="AQ45">
        <v>2</v>
      </c>
      <c r="AR45">
        <v>0</v>
      </c>
      <c r="AS45">
        <v>3</v>
      </c>
      <c r="AT45">
        <v>0</v>
      </c>
      <c r="AU45">
        <v>1</v>
      </c>
      <c r="AV45">
        <v>0</v>
      </c>
      <c r="AW45">
        <v>0</v>
      </c>
      <c r="AX45">
        <v>1</v>
      </c>
      <c r="AY45">
        <v>2</v>
      </c>
      <c r="AZ45">
        <v>1</v>
      </c>
      <c r="BA45">
        <v>2</v>
      </c>
      <c r="BB45">
        <v>1</v>
      </c>
      <c r="BC45">
        <v>0</v>
      </c>
      <c r="BD45">
        <v>0</v>
      </c>
      <c r="BE45">
        <v>5</v>
      </c>
      <c r="BF45">
        <v>8</v>
      </c>
      <c r="BG45">
        <v>11</v>
      </c>
      <c r="BH45">
        <v>2</v>
      </c>
      <c r="BI45">
        <v>7</v>
      </c>
      <c r="BJ45">
        <v>2</v>
      </c>
      <c r="BK45">
        <v>1</v>
      </c>
      <c r="BL45">
        <v>0</v>
      </c>
      <c r="BM45">
        <v>8</v>
      </c>
      <c r="BN45">
        <v>0</v>
      </c>
      <c r="BO45">
        <v>5</v>
      </c>
      <c r="BP45">
        <v>0</v>
      </c>
      <c r="BQ45">
        <v>5</v>
      </c>
      <c r="BR45">
        <v>5</v>
      </c>
      <c r="BS45">
        <v>5</v>
      </c>
      <c r="BT45">
        <v>2</v>
      </c>
      <c r="BU45">
        <v>4</v>
      </c>
      <c r="BV45">
        <v>1</v>
      </c>
      <c r="BW45">
        <v>4</v>
      </c>
      <c r="BX45">
        <v>8</v>
      </c>
      <c r="BY45">
        <v>8</v>
      </c>
      <c r="BZ45">
        <v>8</v>
      </c>
    </row>
    <row r="46" spans="1:78" x14ac:dyDescent="0.25">
      <c r="B46" s="7">
        <v>0.01</v>
      </c>
      <c r="C46" s="7">
        <v>0.01</v>
      </c>
      <c r="D46" s="7">
        <v>0.01</v>
      </c>
      <c r="E46" t="s">
        <v>108</v>
      </c>
      <c r="F46" s="7">
        <v>0.01</v>
      </c>
      <c r="G46" s="7">
        <v>0.01</v>
      </c>
      <c r="H46">
        <v>0</v>
      </c>
      <c r="I46" s="7">
        <v>0.01</v>
      </c>
      <c r="J46">
        <v>0</v>
      </c>
      <c r="K46">
        <v>0</v>
      </c>
      <c r="L46">
        <v>0</v>
      </c>
      <c r="M46">
        <v>0</v>
      </c>
      <c r="N46" s="7">
        <v>0.01</v>
      </c>
      <c r="O46" s="7">
        <v>0.01</v>
      </c>
      <c r="P46" t="s">
        <v>108</v>
      </c>
      <c r="Q46" s="7">
        <v>0.01</v>
      </c>
      <c r="R46">
        <v>0</v>
      </c>
      <c r="S46">
        <v>0</v>
      </c>
      <c r="T46" s="7">
        <v>0.01</v>
      </c>
      <c r="U46" s="7">
        <v>0.01</v>
      </c>
      <c r="V46" s="7">
        <v>0.01</v>
      </c>
      <c r="W46" t="s">
        <v>108</v>
      </c>
      <c r="X46" t="s">
        <v>108</v>
      </c>
      <c r="Y46" t="s">
        <v>108</v>
      </c>
      <c r="Z46" s="7">
        <v>0.01</v>
      </c>
      <c r="AA46" s="7">
        <v>0.01</v>
      </c>
      <c r="AB46" s="7">
        <v>0.01</v>
      </c>
      <c r="AC46" t="s">
        <v>108</v>
      </c>
      <c r="AD46" s="7">
        <v>0.01</v>
      </c>
      <c r="AE46" s="7">
        <v>0.03</v>
      </c>
      <c r="AF46" s="7">
        <v>0.01</v>
      </c>
      <c r="AG46" s="7">
        <v>0.01</v>
      </c>
      <c r="AH46" t="s">
        <v>108</v>
      </c>
      <c r="AI46">
        <v>0</v>
      </c>
      <c r="AJ46" t="s">
        <v>108</v>
      </c>
      <c r="AK46" s="7">
        <v>0.03</v>
      </c>
      <c r="AL46" s="7">
        <v>0.01</v>
      </c>
      <c r="AM46" s="7">
        <v>0.01</v>
      </c>
      <c r="AN46" t="s">
        <v>108</v>
      </c>
      <c r="AO46" t="s">
        <v>108</v>
      </c>
      <c r="AP46" s="7">
        <v>0.01</v>
      </c>
      <c r="AQ46" s="7">
        <v>0.01</v>
      </c>
      <c r="AR46" t="s">
        <v>108</v>
      </c>
      <c r="AS46" s="7">
        <v>0.02</v>
      </c>
      <c r="AT46" t="s">
        <v>108</v>
      </c>
      <c r="AU46">
        <v>0</v>
      </c>
      <c r="AV46" t="s">
        <v>108</v>
      </c>
      <c r="AW46" t="s">
        <v>108</v>
      </c>
      <c r="AX46" s="7">
        <v>0.01</v>
      </c>
      <c r="AY46" s="7">
        <v>0.01</v>
      </c>
      <c r="AZ46" s="7">
        <v>0.01</v>
      </c>
      <c r="BA46" s="7">
        <v>0.02</v>
      </c>
      <c r="BB46" s="7">
        <v>0.01</v>
      </c>
      <c r="BC46" t="s">
        <v>108</v>
      </c>
      <c r="BD46" t="s">
        <v>108</v>
      </c>
      <c r="BE46" s="7">
        <v>0.01</v>
      </c>
      <c r="BF46">
        <v>0</v>
      </c>
      <c r="BG46" s="7">
        <v>0.01</v>
      </c>
      <c r="BH46">
        <v>0</v>
      </c>
      <c r="BI46" s="7">
        <v>0.01</v>
      </c>
      <c r="BJ46" s="7">
        <v>0.01</v>
      </c>
      <c r="BK46" s="7">
        <v>0.01</v>
      </c>
      <c r="BL46" t="s">
        <v>108</v>
      </c>
      <c r="BM46" s="7">
        <v>0.01</v>
      </c>
      <c r="BN46" t="s">
        <v>108</v>
      </c>
      <c r="BO46" s="7">
        <v>0.01</v>
      </c>
      <c r="BP46" t="s">
        <v>108</v>
      </c>
      <c r="BQ46" s="7">
        <v>0.01</v>
      </c>
      <c r="BR46" s="7">
        <v>0.01</v>
      </c>
      <c r="BS46" s="7">
        <v>0.01</v>
      </c>
      <c r="BT46" s="7">
        <v>0.02</v>
      </c>
      <c r="BU46" s="7">
        <v>0.01</v>
      </c>
      <c r="BV46" s="7">
        <v>0.01</v>
      </c>
      <c r="BW46" s="7">
        <v>0.01</v>
      </c>
      <c r="BX46" s="7">
        <v>0.01</v>
      </c>
      <c r="BY46" s="7">
        <v>0.01</v>
      </c>
      <c r="BZ46" s="7">
        <v>0.01</v>
      </c>
    </row>
    <row r="47" spans="1:78" x14ac:dyDescent="0.25">
      <c r="A47" t="s">
        <v>883</v>
      </c>
      <c r="B47">
        <v>2</v>
      </c>
      <c r="C47">
        <v>1</v>
      </c>
      <c r="D47">
        <v>1</v>
      </c>
      <c r="E47">
        <v>0</v>
      </c>
      <c r="F47">
        <v>1</v>
      </c>
      <c r="G47">
        <v>1</v>
      </c>
      <c r="H47">
        <v>0</v>
      </c>
      <c r="I47">
        <v>0</v>
      </c>
      <c r="J47">
        <v>0</v>
      </c>
      <c r="K47">
        <v>0</v>
      </c>
      <c r="L47">
        <v>2</v>
      </c>
      <c r="M47">
        <v>1</v>
      </c>
      <c r="N47">
        <v>1</v>
      </c>
      <c r="O47">
        <v>0</v>
      </c>
      <c r="P47">
        <v>0</v>
      </c>
      <c r="Q47">
        <v>1</v>
      </c>
      <c r="R47">
        <v>1</v>
      </c>
      <c r="S47">
        <v>0</v>
      </c>
      <c r="T47">
        <v>1</v>
      </c>
      <c r="U47">
        <v>1</v>
      </c>
      <c r="V47">
        <v>2</v>
      </c>
      <c r="W47">
        <v>0</v>
      </c>
      <c r="X47">
        <v>0</v>
      </c>
      <c r="Y47">
        <v>1</v>
      </c>
      <c r="Z47">
        <v>1</v>
      </c>
      <c r="AA47">
        <v>2</v>
      </c>
      <c r="AB47">
        <v>1</v>
      </c>
      <c r="AC47">
        <v>0</v>
      </c>
      <c r="AD47">
        <v>1</v>
      </c>
      <c r="AE47">
        <v>1</v>
      </c>
      <c r="AF47">
        <v>2</v>
      </c>
      <c r="AG47">
        <v>0</v>
      </c>
      <c r="AH47">
        <v>0</v>
      </c>
      <c r="AI47">
        <v>1</v>
      </c>
      <c r="AJ47">
        <v>0</v>
      </c>
      <c r="AK47">
        <v>1</v>
      </c>
      <c r="AL47">
        <v>1</v>
      </c>
      <c r="AM47">
        <v>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</v>
      </c>
      <c r="AU47">
        <v>0</v>
      </c>
      <c r="AV47">
        <v>1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2</v>
      </c>
      <c r="BG47">
        <v>1</v>
      </c>
      <c r="BH47">
        <v>1</v>
      </c>
      <c r="BI47">
        <v>0</v>
      </c>
      <c r="BJ47">
        <v>1</v>
      </c>
      <c r="BK47">
        <v>0</v>
      </c>
      <c r="BL47">
        <v>0</v>
      </c>
      <c r="BM47">
        <v>0</v>
      </c>
      <c r="BN47">
        <v>2</v>
      </c>
      <c r="BO47">
        <v>0</v>
      </c>
      <c r="BP47">
        <v>0</v>
      </c>
      <c r="BQ47">
        <v>1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1</v>
      </c>
      <c r="BX47">
        <v>1</v>
      </c>
      <c r="BY47">
        <v>1</v>
      </c>
      <c r="BZ47">
        <v>1</v>
      </c>
    </row>
    <row r="48" spans="1:78" x14ac:dyDescent="0.25">
      <c r="B48">
        <v>0</v>
      </c>
      <c r="C48">
        <v>0</v>
      </c>
      <c r="D48">
        <v>0</v>
      </c>
      <c r="E48" t="s">
        <v>106</v>
      </c>
      <c r="F48">
        <v>0</v>
      </c>
      <c r="G48">
        <v>0</v>
      </c>
      <c r="H48" t="s">
        <v>106</v>
      </c>
      <c r="I48" t="s">
        <v>106</v>
      </c>
      <c r="J48" t="s">
        <v>106</v>
      </c>
      <c r="K48" t="s">
        <v>106</v>
      </c>
      <c r="L48" s="7">
        <v>0.01</v>
      </c>
      <c r="M48">
        <v>0</v>
      </c>
      <c r="N48">
        <v>0</v>
      </c>
      <c r="O48" t="s">
        <v>106</v>
      </c>
      <c r="P48" t="s">
        <v>106</v>
      </c>
      <c r="Q48">
        <v>0</v>
      </c>
      <c r="R48">
        <v>0</v>
      </c>
      <c r="S48" t="s">
        <v>106</v>
      </c>
      <c r="T48">
        <v>0</v>
      </c>
      <c r="U48" s="7">
        <v>0.01</v>
      </c>
      <c r="V48">
        <v>0</v>
      </c>
      <c r="W48" t="s">
        <v>106</v>
      </c>
      <c r="X48" t="s">
        <v>106</v>
      </c>
      <c r="Y48">
        <v>0</v>
      </c>
      <c r="Z48">
        <v>0</v>
      </c>
      <c r="AA48">
        <v>0</v>
      </c>
      <c r="AB48">
        <v>0</v>
      </c>
      <c r="AC48" t="s">
        <v>106</v>
      </c>
      <c r="AD48">
        <v>0</v>
      </c>
      <c r="AE48" s="7">
        <v>0.01</v>
      </c>
      <c r="AF48">
        <v>0</v>
      </c>
      <c r="AG48" t="s">
        <v>106</v>
      </c>
      <c r="AH48" t="s">
        <v>106</v>
      </c>
      <c r="AI48">
        <v>0</v>
      </c>
      <c r="AJ48" t="s">
        <v>106</v>
      </c>
      <c r="AK48" s="7">
        <v>0.01</v>
      </c>
      <c r="AL48">
        <v>0</v>
      </c>
      <c r="AM48">
        <v>0</v>
      </c>
      <c r="AN48" t="s">
        <v>106</v>
      </c>
      <c r="AO48" t="s">
        <v>106</v>
      </c>
      <c r="AP48" t="s">
        <v>106</v>
      </c>
      <c r="AQ48" t="s">
        <v>106</v>
      </c>
      <c r="AR48" t="s">
        <v>106</v>
      </c>
      <c r="AS48" t="s">
        <v>106</v>
      </c>
      <c r="AT48">
        <v>0</v>
      </c>
      <c r="AU48" t="s">
        <v>106</v>
      </c>
      <c r="AV48" s="7">
        <v>0.01</v>
      </c>
      <c r="AW48" s="7">
        <v>0.01</v>
      </c>
      <c r="AX48" t="s">
        <v>106</v>
      </c>
      <c r="AY48" t="s">
        <v>106</v>
      </c>
      <c r="AZ48" t="s">
        <v>106</v>
      </c>
      <c r="BA48" t="s">
        <v>106</v>
      </c>
      <c r="BB48" t="s">
        <v>106</v>
      </c>
      <c r="BC48" t="s">
        <v>106</v>
      </c>
      <c r="BD48" t="s">
        <v>106</v>
      </c>
      <c r="BE48" t="s">
        <v>106</v>
      </c>
      <c r="BF48">
        <v>0</v>
      </c>
      <c r="BG48">
        <v>0</v>
      </c>
      <c r="BH48">
        <v>0</v>
      </c>
      <c r="BI48" t="s">
        <v>106</v>
      </c>
      <c r="BJ48">
        <v>0</v>
      </c>
      <c r="BK48" t="s">
        <v>106</v>
      </c>
      <c r="BL48" t="s">
        <v>106</v>
      </c>
      <c r="BM48" t="s">
        <v>106</v>
      </c>
      <c r="BN48">
        <v>0</v>
      </c>
      <c r="BO48" t="s">
        <v>106</v>
      </c>
      <c r="BP48" t="s">
        <v>106</v>
      </c>
      <c r="BQ48">
        <v>0</v>
      </c>
      <c r="BR48" t="s">
        <v>106</v>
      </c>
      <c r="BS48">
        <v>0</v>
      </c>
      <c r="BT48" t="s">
        <v>106</v>
      </c>
      <c r="BU48" t="s">
        <v>106</v>
      </c>
      <c r="BV48" t="s">
        <v>106</v>
      </c>
      <c r="BW48">
        <v>0</v>
      </c>
      <c r="BX48">
        <v>0</v>
      </c>
      <c r="BY48">
        <v>0</v>
      </c>
      <c r="BZ48">
        <v>0</v>
      </c>
    </row>
    <row r="49" spans="1:78" x14ac:dyDescent="0.25">
      <c r="A49" t="s">
        <v>884</v>
      </c>
      <c r="B49">
        <v>22</v>
      </c>
      <c r="C49">
        <v>20</v>
      </c>
      <c r="D49">
        <v>0</v>
      </c>
      <c r="E49">
        <v>2</v>
      </c>
      <c r="F49">
        <v>6</v>
      </c>
      <c r="G49">
        <v>15</v>
      </c>
      <c r="H49">
        <v>2</v>
      </c>
      <c r="I49">
        <v>9</v>
      </c>
      <c r="J49">
        <v>10</v>
      </c>
      <c r="K49">
        <v>2</v>
      </c>
      <c r="L49">
        <v>1</v>
      </c>
      <c r="M49">
        <v>5</v>
      </c>
      <c r="N49">
        <v>17</v>
      </c>
      <c r="O49">
        <v>0</v>
      </c>
      <c r="P49">
        <v>0</v>
      </c>
      <c r="Q49">
        <v>2</v>
      </c>
      <c r="R49">
        <v>20</v>
      </c>
      <c r="S49">
        <v>16</v>
      </c>
      <c r="T49">
        <v>5</v>
      </c>
      <c r="U49">
        <v>1</v>
      </c>
      <c r="V49">
        <v>21</v>
      </c>
      <c r="W49">
        <v>1</v>
      </c>
      <c r="X49">
        <v>0</v>
      </c>
      <c r="Y49">
        <v>1</v>
      </c>
      <c r="Z49">
        <v>21</v>
      </c>
      <c r="AA49">
        <v>22</v>
      </c>
      <c r="AB49">
        <v>21</v>
      </c>
      <c r="AC49">
        <v>3</v>
      </c>
      <c r="AD49">
        <v>17</v>
      </c>
      <c r="AE49">
        <v>2</v>
      </c>
      <c r="AF49">
        <v>12</v>
      </c>
      <c r="AG49">
        <v>10</v>
      </c>
      <c r="AH49">
        <v>0</v>
      </c>
      <c r="AI49">
        <v>21</v>
      </c>
      <c r="AJ49">
        <v>0</v>
      </c>
      <c r="AK49">
        <v>0</v>
      </c>
      <c r="AL49">
        <v>12</v>
      </c>
      <c r="AM49">
        <v>10</v>
      </c>
      <c r="AN49">
        <v>0</v>
      </c>
      <c r="AO49">
        <v>0</v>
      </c>
      <c r="AP49">
        <v>0</v>
      </c>
      <c r="AQ49">
        <v>7</v>
      </c>
      <c r="AR49">
        <v>2</v>
      </c>
      <c r="AS49">
        <v>2</v>
      </c>
      <c r="AT49">
        <v>0</v>
      </c>
      <c r="AU49">
        <v>0</v>
      </c>
      <c r="AV49">
        <v>1</v>
      </c>
      <c r="AW49">
        <v>0</v>
      </c>
      <c r="AX49">
        <v>0</v>
      </c>
      <c r="AY49">
        <v>3</v>
      </c>
      <c r="AZ49">
        <v>2</v>
      </c>
      <c r="BA49">
        <v>0</v>
      </c>
      <c r="BB49">
        <v>3</v>
      </c>
      <c r="BC49">
        <v>2</v>
      </c>
      <c r="BD49">
        <v>0</v>
      </c>
      <c r="BE49">
        <v>2</v>
      </c>
      <c r="BF49">
        <v>20</v>
      </c>
      <c r="BG49">
        <v>17</v>
      </c>
      <c r="BH49">
        <v>5</v>
      </c>
      <c r="BI49">
        <v>8</v>
      </c>
      <c r="BJ49">
        <v>9</v>
      </c>
      <c r="BK49">
        <v>1</v>
      </c>
      <c r="BL49">
        <v>0</v>
      </c>
      <c r="BM49">
        <v>6</v>
      </c>
      <c r="BN49">
        <v>4</v>
      </c>
      <c r="BO49">
        <v>10</v>
      </c>
      <c r="BP49">
        <v>2</v>
      </c>
      <c r="BQ49">
        <v>4</v>
      </c>
      <c r="BR49">
        <v>10</v>
      </c>
      <c r="BS49">
        <v>9</v>
      </c>
      <c r="BT49">
        <v>1</v>
      </c>
      <c r="BU49">
        <v>1</v>
      </c>
      <c r="BV49">
        <v>1</v>
      </c>
      <c r="BW49">
        <v>4</v>
      </c>
      <c r="BX49">
        <v>15</v>
      </c>
      <c r="BY49">
        <v>15</v>
      </c>
      <c r="BZ49">
        <v>13</v>
      </c>
    </row>
    <row r="50" spans="1:78" x14ac:dyDescent="0.25">
      <c r="B50" s="7">
        <v>0.01</v>
      </c>
      <c r="C50" s="7">
        <v>0.01</v>
      </c>
      <c r="D50" t="s">
        <v>108</v>
      </c>
      <c r="E50" s="7">
        <v>0.02</v>
      </c>
      <c r="F50" s="7">
        <v>0.02</v>
      </c>
      <c r="G50" s="7">
        <v>0.01</v>
      </c>
      <c r="H50">
        <v>0</v>
      </c>
      <c r="I50" s="7">
        <v>0.01</v>
      </c>
      <c r="J50" s="7">
        <v>0.01</v>
      </c>
      <c r="K50" s="7">
        <v>0.01</v>
      </c>
      <c r="L50">
        <v>0</v>
      </c>
      <c r="M50" s="7">
        <v>0.01</v>
      </c>
      <c r="N50" s="7">
        <v>0.01</v>
      </c>
      <c r="O50" t="s">
        <v>108</v>
      </c>
      <c r="P50" t="s">
        <v>108</v>
      </c>
      <c r="Q50" s="7">
        <v>0.01</v>
      </c>
      <c r="R50" s="7">
        <v>0.01</v>
      </c>
      <c r="S50" s="7">
        <v>0.01</v>
      </c>
      <c r="T50" s="7">
        <v>0.01</v>
      </c>
      <c r="U50">
        <v>0</v>
      </c>
      <c r="V50" s="7">
        <v>0.01</v>
      </c>
      <c r="W50">
        <v>0</v>
      </c>
      <c r="X50" t="s">
        <v>108</v>
      </c>
      <c r="Y50">
        <v>0</v>
      </c>
      <c r="Z50" s="7">
        <v>0.01</v>
      </c>
      <c r="AA50" s="7">
        <v>0.01</v>
      </c>
      <c r="AB50" s="7">
        <v>0.01</v>
      </c>
      <c r="AC50" s="7">
        <v>0.01</v>
      </c>
      <c r="AD50" s="7">
        <v>0.01</v>
      </c>
      <c r="AE50" s="7">
        <v>0.02</v>
      </c>
      <c r="AF50" s="7">
        <v>0.01</v>
      </c>
      <c r="AG50" s="7">
        <v>0.03</v>
      </c>
      <c r="AH50" t="s">
        <v>108</v>
      </c>
      <c r="AI50" s="7">
        <v>0.01</v>
      </c>
      <c r="AJ50" t="s">
        <v>108</v>
      </c>
      <c r="AK50" t="s">
        <v>108</v>
      </c>
      <c r="AL50" s="7">
        <v>0.01</v>
      </c>
      <c r="AM50" s="7">
        <v>0.01</v>
      </c>
      <c r="AN50" t="s">
        <v>108</v>
      </c>
      <c r="AO50" t="s">
        <v>108</v>
      </c>
      <c r="AP50" t="s">
        <v>108</v>
      </c>
      <c r="AQ50" s="7">
        <v>0.03</v>
      </c>
      <c r="AR50" s="7">
        <v>0.02</v>
      </c>
      <c r="AS50" s="7">
        <v>0.02</v>
      </c>
      <c r="AT50" t="s">
        <v>108</v>
      </c>
      <c r="AU50" t="s">
        <v>108</v>
      </c>
      <c r="AV50" s="7">
        <v>0.01</v>
      </c>
      <c r="AW50" t="s">
        <v>108</v>
      </c>
      <c r="AX50" t="s">
        <v>108</v>
      </c>
      <c r="AY50" s="7">
        <v>0.01</v>
      </c>
      <c r="AZ50" s="7">
        <v>0.02</v>
      </c>
      <c r="BA50" t="s">
        <v>108</v>
      </c>
      <c r="BB50" s="7">
        <v>0.02</v>
      </c>
      <c r="BC50" s="7">
        <v>0.01</v>
      </c>
      <c r="BD50" t="s">
        <v>108</v>
      </c>
      <c r="BE50" s="7">
        <v>0.01</v>
      </c>
      <c r="BF50" s="7">
        <v>0.01</v>
      </c>
      <c r="BG50" s="7">
        <v>0.01</v>
      </c>
      <c r="BH50" s="7">
        <v>0.01</v>
      </c>
      <c r="BI50" s="7">
        <v>0.01</v>
      </c>
      <c r="BJ50" s="7">
        <v>0.02</v>
      </c>
      <c r="BK50">
        <v>0</v>
      </c>
      <c r="BL50" t="s">
        <v>108</v>
      </c>
      <c r="BM50" s="7">
        <v>0.01</v>
      </c>
      <c r="BN50">
        <v>0</v>
      </c>
      <c r="BO50" s="7">
        <v>0.02</v>
      </c>
      <c r="BP50" s="7">
        <v>0.01</v>
      </c>
      <c r="BQ50" s="7">
        <v>0.01</v>
      </c>
      <c r="BR50" s="7">
        <v>0.01</v>
      </c>
      <c r="BS50" s="7">
        <v>0.01</v>
      </c>
      <c r="BT50" s="7">
        <v>0.01</v>
      </c>
      <c r="BU50">
        <v>0</v>
      </c>
      <c r="BV50" s="7">
        <v>0.01</v>
      </c>
      <c r="BW50" s="7">
        <v>0.01</v>
      </c>
      <c r="BX50" s="7">
        <v>0.01</v>
      </c>
      <c r="BY50" s="7">
        <v>0.01</v>
      </c>
      <c r="BZ50" s="7">
        <v>0.01</v>
      </c>
    </row>
    <row r="51" spans="1:78" x14ac:dyDescent="0.25">
      <c r="A51" t="s">
        <v>885</v>
      </c>
      <c r="B51">
        <v>12</v>
      </c>
      <c r="C51">
        <v>12</v>
      </c>
      <c r="D51">
        <v>0</v>
      </c>
      <c r="E51">
        <v>0</v>
      </c>
      <c r="F51">
        <v>6</v>
      </c>
      <c r="G51">
        <v>6</v>
      </c>
      <c r="H51">
        <v>1</v>
      </c>
      <c r="I51">
        <v>2</v>
      </c>
      <c r="J51">
        <v>4</v>
      </c>
      <c r="K51">
        <v>6</v>
      </c>
      <c r="L51">
        <v>0</v>
      </c>
      <c r="M51">
        <v>0</v>
      </c>
      <c r="N51">
        <v>10</v>
      </c>
      <c r="O51">
        <v>1</v>
      </c>
      <c r="P51">
        <v>0</v>
      </c>
      <c r="Q51">
        <v>0</v>
      </c>
      <c r="R51">
        <v>12</v>
      </c>
      <c r="S51">
        <v>5</v>
      </c>
      <c r="T51">
        <v>3</v>
      </c>
      <c r="U51">
        <v>5</v>
      </c>
      <c r="V51">
        <v>11</v>
      </c>
      <c r="W51">
        <v>1</v>
      </c>
      <c r="X51">
        <v>0</v>
      </c>
      <c r="Y51">
        <v>0</v>
      </c>
      <c r="Z51">
        <v>12</v>
      </c>
      <c r="AA51">
        <v>12</v>
      </c>
      <c r="AB51">
        <v>12</v>
      </c>
      <c r="AC51">
        <v>1</v>
      </c>
      <c r="AD51">
        <v>11</v>
      </c>
      <c r="AE51">
        <v>0</v>
      </c>
      <c r="AF51">
        <v>12</v>
      </c>
      <c r="AG51">
        <v>0</v>
      </c>
      <c r="AH51">
        <v>0</v>
      </c>
      <c r="AI51">
        <v>11</v>
      </c>
      <c r="AJ51">
        <v>0</v>
      </c>
      <c r="AK51">
        <v>1</v>
      </c>
      <c r="AL51">
        <v>5</v>
      </c>
      <c r="AM51">
        <v>6</v>
      </c>
      <c r="AN51">
        <v>2</v>
      </c>
      <c r="AO51">
        <v>0</v>
      </c>
      <c r="AP51">
        <v>1</v>
      </c>
      <c r="AQ51">
        <v>0</v>
      </c>
      <c r="AR51">
        <v>2</v>
      </c>
      <c r="AS51">
        <v>1</v>
      </c>
      <c r="AT51">
        <v>0</v>
      </c>
      <c r="AU51">
        <v>1</v>
      </c>
      <c r="AV51">
        <v>0</v>
      </c>
      <c r="AW51">
        <v>0</v>
      </c>
      <c r="AX51">
        <v>0</v>
      </c>
      <c r="AY51">
        <v>5</v>
      </c>
      <c r="AZ51">
        <v>1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12</v>
      </c>
      <c r="BG51">
        <v>7</v>
      </c>
      <c r="BH51">
        <v>5</v>
      </c>
      <c r="BI51">
        <v>6</v>
      </c>
      <c r="BJ51">
        <v>1</v>
      </c>
      <c r="BK51">
        <v>0</v>
      </c>
      <c r="BL51">
        <v>0</v>
      </c>
      <c r="BM51">
        <v>3</v>
      </c>
      <c r="BN51">
        <v>4</v>
      </c>
      <c r="BO51">
        <v>1</v>
      </c>
      <c r="BP51">
        <v>4</v>
      </c>
      <c r="BQ51">
        <v>6</v>
      </c>
      <c r="BR51">
        <v>3</v>
      </c>
      <c r="BS51">
        <v>6</v>
      </c>
      <c r="BT51">
        <v>0</v>
      </c>
      <c r="BU51">
        <v>0</v>
      </c>
      <c r="BV51">
        <v>1</v>
      </c>
      <c r="BW51">
        <v>5</v>
      </c>
      <c r="BX51">
        <v>7</v>
      </c>
      <c r="BY51">
        <v>9</v>
      </c>
      <c r="BZ51">
        <v>5</v>
      </c>
    </row>
    <row r="52" spans="1:78" x14ac:dyDescent="0.25">
      <c r="B52" s="7">
        <v>0.01</v>
      </c>
      <c r="C52" s="7">
        <v>0.01</v>
      </c>
      <c r="D52" t="s">
        <v>108</v>
      </c>
      <c r="E52" t="s">
        <v>108</v>
      </c>
      <c r="F52" s="7">
        <v>0.02</v>
      </c>
      <c r="G52">
        <v>0</v>
      </c>
      <c r="H52">
        <v>0</v>
      </c>
      <c r="I52">
        <v>0</v>
      </c>
      <c r="J52" s="7">
        <v>0.01</v>
      </c>
      <c r="K52" s="7">
        <v>0.02</v>
      </c>
      <c r="L52">
        <v>0</v>
      </c>
      <c r="M52">
        <v>0</v>
      </c>
      <c r="N52" s="7">
        <v>0.01</v>
      </c>
      <c r="O52" s="7">
        <v>0.01</v>
      </c>
      <c r="P52" t="s">
        <v>108</v>
      </c>
      <c r="Q52">
        <v>0</v>
      </c>
      <c r="R52" s="7">
        <v>0.01</v>
      </c>
      <c r="S52">
        <v>0</v>
      </c>
      <c r="T52" s="7">
        <v>0.01</v>
      </c>
      <c r="U52" s="7">
        <v>0.02</v>
      </c>
      <c r="V52" s="7">
        <v>0.01</v>
      </c>
      <c r="W52" s="7">
        <v>0.01</v>
      </c>
      <c r="X52" t="s">
        <v>108</v>
      </c>
      <c r="Y52" t="s">
        <v>108</v>
      </c>
      <c r="Z52" s="7">
        <v>0.01</v>
      </c>
      <c r="AA52" s="7">
        <v>0.01</v>
      </c>
      <c r="AB52" s="7">
        <v>0.01</v>
      </c>
      <c r="AC52">
        <v>0</v>
      </c>
      <c r="AD52" s="7">
        <v>0.01</v>
      </c>
      <c r="AE52" t="s">
        <v>108</v>
      </c>
      <c r="AF52" s="7">
        <v>0.01</v>
      </c>
      <c r="AG52" t="s">
        <v>108</v>
      </c>
      <c r="AH52" t="s">
        <v>108</v>
      </c>
      <c r="AI52" s="7">
        <v>0.01</v>
      </c>
      <c r="AJ52" t="s">
        <v>108</v>
      </c>
      <c r="AK52" s="7">
        <v>0.01</v>
      </c>
      <c r="AL52">
        <v>0</v>
      </c>
      <c r="AM52" s="7">
        <v>0.01</v>
      </c>
      <c r="AN52" s="7">
        <v>7.0000000000000007E-2</v>
      </c>
      <c r="AO52" t="s">
        <v>108</v>
      </c>
      <c r="AP52" s="7">
        <v>0.01</v>
      </c>
      <c r="AQ52" t="s">
        <v>108</v>
      </c>
      <c r="AR52" s="7">
        <v>0.01</v>
      </c>
      <c r="AS52" s="7">
        <v>0.01</v>
      </c>
      <c r="AT52">
        <v>0</v>
      </c>
      <c r="AU52" s="7">
        <v>0.01</v>
      </c>
      <c r="AV52" t="s">
        <v>108</v>
      </c>
      <c r="AW52" t="s">
        <v>108</v>
      </c>
      <c r="AX52" t="s">
        <v>108</v>
      </c>
      <c r="AY52" s="7">
        <v>0.02</v>
      </c>
      <c r="AZ52" s="7">
        <v>0.01</v>
      </c>
      <c r="BA52" t="s">
        <v>108</v>
      </c>
      <c r="BB52" t="s">
        <v>108</v>
      </c>
      <c r="BC52" t="s">
        <v>108</v>
      </c>
      <c r="BD52" t="s">
        <v>108</v>
      </c>
      <c r="BE52" t="s">
        <v>108</v>
      </c>
      <c r="BF52" s="7">
        <v>0.01</v>
      </c>
      <c r="BG52" s="7">
        <v>0.01</v>
      </c>
      <c r="BH52" s="7">
        <v>0.01</v>
      </c>
      <c r="BI52" s="7">
        <v>0.01</v>
      </c>
      <c r="BJ52">
        <v>0</v>
      </c>
      <c r="BK52" t="s">
        <v>108</v>
      </c>
      <c r="BL52" t="s">
        <v>108</v>
      </c>
      <c r="BM52">
        <v>0</v>
      </c>
      <c r="BN52" s="7">
        <v>0.01</v>
      </c>
      <c r="BO52">
        <v>0</v>
      </c>
      <c r="BP52" s="7">
        <v>0.03</v>
      </c>
      <c r="BQ52" s="7">
        <v>0.01</v>
      </c>
      <c r="BR52">
        <v>0</v>
      </c>
      <c r="BS52" s="7">
        <v>0.01</v>
      </c>
      <c r="BT52" t="s">
        <v>108</v>
      </c>
      <c r="BU52" t="s">
        <v>108</v>
      </c>
      <c r="BV52">
        <v>0</v>
      </c>
      <c r="BW52" s="7">
        <v>0.01</v>
      </c>
      <c r="BX52">
        <v>0</v>
      </c>
      <c r="BY52" s="7">
        <v>0.01</v>
      </c>
      <c r="BZ52">
        <v>0</v>
      </c>
    </row>
    <row r="53" spans="1:78" x14ac:dyDescent="0.25">
      <c r="A53" t="s">
        <v>886</v>
      </c>
      <c r="B53">
        <v>6</v>
      </c>
      <c r="C53">
        <v>6</v>
      </c>
      <c r="D53">
        <v>0</v>
      </c>
      <c r="E53">
        <v>0</v>
      </c>
      <c r="F53">
        <v>1</v>
      </c>
      <c r="G53">
        <v>5</v>
      </c>
      <c r="H53">
        <v>0</v>
      </c>
      <c r="I53">
        <v>0</v>
      </c>
      <c r="J53">
        <v>5</v>
      </c>
      <c r="K53">
        <v>1</v>
      </c>
      <c r="L53">
        <v>1</v>
      </c>
      <c r="M53">
        <v>2</v>
      </c>
      <c r="N53">
        <v>3</v>
      </c>
      <c r="O53">
        <v>1</v>
      </c>
      <c r="P53">
        <v>0</v>
      </c>
      <c r="Q53">
        <v>2</v>
      </c>
      <c r="R53">
        <v>4</v>
      </c>
      <c r="S53">
        <v>4</v>
      </c>
      <c r="T53">
        <v>2</v>
      </c>
      <c r="U53">
        <v>0</v>
      </c>
      <c r="V53">
        <v>6</v>
      </c>
      <c r="W53">
        <v>0</v>
      </c>
      <c r="X53">
        <v>0</v>
      </c>
      <c r="Y53">
        <v>1</v>
      </c>
      <c r="Z53">
        <v>5</v>
      </c>
      <c r="AA53">
        <v>6</v>
      </c>
      <c r="AB53">
        <v>5</v>
      </c>
      <c r="AC53">
        <v>2</v>
      </c>
      <c r="AD53">
        <v>4</v>
      </c>
      <c r="AE53">
        <v>0</v>
      </c>
      <c r="AF53">
        <v>6</v>
      </c>
      <c r="AG53">
        <v>0</v>
      </c>
      <c r="AH53">
        <v>0</v>
      </c>
      <c r="AI53">
        <v>6</v>
      </c>
      <c r="AJ53">
        <v>0</v>
      </c>
      <c r="AK53">
        <v>0</v>
      </c>
      <c r="AL53">
        <v>2</v>
      </c>
      <c r="AM53">
        <v>4</v>
      </c>
      <c r="AN53">
        <v>0</v>
      </c>
      <c r="AO53">
        <v>0</v>
      </c>
      <c r="AP53">
        <v>1</v>
      </c>
      <c r="AQ53">
        <v>0</v>
      </c>
      <c r="AR53">
        <v>0</v>
      </c>
      <c r="AS53">
        <v>0</v>
      </c>
      <c r="AT53">
        <v>1</v>
      </c>
      <c r="AU53">
        <v>1</v>
      </c>
      <c r="AV53">
        <v>2</v>
      </c>
      <c r="AW53">
        <v>0</v>
      </c>
      <c r="AX53">
        <v>0</v>
      </c>
      <c r="AY53">
        <v>0</v>
      </c>
      <c r="AZ53">
        <v>0</v>
      </c>
      <c r="BA53">
        <v>2</v>
      </c>
      <c r="BB53">
        <v>0</v>
      </c>
      <c r="BC53">
        <v>0</v>
      </c>
      <c r="BD53">
        <v>0</v>
      </c>
      <c r="BE53">
        <v>1</v>
      </c>
      <c r="BF53">
        <v>5</v>
      </c>
      <c r="BG53">
        <v>3</v>
      </c>
      <c r="BH53">
        <v>3</v>
      </c>
      <c r="BI53">
        <v>2</v>
      </c>
      <c r="BJ53">
        <v>1</v>
      </c>
      <c r="BK53">
        <v>0</v>
      </c>
      <c r="BL53">
        <v>0</v>
      </c>
      <c r="BM53">
        <v>1</v>
      </c>
      <c r="BN53">
        <v>3</v>
      </c>
      <c r="BO53">
        <v>2</v>
      </c>
      <c r="BP53">
        <v>1</v>
      </c>
      <c r="BQ53">
        <v>1</v>
      </c>
      <c r="BR53">
        <v>1</v>
      </c>
      <c r="BS53">
        <v>1</v>
      </c>
      <c r="BT53">
        <v>0</v>
      </c>
      <c r="BU53">
        <v>1</v>
      </c>
      <c r="BV53">
        <v>0</v>
      </c>
      <c r="BW53">
        <v>1</v>
      </c>
      <c r="BX53">
        <v>5</v>
      </c>
      <c r="BY53">
        <v>5</v>
      </c>
      <c r="BZ53">
        <v>5</v>
      </c>
    </row>
    <row r="54" spans="1:78" x14ac:dyDescent="0.25">
      <c r="B54">
        <v>0</v>
      </c>
      <c r="C54">
        <v>0</v>
      </c>
      <c r="D54" t="s">
        <v>106</v>
      </c>
      <c r="E54" t="s">
        <v>106</v>
      </c>
      <c r="F54">
        <v>0</v>
      </c>
      <c r="G54">
        <v>0</v>
      </c>
      <c r="H54" t="s">
        <v>106</v>
      </c>
      <c r="I54" t="s">
        <v>106</v>
      </c>
      <c r="J54" s="7">
        <v>0.01</v>
      </c>
      <c r="K54">
        <v>0</v>
      </c>
      <c r="L54">
        <v>0</v>
      </c>
      <c r="M54" s="7">
        <v>0.01</v>
      </c>
      <c r="N54">
        <v>0</v>
      </c>
      <c r="O54">
        <v>0</v>
      </c>
      <c r="P54" t="s">
        <v>106</v>
      </c>
      <c r="Q54" s="7">
        <v>0.01</v>
      </c>
      <c r="R54">
        <v>0</v>
      </c>
      <c r="S54">
        <v>0</v>
      </c>
      <c r="T54" s="7">
        <v>0.01</v>
      </c>
      <c r="U54" t="s">
        <v>106</v>
      </c>
      <c r="V54">
        <v>0</v>
      </c>
      <c r="W54" t="s">
        <v>106</v>
      </c>
      <c r="X54" t="s">
        <v>106</v>
      </c>
      <c r="Y54">
        <v>0</v>
      </c>
      <c r="Z54">
        <v>0</v>
      </c>
      <c r="AA54">
        <v>0</v>
      </c>
      <c r="AB54">
        <v>0</v>
      </c>
      <c r="AC54" s="7">
        <v>0.01</v>
      </c>
      <c r="AD54">
        <v>0</v>
      </c>
      <c r="AE54" t="s">
        <v>106</v>
      </c>
      <c r="AF54">
        <v>0</v>
      </c>
      <c r="AG54" t="s">
        <v>106</v>
      </c>
      <c r="AH54" t="s">
        <v>106</v>
      </c>
      <c r="AI54">
        <v>0</v>
      </c>
      <c r="AJ54" t="s">
        <v>106</v>
      </c>
      <c r="AK54" t="s">
        <v>106</v>
      </c>
      <c r="AL54">
        <v>0</v>
      </c>
      <c r="AM54" s="7">
        <v>0.01</v>
      </c>
      <c r="AN54" t="s">
        <v>106</v>
      </c>
      <c r="AO54" t="s">
        <v>106</v>
      </c>
      <c r="AP54">
        <v>0</v>
      </c>
      <c r="AQ54" t="s">
        <v>106</v>
      </c>
      <c r="AR54" t="s">
        <v>106</v>
      </c>
      <c r="AS54" t="s">
        <v>106</v>
      </c>
      <c r="AT54" s="7">
        <v>0.01</v>
      </c>
      <c r="AU54" s="7">
        <v>0.01</v>
      </c>
      <c r="AV54" s="7">
        <v>0.01</v>
      </c>
      <c r="AW54" t="s">
        <v>106</v>
      </c>
      <c r="AX54" t="s">
        <v>106</v>
      </c>
      <c r="AY54" t="s">
        <v>106</v>
      </c>
      <c r="AZ54" t="s">
        <v>106</v>
      </c>
      <c r="BA54" s="7">
        <v>0.02</v>
      </c>
      <c r="BB54" t="s">
        <v>106</v>
      </c>
      <c r="BC54" t="s">
        <v>106</v>
      </c>
      <c r="BD54" t="s">
        <v>106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 t="s">
        <v>106</v>
      </c>
      <c r="BL54" t="s">
        <v>106</v>
      </c>
      <c r="BM54">
        <v>0</v>
      </c>
      <c r="BN54">
        <v>0</v>
      </c>
      <c r="BO54">
        <v>0</v>
      </c>
      <c r="BP54" s="7">
        <v>0.01</v>
      </c>
      <c r="BQ54">
        <v>0</v>
      </c>
      <c r="BR54">
        <v>0</v>
      </c>
      <c r="BS54">
        <v>0</v>
      </c>
      <c r="BT54" t="s">
        <v>106</v>
      </c>
      <c r="BU54">
        <v>0</v>
      </c>
      <c r="BV54" t="s">
        <v>106</v>
      </c>
      <c r="BW54">
        <v>0</v>
      </c>
      <c r="BX54">
        <v>0</v>
      </c>
      <c r="BY54">
        <v>0</v>
      </c>
      <c r="BZ54">
        <v>0</v>
      </c>
    </row>
    <row r="55" spans="1:78" x14ac:dyDescent="0.25">
      <c r="A55" t="s">
        <v>887</v>
      </c>
      <c r="B55">
        <v>7</v>
      </c>
      <c r="C55">
        <v>7</v>
      </c>
      <c r="D55">
        <v>0</v>
      </c>
      <c r="E55">
        <v>0</v>
      </c>
      <c r="F55">
        <v>1</v>
      </c>
      <c r="G55">
        <v>4</v>
      </c>
      <c r="H55">
        <v>2</v>
      </c>
      <c r="I55">
        <v>4</v>
      </c>
      <c r="J55">
        <v>2</v>
      </c>
      <c r="K55">
        <v>1</v>
      </c>
      <c r="L55">
        <v>1</v>
      </c>
      <c r="M55">
        <v>0</v>
      </c>
      <c r="N55">
        <v>6</v>
      </c>
      <c r="O55">
        <v>0</v>
      </c>
      <c r="P55">
        <v>1</v>
      </c>
      <c r="Q55">
        <v>1</v>
      </c>
      <c r="R55">
        <v>6</v>
      </c>
      <c r="S55">
        <v>7</v>
      </c>
      <c r="T55">
        <v>0</v>
      </c>
      <c r="U55">
        <v>1</v>
      </c>
      <c r="V55">
        <v>6</v>
      </c>
      <c r="W55">
        <v>0</v>
      </c>
      <c r="X55">
        <v>1</v>
      </c>
      <c r="Y55">
        <v>0</v>
      </c>
      <c r="Z55">
        <v>7</v>
      </c>
      <c r="AA55">
        <v>7</v>
      </c>
      <c r="AB55">
        <v>7</v>
      </c>
      <c r="AC55">
        <v>0</v>
      </c>
      <c r="AD55">
        <v>7</v>
      </c>
      <c r="AE55">
        <v>0</v>
      </c>
      <c r="AF55">
        <v>5</v>
      </c>
      <c r="AG55">
        <v>3</v>
      </c>
      <c r="AH55">
        <v>0</v>
      </c>
      <c r="AI55">
        <v>7</v>
      </c>
      <c r="AJ55">
        <v>0</v>
      </c>
      <c r="AK55">
        <v>1</v>
      </c>
      <c r="AL55">
        <v>2</v>
      </c>
      <c r="AM55">
        <v>5</v>
      </c>
      <c r="AN55">
        <v>0</v>
      </c>
      <c r="AO55">
        <v>0</v>
      </c>
      <c r="AP55">
        <v>1</v>
      </c>
      <c r="AQ55">
        <v>0</v>
      </c>
      <c r="AR55">
        <v>1</v>
      </c>
      <c r="AS55">
        <v>0</v>
      </c>
      <c r="AT55">
        <v>1</v>
      </c>
      <c r="AU55">
        <v>2</v>
      </c>
      <c r="AV55">
        <v>0</v>
      </c>
      <c r="AW55">
        <v>0</v>
      </c>
      <c r="AX55">
        <v>0</v>
      </c>
      <c r="AY55">
        <v>1</v>
      </c>
      <c r="AZ55">
        <v>1</v>
      </c>
      <c r="BA55">
        <v>0</v>
      </c>
      <c r="BB55">
        <v>0</v>
      </c>
      <c r="BC55">
        <v>0</v>
      </c>
      <c r="BD55">
        <v>0</v>
      </c>
      <c r="BE55">
        <v>1</v>
      </c>
      <c r="BF55">
        <v>6</v>
      </c>
      <c r="BG55">
        <v>6</v>
      </c>
      <c r="BH55">
        <v>1</v>
      </c>
      <c r="BI55">
        <v>6</v>
      </c>
      <c r="BJ55">
        <v>0</v>
      </c>
      <c r="BK55">
        <v>1</v>
      </c>
      <c r="BL55">
        <v>0</v>
      </c>
      <c r="BM55">
        <v>3</v>
      </c>
      <c r="BN55">
        <v>2</v>
      </c>
      <c r="BO55">
        <v>2</v>
      </c>
      <c r="BP55">
        <v>1</v>
      </c>
      <c r="BQ55">
        <v>3</v>
      </c>
      <c r="BR55">
        <v>5</v>
      </c>
      <c r="BS55">
        <v>4</v>
      </c>
      <c r="BT55">
        <v>0</v>
      </c>
      <c r="BU55">
        <v>1</v>
      </c>
      <c r="BV55">
        <v>0</v>
      </c>
      <c r="BW55">
        <v>3</v>
      </c>
      <c r="BX55">
        <v>2</v>
      </c>
      <c r="BY55">
        <v>4</v>
      </c>
      <c r="BZ55">
        <v>2</v>
      </c>
    </row>
    <row r="56" spans="1:78" x14ac:dyDescent="0.25">
      <c r="B56">
        <v>0</v>
      </c>
      <c r="C56">
        <v>0</v>
      </c>
      <c r="D56" t="s">
        <v>106</v>
      </c>
      <c r="E56" t="s">
        <v>106</v>
      </c>
      <c r="F56">
        <v>0</v>
      </c>
      <c r="G56">
        <v>0</v>
      </c>
      <c r="H56">
        <v>0</v>
      </c>
      <c r="I56" s="7">
        <v>0.01</v>
      </c>
      <c r="J56">
        <v>0</v>
      </c>
      <c r="K56">
        <v>0</v>
      </c>
      <c r="L56">
        <v>0</v>
      </c>
      <c r="M56" t="s">
        <v>106</v>
      </c>
      <c r="N56">
        <v>0</v>
      </c>
      <c r="O56" t="s">
        <v>106</v>
      </c>
      <c r="P56" s="7">
        <v>0.02</v>
      </c>
      <c r="Q56">
        <v>0</v>
      </c>
      <c r="R56">
        <v>0</v>
      </c>
      <c r="S56">
        <v>0</v>
      </c>
      <c r="T56" t="s">
        <v>106</v>
      </c>
      <c r="U56">
        <v>0</v>
      </c>
      <c r="V56">
        <v>0</v>
      </c>
      <c r="W56" t="s">
        <v>106</v>
      </c>
      <c r="X56" s="7">
        <v>0.01</v>
      </c>
      <c r="Y56" t="s">
        <v>106</v>
      </c>
      <c r="Z56">
        <v>0</v>
      </c>
      <c r="AA56">
        <v>0</v>
      </c>
      <c r="AB56">
        <v>0</v>
      </c>
      <c r="AC56" t="s">
        <v>106</v>
      </c>
      <c r="AD56">
        <v>0</v>
      </c>
      <c r="AE56" t="s">
        <v>106</v>
      </c>
      <c r="AF56">
        <v>0</v>
      </c>
      <c r="AG56" s="7">
        <v>0.01</v>
      </c>
      <c r="AH56" t="s">
        <v>106</v>
      </c>
      <c r="AI56">
        <v>0</v>
      </c>
      <c r="AJ56" t="s">
        <v>106</v>
      </c>
      <c r="AK56">
        <v>0</v>
      </c>
      <c r="AL56">
        <v>0</v>
      </c>
      <c r="AM56" s="7">
        <v>0.01</v>
      </c>
      <c r="AN56" t="s">
        <v>106</v>
      </c>
      <c r="AO56" t="s">
        <v>106</v>
      </c>
      <c r="AP56" s="7">
        <v>0.01</v>
      </c>
      <c r="AQ56" t="s">
        <v>106</v>
      </c>
      <c r="AR56" s="7">
        <v>0.01</v>
      </c>
      <c r="AS56" t="s">
        <v>106</v>
      </c>
      <c r="AT56">
        <v>0</v>
      </c>
      <c r="AU56" s="7">
        <v>0.01</v>
      </c>
      <c r="AV56" t="s">
        <v>106</v>
      </c>
      <c r="AW56" t="s">
        <v>106</v>
      </c>
      <c r="AX56" t="s">
        <v>106</v>
      </c>
      <c r="AY56" s="7">
        <v>0.01</v>
      </c>
      <c r="AZ56" s="7">
        <v>0.01</v>
      </c>
      <c r="BA56" t="s">
        <v>106</v>
      </c>
      <c r="BB56" t="s">
        <v>106</v>
      </c>
      <c r="BC56" t="s">
        <v>106</v>
      </c>
      <c r="BD56" t="s">
        <v>106</v>
      </c>
      <c r="BE56">
        <v>0</v>
      </c>
      <c r="BF56">
        <v>0</v>
      </c>
      <c r="BG56">
        <v>0</v>
      </c>
      <c r="BH56">
        <v>0</v>
      </c>
      <c r="BI56" s="7">
        <v>0.01</v>
      </c>
      <c r="BJ56" t="s">
        <v>106</v>
      </c>
      <c r="BK56">
        <v>0</v>
      </c>
      <c r="BL56" t="s">
        <v>106</v>
      </c>
      <c r="BM56">
        <v>0</v>
      </c>
      <c r="BN56">
        <v>0</v>
      </c>
      <c r="BO56">
        <v>0</v>
      </c>
      <c r="BP56" s="7">
        <v>0.01</v>
      </c>
      <c r="BQ56">
        <v>0</v>
      </c>
      <c r="BR56" s="7">
        <v>0.01</v>
      </c>
      <c r="BS56">
        <v>0</v>
      </c>
      <c r="BT56" t="s">
        <v>106</v>
      </c>
      <c r="BU56">
        <v>0</v>
      </c>
      <c r="BV56" t="s">
        <v>106</v>
      </c>
      <c r="BW56" s="7">
        <v>0.01</v>
      </c>
      <c r="BX56">
        <v>0</v>
      </c>
      <c r="BY56">
        <v>0</v>
      </c>
      <c r="BZ56">
        <v>0</v>
      </c>
    </row>
    <row r="57" spans="1:78" x14ac:dyDescent="0.25">
      <c r="A57" t="s">
        <v>87</v>
      </c>
      <c r="B57">
        <v>33</v>
      </c>
      <c r="C57">
        <v>27</v>
      </c>
      <c r="D57">
        <v>1</v>
      </c>
      <c r="E57">
        <v>4</v>
      </c>
      <c r="F57">
        <v>5</v>
      </c>
      <c r="G57">
        <v>19</v>
      </c>
      <c r="H57">
        <v>9</v>
      </c>
      <c r="I57">
        <v>11</v>
      </c>
      <c r="J57">
        <v>14</v>
      </c>
      <c r="K57">
        <v>5</v>
      </c>
      <c r="L57">
        <v>3</v>
      </c>
      <c r="M57">
        <v>8</v>
      </c>
      <c r="N57">
        <v>24</v>
      </c>
      <c r="O57">
        <v>0</v>
      </c>
      <c r="P57">
        <v>1</v>
      </c>
      <c r="Q57">
        <v>6</v>
      </c>
      <c r="R57">
        <v>27</v>
      </c>
      <c r="S57">
        <v>22</v>
      </c>
      <c r="T57">
        <v>7</v>
      </c>
      <c r="U57">
        <v>4</v>
      </c>
      <c r="V57">
        <v>26</v>
      </c>
      <c r="W57">
        <v>3</v>
      </c>
      <c r="X57">
        <v>4</v>
      </c>
      <c r="Y57">
        <v>6</v>
      </c>
      <c r="Z57">
        <v>26</v>
      </c>
      <c r="AA57">
        <v>33</v>
      </c>
      <c r="AB57">
        <v>26</v>
      </c>
      <c r="AC57">
        <v>4</v>
      </c>
      <c r="AD57">
        <v>27</v>
      </c>
      <c r="AE57">
        <v>2</v>
      </c>
      <c r="AF57">
        <v>25</v>
      </c>
      <c r="AG57">
        <v>6</v>
      </c>
      <c r="AH57">
        <v>0</v>
      </c>
      <c r="AI57">
        <v>28</v>
      </c>
      <c r="AJ57">
        <v>1</v>
      </c>
      <c r="AK57">
        <v>5</v>
      </c>
      <c r="AL57">
        <v>15</v>
      </c>
      <c r="AM57">
        <v>17</v>
      </c>
      <c r="AN57">
        <v>0</v>
      </c>
      <c r="AO57">
        <v>1</v>
      </c>
      <c r="AP57">
        <v>1</v>
      </c>
      <c r="AQ57">
        <v>2</v>
      </c>
      <c r="AR57">
        <v>0</v>
      </c>
      <c r="AS57">
        <v>2</v>
      </c>
      <c r="AT57">
        <v>4</v>
      </c>
      <c r="AU57">
        <v>2</v>
      </c>
      <c r="AV57">
        <v>0</v>
      </c>
      <c r="AW57">
        <v>1</v>
      </c>
      <c r="AX57">
        <v>1</v>
      </c>
      <c r="AY57">
        <v>3</v>
      </c>
      <c r="AZ57">
        <v>4</v>
      </c>
      <c r="BA57">
        <v>3</v>
      </c>
      <c r="BB57">
        <v>8</v>
      </c>
      <c r="BC57">
        <v>3</v>
      </c>
      <c r="BD57">
        <v>0</v>
      </c>
      <c r="BE57">
        <v>5</v>
      </c>
      <c r="BF57">
        <v>28</v>
      </c>
      <c r="BG57">
        <v>26</v>
      </c>
      <c r="BH57">
        <v>7</v>
      </c>
      <c r="BI57">
        <v>8</v>
      </c>
      <c r="BJ57">
        <v>8</v>
      </c>
      <c r="BK57">
        <v>6</v>
      </c>
      <c r="BL57">
        <v>4</v>
      </c>
      <c r="BM57">
        <v>6</v>
      </c>
      <c r="BN57">
        <v>15</v>
      </c>
      <c r="BO57">
        <v>3</v>
      </c>
      <c r="BP57">
        <v>9</v>
      </c>
      <c r="BQ57">
        <v>6</v>
      </c>
      <c r="BR57">
        <v>8</v>
      </c>
      <c r="BS57">
        <v>12</v>
      </c>
      <c r="BT57">
        <v>3</v>
      </c>
      <c r="BU57">
        <v>4</v>
      </c>
      <c r="BV57">
        <v>1</v>
      </c>
      <c r="BW57">
        <v>5</v>
      </c>
      <c r="BX57">
        <v>22</v>
      </c>
      <c r="BY57">
        <v>23</v>
      </c>
      <c r="BZ57">
        <v>13</v>
      </c>
    </row>
    <row r="58" spans="1:78" x14ac:dyDescent="0.25">
      <c r="B58" s="7">
        <v>0.02</v>
      </c>
      <c r="C58" s="7">
        <v>0.02</v>
      </c>
      <c r="D58" s="7">
        <v>0.01</v>
      </c>
      <c r="E58" s="7">
        <v>0.04</v>
      </c>
      <c r="F58" s="7">
        <v>0.02</v>
      </c>
      <c r="G58" s="7">
        <v>0.02</v>
      </c>
      <c r="H58" s="7">
        <v>0.01</v>
      </c>
      <c r="I58" s="7">
        <v>0.02</v>
      </c>
      <c r="J58" s="7">
        <v>0.02</v>
      </c>
      <c r="K58" s="7">
        <v>0.01</v>
      </c>
      <c r="L58" s="7">
        <v>0.01</v>
      </c>
      <c r="M58" s="7">
        <v>0.02</v>
      </c>
      <c r="N58" s="7">
        <v>0.02</v>
      </c>
      <c r="O58" t="s">
        <v>108</v>
      </c>
      <c r="P58" s="7">
        <v>0.02</v>
      </c>
      <c r="Q58" s="7">
        <v>0.02</v>
      </c>
      <c r="R58" s="7">
        <v>0.02</v>
      </c>
      <c r="S58" s="7">
        <v>0.02</v>
      </c>
      <c r="T58" s="7">
        <v>0.02</v>
      </c>
      <c r="U58" s="7">
        <v>0.02</v>
      </c>
      <c r="V58" s="7">
        <v>0.02</v>
      </c>
      <c r="W58" s="7">
        <v>0.02</v>
      </c>
      <c r="X58" s="7">
        <v>0.02</v>
      </c>
      <c r="Y58" s="7">
        <v>0.03</v>
      </c>
      <c r="Z58" s="7">
        <v>0.01</v>
      </c>
      <c r="AA58" s="7">
        <v>0.02</v>
      </c>
      <c r="AB58" s="7">
        <v>0.01</v>
      </c>
      <c r="AC58" s="7">
        <v>0.01</v>
      </c>
      <c r="AD58" s="7">
        <v>0.02</v>
      </c>
      <c r="AE58" s="7">
        <v>0.02</v>
      </c>
      <c r="AF58" s="7">
        <v>0.02</v>
      </c>
      <c r="AG58" s="7">
        <v>0.02</v>
      </c>
      <c r="AH58" t="s">
        <v>108</v>
      </c>
      <c r="AI58" s="7">
        <v>0.02</v>
      </c>
      <c r="AJ58" s="7">
        <v>0.01</v>
      </c>
      <c r="AK58" s="7">
        <v>0.03</v>
      </c>
      <c r="AL58" s="7">
        <v>0.01</v>
      </c>
      <c r="AM58" s="7">
        <v>0.02</v>
      </c>
      <c r="AN58" t="s">
        <v>108</v>
      </c>
      <c r="AO58">
        <v>0</v>
      </c>
      <c r="AP58" s="7">
        <v>0.01</v>
      </c>
      <c r="AQ58" s="7">
        <v>0.01</v>
      </c>
      <c r="AR58" t="s">
        <v>108</v>
      </c>
      <c r="AS58" s="7">
        <v>0.02</v>
      </c>
      <c r="AT58" s="7">
        <v>0.02</v>
      </c>
      <c r="AU58" s="7">
        <v>0.02</v>
      </c>
      <c r="AV58" t="s">
        <v>108</v>
      </c>
      <c r="AW58" s="7">
        <v>0.01</v>
      </c>
      <c r="AX58">
        <v>0</v>
      </c>
      <c r="AY58" s="7">
        <v>0.01</v>
      </c>
      <c r="AZ58" s="7">
        <v>0.03</v>
      </c>
      <c r="BA58" s="7">
        <v>0.03</v>
      </c>
      <c r="BB58" s="7">
        <v>0.05</v>
      </c>
      <c r="BC58" s="7">
        <v>0.02</v>
      </c>
      <c r="BD58" t="s">
        <v>108</v>
      </c>
      <c r="BE58" s="7">
        <v>0.01</v>
      </c>
      <c r="BF58" s="7">
        <v>0.02</v>
      </c>
      <c r="BG58" s="7">
        <v>0.02</v>
      </c>
      <c r="BH58" s="7">
        <v>0.01</v>
      </c>
      <c r="BI58" s="7">
        <v>0.01</v>
      </c>
      <c r="BJ58" s="7">
        <v>0.02</v>
      </c>
      <c r="BK58" s="7">
        <v>0.02</v>
      </c>
      <c r="BL58" s="7">
        <v>0.05</v>
      </c>
      <c r="BM58" s="7">
        <v>0.01</v>
      </c>
      <c r="BN58" s="7">
        <v>0.02</v>
      </c>
      <c r="BO58">
        <v>0</v>
      </c>
      <c r="BP58" s="7">
        <v>7.0000000000000007E-2</v>
      </c>
      <c r="BQ58" s="7">
        <v>0.01</v>
      </c>
      <c r="BR58" s="7">
        <v>0.01</v>
      </c>
      <c r="BS58" s="7">
        <v>0.01</v>
      </c>
      <c r="BT58" s="7">
        <v>0.02</v>
      </c>
      <c r="BU58" s="7">
        <v>0.01</v>
      </c>
      <c r="BV58">
        <v>0</v>
      </c>
      <c r="BW58" s="7">
        <v>0.01</v>
      </c>
      <c r="BX58" s="7">
        <v>0.01</v>
      </c>
      <c r="BY58" s="7">
        <v>0.02</v>
      </c>
      <c r="BZ58" s="7">
        <v>0.01</v>
      </c>
    </row>
    <row r="59" spans="1:78" x14ac:dyDescent="0.25">
      <c r="A59" t="s">
        <v>40</v>
      </c>
      <c r="B59">
        <v>1</v>
      </c>
      <c r="C59">
        <v>1</v>
      </c>
      <c r="D59">
        <v>0</v>
      </c>
      <c r="E59">
        <v>0</v>
      </c>
      <c r="F59">
        <v>0</v>
      </c>
      <c r="G59">
        <v>1</v>
      </c>
      <c r="H59">
        <v>0</v>
      </c>
      <c r="I59">
        <v>1</v>
      </c>
      <c r="J59">
        <v>0</v>
      </c>
      <c r="K59">
        <v>0</v>
      </c>
      <c r="L59">
        <v>0</v>
      </c>
      <c r="M59">
        <v>0</v>
      </c>
      <c r="N59">
        <v>0</v>
      </c>
      <c r="O59">
        <v>1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1</v>
      </c>
      <c r="W59">
        <v>0</v>
      </c>
      <c r="X59">
        <v>0</v>
      </c>
      <c r="Y59">
        <v>0</v>
      </c>
      <c r="Z59">
        <v>1</v>
      </c>
      <c r="AA59">
        <v>1</v>
      </c>
      <c r="AB59">
        <v>1</v>
      </c>
      <c r="AC59">
        <v>0</v>
      </c>
      <c r="AD59">
        <v>1</v>
      </c>
      <c r="AE59">
        <v>0</v>
      </c>
      <c r="AF59">
        <v>1</v>
      </c>
      <c r="AG59">
        <v>0</v>
      </c>
      <c r="AH59">
        <v>0</v>
      </c>
      <c r="AI59">
        <v>1</v>
      </c>
      <c r="AJ59">
        <v>0</v>
      </c>
      <c r="AK59">
        <v>0</v>
      </c>
      <c r="AL59">
        <v>0</v>
      </c>
      <c r="AM59">
        <v>1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1</v>
      </c>
      <c r="BG59">
        <v>1</v>
      </c>
      <c r="BH59">
        <v>0</v>
      </c>
      <c r="BI59">
        <v>0</v>
      </c>
      <c r="BJ59">
        <v>0</v>
      </c>
      <c r="BK59">
        <v>0</v>
      </c>
      <c r="BL59">
        <v>1</v>
      </c>
      <c r="BM59">
        <v>1</v>
      </c>
      <c r="BN59">
        <v>0</v>
      </c>
      <c r="BO59">
        <v>0</v>
      </c>
      <c r="BP59">
        <v>0</v>
      </c>
      <c r="BQ59">
        <v>1</v>
      </c>
      <c r="BR59">
        <v>1</v>
      </c>
      <c r="BS59">
        <v>1</v>
      </c>
      <c r="BT59">
        <v>0</v>
      </c>
      <c r="BU59">
        <v>0</v>
      </c>
      <c r="BV59">
        <v>0</v>
      </c>
      <c r="BW59">
        <v>1</v>
      </c>
      <c r="BX59">
        <v>1</v>
      </c>
      <c r="BY59">
        <v>1</v>
      </c>
      <c r="BZ59">
        <v>1</v>
      </c>
    </row>
    <row r="60" spans="1:78" x14ac:dyDescent="0.25">
      <c r="B60">
        <v>0</v>
      </c>
      <c r="C60">
        <v>0</v>
      </c>
      <c r="D60" t="s">
        <v>106</v>
      </c>
      <c r="E60" t="s">
        <v>106</v>
      </c>
      <c r="F60" t="s">
        <v>106</v>
      </c>
      <c r="G60">
        <v>0</v>
      </c>
      <c r="H60" t="s">
        <v>106</v>
      </c>
      <c r="I60">
        <v>0</v>
      </c>
      <c r="J60" t="s">
        <v>106</v>
      </c>
      <c r="K60" t="s">
        <v>106</v>
      </c>
      <c r="L60" t="s">
        <v>106</v>
      </c>
      <c r="M60" t="s">
        <v>106</v>
      </c>
      <c r="N60" t="s">
        <v>106</v>
      </c>
      <c r="O60" s="7">
        <v>0.01</v>
      </c>
      <c r="P60" t="s">
        <v>106</v>
      </c>
      <c r="Q60">
        <v>0</v>
      </c>
      <c r="R60" t="s">
        <v>106</v>
      </c>
      <c r="S60">
        <v>0</v>
      </c>
      <c r="T60" t="s">
        <v>106</v>
      </c>
      <c r="U60" t="s">
        <v>106</v>
      </c>
      <c r="V60">
        <v>0</v>
      </c>
      <c r="W60" t="s">
        <v>106</v>
      </c>
      <c r="X60" t="s">
        <v>106</v>
      </c>
      <c r="Y60" t="s">
        <v>106</v>
      </c>
      <c r="Z60">
        <v>0</v>
      </c>
      <c r="AA60">
        <v>0</v>
      </c>
      <c r="AB60">
        <v>0</v>
      </c>
      <c r="AC60" t="s">
        <v>106</v>
      </c>
      <c r="AD60">
        <v>0</v>
      </c>
      <c r="AE60" t="s">
        <v>106</v>
      </c>
      <c r="AF60">
        <v>0</v>
      </c>
      <c r="AG60" t="s">
        <v>106</v>
      </c>
      <c r="AH60" t="s">
        <v>106</v>
      </c>
      <c r="AI60">
        <v>0</v>
      </c>
      <c r="AJ60" t="s">
        <v>106</v>
      </c>
      <c r="AK60" t="s">
        <v>106</v>
      </c>
      <c r="AL60" t="s">
        <v>106</v>
      </c>
      <c r="AM60">
        <v>0</v>
      </c>
      <c r="AN60" t="s">
        <v>106</v>
      </c>
      <c r="AO60" t="s">
        <v>106</v>
      </c>
      <c r="AP60" t="s">
        <v>106</v>
      </c>
      <c r="AQ60" t="s">
        <v>106</v>
      </c>
      <c r="AR60" t="s">
        <v>106</v>
      </c>
      <c r="AS60" t="s">
        <v>106</v>
      </c>
      <c r="AT60" t="s">
        <v>106</v>
      </c>
      <c r="AU60" t="s">
        <v>106</v>
      </c>
      <c r="AV60" t="s">
        <v>106</v>
      </c>
      <c r="AW60" t="s">
        <v>106</v>
      </c>
      <c r="AX60" t="s">
        <v>106</v>
      </c>
      <c r="AY60">
        <v>0</v>
      </c>
      <c r="AZ60" t="s">
        <v>106</v>
      </c>
      <c r="BA60" t="s">
        <v>106</v>
      </c>
      <c r="BB60" t="s">
        <v>106</v>
      </c>
      <c r="BC60" t="s">
        <v>106</v>
      </c>
      <c r="BD60" t="s">
        <v>106</v>
      </c>
      <c r="BE60" t="s">
        <v>106</v>
      </c>
      <c r="BF60">
        <v>0</v>
      </c>
      <c r="BG60">
        <v>0</v>
      </c>
      <c r="BH60" t="s">
        <v>106</v>
      </c>
      <c r="BI60" t="s">
        <v>106</v>
      </c>
      <c r="BJ60" t="s">
        <v>106</v>
      </c>
      <c r="BK60" t="s">
        <v>106</v>
      </c>
      <c r="BL60" s="7">
        <v>0.01</v>
      </c>
      <c r="BM60">
        <v>0</v>
      </c>
      <c r="BN60" t="s">
        <v>106</v>
      </c>
      <c r="BO60" t="s">
        <v>106</v>
      </c>
      <c r="BP60" t="s">
        <v>106</v>
      </c>
      <c r="BQ60">
        <v>0</v>
      </c>
      <c r="BR60">
        <v>0</v>
      </c>
      <c r="BS60">
        <v>0</v>
      </c>
      <c r="BT60" t="s">
        <v>106</v>
      </c>
      <c r="BU60" t="s">
        <v>106</v>
      </c>
      <c r="BV60" t="s">
        <v>106</v>
      </c>
      <c r="BW60">
        <v>0</v>
      </c>
      <c r="BX60">
        <v>0</v>
      </c>
      <c r="BY60">
        <v>0</v>
      </c>
      <c r="BZ60">
        <v>0</v>
      </c>
    </row>
    <row r="61" spans="1:78" x14ac:dyDescent="0.25">
      <c r="A61" t="s">
        <v>41</v>
      </c>
      <c r="B61">
        <v>137</v>
      </c>
      <c r="C61">
        <v>95</v>
      </c>
      <c r="D61">
        <v>27</v>
      </c>
      <c r="E61">
        <v>15</v>
      </c>
      <c r="F61">
        <v>17</v>
      </c>
      <c r="G61">
        <v>64</v>
      </c>
      <c r="H61">
        <v>55</v>
      </c>
      <c r="I61">
        <v>52</v>
      </c>
      <c r="J61">
        <v>37</v>
      </c>
      <c r="K61">
        <v>24</v>
      </c>
      <c r="L61">
        <v>24</v>
      </c>
      <c r="M61">
        <v>34</v>
      </c>
      <c r="N61">
        <v>82</v>
      </c>
      <c r="O61">
        <v>16</v>
      </c>
      <c r="P61">
        <v>5</v>
      </c>
      <c r="Q61">
        <v>23</v>
      </c>
      <c r="R61">
        <v>113</v>
      </c>
      <c r="S61">
        <v>92</v>
      </c>
      <c r="T61">
        <v>21</v>
      </c>
      <c r="U61">
        <v>23</v>
      </c>
      <c r="V61">
        <v>95</v>
      </c>
      <c r="W61">
        <v>18</v>
      </c>
      <c r="X61">
        <v>24</v>
      </c>
      <c r="Y61">
        <v>18</v>
      </c>
      <c r="Z61">
        <v>119</v>
      </c>
      <c r="AA61">
        <v>136</v>
      </c>
      <c r="AB61">
        <v>117</v>
      </c>
      <c r="AC61">
        <v>14</v>
      </c>
      <c r="AD61">
        <v>114</v>
      </c>
      <c r="AE61">
        <v>6</v>
      </c>
      <c r="AF61">
        <v>113</v>
      </c>
      <c r="AG61">
        <v>17</v>
      </c>
      <c r="AH61">
        <v>2</v>
      </c>
      <c r="AI61">
        <v>108</v>
      </c>
      <c r="AJ61">
        <v>11</v>
      </c>
      <c r="AK61">
        <v>21</v>
      </c>
      <c r="AL61">
        <v>53</v>
      </c>
      <c r="AM61">
        <v>61</v>
      </c>
      <c r="AN61">
        <v>3</v>
      </c>
      <c r="AO61">
        <v>19</v>
      </c>
      <c r="AP61">
        <v>12</v>
      </c>
      <c r="AQ61">
        <v>5</v>
      </c>
      <c r="AR61">
        <v>8</v>
      </c>
      <c r="AS61">
        <v>12</v>
      </c>
      <c r="AT61">
        <v>13</v>
      </c>
      <c r="AU61">
        <v>8</v>
      </c>
      <c r="AV61">
        <v>5</v>
      </c>
      <c r="AW61">
        <v>7</v>
      </c>
      <c r="AX61">
        <v>20</v>
      </c>
      <c r="AY61">
        <v>10</v>
      </c>
      <c r="AZ61">
        <v>10</v>
      </c>
      <c r="BA61">
        <v>9</v>
      </c>
      <c r="BB61">
        <v>17</v>
      </c>
      <c r="BC61">
        <v>3</v>
      </c>
      <c r="BD61">
        <v>0</v>
      </c>
      <c r="BE61">
        <v>14</v>
      </c>
      <c r="BF61">
        <v>123</v>
      </c>
      <c r="BG61">
        <v>78</v>
      </c>
      <c r="BH61">
        <v>59</v>
      </c>
      <c r="BI61">
        <v>18</v>
      </c>
      <c r="BJ61">
        <v>27</v>
      </c>
      <c r="BK61">
        <v>21</v>
      </c>
      <c r="BL61">
        <v>4</v>
      </c>
      <c r="BM61">
        <v>22</v>
      </c>
      <c r="BN61">
        <v>39</v>
      </c>
      <c r="BO61">
        <v>51</v>
      </c>
      <c r="BP61">
        <v>25</v>
      </c>
      <c r="BQ61">
        <v>28</v>
      </c>
      <c r="BR61">
        <v>43</v>
      </c>
      <c r="BS61">
        <v>35</v>
      </c>
      <c r="BT61">
        <v>4</v>
      </c>
      <c r="BU61">
        <v>11</v>
      </c>
      <c r="BV61">
        <v>14</v>
      </c>
      <c r="BW61">
        <v>15</v>
      </c>
      <c r="BX61">
        <v>104</v>
      </c>
      <c r="BY61">
        <v>96</v>
      </c>
      <c r="BZ61">
        <v>83</v>
      </c>
    </row>
    <row r="62" spans="1:78" x14ac:dyDescent="0.25">
      <c r="B62" s="7">
        <v>7.0000000000000007E-2</v>
      </c>
      <c r="C62" s="7">
        <v>0.05</v>
      </c>
      <c r="D62" s="7">
        <v>0.15</v>
      </c>
      <c r="E62" s="7">
        <v>0.13</v>
      </c>
      <c r="F62" s="7">
        <v>0.06</v>
      </c>
      <c r="G62" s="7">
        <v>0.06</v>
      </c>
      <c r="H62" s="7">
        <v>0.09</v>
      </c>
      <c r="I62" s="7">
        <v>0.08</v>
      </c>
      <c r="J62" s="7">
        <v>0.05</v>
      </c>
      <c r="K62" s="7">
        <v>7.0000000000000007E-2</v>
      </c>
      <c r="L62" s="7">
        <v>7.0000000000000007E-2</v>
      </c>
      <c r="M62" s="7">
        <v>7.0000000000000007E-2</v>
      </c>
      <c r="N62" s="7">
        <v>0.06</v>
      </c>
      <c r="O62" s="7">
        <v>0.1</v>
      </c>
      <c r="P62" s="7">
        <v>0.11</v>
      </c>
      <c r="Q62" s="7">
        <v>7.0000000000000007E-2</v>
      </c>
      <c r="R62" s="7">
        <v>7.0000000000000007E-2</v>
      </c>
      <c r="S62" s="7">
        <v>0.06</v>
      </c>
      <c r="T62" s="7">
        <v>0.06</v>
      </c>
      <c r="U62" s="7">
        <v>0.11</v>
      </c>
      <c r="V62" s="7">
        <v>0.06</v>
      </c>
      <c r="W62" s="7">
        <v>0.09</v>
      </c>
      <c r="X62" s="7">
        <v>0.12</v>
      </c>
      <c r="Y62" s="7">
        <v>0.08</v>
      </c>
      <c r="Z62" s="7">
        <v>7.0000000000000007E-2</v>
      </c>
      <c r="AA62" s="7">
        <v>7.0000000000000007E-2</v>
      </c>
      <c r="AB62" s="7">
        <v>0.06</v>
      </c>
      <c r="AC62" s="7">
        <v>0.05</v>
      </c>
      <c r="AD62" s="7">
        <v>7.0000000000000007E-2</v>
      </c>
      <c r="AE62" s="7">
        <v>7.0000000000000007E-2</v>
      </c>
      <c r="AF62" s="7">
        <v>7.0000000000000007E-2</v>
      </c>
      <c r="AG62" s="7">
        <v>0.05</v>
      </c>
      <c r="AH62" s="7">
        <v>0.18</v>
      </c>
      <c r="AI62" s="7">
        <v>0.06</v>
      </c>
      <c r="AJ62" s="7">
        <v>0.06</v>
      </c>
      <c r="AK62" s="7">
        <v>0.12</v>
      </c>
      <c r="AL62" s="7">
        <v>0.05</v>
      </c>
      <c r="AM62" s="7">
        <v>0.08</v>
      </c>
      <c r="AN62" s="7">
        <v>0.12</v>
      </c>
      <c r="AO62" s="7">
        <v>0.13</v>
      </c>
      <c r="AP62" s="7">
        <v>0.08</v>
      </c>
      <c r="AQ62" s="7">
        <v>0.02</v>
      </c>
      <c r="AR62" s="7">
        <v>0.08</v>
      </c>
      <c r="AS62" s="7">
        <v>0.11</v>
      </c>
      <c r="AT62" s="7">
        <v>0.05</v>
      </c>
      <c r="AU62" s="7">
        <v>0.06</v>
      </c>
      <c r="AV62" s="7">
        <v>0.04</v>
      </c>
      <c r="AW62" s="7">
        <v>0.14000000000000001</v>
      </c>
      <c r="AX62" s="7">
        <v>0.15</v>
      </c>
      <c r="AY62" s="7">
        <v>0.05</v>
      </c>
      <c r="AZ62" s="7">
        <v>7.0000000000000007E-2</v>
      </c>
      <c r="BA62" s="7">
        <v>0.09</v>
      </c>
      <c r="BB62" s="7">
        <v>0.11</v>
      </c>
      <c r="BC62" s="7">
        <v>0.02</v>
      </c>
      <c r="BD62" t="s">
        <v>108</v>
      </c>
      <c r="BE62" s="7">
        <v>0.04</v>
      </c>
      <c r="BF62" s="7">
        <v>7.0000000000000007E-2</v>
      </c>
      <c r="BG62" s="7">
        <v>0.06</v>
      </c>
      <c r="BH62" s="7">
        <v>0.09</v>
      </c>
      <c r="BI62" s="7">
        <v>0.03</v>
      </c>
      <c r="BJ62" s="7">
        <v>7.0000000000000007E-2</v>
      </c>
      <c r="BK62" s="7">
        <v>0.08</v>
      </c>
      <c r="BL62" s="7">
        <v>0.05</v>
      </c>
      <c r="BM62" s="7">
        <v>0.04</v>
      </c>
      <c r="BN62" s="7">
        <v>0.05</v>
      </c>
      <c r="BO62" s="7">
        <v>0.09</v>
      </c>
      <c r="BP62" s="7">
        <v>0.19</v>
      </c>
      <c r="BQ62" s="7">
        <v>0.04</v>
      </c>
      <c r="BR62" s="7">
        <v>0.05</v>
      </c>
      <c r="BS62" s="7">
        <v>0.04</v>
      </c>
      <c r="BT62" s="7">
        <v>0.03</v>
      </c>
      <c r="BU62" s="7">
        <v>0.04</v>
      </c>
      <c r="BV62" s="7">
        <v>0.08</v>
      </c>
      <c r="BW62" s="7">
        <v>0.03</v>
      </c>
      <c r="BX62" s="7">
        <v>7.0000000000000007E-2</v>
      </c>
      <c r="BY62" s="7">
        <v>0.06</v>
      </c>
      <c r="BZ62" s="7">
        <v>7.0000000000000007E-2</v>
      </c>
    </row>
  </sheetData>
  <pageMargins left="0.7" right="0.7" top="0.75" bottom="0.75" header="0.3" footer="0.3"/>
  <pageSetup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888</v>
      </c>
    </row>
    <row r="2" spans="1:78" x14ac:dyDescent="0.25">
      <c r="A2" t="s">
        <v>866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1961</v>
      </c>
      <c r="C8">
        <v>1680</v>
      </c>
      <c r="D8">
        <v>163</v>
      </c>
      <c r="E8">
        <v>118</v>
      </c>
      <c r="F8">
        <v>279</v>
      </c>
      <c r="G8">
        <v>928</v>
      </c>
      <c r="H8">
        <v>754</v>
      </c>
      <c r="I8">
        <v>536</v>
      </c>
      <c r="J8">
        <v>577</v>
      </c>
      <c r="K8">
        <v>337</v>
      </c>
      <c r="L8">
        <v>511</v>
      </c>
      <c r="M8">
        <v>575</v>
      </c>
      <c r="N8">
        <v>1173</v>
      </c>
      <c r="O8">
        <v>167</v>
      </c>
      <c r="P8">
        <v>46</v>
      </c>
      <c r="Q8">
        <v>404</v>
      </c>
      <c r="R8">
        <v>1557</v>
      </c>
      <c r="S8">
        <v>1347</v>
      </c>
      <c r="T8">
        <v>329</v>
      </c>
      <c r="U8">
        <v>257</v>
      </c>
      <c r="V8">
        <v>1484</v>
      </c>
      <c r="W8">
        <v>217</v>
      </c>
      <c r="X8">
        <v>254</v>
      </c>
      <c r="Y8">
        <v>236</v>
      </c>
      <c r="Z8">
        <v>1725</v>
      </c>
      <c r="AA8">
        <v>1957</v>
      </c>
      <c r="AB8">
        <v>1721</v>
      </c>
      <c r="AC8">
        <v>265</v>
      </c>
      <c r="AD8">
        <v>1597</v>
      </c>
      <c r="AE8">
        <v>85</v>
      </c>
      <c r="AF8">
        <v>1583</v>
      </c>
      <c r="AG8">
        <v>313</v>
      </c>
      <c r="AH8">
        <v>9</v>
      </c>
      <c r="AI8">
        <v>1564</v>
      </c>
      <c r="AJ8">
        <v>179</v>
      </c>
      <c r="AK8">
        <v>187</v>
      </c>
      <c r="AL8">
        <v>1006</v>
      </c>
      <c r="AM8">
        <v>770</v>
      </c>
      <c r="AN8">
        <v>23</v>
      </c>
      <c r="AO8">
        <v>158</v>
      </c>
      <c r="AP8">
        <v>144</v>
      </c>
      <c r="AQ8">
        <v>230</v>
      </c>
      <c r="AR8">
        <v>83</v>
      </c>
      <c r="AS8">
        <v>110</v>
      </c>
      <c r="AT8">
        <v>235</v>
      </c>
      <c r="AU8">
        <v>126</v>
      </c>
      <c r="AV8">
        <v>122</v>
      </c>
      <c r="AW8">
        <v>43</v>
      </c>
      <c r="AX8">
        <v>118</v>
      </c>
      <c r="AY8">
        <v>221</v>
      </c>
      <c r="AZ8">
        <v>142</v>
      </c>
      <c r="BA8">
        <v>98</v>
      </c>
      <c r="BB8">
        <v>158</v>
      </c>
      <c r="BC8">
        <v>124</v>
      </c>
      <c r="BD8">
        <v>7</v>
      </c>
      <c r="BE8">
        <v>331</v>
      </c>
      <c r="BF8">
        <v>1630</v>
      </c>
      <c r="BG8">
        <v>1285</v>
      </c>
      <c r="BH8">
        <v>676</v>
      </c>
      <c r="BI8">
        <v>532</v>
      </c>
      <c r="BJ8">
        <v>364</v>
      </c>
      <c r="BK8">
        <v>278</v>
      </c>
      <c r="BL8">
        <v>78</v>
      </c>
      <c r="BM8">
        <v>499</v>
      </c>
      <c r="BN8">
        <v>733</v>
      </c>
      <c r="BO8">
        <v>585</v>
      </c>
      <c r="BP8">
        <v>144</v>
      </c>
      <c r="BQ8">
        <v>586</v>
      </c>
      <c r="BR8">
        <v>775</v>
      </c>
      <c r="BS8">
        <v>778</v>
      </c>
      <c r="BT8">
        <v>138</v>
      </c>
      <c r="BU8">
        <v>227</v>
      </c>
      <c r="BV8">
        <v>170</v>
      </c>
      <c r="BW8">
        <v>445</v>
      </c>
      <c r="BX8">
        <v>1426</v>
      </c>
      <c r="BY8">
        <v>1466</v>
      </c>
      <c r="BZ8">
        <v>1228</v>
      </c>
    </row>
    <row r="9" spans="1:78" x14ac:dyDescent="0.25">
      <c r="A9" t="s">
        <v>103</v>
      </c>
      <c r="B9">
        <v>2047</v>
      </c>
      <c r="C9">
        <v>1750</v>
      </c>
      <c r="D9">
        <v>183</v>
      </c>
      <c r="E9">
        <v>114</v>
      </c>
      <c r="F9">
        <v>302</v>
      </c>
      <c r="G9">
        <v>1112</v>
      </c>
      <c r="H9">
        <v>632</v>
      </c>
      <c r="I9">
        <v>644</v>
      </c>
      <c r="J9">
        <v>707</v>
      </c>
      <c r="K9">
        <v>358</v>
      </c>
      <c r="L9">
        <v>338</v>
      </c>
      <c r="M9">
        <v>471</v>
      </c>
      <c r="N9">
        <v>1368</v>
      </c>
      <c r="O9">
        <v>165</v>
      </c>
      <c r="P9">
        <v>43</v>
      </c>
      <c r="Q9">
        <v>350</v>
      </c>
      <c r="R9">
        <v>1697</v>
      </c>
      <c r="S9">
        <v>1449</v>
      </c>
      <c r="T9">
        <v>356</v>
      </c>
      <c r="U9">
        <v>214</v>
      </c>
      <c r="V9">
        <v>1651</v>
      </c>
      <c r="W9">
        <v>195</v>
      </c>
      <c r="X9">
        <v>194</v>
      </c>
      <c r="Y9">
        <v>226</v>
      </c>
      <c r="Z9">
        <v>1821</v>
      </c>
      <c r="AA9">
        <v>2042</v>
      </c>
      <c r="AB9">
        <v>1816</v>
      </c>
      <c r="AC9">
        <v>289</v>
      </c>
      <c r="AD9">
        <v>1655</v>
      </c>
      <c r="AE9">
        <v>89</v>
      </c>
      <c r="AF9">
        <v>1638</v>
      </c>
      <c r="AG9">
        <v>345</v>
      </c>
      <c r="AH9">
        <v>10</v>
      </c>
      <c r="AI9">
        <v>1673</v>
      </c>
      <c r="AJ9">
        <v>173</v>
      </c>
      <c r="AK9">
        <v>175</v>
      </c>
      <c r="AL9">
        <v>1073</v>
      </c>
      <c r="AM9">
        <v>796</v>
      </c>
      <c r="AN9">
        <v>24</v>
      </c>
      <c r="AO9">
        <v>150</v>
      </c>
      <c r="AP9">
        <v>157</v>
      </c>
      <c r="AQ9">
        <v>250</v>
      </c>
      <c r="AR9">
        <v>105</v>
      </c>
      <c r="AS9">
        <v>109</v>
      </c>
      <c r="AT9">
        <v>244</v>
      </c>
      <c r="AU9">
        <v>135</v>
      </c>
      <c r="AV9">
        <v>126</v>
      </c>
      <c r="AW9">
        <v>49</v>
      </c>
      <c r="AX9">
        <v>132</v>
      </c>
      <c r="AY9">
        <v>212</v>
      </c>
      <c r="AZ9">
        <v>144</v>
      </c>
      <c r="BA9">
        <v>97</v>
      </c>
      <c r="BB9">
        <v>156</v>
      </c>
      <c r="BC9">
        <v>122</v>
      </c>
      <c r="BD9">
        <v>9</v>
      </c>
      <c r="BE9">
        <v>355</v>
      </c>
      <c r="BF9">
        <v>1692</v>
      </c>
      <c r="BG9">
        <v>1361</v>
      </c>
      <c r="BH9">
        <v>686</v>
      </c>
      <c r="BI9">
        <v>603</v>
      </c>
      <c r="BJ9">
        <v>385</v>
      </c>
      <c r="BK9">
        <v>266</v>
      </c>
      <c r="BL9">
        <v>78</v>
      </c>
      <c r="BM9">
        <v>549</v>
      </c>
      <c r="BN9">
        <v>772</v>
      </c>
      <c r="BO9">
        <v>593</v>
      </c>
      <c r="BP9">
        <v>133</v>
      </c>
      <c r="BQ9">
        <v>628</v>
      </c>
      <c r="BR9">
        <v>848</v>
      </c>
      <c r="BS9">
        <v>853</v>
      </c>
      <c r="BT9">
        <v>140</v>
      </c>
      <c r="BU9">
        <v>250</v>
      </c>
      <c r="BV9">
        <v>173</v>
      </c>
      <c r="BW9">
        <v>484</v>
      </c>
      <c r="BX9">
        <v>1464</v>
      </c>
      <c r="BY9">
        <v>1515</v>
      </c>
      <c r="BZ9">
        <v>1249</v>
      </c>
    </row>
    <row r="10" spans="1:78" x14ac:dyDescent="0.25">
      <c r="A10" t="s">
        <v>104</v>
      </c>
    </row>
    <row r="11" spans="1:78" x14ac:dyDescent="0.25">
      <c r="A11" t="s">
        <v>890</v>
      </c>
      <c r="B11">
        <v>251</v>
      </c>
      <c r="C11">
        <v>218</v>
      </c>
      <c r="D11">
        <v>27</v>
      </c>
      <c r="E11">
        <v>7</v>
      </c>
      <c r="F11">
        <v>33</v>
      </c>
      <c r="G11">
        <v>149</v>
      </c>
      <c r="H11">
        <v>69</v>
      </c>
      <c r="I11">
        <v>92</v>
      </c>
      <c r="J11">
        <v>95</v>
      </c>
      <c r="K11">
        <v>37</v>
      </c>
      <c r="L11">
        <v>27</v>
      </c>
      <c r="M11">
        <v>37</v>
      </c>
      <c r="N11">
        <v>189</v>
      </c>
      <c r="O11">
        <v>22</v>
      </c>
      <c r="P11">
        <v>4</v>
      </c>
      <c r="Q11">
        <v>39</v>
      </c>
      <c r="R11">
        <v>212</v>
      </c>
      <c r="S11">
        <v>193</v>
      </c>
      <c r="T11">
        <v>40</v>
      </c>
      <c r="U11">
        <v>16</v>
      </c>
      <c r="V11">
        <v>216</v>
      </c>
      <c r="W11">
        <v>21</v>
      </c>
      <c r="X11">
        <v>11</v>
      </c>
      <c r="Y11">
        <v>29</v>
      </c>
      <c r="Z11">
        <v>222</v>
      </c>
      <c r="AA11">
        <v>251</v>
      </c>
      <c r="AB11">
        <v>222</v>
      </c>
      <c r="AC11">
        <v>36</v>
      </c>
      <c r="AD11">
        <v>206</v>
      </c>
      <c r="AE11">
        <v>9</v>
      </c>
      <c r="AF11">
        <v>187</v>
      </c>
      <c r="AG11">
        <v>58</v>
      </c>
      <c r="AH11">
        <v>2</v>
      </c>
      <c r="AI11">
        <v>231</v>
      </c>
      <c r="AJ11">
        <v>6</v>
      </c>
      <c r="AK11">
        <v>12</v>
      </c>
      <c r="AL11">
        <v>195</v>
      </c>
      <c r="AM11">
        <v>49</v>
      </c>
      <c r="AN11">
        <v>2</v>
      </c>
      <c r="AO11">
        <v>5</v>
      </c>
      <c r="AP11">
        <v>26</v>
      </c>
      <c r="AQ11">
        <v>28</v>
      </c>
      <c r="AR11">
        <v>18</v>
      </c>
      <c r="AS11">
        <v>8</v>
      </c>
      <c r="AT11">
        <v>34</v>
      </c>
      <c r="AU11">
        <v>11</v>
      </c>
      <c r="AV11">
        <v>18</v>
      </c>
      <c r="AW11">
        <v>12</v>
      </c>
      <c r="AX11">
        <v>14</v>
      </c>
      <c r="AY11">
        <v>19</v>
      </c>
      <c r="AZ11">
        <v>16</v>
      </c>
      <c r="BA11">
        <v>10</v>
      </c>
      <c r="BB11">
        <v>19</v>
      </c>
      <c r="BC11">
        <v>18</v>
      </c>
      <c r="BD11">
        <v>0</v>
      </c>
      <c r="BE11">
        <v>72</v>
      </c>
      <c r="BF11">
        <v>179</v>
      </c>
      <c r="BG11">
        <v>188</v>
      </c>
      <c r="BH11">
        <v>63</v>
      </c>
      <c r="BI11">
        <v>111</v>
      </c>
      <c r="BJ11">
        <v>50</v>
      </c>
      <c r="BK11">
        <v>14</v>
      </c>
      <c r="BL11">
        <v>14</v>
      </c>
      <c r="BM11">
        <v>139</v>
      </c>
      <c r="BN11">
        <v>81</v>
      </c>
      <c r="BO11">
        <v>27</v>
      </c>
      <c r="BP11">
        <v>5</v>
      </c>
      <c r="BQ11">
        <v>154</v>
      </c>
      <c r="BR11">
        <v>172</v>
      </c>
      <c r="BS11">
        <v>186</v>
      </c>
      <c r="BT11">
        <v>12</v>
      </c>
      <c r="BU11">
        <v>64</v>
      </c>
      <c r="BV11">
        <v>31</v>
      </c>
      <c r="BW11">
        <v>131</v>
      </c>
      <c r="BX11">
        <v>177</v>
      </c>
      <c r="BY11">
        <v>190</v>
      </c>
      <c r="BZ11">
        <v>149</v>
      </c>
    </row>
    <row r="12" spans="1:78" x14ac:dyDescent="0.25">
      <c r="B12" s="7">
        <v>0.12</v>
      </c>
      <c r="C12" s="7">
        <v>0.12</v>
      </c>
      <c r="D12" s="7">
        <v>0.15</v>
      </c>
      <c r="E12" s="7">
        <v>0.06</v>
      </c>
      <c r="F12" s="7">
        <v>0.11</v>
      </c>
      <c r="G12" s="7">
        <v>0.13</v>
      </c>
      <c r="H12" s="7">
        <v>0.11</v>
      </c>
      <c r="I12" s="7">
        <v>0.14000000000000001</v>
      </c>
      <c r="J12" s="7">
        <v>0.13</v>
      </c>
      <c r="K12" s="7">
        <v>0.1</v>
      </c>
      <c r="L12" s="7">
        <v>0.08</v>
      </c>
      <c r="M12" s="7">
        <v>0.08</v>
      </c>
      <c r="N12" s="7">
        <v>0.14000000000000001</v>
      </c>
      <c r="O12" s="7">
        <v>0.13</v>
      </c>
      <c r="P12" s="7">
        <v>0.1</v>
      </c>
      <c r="Q12" s="7">
        <v>0.11</v>
      </c>
      <c r="R12" s="7">
        <v>0.12</v>
      </c>
      <c r="S12" s="7">
        <v>0.13</v>
      </c>
      <c r="T12" s="7">
        <v>0.11</v>
      </c>
      <c r="U12" s="7">
        <v>0.08</v>
      </c>
      <c r="V12" s="7">
        <v>0.13</v>
      </c>
      <c r="W12" s="7">
        <v>0.11</v>
      </c>
      <c r="X12" s="7">
        <v>0.06</v>
      </c>
      <c r="Y12" s="7">
        <v>0.13</v>
      </c>
      <c r="Z12" s="7">
        <v>0.12</v>
      </c>
      <c r="AA12" s="7">
        <v>0.12</v>
      </c>
      <c r="AB12" s="7">
        <v>0.12</v>
      </c>
      <c r="AC12" s="7">
        <v>0.12</v>
      </c>
      <c r="AD12" s="7">
        <v>0.12</v>
      </c>
      <c r="AE12" s="7">
        <v>0.11</v>
      </c>
      <c r="AF12" s="7">
        <v>0.11</v>
      </c>
      <c r="AG12" s="7">
        <v>0.17</v>
      </c>
      <c r="AH12" s="7">
        <v>0.19</v>
      </c>
      <c r="AI12" s="7">
        <v>0.14000000000000001</v>
      </c>
      <c r="AJ12" s="7">
        <v>0.03</v>
      </c>
      <c r="AK12" s="7">
        <v>7.0000000000000007E-2</v>
      </c>
      <c r="AL12" s="7">
        <v>0.18</v>
      </c>
      <c r="AM12" s="7">
        <v>0.06</v>
      </c>
      <c r="AN12" s="7">
        <v>0.09</v>
      </c>
      <c r="AO12" s="7">
        <v>0.03</v>
      </c>
      <c r="AP12" s="7">
        <v>0.16</v>
      </c>
      <c r="AQ12" s="7">
        <v>0.11</v>
      </c>
      <c r="AR12" s="7">
        <v>0.17</v>
      </c>
      <c r="AS12" s="7">
        <v>0.08</v>
      </c>
      <c r="AT12" s="7">
        <v>0.14000000000000001</v>
      </c>
      <c r="AU12" s="7">
        <v>0.08</v>
      </c>
      <c r="AV12" s="7">
        <v>0.15</v>
      </c>
      <c r="AW12" s="7">
        <v>0.25</v>
      </c>
      <c r="AX12" s="7">
        <v>0.11</v>
      </c>
      <c r="AY12" s="7">
        <v>0.09</v>
      </c>
      <c r="AZ12" s="7">
        <v>0.11</v>
      </c>
      <c r="BA12" s="7">
        <v>0.1</v>
      </c>
      <c r="BB12" s="7">
        <v>0.12</v>
      </c>
      <c r="BC12" s="7">
        <v>0.15</v>
      </c>
      <c r="BD12" t="s">
        <v>108</v>
      </c>
      <c r="BE12" s="7">
        <v>0.2</v>
      </c>
      <c r="BF12" s="7">
        <v>0.11</v>
      </c>
      <c r="BG12" s="7">
        <v>0.14000000000000001</v>
      </c>
      <c r="BH12" s="7">
        <v>0.09</v>
      </c>
      <c r="BI12" s="7">
        <v>0.18</v>
      </c>
      <c r="BJ12" s="7">
        <v>0.13</v>
      </c>
      <c r="BK12" s="7">
        <v>0.05</v>
      </c>
      <c r="BL12" s="7">
        <v>0.18</v>
      </c>
      <c r="BM12" s="7">
        <v>0.25</v>
      </c>
      <c r="BN12" s="7">
        <v>0.11</v>
      </c>
      <c r="BO12" s="7">
        <v>0.05</v>
      </c>
      <c r="BP12" s="7">
        <v>0.04</v>
      </c>
      <c r="BQ12" s="7">
        <v>0.25</v>
      </c>
      <c r="BR12" s="7">
        <v>0.2</v>
      </c>
      <c r="BS12" s="7">
        <v>0.22</v>
      </c>
      <c r="BT12" s="7">
        <v>0.09</v>
      </c>
      <c r="BU12" s="7">
        <v>0.26</v>
      </c>
      <c r="BV12" s="7">
        <v>0.18</v>
      </c>
      <c r="BW12" s="7">
        <v>0.27</v>
      </c>
      <c r="BX12" s="7">
        <v>0.12</v>
      </c>
      <c r="BY12" s="7">
        <v>0.13</v>
      </c>
      <c r="BZ12" s="7">
        <v>0.12</v>
      </c>
    </row>
    <row r="13" spans="1:78" x14ac:dyDescent="0.25">
      <c r="A13" t="s">
        <v>891</v>
      </c>
      <c r="B13">
        <v>460</v>
      </c>
      <c r="C13">
        <v>383</v>
      </c>
      <c r="D13">
        <v>43</v>
      </c>
      <c r="E13">
        <v>34</v>
      </c>
      <c r="F13">
        <v>73</v>
      </c>
      <c r="G13">
        <v>267</v>
      </c>
      <c r="H13">
        <v>119</v>
      </c>
      <c r="I13">
        <v>142</v>
      </c>
      <c r="J13">
        <v>162</v>
      </c>
      <c r="K13">
        <v>81</v>
      </c>
      <c r="L13">
        <v>75</v>
      </c>
      <c r="M13">
        <v>98</v>
      </c>
      <c r="N13">
        <v>311</v>
      </c>
      <c r="O13">
        <v>40</v>
      </c>
      <c r="P13">
        <v>11</v>
      </c>
      <c r="Q13">
        <v>81</v>
      </c>
      <c r="R13">
        <v>379</v>
      </c>
      <c r="S13">
        <v>328</v>
      </c>
      <c r="T13">
        <v>90</v>
      </c>
      <c r="U13">
        <v>38</v>
      </c>
      <c r="V13">
        <v>393</v>
      </c>
      <c r="W13">
        <v>34</v>
      </c>
      <c r="X13">
        <v>31</v>
      </c>
      <c r="Y13">
        <v>44</v>
      </c>
      <c r="Z13">
        <v>416</v>
      </c>
      <c r="AA13">
        <v>459</v>
      </c>
      <c r="AB13">
        <v>415</v>
      </c>
      <c r="AC13">
        <v>77</v>
      </c>
      <c r="AD13">
        <v>358</v>
      </c>
      <c r="AE13">
        <v>20</v>
      </c>
      <c r="AF13">
        <v>372</v>
      </c>
      <c r="AG13">
        <v>74</v>
      </c>
      <c r="AH13">
        <v>2</v>
      </c>
      <c r="AI13">
        <v>389</v>
      </c>
      <c r="AJ13">
        <v>38</v>
      </c>
      <c r="AK13">
        <v>32</v>
      </c>
      <c r="AL13">
        <v>274</v>
      </c>
      <c r="AM13">
        <v>141</v>
      </c>
      <c r="AN13">
        <v>8</v>
      </c>
      <c r="AO13">
        <v>35</v>
      </c>
      <c r="AP13">
        <v>47</v>
      </c>
      <c r="AQ13">
        <v>50</v>
      </c>
      <c r="AR13">
        <v>22</v>
      </c>
      <c r="AS13">
        <v>29</v>
      </c>
      <c r="AT13">
        <v>44</v>
      </c>
      <c r="AU13">
        <v>23</v>
      </c>
      <c r="AV13">
        <v>30</v>
      </c>
      <c r="AW13">
        <v>12</v>
      </c>
      <c r="AX13">
        <v>30</v>
      </c>
      <c r="AY13">
        <v>55</v>
      </c>
      <c r="AZ13">
        <v>33</v>
      </c>
      <c r="BA13">
        <v>31</v>
      </c>
      <c r="BB13">
        <v>23</v>
      </c>
      <c r="BC13">
        <v>30</v>
      </c>
      <c r="BD13">
        <v>0</v>
      </c>
      <c r="BE13">
        <v>85</v>
      </c>
      <c r="BF13">
        <v>375</v>
      </c>
      <c r="BG13">
        <v>332</v>
      </c>
      <c r="BH13">
        <v>128</v>
      </c>
      <c r="BI13">
        <v>156</v>
      </c>
      <c r="BJ13">
        <v>90</v>
      </c>
      <c r="BK13">
        <v>59</v>
      </c>
      <c r="BL13">
        <v>19</v>
      </c>
      <c r="BM13">
        <v>165</v>
      </c>
      <c r="BN13">
        <v>189</v>
      </c>
      <c r="BO13">
        <v>96</v>
      </c>
      <c r="BP13">
        <v>10</v>
      </c>
      <c r="BQ13">
        <v>179</v>
      </c>
      <c r="BR13">
        <v>249</v>
      </c>
      <c r="BS13">
        <v>261</v>
      </c>
      <c r="BT13">
        <v>35</v>
      </c>
      <c r="BU13">
        <v>60</v>
      </c>
      <c r="BV13">
        <v>45</v>
      </c>
      <c r="BW13">
        <v>149</v>
      </c>
      <c r="BX13">
        <v>311</v>
      </c>
      <c r="BY13">
        <v>335</v>
      </c>
      <c r="BZ13">
        <v>264</v>
      </c>
    </row>
    <row r="14" spans="1:78" x14ac:dyDescent="0.25">
      <c r="B14" s="7">
        <v>0.22</v>
      </c>
      <c r="C14" s="7">
        <v>0.22</v>
      </c>
      <c r="D14" s="7">
        <v>0.23</v>
      </c>
      <c r="E14" s="7">
        <v>0.3</v>
      </c>
      <c r="F14" s="7">
        <v>0.24</v>
      </c>
      <c r="G14" s="7">
        <v>0.24</v>
      </c>
      <c r="H14" s="7">
        <v>0.19</v>
      </c>
      <c r="I14" s="7">
        <v>0.22</v>
      </c>
      <c r="J14" s="7">
        <v>0.23</v>
      </c>
      <c r="K14" s="7">
        <v>0.22</v>
      </c>
      <c r="L14" s="7">
        <v>0.22</v>
      </c>
      <c r="M14" s="7">
        <v>0.21</v>
      </c>
      <c r="N14" s="7">
        <v>0.23</v>
      </c>
      <c r="O14" s="7">
        <v>0.24</v>
      </c>
      <c r="P14" s="7">
        <v>0.25</v>
      </c>
      <c r="Q14" s="7">
        <v>0.23</v>
      </c>
      <c r="R14" s="7">
        <v>0.22</v>
      </c>
      <c r="S14" s="7">
        <v>0.23</v>
      </c>
      <c r="T14" s="7">
        <v>0.25</v>
      </c>
      <c r="U14" s="7">
        <v>0.18</v>
      </c>
      <c r="V14" s="7">
        <v>0.24</v>
      </c>
      <c r="W14" s="7">
        <v>0.18</v>
      </c>
      <c r="X14" s="7">
        <v>0.16</v>
      </c>
      <c r="Y14" s="7">
        <v>0.19</v>
      </c>
      <c r="Z14" s="7">
        <v>0.23</v>
      </c>
      <c r="AA14" s="7">
        <v>0.22</v>
      </c>
      <c r="AB14" s="7">
        <v>0.23</v>
      </c>
      <c r="AC14" s="7">
        <v>0.27</v>
      </c>
      <c r="AD14" s="7">
        <v>0.22</v>
      </c>
      <c r="AE14" s="7">
        <v>0.23</v>
      </c>
      <c r="AF14" s="7">
        <v>0.23</v>
      </c>
      <c r="AG14" s="7">
        <v>0.22</v>
      </c>
      <c r="AH14" s="7">
        <v>0.21</v>
      </c>
      <c r="AI14" s="7">
        <v>0.23</v>
      </c>
      <c r="AJ14" s="7">
        <v>0.22</v>
      </c>
      <c r="AK14" s="7">
        <v>0.18</v>
      </c>
      <c r="AL14" s="7">
        <v>0.26</v>
      </c>
      <c r="AM14" s="7">
        <v>0.18</v>
      </c>
      <c r="AN14" s="7">
        <v>0.31</v>
      </c>
      <c r="AO14" s="7">
        <v>0.24</v>
      </c>
      <c r="AP14" s="7">
        <v>0.3</v>
      </c>
      <c r="AQ14" s="7">
        <v>0.2</v>
      </c>
      <c r="AR14" s="7">
        <v>0.21</v>
      </c>
      <c r="AS14" s="7">
        <v>0.26</v>
      </c>
      <c r="AT14" s="7">
        <v>0.18</v>
      </c>
      <c r="AU14" s="7">
        <v>0.17</v>
      </c>
      <c r="AV14" s="7">
        <v>0.24</v>
      </c>
      <c r="AW14" s="7">
        <v>0.25</v>
      </c>
      <c r="AX14" s="7">
        <v>0.23</v>
      </c>
      <c r="AY14" s="7">
        <v>0.26</v>
      </c>
      <c r="AZ14" s="7">
        <v>0.23</v>
      </c>
      <c r="BA14" s="7">
        <v>0.32</v>
      </c>
      <c r="BB14" s="7">
        <v>0.15</v>
      </c>
      <c r="BC14" s="7">
        <v>0.25</v>
      </c>
      <c r="BD14" t="s">
        <v>108</v>
      </c>
      <c r="BE14" s="7">
        <v>0.24</v>
      </c>
      <c r="BF14" s="7">
        <v>0.22</v>
      </c>
      <c r="BG14" s="7">
        <v>0.24</v>
      </c>
      <c r="BH14" s="7">
        <v>0.19</v>
      </c>
      <c r="BI14" s="7">
        <v>0.26</v>
      </c>
      <c r="BJ14" s="7">
        <v>0.23</v>
      </c>
      <c r="BK14" s="7">
        <v>0.22</v>
      </c>
      <c r="BL14" s="7">
        <v>0.25</v>
      </c>
      <c r="BM14" s="7">
        <v>0.3</v>
      </c>
      <c r="BN14" s="7">
        <v>0.25</v>
      </c>
      <c r="BO14" s="7">
        <v>0.16</v>
      </c>
      <c r="BP14" s="7">
        <v>7.0000000000000007E-2</v>
      </c>
      <c r="BQ14" s="7">
        <v>0.28999999999999998</v>
      </c>
      <c r="BR14" s="7">
        <v>0.28999999999999998</v>
      </c>
      <c r="BS14" s="7">
        <v>0.31</v>
      </c>
      <c r="BT14" s="7">
        <v>0.25</v>
      </c>
      <c r="BU14" s="7">
        <v>0.24</v>
      </c>
      <c r="BV14" s="7">
        <v>0.26</v>
      </c>
      <c r="BW14" s="7">
        <v>0.31</v>
      </c>
      <c r="BX14" s="7">
        <v>0.21</v>
      </c>
      <c r="BY14" s="7">
        <v>0.22</v>
      </c>
      <c r="BZ14" s="7">
        <v>0.21</v>
      </c>
    </row>
    <row r="15" spans="1:78" x14ac:dyDescent="0.25">
      <c r="A15" t="s">
        <v>892</v>
      </c>
      <c r="B15">
        <v>262</v>
      </c>
      <c r="C15">
        <v>221</v>
      </c>
      <c r="D15">
        <v>28</v>
      </c>
      <c r="E15">
        <v>13</v>
      </c>
      <c r="F15">
        <v>45</v>
      </c>
      <c r="G15">
        <v>145</v>
      </c>
      <c r="H15">
        <v>73</v>
      </c>
      <c r="I15">
        <v>89</v>
      </c>
      <c r="J15">
        <v>90</v>
      </c>
      <c r="K15">
        <v>45</v>
      </c>
      <c r="L15">
        <v>38</v>
      </c>
      <c r="M15">
        <v>56</v>
      </c>
      <c r="N15">
        <v>183</v>
      </c>
      <c r="O15">
        <v>19</v>
      </c>
      <c r="P15">
        <v>5</v>
      </c>
      <c r="Q15">
        <v>39</v>
      </c>
      <c r="R15">
        <v>223</v>
      </c>
      <c r="S15">
        <v>180</v>
      </c>
      <c r="T15">
        <v>56</v>
      </c>
      <c r="U15">
        <v>26</v>
      </c>
      <c r="V15">
        <v>225</v>
      </c>
      <c r="W15">
        <v>23</v>
      </c>
      <c r="X15">
        <v>13</v>
      </c>
      <c r="Y15">
        <v>22</v>
      </c>
      <c r="Z15">
        <v>241</v>
      </c>
      <c r="AA15">
        <v>261</v>
      </c>
      <c r="AB15">
        <v>239</v>
      </c>
      <c r="AC15">
        <v>35</v>
      </c>
      <c r="AD15">
        <v>212</v>
      </c>
      <c r="AE15">
        <v>13</v>
      </c>
      <c r="AF15">
        <v>216</v>
      </c>
      <c r="AG15">
        <v>36</v>
      </c>
      <c r="AH15">
        <v>2</v>
      </c>
      <c r="AI15">
        <v>223</v>
      </c>
      <c r="AJ15">
        <v>24</v>
      </c>
      <c r="AK15">
        <v>19</v>
      </c>
      <c r="AL15">
        <v>119</v>
      </c>
      <c r="AM15">
        <v>119</v>
      </c>
      <c r="AN15">
        <v>4</v>
      </c>
      <c r="AO15">
        <v>20</v>
      </c>
      <c r="AP15">
        <v>22</v>
      </c>
      <c r="AQ15">
        <v>35</v>
      </c>
      <c r="AR15">
        <v>24</v>
      </c>
      <c r="AS15">
        <v>16</v>
      </c>
      <c r="AT15">
        <v>23</v>
      </c>
      <c r="AU15">
        <v>11</v>
      </c>
      <c r="AV15">
        <v>22</v>
      </c>
      <c r="AW15">
        <v>6</v>
      </c>
      <c r="AX15">
        <v>21</v>
      </c>
      <c r="AY15">
        <v>27</v>
      </c>
      <c r="AZ15">
        <v>11</v>
      </c>
      <c r="BA15">
        <v>10</v>
      </c>
      <c r="BB15">
        <v>19</v>
      </c>
      <c r="BC15">
        <v>13</v>
      </c>
      <c r="BD15">
        <v>1</v>
      </c>
      <c r="BE15">
        <v>36</v>
      </c>
      <c r="BF15">
        <v>226</v>
      </c>
      <c r="BG15">
        <v>172</v>
      </c>
      <c r="BH15">
        <v>90</v>
      </c>
      <c r="BI15">
        <v>79</v>
      </c>
      <c r="BJ15">
        <v>52</v>
      </c>
      <c r="BK15">
        <v>32</v>
      </c>
      <c r="BL15">
        <v>9</v>
      </c>
      <c r="BM15">
        <v>52</v>
      </c>
      <c r="BN15">
        <v>91</v>
      </c>
      <c r="BO15">
        <v>97</v>
      </c>
      <c r="BP15">
        <v>22</v>
      </c>
      <c r="BQ15">
        <v>58</v>
      </c>
      <c r="BR15">
        <v>79</v>
      </c>
      <c r="BS15">
        <v>75</v>
      </c>
      <c r="BT15">
        <v>23</v>
      </c>
      <c r="BU15">
        <v>20</v>
      </c>
      <c r="BV15">
        <v>20</v>
      </c>
      <c r="BW15">
        <v>38</v>
      </c>
      <c r="BX15">
        <v>180</v>
      </c>
      <c r="BY15">
        <v>184</v>
      </c>
      <c r="BZ15">
        <v>150</v>
      </c>
    </row>
    <row r="16" spans="1:78" x14ac:dyDescent="0.25">
      <c r="B16" s="7">
        <v>0.13</v>
      </c>
      <c r="C16" s="7">
        <v>0.13</v>
      </c>
      <c r="D16" s="7">
        <v>0.15</v>
      </c>
      <c r="E16" s="7">
        <v>0.11</v>
      </c>
      <c r="F16" s="7">
        <v>0.15</v>
      </c>
      <c r="G16" s="7">
        <v>0.13</v>
      </c>
      <c r="H16" s="7">
        <v>0.12</v>
      </c>
      <c r="I16" s="7">
        <v>0.14000000000000001</v>
      </c>
      <c r="J16" s="7">
        <v>0.13</v>
      </c>
      <c r="K16" s="7">
        <v>0.13</v>
      </c>
      <c r="L16" s="7">
        <v>0.11</v>
      </c>
      <c r="M16" s="7">
        <v>0.12</v>
      </c>
      <c r="N16" s="7">
        <v>0.13</v>
      </c>
      <c r="O16" s="7">
        <v>0.11</v>
      </c>
      <c r="P16" s="7">
        <v>0.11</v>
      </c>
      <c r="Q16" s="7">
        <v>0.11</v>
      </c>
      <c r="R16" s="7">
        <v>0.13</v>
      </c>
      <c r="S16" s="7">
        <v>0.12</v>
      </c>
      <c r="T16" s="7">
        <v>0.16</v>
      </c>
      <c r="U16" s="7">
        <v>0.12</v>
      </c>
      <c r="V16" s="7">
        <v>0.14000000000000001</v>
      </c>
      <c r="W16" s="7">
        <v>0.12</v>
      </c>
      <c r="X16" s="7">
        <v>7.0000000000000007E-2</v>
      </c>
      <c r="Y16" s="7">
        <v>0.1</v>
      </c>
      <c r="Z16" s="7">
        <v>0.13</v>
      </c>
      <c r="AA16" s="7">
        <v>0.13</v>
      </c>
      <c r="AB16" s="7">
        <v>0.13</v>
      </c>
      <c r="AC16" s="7">
        <v>0.12</v>
      </c>
      <c r="AD16" s="7">
        <v>0.13</v>
      </c>
      <c r="AE16" s="7">
        <v>0.15</v>
      </c>
      <c r="AF16" s="7">
        <v>0.13</v>
      </c>
      <c r="AG16" s="7">
        <v>0.1</v>
      </c>
      <c r="AH16" s="7">
        <v>0.17</v>
      </c>
      <c r="AI16" s="7">
        <v>0.13</v>
      </c>
      <c r="AJ16" s="7">
        <v>0.14000000000000001</v>
      </c>
      <c r="AK16" s="7">
        <v>0.11</v>
      </c>
      <c r="AL16" s="7">
        <v>0.11</v>
      </c>
      <c r="AM16" s="7">
        <v>0.15</v>
      </c>
      <c r="AN16" s="7">
        <v>0.18</v>
      </c>
      <c r="AO16" s="7">
        <v>0.13</v>
      </c>
      <c r="AP16" s="7">
        <v>0.14000000000000001</v>
      </c>
      <c r="AQ16" s="7">
        <v>0.14000000000000001</v>
      </c>
      <c r="AR16" s="7">
        <v>0.23</v>
      </c>
      <c r="AS16" s="7">
        <v>0.15</v>
      </c>
      <c r="AT16" s="7">
        <v>0.1</v>
      </c>
      <c r="AU16" s="7">
        <v>0.08</v>
      </c>
      <c r="AV16" s="7">
        <v>0.17</v>
      </c>
      <c r="AW16" s="7">
        <v>0.12</v>
      </c>
      <c r="AX16" s="7">
        <v>0.16</v>
      </c>
      <c r="AY16" s="7">
        <v>0.13</v>
      </c>
      <c r="AZ16" s="7">
        <v>0.08</v>
      </c>
      <c r="BA16" s="7">
        <v>0.1</v>
      </c>
      <c r="BB16" s="7">
        <v>0.12</v>
      </c>
      <c r="BC16" s="7">
        <v>0.11</v>
      </c>
      <c r="BD16" s="7">
        <v>0.11</v>
      </c>
      <c r="BE16" s="7">
        <v>0.1</v>
      </c>
      <c r="BF16" s="7">
        <v>0.13</v>
      </c>
      <c r="BG16" s="7">
        <v>0.13</v>
      </c>
      <c r="BH16" s="7">
        <v>0.13</v>
      </c>
      <c r="BI16" s="7">
        <v>0.13</v>
      </c>
      <c r="BJ16" s="7">
        <v>0.14000000000000001</v>
      </c>
      <c r="BK16" s="7">
        <v>0.12</v>
      </c>
      <c r="BL16" s="7">
        <v>0.12</v>
      </c>
      <c r="BM16" s="7">
        <v>0.1</v>
      </c>
      <c r="BN16" s="7">
        <v>0.12</v>
      </c>
      <c r="BO16" s="7">
        <v>0.16</v>
      </c>
      <c r="BP16" s="7">
        <v>0.17</v>
      </c>
      <c r="BQ16" s="7">
        <v>0.09</v>
      </c>
      <c r="BR16" s="7">
        <v>0.09</v>
      </c>
      <c r="BS16" s="7">
        <v>0.09</v>
      </c>
      <c r="BT16" s="7">
        <v>0.16</v>
      </c>
      <c r="BU16" s="7">
        <v>0.08</v>
      </c>
      <c r="BV16" s="7">
        <v>0.12</v>
      </c>
      <c r="BW16" s="7">
        <v>0.08</v>
      </c>
      <c r="BX16" s="7">
        <v>0.12</v>
      </c>
      <c r="BY16" s="7">
        <v>0.12</v>
      </c>
      <c r="BZ16" s="7">
        <v>0.12</v>
      </c>
    </row>
    <row r="17" spans="1:78" x14ac:dyDescent="0.25">
      <c r="A17" t="s">
        <v>893</v>
      </c>
      <c r="B17">
        <v>1050</v>
      </c>
      <c r="C17">
        <v>907</v>
      </c>
      <c r="D17">
        <v>84</v>
      </c>
      <c r="E17">
        <v>59</v>
      </c>
      <c r="F17">
        <v>148</v>
      </c>
      <c r="G17">
        <v>541</v>
      </c>
      <c r="H17">
        <v>361</v>
      </c>
      <c r="I17">
        <v>319</v>
      </c>
      <c r="J17">
        <v>348</v>
      </c>
      <c r="K17">
        <v>190</v>
      </c>
      <c r="L17">
        <v>193</v>
      </c>
      <c r="M17">
        <v>270</v>
      </c>
      <c r="N17">
        <v>674</v>
      </c>
      <c r="O17">
        <v>84</v>
      </c>
      <c r="P17">
        <v>23</v>
      </c>
      <c r="Q17">
        <v>188</v>
      </c>
      <c r="R17">
        <v>863</v>
      </c>
      <c r="S17">
        <v>736</v>
      </c>
      <c r="T17">
        <v>166</v>
      </c>
      <c r="U17">
        <v>129</v>
      </c>
      <c r="V17">
        <v>798</v>
      </c>
      <c r="W17">
        <v>114</v>
      </c>
      <c r="X17">
        <v>137</v>
      </c>
      <c r="Y17">
        <v>130</v>
      </c>
      <c r="Z17">
        <v>920</v>
      </c>
      <c r="AA17">
        <v>1048</v>
      </c>
      <c r="AB17">
        <v>918</v>
      </c>
      <c r="AC17">
        <v>137</v>
      </c>
      <c r="AD17">
        <v>862</v>
      </c>
      <c r="AE17">
        <v>43</v>
      </c>
      <c r="AF17">
        <v>845</v>
      </c>
      <c r="AG17">
        <v>171</v>
      </c>
      <c r="AH17">
        <v>3</v>
      </c>
      <c r="AI17">
        <v>814</v>
      </c>
      <c r="AJ17">
        <v>105</v>
      </c>
      <c r="AK17">
        <v>110</v>
      </c>
      <c r="AL17">
        <v>475</v>
      </c>
      <c r="AM17">
        <v>476</v>
      </c>
      <c r="AN17">
        <v>10</v>
      </c>
      <c r="AO17">
        <v>87</v>
      </c>
      <c r="AP17">
        <v>60</v>
      </c>
      <c r="AQ17">
        <v>135</v>
      </c>
      <c r="AR17">
        <v>37</v>
      </c>
      <c r="AS17">
        <v>55</v>
      </c>
      <c r="AT17">
        <v>140</v>
      </c>
      <c r="AU17">
        <v>85</v>
      </c>
      <c r="AV17">
        <v>55</v>
      </c>
      <c r="AW17">
        <v>19</v>
      </c>
      <c r="AX17">
        <v>64</v>
      </c>
      <c r="AY17">
        <v>109</v>
      </c>
      <c r="AZ17">
        <v>82</v>
      </c>
      <c r="BA17">
        <v>46</v>
      </c>
      <c r="BB17">
        <v>94</v>
      </c>
      <c r="BC17">
        <v>61</v>
      </c>
      <c r="BD17">
        <v>8</v>
      </c>
      <c r="BE17">
        <v>158</v>
      </c>
      <c r="BF17">
        <v>892</v>
      </c>
      <c r="BG17">
        <v>649</v>
      </c>
      <c r="BH17">
        <v>401</v>
      </c>
      <c r="BI17">
        <v>252</v>
      </c>
      <c r="BJ17">
        <v>184</v>
      </c>
      <c r="BK17">
        <v>157</v>
      </c>
      <c r="BL17">
        <v>36</v>
      </c>
      <c r="BM17">
        <v>189</v>
      </c>
      <c r="BN17">
        <v>404</v>
      </c>
      <c r="BO17">
        <v>364</v>
      </c>
      <c r="BP17">
        <v>93</v>
      </c>
      <c r="BQ17">
        <v>229</v>
      </c>
      <c r="BR17">
        <v>340</v>
      </c>
      <c r="BS17">
        <v>325</v>
      </c>
      <c r="BT17">
        <v>66</v>
      </c>
      <c r="BU17">
        <v>104</v>
      </c>
      <c r="BV17">
        <v>74</v>
      </c>
      <c r="BW17">
        <v>162</v>
      </c>
      <c r="BX17">
        <v>778</v>
      </c>
      <c r="BY17">
        <v>787</v>
      </c>
      <c r="BZ17">
        <v>670</v>
      </c>
    </row>
    <row r="18" spans="1:78" x14ac:dyDescent="0.25">
      <c r="B18" s="7">
        <v>0.51</v>
      </c>
      <c r="C18" s="7">
        <v>0.52</v>
      </c>
      <c r="D18" s="7">
        <v>0.46</v>
      </c>
      <c r="E18" s="7">
        <v>0.52</v>
      </c>
      <c r="F18" s="7">
        <v>0.49</v>
      </c>
      <c r="G18" s="7">
        <v>0.49</v>
      </c>
      <c r="H18" s="7">
        <v>0.56999999999999995</v>
      </c>
      <c r="I18" s="7">
        <v>0.5</v>
      </c>
      <c r="J18" s="7">
        <v>0.49</v>
      </c>
      <c r="K18" s="7">
        <v>0.53</v>
      </c>
      <c r="L18" s="7">
        <v>0.56999999999999995</v>
      </c>
      <c r="M18" s="7">
        <v>0.56999999999999995</v>
      </c>
      <c r="N18" s="7">
        <v>0.49</v>
      </c>
      <c r="O18" s="7">
        <v>0.51</v>
      </c>
      <c r="P18" s="7">
        <v>0.53</v>
      </c>
      <c r="Q18" s="7">
        <v>0.54</v>
      </c>
      <c r="R18" s="7">
        <v>0.51</v>
      </c>
      <c r="S18" s="7">
        <v>0.51</v>
      </c>
      <c r="T18" s="7">
        <v>0.47</v>
      </c>
      <c r="U18" s="7">
        <v>0.6</v>
      </c>
      <c r="V18" s="7">
        <v>0.48</v>
      </c>
      <c r="W18" s="7">
        <v>0.59</v>
      </c>
      <c r="X18" s="7">
        <v>0.71</v>
      </c>
      <c r="Y18" s="7">
        <v>0.57999999999999996</v>
      </c>
      <c r="Z18" s="7">
        <v>0.51</v>
      </c>
      <c r="AA18" s="7">
        <v>0.51</v>
      </c>
      <c r="AB18" s="7">
        <v>0.51</v>
      </c>
      <c r="AC18" s="7">
        <v>0.48</v>
      </c>
      <c r="AD18" s="7">
        <v>0.52</v>
      </c>
      <c r="AE18" s="7">
        <v>0.48</v>
      </c>
      <c r="AF18" s="7">
        <v>0.52</v>
      </c>
      <c r="AG18" s="7">
        <v>0.5</v>
      </c>
      <c r="AH18" s="7">
        <v>0.35</v>
      </c>
      <c r="AI18" s="7">
        <v>0.49</v>
      </c>
      <c r="AJ18" s="7">
        <v>0.6</v>
      </c>
      <c r="AK18" s="7">
        <v>0.63</v>
      </c>
      <c r="AL18" s="7">
        <v>0.44</v>
      </c>
      <c r="AM18" s="7">
        <v>0.6</v>
      </c>
      <c r="AN18" s="7">
        <v>0.42</v>
      </c>
      <c r="AO18" s="7">
        <v>0.57999999999999996</v>
      </c>
      <c r="AP18" s="7">
        <v>0.38</v>
      </c>
      <c r="AQ18" s="7">
        <v>0.54</v>
      </c>
      <c r="AR18" s="7">
        <v>0.35</v>
      </c>
      <c r="AS18" s="7">
        <v>0.5</v>
      </c>
      <c r="AT18" s="7">
        <v>0.56999999999999995</v>
      </c>
      <c r="AU18" s="7">
        <v>0.63</v>
      </c>
      <c r="AV18" s="7">
        <v>0.44</v>
      </c>
      <c r="AW18" s="7">
        <v>0.39</v>
      </c>
      <c r="AX18" s="7">
        <v>0.49</v>
      </c>
      <c r="AY18" s="7">
        <v>0.51</v>
      </c>
      <c r="AZ18" s="7">
        <v>0.56999999999999995</v>
      </c>
      <c r="BA18" s="7">
        <v>0.48</v>
      </c>
      <c r="BB18" s="7">
        <v>0.6</v>
      </c>
      <c r="BC18" s="7">
        <v>0.5</v>
      </c>
      <c r="BD18" s="7">
        <v>0.89</v>
      </c>
      <c r="BE18" s="7">
        <v>0.45</v>
      </c>
      <c r="BF18" s="7">
        <v>0.53</v>
      </c>
      <c r="BG18" s="7">
        <v>0.48</v>
      </c>
      <c r="BH18" s="7">
        <v>0.57999999999999996</v>
      </c>
      <c r="BI18" s="7">
        <v>0.42</v>
      </c>
      <c r="BJ18" s="7">
        <v>0.48</v>
      </c>
      <c r="BK18" s="7">
        <v>0.59</v>
      </c>
      <c r="BL18" s="7">
        <v>0.46</v>
      </c>
      <c r="BM18" s="7">
        <v>0.34</v>
      </c>
      <c r="BN18" s="7">
        <v>0.52</v>
      </c>
      <c r="BO18" s="7">
        <v>0.61</v>
      </c>
      <c r="BP18" s="7">
        <v>0.7</v>
      </c>
      <c r="BQ18" s="7">
        <v>0.37</v>
      </c>
      <c r="BR18" s="7">
        <v>0.4</v>
      </c>
      <c r="BS18" s="7">
        <v>0.38</v>
      </c>
      <c r="BT18" s="7">
        <v>0.47</v>
      </c>
      <c r="BU18" s="7">
        <v>0.42</v>
      </c>
      <c r="BV18" s="7">
        <v>0.43</v>
      </c>
      <c r="BW18" s="7">
        <v>0.33</v>
      </c>
      <c r="BX18" s="7">
        <v>0.53</v>
      </c>
      <c r="BY18" s="7">
        <v>0.52</v>
      </c>
      <c r="BZ18" s="7">
        <v>0.54</v>
      </c>
    </row>
    <row r="19" spans="1:78" x14ac:dyDescent="0.25">
      <c r="A19" t="s">
        <v>40</v>
      </c>
      <c r="B19">
        <v>1</v>
      </c>
      <c r="C19">
        <v>1</v>
      </c>
      <c r="D19">
        <v>0</v>
      </c>
      <c r="E19">
        <v>0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1</v>
      </c>
      <c r="M19">
        <v>0</v>
      </c>
      <c r="N19">
        <v>1</v>
      </c>
      <c r="O19">
        <v>0</v>
      </c>
      <c r="P19">
        <v>0</v>
      </c>
      <c r="Q19">
        <v>0</v>
      </c>
      <c r="R19">
        <v>1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1</v>
      </c>
      <c r="AA19">
        <v>1</v>
      </c>
      <c r="AB19">
        <v>1</v>
      </c>
      <c r="AC19">
        <v>0</v>
      </c>
      <c r="AD19">
        <v>1</v>
      </c>
      <c r="AE19">
        <v>0</v>
      </c>
      <c r="AF19">
        <v>1</v>
      </c>
      <c r="AG19">
        <v>0</v>
      </c>
      <c r="AH19">
        <v>0</v>
      </c>
      <c r="AI19">
        <v>1</v>
      </c>
      <c r="AJ19">
        <v>0</v>
      </c>
      <c r="AK19">
        <v>0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1</v>
      </c>
      <c r="BF19">
        <v>0</v>
      </c>
      <c r="BG19">
        <v>1</v>
      </c>
      <c r="BH19">
        <v>0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1</v>
      </c>
      <c r="BO19">
        <v>0</v>
      </c>
      <c r="BP19">
        <v>0</v>
      </c>
      <c r="BQ19">
        <v>1</v>
      </c>
      <c r="BR19">
        <v>1</v>
      </c>
      <c r="BS19">
        <v>1</v>
      </c>
      <c r="BT19">
        <v>1</v>
      </c>
      <c r="BU19">
        <v>1</v>
      </c>
      <c r="BV19">
        <v>0</v>
      </c>
      <c r="BW19">
        <v>1</v>
      </c>
      <c r="BX19">
        <v>1</v>
      </c>
      <c r="BY19">
        <v>1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>
        <v>0</v>
      </c>
      <c r="G20" t="s">
        <v>106</v>
      </c>
      <c r="H20" t="s">
        <v>106</v>
      </c>
      <c r="I20" t="s">
        <v>106</v>
      </c>
      <c r="J20" t="s">
        <v>106</v>
      </c>
      <c r="K20" t="s">
        <v>106</v>
      </c>
      <c r="L20">
        <v>0</v>
      </c>
      <c r="M20" t="s">
        <v>106</v>
      </c>
      <c r="N20">
        <v>0</v>
      </c>
      <c r="O20" t="s">
        <v>106</v>
      </c>
      <c r="P20" t="s">
        <v>106</v>
      </c>
      <c r="Q20" t="s">
        <v>106</v>
      </c>
      <c r="R20">
        <v>0</v>
      </c>
      <c r="S20" t="s">
        <v>106</v>
      </c>
      <c r="T20">
        <v>0</v>
      </c>
      <c r="U20" t="s">
        <v>106</v>
      </c>
      <c r="V20" t="s">
        <v>106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 t="s">
        <v>106</v>
      </c>
      <c r="AN20" t="s">
        <v>106</v>
      </c>
      <c r="AO20" t="s">
        <v>106</v>
      </c>
      <c r="AP20" t="s">
        <v>106</v>
      </c>
      <c r="AQ20" t="s">
        <v>106</v>
      </c>
      <c r="AR20" t="s">
        <v>106</v>
      </c>
      <c r="AS20" t="s">
        <v>106</v>
      </c>
      <c r="AT20" t="s">
        <v>106</v>
      </c>
      <c r="AU20" s="7">
        <v>0.01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>
        <v>0</v>
      </c>
      <c r="BF20" t="s">
        <v>106</v>
      </c>
      <c r="BG20">
        <v>0</v>
      </c>
      <c r="BH20" t="s">
        <v>106</v>
      </c>
      <c r="BI20">
        <v>0</v>
      </c>
      <c r="BJ20" t="s">
        <v>106</v>
      </c>
      <c r="BK20" t="s">
        <v>106</v>
      </c>
      <c r="BL20" t="s">
        <v>106</v>
      </c>
      <c r="BM20" t="s">
        <v>106</v>
      </c>
      <c r="BN20">
        <v>0</v>
      </c>
      <c r="BO20" t="s">
        <v>106</v>
      </c>
      <c r="BP20" t="s">
        <v>106</v>
      </c>
      <c r="BQ20">
        <v>0</v>
      </c>
      <c r="BR20">
        <v>0</v>
      </c>
      <c r="BS20">
        <v>0</v>
      </c>
      <c r="BT20" s="7">
        <v>0.01</v>
      </c>
      <c r="BU20">
        <v>0</v>
      </c>
      <c r="BV20" t="s">
        <v>106</v>
      </c>
      <c r="BW20">
        <v>0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22</v>
      </c>
      <c r="C21">
        <v>20</v>
      </c>
      <c r="D21">
        <v>1</v>
      </c>
      <c r="E21">
        <v>1</v>
      </c>
      <c r="F21">
        <v>2</v>
      </c>
      <c r="G21">
        <v>10</v>
      </c>
      <c r="H21">
        <v>10</v>
      </c>
      <c r="I21">
        <v>2</v>
      </c>
      <c r="J21">
        <v>11</v>
      </c>
      <c r="K21">
        <v>4</v>
      </c>
      <c r="L21">
        <v>4</v>
      </c>
      <c r="M21">
        <v>10</v>
      </c>
      <c r="N21">
        <v>10</v>
      </c>
      <c r="O21">
        <v>1</v>
      </c>
      <c r="P21">
        <v>1</v>
      </c>
      <c r="Q21">
        <v>2</v>
      </c>
      <c r="R21">
        <v>19</v>
      </c>
      <c r="S21">
        <v>12</v>
      </c>
      <c r="T21">
        <v>3</v>
      </c>
      <c r="U21">
        <v>5</v>
      </c>
      <c r="V21">
        <v>18</v>
      </c>
      <c r="W21">
        <v>1</v>
      </c>
      <c r="X21">
        <v>2</v>
      </c>
      <c r="Y21">
        <v>1</v>
      </c>
      <c r="Z21">
        <v>21</v>
      </c>
      <c r="AA21">
        <v>22</v>
      </c>
      <c r="AB21">
        <v>21</v>
      </c>
      <c r="AC21">
        <v>3</v>
      </c>
      <c r="AD21">
        <v>16</v>
      </c>
      <c r="AE21">
        <v>3</v>
      </c>
      <c r="AF21">
        <v>16</v>
      </c>
      <c r="AG21">
        <v>5</v>
      </c>
      <c r="AH21">
        <v>1</v>
      </c>
      <c r="AI21">
        <v>15</v>
      </c>
      <c r="AJ21">
        <v>1</v>
      </c>
      <c r="AK21">
        <v>3</v>
      </c>
      <c r="AL21">
        <v>7</v>
      </c>
      <c r="AM21">
        <v>11</v>
      </c>
      <c r="AN21">
        <v>0</v>
      </c>
      <c r="AO21">
        <v>3</v>
      </c>
      <c r="AP21">
        <v>2</v>
      </c>
      <c r="AQ21">
        <v>3</v>
      </c>
      <c r="AR21">
        <v>4</v>
      </c>
      <c r="AS21">
        <v>1</v>
      </c>
      <c r="AT21">
        <v>3</v>
      </c>
      <c r="AU21">
        <v>3</v>
      </c>
      <c r="AV21">
        <v>0</v>
      </c>
      <c r="AW21">
        <v>0</v>
      </c>
      <c r="AX21">
        <v>1</v>
      </c>
      <c r="AY21">
        <v>2</v>
      </c>
      <c r="AZ21">
        <v>2</v>
      </c>
      <c r="BA21">
        <v>0</v>
      </c>
      <c r="BB21">
        <v>1</v>
      </c>
      <c r="BC21">
        <v>0</v>
      </c>
      <c r="BD21">
        <v>0</v>
      </c>
      <c r="BE21">
        <v>2</v>
      </c>
      <c r="BF21">
        <v>19</v>
      </c>
      <c r="BG21">
        <v>18</v>
      </c>
      <c r="BH21">
        <v>4</v>
      </c>
      <c r="BI21">
        <v>5</v>
      </c>
      <c r="BJ21">
        <v>7</v>
      </c>
      <c r="BK21">
        <v>4</v>
      </c>
      <c r="BL21">
        <v>0</v>
      </c>
      <c r="BM21">
        <v>4</v>
      </c>
      <c r="BN21">
        <v>6</v>
      </c>
      <c r="BO21">
        <v>9</v>
      </c>
      <c r="BP21">
        <v>3</v>
      </c>
      <c r="BQ21">
        <v>6</v>
      </c>
      <c r="BR21">
        <v>7</v>
      </c>
      <c r="BS21">
        <v>5</v>
      </c>
      <c r="BT21">
        <v>2</v>
      </c>
      <c r="BU21">
        <v>0</v>
      </c>
      <c r="BV21">
        <v>2</v>
      </c>
      <c r="BW21">
        <v>3</v>
      </c>
      <c r="BX21">
        <v>16</v>
      </c>
      <c r="BY21">
        <v>18</v>
      </c>
      <c r="BZ21">
        <v>16</v>
      </c>
    </row>
    <row r="22" spans="1:78" x14ac:dyDescent="0.25">
      <c r="B22" s="7">
        <v>0.01</v>
      </c>
      <c r="C22" s="7">
        <v>0.01</v>
      </c>
      <c r="D22" s="7">
        <v>0.01</v>
      </c>
      <c r="E22" s="7">
        <v>0.01</v>
      </c>
      <c r="F22" s="7">
        <v>0.01</v>
      </c>
      <c r="G22" s="7">
        <v>0.01</v>
      </c>
      <c r="H22" s="7">
        <v>0.02</v>
      </c>
      <c r="I22">
        <v>0</v>
      </c>
      <c r="J22" s="7">
        <v>0.02</v>
      </c>
      <c r="K22" s="7">
        <v>0.01</v>
      </c>
      <c r="L22" s="7">
        <v>0.01</v>
      </c>
      <c r="M22" s="7">
        <v>0.02</v>
      </c>
      <c r="N22" s="7">
        <v>0.01</v>
      </c>
      <c r="O22" s="7">
        <v>0.01</v>
      </c>
      <c r="P22" s="7">
        <v>0.01</v>
      </c>
      <c r="Q22" s="7">
        <v>0.01</v>
      </c>
      <c r="R22" s="7">
        <v>0.01</v>
      </c>
      <c r="S22" s="7">
        <v>0.01</v>
      </c>
      <c r="T22" s="7">
        <v>0.01</v>
      </c>
      <c r="U22" s="7">
        <v>0.02</v>
      </c>
      <c r="V22" s="7">
        <v>0.01</v>
      </c>
      <c r="W22" s="7">
        <v>0.01</v>
      </c>
      <c r="X22" s="7">
        <v>0.01</v>
      </c>
      <c r="Y22">
        <v>0</v>
      </c>
      <c r="Z22" s="7">
        <v>0.01</v>
      </c>
      <c r="AA22" s="7">
        <v>0.01</v>
      </c>
      <c r="AB22" s="7">
        <v>0.01</v>
      </c>
      <c r="AC22" s="7">
        <v>0.01</v>
      </c>
      <c r="AD22" s="7">
        <v>0.01</v>
      </c>
      <c r="AE22" s="7">
        <v>0.03</v>
      </c>
      <c r="AF22" s="7">
        <v>0.01</v>
      </c>
      <c r="AG22" s="7">
        <v>0.01</v>
      </c>
      <c r="AH22" s="7">
        <v>0.08</v>
      </c>
      <c r="AI22" s="7">
        <v>0.01</v>
      </c>
      <c r="AJ22" s="7">
        <v>0.01</v>
      </c>
      <c r="AK22" s="7">
        <v>0.01</v>
      </c>
      <c r="AL22" s="7">
        <v>0.01</v>
      </c>
      <c r="AM22" s="7">
        <v>0.01</v>
      </c>
      <c r="AN22" t="s">
        <v>108</v>
      </c>
      <c r="AO22" s="7">
        <v>0.02</v>
      </c>
      <c r="AP22" s="7">
        <v>0.01</v>
      </c>
      <c r="AQ22" s="7">
        <v>0.01</v>
      </c>
      <c r="AR22" s="7">
        <v>0.03</v>
      </c>
      <c r="AS22" s="7">
        <v>0.01</v>
      </c>
      <c r="AT22" s="7">
        <v>0.01</v>
      </c>
      <c r="AU22" s="7">
        <v>0.02</v>
      </c>
      <c r="AV22">
        <v>0</v>
      </c>
      <c r="AW22" t="s">
        <v>108</v>
      </c>
      <c r="AX22" s="7">
        <v>0.01</v>
      </c>
      <c r="AY22" s="7">
        <v>0.01</v>
      </c>
      <c r="AZ22" s="7">
        <v>0.01</v>
      </c>
      <c r="BA22" t="s">
        <v>108</v>
      </c>
      <c r="BB22" s="7">
        <v>0.01</v>
      </c>
      <c r="BC22" t="s">
        <v>108</v>
      </c>
      <c r="BD22" t="s">
        <v>108</v>
      </c>
      <c r="BE22" s="7">
        <v>0.01</v>
      </c>
      <c r="BF22" s="7">
        <v>0.01</v>
      </c>
      <c r="BG22" s="7">
        <v>0.01</v>
      </c>
      <c r="BH22" s="7">
        <v>0.01</v>
      </c>
      <c r="BI22" s="7">
        <v>0.01</v>
      </c>
      <c r="BJ22" s="7">
        <v>0.02</v>
      </c>
      <c r="BK22" s="7">
        <v>0.01</v>
      </c>
      <c r="BL22" t="s">
        <v>108</v>
      </c>
      <c r="BM22" s="7">
        <v>0.01</v>
      </c>
      <c r="BN22" s="7">
        <v>0.01</v>
      </c>
      <c r="BO22" s="7">
        <v>0.02</v>
      </c>
      <c r="BP22" s="7">
        <v>0.02</v>
      </c>
      <c r="BQ22" s="7">
        <v>0.01</v>
      </c>
      <c r="BR22" s="7">
        <v>0.01</v>
      </c>
      <c r="BS22" s="7">
        <v>0.01</v>
      </c>
      <c r="BT22" s="7">
        <v>0.02</v>
      </c>
      <c r="BU22" t="s">
        <v>108</v>
      </c>
      <c r="BV22" s="7">
        <v>0.01</v>
      </c>
      <c r="BW22" s="7">
        <v>0.01</v>
      </c>
      <c r="BX22" s="7">
        <v>0.01</v>
      </c>
      <c r="BY22" s="7">
        <v>0.01</v>
      </c>
      <c r="BZ22" s="7">
        <v>0.01</v>
      </c>
    </row>
  </sheetData>
  <pageMargins left="0.7" right="0.7" top="0.75" bottom="0.75" header="0.3" footer="0.3"/>
  <pageSetup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894</v>
      </c>
    </row>
    <row r="2" spans="1:78" x14ac:dyDescent="0.25">
      <c r="A2" t="s">
        <v>866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1961</v>
      </c>
      <c r="C8">
        <v>1680</v>
      </c>
      <c r="D8">
        <v>163</v>
      </c>
      <c r="E8">
        <v>118</v>
      </c>
      <c r="F8">
        <v>279</v>
      </c>
      <c r="G8">
        <v>928</v>
      </c>
      <c r="H8">
        <v>754</v>
      </c>
      <c r="I8">
        <v>536</v>
      </c>
      <c r="J8">
        <v>577</v>
      </c>
      <c r="K8">
        <v>337</v>
      </c>
      <c r="L8">
        <v>511</v>
      </c>
      <c r="M8">
        <v>575</v>
      </c>
      <c r="N8">
        <v>1173</v>
      </c>
      <c r="O8">
        <v>167</v>
      </c>
      <c r="P8">
        <v>46</v>
      </c>
      <c r="Q8">
        <v>404</v>
      </c>
      <c r="R8">
        <v>1557</v>
      </c>
      <c r="S8">
        <v>1347</v>
      </c>
      <c r="T8">
        <v>329</v>
      </c>
      <c r="U8">
        <v>257</v>
      </c>
      <c r="V8">
        <v>1484</v>
      </c>
      <c r="W8">
        <v>217</v>
      </c>
      <c r="X8">
        <v>254</v>
      </c>
      <c r="Y8">
        <v>236</v>
      </c>
      <c r="Z8">
        <v>1725</v>
      </c>
      <c r="AA8">
        <v>1957</v>
      </c>
      <c r="AB8">
        <v>1721</v>
      </c>
      <c r="AC8">
        <v>265</v>
      </c>
      <c r="AD8">
        <v>1597</v>
      </c>
      <c r="AE8">
        <v>85</v>
      </c>
      <c r="AF8">
        <v>1583</v>
      </c>
      <c r="AG8">
        <v>313</v>
      </c>
      <c r="AH8">
        <v>9</v>
      </c>
      <c r="AI8">
        <v>1564</v>
      </c>
      <c r="AJ8">
        <v>179</v>
      </c>
      <c r="AK8">
        <v>187</v>
      </c>
      <c r="AL8">
        <v>1006</v>
      </c>
      <c r="AM8">
        <v>770</v>
      </c>
      <c r="AN8">
        <v>23</v>
      </c>
      <c r="AO8">
        <v>158</v>
      </c>
      <c r="AP8">
        <v>144</v>
      </c>
      <c r="AQ8">
        <v>230</v>
      </c>
      <c r="AR8">
        <v>83</v>
      </c>
      <c r="AS8">
        <v>110</v>
      </c>
      <c r="AT8">
        <v>235</v>
      </c>
      <c r="AU8">
        <v>126</v>
      </c>
      <c r="AV8">
        <v>122</v>
      </c>
      <c r="AW8">
        <v>43</v>
      </c>
      <c r="AX8">
        <v>118</v>
      </c>
      <c r="AY8">
        <v>221</v>
      </c>
      <c r="AZ8">
        <v>142</v>
      </c>
      <c r="BA8">
        <v>98</v>
      </c>
      <c r="BB8">
        <v>158</v>
      </c>
      <c r="BC8">
        <v>124</v>
      </c>
      <c r="BD8">
        <v>7</v>
      </c>
      <c r="BE8">
        <v>331</v>
      </c>
      <c r="BF8">
        <v>1630</v>
      </c>
      <c r="BG8">
        <v>1285</v>
      </c>
      <c r="BH8">
        <v>676</v>
      </c>
      <c r="BI8">
        <v>532</v>
      </c>
      <c r="BJ8">
        <v>364</v>
      </c>
      <c r="BK8">
        <v>278</v>
      </c>
      <c r="BL8">
        <v>78</v>
      </c>
      <c r="BM8">
        <v>499</v>
      </c>
      <c r="BN8">
        <v>733</v>
      </c>
      <c r="BO8">
        <v>585</v>
      </c>
      <c r="BP8">
        <v>144</v>
      </c>
      <c r="BQ8">
        <v>586</v>
      </c>
      <c r="BR8">
        <v>775</v>
      </c>
      <c r="BS8">
        <v>778</v>
      </c>
      <c r="BT8">
        <v>138</v>
      </c>
      <c r="BU8">
        <v>227</v>
      </c>
      <c r="BV8">
        <v>170</v>
      </c>
      <c r="BW8">
        <v>445</v>
      </c>
      <c r="BX8">
        <v>1426</v>
      </c>
      <c r="BY8">
        <v>1466</v>
      </c>
      <c r="BZ8">
        <v>1228</v>
      </c>
    </row>
    <row r="9" spans="1:78" x14ac:dyDescent="0.25">
      <c r="A9" t="s">
        <v>103</v>
      </c>
      <c r="B9">
        <v>2047</v>
      </c>
      <c r="C9">
        <v>1750</v>
      </c>
      <c r="D9">
        <v>183</v>
      </c>
      <c r="E9">
        <v>114</v>
      </c>
      <c r="F9">
        <v>302</v>
      </c>
      <c r="G9">
        <v>1112</v>
      </c>
      <c r="H9">
        <v>632</v>
      </c>
      <c r="I9">
        <v>644</v>
      </c>
      <c r="J9">
        <v>707</v>
      </c>
      <c r="K9">
        <v>358</v>
      </c>
      <c r="L9">
        <v>338</v>
      </c>
      <c r="M9">
        <v>471</v>
      </c>
      <c r="N9">
        <v>1368</v>
      </c>
      <c r="O9">
        <v>165</v>
      </c>
      <c r="P9">
        <v>43</v>
      </c>
      <c r="Q9">
        <v>350</v>
      </c>
      <c r="R9">
        <v>1697</v>
      </c>
      <c r="S9">
        <v>1449</v>
      </c>
      <c r="T9">
        <v>356</v>
      </c>
      <c r="U9">
        <v>214</v>
      </c>
      <c r="V9">
        <v>1651</v>
      </c>
      <c r="W9">
        <v>195</v>
      </c>
      <c r="X9">
        <v>194</v>
      </c>
      <c r="Y9">
        <v>226</v>
      </c>
      <c r="Z9">
        <v>1821</v>
      </c>
      <c r="AA9">
        <v>2042</v>
      </c>
      <c r="AB9">
        <v>1816</v>
      </c>
      <c r="AC9">
        <v>289</v>
      </c>
      <c r="AD9">
        <v>1655</v>
      </c>
      <c r="AE9">
        <v>89</v>
      </c>
      <c r="AF9">
        <v>1638</v>
      </c>
      <c r="AG9">
        <v>345</v>
      </c>
      <c r="AH9">
        <v>10</v>
      </c>
      <c r="AI9">
        <v>1673</v>
      </c>
      <c r="AJ9">
        <v>173</v>
      </c>
      <c r="AK9">
        <v>175</v>
      </c>
      <c r="AL9">
        <v>1073</v>
      </c>
      <c r="AM9">
        <v>796</v>
      </c>
      <c r="AN9">
        <v>24</v>
      </c>
      <c r="AO9">
        <v>150</v>
      </c>
      <c r="AP9">
        <v>157</v>
      </c>
      <c r="AQ9">
        <v>250</v>
      </c>
      <c r="AR9">
        <v>105</v>
      </c>
      <c r="AS9">
        <v>109</v>
      </c>
      <c r="AT9">
        <v>244</v>
      </c>
      <c r="AU9">
        <v>135</v>
      </c>
      <c r="AV9">
        <v>126</v>
      </c>
      <c r="AW9">
        <v>49</v>
      </c>
      <c r="AX9">
        <v>132</v>
      </c>
      <c r="AY9">
        <v>212</v>
      </c>
      <c r="AZ9">
        <v>144</v>
      </c>
      <c r="BA9">
        <v>97</v>
      </c>
      <c r="BB9">
        <v>156</v>
      </c>
      <c r="BC9">
        <v>122</v>
      </c>
      <c r="BD9">
        <v>9</v>
      </c>
      <c r="BE9">
        <v>355</v>
      </c>
      <c r="BF9">
        <v>1692</v>
      </c>
      <c r="BG9">
        <v>1361</v>
      </c>
      <c r="BH9">
        <v>686</v>
      </c>
      <c r="BI9">
        <v>603</v>
      </c>
      <c r="BJ9">
        <v>385</v>
      </c>
      <c r="BK9">
        <v>266</v>
      </c>
      <c r="BL9">
        <v>78</v>
      </c>
      <c r="BM9">
        <v>549</v>
      </c>
      <c r="BN9">
        <v>772</v>
      </c>
      <c r="BO9">
        <v>593</v>
      </c>
      <c r="BP9">
        <v>133</v>
      </c>
      <c r="BQ9">
        <v>628</v>
      </c>
      <c r="BR9">
        <v>848</v>
      </c>
      <c r="BS9">
        <v>853</v>
      </c>
      <c r="BT9">
        <v>140</v>
      </c>
      <c r="BU9">
        <v>250</v>
      </c>
      <c r="BV9">
        <v>173</v>
      </c>
      <c r="BW9">
        <v>484</v>
      </c>
      <c r="BX9">
        <v>1464</v>
      </c>
      <c r="BY9">
        <v>1515</v>
      </c>
      <c r="BZ9">
        <v>1249</v>
      </c>
    </row>
    <row r="10" spans="1:78" x14ac:dyDescent="0.25">
      <c r="A10" t="s">
        <v>104</v>
      </c>
    </row>
    <row r="11" spans="1:78" x14ac:dyDescent="0.25">
      <c r="A11" t="s">
        <v>890</v>
      </c>
      <c r="B11">
        <v>193</v>
      </c>
      <c r="C11">
        <v>162</v>
      </c>
      <c r="D11">
        <v>25</v>
      </c>
      <c r="E11">
        <v>6</v>
      </c>
      <c r="F11">
        <v>21</v>
      </c>
      <c r="G11">
        <v>123</v>
      </c>
      <c r="H11">
        <v>49</v>
      </c>
      <c r="I11">
        <v>70</v>
      </c>
      <c r="J11">
        <v>71</v>
      </c>
      <c r="K11">
        <v>30</v>
      </c>
      <c r="L11">
        <v>23</v>
      </c>
      <c r="M11">
        <v>24</v>
      </c>
      <c r="N11">
        <v>143</v>
      </c>
      <c r="O11">
        <v>20</v>
      </c>
      <c r="P11">
        <v>6</v>
      </c>
      <c r="Q11">
        <v>30</v>
      </c>
      <c r="R11">
        <v>163</v>
      </c>
      <c r="S11">
        <v>152</v>
      </c>
      <c r="T11">
        <v>25</v>
      </c>
      <c r="U11">
        <v>15</v>
      </c>
      <c r="V11">
        <v>169</v>
      </c>
      <c r="W11">
        <v>16</v>
      </c>
      <c r="X11">
        <v>5</v>
      </c>
      <c r="Y11">
        <v>25</v>
      </c>
      <c r="Z11">
        <v>168</v>
      </c>
      <c r="AA11">
        <v>191</v>
      </c>
      <c r="AB11">
        <v>166</v>
      </c>
      <c r="AC11">
        <v>29</v>
      </c>
      <c r="AD11">
        <v>151</v>
      </c>
      <c r="AE11">
        <v>11</v>
      </c>
      <c r="AF11">
        <v>139</v>
      </c>
      <c r="AG11">
        <v>48</v>
      </c>
      <c r="AH11">
        <v>2</v>
      </c>
      <c r="AI11">
        <v>177</v>
      </c>
      <c r="AJ11">
        <v>6</v>
      </c>
      <c r="AK11">
        <v>11</v>
      </c>
      <c r="AL11">
        <v>144</v>
      </c>
      <c r="AM11">
        <v>44</v>
      </c>
      <c r="AN11">
        <v>1</v>
      </c>
      <c r="AO11">
        <v>4</v>
      </c>
      <c r="AP11">
        <v>26</v>
      </c>
      <c r="AQ11">
        <v>21</v>
      </c>
      <c r="AR11">
        <v>7</v>
      </c>
      <c r="AS11">
        <v>6</v>
      </c>
      <c r="AT11">
        <v>17</v>
      </c>
      <c r="AU11">
        <v>12</v>
      </c>
      <c r="AV11">
        <v>14</v>
      </c>
      <c r="AW11">
        <v>10</v>
      </c>
      <c r="AX11">
        <v>15</v>
      </c>
      <c r="AY11">
        <v>20</v>
      </c>
      <c r="AZ11">
        <v>9</v>
      </c>
      <c r="BA11">
        <v>8</v>
      </c>
      <c r="BB11">
        <v>12</v>
      </c>
      <c r="BC11">
        <v>16</v>
      </c>
      <c r="BD11">
        <v>0</v>
      </c>
      <c r="BE11">
        <v>66</v>
      </c>
      <c r="BF11">
        <v>127</v>
      </c>
      <c r="BG11">
        <v>144</v>
      </c>
      <c r="BH11">
        <v>49</v>
      </c>
      <c r="BI11">
        <v>87</v>
      </c>
      <c r="BJ11">
        <v>38</v>
      </c>
      <c r="BK11">
        <v>7</v>
      </c>
      <c r="BL11">
        <v>13</v>
      </c>
      <c r="BM11">
        <v>115</v>
      </c>
      <c r="BN11">
        <v>62</v>
      </c>
      <c r="BO11">
        <v>13</v>
      </c>
      <c r="BP11">
        <v>3</v>
      </c>
      <c r="BQ11">
        <v>116</v>
      </c>
      <c r="BR11">
        <v>145</v>
      </c>
      <c r="BS11">
        <v>152</v>
      </c>
      <c r="BT11">
        <v>14</v>
      </c>
      <c r="BU11">
        <v>57</v>
      </c>
      <c r="BV11">
        <v>14</v>
      </c>
      <c r="BW11">
        <v>106</v>
      </c>
      <c r="BX11">
        <v>125</v>
      </c>
      <c r="BY11">
        <v>141</v>
      </c>
      <c r="BZ11">
        <v>103</v>
      </c>
    </row>
    <row r="12" spans="1:78" x14ac:dyDescent="0.25">
      <c r="B12" s="7">
        <v>0.09</v>
      </c>
      <c r="C12" s="7">
        <v>0.09</v>
      </c>
      <c r="D12" s="7">
        <v>0.14000000000000001</v>
      </c>
      <c r="E12" s="7">
        <v>0.05</v>
      </c>
      <c r="F12" s="7">
        <v>7.0000000000000007E-2</v>
      </c>
      <c r="G12" s="7">
        <v>0.11</v>
      </c>
      <c r="H12" s="7">
        <v>0.08</v>
      </c>
      <c r="I12" s="7">
        <v>0.11</v>
      </c>
      <c r="J12" s="7">
        <v>0.1</v>
      </c>
      <c r="K12" s="7">
        <v>0.08</v>
      </c>
      <c r="L12" s="7">
        <v>7.0000000000000007E-2</v>
      </c>
      <c r="M12" s="7">
        <v>0.05</v>
      </c>
      <c r="N12" s="7">
        <v>0.1</v>
      </c>
      <c r="O12" s="7">
        <v>0.12</v>
      </c>
      <c r="P12" s="7">
        <v>0.13</v>
      </c>
      <c r="Q12" s="7">
        <v>0.08</v>
      </c>
      <c r="R12" s="7">
        <v>0.1</v>
      </c>
      <c r="S12" s="7">
        <v>0.1</v>
      </c>
      <c r="T12" s="7">
        <v>7.0000000000000007E-2</v>
      </c>
      <c r="U12" s="7">
        <v>7.0000000000000007E-2</v>
      </c>
      <c r="V12" s="7">
        <v>0.1</v>
      </c>
      <c r="W12" s="7">
        <v>0.08</v>
      </c>
      <c r="X12" s="7">
        <v>0.03</v>
      </c>
      <c r="Y12" s="7">
        <v>0.11</v>
      </c>
      <c r="Z12" s="7">
        <v>0.09</v>
      </c>
      <c r="AA12" s="7">
        <v>0.09</v>
      </c>
      <c r="AB12" s="7">
        <v>0.09</v>
      </c>
      <c r="AC12" s="7">
        <v>0.1</v>
      </c>
      <c r="AD12" s="7">
        <v>0.09</v>
      </c>
      <c r="AE12" s="7">
        <v>0.12</v>
      </c>
      <c r="AF12" s="7">
        <v>0.08</v>
      </c>
      <c r="AG12" s="7">
        <v>0.14000000000000001</v>
      </c>
      <c r="AH12" s="7">
        <v>0.19</v>
      </c>
      <c r="AI12" s="7">
        <v>0.11</v>
      </c>
      <c r="AJ12" s="7">
        <v>0.04</v>
      </c>
      <c r="AK12" s="7">
        <v>0.06</v>
      </c>
      <c r="AL12" s="7">
        <v>0.13</v>
      </c>
      <c r="AM12" s="7">
        <v>0.05</v>
      </c>
      <c r="AN12" s="7">
        <v>0.05</v>
      </c>
      <c r="AO12" s="7">
        <v>0.03</v>
      </c>
      <c r="AP12" s="7">
        <v>0.16</v>
      </c>
      <c r="AQ12" s="7">
        <v>0.09</v>
      </c>
      <c r="AR12" s="7">
        <v>7.0000000000000007E-2</v>
      </c>
      <c r="AS12" s="7">
        <v>0.06</v>
      </c>
      <c r="AT12" s="7">
        <v>7.0000000000000007E-2</v>
      </c>
      <c r="AU12" s="7">
        <v>0.09</v>
      </c>
      <c r="AV12" s="7">
        <v>0.11</v>
      </c>
      <c r="AW12" s="7">
        <v>0.21</v>
      </c>
      <c r="AX12" s="7">
        <v>0.11</v>
      </c>
      <c r="AY12" s="7">
        <v>0.09</v>
      </c>
      <c r="AZ12" s="7">
        <v>7.0000000000000007E-2</v>
      </c>
      <c r="BA12" s="7">
        <v>0.08</v>
      </c>
      <c r="BB12" s="7">
        <v>0.08</v>
      </c>
      <c r="BC12" s="7">
        <v>0.13</v>
      </c>
      <c r="BD12" t="s">
        <v>108</v>
      </c>
      <c r="BE12" s="7">
        <v>0.19</v>
      </c>
      <c r="BF12" s="7">
        <v>7.0000000000000007E-2</v>
      </c>
      <c r="BG12" s="7">
        <v>0.11</v>
      </c>
      <c r="BH12" s="7">
        <v>7.0000000000000007E-2</v>
      </c>
      <c r="BI12" s="7">
        <v>0.14000000000000001</v>
      </c>
      <c r="BJ12" s="7">
        <v>0.1</v>
      </c>
      <c r="BK12" s="7">
        <v>0.02</v>
      </c>
      <c r="BL12" s="7">
        <v>0.17</v>
      </c>
      <c r="BM12" s="7">
        <v>0.21</v>
      </c>
      <c r="BN12" s="7">
        <v>0.08</v>
      </c>
      <c r="BO12" s="7">
        <v>0.02</v>
      </c>
      <c r="BP12" s="7">
        <v>0.02</v>
      </c>
      <c r="BQ12" s="7">
        <v>0.19</v>
      </c>
      <c r="BR12" s="7">
        <v>0.17</v>
      </c>
      <c r="BS12" s="7">
        <v>0.18</v>
      </c>
      <c r="BT12" s="7">
        <v>0.1</v>
      </c>
      <c r="BU12" s="7">
        <v>0.23</v>
      </c>
      <c r="BV12" s="7">
        <v>0.08</v>
      </c>
      <c r="BW12" s="7">
        <v>0.22</v>
      </c>
      <c r="BX12" s="7">
        <v>0.09</v>
      </c>
      <c r="BY12" s="7">
        <v>0.09</v>
      </c>
      <c r="BZ12" s="7">
        <v>0.08</v>
      </c>
    </row>
    <row r="13" spans="1:78" x14ac:dyDescent="0.25">
      <c r="A13" t="s">
        <v>891</v>
      </c>
      <c r="B13">
        <v>403</v>
      </c>
      <c r="C13">
        <v>350</v>
      </c>
      <c r="D13">
        <v>30</v>
      </c>
      <c r="E13">
        <v>23</v>
      </c>
      <c r="F13">
        <v>62</v>
      </c>
      <c r="G13">
        <v>253</v>
      </c>
      <c r="H13">
        <v>88</v>
      </c>
      <c r="I13">
        <v>137</v>
      </c>
      <c r="J13">
        <v>137</v>
      </c>
      <c r="K13">
        <v>71</v>
      </c>
      <c r="L13">
        <v>58</v>
      </c>
      <c r="M13">
        <v>71</v>
      </c>
      <c r="N13">
        <v>296</v>
      </c>
      <c r="O13">
        <v>29</v>
      </c>
      <c r="P13">
        <v>6</v>
      </c>
      <c r="Q13">
        <v>53</v>
      </c>
      <c r="R13">
        <v>350</v>
      </c>
      <c r="S13">
        <v>299</v>
      </c>
      <c r="T13">
        <v>72</v>
      </c>
      <c r="U13">
        <v>28</v>
      </c>
      <c r="V13">
        <v>359</v>
      </c>
      <c r="W13">
        <v>28</v>
      </c>
      <c r="X13">
        <v>16</v>
      </c>
      <c r="Y13">
        <v>37</v>
      </c>
      <c r="Z13">
        <v>366</v>
      </c>
      <c r="AA13">
        <v>402</v>
      </c>
      <c r="AB13">
        <v>365</v>
      </c>
      <c r="AC13">
        <v>63</v>
      </c>
      <c r="AD13">
        <v>317</v>
      </c>
      <c r="AE13">
        <v>19</v>
      </c>
      <c r="AF13">
        <v>322</v>
      </c>
      <c r="AG13">
        <v>67</v>
      </c>
      <c r="AH13">
        <v>1</v>
      </c>
      <c r="AI13">
        <v>349</v>
      </c>
      <c r="AJ13">
        <v>31</v>
      </c>
      <c r="AK13">
        <v>21</v>
      </c>
      <c r="AL13">
        <v>254</v>
      </c>
      <c r="AM13">
        <v>120</v>
      </c>
      <c r="AN13">
        <v>4</v>
      </c>
      <c r="AO13">
        <v>23</v>
      </c>
      <c r="AP13">
        <v>44</v>
      </c>
      <c r="AQ13">
        <v>45</v>
      </c>
      <c r="AR13">
        <v>27</v>
      </c>
      <c r="AS13">
        <v>19</v>
      </c>
      <c r="AT13">
        <v>45</v>
      </c>
      <c r="AU13">
        <v>18</v>
      </c>
      <c r="AV13">
        <v>27</v>
      </c>
      <c r="AW13">
        <v>8</v>
      </c>
      <c r="AX13">
        <v>22</v>
      </c>
      <c r="AY13">
        <v>50</v>
      </c>
      <c r="AZ13">
        <v>27</v>
      </c>
      <c r="BA13">
        <v>21</v>
      </c>
      <c r="BB13">
        <v>22</v>
      </c>
      <c r="BC13">
        <v>28</v>
      </c>
      <c r="BD13">
        <v>0</v>
      </c>
      <c r="BE13">
        <v>80</v>
      </c>
      <c r="BF13">
        <v>323</v>
      </c>
      <c r="BG13">
        <v>306</v>
      </c>
      <c r="BH13">
        <v>97</v>
      </c>
      <c r="BI13">
        <v>164</v>
      </c>
      <c r="BJ13">
        <v>84</v>
      </c>
      <c r="BK13">
        <v>38</v>
      </c>
      <c r="BL13">
        <v>17</v>
      </c>
      <c r="BM13">
        <v>170</v>
      </c>
      <c r="BN13">
        <v>156</v>
      </c>
      <c r="BO13">
        <v>67</v>
      </c>
      <c r="BP13">
        <v>10</v>
      </c>
      <c r="BQ13">
        <v>177</v>
      </c>
      <c r="BR13">
        <v>251</v>
      </c>
      <c r="BS13">
        <v>255</v>
      </c>
      <c r="BT13">
        <v>25</v>
      </c>
      <c r="BU13">
        <v>64</v>
      </c>
      <c r="BV13">
        <v>39</v>
      </c>
      <c r="BW13">
        <v>150</v>
      </c>
      <c r="BX13">
        <v>266</v>
      </c>
      <c r="BY13">
        <v>278</v>
      </c>
      <c r="BZ13">
        <v>212</v>
      </c>
    </row>
    <row r="14" spans="1:78" x14ac:dyDescent="0.25">
      <c r="B14" s="7">
        <v>0.2</v>
      </c>
      <c r="C14" s="7">
        <v>0.2</v>
      </c>
      <c r="D14" s="7">
        <v>0.17</v>
      </c>
      <c r="E14" s="7">
        <v>0.2</v>
      </c>
      <c r="F14" s="7">
        <v>0.2</v>
      </c>
      <c r="G14" s="7">
        <v>0.23</v>
      </c>
      <c r="H14" s="7">
        <v>0.14000000000000001</v>
      </c>
      <c r="I14" s="7">
        <v>0.21</v>
      </c>
      <c r="J14" s="7">
        <v>0.19</v>
      </c>
      <c r="K14" s="7">
        <v>0.2</v>
      </c>
      <c r="L14" s="7">
        <v>0.17</v>
      </c>
      <c r="M14" s="7">
        <v>0.15</v>
      </c>
      <c r="N14" s="7">
        <v>0.22</v>
      </c>
      <c r="O14" s="7">
        <v>0.18</v>
      </c>
      <c r="P14" s="7">
        <v>0.14000000000000001</v>
      </c>
      <c r="Q14" s="7">
        <v>0.15</v>
      </c>
      <c r="R14" s="7">
        <v>0.21</v>
      </c>
      <c r="S14" s="7">
        <v>0.21</v>
      </c>
      <c r="T14" s="7">
        <v>0.2</v>
      </c>
      <c r="U14" s="7">
        <v>0.13</v>
      </c>
      <c r="V14" s="7">
        <v>0.22</v>
      </c>
      <c r="W14" s="7">
        <v>0.14000000000000001</v>
      </c>
      <c r="X14" s="7">
        <v>0.08</v>
      </c>
      <c r="Y14" s="7">
        <v>0.16</v>
      </c>
      <c r="Z14" s="7">
        <v>0.2</v>
      </c>
      <c r="AA14" s="7">
        <v>0.2</v>
      </c>
      <c r="AB14" s="7">
        <v>0.2</v>
      </c>
      <c r="AC14" s="7">
        <v>0.22</v>
      </c>
      <c r="AD14" s="7">
        <v>0.19</v>
      </c>
      <c r="AE14" s="7">
        <v>0.22</v>
      </c>
      <c r="AF14" s="7">
        <v>0.2</v>
      </c>
      <c r="AG14" s="7">
        <v>0.2</v>
      </c>
      <c r="AH14" s="7">
        <v>0.11</v>
      </c>
      <c r="AI14" s="7">
        <v>0.21</v>
      </c>
      <c r="AJ14" s="7">
        <v>0.18</v>
      </c>
      <c r="AK14" s="7">
        <v>0.12</v>
      </c>
      <c r="AL14" s="7">
        <v>0.24</v>
      </c>
      <c r="AM14" s="7">
        <v>0.15</v>
      </c>
      <c r="AN14" s="7">
        <v>0.18</v>
      </c>
      <c r="AO14" s="7">
        <v>0.16</v>
      </c>
      <c r="AP14" s="7">
        <v>0.28000000000000003</v>
      </c>
      <c r="AQ14" s="7">
        <v>0.18</v>
      </c>
      <c r="AR14" s="7">
        <v>0.25</v>
      </c>
      <c r="AS14" s="7">
        <v>0.17</v>
      </c>
      <c r="AT14" s="7">
        <v>0.18</v>
      </c>
      <c r="AU14" s="7">
        <v>0.14000000000000001</v>
      </c>
      <c r="AV14" s="7">
        <v>0.22</v>
      </c>
      <c r="AW14" s="7">
        <v>0.17</v>
      </c>
      <c r="AX14" s="7">
        <v>0.17</v>
      </c>
      <c r="AY14" s="7">
        <v>0.24</v>
      </c>
      <c r="AZ14" s="7">
        <v>0.19</v>
      </c>
      <c r="BA14" s="7">
        <v>0.22</v>
      </c>
      <c r="BB14" s="7">
        <v>0.14000000000000001</v>
      </c>
      <c r="BC14" s="7">
        <v>0.23</v>
      </c>
      <c r="BD14" t="s">
        <v>108</v>
      </c>
      <c r="BE14" s="7">
        <v>0.23</v>
      </c>
      <c r="BF14" s="7">
        <v>0.19</v>
      </c>
      <c r="BG14" s="7">
        <v>0.22</v>
      </c>
      <c r="BH14" s="7">
        <v>0.14000000000000001</v>
      </c>
      <c r="BI14" s="7">
        <v>0.27</v>
      </c>
      <c r="BJ14" s="7">
        <v>0.22</v>
      </c>
      <c r="BK14" s="7">
        <v>0.14000000000000001</v>
      </c>
      <c r="BL14" s="7">
        <v>0.22</v>
      </c>
      <c r="BM14" s="7">
        <v>0.31</v>
      </c>
      <c r="BN14" s="7">
        <v>0.2</v>
      </c>
      <c r="BO14" s="7">
        <v>0.11</v>
      </c>
      <c r="BP14" s="7">
        <v>0.08</v>
      </c>
      <c r="BQ14" s="7">
        <v>0.28000000000000003</v>
      </c>
      <c r="BR14" s="7">
        <v>0.3</v>
      </c>
      <c r="BS14" s="7">
        <v>0.3</v>
      </c>
      <c r="BT14" s="7">
        <v>0.18</v>
      </c>
      <c r="BU14" s="7">
        <v>0.26</v>
      </c>
      <c r="BV14" s="7">
        <v>0.23</v>
      </c>
      <c r="BW14" s="7">
        <v>0.31</v>
      </c>
      <c r="BX14" s="7">
        <v>0.18</v>
      </c>
      <c r="BY14" s="7">
        <v>0.18</v>
      </c>
      <c r="BZ14" s="7">
        <v>0.17</v>
      </c>
    </row>
    <row r="15" spans="1:78" x14ac:dyDescent="0.25">
      <c r="A15" t="s">
        <v>892</v>
      </c>
      <c r="B15">
        <v>261</v>
      </c>
      <c r="C15">
        <v>217</v>
      </c>
      <c r="D15">
        <v>30</v>
      </c>
      <c r="E15">
        <v>14</v>
      </c>
      <c r="F15">
        <v>50</v>
      </c>
      <c r="G15">
        <v>135</v>
      </c>
      <c r="H15">
        <v>77</v>
      </c>
      <c r="I15">
        <v>84</v>
      </c>
      <c r="J15">
        <v>100</v>
      </c>
      <c r="K15">
        <v>43</v>
      </c>
      <c r="L15">
        <v>35</v>
      </c>
      <c r="M15">
        <v>62</v>
      </c>
      <c r="N15">
        <v>173</v>
      </c>
      <c r="O15">
        <v>20</v>
      </c>
      <c r="P15">
        <v>6</v>
      </c>
      <c r="Q15">
        <v>42</v>
      </c>
      <c r="R15">
        <v>219</v>
      </c>
      <c r="S15">
        <v>183</v>
      </c>
      <c r="T15">
        <v>53</v>
      </c>
      <c r="U15">
        <v>25</v>
      </c>
      <c r="V15">
        <v>218</v>
      </c>
      <c r="W15">
        <v>22</v>
      </c>
      <c r="X15">
        <v>18</v>
      </c>
      <c r="Y15">
        <v>18</v>
      </c>
      <c r="Z15">
        <v>243</v>
      </c>
      <c r="AA15">
        <v>261</v>
      </c>
      <c r="AB15">
        <v>243</v>
      </c>
      <c r="AC15">
        <v>39</v>
      </c>
      <c r="AD15">
        <v>210</v>
      </c>
      <c r="AE15">
        <v>12</v>
      </c>
      <c r="AF15">
        <v>216</v>
      </c>
      <c r="AG15">
        <v>39</v>
      </c>
      <c r="AH15">
        <v>1</v>
      </c>
      <c r="AI15">
        <v>220</v>
      </c>
      <c r="AJ15">
        <v>20</v>
      </c>
      <c r="AK15">
        <v>20</v>
      </c>
      <c r="AL15">
        <v>125</v>
      </c>
      <c r="AM15">
        <v>108</v>
      </c>
      <c r="AN15">
        <v>5</v>
      </c>
      <c r="AO15">
        <v>23</v>
      </c>
      <c r="AP15">
        <v>18</v>
      </c>
      <c r="AQ15">
        <v>29</v>
      </c>
      <c r="AR15">
        <v>18</v>
      </c>
      <c r="AS15">
        <v>21</v>
      </c>
      <c r="AT15">
        <v>25</v>
      </c>
      <c r="AU15">
        <v>13</v>
      </c>
      <c r="AV15">
        <v>19</v>
      </c>
      <c r="AW15">
        <v>6</v>
      </c>
      <c r="AX15">
        <v>23</v>
      </c>
      <c r="AY15">
        <v>25</v>
      </c>
      <c r="AZ15">
        <v>14</v>
      </c>
      <c r="BA15">
        <v>14</v>
      </c>
      <c r="BB15">
        <v>18</v>
      </c>
      <c r="BC15">
        <v>19</v>
      </c>
      <c r="BD15">
        <v>1</v>
      </c>
      <c r="BE15">
        <v>33</v>
      </c>
      <c r="BF15">
        <v>228</v>
      </c>
      <c r="BG15">
        <v>172</v>
      </c>
      <c r="BH15">
        <v>89</v>
      </c>
      <c r="BI15">
        <v>81</v>
      </c>
      <c r="BJ15">
        <v>46</v>
      </c>
      <c r="BK15">
        <v>35</v>
      </c>
      <c r="BL15">
        <v>9</v>
      </c>
      <c r="BM15">
        <v>49</v>
      </c>
      <c r="BN15">
        <v>114</v>
      </c>
      <c r="BO15">
        <v>84</v>
      </c>
      <c r="BP15">
        <v>15</v>
      </c>
      <c r="BQ15">
        <v>68</v>
      </c>
      <c r="BR15">
        <v>92</v>
      </c>
      <c r="BS15">
        <v>88</v>
      </c>
      <c r="BT15">
        <v>21</v>
      </c>
      <c r="BU15">
        <v>17</v>
      </c>
      <c r="BV15">
        <v>24</v>
      </c>
      <c r="BW15">
        <v>46</v>
      </c>
      <c r="BX15">
        <v>168</v>
      </c>
      <c r="BY15">
        <v>179</v>
      </c>
      <c r="BZ15">
        <v>145</v>
      </c>
    </row>
    <row r="16" spans="1:78" x14ac:dyDescent="0.25">
      <c r="B16" s="7">
        <v>0.13</v>
      </c>
      <c r="C16" s="7">
        <v>0.12</v>
      </c>
      <c r="D16" s="7">
        <v>0.16</v>
      </c>
      <c r="E16" s="7">
        <v>0.12</v>
      </c>
      <c r="F16" s="7">
        <v>0.16</v>
      </c>
      <c r="G16" s="7">
        <v>0.12</v>
      </c>
      <c r="H16" s="7">
        <v>0.12</v>
      </c>
      <c r="I16" s="7">
        <v>0.13</v>
      </c>
      <c r="J16" s="7">
        <v>0.14000000000000001</v>
      </c>
      <c r="K16" s="7">
        <v>0.12</v>
      </c>
      <c r="L16" s="7">
        <v>0.1</v>
      </c>
      <c r="M16" s="7">
        <v>0.13</v>
      </c>
      <c r="N16" s="7">
        <v>0.13</v>
      </c>
      <c r="O16" s="7">
        <v>0.12</v>
      </c>
      <c r="P16" s="7">
        <v>0.13</v>
      </c>
      <c r="Q16" s="7">
        <v>0.12</v>
      </c>
      <c r="R16" s="7">
        <v>0.13</v>
      </c>
      <c r="S16" s="7">
        <v>0.13</v>
      </c>
      <c r="T16" s="7">
        <v>0.15</v>
      </c>
      <c r="U16" s="7">
        <v>0.11</v>
      </c>
      <c r="V16" s="7">
        <v>0.13</v>
      </c>
      <c r="W16" s="7">
        <v>0.11</v>
      </c>
      <c r="X16" s="7">
        <v>0.1</v>
      </c>
      <c r="Y16" s="7">
        <v>0.08</v>
      </c>
      <c r="Z16" s="7">
        <v>0.13</v>
      </c>
      <c r="AA16" s="7">
        <v>0.13</v>
      </c>
      <c r="AB16" s="7">
        <v>0.13</v>
      </c>
      <c r="AC16" s="7">
        <v>0.13</v>
      </c>
      <c r="AD16" s="7">
        <v>0.13</v>
      </c>
      <c r="AE16" s="7">
        <v>0.14000000000000001</v>
      </c>
      <c r="AF16" s="7">
        <v>0.13</v>
      </c>
      <c r="AG16" s="7">
        <v>0.11</v>
      </c>
      <c r="AH16" s="7">
        <v>0.1</v>
      </c>
      <c r="AI16" s="7">
        <v>0.13</v>
      </c>
      <c r="AJ16" s="7">
        <v>0.12</v>
      </c>
      <c r="AK16" s="7">
        <v>0.11</v>
      </c>
      <c r="AL16" s="7">
        <v>0.12</v>
      </c>
      <c r="AM16" s="7">
        <v>0.14000000000000001</v>
      </c>
      <c r="AN16" s="7">
        <v>0.19</v>
      </c>
      <c r="AO16" s="7">
        <v>0.15</v>
      </c>
      <c r="AP16" s="7">
        <v>0.11</v>
      </c>
      <c r="AQ16" s="7">
        <v>0.11</v>
      </c>
      <c r="AR16" s="7">
        <v>0.17</v>
      </c>
      <c r="AS16" s="7">
        <v>0.19</v>
      </c>
      <c r="AT16" s="7">
        <v>0.1</v>
      </c>
      <c r="AU16" s="7">
        <v>0.1</v>
      </c>
      <c r="AV16" s="7">
        <v>0.15</v>
      </c>
      <c r="AW16" s="7">
        <v>0.12</v>
      </c>
      <c r="AX16" s="7">
        <v>0.17</v>
      </c>
      <c r="AY16" s="7">
        <v>0.12</v>
      </c>
      <c r="AZ16" s="7">
        <v>0.1</v>
      </c>
      <c r="BA16" s="7">
        <v>0.15</v>
      </c>
      <c r="BB16" s="7">
        <v>0.11</v>
      </c>
      <c r="BC16" s="7">
        <v>0.15</v>
      </c>
      <c r="BD16" s="7">
        <v>0.11</v>
      </c>
      <c r="BE16" s="7">
        <v>0.09</v>
      </c>
      <c r="BF16" s="7">
        <v>0.13</v>
      </c>
      <c r="BG16" s="7">
        <v>0.13</v>
      </c>
      <c r="BH16" s="7">
        <v>0.13</v>
      </c>
      <c r="BI16" s="7">
        <v>0.13</v>
      </c>
      <c r="BJ16" s="7">
        <v>0.12</v>
      </c>
      <c r="BK16" s="7">
        <v>0.13</v>
      </c>
      <c r="BL16" s="7">
        <v>0.11</v>
      </c>
      <c r="BM16" s="7">
        <v>0.09</v>
      </c>
      <c r="BN16" s="7">
        <v>0.15</v>
      </c>
      <c r="BO16" s="7">
        <v>0.14000000000000001</v>
      </c>
      <c r="BP16" s="7">
        <v>0.11</v>
      </c>
      <c r="BQ16" s="7">
        <v>0.11</v>
      </c>
      <c r="BR16" s="7">
        <v>0.11</v>
      </c>
      <c r="BS16" s="7">
        <v>0.1</v>
      </c>
      <c r="BT16" s="7">
        <v>0.15</v>
      </c>
      <c r="BU16" s="7">
        <v>7.0000000000000007E-2</v>
      </c>
      <c r="BV16" s="7">
        <v>0.14000000000000001</v>
      </c>
      <c r="BW16" s="7">
        <v>0.1</v>
      </c>
      <c r="BX16" s="7">
        <v>0.11</v>
      </c>
      <c r="BY16" s="7">
        <v>0.12</v>
      </c>
      <c r="BZ16" s="7">
        <v>0.12</v>
      </c>
    </row>
    <row r="17" spans="1:78" x14ac:dyDescent="0.25">
      <c r="A17" t="s">
        <v>893</v>
      </c>
      <c r="B17">
        <v>1169</v>
      </c>
      <c r="C17">
        <v>1003</v>
      </c>
      <c r="D17">
        <v>97</v>
      </c>
      <c r="E17">
        <v>70</v>
      </c>
      <c r="F17">
        <v>167</v>
      </c>
      <c r="G17">
        <v>595</v>
      </c>
      <c r="H17">
        <v>408</v>
      </c>
      <c r="I17">
        <v>353</v>
      </c>
      <c r="J17">
        <v>391</v>
      </c>
      <c r="K17">
        <v>210</v>
      </c>
      <c r="L17">
        <v>215</v>
      </c>
      <c r="M17">
        <v>304</v>
      </c>
      <c r="N17">
        <v>746</v>
      </c>
      <c r="O17">
        <v>94</v>
      </c>
      <c r="P17">
        <v>26</v>
      </c>
      <c r="Q17">
        <v>223</v>
      </c>
      <c r="R17">
        <v>947</v>
      </c>
      <c r="S17">
        <v>806</v>
      </c>
      <c r="T17">
        <v>203</v>
      </c>
      <c r="U17">
        <v>141</v>
      </c>
      <c r="V17">
        <v>890</v>
      </c>
      <c r="W17">
        <v>128</v>
      </c>
      <c r="X17">
        <v>151</v>
      </c>
      <c r="Y17">
        <v>145</v>
      </c>
      <c r="Z17">
        <v>1025</v>
      </c>
      <c r="AA17">
        <v>1167</v>
      </c>
      <c r="AB17">
        <v>1022</v>
      </c>
      <c r="AC17">
        <v>157</v>
      </c>
      <c r="AD17">
        <v>961</v>
      </c>
      <c r="AE17">
        <v>43</v>
      </c>
      <c r="AF17">
        <v>945</v>
      </c>
      <c r="AG17">
        <v>187</v>
      </c>
      <c r="AH17">
        <v>5</v>
      </c>
      <c r="AI17">
        <v>915</v>
      </c>
      <c r="AJ17">
        <v>114</v>
      </c>
      <c r="AK17">
        <v>121</v>
      </c>
      <c r="AL17">
        <v>544</v>
      </c>
      <c r="AM17">
        <v>514</v>
      </c>
      <c r="AN17">
        <v>14</v>
      </c>
      <c r="AO17">
        <v>94</v>
      </c>
      <c r="AP17">
        <v>69</v>
      </c>
      <c r="AQ17">
        <v>154</v>
      </c>
      <c r="AR17">
        <v>50</v>
      </c>
      <c r="AS17">
        <v>63</v>
      </c>
      <c r="AT17">
        <v>156</v>
      </c>
      <c r="AU17">
        <v>88</v>
      </c>
      <c r="AV17">
        <v>66</v>
      </c>
      <c r="AW17">
        <v>25</v>
      </c>
      <c r="AX17">
        <v>71</v>
      </c>
      <c r="AY17">
        <v>113</v>
      </c>
      <c r="AZ17">
        <v>93</v>
      </c>
      <c r="BA17">
        <v>53</v>
      </c>
      <c r="BB17">
        <v>103</v>
      </c>
      <c r="BC17">
        <v>59</v>
      </c>
      <c r="BD17">
        <v>8</v>
      </c>
      <c r="BE17">
        <v>172</v>
      </c>
      <c r="BF17">
        <v>997</v>
      </c>
      <c r="BG17">
        <v>725</v>
      </c>
      <c r="BH17">
        <v>445</v>
      </c>
      <c r="BI17">
        <v>265</v>
      </c>
      <c r="BJ17">
        <v>212</v>
      </c>
      <c r="BK17">
        <v>184</v>
      </c>
      <c r="BL17">
        <v>40</v>
      </c>
      <c r="BM17">
        <v>212</v>
      </c>
      <c r="BN17">
        <v>437</v>
      </c>
      <c r="BO17">
        <v>420</v>
      </c>
      <c r="BP17">
        <v>101</v>
      </c>
      <c r="BQ17">
        <v>260</v>
      </c>
      <c r="BR17">
        <v>352</v>
      </c>
      <c r="BS17">
        <v>352</v>
      </c>
      <c r="BT17">
        <v>77</v>
      </c>
      <c r="BU17">
        <v>109</v>
      </c>
      <c r="BV17">
        <v>92</v>
      </c>
      <c r="BW17">
        <v>177</v>
      </c>
      <c r="BX17">
        <v>890</v>
      </c>
      <c r="BY17">
        <v>901</v>
      </c>
      <c r="BZ17">
        <v>775</v>
      </c>
    </row>
    <row r="18" spans="1:78" x14ac:dyDescent="0.25">
      <c r="B18" s="7">
        <v>0.56999999999999995</v>
      </c>
      <c r="C18" s="7">
        <v>0.56999999999999995</v>
      </c>
      <c r="D18" s="7">
        <v>0.53</v>
      </c>
      <c r="E18" s="7">
        <v>0.61</v>
      </c>
      <c r="F18" s="7">
        <v>0.55000000000000004</v>
      </c>
      <c r="G18" s="7">
        <v>0.53</v>
      </c>
      <c r="H18" s="7">
        <v>0.65</v>
      </c>
      <c r="I18" s="7">
        <v>0.55000000000000004</v>
      </c>
      <c r="J18" s="7">
        <v>0.55000000000000004</v>
      </c>
      <c r="K18" s="7">
        <v>0.59</v>
      </c>
      <c r="L18" s="7">
        <v>0.63</v>
      </c>
      <c r="M18" s="7">
        <v>0.64</v>
      </c>
      <c r="N18" s="7">
        <v>0.55000000000000004</v>
      </c>
      <c r="O18" s="7">
        <v>0.56999999999999995</v>
      </c>
      <c r="P18" s="7">
        <v>0.6</v>
      </c>
      <c r="Q18" s="7">
        <v>0.64</v>
      </c>
      <c r="R18" s="7">
        <v>0.56000000000000005</v>
      </c>
      <c r="S18" s="7">
        <v>0.56000000000000005</v>
      </c>
      <c r="T18" s="7">
        <v>0.56999999999999995</v>
      </c>
      <c r="U18" s="7">
        <v>0.66</v>
      </c>
      <c r="V18" s="7">
        <v>0.54</v>
      </c>
      <c r="W18" s="7">
        <v>0.66</v>
      </c>
      <c r="X18" s="7">
        <v>0.78</v>
      </c>
      <c r="Y18" s="7">
        <v>0.64</v>
      </c>
      <c r="Z18" s="7">
        <v>0.56000000000000005</v>
      </c>
      <c r="AA18" s="7">
        <v>0.56999999999999995</v>
      </c>
      <c r="AB18" s="7">
        <v>0.56000000000000005</v>
      </c>
      <c r="AC18" s="7">
        <v>0.54</v>
      </c>
      <c r="AD18" s="7">
        <v>0.57999999999999996</v>
      </c>
      <c r="AE18" s="7">
        <v>0.48</v>
      </c>
      <c r="AF18" s="7">
        <v>0.57999999999999996</v>
      </c>
      <c r="AG18" s="7">
        <v>0.54</v>
      </c>
      <c r="AH18" s="7">
        <v>0.52</v>
      </c>
      <c r="AI18" s="7">
        <v>0.55000000000000004</v>
      </c>
      <c r="AJ18" s="7">
        <v>0.66</v>
      </c>
      <c r="AK18" s="7">
        <v>0.69</v>
      </c>
      <c r="AL18" s="7">
        <v>0.51</v>
      </c>
      <c r="AM18" s="7">
        <v>0.65</v>
      </c>
      <c r="AN18" s="7">
        <v>0.57999999999999996</v>
      </c>
      <c r="AO18" s="7">
        <v>0.63</v>
      </c>
      <c r="AP18" s="7">
        <v>0.44</v>
      </c>
      <c r="AQ18" s="7">
        <v>0.62</v>
      </c>
      <c r="AR18" s="7">
        <v>0.48</v>
      </c>
      <c r="AS18" s="7">
        <v>0.56999999999999995</v>
      </c>
      <c r="AT18" s="7">
        <v>0.64</v>
      </c>
      <c r="AU18" s="7">
        <v>0.65</v>
      </c>
      <c r="AV18" s="7">
        <v>0.52</v>
      </c>
      <c r="AW18" s="7">
        <v>0.51</v>
      </c>
      <c r="AX18" s="7">
        <v>0.54</v>
      </c>
      <c r="AY18" s="7">
        <v>0.54</v>
      </c>
      <c r="AZ18" s="7">
        <v>0.64</v>
      </c>
      <c r="BA18" s="7">
        <v>0.55000000000000004</v>
      </c>
      <c r="BB18" s="7">
        <v>0.66</v>
      </c>
      <c r="BC18" s="7">
        <v>0.48</v>
      </c>
      <c r="BD18" s="7">
        <v>0.89</v>
      </c>
      <c r="BE18" s="7">
        <v>0.49</v>
      </c>
      <c r="BF18" s="7">
        <v>0.59</v>
      </c>
      <c r="BG18" s="7">
        <v>0.53</v>
      </c>
      <c r="BH18" s="7">
        <v>0.65</v>
      </c>
      <c r="BI18" s="7">
        <v>0.44</v>
      </c>
      <c r="BJ18" s="7">
        <v>0.55000000000000004</v>
      </c>
      <c r="BK18" s="7">
        <v>0.69</v>
      </c>
      <c r="BL18" s="7">
        <v>0.5</v>
      </c>
      <c r="BM18" s="7">
        <v>0.39</v>
      </c>
      <c r="BN18" s="7">
        <v>0.56999999999999995</v>
      </c>
      <c r="BO18" s="7">
        <v>0.71</v>
      </c>
      <c r="BP18" s="7">
        <v>0.76</v>
      </c>
      <c r="BQ18" s="7">
        <v>0.41</v>
      </c>
      <c r="BR18" s="7">
        <v>0.41</v>
      </c>
      <c r="BS18" s="7">
        <v>0.41</v>
      </c>
      <c r="BT18" s="7">
        <v>0.55000000000000004</v>
      </c>
      <c r="BU18" s="7">
        <v>0.44</v>
      </c>
      <c r="BV18" s="7">
        <v>0.53</v>
      </c>
      <c r="BW18" s="7">
        <v>0.37</v>
      </c>
      <c r="BX18" s="7">
        <v>0.61</v>
      </c>
      <c r="BY18" s="7">
        <v>0.59</v>
      </c>
      <c r="BZ18" s="7">
        <v>0.62</v>
      </c>
    </row>
    <row r="19" spans="1:78" x14ac:dyDescent="0.25">
      <c r="A19" t="s">
        <v>40</v>
      </c>
      <c r="B19">
        <v>1</v>
      </c>
      <c r="C19">
        <v>1</v>
      </c>
      <c r="D19">
        <v>0</v>
      </c>
      <c r="E19">
        <v>0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1</v>
      </c>
      <c r="M19">
        <v>0</v>
      </c>
      <c r="N19">
        <v>1</v>
      </c>
      <c r="O19">
        <v>0</v>
      </c>
      <c r="P19">
        <v>0</v>
      </c>
      <c r="Q19">
        <v>0</v>
      </c>
      <c r="R19">
        <v>1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1</v>
      </c>
      <c r="AA19">
        <v>1</v>
      </c>
      <c r="AB19">
        <v>1</v>
      </c>
      <c r="AC19">
        <v>0</v>
      </c>
      <c r="AD19">
        <v>1</v>
      </c>
      <c r="AE19">
        <v>0</v>
      </c>
      <c r="AF19">
        <v>1</v>
      </c>
      <c r="AG19">
        <v>0</v>
      </c>
      <c r="AH19">
        <v>0</v>
      </c>
      <c r="AI19">
        <v>1</v>
      </c>
      <c r="AJ19">
        <v>0</v>
      </c>
      <c r="AK19">
        <v>0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1</v>
      </c>
      <c r="BF19">
        <v>0</v>
      </c>
      <c r="BG19">
        <v>1</v>
      </c>
      <c r="BH19">
        <v>0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1</v>
      </c>
      <c r="BO19">
        <v>0</v>
      </c>
      <c r="BP19">
        <v>0</v>
      </c>
      <c r="BQ19">
        <v>1</v>
      </c>
      <c r="BR19">
        <v>1</v>
      </c>
      <c r="BS19">
        <v>1</v>
      </c>
      <c r="BT19">
        <v>1</v>
      </c>
      <c r="BU19">
        <v>1</v>
      </c>
      <c r="BV19">
        <v>0</v>
      </c>
      <c r="BW19">
        <v>1</v>
      </c>
      <c r="BX19">
        <v>1</v>
      </c>
      <c r="BY19">
        <v>1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>
        <v>0</v>
      </c>
      <c r="G20" t="s">
        <v>106</v>
      </c>
      <c r="H20" t="s">
        <v>106</v>
      </c>
      <c r="I20" t="s">
        <v>106</v>
      </c>
      <c r="J20" t="s">
        <v>106</v>
      </c>
      <c r="K20" t="s">
        <v>106</v>
      </c>
      <c r="L20">
        <v>0</v>
      </c>
      <c r="M20" t="s">
        <v>106</v>
      </c>
      <c r="N20">
        <v>0</v>
      </c>
      <c r="O20" t="s">
        <v>106</v>
      </c>
      <c r="P20" t="s">
        <v>106</v>
      </c>
      <c r="Q20" t="s">
        <v>106</v>
      </c>
      <c r="R20">
        <v>0</v>
      </c>
      <c r="S20" t="s">
        <v>106</v>
      </c>
      <c r="T20">
        <v>0</v>
      </c>
      <c r="U20" t="s">
        <v>106</v>
      </c>
      <c r="V20" t="s">
        <v>106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 t="s">
        <v>106</v>
      </c>
      <c r="AN20" t="s">
        <v>106</v>
      </c>
      <c r="AO20" t="s">
        <v>106</v>
      </c>
      <c r="AP20" t="s">
        <v>106</v>
      </c>
      <c r="AQ20" t="s">
        <v>106</v>
      </c>
      <c r="AR20" t="s">
        <v>106</v>
      </c>
      <c r="AS20" t="s">
        <v>106</v>
      </c>
      <c r="AT20" t="s">
        <v>106</v>
      </c>
      <c r="AU20" s="7">
        <v>0.01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>
        <v>0</v>
      </c>
      <c r="BF20" t="s">
        <v>106</v>
      </c>
      <c r="BG20">
        <v>0</v>
      </c>
      <c r="BH20" t="s">
        <v>106</v>
      </c>
      <c r="BI20">
        <v>0</v>
      </c>
      <c r="BJ20" t="s">
        <v>106</v>
      </c>
      <c r="BK20" t="s">
        <v>106</v>
      </c>
      <c r="BL20" t="s">
        <v>106</v>
      </c>
      <c r="BM20" t="s">
        <v>106</v>
      </c>
      <c r="BN20">
        <v>0</v>
      </c>
      <c r="BO20" t="s">
        <v>106</v>
      </c>
      <c r="BP20" t="s">
        <v>106</v>
      </c>
      <c r="BQ20">
        <v>0</v>
      </c>
      <c r="BR20">
        <v>0</v>
      </c>
      <c r="BS20">
        <v>0</v>
      </c>
      <c r="BT20" s="7">
        <v>0.01</v>
      </c>
      <c r="BU20">
        <v>0</v>
      </c>
      <c r="BV20" t="s">
        <v>106</v>
      </c>
      <c r="BW20">
        <v>0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20</v>
      </c>
      <c r="C21">
        <v>17</v>
      </c>
      <c r="D21">
        <v>1</v>
      </c>
      <c r="E21">
        <v>2</v>
      </c>
      <c r="F21">
        <v>2</v>
      </c>
      <c r="G21">
        <v>7</v>
      </c>
      <c r="H21">
        <v>11</v>
      </c>
      <c r="I21">
        <v>1</v>
      </c>
      <c r="J21">
        <v>8</v>
      </c>
      <c r="K21">
        <v>4</v>
      </c>
      <c r="L21">
        <v>7</v>
      </c>
      <c r="M21">
        <v>10</v>
      </c>
      <c r="N21">
        <v>9</v>
      </c>
      <c r="O21">
        <v>2</v>
      </c>
      <c r="P21">
        <v>0</v>
      </c>
      <c r="Q21">
        <v>2</v>
      </c>
      <c r="R21">
        <v>18</v>
      </c>
      <c r="S21">
        <v>9</v>
      </c>
      <c r="T21">
        <v>3</v>
      </c>
      <c r="U21">
        <v>6</v>
      </c>
      <c r="V21">
        <v>15</v>
      </c>
      <c r="W21">
        <v>1</v>
      </c>
      <c r="X21">
        <v>4</v>
      </c>
      <c r="Y21">
        <v>2</v>
      </c>
      <c r="Z21">
        <v>18</v>
      </c>
      <c r="AA21">
        <v>20</v>
      </c>
      <c r="AB21">
        <v>18</v>
      </c>
      <c r="AC21">
        <v>1</v>
      </c>
      <c r="AD21">
        <v>15</v>
      </c>
      <c r="AE21">
        <v>4</v>
      </c>
      <c r="AF21">
        <v>15</v>
      </c>
      <c r="AG21">
        <v>3</v>
      </c>
      <c r="AH21">
        <v>1</v>
      </c>
      <c r="AI21">
        <v>11</v>
      </c>
      <c r="AJ21">
        <v>2</v>
      </c>
      <c r="AK21">
        <v>3</v>
      </c>
      <c r="AL21">
        <v>5</v>
      </c>
      <c r="AM21">
        <v>10</v>
      </c>
      <c r="AN21">
        <v>0</v>
      </c>
      <c r="AO21">
        <v>5</v>
      </c>
      <c r="AP21">
        <v>2</v>
      </c>
      <c r="AQ21">
        <v>1</v>
      </c>
      <c r="AR21">
        <v>3</v>
      </c>
      <c r="AS21">
        <v>1</v>
      </c>
      <c r="AT21">
        <v>2</v>
      </c>
      <c r="AU21">
        <v>3</v>
      </c>
      <c r="AV21">
        <v>0</v>
      </c>
      <c r="AW21">
        <v>0</v>
      </c>
      <c r="AX21">
        <v>1</v>
      </c>
      <c r="AY21">
        <v>4</v>
      </c>
      <c r="AZ21">
        <v>1</v>
      </c>
      <c r="BA21">
        <v>1</v>
      </c>
      <c r="BB21">
        <v>2</v>
      </c>
      <c r="BC21">
        <v>0</v>
      </c>
      <c r="BD21">
        <v>0</v>
      </c>
      <c r="BE21">
        <v>3</v>
      </c>
      <c r="BF21">
        <v>17</v>
      </c>
      <c r="BG21">
        <v>14</v>
      </c>
      <c r="BH21">
        <v>6</v>
      </c>
      <c r="BI21">
        <v>4</v>
      </c>
      <c r="BJ21">
        <v>5</v>
      </c>
      <c r="BK21">
        <v>2</v>
      </c>
      <c r="BL21">
        <v>0</v>
      </c>
      <c r="BM21">
        <v>3</v>
      </c>
      <c r="BN21">
        <v>3</v>
      </c>
      <c r="BO21">
        <v>9</v>
      </c>
      <c r="BP21">
        <v>4</v>
      </c>
      <c r="BQ21">
        <v>5</v>
      </c>
      <c r="BR21">
        <v>8</v>
      </c>
      <c r="BS21">
        <v>5</v>
      </c>
      <c r="BT21">
        <v>2</v>
      </c>
      <c r="BU21">
        <v>1</v>
      </c>
      <c r="BV21">
        <v>2</v>
      </c>
      <c r="BW21">
        <v>3</v>
      </c>
      <c r="BX21">
        <v>13</v>
      </c>
      <c r="BY21">
        <v>14</v>
      </c>
      <c r="BZ21">
        <v>13</v>
      </c>
    </row>
    <row r="22" spans="1:78" x14ac:dyDescent="0.25">
      <c r="B22" s="7">
        <v>0.01</v>
      </c>
      <c r="C22" s="7">
        <v>0.01</v>
      </c>
      <c r="D22" s="7">
        <v>0.01</v>
      </c>
      <c r="E22" s="7">
        <v>0.01</v>
      </c>
      <c r="F22" s="7">
        <v>0.01</v>
      </c>
      <c r="G22" s="7">
        <v>0.01</v>
      </c>
      <c r="H22" s="7">
        <v>0.02</v>
      </c>
      <c r="I22">
        <v>0</v>
      </c>
      <c r="J22" s="7">
        <v>0.01</v>
      </c>
      <c r="K22" s="7">
        <v>0.01</v>
      </c>
      <c r="L22" s="7">
        <v>0.02</v>
      </c>
      <c r="M22" s="7">
        <v>0.02</v>
      </c>
      <c r="N22" s="7">
        <v>0.01</v>
      </c>
      <c r="O22" s="7">
        <v>0.01</v>
      </c>
      <c r="P22" t="s">
        <v>108</v>
      </c>
      <c r="Q22" s="7">
        <v>0.01</v>
      </c>
      <c r="R22" s="7">
        <v>0.01</v>
      </c>
      <c r="S22" s="7">
        <v>0.01</v>
      </c>
      <c r="T22" s="7">
        <v>0.01</v>
      </c>
      <c r="U22" s="7">
        <v>0.03</v>
      </c>
      <c r="V22" s="7">
        <v>0.01</v>
      </c>
      <c r="W22" s="7">
        <v>0.01</v>
      </c>
      <c r="X22" s="7">
        <v>0.02</v>
      </c>
      <c r="Y22" s="7">
        <v>0.01</v>
      </c>
      <c r="Z22" s="7">
        <v>0.01</v>
      </c>
      <c r="AA22" s="7">
        <v>0.01</v>
      </c>
      <c r="AB22" s="7">
        <v>0.01</v>
      </c>
      <c r="AC22">
        <v>0</v>
      </c>
      <c r="AD22" s="7">
        <v>0.01</v>
      </c>
      <c r="AE22" s="7">
        <v>0.04</v>
      </c>
      <c r="AF22" s="7">
        <v>0.01</v>
      </c>
      <c r="AG22" s="7">
        <v>0.01</v>
      </c>
      <c r="AH22" s="7">
        <v>0.08</v>
      </c>
      <c r="AI22" s="7">
        <v>0.01</v>
      </c>
      <c r="AJ22" s="7">
        <v>0.01</v>
      </c>
      <c r="AK22" s="7">
        <v>0.02</v>
      </c>
      <c r="AL22">
        <v>0</v>
      </c>
      <c r="AM22" s="7">
        <v>0.01</v>
      </c>
      <c r="AN22" t="s">
        <v>108</v>
      </c>
      <c r="AO22" s="7">
        <v>0.03</v>
      </c>
      <c r="AP22" s="7">
        <v>0.01</v>
      </c>
      <c r="AQ22">
        <v>0</v>
      </c>
      <c r="AR22" s="7">
        <v>0.03</v>
      </c>
      <c r="AS22" s="7">
        <v>0.01</v>
      </c>
      <c r="AT22" s="7">
        <v>0.01</v>
      </c>
      <c r="AU22" s="7">
        <v>0.02</v>
      </c>
      <c r="AV22">
        <v>0</v>
      </c>
      <c r="AW22" t="s">
        <v>108</v>
      </c>
      <c r="AX22" s="7">
        <v>0.01</v>
      </c>
      <c r="AY22" s="7">
        <v>0.02</v>
      </c>
      <c r="AZ22" s="7">
        <v>0.01</v>
      </c>
      <c r="BA22" s="7">
        <v>0.01</v>
      </c>
      <c r="BB22" s="7">
        <v>0.01</v>
      </c>
      <c r="BC22" t="s">
        <v>108</v>
      </c>
      <c r="BD22" t="s">
        <v>108</v>
      </c>
      <c r="BE22" s="7">
        <v>0.01</v>
      </c>
      <c r="BF22" s="7">
        <v>0.01</v>
      </c>
      <c r="BG22" s="7">
        <v>0.01</v>
      </c>
      <c r="BH22" s="7">
        <v>0.01</v>
      </c>
      <c r="BI22" s="7">
        <v>0.01</v>
      </c>
      <c r="BJ22" s="7">
        <v>0.01</v>
      </c>
      <c r="BK22" s="7">
        <v>0.01</v>
      </c>
      <c r="BL22" t="s">
        <v>108</v>
      </c>
      <c r="BM22" s="7">
        <v>0.01</v>
      </c>
      <c r="BN22">
        <v>0</v>
      </c>
      <c r="BO22" s="7">
        <v>0.02</v>
      </c>
      <c r="BP22" s="7">
        <v>0.03</v>
      </c>
      <c r="BQ22" s="7">
        <v>0.01</v>
      </c>
      <c r="BR22" s="7">
        <v>0.01</v>
      </c>
      <c r="BS22" s="7">
        <v>0.01</v>
      </c>
      <c r="BT22" s="7">
        <v>0.01</v>
      </c>
      <c r="BU22">
        <v>0</v>
      </c>
      <c r="BV22" s="7">
        <v>0.01</v>
      </c>
      <c r="BW22" s="7">
        <v>0.01</v>
      </c>
      <c r="BX22" s="7">
        <v>0.01</v>
      </c>
      <c r="BY22" s="7">
        <v>0.01</v>
      </c>
      <c r="BZ22" s="7">
        <v>0.01</v>
      </c>
    </row>
  </sheetData>
  <pageMargins left="0.7" right="0.7" top="0.75" bottom="0.75" header="0.3" footer="0.3"/>
  <pageSetup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896</v>
      </c>
    </row>
    <row r="2" spans="1:78" x14ac:dyDescent="0.25">
      <c r="A2" t="s">
        <v>866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1961</v>
      </c>
      <c r="C8">
        <v>1680</v>
      </c>
      <c r="D8">
        <v>163</v>
      </c>
      <c r="E8">
        <v>118</v>
      </c>
      <c r="F8">
        <v>279</v>
      </c>
      <c r="G8">
        <v>928</v>
      </c>
      <c r="H8">
        <v>754</v>
      </c>
      <c r="I8">
        <v>536</v>
      </c>
      <c r="J8">
        <v>577</v>
      </c>
      <c r="K8">
        <v>337</v>
      </c>
      <c r="L8">
        <v>511</v>
      </c>
      <c r="M8">
        <v>575</v>
      </c>
      <c r="N8">
        <v>1173</v>
      </c>
      <c r="O8">
        <v>167</v>
      </c>
      <c r="P8">
        <v>46</v>
      </c>
      <c r="Q8">
        <v>404</v>
      </c>
      <c r="R8">
        <v>1557</v>
      </c>
      <c r="S8">
        <v>1347</v>
      </c>
      <c r="T8">
        <v>329</v>
      </c>
      <c r="U8">
        <v>257</v>
      </c>
      <c r="V8">
        <v>1484</v>
      </c>
      <c r="W8">
        <v>217</v>
      </c>
      <c r="X8">
        <v>254</v>
      </c>
      <c r="Y8">
        <v>236</v>
      </c>
      <c r="Z8">
        <v>1725</v>
      </c>
      <c r="AA8">
        <v>1957</v>
      </c>
      <c r="AB8">
        <v>1721</v>
      </c>
      <c r="AC8">
        <v>265</v>
      </c>
      <c r="AD8">
        <v>1597</v>
      </c>
      <c r="AE8">
        <v>85</v>
      </c>
      <c r="AF8">
        <v>1583</v>
      </c>
      <c r="AG8">
        <v>313</v>
      </c>
      <c r="AH8">
        <v>9</v>
      </c>
      <c r="AI8">
        <v>1564</v>
      </c>
      <c r="AJ8">
        <v>179</v>
      </c>
      <c r="AK8">
        <v>187</v>
      </c>
      <c r="AL8">
        <v>1006</v>
      </c>
      <c r="AM8">
        <v>770</v>
      </c>
      <c r="AN8">
        <v>23</v>
      </c>
      <c r="AO8">
        <v>158</v>
      </c>
      <c r="AP8">
        <v>144</v>
      </c>
      <c r="AQ8">
        <v>230</v>
      </c>
      <c r="AR8">
        <v>83</v>
      </c>
      <c r="AS8">
        <v>110</v>
      </c>
      <c r="AT8">
        <v>235</v>
      </c>
      <c r="AU8">
        <v>126</v>
      </c>
      <c r="AV8">
        <v>122</v>
      </c>
      <c r="AW8">
        <v>43</v>
      </c>
      <c r="AX8">
        <v>118</v>
      </c>
      <c r="AY8">
        <v>221</v>
      </c>
      <c r="AZ8">
        <v>142</v>
      </c>
      <c r="BA8">
        <v>98</v>
      </c>
      <c r="BB8">
        <v>158</v>
      </c>
      <c r="BC8">
        <v>124</v>
      </c>
      <c r="BD8">
        <v>7</v>
      </c>
      <c r="BE8">
        <v>331</v>
      </c>
      <c r="BF8">
        <v>1630</v>
      </c>
      <c r="BG8">
        <v>1285</v>
      </c>
      <c r="BH8">
        <v>676</v>
      </c>
      <c r="BI8">
        <v>532</v>
      </c>
      <c r="BJ8">
        <v>364</v>
      </c>
      <c r="BK8">
        <v>278</v>
      </c>
      <c r="BL8">
        <v>78</v>
      </c>
      <c r="BM8">
        <v>499</v>
      </c>
      <c r="BN8">
        <v>733</v>
      </c>
      <c r="BO8">
        <v>585</v>
      </c>
      <c r="BP8">
        <v>144</v>
      </c>
      <c r="BQ8">
        <v>586</v>
      </c>
      <c r="BR8">
        <v>775</v>
      </c>
      <c r="BS8">
        <v>778</v>
      </c>
      <c r="BT8">
        <v>138</v>
      </c>
      <c r="BU8">
        <v>227</v>
      </c>
      <c r="BV8">
        <v>170</v>
      </c>
      <c r="BW8">
        <v>445</v>
      </c>
      <c r="BX8">
        <v>1426</v>
      </c>
      <c r="BY8">
        <v>1466</v>
      </c>
      <c r="BZ8">
        <v>1228</v>
      </c>
    </row>
    <row r="9" spans="1:78" x14ac:dyDescent="0.25">
      <c r="A9" t="s">
        <v>103</v>
      </c>
      <c r="B9">
        <v>2047</v>
      </c>
      <c r="C9">
        <v>1750</v>
      </c>
      <c r="D9">
        <v>183</v>
      </c>
      <c r="E9">
        <v>114</v>
      </c>
      <c r="F9">
        <v>302</v>
      </c>
      <c r="G9">
        <v>1112</v>
      </c>
      <c r="H9">
        <v>632</v>
      </c>
      <c r="I9">
        <v>644</v>
      </c>
      <c r="J9">
        <v>707</v>
      </c>
      <c r="K9">
        <v>358</v>
      </c>
      <c r="L9">
        <v>338</v>
      </c>
      <c r="M9">
        <v>471</v>
      </c>
      <c r="N9">
        <v>1368</v>
      </c>
      <c r="O9">
        <v>165</v>
      </c>
      <c r="P9">
        <v>43</v>
      </c>
      <c r="Q9">
        <v>350</v>
      </c>
      <c r="R9">
        <v>1697</v>
      </c>
      <c r="S9">
        <v>1449</v>
      </c>
      <c r="T9">
        <v>356</v>
      </c>
      <c r="U9">
        <v>214</v>
      </c>
      <c r="V9">
        <v>1651</v>
      </c>
      <c r="W9">
        <v>195</v>
      </c>
      <c r="X9">
        <v>194</v>
      </c>
      <c r="Y9">
        <v>226</v>
      </c>
      <c r="Z9">
        <v>1821</v>
      </c>
      <c r="AA9">
        <v>2042</v>
      </c>
      <c r="AB9">
        <v>1816</v>
      </c>
      <c r="AC9">
        <v>289</v>
      </c>
      <c r="AD9">
        <v>1655</v>
      </c>
      <c r="AE9">
        <v>89</v>
      </c>
      <c r="AF9">
        <v>1638</v>
      </c>
      <c r="AG9">
        <v>345</v>
      </c>
      <c r="AH9">
        <v>10</v>
      </c>
      <c r="AI9">
        <v>1673</v>
      </c>
      <c r="AJ9">
        <v>173</v>
      </c>
      <c r="AK9">
        <v>175</v>
      </c>
      <c r="AL9">
        <v>1073</v>
      </c>
      <c r="AM9">
        <v>796</v>
      </c>
      <c r="AN9">
        <v>24</v>
      </c>
      <c r="AO9">
        <v>150</v>
      </c>
      <c r="AP9">
        <v>157</v>
      </c>
      <c r="AQ9">
        <v>250</v>
      </c>
      <c r="AR9">
        <v>105</v>
      </c>
      <c r="AS9">
        <v>109</v>
      </c>
      <c r="AT9">
        <v>244</v>
      </c>
      <c r="AU9">
        <v>135</v>
      </c>
      <c r="AV9">
        <v>126</v>
      </c>
      <c r="AW9">
        <v>49</v>
      </c>
      <c r="AX9">
        <v>132</v>
      </c>
      <c r="AY9">
        <v>212</v>
      </c>
      <c r="AZ9">
        <v>144</v>
      </c>
      <c r="BA9">
        <v>97</v>
      </c>
      <c r="BB9">
        <v>156</v>
      </c>
      <c r="BC9">
        <v>122</v>
      </c>
      <c r="BD9">
        <v>9</v>
      </c>
      <c r="BE9">
        <v>355</v>
      </c>
      <c r="BF9">
        <v>1692</v>
      </c>
      <c r="BG9">
        <v>1361</v>
      </c>
      <c r="BH9">
        <v>686</v>
      </c>
      <c r="BI9">
        <v>603</v>
      </c>
      <c r="BJ9">
        <v>385</v>
      </c>
      <c r="BK9">
        <v>266</v>
      </c>
      <c r="BL9">
        <v>78</v>
      </c>
      <c r="BM9">
        <v>549</v>
      </c>
      <c r="BN9">
        <v>772</v>
      </c>
      <c r="BO9">
        <v>593</v>
      </c>
      <c r="BP9">
        <v>133</v>
      </c>
      <c r="BQ9">
        <v>628</v>
      </c>
      <c r="BR9">
        <v>848</v>
      </c>
      <c r="BS9">
        <v>853</v>
      </c>
      <c r="BT9">
        <v>140</v>
      </c>
      <c r="BU9">
        <v>250</v>
      </c>
      <c r="BV9">
        <v>173</v>
      </c>
      <c r="BW9">
        <v>484</v>
      </c>
      <c r="BX9">
        <v>1464</v>
      </c>
      <c r="BY9">
        <v>1515</v>
      </c>
      <c r="BZ9">
        <v>1249</v>
      </c>
    </row>
    <row r="10" spans="1:78" x14ac:dyDescent="0.25">
      <c r="A10" t="s">
        <v>104</v>
      </c>
    </row>
    <row r="11" spans="1:78" x14ac:dyDescent="0.25">
      <c r="A11" t="s">
        <v>890</v>
      </c>
      <c r="B11">
        <v>194</v>
      </c>
      <c r="C11">
        <v>172</v>
      </c>
      <c r="D11">
        <v>17</v>
      </c>
      <c r="E11">
        <v>5</v>
      </c>
      <c r="F11">
        <v>23</v>
      </c>
      <c r="G11">
        <v>125</v>
      </c>
      <c r="H11">
        <v>46</v>
      </c>
      <c r="I11">
        <v>66</v>
      </c>
      <c r="J11">
        <v>70</v>
      </c>
      <c r="K11">
        <v>33</v>
      </c>
      <c r="L11">
        <v>25</v>
      </c>
      <c r="M11">
        <v>28</v>
      </c>
      <c r="N11">
        <v>145</v>
      </c>
      <c r="O11">
        <v>15</v>
      </c>
      <c r="P11">
        <v>6</v>
      </c>
      <c r="Q11">
        <v>30</v>
      </c>
      <c r="R11">
        <v>165</v>
      </c>
      <c r="S11">
        <v>153</v>
      </c>
      <c r="T11">
        <v>29</v>
      </c>
      <c r="U11">
        <v>10</v>
      </c>
      <c r="V11">
        <v>167</v>
      </c>
      <c r="W11">
        <v>18</v>
      </c>
      <c r="X11">
        <v>6</v>
      </c>
      <c r="Y11">
        <v>22</v>
      </c>
      <c r="Z11">
        <v>172</v>
      </c>
      <c r="AA11">
        <v>194</v>
      </c>
      <c r="AB11">
        <v>172</v>
      </c>
      <c r="AC11">
        <v>34</v>
      </c>
      <c r="AD11">
        <v>152</v>
      </c>
      <c r="AE11">
        <v>9</v>
      </c>
      <c r="AF11">
        <v>143</v>
      </c>
      <c r="AG11">
        <v>44</v>
      </c>
      <c r="AH11">
        <v>2</v>
      </c>
      <c r="AI11">
        <v>182</v>
      </c>
      <c r="AJ11">
        <v>6</v>
      </c>
      <c r="AK11">
        <v>5</v>
      </c>
      <c r="AL11">
        <v>145</v>
      </c>
      <c r="AM11">
        <v>43</v>
      </c>
      <c r="AN11">
        <v>0</v>
      </c>
      <c r="AO11">
        <v>5</v>
      </c>
      <c r="AP11">
        <v>26</v>
      </c>
      <c r="AQ11">
        <v>23</v>
      </c>
      <c r="AR11">
        <v>7</v>
      </c>
      <c r="AS11">
        <v>9</v>
      </c>
      <c r="AT11">
        <v>18</v>
      </c>
      <c r="AU11">
        <v>14</v>
      </c>
      <c r="AV11">
        <v>11</v>
      </c>
      <c r="AW11">
        <v>6</v>
      </c>
      <c r="AX11">
        <v>10</v>
      </c>
      <c r="AY11">
        <v>16</v>
      </c>
      <c r="AZ11">
        <v>13</v>
      </c>
      <c r="BA11">
        <v>6</v>
      </c>
      <c r="BB11">
        <v>15</v>
      </c>
      <c r="BC11">
        <v>18</v>
      </c>
      <c r="BD11">
        <v>0</v>
      </c>
      <c r="BE11">
        <v>65</v>
      </c>
      <c r="BF11">
        <v>129</v>
      </c>
      <c r="BG11">
        <v>146</v>
      </c>
      <c r="BH11">
        <v>48</v>
      </c>
      <c r="BI11">
        <v>83</v>
      </c>
      <c r="BJ11">
        <v>40</v>
      </c>
      <c r="BK11">
        <v>10</v>
      </c>
      <c r="BL11">
        <v>15</v>
      </c>
      <c r="BM11">
        <v>111</v>
      </c>
      <c r="BN11">
        <v>63</v>
      </c>
      <c r="BO11">
        <v>18</v>
      </c>
      <c r="BP11">
        <v>1</v>
      </c>
      <c r="BQ11">
        <v>127</v>
      </c>
      <c r="BR11">
        <v>136</v>
      </c>
      <c r="BS11">
        <v>142</v>
      </c>
      <c r="BT11">
        <v>14</v>
      </c>
      <c r="BU11">
        <v>56</v>
      </c>
      <c r="BV11">
        <v>26</v>
      </c>
      <c r="BW11">
        <v>107</v>
      </c>
      <c r="BX11">
        <v>130</v>
      </c>
      <c r="BY11">
        <v>147</v>
      </c>
      <c r="BZ11">
        <v>109</v>
      </c>
    </row>
    <row r="12" spans="1:78" x14ac:dyDescent="0.25">
      <c r="B12" s="7">
        <v>0.09</v>
      </c>
      <c r="C12" s="7">
        <v>0.1</v>
      </c>
      <c r="D12" s="7">
        <v>0.09</v>
      </c>
      <c r="E12" s="7">
        <v>0.05</v>
      </c>
      <c r="F12" s="7">
        <v>0.08</v>
      </c>
      <c r="G12" s="7">
        <v>0.11</v>
      </c>
      <c r="H12" s="7">
        <v>7.0000000000000007E-2</v>
      </c>
      <c r="I12" s="7">
        <v>0.1</v>
      </c>
      <c r="J12" s="7">
        <v>0.1</v>
      </c>
      <c r="K12" s="7">
        <v>0.09</v>
      </c>
      <c r="L12" s="7">
        <v>7.0000000000000007E-2</v>
      </c>
      <c r="M12" s="7">
        <v>0.06</v>
      </c>
      <c r="N12" s="7">
        <v>0.11</v>
      </c>
      <c r="O12" s="7">
        <v>0.09</v>
      </c>
      <c r="P12" s="7">
        <v>0.14000000000000001</v>
      </c>
      <c r="Q12" s="7">
        <v>0.08</v>
      </c>
      <c r="R12" s="7">
        <v>0.1</v>
      </c>
      <c r="S12" s="7">
        <v>0.11</v>
      </c>
      <c r="T12" s="7">
        <v>0.08</v>
      </c>
      <c r="U12" s="7">
        <v>0.05</v>
      </c>
      <c r="V12" s="7">
        <v>0.1</v>
      </c>
      <c r="W12" s="7">
        <v>0.09</v>
      </c>
      <c r="X12" s="7">
        <v>0.03</v>
      </c>
      <c r="Y12" s="7">
        <v>0.1</v>
      </c>
      <c r="Z12" s="7">
        <v>0.09</v>
      </c>
      <c r="AA12" s="7">
        <v>0.1</v>
      </c>
      <c r="AB12" s="7">
        <v>0.09</v>
      </c>
      <c r="AC12" s="7">
        <v>0.12</v>
      </c>
      <c r="AD12" s="7">
        <v>0.09</v>
      </c>
      <c r="AE12" s="7">
        <v>0.1</v>
      </c>
      <c r="AF12" s="7">
        <v>0.09</v>
      </c>
      <c r="AG12" s="7">
        <v>0.13</v>
      </c>
      <c r="AH12" s="7">
        <v>0.19</v>
      </c>
      <c r="AI12" s="7">
        <v>0.11</v>
      </c>
      <c r="AJ12" s="7">
        <v>0.04</v>
      </c>
      <c r="AK12" s="7">
        <v>0.03</v>
      </c>
      <c r="AL12" s="7">
        <v>0.14000000000000001</v>
      </c>
      <c r="AM12" s="7">
        <v>0.05</v>
      </c>
      <c r="AN12" t="s">
        <v>108</v>
      </c>
      <c r="AO12" s="7">
        <v>0.03</v>
      </c>
      <c r="AP12" s="7">
        <v>0.17</v>
      </c>
      <c r="AQ12" s="7">
        <v>0.09</v>
      </c>
      <c r="AR12" s="7">
        <v>7.0000000000000007E-2</v>
      </c>
      <c r="AS12" s="7">
        <v>0.08</v>
      </c>
      <c r="AT12" s="7">
        <v>0.08</v>
      </c>
      <c r="AU12" s="7">
        <v>0.1</v>
      </c>
      <c r="AV12" s="7">
        <v>0.09</v>
      </c>
      <c r="AW12" s="7">
        <v>0.13</v>
      </c>
      <c r="AX12" s="7">
        <v>0.08</v>
      </c>
      <c r="AY12" s="7">
        <v>0.08</v>
      </c>
      <c r="AZ12" s="7">
        <v>0.09</v>
      </c>
      <c r="BA12" s="7">
        <v>7.0000000000000007E-2</v>
      </c>
      <c r="BB12" s="7">
        <v>0.09</v>
      </c>
      <c r="BC12" s="7">
        <v>0.15</v>
      </c>
      <c r="BD12" t="s">
        <v>108</v>
      </c>
      <c r="BE12" s="7">
        <v>0.18</v>
      </c>
      <c r="BF12" s="7">
        <v>0.08</v>
      </c>
      <c r="BG12" s="7">
        <v>0.11</v>
      </c>
      <c r="BH12" s="7">
        <v>7.0000000000000007E-2</v>
      </c>
      <c r="BI12" s="7">
        <v>0.14000000000000001</v>
      </c>
      <c r="BJ12" s="7">
        <v>0.1</v>
      </c>
      <c r="BK12" s="7">
        <v>0.04</v>
      </c>
      <c r="BL12" s="7">
        <v>0.19</v>
      </c>
      <c r="BM12" s="7">
        <v>0.2</v>
      </c>
      <c r="BN12" s="7">
        <v>0.08</v>
      </c>
      <c r="BO12" s="7">
        <v>0.03</v>
      </c>
      <c r="BP12" s="7">
        <v>0.01</v>
      </c>
      <c r="BQ12" s="7">
        <v>0.2</v>
      </c>
      <c r="BR12" s="7">
        <v>0.16</v>
      </c>
      <c r="BS12" s="7">
        <v>0.17</v>
      </c>
      <c r="BT12" s="7">
        <v>0.1</v>
      </c>
      <c r="BU12" s="7">
        <v>0.22</v>
      </c>
      <c r="BV12" s="7">
        <v>0.15</v>
      </c>
      <c r="BW12" s="7">
        <v>0.22</v>
      </c>
      <c r="BX12" s="7">
        <v>0.09</v>
      </c>
      <c r="BY12" s="7">
        <v>0.1</v>
      </c>
      <c r="BZ12" s="7">
        <v>0.09</v>
      </c>
    </row>
    <row r="13" spans="1:78" x14ac:dyDescent="0.25">
      <c r="A13" t="s">
        <v>891</v>
      </c>
      <c r="B13">
        <v>323</v>
      </c>
      <c r="C13">
        <v>281</v>
      </c>
      <c r="D13">
        <v>26</v>
      </c>
      <c r="E13">
        <v>15</v>
      </c>
      <c r="F13">
        <v>55</v>
      </c>
      <c r="G13">
        <v>186</v>
      </c>
      <c r="H13">
        <v>81</v>
      </c>
      <c r="I13">
        <v>109</v>
      </c>
      <c r="J13">
        <v>117</v>
      </c>
      <c r="K13">
        <v>53</v>
      </c>
      <c r="L13">
        <v>43</v>
      </c>
      <c r="M13">
        <v>56</v>
      </c>
      <c r="N13">
        <v>229</v>
      </c>
      <c r="O13">
        <v>33</v>
      </c>
      <c r="P13">
        <v>4</v>
      </c>
      <c r="Q13">
        <v>50</v>
      </c>
      <c r="R13">
        <v>273</v>
      </c>
      <c r="S13">
        <v>240</v>
      </c>
      <c r="T13">
        <v>57</v>
      </c>
      <c r="U13">
        <v>25</v>
      </c>
      <c r="V13">
        <v>283</v>
      </c>
      <c r="W13">
        <v>26</v>
      </c>
      <c r="X13">
        <v>14</v>
      </c>
      <c r="Y13">
        <v>30</v>
      </c>
      <c r="Z13">
        <v>293</v>
      </c>
      <c r="AA13">
        <v>322</v>
      </c>
      <c r="AB13">
        <v>292</v>
      </c>
      <c r="AC13">
        <v>51</v>
      </c>
      <c r="AD13">
        <v>258</v>
      </c>
      <c r="AE13">
        <v>12</v>
      </c>
      <c r="AF13">
        <v>253</v>
      </c>
      <c r="AG13">
        <v>59</v>
      </c>
      <c r="AH13">
        <v>0</v>
      </c>
      <c r="AI13">
        <v>278</v>
      </c>
      <c r="AJ13">
        <v>23</v>
      </c>
      <c r="AK13">
        <v>19</v>
      </c>
      <c r="AL13">
        <v>210</v>
      </c>
      <c r="AM13">
        <v>92</v>
      </c>
      <c r="AN13">
        <v>2</v>
      </c>
      <c r="AO13">
        <v>20</v>
      </c>
      <c r="AP13">
        <v>30</v>
      </c>
      <c r="AQ13">
        <v>36</v>
      </c>
      <c r="AR13">
        <v>17</v>
      </c>
      <c r="AS13">
        <v>15</v>
      </c>
      <c r="AT13">
        <v>42</v>
      </c>
      <c r="AU13">
        <v>11</v>
      </c>
      <c r="AV13">
        <v>27</v>
      </c>
      <c r="AW13">
        <v>7</v>
      </c>
      <c r="AX13">
        <v>20</v>
      </c>
      <c r="AY13">
        <v>38</v>
      </c>
      <c r="AZ13">
        <v>20</v>
      </c>
      <c r="BA13">
        <v>14</v>
      </c>
      <c r="BB13">
        <v>20</v>
      </c>
      <c r="BC13">
        <v>28</v>
      </c>
      <c r="BD13">
        <v>0</v>
      </c>
      <c r="BE13">
        <v>73</v>
      </c>
      <c r="BF13">
        <v>250</v>
      </c>
      <c r="BG13">
        <v>237</v>
      </c>
      <c r="BH13">
        <v>85</v>
      </c>
      <c r="BI13">
        <v>142</v>
      </c>
      <c r="BJ13">
        <v>53</v>
      </c>
      <c r="BK13">
        <v>27</v>
      </c>
      <c r="BL13">
        <v>12</v>
      </c>
      <c r="BM13">
        <v>142</v>
      </c>
      <c r="BN13">
        <v>114</v>
      </c>
      <c r="BO13">
        <v>59</v>
      </c>
      <c r="BP13">
        <v>8</v>
      </c>
      <c r="BQ13">
        <v>147</v>
      </c>
      <c r="BR13">
        <v>195</v>
      </c>
      <c r="BS13">
        <v>198</v>
      </c>
      <c r="BT13">
        <v>21</v>
      </c>
      <c r="BU13">
        <v>61</v>
      </c>
      <c r="BV13">
        <v>30</v>
      </c>
      <c r="BW13">
        <v>127</v>
      </c>
      <c r="BX13">
        <v>203</v>
      </c>
      <c r="BY13">
        <v>214</v>
      </c>
      <c r="BZ13">
        <v>165</v>
      </c>
    </row>
    <row r="14" spans="1:78" x14ac:dyDescent="0.25">
      <c r="B14" s="7">
        <v>0.16</v>
      </c>
      <c r="C14" s="7">
        <v>0.16</v>
      </c>
      <c r="D14" s="7">
        <v>0.14000000000000001</v>
      </c>
      <c r="E14" s="7">
        <v>0.13</v>
      </c>
      <c r="F14" s="7">
        <v>0.18</v>
      </c>
      <c r="G14" s="7">
        <v>0.17</v>
      </c>
      <c r="H14" s="7">
        <v>0.13</v>
      </c>
      <c r="I14" s="7">
        <v>0.17</v>
      </c>
      <c r="J14" s="7">
        <v>0.17</v>
      </c>
      <c r="K14" s="7">
        <v>0.15</v>
      </c>
      <c r="L14" s="7">
        <v>0.13</v>
      </c>
      <c r="M14" s="7">
        <v>0.12</v>
      </c>
      <c r="N14" s="7">
        <v>0.17</v>
      </c>
      <c r="O14" s="7">
        <v>0.2</v>
      </c>
      <c r="P14" s="7">
        <v>0.1</v>
      </c>
      <c r="Q14" s="7">
        <v>0.14000000000000001</v>
      </c>
      <c r="R14" s="7">
        <v>0.16</v>
      </c>
      <c r="S14" s="7">
        <v>0.17</v>
      </c>
      <c r="T14" s="7">
        <v>0.16</v>
      </c>
      <c r="U14" s="7">
        <v>0.12</v>
      </c>
      <c r="V14" s="7">
        <v>0.17</v>
      </c>
      <c r="W14" s="7">
        <v>0.13</v>
      </c>
      <c r="X14" s="7">
        <v>7.0000000000000007E-2</v>
      </c>
      <c r="Y14" s="7">
        <v>0.13</v>
      </c>
      <c r="Z14" s="7">
        <v>0.16</v>
      </c>
      <c r="AA14" s="7">
        <v>0.16</v>
      </c>
      <c r="AB14" s="7">
        <v>0.16</v>
      </c>
      <c r="AC14" s="7">
        <v>0.18</v>
      </c>
      <c r="AD14" s="7">
        <v>0.16</v>
      </c>
      <c r="AE14" s="7">
        <v>0.13</v>
      </c>
      <c r="AF14" s="7">
        <v>0.15</v>
      </c>
      <c r="AG14" s="7">
        <v>0.17</v>
      </c>
      <c r="AH14" t="s">
        <v>108</v>
      </c>
      <c r="AI14" s="7">
        <v>0.17</v>
      </c>
      <c r="AJ14" s="7">
        <v>0.13</v>
      </c>
      <c r="AK14" s="7">
        <v>0.11</v>
      </c>
      <c r="AL14" s="7">
        <v>0.2</v>
      </c>
      <c r="AM14" s="7">
        <v>0.11</v>
      </c>
      <c r="AN14" s="7">
        <v>0.06</v>
      </c>
      <c r="AO14" s="7">
        <v>0.13</v>
      </c>
      <c r="AP14" s="7">
        <v>0.19</v>
      </c>
      <c r="AQ14" s="7">
        <v>0.14000000000000001</v>
      </c>
      <c r="AR14" s="7">
        <v>0.16</v>
      </c>
      <c r="AS14" s="7">
        <v>0.14000000000000001</v>
      </c>
      <c r="AT14" s="7">
        <v>0.17</v>
      </c>
      <c r="AU14" s="7">
        <v>0.08</v>
      </c>
      <c r="AV14" s="7">
        <v>0.21</v>
      </c>
      <c r="AW14" s="7">
        <v>0.14000000000000001</v>
      </c>
      <c r="AX14" s="7">
        <v>0.15</v>
      </c>
      <c r="AY14" s="7">
        <v>0.18</v>
      </c>
      <c r="AZ14" s="7">
        <v>0.14000000000000001</v>
      </c>
      <c r="BA14" s="7">
        <v>0.14000000000000001</v>
      </c>
      <c r="BB14" s="7">
        <v>0.13</v>
      </c>
      <c r="BC14" s="7">
        <v>0.23</v>
      </c>
      <c r="BD14" t="s">
        <v>108</v>
      </c>
      <c r="BE14" s="7">
        <v>0.21</v>
      </c>
      <c r="BF14" s="7">
        <v>0.15</v>
      </c>
      <c r="BG14" s="7">
        <v>0.17</v>
      </c>
      <c r="BH14" s="7">
        <v>0.12</v>
      </c>
      <c r="BI14" s="7">
        <v>0.24</v>
      </c>
      <c r="BJ14" s="7">
        <v>0.14000000000000001</v>
      </c>
      <c r="BK14" s="7">
        <v>0.1</v>
      </c>
      <c r="BL14" s="7">
        <v>0.16</v>
      </c>
      <c r="BM14" s="7">
        <v>0.26</v>
      </c>
      <c r="BN14" s="7">
        <v>0.15</v>
      </c>
      <c r="BO14" s="7">
        <v>0.1</v>
      </c>
      <c r="BP14" s="7">
        <v>0.06</v>
      </c>
      <c r="BQ14" s="7">
        <v>0.23</v>
      </c>
      <c r="BR14" s="7">
        <v>0.23</v>
      </c>
      <c r="BS14" s="7">
        <v>0.23</v>
      </c>
      <c r="BT14" s="7">
        <v>0.15</v>
      </c>
      <c r="BU14" s="7">
        <v>0.24</v>
      </c>
      <c r="BV14" s="7">
        <v>0.17</v>
      </c>
      <c r="BW14" s="7">
        <v>0.26</v>
      </c>
      <c r="BX14" s="7">
        <v>0.14000000000000001</v>
      </c>
      <c r="BY14" s="7">
        <v>0.14000000000000001</v>
      </c>
      <c r="BZ14" s="7">
        <v>0.13</v>
      </c>
    </row>
    <row r="15" spans="1:78" x14ac:dyDescent="0.25">
      <c r="A15" t="s">
        <v>892</v>
      </c>
      <c r="B15">
        <v>248</v>
      </c>
      <c r="C15">
        <v>216</v>
      </c>
      <c r="D15">
        <v>21</v>
      </c>
      <c r="E15">
        <v>10</v>
      </c>
      <c r="F15">
        <v>40</v>
      </c>
      <c r="G15">
        <v>144</v>
      </c>
      <c r="H15">
        <v>64</v>
      </c>
      <c r="I15">
        <v>73</v>
      </c>
      <c r="J15">
        <v>90</v>
      </c>
      <c r="K15">
        <v>52</v>
      </c>
      <c r="L15">
        <v>33</v>
      </c>
      <c r="M15">
        <v>58</v>
      </c>
      <c r="N15">
        <v>167</v>
      </c>
      <c r="O15">
        <v>18</v>
      </c>
      <c r="P15">
        <v>6</v>
      </c>
      <c r="Q15">
        <v>38</v>
      </c>
      <c r="R15">
        <v>210</v>
      </c>
      <c r="S15">
        <v>175</v>
      </c>
      <c r="T15">
        <v>49</v>
      </c>
      <c r="U15">
        <v>20</v>
      </c>
      <c r="V15">
        <v>214</v>
      </c>
      <c r="W15">
        <v>20</v>
      </c>
      <c r="X15">
        <v>12</v>
      </c>
      <c r="Y15">
        <v>13</v>
      </c>
      <c r="Z15">
        <v>235</v>
      </c>
      <c r="AA15">
        <v>248</v>
      </c>
      <c r="AB15">
        <v>235</v>
      </c>
      <c r="AC15">
        <v>36</v>
      </c>
      <c r="AD15">
        <v>194</v>
      </c>
      <c r="AE15">
        <v>15</v>
      </c>
      <c r="AF15">
        <v>207</v>
      </c>
      <c r="AG15">
        <v>31</v>
      </c>
      <c r="AH15">
        <v>4</v>
      </c>
      <c r="AI15">
        <v>201</v>
      </c>
      <c r="AJ15">
        <v>24</v>
      </c>
      <c r="AK15">
        <v>24</v>
      </c>
      <c r="AL15">
        <v>122</v>
      </c>
      <c r="AM15">
        <v>101</v>
      </c>
      <c r="AN15">
        <v>4</v>
      </c>
      <c r="AO15">
        <v>20</v>
      </c>
      <c r="AP15">
        <v>19</v>
      </c>
      <c r="AQ15">
        <v>28</v>
      </c>
      <c r="AR15">
        <v>17</v>
      </c>
      <c r="AS15">
        <v>19</v>
      </c>
      <c r="AT15">
        <v>27</v>
      </c>
      <c r="AU15">
        <v>13</v>
      </c>
      <c r="AV15">
        <v>18</v>
      </c>
      <c r="AW15">
        <v>2</v>
      </c>
      <c r="AX15">
        <v>18</v>
      </c>
      <c r="AY15">
        <v>30</v>
      </c>
      <c r="AZ15">
        <v>14</v>
      </c>
      <c r="BA15">
        <v>10</v>
      </c>
      <c r="BB15">
        <v>19</v>
      </c>
      <c r="BC15">
        <v>12</v>
      </c>
      <c r="BD15">
        <v>1</v>
      </c>
      <c r="BE15">
        <v>25</v>
      </c>
      <c r="BF15">
        <v>222</v>
      </c>
      <c r="BG15">
        <v>164</v>
      </c>
      <c r="BH15">
        <v>84</v>
      </c>
      <c r="BI15">
        <v>82</v>
      </c>
      <c r="BJ15">
        <v>44</v>
      </c>
      <c r="BK15">
        <v>31</v>
      </c>
      <c r="BL15">
        <v>8</v>
      </c>
      <c r="BM15">
        <v>50</v>
      </c>
      <c r="BN15">
        <v>101</v>
      </c>
      <c r="BO15">
        <v>82</v>
      </c>
      <c r="BP15">
        <v>14</v>
      </c>
      <c r="BQ15">
        <v>65</v>
      </c>
      <c r="BR15">
        <v>86</v>
      </c>
      <c r="BS15">
        <v>86</v>
      </c>
      <c r="BT15">
        <v>16</v>
      </c>
      <c r="BU15">
        <v>12</v>
      </c>
      <c r="BV15">
        <v>23</v>
      </c>
      <c r="BW15">
        <v>45</v>
      </c>
      <c r="BX15">
        <v>159</v>
      </c>
      <c r="BY15">
        <v>168</v>
      </c>
      <c r="BZ15">
        <v>135</v>
      </c>
    </row>
    <row r="16" spans="1:78" x14ac:dyDescent="0.25">
      <c r="B16" s="7">
        <v>0.12</v>
      </c>
      <c r="C16" s="7">
        <v>0.12</v>
      </c>
      <c r="D16" s="7">
        <v>0.12</v>
      </c>
      <c r="E16" s="7">
        <v>0.09</v>
      </c>
      <c r="F16" s="7">
        <v>0.13</v>
      </c>
      <c r="G16" s="7">
        <v>0.13</v>
      </c>
      <c r="H16" s="7">
        <v>0.1</v>
      </c>
      <c r="I16" s="7">
        <v>0.11</v>
      </c>
      <c r="J16" s="7">
        <v>0.13</v>
      </c>
      <c r="K16" s="7">
        <v>0.14000000000000001</v>
      </c>
      <c r="L16" s="7">
        <v>0.1</v>
      </c>
      <c r="M16" s="7">
        <v>0.12</v>
      </c>
      <c r="N16" s="7">
        <v>0.12</v>
      </c>
      <c r="O16" s="7">
        <v>0.11</v>
      </c>
      <c r="P16" s="7">
        <v>0.13</v>
      </c>
      <c r="Q16" s="7">
        <v>0.11</v>
      </c>
      <c r="R16" s="7">
        <v>0.12</v>
      </c>
      <c r="S16" s="7">
        <v>0.12</v>
      </c>
      <c r="T16" s="7">
        <v>0.14000000000000001</v>
      </c>
      <c r="U16" s="7">
        <v>0.09</v>
      </c>
      <c r="V16" s="7">
        <v>0.13</v>
      </c>
      <c r="W16" s="7">
        <v>0.1</v>
      </c>
      <c r="X16" s="7">
        <v>0.06</v>
      </c>
      <c r="Y16" s="7">
        <v>0.06</v>
      </c>
      <c r="Z16" s="7">
        <v>0.13</v>
      </c>
      <c r="AA16" s="7">
        <v>0.12</v>
      </c>
      <c r="AB16" s="7">
        <v>0.13</v>
      </c>
      <c r="AC16" s="7">
        <v>0.13</v>
      </c>
      <c r="AD16" s="7">
        <v>0.12</v>
      </c>
      <c r="AE16" s="7">
        <v>0.17</v>
      </c>
      <c r="AF16" s="7">
        <v>0.13</v>
      </c>
      <c r="AG16" s="7">
        <v>0.09</v>
      </c>
      <c r="AH16" s="7">
        <v>0.38</v>
      </c>
      <c r="AI16" s="7">
        <v>0.12</v>
      </c>
      <c r="AJ16" s="7">
        <v>0.14000000000000001</v>
      </c>
      <c r="AK16" s="7">
        <v>0.14000000000000001</v>
      </c>
      <c r="AL16" s="7">
        <v>0.11</v>
      </c>
      <c r="AM16" s="7">
        <v>0.13</v>
      </c>
      <c r="AN16" s="7">
        <v>0.17</v>
      </c>
      <c r="AO16" s="7">
        <v>0.13</v>
      </c>
      <c r="AP16" s="7">
        <v>0.12</v>
      </c>
      <c r="AQ16" s="7">
        <v>0.11</v>
      </c>
      <c r="AR16" s="7">
        <v>0.17</v>
      </c>
      <c r="AS16" s="7">
        <v>0.17</v>
      </c>
      <c r="AT16" s="7">
        <v>0.11</v>
      </c>
      <c r="AU16" s="7">
        <v>0.1</v>
      </c>
      <c r="AV16" s="7">
        <v>0.14000000000000001</v>
      </c>
      <c r="AW16" s="7">
        <v>0.05</v>
      </c>
      <c r="AX16" s="7">
        <v>0.14000000000000001</v>
      </c>
      <c r="AY16" s="7">
        <v>0.14000000000000001</v>
      </c>
      <c r="AZ16" s="7">
        <v>0.1</v>
      </c>
      <c r="BA16" s="7">
        <v>0.1</v>
      </c>
      <c r="BB16" s="7">
        <v>0.12</v>
      </c>
      <c r="BC16" s="7">
        <v>0.1</v>
      </c>
      <c r="BD16" s="7">
        <v>0.11</v>
      </c>
      <c r="BE16" s="7">
        <v>7.0000000000000007E-2</v>
      </c>
      <c r="BF16" s="7">
        <v>0.13</v>
      </c>
      <c r="BG16" s="7">
        <v>0.12</v>
      </c>
      <c r="BH16" s="7">
        <v>0.12</v>
      </c>
      <c r="BI16" s="7">
        <v>0.14000000000000001</v>
      </c>
      <c r="BJ16" s="7">
        <v>0.11</v>
      </c>
      <c r="BK16" s="7">
        <v>0.12</v>
      </c>
      <c r="BL16" s="7">
        <v>0.1</v>
      </c>
      <c r="BM16" s="7">
        <v>0.09</v>
      </c>
      <c r="BN16" s="7">
        <v>0.13</v>
      </c>
      <c r="BO16" s="7">
        <v>0.14000000000000001</v>
      </c>
      <c r="BP16" s="7">
        <v>0.1</v>
      </c>
      <c r="BQ16" s="7">
        <v>0.1</v>
      </c>
      <c r="BR16" s="7">
        <v>0.1</v>
      </c>
      <c r="BS16" s="7">
        <v>0.1</v>
      </c>
      <c r="BT16" s="7">
        <v>0.12</v>
      </c>
      <c r="BU16" s="7">
        <v>0.05</v>
      </c>
      <c r="BV16" s="7">
        <v>0.13</v>
      </c>
      <c r="BW16" s="7">
        <v>0.09</v>
      </c>
      <c r="BX16" s="7">
        <v>0.11</v>
      </c>
      <c r="BY16" s="7">
        <v>0.11</v>
      </c>
      <c r="BZ16" s="7">
        <v>0.11</v>
      </c>
    </row>
    <row r="17" spans="1:78" x14ac:dyDescent="0.25">
      <c r="A17" t="s">
        <v>893</v>
      </c>
      <c r="B17">
        <v>1262</v>
      </c>
      <c r="C17">
        <v>1061</v>
      </c>
      <c r="D17">
        <v>117</v>
      </c>
      <c r="E17">
        <v>83</v>
      </c>
      <c r="F17">
        <v>179</v>
      </c>
      <c r="G17">
        <v>648</v>
      </c>
      <c r="H17">
        <v>435</v>
      </c>
      <c r="I17">
        <v>392</v>
      </c>
      <c r="J17">
        <v>423</v>
      </c>
      <c r="K17">
        <v>216</v>
      </c>
      <c r="L17">
        <v>231</v>
      </c>
      <c r="M17">
        <v>324</v>
      </c>
      <c r="N17">
        <v>813</v>
      </c>
      <c r="O17">
        <v>98</v>
      </c>
      <c r="P17">
        <v>27</v>
      </c>
      <c r="Q17">
        <v>230</v>
      </c>
      <c r="R17">
        <v>1032</v>
      </c>
      <c r="S17">
        <v>870</v>
      </c>
      <c r="T17">
        <v>215</v>
      </c>
      <c r="U17">
        <v>156</v>
      </c>
      <c r="V17">
        <v>969</v>
      </c>
      <c r="W17">
        <v>131</v>
      </c>
      <c r="X17">
        <v>161</v>
      </c>
      <c r="Y17">
        <v>160</v>
      </c>
      <c r="Z17">
        <v>1101</v>
      </c>
      <c r="AA17">
        <v>1258</v>
      </c>
      <c r="AB17">
        <v>1097</v>
      </c>
      <c r="AC17">
        <v>163</v>
      </c>
      <c r="AD17">
        <v>1039</v>
      </c>
      <c r="AE17">
        <v>50</v>
      </c>
      <c r="AF17">
        <v>1021</v>
      </c>
      <c r="AG17">
        <v>204</v>
      </c>
      <c r="AH17">
        <v>3</v>
      </c>
      <c r="AI17">
        <v>997</v>
      </c>
      <c r="AJ17">
        <v>119</v>
      </c>
      <c r="AK17">
        <v>126</v>
      </c>
      <c r="AL17">
        <v>590</v>
      </c>
      <c r="AM17">
        <v>551</v>
      </c>
      <c r="AN17">
        <v>18</v>
      </c>
      <c r="AO17">
        <v>100</v>
      </c>
      <c r="AP17">
        <v>81</v>
      </c>
      <c r="AQ17">
        <v>160</v>
      </c>
      <c r="AR17">
        <v>61</v>
      </c>
      <c r="AS17">
        <v>67</v>
      </c>
      <c r="AT17">
        <v>155</v>
      </c>
      <c r="AU17">
        <v>94</v>
      </c>
      <c r="AV17">
        <v>70</v>
      </c>
      <c r="AW17">
        <v>34</v>
      </c>
      <c r="AX17">
        <v>83</v>
      </c>
      <c r="AY17">
        <v>123</v>
      </c>
      <c r="AZ17">
        <v>96</v>
      </c>
      <c r="BA17">
        <v>67</v>
      </c>
      <c r="BB17">
        <v>102</v>
      </c>
      <c r="BC17">
        <v>62</v>
      </c>
      <c r="BD17">
        <v>8</v>
      </c>
      <c r="BE17">
        <v>186</v>
      </c>
      <c r="BF17">
        <v>1075</v>
      </c>
      <c r="BG17">
        <v>796</v>
      </c>
      <c r="BH17">
        <v>465</v>
      </c>
      <c r="BI17">
        <v>291</v>
      </c>
      <c r="BJ17">
        <v>244</v>
      </c>
      <c r="BK17">
        <v>192</v>
      </c>
      <c r="BL17">
        <v>43</v>
      </c>
      <c r="BM17">
        <v>243</v>
      </c>
      <c r="BN17">
        <v>486</v>
      </c>
      <c r="BO17">
        <v>425</v>
      </c>
      <c r="BP17">
        <v>108</v>
      </c>
      <c r="BQ17">
        <v>284</v>
      </c>
      <c r="BR17">
        <v>421</v>
      </c>
      <c r="BS17">
        <v>419</v>
      </c>
      <c r="BT17">
        <v>86</v>
      </c>
      <c r="BU17">
        <v>117</v>
      </c>
      <c r="BV17">
        <v>92</v>
      </c>
      <c r="BW17">
        <v>201</v>
      </c>
      <c r="BX17">
        <v>957</v>
      </c>
      <c r="BY17">
        <v>972</v>
      </c>
      <c r="BZ17">
        <v>828</v>
      </c>
    </row>
    <row r="18" spans="1:78" x14ac:dyDescent="0.25">
      <c r="B18" s="7">
        <v>0.62</v>
      </c>
      <c r="C18" s="7">
        <v>0.61</v>
      </c>
      <c r="D18" s="7">
        <v>0.64</v>
      </c>
      <c r="E18" s="7">
        <v>0.73</v>
      </c>
      <c r="F18" s="7">
        <v>0.59</v>
      </c>
      <c r="G18" s="7">
        <v>0.57999999999999996</v>
      </c>
      <c r="H18" s="7">
        <v>0.69</v>
      </c>
      <c r="I18" s="7">
        <v>0.61</v>
      </c>
      <c r="J18" s="7">
        <v>0.6</v>
      </c>
      <c r="K18" s="7">
        <v>0.6</v>
      </c>
      <c r="L18" s="7">
        <v>0.68</v>
      </c>
      <c r="M18" s="7">
        <v>0.69</v>
      </c>
      <c r="N18" s="7">
        <v>0.59</v>
      </c>
      <c r="O18" s="7">
        <v>0.59</v>
      </c>
      <c r="P18" s="7">
        <v>0.62</v>
      </c>
      <c r="Q18" s="7">
        <v>0.66</v>
      </c>
      <c r="R18" s="7">
        <v>0.61</v>
      </c>
      <c r="S18" s="7">
        <v>0.6</v>
      </c>
      <c r="T18" s="7">
        <v>0.6</v>
      </c>
      <c r="U18" s="7">
        <v>0.73</v>
      </c>
      <c r="V18" s="7">
        <v>0.59</v>
      </c>
      <c r="W18" s="7">
        <v>0.67</v>
      </c>
      <c r="X18" s="7">
        <v>0.83</v>
      </c>
      <c r="Y18" s="7">
        <v>0.71</v>
      </c>
      <c r="Z18" s="7">
        <v>0.6</v>
      </c>
      <c r="AA18" s="7">
        <v>0.62</v>
      </c>
      <c r="AB18" s="7">
        <v>0.6</v>
      </c>
      <c r="AC18" s="7">
        <v>0.56000000000000005</v>
      </c>
      <c r="AD18" s="7">
        <v>0.63</v>
      </c>
      <c r="AE18" s="7">
        <v>0.56000000000000005</v>
      </c>
      <c r="AF18" s="7">
        <v>0.62</v>
      </c>
      <c r="AG18" s="7">
        <v>0.59</v>
      </c>
      <c r="AH18" s="7">
        <v>0.35</v>
      </c>
      <c r="AI18" s="7">
        <v>0.6</v>
      </c>
      <c r="AJ18" s="7">
        <v>0.69</v>
      </c>
      <c r="AK18" s="7">
        <v>0.72</v>
      </c>
      <c r="AL18" s="7">
        <v>0.55000000000000004</v>
      </c>
      <c r="AM18" s="7">
        <v>0.69</v>
      </c>
      <c r="AN18" s="7">
        <v>0.76</v>
      </c>
      <c r="AO18" s="7">
        <v>0.67</v>
      </c>
      <c r="AP18" s="7">
        <v>0.51</v>
      </c>
      <c r="AQ18" s="7">
        <v>0.64</v>
      </c>
      <c r="AR18" s="7">
        <v>0.59</v>
      </c>
      <c r="AS18" s="7">
        <v>0.61</v>
      </c>
      <c r="AT18" s="7">
        <v>0.64</v>
      </c>
      <c r="AU18" s="7">
        <v>0.7</v>
      </c>
      <c r="AV18" s="7">
        <v>0.55000000000000004</v>
      </c>
      <c r="AW18" s="7">
        <v>0.69</v>
      </c>
      <c r="AX18" s="7">
        <v>0.63</v>
      </c>
      <c r="AY18" s="7">
        <v>0.57999999999999996</v>
      </c>
      <c r="AZ18" s="7">
        <v>0.67</v>
      </c>
      <c r="BA18" s="7">
        <v>0.69</v>
      </c>
      <c r="BB18" s="7">
        <v>0.65</v>
      </c>
      <c r="BC18" s="7">
        <v>0.51</v>
      </c>
      <c r="BD18" s="7">
        <v>0.89</v>
      </c>
      <c r="BE18" s="7">
        <v>0.53</v>
      </c>
      <c r="BF18" s="7">
        <v>0.64</v>
      </c>
      <c r="BG18" s="7">
        <v>0.59</v>
      </c>
      <c r="BH18" s="7">
        <v>0.68</v>
      </c>
      <c r="BI18" s="7">
        <v>0.48</v>
      </c>
      <c r="BJ18" s="7">
        <v>0.64</v>
      </c>
      <c r="BK18" s="7">
        <v>0.72</v>
      </c>
      <c r="BL18" s="7">
        <v>0.55000000000000004</v>
      </c>
      <c r="BM18" s="7">
        <v>0.44</v>
      </c>
      <c r="BN18" s="7">
        <v>0.63</v>
      </c>
      <c r="BO18" s="7">
        <v>0.72</v>
      </c>
      <c r="BP18" s="7">
        <v>0.81</v>
      </c>
      <c r="BQ18" s="7">
        <v>0.45</v>
      </c>
      <c r="BR18" s="7">
        <v>0.5</v>
      </c>
      <c r="BS18" s="7">
        <v>0.49</v>
      </c>
      <c r="BT18" s="7">
        <v>0.61</v>
      </c>
      <c r="BU18" s="7">
        <v>0.47</v>
      </c>
      <c r="BV18" s="7">
        <v>0.53</v>
      </c>
      <c r="BW18" s="7">
        <v>0.42</v>
      </c>
      <c r="BX18" s="7">
        <v>0.65</v>
      </c>
      <c r="BY18" s="7">
        <v>0.64</v>
      </c>
      <c r="BZ18" s="7">
        <v>0.66</v>
      </c>
    </row>
    <row r="19" spans="1:78" x14ac:dyDescent="0.25">
      <c r="A19" t="s">
        <v>40</v>
      </c>
      <c r="B19">
        <v>1</v>
      </c>
      <c r="C19">
        <v>1</v>
      </c>
      <c r="D19">
        <v>0</v>
      </c>
      <c r="E19">
        <v>0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1</v>
      </c>
      <c r="M19">
        <v>0</v>
      </c>
      <c r="N19">
        <v>1</v>
      </c>
      <c r="O19">
        <v>0</v>
      </c>
      <c r="P19">
        <v>0</v>
      </c>
      <c r="Q19">
        <v>0</v>
      </c>
      <c r="R19">
        <v>1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1</v>
      </c>
      <c r="AA19">
        <v>1</v>
      </c>
      <c r="AB19">
        <v>1</v>
      </c>
      <c r="AC19">
        <v>0</v>
      </c>
      <c r="AD19">
        <v>1</v>
      </c>
      <c r="AE19">
        <v>0</v>
      </c>
      <c r="AF19">
        <v>1</v>
      </c>
      <c r="AG19">
        <v>0</v>
      </c>
      <c r="AH19">
        <v>0</v>
      </c>
      <c r="AI19">
        <v>1</v>
      </c>
      <c r="AJ19">
        <v>0</v>
      </c>
      <c r="AK19">
        <v>0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1</v>
      </c>
      <c r="BF19">
        <v>0</v>
      </c>
      <c r="BG19">
        <v>1</v>
      </c>
      <c r="BH19">
        <v>0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1</v>
      </c>
      <c r="BO19">
        <v>0</v>
      </c>
      <c r="BP19">
        <v>0</v>
      </c>
      <c r="BQ19">
        <v>1</v>
      </c>
      <c r="BR19">
        <v>1</v>
      </c>
      <c r="BS19">
        <v>1</v>
      </c>
      <c r="BT19">
        <v>1</v>
      </c>
      <c r="BU19">
        <v>1</v>
      </c>
      <c r="BV19">
        <v>0</v>
      </c>
      <c r="BW19">
        <v>1</v>
      </c>
      <c r="BX19">
        <v>1</v>
      </c>
      <c r="BY19">
        <v>1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>
        <v>0</v>
      </c>
      <c r="G20" t="s">
        <v>106</v>
      </c>
      <c r="H20" t="s">
        <v>106</v>
      </c>
      <c r="I20" t="s">
        <v>106</v>
      </c>
      <c r="J20" t="s">
        <v>106</v>
      </c>
      <c r="K20" t="s">
        <v>106</v>
      </c>
      <c r="L20">
        <v>0</v>
      </c>
      <c r="M20" t="s">
        <v>106</v>
      </c>
      <c r="N20">
        <v>0</v>
      </c>
      <c r="O20" t="s">
        <v>106</v>
      </c>
      <c r="P20" t="s">
        <v>106</v>
      </c>
      <c r="Q20" t="s">
        <v>106</v>
      </c>
      <c r="R20">
        <v>0</v>
      </c>
      <c r="S20" t="s">
        <v>106</v>
      </c>
      <c r="T20">
        <v>0</v>
      </c>
      <c r="U20" t="s">
        <v>106</v>
      </c>
      <c r="V20" t="s">
        <v>106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 t="s">
        <v>106</v>
      </c>
      <c r="AN20" t="s">
        <v>106</v>
      </c>
      <c r="AO20" t="s">
        <v>106</v>
      </c>
      <c r="AP20" t="s">
        <v>106</v>
      </c>
      <c r="AQ20" t="s">
        <v>106</v>
      </c>
      <c r="AR20" t="s">
        <v>106</v>
      </c>
      <c r="AS20" t="s">
        <v>106</v>
      </c>
      <c r="AT20" t="s">
        <v>106</v>
      </c>
      <c r="AU20" s="7">
        <v>0.01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>
        <v>0</v>
      </c>
      <c r="BF20" t="s">
        <v>106</v>
      </c>
      <c r="BG20">
        <v>0</v>
      </c>
      <c r="BH20" t="s">
        <v>106</v>
      </c>
      <c r="BI20">
        <v>0</v>
      </c>
      <c r="BJ20" t="s">
        <v>106</v>
      </c>
      <c r="BK20" t="s">
        <v>106</v>
      </c>
      <c r="BL20" t="s">
        <v>106</v>
      </c>
      <c r="BM20" t="s">
        <v>106</v>
      </c>
      <c r="BN20">
        <v>0</v>
      </c>
      <c r="BO20" t="s">
        <v>106</v>
      </c>
      <c r="BP20" t="s">
        <v>106</v>
      </c>
      <c r="BQ20">
        <v>0</v>
      </c>
      <c r="BR20">
        <v>0</v>
      </c>
      <c r="BS20">
        <v>0</v>
      </c>
      <c r="BT20" s="7">
        <v>0.01</v>
      </c>
      <c r="BU20">
        <v>0</v>
      </c>
      <c r="BV20" t="s">
        <v>106</v>
      </c>
      <c r="BW20">
        <v>0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20</v>
      </c>
      <c r="C21">
        <v>19</v>
      </c>
      <c r="D21">
        <v>1</v>
      </c>
      <c r="E21">
        <v>0</v>
      </c>
      <c r="F21">
        <v>4</v>
      </c>
      <c r="G21">
        <v>10</v>
      </c>
      <c r="H21">
        <v>6</v>
      </c>
      <c r="I21">
        <v>3</v>
      </c>
      <c r="J21">
        <v>6</v>
      </c>
      <c r="K21">
        <v>5</v>
      </c>
      <c r="L21">
        <v>6</v>
      </c>
      <c r="M21">
        <v>6</v>
      </c>
      <c r="N21">
        <v>13</v>
      </c>
      <c r="O21">
        <v>1</v>
      </c>
      <c r="P21">
        <v>0</v>
      </c>
      <c r="Q21">
        <v>2</v>
      </c>
      <c r="R21">
        <v>18</v>
      </c>
      <c r="S21">
        <v>11</v>
      </c>
      <c r="T21">
        <v>5</v>
      </c>
      <c r="U21">
        <v>4</v>
      </c>
      <c r="V21">
        <v>18</v>
      </c>
      <c r="W21">
        <v>0</v>
      </c>
      <c r="X21">
        <v>2</v>
      </c>
      <c r="Y21">
        <v>1</v>
      </c>
      <c r="Z21">
        <v>19</v>
      </c>
      <c r="AA21">
        <v>20</v>
      </c>
      <c r="AB21">
        <v>19</v>
      </c>
      <c r="AC21">
        <v>5</v>
      </c>
      <c r="AD21">
        <v>12</v>
      </c>
      <c r="AE21">
        <v>3</v>
      </c>
      <c r="AF21">
        <v>13</v>
      </c>
      <c r="AG21">
        <v>6</v>
      </c>
      <c r="AH21">
        <v>1</v>
      </c>
      <c r="AI21">
        <v>14</v>
      </c>
      <c r="AJ21">
        <v>1</v>
      </c>
      <c r="AK21">
        <v>1</v>
      </c>
      <c r="AL21">
        <v>5</v>
      </c>
      <c r="AM21">
        <v>9</v>
      </c>
      <c r="AN21">
        <v>0</v>
      </c>
      <c r="AO21">
        <v>5</v>
      </c>
      <c r="AP21">
        <v>2</v>
      </c>
      <c r="AQ21">
        <v>3</v>
      </c>
      <c r="AR21">
        <v>2</v>
      </c>
      <c r="AS21">
        <v>0</v>
      </c>
      <c r="AT21">
        <v>2</v>
      </c>
      <c r="AU21">
        <v>1</v>
      </c>
      <c r="AV21">
        <v>0</v>
      </c>
      <c r="AW21">
        <v>0</v>
      </c>
      <c r="AX21">
        <v>1</v>
      </c>
      <c r="AY21">
        <v>4</v>
      </c>
      <c r="AZ21">
        <v>1</v>
      </c>
      <c r="BA21">
        <v>0</v>
      </c>
      <c r="BB21">
        <v>1</v>
      </c>
      <c r="BC21">
        <v>2</v>
      </c>
      <c r="BD21">
        <v>0</v>
      </c>
      <c r="BE21">
        <v>4</v>
      </c>
      <c r="BF21">
        <v>16</v>
      </c>
      <c r="BG21">
        <v>16</v>
      </c>
      <c r="BH21">
        <v>4</v>
      </c>
      <c r="BI21">
        <v>4</v>
      </c>
      <c r="BJ21">
        <v>4</v>
      </c>
      <c r="BK21">
        <v>6</v>
      </c>
      <c r="BL21">
        <v>0</v>
      </c>
      <c r="BM21">
        <v>2</v>
      </c>
      <c r="BN21">
        <v>7</v>
      </c>
      <c r="BO21">
        <v>9</v>
      </c>
      <c r="BP21">
        <v>2</v>
      </c>
      <c r="BQ21">
        <v>4</v>
      </c>
      <c r="BR21">
        <v>10</v>
      </c>
      <c r="BS21">
        <v>7</v>
      </c>
      <c r="BT21">
        <v>2</v>
      </c>
      <c r="BU21">
        <v>3</v>
      </c>
      <c r="BV21">
        <v>1</v>
      </c>
      <c r="BW21">
        <v>3</v>
      </c>
      <c r="BX21">
        <v>14</v>
      </c>
      <c r="BY21">
        <v>12</v>
      </c>
      <c r="BZ21">
        <v>12</v>
      </c>
    </row>
    <row r="22" spans="1:78" x14ac:dyDescent="0.25">
      <c r="B22" s="7">
        <v>0.01</v>
      </c>
      <c r="C22" s="7">
        <v>0.01</v>
      </c>
      <c r="D22" s="7">
        <v>0.01</v>
      </c>
      <c r="E22" t="s">
        <v>108</v>
      </c>
      <c r="F22" s="7">
        <v>0.01</v>
      </c>
      <c r="G22" s="7">
        <v>0.01</v>
      </c>
      <c r="H22" s="7">
        <v>0.01</v>
      </c>
      <c r="I22">
        <v>0</v>
      </c>
      <c r="J22" s="7">
        <v>0.01</v>
      </c>
      <c r="K22" s="7">
        <v>0.01</v>
      </c>
      <c r="L22" s="7">
        <v>0.02</v>
      </c>
      <c r="M22" s="7">
        <v>0.01</v>
      </c>
      <c r="N22" s="7">
        <v>0.01</v>
      </c>
      <c r="O22" s="7">
        <v>0.01</v>
      </c>
      <c r="P22" t="s">
        <v>108</v>
      </c>
      <c r="Q22" s="7">
        <v>0.01</v>
      </c>
      <c r="R22" s="7">
        <v>0.01</v>
      </c>
      <c r="S22" s="7">
        <v>0.01</v>
      </c>
      <c r="T22" s="7">
        <v>0.01</v>
      </c>
      <c r="U22" s="7">
        <v>0.02</v>
      </c>
      <c r="V22" s="7">
        <v>0.01</v>
      </c>
      <c r="W22" t="s">
        <v>108</v>
      </c>
      <c r="X22" s="7">
        <v>0.01</v>
      </c>
      <c r="Y22">
        <v>0</v>
      </c>
      <c r="Z22" s="7">
        <v>0.01</v>
      </c>
      <c r="AA22" s="7">
        <v>0.01</v>
      </c>
      <c r="AB22" s="7">
        <v>0.01</v>
      </c>
      <c r="AC22" s="7">
        <v>0.02</v>
      </c>
      <c r="AD22" s="7">
        <v>0.01</v>
      </c>
      <c r="AE22" s="7">
        <v>0.03</v>
      </c>
      <c r="AF22" s="7">
        <v>0.01</v>
      </c>
      <c r="AG22" s="7">
        <v>0.02</v>
      </c>
      <c r="AH22" s="7">
        <v>0.08</v>
      </c>
      <c r="AI22" s="7">
        <v>0.01</v>
      </c>
      <c r="AJ22" s="7">
        <v>0.01</v>
      </c>
      <c r="AK22" s="7">
        <v>0.01</v>
      </c>
      <c r="AL22">
        <v>0</v>
      </c>
      <c r="AM22" s="7">
        <v>0.01</v>
      </c>
      <c r="AN22" t="s">
        <v>108</v>
      </c>
      <c r="AO22" s="7">
        <v>0.03</v>
      </c>
      <c r="AP22" s="7">
        <v>0.02</v>
      </c>
      <c r="AQ22" s="7">
        <v>0.01</v>
      </c>
      <c r="AR22" s="7">
        <v>0.02</v>
      </c>
      <c r="AS22" t="s">
        <v>108</v>
      </c>
      <c r="AT22" s="7">
        <v>0.01</v>
      </c>
      <c r="AU22" s="7">
        <v>0.01</v>
      </c>
      <c r="AV22">
        <v>0</v>
      </c>
      <c r="AW22" t="s">
        <v>108</v>
      </c>
      <c r="AX22" s="7">
        <v>0.01</v>
      </c>
      <c r="AY22" s="7">
        <v>0.02</v>
      </c>
      <c r="AZ22" s="7">
        <v>0.01</v>
      </c>
      <c r="BA22" t="s">
        <v>108</v>
      </c>
      <c r="BB22" s="7">
        <v>0.01</v>
      </c>
      <c r="BC22" s="7">
        <v>0.01</v>
      </c>
      <c r="BD22" t="s">
        <v>108</v>
      </c>
      <c r="BE22" s="7">
        <v>0.01</v>
      </c>
      <c r="BF22" s="7">
        <v>0.01</v>
      </c>
      <c r="BG22" s="7">
        <v>0.01</v>
      </c>
      <c r="BH22" s="7">
        <v>0.01</v>
      </c>
      <c r="BI22" s="7">
        <v>0.01</v>
      </c>
      <c r="BJ22" s="7">
        <v>0.01</v>
      </c>
      <c r="BK22" s="7">
        <v>0.02</v>
      </c>
      <c r="BL22" t="s">
        <v>108</v>
      </c>
      <c r="BM22">
        <v>0</v>
      </c>
      <c r="BN22" s="7">
        <v>0.01</v>
      </c>
      <c r="BO22" s="7">
        <v>0.01</v>
      </c>
      <c r="BP22" s="7">
        <v>0.02</v>
      </c>
      <c r="BQ22" s="7">
        <v>0.01</v>
      </c>
      <c r="BR22" s="7">
        <v>0.01</v>
      </c>
      <c r="BS22" s="7">
        <v>0.01</v>
      </c>
      <c r="BT22" s="7">
        <v>0.01</v>
      </c>
      <c r="BU22" s="7">
        <v>0.01</v>
      </c>
      <c r="BV22" s="7">
        <v>0.01</v>
      </c>
      <c r="BW22" s="7">
        <v>0.01</v>
      </c>
      <c r="BX22" s="7">
        <v>0.01</v>
      </c>
      <c r="BY22" s="7">
        <v>0.01</v>
      </c>
      <c r="BZ22" s="7">
        <v>0.01</v>
      </c>
    </row>
  </sheetData>
  <pageMargins left="0.7" right="0.7" top="0.75" bottom="0.75" header="0.3" footer="0.3"/>
  <pageSetup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4" x14ac:dyDescent="0.25">
      <c r="A1" t="s">
        <v>898</v>
      </c>
    </row>
    <row r="2" spans="1:4" x14ac:dyDescent="0.25">
      <c r="A2" t="s">
        <v>866</v>
      </c>
    </row>
    <row r="4" spans="1:4" x14ac:dyDescent="0.25">
      <c r="B4" t="s">
        <v>900</v>
      </c>
      <c r="C4" t="s">
        <v>901</v>
      </c>
      <c r="D4" t="s">
        <v>902</v>
      </c>
    </row>
    <row r="6" spans="1:4" x14ac:dyDescent="0.25">
      <c r="A6" t="s">
        <v>102</v>
      </c>
      <c r="B6">
        <v>1961</v>
      </c>
      <c r="C6">
        <v>1961</v>
      </c>
      <c r="D6">
        <v>1961</v>
      </c>
    </row>
    <row r="7" spans="1:4" x14ac:dyDescent="0.25">
      <c r="A7" t="s">
        <v>103</v>
      </c>
      <c r="B7">
        <v>2047</v>
      </c>
      <c r="C7">
        <v>2047</v>
      </c>
      <c r="D7">
        <v>2047</v>
      </c>
    </row>
    <row r="8" spans="1:4" x14ac:dyDescent="0.25">
      <c r="A8" t="s">
        <v>104</v>
      </c>
    </row>
    <row r="9" spans="1:4" x14ac:dyDescent="0.25">
      <c r="A9" t="s">
        <v>890</v>
      </c>
      <c r="B9">
        <v>251</v>
      </c>
      <c r="C9">
        <v>193</v>
      </c>
      <c r="D9">
        <v>194</v>
      </c>
    </row>
    <row r="10" spans="1:4" x14ac:dyDescent="0.25">
      <c r="B10" s="7">
        <v>0.12</v>
      </c>
      <c r="C10" s="7">
        <v>0.09</v>
      </c>
      <c r="D10" s="7">
        <v>0.09</v>
      </c>
    </row>
    <row r="11" spans="1:4" x14ac:dyDescent="0.25">
      <c r="A11" t="s">
        <v>891</v>
      </c>
      <c r="B11">
        <v>460</v>
      </c>
      <c r="C11">
        <v>403</v>
      </c>
      <c r="D11">
        <v>323</v>
      </c>
    </row>
    <row r="12" spans="1:4" x14ac:dyDescent="0.25">
      <c r="B12" s="7">
        <v>0.22</v>
      </c>
      <c r="C12" s="7">
        <v>0.2</v>
      </c>
      <c r="D12" s="7">
        <v>0.16</v>
      </c>
    </row>
    <row r="13" spans="1:4" x14ac:dyDescent="0.25">
      <c r="A13" t="s">
        <v>892</v>
      </c>
      <c r="B13">
        <v>262</v>
      </c>
      <c r="C13">
        <v>261</v>
      </c>
      <c r="D13">
        <v>248</v>
      </c>
    </row>
    <row r="14" spans="1:4" x14ac:dyDescent="0.25">
      <c r="B14" s="7">
        <v>0.13</v>
      </c>
      <c r="C14" s="7">
        <v>0.13</v>
      </c>
      <c r="D14" s="7">
        <v>0.12</v>
      </c>
    </row>
    <row r="15" spans="1:4" x14ac:dyDescent="0.25">
      <c r="A15" t="s">
        <v>893</v>
      </c>
      <c r="B15">
        <v>1050</v>
      </c>
      <c r="C15">
        <v>1169</v>
      </c>
      <c r="D15">
        <v>1262</v>
      </c>
    </row>
    <row r="16" spans="1:4" x14ac:dyDescent="0.25">
      <c r="B16" s="7">
        <v>0.51</v>
      </c>
      <c r="C16" s="7">
        <v>0.56999999999999995</v>
      </c>
      <c r="D16" s="7">
        <v>0.62</v>
      </c>
    </row>
    <row r="17" spans="1:4" x14ac:dyDescent="0.25">
      <c r="A17" t="s">
        <v>40</v>
      </c>
      <c r="B17">
        <v>1</v>
      </c>
      <c r="C17">
        <v>1</v>
      </c>
      <c r="D17">
        <v>1</v>
      </c>
    </row>
    <row r="18" spans="1:4" x14ac:dyDescent="0.25">
      <c r="B18">
        <v>0</v>
      </c>
      <c r="C18">
        <v>0</v>
      </c>
      <c r="D18">
        <v>0</v>
      </c>
    </row>
    <row r="19" spans="1:4" x14ac:dyDescent="0.25">
      <c r="A19" t="s">
        <v>41</v>
      </c>
      <c r="B19">
        <v>22</v>
      </c>
      <c r="C19">
        <v>20</v>
      </c>
      <c r="D19">
        <v>20</v>
      </c>
    </row>
    <row r="20" spans="1:4" x14ac:dyDescent="0.25">
      <c r="B20" s="7">
        <v>0.01</v>
      </c>
      <c r="C20" s="7">
        <v>0.01</v>
      </c>
      <c r="D20" s="7">
        <v>0.01</v>
      </c>
    </row>
  </sheetData>
  <pageMargins left="0.7" right="0.7" top="0.75" bottom="0.75" header="0.3" footer="0.3"/>
  <pageSetup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903</v>
      </c>
    </row>
    <row r="2" spans="1:78" x14ac:dyDescent="0.25">
      <c r="A2" t="s">
        <v>905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1203</v>
      </c>
      <c r="C12">
        <v>1035</v>
      </c>
      <c r="D12">
        <v>99</v>
      </c>
      <c r="E12">
        <v>69</v>
      </c>
      <c r="F12">
        <v>172</v>
      </c>
      <c r="G12">
        <v>683</v>
      </c>
      <c r="H12">
        <v>348</v>
      </c>
      <c r="I12">
        <v>364</v>
      </c>
      <c r="J12">
        <v>397</v>
      </c>
      <c r="K12">
        <v>227</v>
      </c>
      <c r="L12">
        <v>216</v>
      </c>
      <c r="M12">
        <v>278</v>
      </c>
      <c r="N12">
        <v>794</v>
      </c>
      <c r="O12">
        <v>104</v>
      </c>
      <c r="P12">
        <v>27</v>
      </c>
      <c r="Q12">
        <v>179</v>
      </c>
      <c r="R12">
        <v>1024</v>
      </c>
      <c r="S12">
        <v>855</v>
      </c>
      <c r="T12">
        <v>191</v>
      </c>
      <c r="U12">
        <v>141</v>
      </c>
      <c r="V12">
        <v>956</v>
      </c>
      <c r="W12">
        <v>126</v>
      </c>
      <c r="X12">
        <v>110</v>
      </c>
      <c r="Y12">
        <v>132</v>
      </c>
      <c r="Z12">
        <v>1071</v>
      </c>
      <c r="AA12">
        <v>1202</v>
      </c>
      <c r="AB12">
        <v>1070</v>
      </c>
      <c r="AC12">
        <v>163</v>
      </c>
      <c r="AD12">
        <v>996</v>
      </c>
      <c r="AE12">
        <v>39</v>
      </c>
      <c r="AF12">
        <v>924</v>
      </c>
      <c r="AG12">
        <v>237</v>
      </c>
      <c r="AH12">
        <v>8</v>
      </c>
      <c r="AI12">
        <v>978</v>
      </c>
      <c r="AJ12">
        <v>99</v>
      </c>
      <c r="AK12">
        <v>114</v>
      </c>
      <c r="AL12">
        <v>692</v>
      </c>
      <c r="AM12">
        <v>443</v>
      </c>
      <c r="AN12">
        <v>8</v>
      </c>
      <c r="AO12">
        <v>57</v>
      </c>
      <c r="AP12">
        <v>114</v>
      </c>
      <c r="AQ12">
        <v>156</v>
      </c>
      <c r="AR12">
        <v>53</v>
      </c>
      <c r="AS12">
        <v>53</v>
      </c>
      <c r="AT12">
        <v>133</v>
      </c>
      <c r="AU12">
        <v>82</v>
      </c>
      <c r="AV12">
        <v>71</v>
      </c>
      <c r="AW12">
        <v>21</v>
      </c>
      <c r="AX12">
        <v>78</v>
      </c>
      <c r="AY12">
        <v>124</v>
      </c>
      <c r="AZ12">
        <v>76</v>
      </c>
      <c r="BA12">
        <v>66</v>
      </c>
      <c r="BB12">
        <v>98</v>
      </c>
      <c r="BC12">
        <v>78</v>
      </c>
      <c r="BD12">
        <v>1</v>
      </c>
      <c r="BE12">
        <v>241</v>
      </c>
      <c r="BF12">
        <v>962</v>
      </c>
      <c r="BG12">
        <v>835</v>
      </c>
      <c r="BH12">
        <v>368</v>
      </c>
      <c r="BI12">
        <v>406</v>
      </c>
      <c r="BJ12">
        <v>232</v>
      </c>
      <c r="BK12">
        <v>134</v>
      </c>
      <c r="BL12">
        <v>46</v>
      </c>
      <c r="BM12">
        <v>374</v>
      </c>
      <c r="BN12">
        <v>477</v>
      </c>
      <c r="BO12">
        <v>289</v>
      </c>
      <c r="BP12">
        <v>64</v>
      </c>
      <c r="BQ12">
        <v>411</v>
      </c>
      <c r="BR12">
        <v>591</v>
      </c>
      <c r="BS12">
        <v>592</v>
      </c>
      <c r="BT12">
        <v>81</v>
      </c>
      <c r="BU12">
        <v>183</v>
      </c>
      <c r="BV12">
        <v>91</v>
      </c>
      <c r="BW12">
        <v>338</v>
      </c>
      <c r="BX12">
        <v>876</v>
      </c>
      <c r="BY12">
        <v>916</v>
      </c>
      <c r="BZ12">
        <v>774</v>
      </c>
    </row>
    <row r="13" spans="1:78" x14ac:dyDescent="0.25">
      <c r="B13" s="7">
        <v>0.2</v>
      </c>
      <c r="C13" s="7">
        <v>0.2</v>
      </c>
      <c r="D13" s="7">
        <v>0.18</v>
      </c>
      <c r="E13" s="7">
        <v>0.2</v>
      </c>
      <c r="F13" s="7">
        <v>0.15</v>
      </c>
      <c r="G13" s="7">
        <v>0.22</v>
      </c>
      <c r="H13" s="7">
        <v>0.2</v>
      </c>
      <c r="I13" s="7">
        <v>0.25</v>
      </c>
      <c r="J13" s="7">
        <v>0.21</v>
      </c>
      <c r="K13" s="7">
        <v>0.18</v>
      </c>
      <c r="L13" s="7">
        <v>0.15</v>
      </c>
      <c r="M13" s="7">
        <v>0.17</v>
      </c>
      <c r="N13" s="7">
        <v>0.23</v>
      </c>
      <c r="O13" s="7">
        <v>0.16</v>
      </c>
      <c r="P13" s="7">
        <v>0.14000000000000001</v>
      </c>
      <c r="Q13" s="7">
        <v>0.19</v>
      </c>
      <c r="R13" s="7">
        <v>0.2</v>
      </c>
      <c r="S13" s="7">
        <v>0.23</v>
      </c>
      <c r="T13" s="7">
        <v>0.15</v>
      </c>
      <c r="U13" s="7">
        <v>0.14000000000000001</v>
      </c>
      <c r="V13" s="7">
        <v>0.22</v>
      </c>
      <c r="W13" s="7">
        <v>0.21</v>
      </c>
      <c r="X13" s="7">
        <v>0.13</v>
      </c>
      <c r="Y13" s="7">
        <v>0.18</v>
      </c>
      <c r="Z13" s="7">
        <v>0.2</v>
      </c>
      <c r="AA13" s="7">
        <v>0.2</v>
      </c>
      <c r="AB13" s="7">
        <v>0.2</v>
      </c>
      <c r="AC13" s="7">
        <v>0.23</v>
      </c>
      <c r="AD13" s="7">
        <v>0.21</v>
      </c>
      <c r="AE13" s="7">
        <v>7.0000000000000007E-2</v>
      </c>
      <c r="AF13" s="7">
        <v>0.2</v>
      </c>
      <c r="AG13" s="7">
        <v>0.26</v>
      </c>
      <c r="AH13" s="7">
        <v>0.22</v>
      </c>
      <c r="AI13" s="7">
        <v>0.22</v>
      </c>
      <c r="AJ13" s="7">
        <v>0.18</v>
      </c>
      <c r="AK13" s="7">
        <v>0.12</v>
      </c>
      <c r="AL13" s="7">
        <v>0.28999999999999998</v>
      </c>
      <c r="AM13" s="7">
        <v>0.16</v>
      </c>
      <c r="AN13" s="7">
        <v>0.14000000000000001</v>
      </c>
      <c r="AO13" s="7">
        <v>0.08</v>
      </c>
      <c r="AP13" s="7">
        <v>0.19</v>
      </c>
      <c r="AQ13" s="7">
        <v>0.27</v>
      </c>
      <c r="AR13" s="7">
        <v>0.1</v>
      </c>
      <c r="AS13" s="7">
        <v>0.17</v>
      </c>
      <c r="AT13" s="7">
        <v>0.24</v>
      </c>
      <c r="AU13" s="7">
        <v>0.24</v>
      </c>
      <c r="AV13" s="7">
        <v>0.14000000000000001</v>
      </c>
      <c r="AW13" s="7">
        <v>0.14000000000000001</v>
      </c>
      <c r="AX13" s="7">
        <v>0.19</v>
      </c>
      <c r="AY13" s="7">
        <v>0.23</v>
      </c>
      <c r="AZ13" s="7">
        <v>0.18</v>
      </c>
      <c r="BA13" s="7">
        <v>0.22</v>
      </c>
      <c r="BB13" s="7">
        <v>0.22</v>
      </c>
      <c r="BC13" s="7">
        <v>0.25</v>
      </c>
      <c r="BD13" s="7">
        <v>0.04</v>
      </c>
      <c r="BE13" s="7">
        <v>0.27</v>
      </c>
      <c r="BF13" s="7">
        <v>0.19</v>
      </c>
      <c r="BG13" s="7">
        <v>0.25</v>
      </c>
      <c r="BH13" s="7">
        <v>0.14000000000000001</v>
      </c>
      <c r="BI13" s="7">
        <v>0.31</v>
      </c>
      <c r="BJ13" s="7">
        <v>0.27</v>
      </c>
      <c r="BK13" s="7">
        <v>0.17</v>
      </c>
      <c r="BL13" s="7">
        <v>0.23</v>
      </c>
      <c r="BM13" s="7">
        <v>0.42</v>
      </c>
      <c r="BN13" s="7">
        <v>0.28000000000000003</v>
      </c>
      <c r="BO13" s="7">
        <v>0.13</v>
      </c>
      <c r="BP13" s="7">
        <v>0.05</v>
      </c>
      <c r="BQ13" s="7">
        <v>0.41</v>
      </c>
      <c r="BR13" s="7">
        <v>0.38</v>
      </c>
      <c r="BS13" s="7">
        <v>0.39</v>
      </c>
      <c r="BT13" s="7">
        <v>0.18</v>
      </c>
      <c r="BU13" s="7">
        <v>0.34</v>
      </c>
      <c r="BV13" s="7">
        <v>0.31</v>
      </c>
      <c r="BW13" s="7">
        <v>0.45</v>
      </c>
      <c r="BX13" s="7">
        <v>0.22</v>
      </c>
      <c r="BY13" s="7">
        <v>0.23</v>
      </c>
      <c r="BZ13" s="7">
        <v>0.22</v>
      </c>
    </row>
    <row r="14" spans="1:78" x14ac:dyDescent="0.25">
      <c r="A14" t="s">
        <v>55</v>
      </c>
      <c r="B14">
        <v>4276</v>
      </c>
      <c r="C14">
        <v>3606</v>
      </c>
      <c r="D14">
        <v>424</v>
      </c>
      <c r="E14">
        <v>245</v>
      </c>
      <c r="F14">
        <v>921</v>
      </c>
      <c r="G14">
        <v>2171</v>
      </c>
      <c r="H14">
        <v>1184</v>
      </c>
      <c r="I14">
        <v>969</v>
      </c>
      <c r="J14">
        <v>1348</v>
      </c>
      <c r="K14">
        <v>896</v>
      </c>
      <c r="L14">
        <v>1064</v>
      </c>
      <c r="M14">
        <v>1249</v>
      </c>
      <c r="N14">
        <v>2434</v>
      </c>
      <c r="O14">
        <v>455</v>
      </c>
      <c r="P14">
        <v>137</v>
      </c>
      <c r="Q14">
        <v>687</v>
      </c>
      <c r="R14">
        <v>3589</v>
      </c>
      <c r="S14">
        <v>2521</v>
      </c>
      <c r="T14">
        <v>936</v>
      </c>
      <c r="U14">
        <v>755</v>
      </c>
      <c r="V14">
        <v>3149</v>
      </c>
      <c r="W14">
        <v>431</v>
      </c>
      <c r="X14">
        <v>662</v>
      </c>
      <c r="Y14">
        <v>535</v>
      </c>
      <c r="Z14">
        <v>3741</v>
      </c>
      <c r="AA14">
        <v>4267</v>
      </c>
      <c r="AB14">
        <v>3732</v>
      </c>
      <c r="AC14">
        <v>512</v>
      </c>
      <c r="AD14">
        <v>3343</v>
      </c>
      <c r="AE14">
        <v>380</v>
      </c>
      <c r="AF14">
        <v>3399</v>
      </c>
      <c r="AG14">
        <v>612</v>
      </c>
      <c r="AH14">
        <v>27</v>
      </c>
      <c r="AI14">
        <v>3017</v>
      </c>
      <c r="AJ14">
        <v>396</v>
      </c>
      <c r="AK14">
        <v>796</v>
      </c>
      <c r="AL14">
        <v>1511</v>
      </c>
      <c r="AM14">
        <v>2206</v>
      </c>
      <c r="AN14">
        <v>47</v>
      </c>
      <c r="AO14">
        <v>501</v>
      </c>
      <c r="AP14">
        <v>391</v>
      </c>
      <c r="AQ14">
        <v>382</v>
      </c>
      <c r="AR14">
        <v>433</v>
      </c>
      <c r="AS14">
        <v>245</v>
      </c>
      <c r="AT14">
        <v>389</v>
      </c>
      <c r="AU14">
        <v>245</v>
      </c>
      <c r="AV14">
        <v>400</v>
      </c>
      <c r="AW14">
        <v>110</v>
      </c>
      <c r="AX14">
        <v>308</v>
      </c>
      <c r="AY14">
        <v>360</v>
      </c>
      <c r="AZ14">
        <v>287</v>
      </c>
      <c r="BA14">
        <v>192</v>
      </c>
      <c r="BB14">
        <v>292</v>
      </c>
      <c r="BC14">
        <v>221</v>
      </c>
      <c r="BD14">
        <v>22</v>
      </c>
      <c r="BE14">
        <v>595</v>
      </c>
      <c r="BF14">
        <v>3681</v>
      </c>
      <c r="BG14">
        <v>2207</v>
      </c>
      <c r="BH14">
        <v>2069</v>
      </c>
      <c r="BI14">
        <v>828</v>
      </c>
      <c r="BJ14">
        <v>566</v>
      </c>
      <c r="BK14">
        <v>567</v>
      </c>
      <c r="BL14">
        <v>137</v>
      </c>
      <c r="BM14">
        <v>471</v>
      </c>
      <c r="BN14">
        <v>1099</v>
      </c>
      <c r="BO14">
        <v>1685</v>
      </c>
      <c r="BP14">
        <v>1021</v>
      </c>
      <c r="BQ14">
        <v>534</v>
      </c>
      <c r="BR14">
        <v>903</v>
      </c>
      <c r="BS14">
        <v>855</v>
      </c>
      <c r="BT14">
        <v>329</v>
      </c>
      <c r="BU14">
        <v>322</v>
      </c>
      <c r="BV14">
        <v>178</v>
      </c>
      <c r="BW14">
        <v>381</v>
      </c>
      <c r="BX14">
        <v>2813</v>
      </c>
      <c r="BY14">
        <v>2803</v>
      </c>
      <c r="BZ14">
        <v>2465</v>
      </c>
    </row>
    <row r="15" spans="1:78" x14ac:dyDescent="0.25">
      <c r="B15" s="7">
        <v>0.71</v>
      </c>
      <c r="C15" s="7">
        <v>0.71</v>
      </c>
      <c r="D15" s="7">
        <v>0.76</v>
      </c>
      <c r="E15" s="7">
        <v>0.69</v>
      </c>
      <c r="F15" s="7">
        <v>0.79</v>
      </c>
      <c r="G15" s="7">
        <v>0.7</v>
      </c>
      <c r="H15" s="7">
        <v>0.69</v>
      </c>
      <c r="I15" s="7">
        <v>0.67</v>
      </c>
      <c r="J15" s="7">
        <v>0.71</v>
      </c>
      <c r="K15" s="7">
        <v>0.73</v>
      </c>
      <c r="L15" s="7">
        <v>0.75</v>
      </c>
      <c r="M15" s="7">
        <v>0.75</v>
      </c>
      <c r="N15" s="7">
        <v>0.7</v>
      </c>
      <c r="O15" s="7">
        <v>0.71</v>
      </c>
      <c r="P15" s="7">
        <v>0.71</v>
      </c>
      <c r="Q15" s="7">
        <v>0.72</v>
      </c>
      <c r="R15" s="7">
        <v>0.71</v>
      </c>
      <c r="S15" s="7">
        <v>0.68</v>
      </c>
      <c r="T15" s="7">
        <v>0.76</v>
      </c>
      <c r="U15" s="7">
        <v>0.77</v>
      </c>
      <c r="V15" s="7">
        <v>0.71</v>
      </c>
      <c r="W15" s="7">
        <v>0.71</v>
      </c>
      <c r="X15" s="7">
        <v>0.76</v>
      </c>
      <c r="Y15" s="7">
        <v>0.75</v>
      </c>
      <c r="Z15" s="7">
        <v>0.71</v>
      </c>
      <c r="AA15" s="7">
        <v>0.71</v>
      </c>
      <c r="AB15" s="7">
        <v>0.71</v>
      </c>
      <c r="AC15" s="7">
        <v>0.72</v>
      </c>
      <c r="AD15" s="7">
        <v>0.71</v>
      </c>
      <c r="AE15" s="7">
        <v>0.73</v>
      </c>
      <c r="AF15" s="7">
        <v>0.72</v>
      </c>
      <c r="AG15" s="7">
        <v>0.67</v>
      </c>
      <c r="AH15" s="7">
        <v>0.7</v>
      </c>
      <c r="AI15" s="7">
        <v>0.69</v>
      </c>
      <c r="AJ15" s="7">
        <v>0.72</v>
      </c>
      <c r="AK15" s="7">
        <v>0.81</v>
      </c>
      <c r="AL15" s="7">
        <v>0.64</v>
      </c>
      <c r="AM15" s="7">
        <v>0.78</v>
      </c>
      <c r="AN15" s="7">
        <v>0.8</v>
      </c>
      <c r="AO15" s="7">
        <v>0.71</v>
      </c>
      <c r="AP15" s="7">
        <v>0.66</v>
      </c>
      <c r="AQ15" s="7">
        <v>0.67</v>
      </c>
      <c r="AR15" s="7">
        <v>0.79</v>
      </c>
      <c r="AS15" s="7">
        <v>0.77</v>
      </c>
      <c r="AT15" s="7">
        <v>0.7</v>
      </c>
      <c r="AU15" s="7">
        <v>0.7</v>
      </c>
      <c r="AV15" s="7">
        <v>0.82</v>
      </c>
      <c r="AW15" s="7">
        <v>0.77</v>
      </c>
      <c r="AX15" s="7">
        <v>0.75</v>
      </c>
      <c r="AY15" s="7">
        <v>0.68</v>
      </c>
      <c r="AZ15" s="7">
        <v>0.69</v>
      </c>
      <c r="BA15" s="7">
        <v>0.65</v>
      </c>
      <c r="BB15" s="7">
        <v>0.66</v>
      </c>
      <c r="BC15" s="7">
        <v>0.71</v>
      </c>
      <c r="BD15" s="7">
        <v>0.84</v>
      </c>
      <c r="BE15" s="7">
        <v>0.66</v>
      </c>
      <c r="BF15" s="7">
        <v>0.72</v>
      </c>
      <c r="BG15" s="7">
        <v>0.67</v>
      </c>
      <c r="BH15" s="7">
        <v>0.77</v>
      </c>
      <c r="BI15" s="7">
        <v>0.64</v>
      </c>
      <c r="BJ15" s="7">
        <v>0.65</v>
      </c>
      <c r="BK15" s="7">
        <v>0.74</v>
      </c>
      <c r="BL15" s="7">
        <v>0.69</v>
      </c>
      <c r="BM15" s="7">
        <v>0.53</v>
      </c>
      <c r="BN15" s="7">
        <v>0.65</v>
      </c>
      <c r="BO15" s="7">
        <v>0.78</v>
      </c>
      <c r="BP15" s="7">
        <v>0.81</v>
      </c>
      <c r="BQ15" s="7">
        <v>0.53</v>
      </c>
      <c r="BR15" s="7">
        <v>0.56999999999999995</v>
      </c>
      <c r="BS15" s="7">
        <v>0.56000000000000005</v>
      </c>
      <c r="BT15" s="7">
        <v>0.73</v>
      </c>
      <c r="BU15" s="7">
        <v>0.6</v>
      </c>
      <c r="BV15" s="7">
        <v>0.6</v>
      </c>
      <c r="BW15" s="7">
        <v>0.5</v>
      </c>
      <c r="BX15" s="7">
        <v>0.7</v>
      </c>
      <c r="BY15" s="7">
        <v>0.7</v>
      </c>
      <c r="BZ15" s="7">
        <v>0.7</v>
      </c>
    </row>
    <row r="16" spans="1:78" x14ac:dyDescent="0.25">
      <c r="A16" t="s">
        <v>40</v>
      </c>
      <c r="B16">
        <v>29</v>
      </c>
      <c r="C16">
        <v>23</v>
      </c>
      <c r="D16">
        <v>4</v>
      </c>
      <c r="E16">
        <v>2</v>
      </c>
      <c r="F16">
        <v>4</v>
      </c>
      <c r="G16">
        <v>16</v>
      </c>
      <c r="H16">
        <v>9</v>
      </c>
      <c r="I16">
        <v>4</v>
      </c>
      <c r="J16">
        <v>9</v>
      </c>
      <c r="K16">
        <v>7</v>
      </c>
      <c r="L16">
        <v>8</v>
      </c>
      <c r="M16">
        <v>6</v>
      </c>
      <c r="N16">
        <v>7</v>
      </c>
      <c r="O16">
        <v>15</v>
      </c>
      <c r="P16">
        <v>1</v>
      </c>
      <c r="Q16">
        <v>2</v>
      </c>
      <c r="R16">
        <v>27</v>
      </c>
      <c r="S16">
        <v>14</v>
      </c>
      <c r="T16">
        <v>10</v>
      </c>
      <c r="U16">
        <v>5</v>
      </c>
      <c r="V16">
        <v>12</v>
      </c>
      <c r="W16">
        <v>3</v>
      </c>
      <c r="X16">
        <v>4</v>
      </c>
      <c r="Y16">
        <v>4</v>
      </c>
      <c r="Z16">
        <v>25</v>
      </c>
      <c r="AA16">
        <v>29</v>
      </c>
      <c r="AB16">
        <v>25</v>
      </c>
      <c r="AC16">
        <v>1</v>
      </c>
      <c r="AD16">
        <v>16</v>
      </c>
      <c r="AE16">
        <v>4</v>
      </c>
      <c r="AF16">
        <v>19</v>
      </c>
      <c r="AG16">
        <v>3</v>
      </c>
      <c r="AH16">
        <v>0</v>
      </c>
      <c r="AI16">
        <v>15</v>
      </c>
      <c r="AJ16">
        <v>4</v>
      </c>
      <c r="AK16">
        <v>4</v>
      </c>
      <c r="AL16">
        <v>9</v>
      </c>
      <c r="AM16">
        <v>11</v>
      </c>
      <c r="AN16">
        <v>0</v>
      </c>
      <c r="AO16">
        <v>3</v>
      </c>
      <c r="AP16">
        <v>2</v>
      </c>
      <c r="AQ16">
        <v>1</v>
      </c>
      <c r="AR16">
        <v>3</v>
      </c>
      <c r="AS16">
        <v>0</v>
      </c>
      <c r="AT16">
        <v>0</v>
      </c>
      <c r="AU16">
        <v>5</v>
      </c>
      <c r="AV16">
        <v>2</v>
      </c>
      <c r="AW16">
        <v>0</v>
      </c>
      <c r="AX16">
        <v>4</v>
      </c>
      <c r="AY16">
        <v>2</v>
      </c>
      <c r="AZ16">
        <v>0</v>
      </c>
      <c r="BA16">
        <v>2</v>
      </c>
      <c r="BB16">
        <v>4</v>
      </c>
      <c r="BC16">
        <v>2</v>
      </c>
      <c r="BD16">
        <v>2</v>
      </c>
      <c r="BE16">
        <v>4</v>
      </c>
      <c r="BF16">
        <v>25</v>
      </c>
      <c r="BG16">
        <v>11</v>
      </c>
      <c r="BH16">
        <v>18</v>
      </c>
      <c r="BI16">
        <v>6</v>
      </c>
      <c r="BJ16">
        <v>2</v>
      </c>
      <c r="BK16">
        <v>3</v>
      </c>
      <c r="BL16">
        <v>0</v>
      </c>
      <c r="BM16">
        <v>0</v>
      </c>
      <c r="BN16">
        <v>5</v>
      </c>
      <c r="BO16">
        <v>6</v>
      </c>
      <c r="BP16">
        <v>17</v>
      </c>
      <c r="BQ16">
        <v>4</v>
      </c>
      <c r="BR16">
        <v>4</v>
      </c>
      <c r="BS16">
        <v>3</v>
      </c>
      <c r="BT16">
        <v>2</v>
      </c>
      <c r="BU16">
        <v>3</v>
      </c>
      <c r="BV16">
        <v>1</v>
      </c>
      <c r="BW16">
        <v>3</v>
      </c>
      <c r="BX16">
        <v>11</v>
      </c>
      <c r="BY16">
        <v>9</v>
      </c>
      <c r="BZ16">
        <v>8</v>
      </c>
    </row>
    <row r="17" spans="1:78" x14ac:dyDescent="0.25">
      <c r="B17">
        <v>0</v>
      </c>
      <c r="C17">
        <v>0</v>
      </c>
      <c r="D17" s="7">
        <v>0.01</v>
      </c>
      <c r="E17" s="7">
        <v>0.01</v>
      </c>
      <c r="F17">
        <v>0</v>
      </c>
      <c r="G17">
        <v>0</v>
      </c>
      <c r="H17" s="7">
        <v>0.01</v>
      </c>
      <c r="I17">
        <v>0</v>
      </c>
      <c r="J17">
        <v>0</v>
      </c>
      <c r="K17" s="7">
        <v>0.01</v>
      </c>
      <c r="L17" s="7">
        <v>0.01</v>
      </c>
      <c r="M17">
        <v>0</v>
      </c>
      <c r="N17">
        <v>0</v>
      </c>
      <c r="O17" s="7">
        <v>0.02</v>
      </c>
      <c r="P17" s="7">
        <v>0.01</v>
      </c>
      <c r="Q17">
        <v>0</v>
      </c>
      <c r="R17" s="7">
        <v>0.01</v>
      </c>
      <c r="S17">
        <v>0</v>
      </c>
      <c r="T17" s="7">
        <v>0.01</v>
      </c>
      <c r="U17">
        <v>0</v>
      </c>
      <c r="V17">
        <v>0</v>
      </c>
      <c r="W17">
        <v>0</v>
      </c>
      <c r="X17">
        <v>0</v>
      </c>
      <c r="Y17" s="7">
        <v>0.01</v>
      </c>
      <c r="Z17">
        <v>0</v>
      </c>
      <c r="AA17">
        <v>0</v>
      </c>
      <c r="AB17">
        <v>0</v>
      </c>
      <c r="AC17">
        <v>0</v>
      </c>
      <c r="AD17">
        <v>0</v>
      </c>
      <c r="AE17" s="7">
        <v>0.01</v>
      </c>
      <c r="AF17">
        <v>0</v>
      </c>
      <c r="AG17">
        <v>0</v>
      </c>
      <c r="AH17" t="s">
        <v>106</v>
      </c>
      <c r="AI17">
        <v>0</v>
      </c>
      <c r="AJ17" s="7">
        <v>0.01</v>
      </c>
      <c r="AK17">
        <v>0</v>
      </c>
      <c r="AL17">
        <v>0</v>
      </c>
      <c r="AM17">
        <v>0</v>
      </c>
      <c r="AN17" t="s">
        <v>106</v>
      </c>
      <c r="AO17">
        <v>0</v>
      </c>
      <c r="AP17">
        <v>0</v>
      </c>
      <c r="AQ17">
        <v>0</v>
      </c>
      <c r="AR17" s="7">
        <v>0.01</v>
      </c>
      <c r="AS17" t="s">
        <v>106</v>
      </c>
      <c r="AT17" t="s">
        <v>106</v>
      </c>
      <c r="AU17" s="7">
        <v>0.02</v>
      </c>
      <c r="AV17">
        <v>0</v>
      </c>
      <c r="AW17" t="s">
        <v>106</v>
      </c>
      <c r="AX17" s="7">
        <v>0.01</v>
      </c>
      <c r="AY17">
        <v>0</v>
      </c>
      <c r="AZ17" t="s">
        <v>106</v>
      </c>
      <c r="BA17" s="7">
        <v>0.01</v>
      </c>
      <c r="BB17" s="7">
        <v>0.01</v>
      </c>
      <c r="BC17" s="7">
        <v>0.01</v>
      </c>
      <c r="BD17" s="7">
        <v>7.0000000000000007E-2</v>
      </c>
      <c r="BE17">
        <v>0</v>
      </c>
      <c r="BF17">
        <v>0</v>
      </c>
      <c r="BG17">
        <v>0</v>
      </c>
      <c r="BH17" s="7">
        <v>0.01</v>
      </c>
      <c r="BI17">
        <v>0</v>
      </c>
      <c r="BJ17">
        <v>0</v>
      </c>
      <c r="BK17">
        <v>0</v>
      </c>
      <c r="BL17" t="s">
        <v>106</v>
      </c>
      <c r="BM17" t="s">
        <v>106</v>
      </c>
      <c r="BN17">
        <v>0</v>
      </c>
      <c r="BO17">
        <v>0</v>
      </c>
      <c r="BP17" s="7">
        <v>0.01</v>
      </c>
      <c r="BQ17">
        <v>0</v>
      </c>
      <c r="BR17">
        <v>0</v>
      </c>
      <c r="BS17">
        <v>0</v>
      </c>
      <c r="BT17">
        <v>0</v>
      </c>
      <c r="BU17" s="7">
        <v>0.01</v>
      </c>
      <c r="BV17">
        <v>0</v>
      </c>
      <c r="BW17">
        <v>0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479</v>
      </c>
      <c r="C18">
        <v>408</v>
      </c>
      <c r="D18">
        <v>32</v>
      </c>
      <c r="E18">
        <v>39</v>
      </c>
      <c r="F18">
        <v>74</v>
      </c>
      <c r="G18">
        <v>238</v>
      </c>
      <c r="H18">
        <v>167</v>
      </c>
      <c r="I18">
        <v>117</v>
      </c>
      <c r="J18">
        <v>141</v>
      </c>
      <c r="K18">
        <v>99</v>
      </c>
      <c r="L18">
        <v>122</v>
      </c>
      <c r="M18">
        <v>125</v>
      </c>
      <c r="N18">
        <v>259</v>
      </c>
      <c r="O18">
        <v>67</v>
      </c>
      <c r="P18">
        <v>29</v>
      </c>
      <c r="Q18">
        <v>81</v>
      </c>
      <c r="R18">
        <v>398</v>
      </c>
      <c r="S18">
        <v>299</v>
      </c>
      <c r="T18">
        <v>95</v>
      </c>
      <c r="U18">
        <v>75</v>
      </c>
      <c r="V18">
        <v>322</v>
      </c>
      <c r="W18">
        <v>48</v>
      </c>
      <c r="X18">
        <v>93</v>
      </c>
      <c r="Y18">
        <v>46</v>
      </c>
      <c r="Z18">
        <v>433</v>
      </c>
      <c r="AA18">
        <v>473</v>
      </c>
      <c r="AB18">
        <v>426</v>
      </c>
      <c r="AC18">
        <v>40</v>
      </c>
      <c r="AD18">
        <v>325</v>
      </c>
      <c r="AE18">
        <v>99</v>
      </c>
      <c r="AF18">
        <v>354</v>
      </c>
      <c r="AG18">
        <v>67</v>
      </c>
      <c r="AH18">
        <v>3</v>
      </c>
      <c r="AI18">
        <v>341</v>
      </c>
      <c r="AJ18">
        <v>50</v>
      </c>
      <c r="AK18">
        <v>67</v>
      </c>
      <c r="AL18">
        <v>151</v>
      </c>
      <c r="AM18">
        <v>181</v>
      </c>
      <c r="AN18">
        <v>3</v>
      </c>
      <c r="AO18">
        <v>140</v>
      </c>
      <c r="AP18">
        <v>83</v>
      </c>
      <c r="AQ18">
        <v>28</v>
      </c>
      <c r="AR18">
        <v>57</v>
      </c>
      <c r="AS18">
        <v>20</v>
      </c>
      <c r="AT18">
        <v>33</v>
      </c>
      <c r="AU18">
        <v>16</v>
      </c>
      <c r="AV18">
        <v>18</v>
      </c>
      <c r="AW18">
        <v>12</v>
      </c>
      <c r="AX18">
        <v>19</v>
      </c>
      <c r="AY18">
        <v>47</v>
      </c>
      <c r="AZ18">
        <v>50</v>
      </c>
      <c r="BA18">
        <v>34</v>
      </c>
      <c r="BB18">
        <v>48</v>
      </c>
      <c r="BC18">
        <v>12</v>
      </c>
      <c r="BD18">
        <v>1</v>
      </c>
      <c r="BE18">
        <v>60</v>
      </c>
      <c r="BF18">
        <v>420</v>
      </c>
      <c r="BG18">
        <v>245</v>
      </c>
      <c r="BH18">
        <v>234</v>
      </c>
      <c r="BI18">
        <v>61</v>
      </c>
      <c r="BJ18">
        <v>68</v>
      </c>
      <c r="BK18">
        <v>64</v>
      </c>
      <c r="BL18">
        <v>16</v>
      </c>
      <c r="BM18">
        <v>39</v>
      </c>
      <c r="BN18">
        <v>101</v>
      </c>
      <c r="BO18">
        <v>183</v>
      </c>
      <c r="BP18">
        <v>156</v>
      </c>
      <c r="BQ18">
        <v>58</v>
      </c>
      <c r="BR18">
        <v>73</v>
      </c>
      <c r="BS18">
        <v>75</v>
      </c>
      <c r="BT18">
        <v>37</v>
      </c>
      <c r="BU18">
        <v>28</v>
      </c>
      <c r="BV18">
        <v>26</v>
      </c>
      <c r="BW18">
        <v>34</v>
      </c>
      <c r="BX18">
        <v>300</v>
      </c>
      <c r="BY18">
        <v>292</v>
      </c>
      <c r="BZ18">
        <v>257</v>
      </c>
    </row>
    <row r="19" spans="1:78" x14ac:dyDescent="0.25">
      <c r="B19" s="7">
        <v>0.08</v>
      </c>
      <c r="C19" s="7">
        <v>0.08</v>
      </c>
      <c r="D19" s="7">
        <v>0.06</v>
      </c>
      <c r="E19" s="7">
        <v>0.11</v>
      </c>
      <c r="F19" s="7">
        <v>0.06</v>
      </c>
      <c r="G19" s="7">
        <v>0.08</v>
      </c>
      <c r="H19" s="7">
        <v>0.1</v>
      </c>
      <c r="I19" s="7">
        <v>0.08</v>
      </c>
      <c r="J19" s="7">
        <v>7.0000000000000007E-2</v>
      </c>
      <c r="K19" s="7">
        <v>0.08</v>
      </c>
      <c r="L19" s="7">
        <v>0.09</v>
      </c>
      <c r="M19" s="7">
        <v>0.08</v>
      </c>
      <c r="N19" s="7">
        <v>7.0000000000000007E-2</v>
      </c>
      <c r="O19" s="7">
        <v>0.1</v>
      </c>
      <c r="P19" s="7">
        <v>0.15</v>
      </c>
      <c r="Q19" s="7">
        <v>0.09</v>
      </c>
      <c r="R19" s="7">
        <v>0.08</v>
      </c>
      <c r="S19" s="7">
        <v>0.08</v>
      </c>
      <c r="T19" s="7">
        <v>0.08</v>
      </c>
      <c r="U19" s="7">
        <v>0.08</v>
      </c>
      <c r="V19" s="7">
        <v>7.0000000000000007E-2</v>
      </c>
      <c r="W19" s="7">
        <v>0.08</v>
      </c>
      <c r="X19" s="7">
        <v>0.11</v>
      </c>
      <c r="Y19" s="7">
        <v>0.06</v>
      </c>
      <c r="Z19" s="7">
        <v>0.08</v>
      </c>
      <c r="AA19" s="7">
        <v>0.08</v>
      </c>
      <c r="AB19" s="7">
        <v>0.08</v>
      </c>
      <c r="AC19" s="7">
        <v>0.06</v>
      </c>
      <c r="AD19" s="7">
        <v>7.0000000000000007E-2</v>
      </c>
      <c r="AE19" s="7">
        <v>0.19</v>
      </c>
      <c r="AF19" s="7">
        <v>0.08</v>
      </c>
      <c r="AG19" s="7">
        <v>7.0000000000000007E-2</v>
      </c>
      <c r="AH19" s="7">
        <v>0.09</v>
      </c>
      <c r="AI19" s="7">
        <v>0.08</v>
      </c>
      <c r="AJ19" s="7">
        <v>0.09</v>
      </c>
      <c r="AK19" s="7">
        <v>7.0000000000000007E-2</v>
      </c>
      <c r="AL19" s="7">
        <v>0.06</v>
      </c>
      <c r="AM19" s="7">
        <v>0.06</v>
      </c>
      <c r="AN19" s="7">
        <v>0.06</v>
      </c>
      <c r="AO19" s="7">
        <v>0.2</v>
      </c>
      <c r="AP19" s="7">
        <v>0.14000000000000001</v>
      </c>
      <c r="AQ19" s="7">
        <v>0.05</v>
      </c>
      <c r="AR19" s="7">
        <v>0.1</v>
      </c>
      <c r="AS19" s="7">
        <v>0.06</v>
      </c>
      <c r="AT19" s="7">
        <v>0.06</v>
      </c>
      <c r="AU19" s="7">
        <v>0.05</v>
      </c>
      <c r="AV19" s="7">
        <v>0.04</v>
      </c>
      <c r="AW19" s="7">
        <v>0.09</v>
      </c>
      <c r="AX19" s="7">
        <v>0.05</v>
      </c>
      <c r="AY19" s="7">
        <v>0.09</v>
      </c>
      <c r="AZ19" s="7">
        <v>0.12</v>
      </c>
      <c r="BA19" s="7">
        <v>0.12</v>
      </c>
      <c r="BB19" s="7">
        <v>0.11</v>
      </c>
      <c r="BC19" s="7">
        <v>0.04</v>
      </c>
      <c r="BD19" s="7">
        <v>0.06</v>
      </c>
      <c r="BE19" s="7">
        <v>7.0000000000000007E-2</v>
      </c>
      <c r="BF19" s="7">
        <v>0.08</v>
      </c>
      <c r="BG19" s="7">
        <v>7.0000000000000007E-2</v>
      </c>
      <c r="BH19" s="7">
        <v>0.09</v>
      </c>
      <c r="BI19" s="7">
        <v>0.05</v>
      </c>
      <c r="BJ19" s="7">
        <v>0.08</v>
      </c>
      <c r="BK19" s="7">
        <v>0.08</v>
      </c>
      <c r="BL19" s="7">
        <v>0.08</v>
      </c>
      <c r="BM19" s="7">
        <v>0.04</v>
      </c>
      <c r="BN19" s="7">
        <v>0.06</v>
      </c>
      <c r="BO19" s="7">
        <v>0.08</v>
      </c>
      <c r="BP19" s="7">
        <v>0.12</v>
      </c>
      <c r="BQ19" s="7">
        <v>0.06</v>
      </c>
      <c r="BR19" s="7">
        <v>0.05</v>
      </c>
      <c r="BS19" s="7">
        <v>0.05</v>
      </c>
      <c r="BT19" s="7">
        <v>0.08</v>
      </c>
      <c r="BU19" s="7">
        <v>0.05</v>
      </c>
      <c r="BV19" s="7">
        <v>0.09</v>
      </c>
      <c r="BW19" s="7">
        <v>0.05</v>
      </c>
      <c r="BX19" s="7">
        <v>0.08</v>
      </c>
      <c r="BY19" s="7">
        <v>7.0000000000000007E-2</v>
      </c>
      <c r="BZ19" s="7">
        <v>7.0000000000000007E-2</v>
      </c>
    </row>
  </sheetData>
  <pageMargins left="0.7" right="0.7" top="0.75" bottom="0.75" header="0.3" footer="0.3"/>
  <pageSetup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4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906</v>
      </c>
    </row>
    <row r="2" spans="1:78" x14ac:dyDescent="0.25">
      <c r="A2" t="s">
        <v>908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1157</v>
      </c>
      <c r="C8">
        <v>996</v>
      </c>
      <c r="D8">
        <v>87</v>
      </c>
      <c r="E8">
        <v>74</v>
      </c>
      <c r="F8">
        <v>156</v>
      </c>
      <c r="G8">
        <v>583</v>
      </c>
      <c r="H8">
        <v>418</v>
      </c>
      <c r="I8">
        <v>298</v>
      </c>
      <c r="J8">
        <v>324</v>
      </c>
      <c r="K8">
        <v>209</v>
      </c>
      <c r="L8">
        <v>326</v>
      </c>
      <c r="M8">
        <v>344</v>
      </c>
      <c r="N8">
        <v>684</v>
      </c>
      <c r="O8">
        <v>101</v>
      </c>
      <c r="P8">
        <v>28</v>
      </c>
      <c r="Q8">
        <v>221</v>
      </c>
      <c r="R8">
        <v>936</v>
      </c>
      <c r="S8">
        <v>786</v>
      </c>
      <c r="T8">
        <v>179</v>
      </c>
      <c r="U8">
        <v>177</v>
      </c>
      <c r="V8">
        <v>863</v>
      </c>
      <c r="W8">
        <v>138</v>
      </c>
      <c r="X8">
        <v>147</v>
      </c>
      <c r="Y8">
        <v>133</v>
      </c>
      <c r="Z8">
        <v>1024</v>
      </c>
      <c r="AA8">
        <v>1156</v>
      </c>
      <c r="AB8">
        <v>1023</v>
      </c>
      <c r="AC8">
        <v>148</v>
      </c>
      <c r="AD8">
        <v>963</v>
      </c>
      <c r="AE8">
        <v>40</v>
      </c>
      <c r="AF8">
        <v>904</v>
      </c>
      <c r="AG8">
        <v>209</v>
      </c>
      <c r="AH8">
        <v>7</v>
      </c>
      <c r="AI8">
        <v>913</v>
      </c>
      <c r="AJ8">
        <v>107</v>
      </c>
      <c r="AK8">
        <v>121</v>
      </c>
      <c r="AL8">
        <v>650</v>
      </c>
      <c r="AM8">
        <v>438</v>
      </c>
      <c r="AN8">
        <v>8</v>
      </c>
      <c r="AO8">
        <v>58</v>
      </c>
      <c r="AP8">
        <v>103</v>
      </c>
      <c r="AQ8">
        <v>145</v>
      </c>
      <c r="AR8">
        <v>42</v>
      </c>
      <c r="AS8">
        <v>55</v>
      </c>
      <c r="AT8">
        <v>128</v>
      </c>
      <c r="AU8">
        <v>78</v>
      </c>
      <c r="AV8">
        <v>69</v>
      </c>
      <c r="AW8">
        <v>17</v>
      </c>
      <c r="AX8">
        <v>70</v>
      </c>
      <c r="AY8">
        <v>131</v>
      </c>
      <c r="AZ8">
        <v>74</v>
      </c>
      <c r="BA8">
        <v>65</v>
      </c>
      <c r="BB8">
        <v>103</v>
      </c>
      <c r="BC8">
        <v>76</v>
      </c>
      <c r="BD8">
        <v>1</v>
      </c>
      <c r="BE8">
        <v>216</v>
      </c>
      <c r="BF8">
        <v>941</v>
      </c>
      <c r="BG8">
        <v>779</v>
      </c>
      <c r="BH8">
        <v>378</v>
      </c>
      <c r="BI8">
        <v>356</v>
      </c>
      <c r="BJ8">
        <v>219</v>
      </c>
      <c r="BK8">
        <v>141</v>
      </c>
      <c r="BL8">
        <v>44</v>
      </c>
      <c r="BM8">
        <v>335</v>
      </c>
      <c r="BN8">
        <v>452</v>
      </c>
      <c r="BO8">
        <v>306</v>
      </c>
      <c r="BP8">
        <v>64</v>
      </c>
      <c r="BQ8">
        <v>380</v>
      </c>
      <c r="BR8">
        <v>538</v>
      </c>
      <c r="BS8">
        <v>541</v>
      </c>
      <c r="BT8">
        <v>76</v>
      </c>
      <c r="BU8">
        <v>162</v>
      </c>
      <c r="BV8">
        <v>85</v>
      </c>
      <c r="BW8">
        <v>312</v>
      </c>
      <c r="BX8">
        <v>849</v>
      </c>
      <c r="BY8">
        <v>884</v>
      </c>
      <c r="BZ8">
        <v>753</v>
      </c>
    </row>
    <row r="9" spans="1:78" x14ac:dyDescent="0.25">
      <c r="A9" t="s">
        <v>103</v>
      </c>
      <c r="B9">
        <v>1203</v>
      </c>
      <c r="C9">
        <v>1035</v>
      </c>
      <c r="D9">
        <v>99</v>
      </c>
      <c r="E9">
        <v>69</v>
      </c>
      <c r="F9">
        <v>172</v>
      </c>
      <c r="G9">
        <v>683</v>
      </c>
      <c r="H9">
        <v>348</v>
      </c>
      <c r="I9">
        <v>364</v>
      </c>
      <c r="J9">
        <v>397</v>
      </c>
      <c r="K9">
        <v>227</v>
      </c>
      <c r="L9">
        <v>216</v>
      </c>
      <c r="M9">
        <v>278</v>
      </c>
      <c r="N9">
        <v>794</v>
      </c>
      <c r="O9">
        <v>104</v>
      </c>
      <c r="P9">
        <v>27</v>
      </c>
      <c r="Q9">
        <v>179</v>
      </c>
      <c r="R9">
        <v>1024</v>
      </c>
      <c r="S9">
        <v>855</v>
      </c>
      <c r="T9">
        <v>191</v>
      </c>
      <c r="U9">
        <v>141</v>
      </c>
      <c r="V9">
        <v>956</v>
      </c>
      <c r="W9">
        <v>126</v>
      </c>
      <c r="X9">
        <v>110</v>
      </c>
      <c r="Y9">
        <v>132</v>
      </c>
      <c r="Z9">
        <v>1071</v>
      </c>
      <c r="AA9">
        <v>1202</v>
      </c>
      <c r="AB9">
        <v>1070</v>
      </c>
      <c r="AC9">
        <v>163</v>
      </c>
      <c r="AD9">
        <v>996</v>
      </c>
      <c r="AE9">
        <v>39</v>
      </c>
      <c r="AF9">
        <v>924</v>
      </c>
      <c r="AG9">
        <v>237</v>
      </c>
      <c r="AH9">
        <v>8</v>
      </c>
      <c r="AI9">
        <v>978</v>
      </c>
      <c r="AJ9">
        <v>99</v>
      </c>
      <c r="AK9">
        <v>114</v>
      </c>
      <c r="AL9">
        <v>692</v>
      </c>
      <c r="AM9">
        <v>443</v>
      </c>
      <c r="AN9">
        <v>8</v>
      </c>
      <c r="AO9">
        <v>57</v>
      </c>
      <c r="AP9">
        <v>114</v>
      </c>
      <c r="AQ9">
        <v>156</v>
      </c>
      <c r="AR9">
        <v>53</v>
      </c>
      <c r="AS9">
        <v>53</v>
      </c>
      <c r="AT9">
        <v>133</v>
      </c>
      <c r="AU9">
        <v>82</v>
      </c>
      <c r="AV9">
        <v>71</v>
      </c>
      <c r="AW9">
        <v>21</v>
      </c>
      <c r="AX9">
        <v>78</v>
      </c>
      <c r="AY9">
        <v>124</v>
      </c>
      <c r="AZ9">
        <v>76</v>
      </c>
      <c r="BA9">
        <v>66</v>
      </c>
      <c r="BB9">
        <v>98</v>
      </c>
      <c r="BC9">
        <v>78</v>
      </c>
      <c r="BD9">
        <v>1</v>
      </c>
      <c r="BE9">
        <v>241</v>
      </c>
      <c r="BF9">
        <v>962</v>
      </c>
      <c r="BG9">
        <v>835</v>
      </c>
      <c r="BH9">
        <v>368</v>
      </c>
      <c r="BI9">
        <v>406</v>
      </c>
      <c r="BJ9">
        <v>232</v>
      </c>
      <c r="BK9">
        <v>134</v>
      </c>
      <c r="BL9">
        <v>46</v>
      </c>
      <c r="BM9">
        <v>374</v>
      </c>
      <c r="BN9">
        <v>477</v>
      </c>
      <c r="BO9">
        <v>289</v>
      </c>
      <c r="BP9">
        <v>64</v>
      </c>
      <c r="BQ9">
        <v>411</v>
      </c>
      <c r="BR9">
        <v>591</v>
      </c>
      <c r="BS9">
        <v>592</v>
      </c>
      <c r="BT9">
        <v>81</v>
      </c>
      <c r="BU9">
        <v>183</v>
      </c>
      <c r="BV9">
        <v>91</v>
      </c>
      <c r="BW9">
        <v>338</v>
      </c>
      <c r="BX9">
        <v>876</v>
      </c>
      <c r="BY9">
        <v>916</v>
      </c>
      <c r="BZ9">
        <v>774</v>
      </c>
    </row>
    <row r="10" spans="1:78" x14ac:dyDescent="0.25">
      <c r="A10" t="s">
        <v>104</v>
      </c>
    </row>
    <row r="11" spans="1:78" x14ac:dyDescent="0.25">
      <c r="A11" t="s">
        <v>868</v>
      </c>
      <c r="B11">
        <v>380</v>
      </c>
      <c r="C11">
        <v>342</v>
      </c>
      <c r="D11">
        <v>23</v>
      </c>
      <c r="E11">
        <v>15</v>
      </c>
      <c r="F11">
        <v>45</v>
      </c>
      <c r="G11">
        <v>213</v>
      </c>
      <c r="H11">
        <v>123</v>
      </c>
      <c r="I11">
        <v>129</v>
      </c>
      <c r="J11">
        <v>125</v>
      </c>
      <c r="K11">
        <v>62</v>
      </c>
      <c r="L11">
        <v>64</v>
      </c>
      <c r="M11">
        <v>81</v>
      </c>
      <c r="N11">
        <v>259</v>
      </c>
      <c r="O11">
        <v>34</v>
      </c>
      <c r="P11">
        <v>8</v>
      </c>
      <c r="Q11">
        <v>59</v>
      </c>
      <c r="R11">
        <v>321</v>
      </c>
      <c r="S11">
        <v>293</v>
      </c>
      <c r="T11">
        <v>56</v>
      </c>
      <c r="U11">
        <v>28</v>
      </c>
      <c r="V11">
        <v>298</v>
      </c>
      <c r="W11">
        <v>42</v>
      </c>
      <c r="X11">
        <v>37</v>
      </c>
      <c r="Y11">
        <v>46</v>
      </c>
      <c r="Z11">
        <v>334</v>
      </c>
      <c r="AA11">
        <v>379</v>
      </c>
      <c r="AB11">
        <v>333</v>
      </c>
      <c r="AC11">
        <v>40</v>
      </c>
      <c r="AD11">
        <v>324</v>
      </c>
      <c r="AE11">
        <v>15</v>
      </c>
      <c r="AF11">
        <v>302</v>
      </c>
      <c r="AG11">
        <v>65</v>
      </c>
      <c r="AH11">
        <v>3</v>
      </c>
      <c r="AI11">
        <v>313</v>
      </c>
      <c r="AJ11">
        <v>44</v>
      </c>
      <c r="AK11">
        <v>15</v>
      </c>
      <c r="AL11">
        <v>214</v>
      </c>
      <c r="AM11">
        <v>147</v>
      </c>
      <c r="AN11">
        <v>3</v>
      </c>
      <c r="AO11">
        <v>15</v>
      </c>
      <c r="AP11">
        <v>33</v>
      </c>
      <c r="AQ11">
        <v>46</v>
      </c>
      <c r="AR11">
        <v>14</v>
      </c>
      <c r="AS11">
        <v>21</v>
      </c>
      <c r="AT11">
        <v>49</v>
      </c>
      <c r="AU11">
        <v>37</v>
      </c>
      <c r="AV11">
        <v>28</v>
      </c>
      <c r="AW11">
        <v>8</v>
      </c>
      <c r="AX11">
        <v>15</v>
      </c>
      <c r="AY11">
        <v>36</v>
      </c>
      <c r="AZ11">
        <v>27</v>
      </c>
      <c r="BA11">
        <v>10</v>
      </c>
      <c r="BB11">
        <v>32</v>
      </c>
      <c r="BC11">
        <v>23</v>
      </c>
      <c r="BD11">
        <v>1</v>
      </c>
      <c r="BE11">
        <v>75</v>
      </c>
      <c r="BF11">
        <v>305</v>
      </c>
      <c r="BG11">
        <v>262</v>
      </c>
      <c r="BH11">
        <v>118</v>
      </c>
      <c r="BI11">
        <v>128</v>
      </c>
      <c r="BJ11">
        <v>74</v>
      </c>
      <c r="BK11">
        <v>38</v>
      </c>
      <c r="BL11">
        <v>18</v>
      </c>
      <c r="BM11">
        <v>128</v>
      </c>
      <c r="BN11">
        <v>139</v>
      </c>
      <c r="BO11">
        <v>105</v>
      </c>
      <c r="BP11">
        <v>8</v>
      </c>
      <c r="BQ11">
        <v>119</v>
      </c>
      <c r="BR11">
        <v>183</v>
      </c>
      <c r="BS11">
        <v>190</v>
      </c>
      <c r="BT11">
        <v>19</v>
      </c>
      <c r="BU11">
        <v>61</v>
      </c>
      <c r="BV11">
        <v>21</v>
      </c>
      <c r="BW11">
        <v>100</v>
      </c>
      <c r="BX11">
        <v>282</v>
      </c>
      <c r="BY11">
        <v>303</v>
      </c>
      <c r="BZ11">
        <v>256</v>
      </c>
    </row>
    <row r="12" spans="1:78" x14ac:dyDescent="0.25">
      <c r="B12" s="7">
        <v>0.32</v>
      </c>
      <c r="C12" s="7">
        <v>0.33</v>
      </c>
      <c r="D12" s="7">
        <v>0.23</v>
      </c>
      <c r="E12" s="7">
        <v>0.22</v>
      </c>
      <c r="F12" s="7">
        <v>0.26</v>
      </c>
      <c r="G12" s="7">
        <v>0.31</v>
      </c>
      <c r="H12" s="7">
        <v>0.35</v>
      </c>
      <c r="I12" s="7">
        <v>0.36</v>
      </c>
      <c r="J12" s="7">
        <v>0.32</v>
      </c>
      <c r="K12" s="7">
        <v>0.27</v>
      </c>
      <c r="L12" s="7">
        <v>0.3</v>
      </c>
      <c r="M12" s="7">
        <v>0.28999999999999998</v>
      </c>
      <c r="N12" s="7">
        <v>0.33</v>
      </c>
      <c r="O12" s="7">
        <v>0.32</v>
      </c>
      <c r="P12" s="7">
        <v>0.28999999999999998</v>
      </c>
      <c r="Q12" s="7">
        <v>0.33</v>
      </c>
      <c r="R12" s="7">
        <v>0.31</v>
      </c>
      <c r="S12" s="7">
        <v>0.34</v>
      </c>
      <c r="T12" s="7">
        <v>0.3</v>
      </c>
      <c r="U12" s="7">
        <v>0.2</v>
      </c>
      <c r="V12" s="7">
        <v>0.31</v>
      </c>
      <c r="W12" s="7">
        <v>0.33</v>
      </c>
      <c r="X12" s="7">
        <v>0.34</v>
      </c>
      <c r="Y12" s="7">
        <v>0.35</v>
      </c>
      <c r="Z12" s="7">
        <v>0.31</v>
      </c>
      <c r="AA12" s="7">
        <v>0.32</v>
      </c>
      <c r="AB12" s="7">
        <v>0.31</v>
      </c>
      <c r="AC12" s="7">
        <v>0.24</v>
      </c>
      <c r="AD12" s="7">
        <v>0.33</v>
      </c>
      <c r="AE12" s="7">
        <v>0.37</v>
      </c>
      <c r="AF12" s="7">
        <v>0.33</v>
      </c>
      <c r="AG12" s="7">
        <v>0.27</v>
      </c>
      <c r="AH12" s="7">
        <v>0.3</v>
      </c>
      <c r="AI12" s="7">
        <v>0.32</v>
      </c>
      <c r="AJ12" s="7">
        <v>0.45</v>
      </c>
      <c r="AK12" s="7">
        <v>0.13</v>
      </c>
      <c r="AL12" s="7">
        <v>0.31</v>
      </c>
      <c r="AM12" s="7">
        <v>0.33</v>
      </c>
      <c r="AN12" s="7">
        <v>0.39</v>
      </c>
      <c r="AO12" s="7">
        <v>0.26</v>
      </c>
      <c r="AP12" s="7">
        <v>0.28999999999999998</v>
      </c>
      <c r="AQ12" s="7">
        <v>0.28999999999999998</v>
      </c>
      <c r="AR12" s="7">
        <v>0.27</v>
      </c>
      <c r="AS12" s="7">
        <v>0.4</v>
      </c>
      <c r="AT12" s="7">
        <v>0.37</v>
      </c>
      <c r="AU12" s="7">
        <v>0.46</v>
      </c>
      <c r="AV12" s="7">
        <v>0.39</v>
      </c>
      <c r="AW12" s="7">
        <v>0.39</v>
      </c>
      <c r="AX12" s="7">
        <v>0.19</v>
      </c>
      <c r="AY12" s="7">
        <v>0.28999999999999998</v>
      </c>
      <c r="AZ12" s="7">
        <v>0.35</v>
      </c>
      <c r="BA12" s="7">
        <v>0.15</v>
      </c>
      <c r="BB12" s="7">
        <v>0.33</v>
      </c>
      <c r="BC12" s="7">
        <v>0.3</v>
      </c>
      <c r="BD12" s="7">
        <v>1</v>
      </c>
      <c r="BE12" s="7">
        <v>0.31</v>
      </c>
      <c r="BF12" s="7">
        <v>0.32</v>
      </c>
      <c r="BG12" s="7">
        <v>0.31</v>
      </c>
      <c r="BH12" s="7">
        <v>0.32</v>
      </c>
      <c r="BI12" s="7">
        <v>0.31</v>
      </c>
      <c r="BJ12" s="7">
        <v>0.32</v>
      </c>
      <c r="BK12" s="7">
        <v>0.28000000000000003</v>
      </c>
      <c r="BL12" s="7">
        <v>0.39</v>
      </c>
      <c r="BM12" s="7">
        <v>0.34</v>
      </c>
      <c r="BN12" s="7">
        <v>0.28999999999999998</v>
      </c>
      <c r="BO12" s="7">
        <v>0.36</v>
      </c>
      <c r="BP12" s="7">
        <v>0.12</v>
      </c>
      <c r="BQ12" s="7">
        <v>0.28999999999999998</v>
      </c>
      <c r="BR12" s="7">
        <v>0.31</v>
      </c>
      <c r="BS12" s="7">
        <v>0.32</v>
      </c>
      <c r="BT12" s="7">
        <v>0.23</v>
      </c>
      <c r="BU12" s="7">
        <v>0.33</v>
      </c>
      <c r="BV12" s="7">
        <v>0.23</v>
      </c>
      <c r="BW12" s="7">
        <v>0.3</v>
      </c>
      <c r="BX12" s="7">
        <v>0.32</v>
      </c>
      <c r="BY12" s="7">
        <v>0.33</v>
      </c>
      <c r="BZ12" s="7">
        <v>0.33</v>
      </c>
    </row>
    <row r="13" spans="1:78" x14ac:dyDescent="0.25">
      <c r="A13" t="s">
        <v>867</v>
      </c>
      <c r="B13">
        <v>342</v>
      </c>
      <c r="C13">
        <v>289</v>
      </c>
      <c r="D13">
        <v>34</v>
      </c>
      <c r="E13">
        <v>19</v>
      </c>
      <c r="F13">
        <v>44</v>
      </c>
      <c r="G13">
        <v>193</v>
      </c>
      <c r="H13">
        <v>105</v>
      </c>
      <c r="I13">
        <v>107</v>
      </c>
      <c r="J13">
        <v>108</v>
      </c>
      <c r="K13">
        <v>63</v>
      </c>
      <c r="L13">
        <v>64</v>
      </c>
      <c r="M13">
        <v>81</v>
      </c>
      <c r="N13">
        <v>237</v>
      </c>
      <c r="O13">
        <v>20</v>
      </c>
      <c r="P13">
        <v>4</v>
      </c>
      <c r="Q13">
        <v>44</v>
      </c>
      <c r="R13">
        <v>298</v>
      </c>
      <c r="S13">
        <v>254</v>
      </c>
      <c r="T13">
        <v>46</v>
      </c>
      <c r="U13">
        <v>37</v>
      </c>
      <c r="V13">
        <v>270</v>
      </c>
      <c r="W13">
        <v>39</v>
      </c>
      <c r="X13">
        <v>33</v>
      </c>
      <c r="Y13">
        <v>25</v>
      </c>
      <c r="Z13">
        <v>317</v>
      </c>
      <c r="AA13">
        <v>342</v>
      </c>
      <c r="AB13">
        <v>317</v>
      </c>
      <c r="AC13">
        <v>47</v>
      </c>
      <c r="AD13">
        <v>291</v>
      </c>
      <c r="AE13">
        <v>4</v>
      </c>
      <c r="AF13">
        <v>262</v>
      </c>
      <c r="AG13">
        <v>68</v>
      </c>
      <c r="AH13">
        <v>4</v>
      </c>
      <c r="AI13">
        <v>278</v>
      </c>
      <c r="AJ13">
        <v>27</v>
      </c>
      <c r="AK13">
        <v>31</v>
      </c>
      <c r="AL13">
        <v>195</v>
      </c>
      <c r="AM13">
        <v>128</v>
      </c>
      <c r="AN13">
        <v>2</v>
      </c>
      <c r="AO13">
        <v>15</v>
      </c>
      <c r="AP13">
        <v>24</v>
      </c>
      <c r="AQ13">
        <v>65</v>
      </c>
      <c r="AR13">
        <v>9</v>
      </c>
      <c r="AS13">
        <v>12</v>
      </c>
      <c r="AT13">
        <v>45</v>
      </c>
      <c r="AU13">
        <v>10</v>
      </c>
      <c r="AV13">
        <v>16</v>
      </c>
      <c r="AW13">
        <v>7</v>
      </c>
      <c r="AX13">
        <v>27</v>
      </c>
      <c r="AY13">
        <v>35</v>
      </c>
      <c r="AZ13">
        <v>15</v>
      </c>
      <c r="BA13">
        <v>18</v>
      </c>
      <c r="BB13">
        <v>35</v>
      </c>
      <c r="BC13">
        <v>23</v>
      </c>
      <c r="BD13">
        <v>0</v>
      </c>
      <c r="BE13">
        <v>80</v>
      </c>
      <c r="BF13">
        <v>262</v>
      </c>
      <c r="BG13">
        <v>235</v>
      </c>
      <c r="BH13">
        <v>107</v>
      </c>
      <c r="BI13">
        <v>127</v>
      </c>
      <c r="BJ13">
        <v>61</v>
      </c>
      <c r="BK13">
        <v>39</v>
      </c>
      <c r="BL13">
        <v>10</v>
      </c>
      <c r="BM13">
        <v>107</v>
      </c>
      <c r="BN13">
        <v>150</v>
      </c>
      <c r="BO13">
        <v>79</v>
      </c>
      <c r="BP13">
        <v>7</v>
      </c>
      <c r="BQ13">
        <v>115</v>
      </c>
      <c r="BR13">
        <v>182</v>
      </c>
      <c r="BS13">
        <v>180</v>
      </c>
      <c r="BT13">
        <v>23</v>
      </c>
      <c r="BU13">
        <v>63</v>
      </c>
      <c r="BV13">
        <v>24</v>
      </c>
      <c r="BW13">
        <v>95</v>
      </c>
      <c r="BX13">
        <v>248</v>
      </c>
      <c r="BY13">
        <v>270</v>
      </c>
      <c r="BZ13">
        <v>233</v>
      </c>
    </row>
    <row r="14" spans="1:78" x14ac:dyDescent="0.25">
      <c r="B14" s="7">
        <v>0.28000000000000003</v>
      </c>
      <c r="C14" s="7">
        <v>0.28000000000000003</v>
      </c>
      <c r="D14" s="7">
        <v>0.35</v>
      </c>
      <c r="E14" s="7">
        <v>0.27</v>
      </c>
      <c r="F14" s="7">
        <v>0.25</v>
      </c>
      <c r="G14" s="7">
        <v>0.28000000000000003</v>
      </c>
      <c r="H14" s="7">
        <v>0.3</v>
      </c>
      <c r="I14" s="7">
        <v>0.3</v>
      </c>
      <c r="J14" s="7">
        <v>0.27</v>
      </c>
      <c r="K14" s="7">
        <v>0.28000000000000003</v>
      </c>
      <c r="L14" s="7">
        <v>0.3</v>
      </c>
      <c r="M14" s="7">
        <v>0.28999999999999998</v>
      </c>
      <c r="N14" s="7">
        <v>0.3</v>
      </c>
      <c r="O14" s="7">
        <v>0.19</v>
      </c>
      <c r="P14" s="7">
        <v>0.15</v>
      </c>
      <c r="Q14" s="7">
        <v>0.25</v>
      </c>
      <c r="R14" s="7">
        <v>0.28999999999999998</v>
      </c>
      <c r="S14" s="7">
        <v>0.3</v>
      </c>
      <c r="T14" s="7">
        <v>0.24</v>
      </c>
      <c r="U14" s="7">
        <v>0.26</v>
      </c>
      <c r="V14" s="7">
        <v>0.28000000000000003</v>
      </c>
      <c r="W14" s="7">
        <v>0.31</v>
      </c>
      <c r="X14" s="7">
        <v>0.3</v>
      </c>
      <c r="Y14" s="7">
        <v>0.19</v>
      </c>
      <c r="Z14" s="7">
        <v>0.3</v>
      </c>
      <c r="AA14" s="7">
        <v>0.28000000000000003</v>
      </c>
      <c r="AB14" s="7">
        <v>0.3</v>
      </c>
      <c r="AC14" s="7">
        <v>0.28999999999999998</v>
      </c>
      <c r="AD14" s="7">
        <v>0.28999999999999998</v>
      </c>
      <c r="AE14" s="7">
        <v>0.09</v>
      </c>
      <c r="AF14" s="7">
        <v>0.28000000000000003</v>
      </c>
      <c r="AG14" s="7">
        <v>0.28999999999999998</v>
      </c>
      <c r="AH14" s="7">
        <v>0.53</v>
      </c>
      <c r="AI14" s="7">
        <v>0.28000000000000003</v>
      </c>
      <c r="AJ14" s="7">
        <v>0.28000000000000003</v>
      </c>
      <c r="AK14" s="7">
        <v>0.27</v>
      </c>
      <c r="AL14" s="7">
        <v>0.28000000000000003</v>
      </c>
      <c r="AM14" s="7">
        <v>0.28999999999999998</v>
      </c>
      <c r="AN14" s="7">
        <v>0.25</v>
      </c>
      <c r="AO14" s="7">
        <v>0.27</v>
      </c>
      <c r="AP14" s="7">
        <v>0.21</v>
      </c>
      <c r="AQ14" s="7">
        <v>0.42</v>
      </c>
      <c r="AR14" s="7">
        <v>0.16</v>
      </c>
      <c r="AS14" s="7">
        <v>0.23</v>
      </c>
      <c r="AT14" s="7">
        <v>0.34</v>
      </c>
      <c r="AU14" s="7">
        <v>0.12</v>
      </c>
      <c r="AV14" s="7">
        <v>0.22</v>
      </c>
      <c r="AW14" s="7">
        <v>0.35</v>
      </c>
      <c r="AX14" s="7">
        <v>0.35</v>
      </c>
      <c r="AY14" s="7">
        <v>0.28999999999999998</v>
      </c>
      <c r="AZ14" s="7">
        <v>0.2</v>
      </c>
      <c r="BA14" s="7">
        <v>0.27</v>
      </c>
      <c r="BB14" s="7">
        <v>0.36</v>
      </c>
      <c r="BC14" s="7">
        <v>0.3</v>
      </c>
      <c r="BD14" t="s">
        <v>108</v>
      </c>
      <c r="BE14" s="7">
        <v>0.33</v>
      </c>
      <c r="BF14" s="7">
        <v>0.27</v>
      </c>
      <c r="BG14" s="7">
        <v>0.28000000000000003</v>
      </c>
      <c r="BH14" s="7">
        <v>0.28999999999999998</v>
      </c>
      <c r="BI14" s="7">
        <v>0.31</v>
      </c>
      <c r="BJ14" s="7">
        <v>0.26</v>
      </c>
      <c r="BK14" s="7">
        <v>0.28999999999999998</v>
      </c>
      <c r="BL14" s="7">
        <v>0.21</v>
      </c>
      <c r="BM14" s="7">
        <v>0.28999999999999998</v>
      </c>
      <c r="BN14" s="7">
        <v>0.31</v>
      </c>
      <c r="BO14" s="7">
        <v>0.27</v>
      </c>
      <c r="BP14" s="7">
        <v>0.11</v>
      </c>
      <c r="BQ14" s="7">
        <v>0.28000000000000003</v>
      </c>
      <c r="BR14" s="7">
        <v>0.31</v>
      </c>
      <c r="BS14" s="7">
        <v>0.3</v>
      </c>
      <c r="BT14" s="7">
        <v>0.28000000000000003</v>
      </c>
      <c r="BU14" s="7">
        <v>0.34</v>
      </c>
      <c r="BV14" s="7">
        <v>0.26</v>
      </c>
      <c r="BW14" s="7">
        <v>0.28000000000000003</v>
      </c>
      <c r="BX14" s="7">
        <v>0.28000000000000003</v>
      </c>
      <c r="BY14" s="7">
        <v>0.3</v>
      </c>
      <c r="BZ14" s="7">
        <v>0.3</v>
      </c>
    </row>
    <row r="15" spans="1:78" x14ac:dyDescent="0.25">
      <c r="A15" t="s">
        <v>650</v>
      </c>
      <c r="B15">
        <v>163</v>
      </c>
      <c r="C15">
        <v>148</v>
      </c>
      <c r="D15">
        <v>10</v>
      </c>
      <c r="E15">
        <v>5</v>
      </c>
      <c r="F15">
        <v>37</v>
      </c>
      <c r="G15">
        <v>96</v>
      </c>
      <c r="H15">
        <v>30</v>
      </c>
      <c r="I15">
        <v>39</v>
      </c>
      <c r="J15">
        <v>70</v>
      </c>
      <c r="K15">
        <v>31</v>
      </c>
      <c r="L15">
        <v>23</v>
      </c>
      <c r="M15">
        <v>31</v>
      </c>
      <c r="N15">
        <v>117</v>
      </c>
      <c r="O15">
        <v>16</v>
      </c>
      <c r="P15">
        <v>0</v>
      </c>
      <c r="Q15">
        <v>18</v>
      </c>
      <c r="R15">
        <v>145</v>
      </c>
      <c r="S15">
        <v>120</v>
      </c>
      <c r="T15">
        <v>23</v>
      </c>
      <c r="U15">
        <v>19</v>
      </c>
      <c r="V15">
        <v>155</v>
      </c>
      <c r="W15">
        <v>7</v>
      </c>
      <c r="X15">
        <v>1</v>
      </c>
      <c r="Y15">
        <v>20</v>
      </c>
      <c r="Z15">
        <v>143</v>
      </c>
      <c r="AA15">
        <v>163</v>
      </c>
      <c r="AB15">
        <v>143</v>
      </c>
      <c r="AC15">
        <v>26</v>
      </c>
      <c r="AD15">
        <v>135</v>
      </c>
      <c r="AE15">
        <v>1</v>
      </c>
      <c r="AF15">
        <v>117</v>
      </c>
      <c r="AG15">
        <v>37</v>
      </c>
      <c r="AH15">
        <v>2</v>
      </c>
      <c r="AI15">
        <v>140</v>
      </c>
      <c r="AJ15">
        <v>10</v>
      </c>
      <c r="AK15">
        <v>13</v>
      </c>
      <c r="AL15">
        <v>121</v>
      </c>
      <c r="AM15">
        <v>38</v>
      </c>
      <c r="AN15">
        <v>1</v>
      </c>
      <c r="AO15">
        <v>3</v>
      </c>
      <c r="AP15">
        <v>27</v>
      </c>
      <c r="AQ15">
        <v>14</v>
      </c>
      <c r="AR15">
        <v>4</v>
      </c>
      <c r="AS15">
        <v>3</v>
      </c>
      <c r="AT15">
        <v>13</v>
      </c>
      <c r="AU15">
        <v>12</v>
      </c>
      <c r="AV15">
        <v>10</v>
      </c>
      <c r="AW15">
        <v>1</v>
      </c>
      <c r="AX15">
        <v>9</v>
      </c>
      <c r="AY15">
        <v>23</v>
      </c>
      <c r="AZ15">
        <v>12</v>
      </c>
      <c r="BA15">
        <v>7</v>
      </c>
      <c r="BB15">
        <v>9</v>
      </c>
      <c r="BC15">
        <v>18</v>
      </c>
      <c r="BD15">
        <v>0</v>
      </c>
      <c r="BE15">
        <v>36</v>
      </c>
      <c r="BF15">
        <v>127</v>
      </c>
      <c r="BG15">
        <v>125</v>
      </c>
      <c r="BH15">
        <v>38</v>
      </c>
      <c r="BI15">
        <v>69</v>
      </c>
      <c r="BJ15">
        <v>32</v>
      </c>
      <c r="BK15">
        <v>12</v>
      </c>
      <c r="BL15">
        <v>8</v>
      </c>
      <c r="BM15">
        <v>65</v>
      </c>
      <c r="BN15">
        <v>65</v>
      </c>
      <c r="BO15">
        <v>26</v>
      </c>
      <c r="BP15">
        <v>7</v>
      </c>
      <c r="BQ15">
        <v>75</v>
      </c>
      <c r="BR15">
        <v>101</v>
      </c>
      <c r="BS15">
        <v>98</v>
      </c>
      <c r="BT15">
        <v>16</v>
      </c>
      <c r="BU15">
        <v>25</v>
      </c>
      <c r="BV15">
        <v>14</v>
      </c>
      <c r="BW15">
        <v>64</v>
      </c>
      <c r="BX15">
        <v>113</v>
      </c>
      <c r="BY15">
        <v>118</v>
      </c>
      <c r="BZ15">
        <v>89</v>
      </c>
    </row>
    <row r="16" spans="1:78" x14ac:dyDescent="0.25">
      <c r="B16" s="7">
        <v>0.14000000000000001</v>
      </c>
      <c r="C16" s="7">
        <v>0.14000000000000001</v>
      </c>
      <c r="D16" s="7">
        <v>0.1</v>
      </c>
      <c r="E16" s="7">
        <v>7.0000000000000007E-2</v>
      </c>
      <c r="F16" s="7">
        <v>0.22</v>
      </c>
      <c r="G16" s="7">
        <v>0.14000000000000001</v>
      </c>
      <c r="H16" s="7">
        <v>0.09</v>
      </c>
      <c r="I16" s="7">
        <v>0.11</v>
      </c>
      <c r="J16" s="7">
        <v>0.18</v>
      </c>
      <c r="K16" s="7">
        <v>0.14000000000000001</v>
      </c>
      <c r="L16" s="7">
        <v>0.1</v>
      </c>
      <c r="M16" s="7">
        <v>0.11</v>
      </c>
      <c r="N16" s="7">
        <v>0.15</v>
      </c>
      <c r="O16" s="7">
        <v>0.15</v>
      </c>
      <c r="P16" t="s">
        <v>108</v>
      </c>
      <c r="Q16" s="7">
        <v>0.1</v>
      </c>
      <c r="R16" s="7">
        <v>0.14000000000000001</v>
      </c>
      <c r="S16" s="7">
        <v>0.14000000000000001</v>
      </c>
      <c r="T16" s="7">
        <v>0.12</v>
      </c>
      <c r="U16" s="7">
        <v>0.14000000000000001</v>
      </c>
      <c r="V16" s="7">
        <v>0.16</v>
      </c>
      <c r="W16" s="7">
        <v>0.06</v>
      </c>
      <c r="X16" s="7">
        <v>0.01</v>
      </c>
      <c r="Y16" s="7">
        <v>0.15</v>
      </c>
      <c r="Z16" s="7">
        <v>0.13</v>
      </c>
      <c r="AA16" s="7">
        <v>0.14000000000000001</v>
      </c>
      <c r="AB16" s="7">
        <v>0.13</v>
      </c>
      <c r="AC16" s="7">
        <v>0.16</v>
      </c>
      <c r="AD16" s="7">
        <v>0.14000000000000001</v>
      </c>
      <c r="AE16" s="7">
        <v>0.02</v>
      </c>
      <c r="AF16" s="7">
        <v>0.13</v>
      </c>
      <c r="AG16" s="7">
        <v>0.16</v>
      </c>
      <c r="AH16" s="7">
        <v>0.28000000000000003</v>
      </c>
      <c r="AI16" s="7">
        <v>0.14000000000000001</v>
      </c>
      <c r="AJ16" s="7">
        <v>0.1</v>
      </c>
      <c r="AK16" s="7">
        <v>0.12</v>
      </c>
      <c r="AL16" s="7">
        <v>0.17</v>
      </c>
      <c r="AM16" s="7">
        <v>0.09</v>
      </c>
      <c r="AN16" s="7">
        <v>0.11</v>
      </c>
      <c r="AO16" s="7">
        <v>0.06</v>
      </c>
      <c r="AP16" s="7">
        <v>0.24</v>
      </c>
      <c r="AQ16" s="7">
        <v>0.09</v>
      </c>
      <c r="AR16" s="7">
        <v>0.08</v>
      </c>
      <c r="AS16" s="7">
        <v>0.06</v>
      </c>
      <c r="AT16" s="7">
        <v>0.1</v>
      </c>
      <c r="AU16" s="7">
        <v>0.14000000000000001</v>
      </c>
      <c r="AV16" s="7">
        <v>0.14000000000000001</v>
      </c>
      <c r="AW16" s="7">
        <v>0.04</v>
      </c>
      <c r="AX16" s="7">
        <v>0.12</v>
      </c>
      <c r="AY16" s="7">
        <v>0.18</v>
      </c>
      <c r="AZ16" s="7">
        <v>0.16</v>
      </c>
      <c r="BA16" s="7">
        <v>0.11</v>
      </c>
      <c r="BB16" s="7">
        <v>0.09</v>
      </c>
      <c r="BC16" s="7">
        <v>0.23</v>
      </c>
      <c r="BD16" t="s">
        <v>108</v>
      </c>
      <c r="BE16" s="7">
        <v>0.15</v>
      </c>
      <c r="BF16" s="7">
        <v>0.13</v>
      </c>
      <c r="BG16" s="7">
        <v>0.15</v>
      </c>
      <c r="BH16" s="7">
        <v>0.1</v>
      </c>
      <c r="BI16" s="7">
        <v>0.17</v>
      </c>
      <c r="BJ16" s="7">
        <v>0.14000000000000001</v>
      </c>
      <c r="BK16" s="7">
        <v>0.09</v>
      </c>
      <c r="BL16" s="7">
        <v>0.18</v>
      </c>
      <c r="BM16" s="7">
        <v>0.17</v>
      </c>
      <c r="BN16" s="7">
        <v>0.14000000000000001</v>
      </c>
      <c r="BO16" s="7">
        <v>0.09</v>
      </c>
      <c r="BP16" s="7">
        <v>0.11</v>
      </c>
      <c r="BQ16" s="7">
        <v>0.18</v>
      </c>
      <c r="BR16" s="7">
        <v>0.17</v>
      </c>
      <c r="BS16" s="7">
        <v>0.17</v>
      </c>
      <c r="BT16" s="7">
        <v>0.19</v>
      </c>
      <c r="BU16" s="7">
        <v>0.14000000000000001</v>
      </c>
      <c r="BV16" s="7">
        <v>0.16</v>
      </c>
      <c r="BW16" s="7">
        <v>0.19</v>
      </c>
      <c r="BX16" s="7">
        <v>0.13</v>
      </c>
      <c r="BY16" s="7">
        <v>0.13</v>
      </c>
      <c r="BZ16" s="7">
        <v>0.11</v>
      </c>
    </row>
    <row r="17" spans="1:78" x14ac:dyDescent="0.25">
      <c r="A17" t="s">
        <v>648</v>
      </c>
      <c r="B17">
        <v>150</v>
      </c>
      <c r="C17">
        <v>119</v>
      </c>
      <c r="D17">
        <v>11</v>
      </c>
      <c r="E17">
        <v>19</v>
      </c>
      <c r="F17">
        <v>19</v>
      </c>
      <c r="G17">
        <v>84</v>
      </c>
      <c r="H17">
        <v>46</v>
      </c>
      <c r="I17">
        <v>44</v>
      </c>
      <c r="J17">
        <v>41</v>
      </c>
      <c r="K17">
        <v>33</v>
      </c>
      <c r="L17">
        <v>32</v>
      </c>
      <c r="M17">
        <v>41</v>
      </c>
      <c r="N17">
        <v>92</v>
      </c>
      <c r="O17">
        <v>9</v>
      </c>
      <c r="P17">
        <v>7</v>
      </c>
      <c r="Q17">
        <v>30</v>
      </c>
      <c r="R17">
        <v>120</v>
      </c>
      <c r="S17">
        <v>84</v>
      </c>
      <c r="T17">
        <v>34</v>
      </c>
      <c r="U17">
        <v>29</v>
      </c>
      <c r="V17">
        <v>101</v>
      </c>
      <c r="W17">
        <v>23</v>
      </c>
      <c r="X17">
        <v>25</v>
      </c>
      <c r="Y17">
        <v>26</v>
      </c>
      <c r="Z17">
        <v>124</v>
      </c>
      <c r="AA17">
        <v>150</v>
      </c>
      <c r="AB17">
        <v>124</v>
      </c>
      <c r="AC17">
        <v>25</v>
      </c>
      <c r="AD17">
        <v>117</v>
      </c>
      <c r="AE17">
        <v>8</v>
      </c>
      <c r="AF17">
        <v>127</v>
      </c>
      <c r="AG17">
        <v>21</v>
      </c>
      <c r="AH17">
        <v>1</v>
      </c>
      <c r="AI17">
        <v>108</v>
      </c>
      <c r="AJ17">
        <v>11</v>
      </c>
      <c r="AK17">
        <v>25</v>
      </c>
      <c r="AL17">
        <v>71</v>
      </c>
      <c r="AM17">
        <v>67</v>
      </c>
      <c r="AN17">
        <v>0</v>
      </c>
      <c r="AO17">
        <v>12</v>
      </c>
      <c r="AP17">
        <v>12</v>
      </c>
      <c r="AQ17">
        <v>10</v>
      </c>
      <c r="AR17">
        <v>8</v>
      </c>
      <c r="AS17">
        <v>0</v>
      </c>
      <c r="AT17">
        <v>22</v>
      </c>
      <c r="AU17">
        <v>11</v>
      </c>
      <c r="AV17">
        <v>10</v>
      </c>
      <c r="AW17">
        <v>3</v>
      </c>
      <c r="AX17">
        <v>8</v>
      </c>
      <c r="AY17">
        <v>16</v>
      </c>
      <c r="AZ17">
        <v>9</v>
      </c>
      <c r="BA17">
        <v>22</v>
      </c>
      <c r="BB17">
        <v>6</v>
      </c>
      <c r="BC17">
        <v>10</v>
      </c>
      <c r="BD17">
        <v>0</v>
      </c>
      <c r="BE17">
        <v>27</v>
      </c>
      <c r="BF17">
        <v>123</v>
      </c>
      <c r="BG17">
        <v>91</v>
      </c>
      <c r="BH17">
        <v>59</v>
      </c>
      <c r="BI17">
        <v>36</v>
      </c>
      <c r="BJ17">
        <v>29</v>
      </c>
      <c r="BK17">
        <v>20</v>
      </c>
      <c r="BL17">
        <v>3</v>
      </c>
      <c r="BM17">
        <v>36</v>
      </c>
      <c r="BN17">
        <v>59</v>
      </c>
      <c r="BO17">
        <v>41</v>
      </c>
      <c r="BP17">
        <v>14</v>
      </c>
      <c r="BQ17">
        <v>45</v>
      </c>
      <c r="BR17">
        <v>65</v>
      </c>
      <c r="BS17">
        <v>65</v>
      </c>
      <c r="BT17">
        <v>9</v>
      </c>
      <c r="BU17">
        <v>21</v>
      </c>
      <c r="BV17">
        <v>12</v>
      </c>
      <c r="BW17">
        <v>34</v>
      </c>
      <c r="BX17">
        <v>116</v>
      </c>
      <c r="BY17">
        <v>119</v>
      </c>
      <c r="BZ17">
        <v>104</v>
      </c>
    </row>
    <row r="18" spans="1:78" x14ac:dyDescent="0.25">
      <c r="B18" s="7">
        <v>0.12</v>
      </c>
      <c r="C18" s="7">
        <v>0.12</v>
      </c>
      <c r="D18" s="7">
        <v>0.12</v>
      </c>
      <c r="E18" s="7">
        <v>0.28000000000000003</v>
      </c>
      <c r="F18" s="7">
        <v>0.11</v>
      </c>
      <c r="G18" s="7">
        <v>0.12</v>
      </c>
      <c r="H18" s="7">
        <v>0.13</v>
      </c>
      <c r="I18" s="7">
        <v>0.12</v>
      </c>
      <c r="J18" s="7">
        <v>0.1</v>
      </c>
      <c r="K18" s="7">
        <v>0.15</v>
      </c>
      <c r="L18" s="7">
        <v>0.15</v>
      </c>
      <c r="M18" s="7">
        <v>0.15</v>
      </c>
      <c r="N18" s="7">
        <v>0.12</v>
      </c>
      <c r="O18" s="7">
        <v>0.09</v>
      </c>
      <c r="P18" s="7">
        <v>0.28000000000000003</v>
      </c>
      <c r="Q18" s="7">
        <v>0.17</v>
      </c>
      <c r="R18" s="7">
        <v>0.12</v>
      </c>
      <c r="S18" s="7">
        <v>0.1</v>
      </c>
      <c r="T18" s="7">
        <v>0.18</v>
      </c>
      <c r="U18" s="7">
        <v>0.21</v>
      </c>
      <c r="V18" s="7">
        <v>0.11</v>
      </c>
      <c r="W18" s="7">
        <v>0.18</v>
      </c>
      <c r="X18" s="7">
        <v>0.22</v>
      </c>
      <c r="Y18" s="7">
        <v>0.2</v>
      </c>
      <c r="Z18" s="7">
        <v>0.12</v>
      </c>
      <c r="AA18" s="7">
        <v>0.12</v>
      </c>
      <c r="AB18" s="7">
        <v>0.12</v>
      </c>
      <c r="AC18" s="7">
        <v>0.15</v>
      </c>
      <c r="AD18" s="7">
        <v>0.12</v>
      </c>
      <c r="AE18" s="7">
        <v>0.21</v>
      </c>
      <c r="AF18" s="7">
        <v>0.14000000000000001</v>
      </c>
      <c r="AG18" s="7">
        <v>0.09</v>
      </c>
      <c r="AH18" s="7">
        <v>0.08</v>
      </c>
      <c r="AI18" s="7">
        <v>0.11</v>
      </c>
      <c r="AJ18" s="7">
        <v>0.11</v>
      </c>
      <c r="AK18" s="7">
        <v>0.22</v>
      </c>
      <c r="AL18" s="7">
        <v>0.1</v>
      </c>
      <c r="AM18" s="7">
        <v>0.15</v>
      </c>
      <c r="AN18" t="s">
        <v>108</v>
      </c>
      <c r="AO18" s="7">
        <v>0.21</v>
      </c>
      <c r="AP18" s="7">
        <v>0.11</v>
      </c>
      <c r="AQ18" s="7">
        <v>0.06</v>
      </c>
      <c r="AR18" s="7">
        <v>0.16</v>
      </c>
      <c r="AS18" t="s">
        <v>108</v>
      </c>
      <c r="AT18" s="7">
        <v>0.16</v>
      </c>
      <c r="AU18" s="7">
        <v>0.14000000000000001</v>
      </c>
      <c r="AV18" s="7">
        <v>0.15</v>
      </c>
      <c r="AW18" s="7">
        <v>0.16</v>
      </c>
      <c r="AX18" s="7">
        <v>0.1</v>
      </c>
      <c r="AY18" s="7">
        <v>0.13</v>
      </c>
      <c r="AZ18" s="7">
        <v>0.12</v>
      </c>
      <c r="BA18" s="7">
        <v>0.34</v>
      </c>
      <c r="BB18" s="7">
        <v>7.0000000000000007E-2</v>
      </c>
      <c r="BC18" s="7">
        <v>0.13</v>
      </c>
      <c r="BD18" t="s">
        <v>108</v>
      </c>
      <c r="BE18" s="7">
        <v>0.11</v>
      </c>
      <c r="BF18" s="7">
        <v>0.13</v>
      </c>
      <c r="BG18" s="7">
        <v>0.11</v>
      </c>
      <c r="BH18" s="7">
        <v>0.16</v>
      </c>
      <c r="BI18" s="7">
        <v>0.09</v>
      </c>
      <c r="BJ18" s="7">
        <v>0.13</v>
      </c>
      <c r="BK18" s="7">
        <v>0.15</v>
      </c>
      <c r="BL18" s="7">
        <v>0.06</v>
      </c>
      <c r="BM18" s="7">
        <v>0.1</v>
      </c>
      <c r="BN18" s="7">
        <v>0.12</v>
      </c>
      <c r="BO18" s="7">
        <v>0.14000000000000001</v>
      </c>
      <c r="BP18" s="7">
        <v>0.22</v>
      </c>
      <c r="BQ18" s="7">
        <v>0.11</v>
      </c>
      <c r="BR18" s="7">
        <v>0.11</v>
      </c>
      <c r="BS18" s="7">
        <v>0.11</v>
      </c>
      <c r="BT18" s="7">
        <v>0.11</v>
      </c>
      <c r="BU18" s="7">
        <v>0.12</v>
      </c>
      <c r="BV18" s="7">
        <v>0.13</v>
      </c>
      <c r="BW18" s="7">
        <v>0.1</v>
      </c>
      <c r="BX18" s="7">
        <v>0.13</v>
      </c>
      <c r="BY18" s="7">
        <v>0.13</v>
      </c>
      <c r="BZ18" s="7">
        <v>0.13</v>
      </c>
    </row>
    <row r="19" spans="1:78" x14ac:dyDescent="0.25">
      <c r="A19" t="s">
        <v>649</v>
      </c>
      <c r="B19">
        <v>85</v>
      </c>
      <c r="C19">
        <v>74</v>
      </c>
      <c r="D19">
        <v>5</v>
      </c>
      <c r="E19">
        <v>5</v>
      </c>
      <c r="F19">
        <v>19</v>
      </c>
      <c r="G19">
        <v>49</v>
      </c>
      <c r="H19">
        <v>17</v>
      </c>
      <c r="I19">
        <v>33</v>
      </c>
      <c r="J19">
        <v>29</v>
      </c>
      <c r="K19">
        <v>17</v>
      </c>
      <c r="L19">
        <v>6</v>
      </c>
      <c r="M19">
        <v>15</v>
      </c>
      <c r="N19">
        <v>62</v>
      </c>
      <c r="O19">
        <v>6</v>
      </c>
      <c r="P19">
        <v>1</v>
      </c>
      <c r="Q19">
        <v>4</v>
      </c>
      <c r="R19">
        <v>81</v>
      </c>
      <c r="S19">
        <v>63</v>
      </c>
      <c r="T19">
        <v>14</v>
      </c>
      <c r="U19">
        <v>8</v>
      </c>
      <c r="V19">
        <v>79</v>
      </c>
      <c r="W19">
        <v>5</v>
      </c>
      <c r="X19">
        <v>1</v>
      </c>
      <c r="Y19">
        <v>5</v>
      </c>
      <c r="Z19">
        <v>80</v>
      </c>
      <c r="AA19">
        <v>85</v>
      </c>
      <c r="AB19">
        <v>80</v>
      </c>
      <c r="AC19">
        <v>9</v>
      </c>
      <c r="AD19">
        <v>75</v>
      </c>
      <c r="AE19">
        <v>1</v>
      </c>
      <c r="AF19">
        <v>61</v>
      </c>
      <c r="AG19">
        <v>21</v>
      </c>
      <c r="AH19">
        <v>0</v>
      </c>
      <c r="AI19">
        <v>74</v>
      </c>
      <c r="AJ19">
        <v>5</v>
      </c>
      <c r="AK19">
        <v>6</v>
      </c>
      <c r="AL19">
        <v>65</v>
      </c>
      <c r="AM19">
        <v>19</v>
      </c>
      <c r="AN19">
        <v>1</v>
      </c>
      <c r="AO19">
        <v>0</v>
      </c>
      <c r="AP19">
        <v>1</v>
      </c>
      <c r="AQ19">
        <v>11</v>
      </c>
      <c r="AR19">
        <v>4</v>
      </c>
      <c r="AS19">
        <v>5</v>
      </c>
      <c r="AT19">
        <v>11</v>
      </c>
      <c r="AU19">
        <v>4</v>
      </c>
      <c r="AV19">
        <v>3</v>
      </c>
      <c r="AW19">
        <v>2</v>
      </c>
      <c r="AX19">
        <v>4</v>
      </c>
      <c r="AY19">
        <v>13</v>
      </c>
      <c r="AZ19">
        <v>8</v>
      </c>
      <c r="BA19">
        <v>8</v>
      </c>
      <c r="BB19">
        <v>8</v>
      </c>
      <c r="BC19">
        <v>5</v>
      </c>
      <c r="BD19">
        <v>0</v>
      </c>
      <c r="BE19">
        <v>11</v>
      </c>
      <c r="BF19">
        <v>74</v>
      </c>
      <c r="BG19">
        <v>64</v>
      </c>
      <c r="BH19">
        <v>21</v>
      </c>
      <c r="BI19">
        <v>41</v>
      </c>
      <c r="BJ19">
        <v>13</v>
      </c>
      <c r="BK19">
        <v>5</v>
      </c>
      <c r="BL19">
        <v>6</v>
      </c>
      <c r="BM19">
        <v>34</v>
      </c>
      <c r="BN19">
        <v>35</v>
      </c>
      <c r="BO19">
        <v>12</v>
      </c>
      <c r="BP19">
        <v>4</v>
      </c>
      <c r="BQ19">
        <v>37</v>
      </c>
      <c r="BR19">
        <v>50</v>
      </c>
      <c r="BS19">
        <v>52</v>
      </c>
      <c r="BT19">
        <v>5</v>
      </c>
      <c r="BU19">
        <v>7</v>
      </c>
      <c r="BV19">
        <v>7</v>
      </c>
      <c r="BW19">
        <v>31</v>
      </c>
      <c r="BX19">
        <v>62</v>
      </c>
      <c r="BY19">
        <v>59</v>
      </c>
      <c r="BZ19">
        <v>54</v>
      </c>
    </row>
    <row r="20" spans="1:78" x14ac:dyDescent="0.25">
      <c r="B20" s="7">
        <v>7.0000000000000007E-2</v>
      </c>
      <c r="C20" s="7">
        <v>7.0000000000000007E-2</v>
      </c>
      <c r="D20" s="7">
        <v>0.05</v>
      </c>
      <c r="E20" s="7">
        <v>0.08</v>
      </c>
      <c r="F20" s="7">
        <v>0.11</v>
      </c>
      <c r="G20" s="7">
        <v>7.0000000000000007E-2</v>
      </c>
      <c r="H20" s="7">
        <v>0.05</v>
      </c>
      <c r="I20" s="7">
        <v>0.09</v>
      </c>
      <c r="J20" s="7">
        <v>7.0000000000000007E-2</v>
      </c>
      <c r="K20" s="7">
        <v>7.0000000000000007E-2</v>
      </c>
      <c r="L20" s="7">
        <v>0.03</v>
      </c>
      <c r="M20" s="7">
        <v>0.05</v>
      </c>
      <c r="N20" s="7">
        <v>0.08</v>
      </c>
      <c r="O20" s="7">
        <v>0.06</v>
      </c>
      <c r="P20" s="7">
        <v>0.05</v>
      </c>
      <c r="Q20" s="7">
        <v>0.02</v>
      </c>
      <c r="R20" s="7">
        <v>0.08</v>
      </c>
      <c r="S20" s="7">
        <v>7.0000000000000007E-2</v>
      </c>
      <c r="T20" s="7">
        <v>7.0000000000000007E-2</v>
      </c>
      <c r="U20" s="7">
        <v>0.06</v>
      </c>
      <c r="V20" s="7">
        <v>0.08</v>
      </c>
      <c r="W20" s="7">
        <v>0.04</v>
      </c>
      <c r="X20" s="7">
        <v>0.01</v>
      </c>
      <c r="Y20" s="7">
        <v>0.04</v>
      </c>
      <c r="Z20" s="7">
        <v>7.0000000000000007E-2</v>
      </c>
      <c r="AA20" s="7">
        <v>7.0000000000000007E-2</v>
      </c>
      <c r="AB20" s="7">
        <v>7.0000000000000007E-2</v>
      </c>
      <c r="AC20" s="7">
        <v>0.06</v>
      </c>
      <c r="AD20" s="7">
        <v>0.08</v>
      </c>
      <c r="AE20" s="7">
        <v>0.02</v>
      </c>
      <c r="AF20" s="7">
        <v>7.0000000000000007E-2</v>
      </c>
      <c r="AG20" s="7">
        <v>0.09</v>
      </c>
      <c r="AH20" t="s">
        <v>108</v>
      </c>
      <c r="AI20" s="7">
        <v>0.08</v>
      </c>
      <c r="AJ20" s="7">
        <v>0.05</v>
      </c>
      <c r="AK20" s="7">
        <v>0.05</v>
      </c>
      <c r="AL20" s="7">
        <v>0.09</v>
      </c>
      <c r="AM20" s="7">
        <v>0.04</v>
      </c>
      <c r="AN20" s="7">
        <v>0.11</v>
      </c>
      <c r="AO20" t="s">
        <v>108</v>
      </c>
      <c r="AP20" s="7">
        <v>0.01</v>
      </c>
      <c r="AQ20" s="7">
        <v>7.0000000000000007E-2</v>
      </c>
      <c r="AR20" s="7">
        <v>7.0000000000000007E-2</v>
      </c>
      <c r="AS20" s="7">
        <v>0.09</v>
      </c>
      <c r="AT20" s="7">
        <v>0.08</v>
      </c>
      <c r="AU20" s="7">
        <v>0.05</v>
      </c>
      <c r="AV20" s="7">
        <v>0.04</v>
      </c>
      <c r="AW20" s="7">
        <v>0.08</v>
      </c>
      <c r="AX20" s="7">
        <v>0.05</v>
      </c>
      <c r="AY20" s="7">
        <v>0.1</v>
      </c>
      <c r="AZ20" s="7">
        <v>0.1</v>
      </c>
      <c r="BA20" s="7">
        <v>0.12</v>
      </c>
      <c r="BB20" s="7">
        <v>0.08</v>
      </c>
      <c r="BC20" s="7">
        <v>0.06</v>
      </c>
      <c r="BD20" t="s">
        <v>108</v>
      </c>
      <c r="BE20" s="7">
        <v>0.05</v>
      </c>
      <c r="BF20" s="7">
        <v>0.08</v>
      </c>
      <c r="BG20" s="7">
        <v>0.08</v>
      </c>
      <c r="BH20" s="7">
        <v>0.06</v>
      </c>
      <c r="BI20" s="7">
        <v>0.1</v>
      </c>
      <c r="BJ20" s="7">
        <v>0.06</v>
      </c>
      <c r="BK20" s="7">
        <v>0.04</v>
      </c>
      <c r="BL20" s="7">
        <v>0.13</v>
      </c>
      <c r="BM20" s="7">
        <v>0.09</v>
      </c>
      <c r="BN20" s="7">
        <v>7.0000000000000007E-2</v>
      </c>
      <c r="BO20" s="7">
        <v>0.04</v>
      </c>
      <c r="BP20" s="7">
        <v>7.0000000000000007E-2</v>
      </c>
      <c r="BQ20" s="7">
        <v>0.09</v>
      </c>
      <c r="BR20" s="7">
        <v>0.08</v>
      </c>
      <c r="BS20" s="7">
        <v>0.09</v>
      </c>
      <c r="BT20" s="7">
        <v>0.06</v>
      </c>
      <c r="BU20" s="7">
        <v>0.04</v>
      </c>
      <c r="BV20" s="7">
        <v>0.08</v>
      </c>
      <c r="BW20" s="7">
        <v>0.09</v>
      </c>
      <c r="BX20" s="7">
        <v>7.0000000000000007E-2</v>
      </c>
      <c r="BY20" s="7">
        <v>0.06</v>
      </c>
      <c r="BZ20" s="7">
        <v>7.0000000000000007E-2</v>
      </c>
    </row>
    <row r="21" spans="1:78" x14ac:dyDescent="0.25">
      <c r="A21" t="s">
        <v>651</v>
      </c>
      <c r="B21">
        <v>48</v>
      </c>
      <c r="C21">
        <v>39</v>
      </c>
      <c r="D21">
        <v>6</v>
      </c>
      <c r="E21">
        <v>3</v>
      </c>
      <c r="F21">
        <v>14</v>
      </c>
      <c r="G21">
        <v>25</v>
      </c>
      <c r="H21">
        <v>9</v>
      </c>
      <c r="I21">
        <v>17</v>
      </c>
      <c r="J21">
        <v>23</v>
      </c>
      <c r="K21">
        <v>2</v>
      </c>
      <c r="L21">
        <v>6</v>
      </c>
      <c r="M21">
        <v>5</v>
      </c>
      <c r="N21">
        <v>32</v>
      </c>
      <c r="O21">
        <v>10</v>
      </c>
      <c r="P21">
        <v>1</v>
      </c>
      <c r="Q21">
        <v>8</v>
      </c>
      <c r="R21">
        <v>39</v>
      </c>
      <c r="S21">
        <v>35</v>
      </c>
      <c r="T21">
        <v>12</v>
      </c>
      <c r="U21">
        <v>1</v>
      </c>
      <c r="V21">
        <v>48</v>
      </c>
      <c r="W21">
        <v>0</v>
      </c>
      <c r="X21">
        <v>0</v>
      </c>
      <c r="Y21">
        <v>2</v>
      </c>
      <c r="Z21">
        <v>45</v>
      </c>
      <c r="AA21">
        <v>48</v>
      </c>
      <c r="AB21">
        <v>45</v>
      </c>
      <c r="AC21">
        <v>9</v>
      </c>
      <c r="AD21">
        <v>37</v>
      </c>
      <c r="AE21">
        <v>1</v>
      </c>
      <c r="AF21">
        <v>25</v>
      </c>
      <c r="AG21">
        <v>19</v>
      </c>
      <c r="AH21">
        <v>1</v>
      </c>
      <c r="AI21">
        <v>47</v>
      </c>
      <c r="AJ21">
        <v>0</v>
      </c>
      <c r="AK21">
        <v>2</v>
      </c>
      <c r="AL21">
        <v>35</v>
      </c>
      <c r="AM21">
        <v>12</v>
      </c>
      <c r="AN21">
        <v>0</v>
      </c>
      <c r="AO21">
        <v>0</v>
      </c>
      <c r="AP21">
        <v>8</v>
      </c>
      <c r="AQ21">
        <v>7</v>
      </c>
      <c r="AR21">
        <v>3</v>
      </c>
      <c r="AS21">
        <v>0</v>
      </c>
      <c r="AT21">
        <v>2</v>
      </c>
      <c r="AU21">
        <v>3</v>
      </c>
      <c r="AV21">
        <v>1</v>
      </c>
      <c r="AW21">
        <v>0</v>
      </c>
      <c r="AX21">
        <v>6</v>
      </c>
      <c r="AY21">
        <v>4</v>
      </c>
      <c r="AZ21">
        <v>4</v>
      </c>
      <c r="BA21">
        <v>3</v>
      </c>
      <c r="BB21">
        <v>5</v>
      </c>
      <c r="BC21">
        <v>1</v>
      </c>
      <c r="BD21">
        <v>0</v>
      </c>
      <c r="BE21">
        <v>19</v>
      </c>
      <c r="BF21">
        <v>29</v>
      </c>
      <c r="BG21">
        <v>39</v>
      </c>
      <c r="BH21">
        <v>8</v>
      </c>
      <c r="BI21">
        <v>24</v>
      </c>
      <c r="BJ21">
        <v>9</v>
      </c>
      <c r="BK21">
        <v>4</v>
      </c>
      <c r="BL21">
        <v>2</v>
      </c>
      <c r="BM21">
        <v>24</v>
      </c>
      <c r="BN21">
        <v>14</v>
      </c>
      <c r="BO21">
        <v>6</v>
      </c>
      <c r="BP21">
        <v>3</v>
      </c>
      <c r="BQ21">
        <v>22</v>
      </c>
      <c r="BR21">
        <v>27</v>
      </c>
      <c r="BS21">
        <v>28</v>
      </c>
      <c r="BT21">
        <v>7</v>
      </c>
      <c r="BU21">
        <v>12</v>
      </c>
      <c r="BV21">
        <v>3</v>
      </c>
      <c r="BW21">
        <v>20</v>
      </c>
      <c r="BX21">
        <v>33</v>
      </c>
      <c r="BY21">
        <v>37</v>
      </c>
      <c r="BZ21">
        <v>28</v>
      </c>
    </row>
    <row r="22" spans="1:78" x14ac:dyDescent="0.25">
      <c r="B22" s="7">
        <v>0.04</v>
      </c>
      <c r="C22" s="7">
        <v>0.04</v>
      </c>
      <c r="D22" s="7">
        <v>0.06</v>
      </c>
      <c r="E22" s="7">
        <v>0.04</v>
      </c>
      <c r="F22" s="7">
        <v>0.08</v>
      </c>
      <c r="G22" s="7">
        <v>0.04</v>
      </c>
      <c r="H22" s="7">
        <v>0.02</v>
      </c>
      <c r="I22" s="7">
        <v>0.05</v>
      </c>
      <c r="J22" s="7">
        <v>0.06</v>
      </c>
      <c r="K22" s="7">
        <v>0.01</v>
      </c>
      <c r="L22" s="7">
        <v>0.03</v>
      </c>
      <c r="M22" s="7">
        <v>0.02</v>
      </c>
      <c r="N22" s="7">
        <v>0.04</v>
      </c>
      <c r="O22" s="7">
        <v>0.09</v>
      </c>
      <c r="P22" s="7">
        <v>0.02</v>
      </c>
      <c r="Q22" s="7">
        <v>0.05</v>
      </c>
      <c r="R22" s="7">
        <v>0.04</v>
      </c>
      <c r="S22" s="7">
        <v>0.04</v>
      </c>
      <c r="T22" s="7">
        <v>0.06</v>
      </c>
      <c r="U22">
        <v>0</v>
      </c>
      <c r="V22" s="7">
        <v>0.05</v>
      </c>
      <c r="W22" t="s">
        <v>108</v>
      </c>
      <c r="X22" t="s">
        <v>108</v>
      </c>
      <c r="Y22" s="7">
        <v>0.02</v>
      </c>
      <c r="Z22" s="7">
        <v>0.04</v>
      </c>
      <c r="AA22" s="7">
        <v>0.04</v>
      </c>
      <c r="AB22" s="7">
        <v>0.04</v>
      </c>
      <c r="AC22" s="7">
        <v>0.05</v>
      </c>
      <c r="AD22" s="7">
        <v>0.04</v>
      </c>
      <c r="AE22" s="7">
        <v>0.03</v>
      </c>
      <c r="AF22" s="7">
        <v>0.03</v>
      </c>
      <c r="AG22" s="7">
        <v>0.08</v>
      </c>
      <c r="AH22" s="7">
        <v>0.1</v>
      </c>
      <c r="AI22" s="7">
        <v>0.05</v>
      </c>
      <c r="AJ22" t="s">
        <v>108</v>
      </c>
      <c r="AK22" s="7">
        <v>0.01</v>
      </c>
      <c r="AL22" s="7">
        <v>0.05</v>
      </c>
      <c r="AM22" s="7">
        <v>0.03</v>
      </c>
      <c r="AN22" t="s">
        <v>108</v>
      </c>
      <c r="AO22" t="s">
        <v>108</v>
      </c>
      <c r="AP22" s="7">
        <v>7.0000000000000007E-2</v>
      </c>
      <c r="AQ22" s="7">
        <v>0.05</v>
      </c>
      <c r="AR22" s="7">
        <v>0.06</v>
      </c>
      <c r="AS22" t="s">
        <v>108</v>
      </c>
      <c r="AT22" s="7">
        <v>0.01</v>
      </c>
      <c r="AU22" s="7">
        <v>0.04</v>
      </c>
      <c r="AV22" s="7">
        <v>0.01</v>
      </c>
      <c r="AW22" t="s">
        <v>108</v>
      </c>
      <c r="AX22" s="7">
        <v>0.08</v>
      </c>
      <c r="AY22" s="7">
        <v>0.03</v>
      </c>
      <c r="AZ22" s="7">
        <v>0.06</v>
      </c>
      <c r="BA22" s="7">
        <v>0.04</v>
      </c>
      <c r="BB22" s="7">
        <v>0.05</v>
      </c>
      <c r="BC22" s="7">
        <v>0.01</v>
      </c>
      <c r="BD22" t="s">
        <v>108</v>
      </c>
      <c r="BE22" s="7">
        <v>0.08</v>
      </c>
      <c r="BF22" s="7">
        <v>0.03</v>
      </c>
      <c r="BG22" s="7">
        <v>0.05</v>
      </c>
      <c r="BH22" s="7">
        <v>0.02</v>
      </c>
      <c r="BI22" s="7">
        <v>0.06</v>
      </c>
      <c r="BJ22" s="7">
        <v>0.04</v>
      </c>
      <c r="BK22" s="7">
        <v>0.03</v>
      </c>
      <c r="BL22" s="7">
        <v>0.05</v>
      </c>
      <c r="BM22" s="7">
        <v>0.06</v>
      </c>
      <c r="BN22" s="7">
        <v>0.03</v>
      </c>
      <c r="BO22" s="7">
        <v>0.02</v>
      </c>
      <c r="BP22" s="7">
        <v>0.05</v>
      </c>
      <c r="BQ22" s="7">
        <v>0.05</v>
      </c>
      <c r="BR22" s="7">
        <v>0.05</v>
      </c>
      <c r="BS22" s="7">
        <v>0.05</v>
      </c>
      <c r="BT22" s="7">
        <v>0.09</v>
      </c>
      <c r="BU22" s="7">
        <v>7.0000000000000007E-2</v>
      </c>
      <c r="BV22" s="7">
        <v>0.03</v>
      </c>
      <c r="BW22" s="7">
        <v>0.06</v>
      </c>
      <c r="BX22" s="7">
        <v>0.04</v>
      </c>
      <c r="BY22" s="7">
        <v>0.04</v>
      </c>
      <c r="BZ22" s="7">
        <v>0.04</v>
      </c>
    </row>
    <row r="23" spans="1:78" x14ac:dyDescent="0.25">
      <c r="A23" t="s">
        <v>870</v>
      </c>
      <c r="B23">
        <v>46</v>
      </c>
      <c r="C23">
        <v>37</v>
      </c>
      <c r="D23">
        <v>6</v>
      </c>
      <c r="E23">
        <v>2</v>
      </c>
      <c r="F23">
        <v>2</v>
      </c>
      <c r="G23">
        <v>27</v>
      </c>
      <c r="H23">
        <v>17</v>
      </c>
      <c r="I23">
        <v>16</v>
      </c>
      <c r="J23">
        <v>16</v>
      </c>
      <c r="K23">
        <v>7</v>
      </c>
      <c r="L23">
        <v>6</v>
      </c>
      <c r="M23">
        <v>15</v>
      </c>
      <c r="N23">
        <v>27</v>
      </c>
      <c r="O23">
        <v>2</v>
      </c>
      <c r="P23">
        <v>2</v>
      </c>
      <c r="Q23">
        <v>7</v>
      </c>
      <c r="R23">
        <v>39</v>
      </c>
      <c r="S23">
        <v>38</v>
      </c>
      <c r="T23">
        <v>5</v>
      </c>
      <c r="U23">
        <v>3</v>
      </c>
      <c r="V23">
        <v>38</v>
      </c>
      <c r="W23">
        <v>4</v>
      </c>
      <c r="X23">
        <v>3</v>
      </c>
      <c r="Y23">
        <v>2</v>
      </c>
      <c r="Z23">
        <v>43</v>
      </c>
      <c r="AA23">
        <v>46</v>
      </c>
      <c r="AB23">
        <v>43</v>
      </c>
      <c r="AC23">
        <v>7</v>
      </c>
      <c r="AD23">
        <v>39</v>
      </c>
      <c r="AE23">
        <v>0</v>
      </c>
      <c r="AF23">
        <v>33</v>
      </c>
      <c r="AG23">
        <v>11</v>
      </c>
      <c r="AH23">
        <v>2</v>
      </c>
      <c r="AI23">
        <v>41</v>
      </c>
      <c r="AJ23">
        <v>3</v>
      </c>
      <c r="AK23">
        <v>1</v>
      </c>
      <c r="AL23">
        <v>39</v>
      </c>
      <c r="AM23">
        <v>6</v>
      </c>
      <c r="AN23">
        <v>1</v>
      </c>
      <c r="AO23">
        <v>0</v>
      </c>
      <c r="AP23">
        <v>4</v>
      </c>
      <c r="AQ23">
        <v>6</v>
      </c>
      <c r="AR23">
        <v>4</v>
      </c>
      <c r="AS23">
        <v>1</v>
      </c>
      <c r="AT23">
        <v>10</v>
      </c>
      <c r="AU23">
        <v>1</v>
      </c>
      <c r="AV23">
        <v>2</v>
      </c>
      <c r="AW23">
        <v>2</v>
      </c>
      <c r="AX23">
        <v>4</v>
      </c>
      <c r="AY23">
        <v>3</v>
      </c>
      <c r="AZ23">
        <v>2</v>
      </c>
      <c r="BA23">
        <v>2</v>
      </c>
      <c r="BB23">
        <v>3</v>
      </c>
      <c r="BC23">
        <v>3</v>
      </c>
      <c r="BD23">
        <v>0</v>
      </c>
      <c r="BE23">
        <v>14</v>
      </c>
      <c r="BF23">
        <v>32</v>
      </c>
      <c r="BG23">
        <v>34</v>
      </c>
      <c r="BH23">
        <v>12</v>
      </c>
      <c r="BI23">
        <v>23</v>
      </c>
      <c r="BJ23">
        <v>5</v>
      </c>
      <c r="BK23">
        <v>5</v>
      </c>
      <c r="BL23">
        <v>1</v>
      </c>
      <c r="BM23">
        <v>17</v>
      </c>
      <c r="BN23">
        <v>25</v>
      </c>
      <c r="BO23">
        <v>4</v>
      </c>
      <c r="BP23">
        <v>0</v>
      </c>
      <c r="BQ23">
        <v>28</v>
      </c>
      <c r="BR23">
        <v>29</v>
      </c>
      <c r="BS23">
        <v>30</v>
      </c>
      <c r="BT23">
        <v>4</v>
      </c>
      <c r="BU23">
        <v>11</v>
      </c>
      <c r="BV23">
        <v>6</v>
      </c>
      <c r="BW23">
        <v>22</v>
      </c>
      <c r="BX23">
        <v>36</v>
      </c>
      <c r="BY23">
        <v>36</v>
      </c>
      <c r="BZ23">
        <v>32</v>
      </c>
    </row>
    <row r="24" spans="1:78" x14ac:dyDescent="0.25">
      <c r="B24" s="7">
        <v>0.04</v>
      </c>
      <c r="C24" s="7">
        <v>0.04</v>
      </c>
      <c r="D24" s="7">
        <v>0.06</v>
      </c>
      <c r="E24" s="7">
        <v>0.03</v>
      </c>
      <c r="F24" s="7">
        <v>0.01</v>
      </c>
      <c r="G24" s="7">
        <v>0.04</v>
      </c>
      <c r="H24" s="7">
        <v>0.05</v>
      </c>
      <c r="I24" s="7">
        <v>0.04</v>
      </c>
      <c r="J24" s="7">
        <v>0.04</v>
      </c>
      <c r="K24" s="7">
        <v>0.03</v>
      </c>
      <c r="L24" s="7">
        <v>0.03</v>
      </c>
      <c r="M24" s="7">
        <v>0.05</v>
      </c>
      <c r="N24" s="7">
        <v>0.03</v>
      </c>
      <c r="O24" s="7">
        <v>0.02</v>
      </c>
      <c r="P24" s="7">
        <v>0.08</v>
      </c>
      <c r="Q24" s="7">
        <v>0.04</v>
      </c>
      <c r="R24" s="7">
        <v>0.04</v>
      </c>
      <c r="S24" s="7">
        <v>0.04</v>
      </c>
      <c r="T24" s="7">
        <v>0.02</v>
      </c>
      <c r="U24" s="7">
        <v>0.02</v>
      </c>
      <c r="V24" s="7">
        <v>0.04</v>
      </c>
      <c r="W24" s="7">
        <v>0.04</v>
      </c>
      <c r="X24" s="7">
        <v>0.03</v>
      </c>
      <c r="Y24" s="7">
        <v>0.02</v>
      </c>
      <c r="Z24" s="7">
        <v>0.04</v>
      </c>
      <c r="AA24" s="7">
        <v>0.04</v>
      </c>
      <c r="AB24" s="7">
        <v>0.04</v>
      </c>
      <c r="AC24" s="7">
        <v>0.04</v>
      </c>
      <c r="AD24" s="7">
        <v>0.04</v>
      </c>
      <c r="AE24" t="s">
        <v>108</v>
      </c>
      <c r="AF24" s="7">
        <v>0.04</v>
      </c>
      <c r="AG24" s="7">
        <v>0.05</v>
      </c>
      <c r="AH24" s="7">
        <v>0.22</v>
      </c>
      <c r="AI24" s="7">
        <v>0.04</v>
      </c>
      <c r="AJ24" s="7">
        <v>0.04</v>
      </c>
      <c r="AK24" s="7">
        <v>0.01</v>
      </c>
      <c r="AL24" s="7">
        <v>0.06</v>
      </c>
      <c r="AM24" s="7">
        <v>0.01</v>
      </c>
      <c r="AN24" s="7">
        <v>0.12</v>
      </c>
      <c r="AO24" t="s">
        <v>108</v>
      </c>
      <c r="AP24" s="7">
        <v>0.03</v>
      </c>
      <c r="AQ24" s="7">
        <v>0.04</v>
      </c>
      <c r="AR24" s="7">
        <v>0.08</v>
      </c>
      <c r="AS24" s="7">
        <v>0.03</v>
      </c>
      <c r="AT24" s="7">
        <v>0.08</v>
      </c>
      <c r="AU24" s="7">
        <v>0.01</v>
      </c>
      <c r="AV24" s="7">
        <v>0.02</v>
      </c>
      <c r="AW24" s="7">
        <v>0.08</v>
      </c>
      <c r="AX24" s="7">
        <v>0.05</v>
      </c>
      <c r="AY24" s="7">
        <v>0.03</v>
      </c>
      <c r="AZ24" s="7">
        <v>0.02</v>
      </c>
      <c r="BA24" s="7">
        <v>0.03</v>
      </c>
      <c r="BB24" s="7">
        <v>0.03</v>
      </c>
      <c r="BC24" s="7">
        <v>0.04</v>
      </c>
      <c r="BD24" t="s">
        <v>108</v>
      </c>
      <c r="BE24" s="7">
        <v>0.06</v>
      </c>
      <c r="BF24" s="7">
        <v>0.03</v>
      </c>
      <c r="BG24" s="7">
        <v>0.04</v>
      </c>
      <c r="BH24" s="7">
        <v>0.03</v>
      </c>
      <c r="BI24" s="7">
        <v>0.06</v>
      </c>
      <c r="BJ24" s="7">
        <v>0.02</v>
      </c>
      <c r="BK24" s="7">
        <v>0.04</v>
      </c>
      <c r="BL24" s="7">
        <v>0.02</v>
      </c>
      <c r="BM24" s="7">
        <v>0.04</v>
      </c>
      <c r="BN24" s="7">
        <v>0.05</v>
      </c>
      <c r="BO24" s="7">
        <v>0.02</v>
      </c>
      <c r="BP24" t="s">
        <v>108</v>
      </c>
      <c r="BQ24" s="7">
        <v>7.0000000000000007E-2</v>
      </c>
      <c r="BR24" s="7">
        <v>0.05</v>
      </c>
      <c r="BS24" s="7">
        <v>0.05</v>
      </c>
      <c r="BT24" s="7">
        <v>0.05</v>
      </c>
      <c r="BU24" s="7">
        <v>0.06</v>
      </c>
      <c r="BV24" s="7">
        <v>7.0000000000000007E-2</v>
      </c>
      <c r="BW24" s="7">
        <v>0.06</v>
      </c>
      <c r="BX24" s="7">
        <v>0.04</v>
      </c>
      <c r="BY24" s="7">
        <v>0.04</v>
      </c>
      <c r="BZ24" s="7">
        <v>0.04</v>
      </c>
    </row>
    <row r="25" spans="1:78" x14ac:dyDescent="0.25">
      <c r="A25" t="s">
        <v>652</v>
      </c>
      <c r="B25">
        <v>35</v>
      </c>
      <c r="C25">
        <v>30</v>
      </c>
      <c r="D25">
        <v>3</v>
      </c>
      <c r="E25">
        <v>2</v>
      </c>
      <c r="F25">
        <v>4</v>
      </c>
      <c r="G25">
        <v>21</v>
      </c>
      <c r="H25">
        <v>10</v>
      </c>
      <c r="I25">
        <v>14</v>
      </c>
      <c r="J25">
        <v>13</v>
      </c>
      <c r="K25">
        <v>5</v>
      </c>
      <c r="L25">
        <v>3</v>
      </c>
      <c r="M25">
        <v>7</v>
      </c>
      <c r="N25">
        <v>18</v>
      </c>
      <c r="O25">
        <v>8</v>
      </c>
      <c r="P25">
        <v>2</v>
      </c>
      <c r="Q25">
        <v>3</v>
      </c>
      <c r="R25">
        <v>32</v>
      </c>
      <c r="S25">
        <v>29</v>
      </c>
      <c r="T25">
        <v>3</v>
      </c>
      <c r="U25">
        <v>3</v>
      </c>
      <c r="V25">
        <v>31</v>
      </c>
      <c r="W25">
        <v>2</v>
      </c>
      <c r="X25">
        <v>0</v>
      </c>
      <c r="Y25">
        <v>3</v>
      </c>
      <c r="Z25">
        <v>32</v>
      </c>
      <c r="AA25">
        <v>35</v>
      </c>
      <c r="AB25">
        <v>32</v>
      </c>
      <c r="AC25">
        <v>2</v>
      </c>
      <c r="AD25">
        <v>33</v>
      </c>
      <c r="AE25">
        <v>1</v>
      </c>
      <c r="AF25">
        <v>23</v>
      </c>
      <c r="AG25">
        <v>10</v>
      </c>
      <c r="AH25">
        <v>0</v>
      </c>
      <c r="AI25">
        <v>35</v>
      </c>
      <c r="AJ25">
        <v>0</v>
      </c>
      <c r="AK25">
        <v>1</v>
      </c>
      <c r="AL25">
        <v>25</v>
      </c>
      <c r="AM25">
        <v>8</v>
      </c>
      <c r="AN25">
        <v>0</v>
      </c>
      <c r="AO25">
        <v>2</v>
      </c>
      <c r="AP25">
        <v>4</v>
      </c>
      <c r="AQ25">
        <v>5</v>
      </c>
      <c r="AR25">
        <v>2</v>
      </c>
      <c r="AS25">
        <v>4</v>
      </c>
      <c r="AT25">
        <v>2</v>
      </c>
      <c r="AU25">
        <v>3</v>
      </c>
      <c r="AV25">
        <v>0</v>
      </c>
      <c r="AW25">
        <v>0</v>
      </c>
      <c r="AX25">
        <v>3</v>
      </c>
      <c r="AY25">
        <v>3</v>
      </c>
      <c r="AZ25">
        <v>2</v>
      </c>
      <c r="BA25">
        <v>1</v>
      </c>
      <c r="BB25">
        <v>5</v>
      </c>
      <c r="BC25">
        <v>2</v>
      </c>
      <c r="BD25">
        <v>0</v>
      </c>
      <c r="BE25">
        <v>12</v>
      </c>
      <c r="BF25">
        <v>23</v>
      </c>
      <c r="BG25">
        <v>27</v>
      </c>
      <c r="BH25">
        <v>8</v>
      </c>
      <c r="BI25">
        <v>15</v>
      </c>
      <c r="BJ25">
        <v>10</v>
      </c>
      <c r="BK25">
        <v>1</v>
      </c>
      <c r="BL25">
        <v>0</v>
      </c>
      <c r="BM25">
        <v>20</v>
      </c>
      <c r="BN25">
        <v>10</v>
      </c>
      <c r="BO25">
        <v>1</v>
      </c>
      <c r="BP25">
        <v>3</v>
      </c>
      <c r="BQ25">
        <v>20</v>
      </c>
      <c r="BR25">
        <v>26</v>
      </c>
      <c r="BS25">
        <v>26</v>
      </c>
      <c r="BT25">
        <v>1</v>
      </c>
      <c r="BU25">
        <v>12</v>
      </c>
      <c r="BV25">
        <v>1</v>
      </c>
      <c r="BW25">
        <v>20</v>
      </c>
      <c r="BX25">
        <v>18</v>
      </c>
      <c r="BY25">
        <v>22</v>
      </c>
      <c r="BZ25">
        <v>16</v>
      </c>
    </row>
    <row r="26" spans="1:78" x14ac:dyDescent="0.25">
      <c r="B26" s="7">
        <v>0.03</v>
      </c>
      <c r="C26" s="7">
        <v>0.03</v>
      </c>
      <c r="D26" s="7">
        <v>0.03</v>
      </c>
      <c r="E26" s="7">
        <v>0.03</v>
      </c>
      <c r="F26" s="7">
        <v>0.02</v>
      </c>
      <c r="G26" s="7">
        <v>0.03</v>
      </c>
      <c r="H26" s="7">
        <v>0.03</v>
      </c>
      <c r="I26" s="7">
        <v>0.04</v>
      </c>
      <c r="J26" s="7">
        <v>0.03</v>
      </c>
      <c r="K26" s="7">
        <v>0.02</v>
      </c>
      <c r="L26" s="7">
        <v>0.01</v>
      </c>
      <c r="M26" s="7">
        <v>0.02</v>
      </c>
      <c r="N26" s="7">
        <v>0.02</v>
      </c>
      <c r="O26" s="7">
        <v>0.08</v>
      </c>
      <c r="P26" s="7">
        <v>7.0000000000000007E-2</v>
      </c>
      <c r="Q26" s="7">
        <v>0.02</v>
      </c>
      <c r="R26" s="7">
        <v>0.03</v>
      </c>
      <c r="S26" s="7">
        <v>0.03</v>
      </c>
      <c r="T26" s="7">
        <v>0.01</v>
      </c>
      <c r="U26" s="7">
        <v>0.02</v>
      </c>
      <c r="V26" s="7">
        <v>0.03</v>
      </c>
      <c r="W26" s="7">
        <v>0.02</v>
      </c>
      <c r="X26" t="s">
        <v>108</v>
      </c>
      <c r="Y26" s="7">
        <v>0.02</v>
      </c>
      <c r="Z26" s="7">
        <v>0.03</v>
      </c>
      <c r="AA26" s="7">
        <v>0.03</v>
      </c>
      <c r="AB26" s="7">
        <v>0.03</v>
      </c>
      <c r="AC26" s="7">
        <v>0.01</v>
      </c>
      <c r="AD26" s="7">
        <v>0.03</v>
      </c>
      <c r="AE26" s="7">
        <v>0.02</v>
      </c>
      <c r="AF26" s="7">
        <v>0.02</v>
      </c>
      <c r="AG26" s="7">
        <v>0.04</v>
      </c>
      <c r="AH26" t="s">
        <v>108</v>
      </c>
      <c r="AI26" s="7">
        <v>0.04</v>
      </c>
      <c r="AJ26" t="s">
        <v>108</v>
      </c>
      <c r="AK26" s="7">
        <v>0.01</v>
      </c>
      <c r="AL26" s="7">
        <v>0.04</v>
      </c>
      <c r="AM26" s="7">
        <v>0.02</v>
      </c>
      <c r="AN26" t="s">
        <v>108</v>
      </c>
      <c r="AO26" s="7">
        <v>0.04</v>
      </c>
      <c r="AP26" s="7">
        <v>0.04</v>
      </c>
      <c r="AQ26" s="7">
        <v>0.03</v>
      </c>
      <c r="AR26" s="7">
        <v>0.03</v>
      </c>
      <c r="AS26" s="7">
        <v>7.0000000000000007E-2</v>
      </c>
      <c r="AT26" s="7">
        <v>0.01</v>
      </c>
      <c r="AU26" s="7">
        <v>0.04</v>
      </c>
      <c r="AV26" t="s">
        <v>108</v>
      </c>
      <c r="AW26" t="s">
        <v>108</v>
      </c>
      <c r="AX26" s="7">
        <v>0.03</v>
      </c>
      <c r="AY26" s="7">
        <v>0.02</v>
      </c>
      <c r="AZ26" s="7">
        <v>0.03</v>
      </c>
      <c r="BA26" s="7">
        <v>0.01</v>
      </c>
      <c r="BB26" s="7">
        <v>0.05</v>
      </c>
      <c r="BC26" s="7">
        <v>0.03</v>
      </c>
      <c r="BD26" t="s">
        <v>108</v>
      </c>
      <c r="BE26" s="7">
        <v>0.05</v>
      </c>
      <c r="BF26" s="7">
        <v>0.02</v>
      </c>
      <c r="BG26" s="7">
        <v>0.03</v>
      </c>
      <c r="BH26" s="7">
        <v>0.02</v>
      </c>
      <c r="BI26" s="7">
        <v>0.04</v>
      </c>
      <c r="BJ26" s="7">
        <v>0.04</v>
      </c>
      <c r="BK26" s="7">
        <v>0.01</v>
      </c>
      <c r="BL26" t="s">
        <v>108</v>
      </c>
      <c r="BM26" s="7">
        <v>0.05</v>
      </c>
      <c r="BN26" s="7">
        <v>0.02</v>
      </c>
      <c r="BO26">
        <v>0</v>
      </c>
      <c r="BP26" s="7">
        <v>0.05</v>
      </c>
      <c r="BQ26" s="7">
        <v>0.05</v>
      </c>
      <c r="BR26" s="7">
        <v>0.04</v>
      </c>
      <c r="BS26" s="7">
        <v>0.04</v>
      </c>
      <c r="BT26" s="7">
        <v>0.01</v>
      </c>
      <c r="BU26" s="7">
        <v>0.06</v>
      </c>
      <c r="BV26" s="7">
        <v>0.01</v>
      </c>
      <c r="BW26" s="7">
        <v>0.06</v>
      </c>
      <c r="BX26" s="7">
        <v>0.02</v>
      </c>
      <c r="BY26" s="7">
        <v>0.02</v>
      </c>
      <c r="BZ26" s="7">
        <v>0.02</v>
      </c>
    </row>
    <row r="27" spans="1:78" x14ac:dyDescent="0.25">
      <c r="A27" t="s">
        <v>653</v>
      </c>
      <c r="B27">
        <v>34</v>
      </c>
      <c r="C27">
        <v>30</v>
      </c>
      <c r="D27">
        <v>1</v>
      </c>
      <c r="E27">
        <v>3</v>
      </c>
      <c r="F27">
        <v>1</v>
      </c>
      <c r="G27">
        <v>20</v>
      </c>
      <c r="H27">
        <v>13</v>
      </c>
      <c r="I27">
        <v>7</v>
      </c>
      <c r="J27">
        <v>7</v>
      </c>
      <c r="K27">
        <v>11</v>
      </c>
      <c r="L27">
        <v>9</v>
      </c>
      <c r="M27">
        <v>13</v>
      </c>
      <c r="N27">
        <v>15</v>
      </c>
      <c r="O27">
        <v>4</v>
      </c>
      <c r="P27">
        <v>2</v>
      </c>
      <c r="Q27">
        <v>12</v>
      </c>
      <c r="R27">
        <v>22</v>
      </c>
      <c r="S27">
        <v>18</v>
      </c>
      <c r="T27">
        <v>5</v>
      </c>
      <c r="U27">
        <v>8</v>
      </c>
      <c r="V27">
        <v>22</v>
      </c>
      <c r="W27">
        <v>4</v>
      </c>
      <c r="X27">
        <v>7</v>
      </c>
      <c r="Y27">
        <v>3</v>
      </c>
      <c r="Z27">
        <v>30</v>
      </c>
      <c r="AA27">
        <v>34</v>
      </c>
      <c r="AB27">
        <v>30</v>
      </c>
      <c r="AC27">
        <v>3</v>
      </c>
      <c r="AD27">
        <v>30</v>
      </c>
      <c r="AE27">
        <v>1</v>
      </c>
      <c r="AF27">
        <v>28</v>
      </c>
      <c r="AG27">
        <v>5</v>
      </c>
      <c r="AH27">
        <v>0</v>
      </c>
      <c r="AI27">
        <v>25</v>
      </c>
      <c r="AJ27">
        <v>4</v>
      </c>
      <c r="AK27">
        <v>5</v>
      </c>
      <c r="AL27">
        <v>14</v>
      </c>
      <c r="AM27">
        <v>16</v>
      </c>
      <c r="AN27">
        <v>1</v>
      </c>
      <c r="AO27">
        <v>3</v>
      </c>
      <c r="AP27">
        <v>4</v>
      </c>
      <c r="AQ27">
        <v>0</v>
      </c>
      <c r="AR27">
        <v>6</v>
      </c>
      <c r="AS27">
        <v>5</v>
      </c>
      <c r="AT27">
        <v>1</v>
      </c>
      <c r="AU27">
        <v>5</v>
      </c>
      <c r="AV27">
        <v>2</v>
      </c>
      <c r="AW27">
        <v>0</v>
      </c>
      <c r="AX27">
        <v>1</v>
      </c>
      <c r="AY27">
        <v>3</v>
      </c>
      <c r="AZ27">
        <v>1</v>
      </c>
      <c r="BA27">
        <v>1</v>
      </c>
      <c r="BB27">
        <v>2</v>
      </c>
      <c r="BC27">
        <v>4</v>
      </c>
      <c r="BD27">
        <v>0</v>
      </c>
      <c r="BE27">
        <v>4</v>
      </c>
      <c r="BF27">
        <v>30</v>
      </c>
      <c r="BG27">
        <v>19</v>
      </c>
      <c r="BH27">
        <v>15</v>
      </c>
      <c r="BI27">
        <v>6</v>
      </c>
      <c r="BJ27">
        <v>3</v>
      </c>
      <c r="BK27">
        <v>8</v>
      </c>
      <c r="BL27">
        <v>1</v>
      </c>
      <c r="BM27">
        <v>4</v>
      </c>
      <c r="BN27">
        <v>9</v>
      </c>
      <c r="BO27">
        <v>13</v>
      </c>
      <c r="BP27">
        <v>7</v>
      </c>
      <c r="BQ27">
        <v>7</v>
      </c>
      <c r="BR27">
        <v>6</v>
      </c>
      <c r="BS27">
        <v>7</v>
      </c>
      <c r="BT27">
        <v>1</v>
      </c>
      <c r="BU27">
        <v>3</v>
      </c>
      <c r="BV27">
        <v>2</v>
      </c>
      <c r="BW27">
        <v>6</v>
      </c>
      <c r="BX27">
        <v>21</v>
      </c>
      <c r="BY27">
        <v>25</v>
      </c>
      <c r="BZ27">
        <v>20</v>
      </c>
    </row>
    <row r="28" spans="1:78" x14ac:dyDescent="0.25">
      <c r="B28" s="7">
        <v>0.03</v>
      </c>
      <c r="C28" s="7">
        <v>0.03</v>
      </c>
      <c r="D28" s="7">
        <v>0.01</v>
      </c>
      <c r="E28" s="7">
        <v>0.04</v>
      </c>
      <c r="F28" s="7">
        <v>0.01</v>
      </c>
      <c r="G28" s="7">
        <v>0.03</v>
      </c>
      <c r="H28" s="7">
        <v>0.04</v>
      </c>
      <c r="I28" s="7">
        <v>0.02</v>
      </c>
      <c r="J28" s="7">
        <v>0.02</v>
      </c>
      <c r="K28" s="7">
        <v>0.05</v>
      </c>
      <c r="L28" s="7">
        <v>0.04</v>
      </c>
      <c r="M28" s="7">
        <v>0.05</v>
      </c>
      <c r="N28" s="7">
        <v>0.02</v>
      </c>
      <c r="O28" s="7">
        <v>0.04</v>
      </c>
      <c r="P28" s="7">
        <v>0.06</v>
      </c>
      <c r="Q28" s="7">
        <v>7.0000000000000007E-2</v>
      </c>
      <c r="R28" s="7">
        <v>0.02</v>
      </c>
      <c r="S28" s="7">
        <v>0.02</v>
      </c>
      <c r="T28" s="7">
        <v>0.03</v>
      </c>
      <c r="U28" s="7">
        <v>0.06</v>
      </c>
      <c r="V28" s="7">
        <v>0.02</v>
      </c>
      <c r="W28" s="7">
        <v>0.04</v>
      </c>
      <c r="X28" s="7">
        <v>0.06</v>
      </c>
      <c r="Y28" s="7">
        <v>0.03</v>
      </c>
      <c r="Z28" s="7">
        <v>0.03</v>
      </c>
      <c r="AA28" s="7">
        <v>0.03</v>
      </c>
      <c r="AB28" s="7">
        <v>0.03</v>
      </c>
      <c r="AC28" s="7">
        <v>0.02</v>
      </c>
      <c r="AD28" s="7">
        <v>0.03</v>
      </c>
      <c r="AE28" s="7">
        <v>0.03</v>
      </c>
      <c r="AF28" s="7">
        <v>0.03</v>
      </c>
      <c r="AG28" s="7">
        <v>0.02</v>
      </c>
      <c r="AH28" t="s">
        <v>108</v>
      </c>
      <c r="AI28" s="7">
        <v>0.03</v>
      </c>
      <c r="AJ28" s="7">
        <v>0.04</v>
      </c>
      <c r="AK28" s="7">
        <v>0.05</v>
      </c>
      <c r="AL28" s="7">
        <v>0.02</v>
      </c>
      <c r="AM28" s="7">
        <v>0.04</v>
      </c>
      <c r="AN28" s="7">
        <v>0.12</v>
      </c>
      <c r="AO28" s="7">
        <v>0.05</v>
      </c>
      <c r="AP28" s="7">
        <v>0.04</v>
      </c>
      <c r="AQ28" t="s">
        <v>108</v>
      </c>
      <c r="AR28" s="7">
        <v>0.11</v>
      </c>
      <c r="AS28" s="7">
        <v>0.09</v>
      </c>
      <c r="AT28" s="7">
        <v>0.01</v>
      </c>
      <c r="AU28" s="7">
        <v>0.06</v>
      </c>
      <c r="AV28" s="7">
        <v>0.02</v>
      </c>
      <c r="AW28" t="s">
        <v>108</v>
      </c>
      <c r="AX28" s="7">
        <v>0.01</v>
      </c>
      <c r="AY28" s="7">
        <v>0.02</v>
      </c>
      <c r="AZ28" s="7">
        <v>0.01</v>
      </c>
      <c r="BA28" s="7">
        <v>0.01</v>
      </c>
      <c r="BB28" s="7">
        <v>0.02</v>
      </c>
      <c r="BC28" s="7">
        <v>0.05</v>
      </c>
      <c r="BD28" t="s">
        <v>108</v>
      </c>
      <c r="BE28" s="7">
        <v>0.02</v>
      </c>
      <c r="BF28" s="7">
        <v>0.03</v>
      </c>
      <c r="BG28" s="7">
        <v>0.02</v>
      </c>
      <c r="BH28" s="7">
        <v>0.04</v>
      </c>
      <c r="BI28" s="7">
        <v>0.01</v>
      </c>
      <c r="BJ28" s="7">
        <v>0.01</v>
      </c>
      <c r="BK28" s="7">
        <v>0.06</v>
      </c>
      <c r="BL28" s="7">
        <v>0.02</v>
      </c>
      <c r="BM28" s="7">
        <v>0.01</v>
      </c>
      <c r="BN28" s="7">
        <v>0.02</v>
      </c>
      <c r="BO28" s="7">
        <v>0.05</v>
      </c>
      <c r="BP28" s="7">
        <v>0.11</v>
      </c>
      <c r="BQ28" s="7">
        <v>0.02</v>
      </c>
      <c r="BR28" s="7">
        <v>0.01</v>
      </c>
      <c r="BS28" s="7">
        <v>0.01</v>
      </c>
      <c r="BT28" s="7">
        <v>0.01</v>
      </c>
      <c r="BU28" s="7">
        <v>0.02</v>
      </c>
      <c r="BV28" s="7">
        <v>0.02</v>
      </c>
      <c r="BW28" s="7">
        <v>0.02</v>
      </c>
      <c r="BX28" s="7">
        <v>0.02</v>
      </c>
      <c r="BY28" s="7">
        <v>0.03</v>
      </c>
      <c r="BZ28" s="7">
        <v>0.03</v>
      </c>
    </row>
    <row r="29" spans="1:78" x14ac:dyDescent="0.25">
      <c r="A29" t="s">
        <v>869</v>
      </c>
      <c r="B29">
        <v>22</v>
      </c>
      <c r="C29">
        <v>18</v>
      </c>
      <c r="D29">
        <v>1</v>
      </c>
      <c r="E29">
        <v>3</v>
      </c>
      <c r="F29">
        <v>1</v>
      </c>
      <c r="G29">
        <v>14</v>
      </c>
      <c r="H29">
        <v>7</v>
      </c>
      <c r="I29">
        <v>6</v>
      </c>
      <c r="J29">
        <v>5</v>
      </c>
      <c r="K29">
        <v>3</v>
      </c>
      <c r="L29">
        <v>8</v>
      </c>
      <c r="M29">
        <v>7</v>
      </c>
      <c r="N29">
        <v>9</v>
      </c>
      <c r="O29">
        <v>4</v>
      </c>
      <c r="P29">
        <v>1</v>
      </c>
      <c r="Q29">
        <v>3</v>
      </c>
      <c r="R29">
        <v>19</v>
      </c>
      <c r="S29">
        <v>19</v>
      </c>
      <c r="T29">
        <v>1</v>
      </c>
      <c r="U29">
        <v>1</v>
      </c>
      <c r="V29">
        <v>11</v>
      </c>
      <c r="W29">
        <v>3</v>
      </c>
      <c r="X29">
        <v>6</v>
      </c>
      <c r="Y29">
        <v>2</v>
      </c>
      <c r="Z29">
        <v>20</v>
      </c>
      <c r="AA29">
        <v>22</v>
      </c>
      <c r="AB29">
        <v>20</v>
      </c>
      <c r="AC29">
        <v>2</v>
      </c>
      <c r="AD29">
        <v>18</v>
      </c>
      <c r="AE29">
        <v>1</v>
      </c>
      <c r="AF29">
        <v>19</v>
      </c>
      <c r="AG29">
        <v>3</v>
      </c>
      <c r="AH29">
        <v>0</v>
      </c>
      <c r="AI29">
        <v>16</v>
      </c>
      <c r="AJ29">
        <v>4</v>
      </c>
      <c r="AK29">
        <v>1</v>
      </c>
      <c r="AL29">
        <v>11</v>
      </c>
      <c r="AM29">
        <v>10</v>
      </c>
      <c r="AN29">
        <v>0</v>
      </c>
      <c r="AO29">
        <v>1</v>
      </c>
      <c r="AP29">
        <v>4</v>
      </c>
      <c r="AQ29">
        <v>0</v>
      </c>
      <c r="AR29">
        <v>1</v>
      </c>
      <c r="AS29">
        <v>2</v>
      </c>
      <c r="AT29">
        <v>3</v>
      </c>
      <c r="AU29">
        <v>4</v>
      </c>
      <c r="AV29">
        <v>1</v>
      </c>
      <c r="AW29">
        <v>1</v>
      </c>
      <c r="AX29">
        <v>0</v>
      </c>
      <c r="AY29">
        <v>1</v>
      </c>
      <c r="AZ29">
        <v>0</v>
      </c>
      <c r="BA29">
        <v>3</v>
      </c>
      <c r="BB29">
        <v>1</v>
      </c>
      <c r="BC29">
        <v>1</v>
      </c>
      <c r="BD29">
        <v>0</v>
      </c>
      <c r="BE29">
        <v>2</v>
      </c>
      <c r="BF29">
        <v>20</v>
      </c>
      <c r="BG29">
        <v>14</v>
      </c>
      <c r="BH29">
        <v>8</v>
      </c>
      <c r="BI29">
        <v>5</v>
      </c>
      <c r="BJ29">
        <v>6</v>
      </c>
      <c r="BK29">
        <v>3</v>
      </c>
      <c r="BL29">
        <v>0</v>
      </c>
      <c r="BM29">
        <v>6</v>
      </c>
      <c r="BN29">
        <v>4</v>
      </c>
      <c r="BO29">
        <v>9</v>
      </c>
      <c r="BP29">
        <v>3</v>
      </c>
      <c r="BQ29">
        <v>7</v>
      </c>
      <c r="BR29">
        <v>10</v>
      </c>
      <c r="BS29">
        <v>9</v>
      </c>
      <c r="BT29">
        <v>0</v>
      </c>
      <c r="BU29">
        <v>2</v>
      </c>
      <c r="BV29">
        <v>2</v>
      </c>
      <c r="BW29">
        <v>6</v>
      </c>
      <c r="BX29">
        <v>18</v>
      </c>
      <c r="BY29">
        <v>20</v>
      </c>
      <c r="BZ29">
        <v>17</v>
      </c>
    </row>
    <row r="30" spans="1:78" x14ac:dyDescent="0.25">
      <c r="B30" s="7">
        <v>0.02</v>
      </c>
      <c r="C30" s="7">
        <v>0.02</v>
      </c>
      <c r="D30" s="7">
        <v>0.01</v>
      </c>
      <c r="E30" s="7">
        <v>0.05</v>
      </c>
      <c r="F30" s="7">
        <v>0.01</v>
      </c>
      <c r="G30" s="7">
        <v>0.02</v>
      </c>
      <c r="H30" s="7">
        <v>0.02</v>
      </c>
      <c r="I30" s="7">
        <v>0.02</v>
      </c>
      <c r="J30" s="7">
        <v>0.01</v>
      </c>
      <c r="K30" s="7">
        <v>0.02</v>
      </c>
      <c r="L30" s="7">
        <v>0.03</v>
      </c>
      <c r="M30" s="7">
        <v>0.03</v>
      </c>
      <c r="N30" s="7">
        <v>0.01</v>
      </c>
      <c r="O30" s="7">
        <v>0.04</v>
      </c>
      <c r="P30" s="7">
        <v>0.04</v>
      </c>
      <c r="Q30" s="7">
        <v>0.02</v>
      </c>
      <c r="R30" s="7">
        <v>0.02</v>
      </c>
      <c r="S30" s="7">
        <v>0.02</v>
      </c>
      <c r="T30">
        <v>0</v>
      </c>
      <c r="U30" s="7">
        <v>0.01</v>
      </c>
      <c r="V30" s="7">
        <v>0.01</v>
      </c>
      <c r="W30" s="7">
        <v>0.02</v>
      </c>
      <c r="X30" s="7">
        <v>0.06</v>
      </c>
      <c r="Y30" s="7">
        <v>0.02</v>
      </c>
      <c r="Z30" s="7">
        <v>0.02</v>
      </c>
      <c r="AA30" s="7">
        <v>0.02</v>
      </c>
      <c r="AB30" s="7">
        <v>0.02</v>
      </c>
      <c r="AC30" s="7">
        <v>0.01</v>
      </c>
      <c r="AD30" s="7">
        <v>0.02</v>
      </c>
      <c r="AE30" s="7">
        <v>0.03</v>
      </c>
      <c r="AF30" s="7">
        <v>0.02</v>
      </c>
      <c r="AG30" s="7">
        <v>0.01</v>
      </c>
      <c r="AH30" t="s">
        <v>108</v>
      </c>
      <c r="AI30" s="7">
        <v>0.02</v>
      </c>
      <c r="AJ30" s="7">
        <v>0.05</v>
      </c>
      <c r="AK30" s="7">
        <v>0.01</v>
      </c>
      <c r="AL30" s="7">
        <v>0.02</v>
      </c>
      <c r="AM30" s="7">
        <v>0.02</v>
      </c>
      <c r="AN30" t="s">
        <v>108</v>
      </c>
      <c r="AO30" s="7">
        <v>0.01</v>
      </c>
      <c r="AP30" s="7">
        <v>0.03</v>
      </c>
      <c r="AQ30" t="s">
        <v>108</v>
      </c>
      <c r="AR30" s="7">
        <v>0.03</v>
      </c>
      <c r="AS30" s="7">
        <v>0.04</v>
      </c>
      <c r="AT30" s="7">
        <v>0.02</v>
      </c>
      <c r="AU30" s="7">
        <v>0.05</v>
      </c>
      <c r="AV30" s="7">
        <v>0.01</v>
      </c>
      <c r="AW30" s="7">
        <v>0.03</v>
      </c>
      <c r="AX30" t="s">
        <v>108</v>
      </c>
      <c r="AY30" s="7">
        <v>0.01</v>
      </c>
      <c r="AZ30" t="s">
        <v>108</v>
      </c>
      <c r="BA30" s="7">
        <v>0.04</v>
      </c>
      <c r="BB30" s="7">
        <v>0.01</v>
      </c>
      <c r="BC30" s="7">
        <v>0.02</v>
      </c>
      <c r="BD30" t="s">
        <v>108</v>
      </c>
      <c r="BE30" s="7">
        <v>0.01</v>
      </c>
      <c r="BF30" s="7">
        <v>0.02</v>
      </c>
      <c r="BG30" s="7">
        <v>0.02</v>
      </c>
      <c r="BH30" s="7">
        <v>0.02</v>
      </c>
      <c r="BI30" s="7">
        <v>0.01</v>
      </c>
      <c r="BJ30" s="7">
        <v>0.03</v>
      </c>
      <c r="BK30" s="7">
        <v>0.02</v>
      </c>
      <c r="BL30" t="s">
        <v>108</v>
      </c>
      <c r="BM30" s="7">
        <v>0.02</v>
      </c>
      <c r="BN30" s="7">
        <v>0.01</v>
      </c>
      <c r="BO30" s="7">
        <v>0.03</v>
      </c>
      <c r="BP30" s="7">
        <v>0.05</v>
      </c>
      <c r="BQ30" s="7">
        <v>0.02</v>
      </c>
      <c r="BR30" s="7">
        <v>0.02</v>
      </c>
      <c r="BS30" s="7">
        <v>0.02</v>
      </c>
      <c r="BT30" t="s">
        <v>108</v>
      </c>
      <c r="BU30" s="7">
        <v>0.01</v>
      </c>
      <c r="BV30" s="7">
        <v>0.02</v>
      </c>
      <c r="BW30" s="7">
        <v>0.02</v>
      </c>
      <c r="BX30" s="7">
        <v>0.02</v>
      </c>
      <c r="BY30" s="7">
        <v>0.02</v>
      </c>
      <c r="BZ30" s="7">
        <v>0.02</v>
      </c>
    </row>
    <row r="31" spans="1:78" x14ac:dyDescent="0.25">
      <c r="A31" t="s">
        <v>566</v>
      </c>
      <c r="B31">
        <v>7</v>
      </c>
      <c r="C31">
        <v>7</v>
      </c>
      <c r="D31">
        <v>0</v>
      </c>
      <c r="E31">
        <v>0</v>
      </c>
      <c r="F31">
        <v>1</v>
      </c>
      <c r="G31">
        <v>3</v>
      </c>
      <c r="H31">
        <v>3</v>
      </c>
      <c r="I31">
        <v>0</v>
      </c>
      <c r="J31">
        <v>3</v>
      </c>
      <c r="K31">
        <v>1</v>
      </c>
      <c r="L31">
        <v>4</v>
      </c>
      <c r="M31">
        <v>3</v>
      </c>
      <c r="N31">
        <v>4</v>
      </c>
      <c r="O31">
        <v>0</v>
      </c>
      <c r="P31">
        <v>0</v>
      </c>
      <c r="Q31">
        <v>0</v>
      </c>
      <c r="R31">
        <v>7</v>
      </c>
      <c r="S31">
        <v>4</v>
      </c>
      <c r="T31">
        <v>0</v>
      </c>
      <c r="U31">
        <v>4</v>
      </c>
      <c r="V31">
        <v>2</v>
      </c>
      <c r="W31">
        <v>2</v>
      </c>
      <c r="X31">
        <v>3</v>
      </c>
      <c r="Y31">
        <v>2</v>
      </c>
      <c r="Z31">
        <v>6</v>
      </c>
      <c r="AA31">
        <v>7</v>
      </c>
      <c r="AB31">
        <v>6</v>
      </c>
      <c r="AC31">
        <v>0</v>
      </c>
      <c r="AD31">
        <v>4</v>
      </c>
      <c r="AE31">
        <v>3</v>
      </c>
      <c r="AF31">
        <v>7</v>
      </c>
      <c r="AG31">
        <v>1</v>
      </c>
      <c r="AH31">
        <v>0</v>
      </c>
      <c r="AI31">
        <v>5</v>
      </c>
      <c r="AJ31">
        <v>0</v>
      </c>
      <c r="AK31">
        <v>2</v>
      </c>
      <c r="AL31">
        <v>0</v>
      </c>
      <c r="AM31">
        <v>6</v>
      </c>
      <c r="AN31">
        <v>1</v>
      </c>
      <c r="AO31">
        <v>0</v>
      </c>
      <c r="AP31">
        <v>0</v>
      </c>
      <c r="AQ31">
        <v>0</v>
      </c>
      <c r="AR31">
        <v>1</v>
      </c>
      <c r="AS31">
        <v>0</v>
      </c>
      <c r="AT31">
        <v>1</v>
      </c>
      <c r="AU31">
        <v>0</v>
      </c>
      <c r="AV31">
        <v>2</v>
      </c>
      <c r="AW31">
        <v>0</v>
      </c>
      <c r="AX31">
        <v>0</v>
      </c>
      <c r="AY31">
        <v>2</v>
      </c>
      <c r="AZ31">
        <v>1</v>
      </c>
      <c r="BA31">
        <v>0</v>
      </c>
      <c r="BB31">
        <v>1</v>
      </c>
      <c r="BC31">
        <v>0</v>
      </c>
      <c r="BD31">
        <v>0</v>
      </c>
      <c r="BE31">
        <v>1</v>
      </c>
      <c r="BF31">
        <v>7</v>
      </c>
      <c r="BG31">
        <v>6</v>
      </c>
      <c r="BH31">
        <v>2</v>
      </c>
      <c r="BI31">
        <v>1</v>
      </c>
      <c r="BJ31">
        <v>2</v>
      </c>
      <c r="BK31">
        <v>2</v>
      </c>
      <c r="BL31">
        <v>1</v>
      </c>
      <c r="BM31">
        <v>1</v>
      </c>
      <c r="BN31">
        <v>4</v>
      </c>
      <c r="BO31">
        <v>1</v>
      </c>
      <c r="BP31">
        <v>2</v>
      </c>
      <c r="BQ31">
        <v>2</v>
      </c>
      <c r="BR31">
        <v>4</v>
      </c>
      <c r="BS31">
        <v>3</v>
      </c>
      <c r="BT31">
        <v>1</v>
      </c>
      <c r="BU31">
        <v>1</v>
      </c>
      <c r="BV31">
        <v>1</v>
      </c>
      <c r="BW31">
        <v>0</v>
      </c>
      <c r="BX31">
        <v>5</v>
      </c>
      <c r="BY31">
        <v>4</v>
      </c>
      <c r="BZ31">
        <v>4</v>
      </c>
    </row>
    <row r="32" spans="1:78" x14ac:dyDescent="0.25">
      <c r="B32" s="7">
        <v>0.01</v>
      </c>
      <c r="C32" s="7">
        <v>0.01</v>
      </c>
      <c r="D32" t="s">
        <v>108</v>
      </c>
      <c r="E32" t="s">
        <v>108</v>
      </c>
      <c r="F32" s="7">
        <v>0.01</v>
      </c>
      <c r="G32">
        <v>0</v>
      </c>
      <c r="H32" s="7">
        <v>0.01</v>
      </c>
      <c r="I32" t="s">
        <v>108</v>
      </c>
      <c r="J32" s="7">
        <v>0.01</v>
      </c>
      <c r="K32">
        <v>0</v>
      </c>
      <c r="L32" s="7">
        <v>0.02</v>
      </c>
      <c r="M32" s="7">
        <v>0.01</v>
      </c>
      <c r="N32" s="7">
        <v>0.01</v>
      </c>
      <c r="O32">
        <v>0</v>
      </c>
      <c r="P32" t="s">
        <v>108</v>
      </c>
      <c r="Q32">
        <v>0</v>
      </c>
      <c r="R32" s="7">
        <v>0.01</v>
      </c>
      <c r="S32">
        <v>0</v>
      </c>
      <c r="T32" t="s">
        <v>108</v>
      </c>
      <c r="U32" s="7">
        <v>0.03</v>
      </c>
      <c r="V32">
        <v>0</v>
      </c>
      <c r="W32" s="7">
        <v>0.02</v>
      </c>
      <c r="X32" s="7">
        <v>0.03</v>
      </c>
      <c r="Y32" s="7">
        <v>0.01</v>
      </c>
      <c r="Z32" s="7">
        <v>0.01</v>
      </c>
      <c r="AA32" s="7">
        <v>0.01</v>
      </c>
      <c r="AB32" s="7">
        <v>0.01</v>
      </c>
      <c r="AC32" t="s">
        <v>108</v>
      </c>
      <c r="AD32">
        <v>0</v>
      </c>
      <c r="AE32" s="7">
        <v>7.0000000000000007E-2</v>
      </c>
      <c r="AF32" s="7">
        <v>0.01</v>
      </c>
      <c r="AG32">
        <v>0</v>
      </c>
      <c r="AH32" t="s">
        <v>108</v>
      </c>
      <c r="AI32" s="7">
        <v>0.01</v>
      </c>
      <c r="AJ32" t="s">
        <v>108</v>
      </c>
      <c r="AK32" s="7">
        <v>0.01</v>
      </c>
      <c r="AL32" t="s">
        <v>108</v>
      </c>
      <c r="AM32" s="7">
        <v>0.01</v>
      </c>
      <c r="AN32" s="7">
        <v>0.13</v>
      </c>
      <c r="AO32" t="s">
        <v>108</v>
      </c>
      <c r="AP32" t="s">
        <v>108</v>
      </c>
      <c r="AQ32" t="s">
        <v>108</v>
      </c>
      <c r="AR32" s="7">
        <v>0.01</v>
      </c>
      <c r="AS32" s="7">
        <v>0.01</v>
      </c>
      <c r="AT32" s="7">
        <v>0.01</v>
      </c>
      <c r="AU32" t="s">
        <v>108</v>
      </c>
      <c r="AV32" s="7">
        <v>0.03</v>
      </c>
      <c r="AW32" t="s">
        <v>108</v>
      </c>
      <c r="AX32" t="s">
        <v>108</v>
      </c>
      <c r="AY32" s="7">
        <v>0.01</v>
      </c>
      <c r="AZ32" s="7">
        <v>0.01</v>
      </c>
      <c r="BA32" t="s">
        <v>108</v>
      </c>
      <c r="BB32" s="7">
        <v>0.01</v>
      </c>
      <c r="BC32" t="s">
        <v>108</v>
      </c>
      <c r="BD32" t="s">
        <v>108</v>
      </c>
      <c r="BE32">
        <v>0</v>
      </c>
      <c r="BF32" s="7">
        <v>0.01</v>
      </c>
      <c r="BG32" s="7">
        <v>0.01</v>
      </c>
      <c r="BH32">
        <v>0</v>
      </c>
      <c r="BI32">
        <v>0</v>
      </c>
      <c r="BJ32" s="7">
        <v>0.01</v>
      </c>
      <c r="BK32" s="7">
        <v>0.01</v>
      </c>
      <c r="BL32" s="7">
        <v>0.02</v>
      </c>
      <c r="BM32">
        <v>0</v>
      </c>
      <c r="BN32" s="7">
        <v>0.01</v>
      </c>
      <c r="BO32">
        <v>0</v>
      </c>
      <c r="BP32" s="7">
        <v>0.03</v>
      </c>
      <c r="BQ32">
        <v>0</v>
      </c>
      <c r="BR32" s="7">
        <v>0.01</v>
      </c>
      <c r="BS32">
        <v>0</v>
      </c>
      <c r="BT32" s="7">
        <v>0.01</v>
      </c>
      <c r="BU32">
        <v>0</v>
      </c>
      <c r="BV32" s="7">
        <v>0.01</v>
      </c>
      <c r="BW32">
        <v>0</v>
      </c>
      <c r="BX32" s="7">
        <v>0.01</v>
      </c>
      <c r="BY32">
        <v>0</v>
      </c>
      <c r="BZ32" s="7">
        <v>0.01</v>
      </c>
    </row>
    <row r="33" spans="1:78" x14ac:dyDescent="0.25">
      <c r="A33" t="s">
        <v>909</v>
      </c>
      <c r="B33">
        <v>7</v>
      </c>
      <c r="C33">
        <v>7</v>
      </c>
      <c r="D33">
        <v>0</v>
      </c>
      <c r="E33">
        <v>0</v>
      </c>
      <c r="F33">
        <v>6</v>
      </c>
      <c r="G33">
        <v>1</v>
      </c>
      <c r="H33">
        <v>0</v>
      </c>
      <c r="I33">
        <v>0</v>
      </c>
      <c r="J33">
        <v>2</v>
      </c>
      <c r="K33">
        <v>2</v>
      </c>
      <c r="L33">
        <v>3</v>
      </c>
      <c r="M33">
        <v>3</v>
      </c>
      <c r="N33">
        <v>2</v>
      </c>
      <c r="O33">
        <v>1</v>
      </c>
      <c r="P33">
        <v>0</v>
      </c>
      <c r="Q33">
        <v>0</v>
      </c>
      <c r="R33">
        <v>7</v>
      </c>
      <c r="S33">
        <v>0</v>
      </c>
      <c r="T33">
        <v>6</v>
      </c>
      <c r="U33">
        <v>1</v>
      </c>
      <c r="V33">
        <v>7</v>
      </c>
      <c r="W33">
        <v>1</v>
      </c>
      <c r="X33">
        <v>0</v>
      </c>
      <c r="Y33">
        <v>0</v>
      </c>
      <c r="Z33">
        <v>7</v>
      </c>
      <c r="AA33">
        <v>7</v>
      </c>
      <c r="AB33">
        <v>7</v>
      </c>
      <c r="AC33">
        <v>0</v>
      </c>
      <c r="AD33">
        <v>5</v>
      </c>
      <c r="AE33">
        <v>2</v>
      </c>
      <c r="AF33">
        <v>5</v>
      </c>
      <c r="AG33">
        <v>1</v>
      </c>
      <c r="AH33">
        <v>0</v>
      </c>
      <c r="AI33">
        <v>5</v>
      </c>
      <c r="AJ33">
        <v>0</v>
      </c>
      <c r="AK33">
        <v>1</v>
      </c>
      <c r="AL33">
        <v>3</v>
      </c>
      <c r="AM33">
        <v>4</v>
      </c>
      <c r="AN33">
        <v>0</v>
      </c>
      <c r="AO33">
        <v>0</v>
      </c>
      <c r="AP33">
        <v>1</v>
      </c>
      <c r="AQ33">
        <v>0</v>
      </c>
      <c r="AR33">
        <v>0</v>
      </c>
      <c r="AS33">
        <v>0</v>
      </c>
      <c r="AT33">
        <v>1</v>
      </c>
      <c r="AU33">
        <v>4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1</v>
      </c>
      <c r="BC33">
        <v>1</v>
      </c>
      <c r="BD33">
        <v>0</v>
      </c>
      <c r="BE33">
        <v>3</v>
      </c>
      <c r="BF33">
        <v>4</v>
      </c>
      <c r="BG33">
        <v>3</v>
      </c>
      <c r="BH33">
        <v>4</v>
      </c>
      <c r="BI33">
        <v>0</v>
      </c>
      <c r="BJ33">
        <v>0</v>
      </c>
      <c r="BK33">
        <v>2</v>
      </c>
      <c r="BL33">
        <v>1</v>
      </c>
      <c r="BM33">
        <v>2</v>
      </c>
      <c r="BN33">
        <v>1</v>
      </c>
      <c r="BO33">
        <v>2</v>
      </c>
      <c r="BP33">
        <v>1</v>
      </c>
      <c r="BQ33">
        <v>1</v>
      </c>
      <c r="BR33">
        <v>2</v>
      </c>
      <c r="BS33">
        <v>2</v>
      </c>
      <c r="BT33">
        <v>3</v>
      </c>
      <c r="BU33">
        <v>1</v>
      </c>
      <c r="BV33">
        <v>1</v>
      </c>
      <c r="BW33">
        <v>1</v>
      </c>
      <c r="BX33">
        <v>6</v>
      </c>
      <c r="BY33">
        <v>6</v>
      </c>
      <c r="BZ33">
        <v>7</v>
      </c>
    </row>
    <row r="34" spans="1:78" x14ac:dyDescent="0.25">
      <c r="B34" s="7">
        <v>0.01</v>
      </c>
      <c r="C34" s="7">
        <v>0.01</v>
      </c>
      <c r="D34" t="s">
        <v>108</v>
      </c>
      <c r="E34" t="s">
        <v>108</v>
      </c>
      <c r="F34" s="7">
        <v>0.03</v>
      </c>
      <c r="G34">
        <v>0</v>
      </c>
      <c r="H34" t="s">
        <v>108</v>
      </c>
      <c r="I34" t="s">
        <v>108</v>
      </c>
      <c r="J34" s="7">
        <v>0.01</v>
      </c>
      <c r="K34" s="7">
        <v>0.01</v>
      </c>
      <c r="L34" s="7">
        <v>0.01</v>
      </c>
      <c r="M34" s="7">
        <v>0.01</v>
      </c>
      <c r="N34">
        <v>0</v>
      </c>
      <c r="O34" s="7">
        <v>0.01</v>
      </c>
      <c r="P34" t="s">
        <v>108</v>
      </c>
      <c r="Q34" t="s">
        <v>108</v>
      </c>
      <c r="R34" s="7">
        <v>0.01</v>
      </c>
      <c r="S34" t="s">
        <v>108</v>
      </c>
      <c r="T34" s="7">
        <v>0.03</v>
      </c>
      <c r="U34" s="7">
        <v>0.01</v>
      </c>
      <c r="V34" s="7">
        <v>0.01</v>
      </c>
      <c r="W34">
        <v>0</v>
      </c>
      <c r="X34" t="s">
        <v>108</v>
      </c>
      <c r="Y34" t="s">
        <v>108</v>
      </c>
      <c r="Z34" s="7">
        <v>0.01</v>
      </c>
      <c r="AA34" s="7">
        <v>0.01</v>
      </c>
      <c r="AB34" s="7">
        <v>0.01</v>
      </c>
      <c r="AC34" t="s">
        <v>108</v>
      </c>
      <c r="AD34" s="7">
        <v>0.01</v>
      </c>
      <c r="AE34" s="7">
        <v>0.05</v>
      </c>
      <c r="AF34" s="7">
        <v>0.01</v>
      </c>
      <c r="AG34" s="7">
        <v>0.01</v>
      </c>
      <c r="AH34" t="s">
        <v>108</v>
      </c>
      <c r="AI34">
        <v>0</v>
      </c>
      <c r="AJ34" t="s">
        <v>108</v>
      </c>
      <c r="AK34" s="7">
        <v>0.01</v>
      </c>
      <c r="AL34">
        <v>0</v>
      </c>
      <c r="AM34" s="7">
        <v>0.01</v>
      </c>
      <c r="AN34" t="s">
        <v>108</v>
      </c>
      <c r="AO34" t="s">
        <v>108</v>
      </c>
      <c r="AP34" s="7">
        <v>0.01</v>
      </c>
      <c r="AQ34" t="s">
        <v>108</v>
      </c>
      <c r="AR34" t="s">
        <v>108</v>
      </c>
      <c r="AS34" t="s">
        <v>108</v>
      </c>
      <c r="AT34" s="7">
        <v>0.01</v>
      </c>
      <c r="AU34" s="7">
        <v>0.05</v>
      </c>
      <c r="AV34" t="s">
        <v>108</v>
      </c>
      <c r="AW34" t="s">
        <v>108</v>
      </c>
      <c r="AX34" t="s">
        <v>108</v>
      </c>
      <c r="AY34" t="s">
        <v>108</v>
      </c>
      <c r="AZ34" t="s">
        <v>108</v>
      </c>
      <c r="BA34" t="s">
        <v>108</v>
      </c>
      <c r="BB34" s="7">
        <v>0.01</v>
      </c>
      <c r="BC34" s="7">
        <v>0.01</v>
      </c>
      <c r="BD34" t="s">
        <v>108</v>
      </c>
      <c r="BE34" s="7">
        <v>0.01</v>
      </c>
      <c r="BF34">
        <v>0</v>
      </c>
      <c r="BG34">
        <v>0</v>
      </c>
      <c r="BH34" s="7">
        <v>0.01</v>
      </c>
      <c r="BI34" t="s">
        <v>108</v>
      </c>
      <c r="BJ34" t="s">
        <v>108</v>
      </c>
      <c r="BK34" s="7">
        <v>0.02</v>
      </c>
      <c r="BL34" s="7">
        <v>0.02</v>
      </c>
      <c r="BM34" s="7">
        <v>0.01</v>
      </c>
      <c r="BN34">
        <v>0</v>
      </c>
      <c r="BO34" s="7">
        <v>0.01</v>
      </c>
      <c r="BP34" s="7">
        <v>0.02</v>
      </c>
      <c r="BQ34">
        <v>0</v>
      </c>
      <c r="BR34">
        <v>0</v>
      </c>
      <c r="BS34">
        <v>0</v>
      </c>
      <c r="BT34" s="7">
        <v>0.04</v>
      </c>
      <c r="BU34" s="7">
        <v>0.01</v>
      </c>
      <c r="BV34" s="7">
        <v>0.01</v>
      </c>
      <c r="BW34">
        <v>0</v>
      </c>
      <c r="BX34" s="7">
        <v>0.01</v>
      </c>
      <c r="BY34" s="7">
        <v>0.01</v>
      </c>
      <c r="BZ34" s="7">
        <v>0.01</v>
      </c>
    </row>
    <row r="35" spans="1:78" x14ac:dyDescent="0.25">
      <c r="A35" t="s">
        <v>910</v>
      </c>
      <c r="B35">
        <v>4</v>
      </c>
      <c r="C35">
        <v>3</v>
      </c>
      <c r="D35">
        <v>0</v>
      </c>
      <c r="E35">
        <v>1</v>
      </c>
      <c r="F35">
        <v>1</v>
      </c>
      <c r="G35">
        <v>1</v>
      </c>
      <c r="H35">
        <v>2</v>
      </c>
      <c r="I35">
        <v>0</v>
      </c>
      <c r="J35">
        <v>2</v>
      </c>
      <c r="K35">
        <v>1</v>
      </c>
      <c r="L35">
        <v>1</v>
      </c>
      <c r="M35">
        <v>3</v>
      </c>
      <c r="N35">
        <v>1</v>
      </c>
      <c r="O35">
        <v>0</v>
      </c>
      <c r="P35">
        <v>0</v>
      </c>
      <c r="Q35">
        <v>2</v>
      </c>
      <c r="R35">
        <v>3</v>
      </c>
      <c r="S35">
        <v>2</v>
      </c>
      <c r="T35">
        <v>0</v>
      </c>
      <c r="U35">
        <v>2</v>
      </c>
      <c r="V35">
        <v>3</v>
      </c>
      <c r="W35">
        <v>1</v>
      </c>
      <c r="X35">
        <v>0</v>
      </c>
      <c r="Y35">
        <v>1</v>
      </c>
      <c r="Z35">
        <v>3</v>
      </c>
      <c r="AA35">
        <v>4</v>
      </c>
      <c r="AB35">
        <v>3</v>
      </c>
      <c r="AC35">
        <v>1</v>
      </c>
      <c r="AD35">
        <v>3</v>
      </c>
      <c r="AE35">
        <v>0</v>
      </c>
      <c r="AF35">
        <v>2</v>
      </c>
      <c r="AG35">
        <v>2</v>
      </c>
      <c r="AH35">
        <v>0</v>
      </c>
      <c r="AI35">
        <v>4</v>
      </c>
      <c r="AJ35">
        <v>0</v>
      </c>
      <c r="AK35">
        <v>0</v>
      </c>
      <c r="AL35">
        <v>2</v>
      </c>
      <c r="AM35">
        <v>2</v>
      </c>
      <c r="AN35">
        <v>0</v>
      </c>
      <c r="AO35">
        <v>0</v>
      </c>
      <c r="AP35">
        <v>0</v>
      </c>
      <c r="AQ35">
        <v>1</v>
      </c>
      <c r="AR35">
        <v>0</v>
      </c>
      <c r="AS35">
        <v>0</v>
      </c>
      <c r="AT35">
        <v>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1</v>
      </c>
      <c r="BC35">
        <v>0</v>
      </c>
      <c r="BD35">
        <v>0</v>
      </c>
      <c r="BE35">
        <v>2</v>
      </c>
      <c r="BF35">
        <v>2</v>
      </c>
      <c r="BG35">
        <v>2</v>
      </c>
      <c r="BH35">
        <v>2</v>
      </c>
      <c r="BI35">
        <v>2</v>
      </c>
      <c r="BJ35">
        <v>0</v>
      </c>
      <c r="BK35">
        <v>0</v>
      </c>
      <c r="BL35">
        <v>0</v>
      </c>
      <c r="BM35">
        <v>2</v>
      </c>
      <c r="BN35">
        <v>2</v>
      </c>
      <c r="BO35">
        <v>0</v>
      </c>
      <c r="BP35">
        <v>0</v>
      </c>
      <c r="BQ35">
        <v>1</v>
      </c>
      <c r="BR35">
        <v>3</v>
      </c>
      <c r="BS35">
        <v>4</v>
      </c>
      <c r="BT35">
        <v>0</v>
      </c>
      <c r="BU35">
        <v>2</v>
      </c>
      <c r="BV35">
        <v>0</v>
      </c>
      <c r="BW35">
        <v>1</v>
      </c>
      <c r="BX35">
        <v>3</v>
      </c>
      <c r="BY35">
        <v>4</v>
      </c>
      <c r="BZ35">
        <v>2</v>
      </c>
    </row>
    <row r="36" spans="1:78" x14ac:dyDescent="0.25">
      <c r="B36">
        <v>0</v>
      </c>
      <c r="C36">
        <v>0</v>
      </c>
      <c r="D36" t="s">
        <v>106</v>
      </c>
      <c r="E36" s="7">
        <v>0.02</v>
      </c>
      <c r="F36" s="7">
        <v>0.01</v>
      </c>
      <c r="G36">
        <v>0</v>
      </c>
      <c r="H36" s="7">
        <v>0.01</v>
      </c>
      <c r="I36" t="s">
        <v>106</v>
      </c>
      <c r="J36" s="7">
        <v>0.01</v>
      </c>
      <c r="K36">
        <v>0</v>
      </c>
      <c r="L36" s="7">
        <v>0.01</v>
      </c>
      <c r="M36" s="7">
        <v>0.01</v>
      </c>
      <c r="N36">
        <v>0</v>
      </c>
      <c r="O36" t="s">
        <v>106</v>
      </c>
      <c r="P36" t="s">
        <v>106</v>
      </c>
      <c r="Q36" s="7">
        <v>0.01</v>
      </c>
      <c r="R36">
        <v>0</v>
      </c>
      <c r="S36">
        <v>0</v>
      </c>
      <c r="T36" t="s">
        <v>106</v>
      </c>
      <c r="U36" s="7">
        <v>0.01</v>
      </c>
      <c r="V36">
        <v>0</v>
      </c>
      <c r="W36" s="7">
        <v>0.01</v>
      </c>
      <c r="X36" t="s">
        <v>106</v>
      </c>
      <c r="Y36" s="7">
        <v>0.01</v>
      </c>
      <c r="Z36">
        <v>0</v>
      </c>
      <c r="AA36">
        <v>0</v>
      </c>
      <c r="AB36">
        <v>0</v>
      </c>
      <c r="AC36" s="7">
        <v>0.01</v>
      </c>
      <c r="AD36">
        <v>0</v>
      </c>
      <c r="AE36" s="7">
        <v>0.01</v>
      </c>
      <c r="AF36">
        <v>0</v>
      </c>
      <c r="AG36" s="7">
        <v>0.01</v>
      </c>
      <c r="AH36" t="s">
        <v>106</v>
      </c>
      <c r="AI36">
        <v>0</v>
      </c>
      <c r="AJ36" t="s">
        <v>106</v>
      </c>
      <c r="AK36" t="s">
        <v>106</v>
      </c>
      <c r="AL36">
        <v>0</v>
      </c>
      <c r="AM36">
        <v>0</v>
      </c>
      <c r="AN36" t="s">
        <v>106</v>
      </c>
      <c r="AO36" t="s">
        <v>106</v>
      </c>
      <c r="AP36" t="s">
        <v>106</v>
      </c>
      <c r="AQ36" s="7">
        <v>0.01</v>
      </c>
      <c r="AR36" t="s">
        <v>106</v>
      </c>
      <c r="AS36" t="s">
        <v>106</v>
      </c>
      <c r="AT36" s="7">
        <v>0.01</v>
      </c>
      <c r="AU36" t="s">
        <v>106</v>
      </c>
      <c r="AV36" t="s">
        <v>106</v>
      </c>
      <c r="AW36" t="s">
        <v>106</v>
      </c>
      <c r="AX36" t="s">
        <v>106</v>
      </c>
      <c r="AY36" t="s">
        <v>106</v>
      </c>
      <c r="AZ36" t="s">
        <v>106</v>
      </c>
      <c r="BA36" s="7">
        <v>0.02</v>
      </c>
      <c r="BB36" s="7">
        <v>0.01</v>
      </c>
      <c r="BC36" t="s">
        <v>106</v>
      </c>
      <c r="BD36" t="s">
        <v>106</v>
      </c>
      <c r="BE36" s="7">
        <v>0.01</v>
      </c>
      <c r="BF36">
        <v>0</v>
      </c>
      <c r="BG36">
        <v>0</v>
      </c>
      <c r="BH36" s="7">
        <v>0.01</v>
      </c>
      <c r="BI36">
        <v>0</v>
      </c>
      <c r="BJ36" t="s">
        <v>106</v>
      </c>
      <c r="BK36" t="s">
        <v>106</v>
      </c>
      <c r="BL36" t="s">
        <v>106</v>
      </c>
      <c r="BM36">
        <v>0</v>
      </c>
      <c r="BN36">
        <v>0</v>
      </c>
      <c r="BO36">
        <v>0</v>
      </c>
      <c r="BP36" t="s">
        <v>106</v>
      </c>
      <c r="BQ36">
        <v>0</v>
      </c>
      <c r="BR36">
        <v>0</v>
      </c>
      <c r="BS36" s="7">
        <v>0.01</v>
      </c>
      <c r="BT36" t="s">
        <v>106</v>
      </c>
      <c r="BU36" s="7">
        <v>0.01</v>
      </c>
      <c r="BV36" t="s">
        <v>106</v>
      </c>
      <c r="BW36">
        <v>0</v>
      </c>
      <c r="BX36">
        <v>0</v>
      </c>
      <c r="BY36">
        <v>0</v>
      </c>
      <c r="BZ36">
        <v>0</v>
      </c>
    </row>
    <row r="37" spans="1:78" x14ac:dyDescent="0.25">
      <c r="A37" t="s">
        <v>911</v>
      </c>
      <c r="B37">
        <v>4</v>
      </c>
      <c r="C37">
        <v>4</v>
      </c>
      <c r="D37">
        <v>0</v>
      </c>
      <c r="E37">
        <v>0</v>
      </c>
      <c r="F37">
        <v>2</v>
      </c>
      <c r="G37">
        <v>1</v>
      </c>
      <c r="H37">
        <v>1</v>
      </c>
      <c r="I37">
        <v>2</v>
      </c>
      <c r="J37">
        <v>2</v>
      </c>
      <c r="K37">
        <v>0</v>
      </c>
      <c r="L37">
        <v>1</v>
      </c>
      <c r="M37">
        <v>0</v>
      </c>
      <c r="N37">
        <v>4</v>
      </c>
      <c r="O37">
        <v>0</v>
      </c>
      <c r="P37">
        <v>0</v>
      </c>
      <c r="Q37">
        <v>2</v>
      </c>
      <c r="R37">
        <v>2</v>
      </c>
      <c r="S37">
        <v>3</v>
      </c>
      <c r="T37">
        <v>1</v>
      </c>
      <c r="U37">
        <v>0</v>
      </c>
      <c r="V37">
        <v>4</v>
      </c>
      <c r="W37">
        <v>0</v>
      </c>
      <c r="X37">
        <v>0</v>
      </c>
      <c r="Y37">
        <v>1</v>
      </c>
      <c r="Z37">
        <v>3</v>
      </c>
      <c r="AA37">
        <v>4</v>
      </c>
      <c r="AB37">
        <v>3</v>
      </c>
      <c r="AC37">
        <v>0</v>
      </c>
      <c r="AD37">
        <v>4</v>
      </c>
      <c r="AE37">
        <v>0</v>
      </c>
      <c r="AF37">
        <v>1</v>
      </c>
      <c r="AG37">
        <v>1</v>
      </c>
      <c r="AH37">
        <v>0</v>
      </c>
      <c r="AI37">
        <v>2</v>
      </c>
      <c r="AJ37">
        <v>0</v>
      </c>
      <c r="AK37">
        <v>2</v>
      </c>
      <c r="AL37">
        <v>1</v>
      </c>
      <c r="AM37">
        <v>3</v>
      </c>
      <c r="AN37">
        <v>0</v>
      </c>
      <c r="AO37">
        <v>0</v>
      </c>
      <c r="AP37">
        <v>0</v>
      </c>
      <c r="AQ37">
        <v>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2</v>
      </c>
      <c r="BF37">
        <v>2</v>
      </c>
      <c r="BG37">
        <v>4</v>
      </c>
      <c r="BH37">
        <v>0</v>
      </c>
      <c r="BI37">
        <v>0</v>
      </c>
      <c r="BJ37">
        <v>1</v>
      </c>
      <c r="BK37">
        <v>2</v>
      </c>
      <c r="BL37">
        <v>1</v>
      </c>
      <c r="BM37">
        <v>1</v>
      </c>
      <c r="BN37">
        <v>2</v>
      </c>
      <c r="BO37">
        <v>2</v>
      </c>
      <c r="BP37">
        <v>0</v>
      </c>
      <c r="BQ37">
        <v>1</v>
      </c>
      <c r="BR37">
        <v>2</v>
      </c>
      <c r="BS37">
        <v>2</v>
      </c>
      <c r="BT37">
        <v>0</v>
      </c>
      <c r="BU37">
        <v>2</v>
      </c>
      <c r="BV37">
        <v>0</v>
      </c>
      <c r="BW37">
        <v>1</v>
      </c>
      <c r="BX37">
        <v>2</v>
      </c>
      <c r="BY37">
        <v>2</v>
      </c>
      <c r="BZ37">
        <v>2</v>
      </c>
    </row>
    <row r="38" spans="1:78" x14ac:dyDescent="0.25">
      <c r="B38">
        <v>0</v>
      </c>
      <c r="C38">
        <v>0</v>
      </c>
      <c r="D38" t="s">
        <v>106</v>
      </c>
      <c r="E38" t="s">
        <v>106</v>
      </c>
      <c r="F38" s="7">
        <v>0.01</v>
      </c>
      <c r="G38">
        <v>0</v>
      </c>
      <c r="H38">
        <v>0</v>
      </c>
      <c r="I38">
        <v>0</v>
      </c>
      <c r="J38">
        <v>0</v>
      </c>
      <c r="K38" t="s">
        <v>106</v>
      </c>
      <c r="L38">
        <v>0</v>
      </c>
      <c r="M38" t="s">
        <v>106</v>
      </c>
      <c r="N38" s="7">
        <v>0.01</v>
      </c>
      <c r="O38" t="s">
        <v>106</v>
      </c>
      <c r="P38" t="s">
        <v>106</v>
      </c>
      <c r="Q38" s="7">
        <v>0.01</v>
      </c>
      <c r="R38">
        <v>0</v>
      </c>
      <c r="S38">
        <v>0</v>
      </c>
      <c r="T38">
        <v>0</v>
      </c>
      <c r="U38" t="s">
        <v>106</v>
      </c>
      <c r="V38">
        <v>0</v>
      </c>
      <c r="W38" t="s">
        <v>106</v>
      </c>
      <c r="X38" t="s">
        <v>106</v>
      </c>
      <c r="Y38" s="7">
        <v>0.01</v>
      </c>
      <c r="Z38">
        <v>0</v>
      </c>
      <c r="AA38">
        <v>0</v>
      </c>
      <c r="AB38">
        <v>0</v>
      </c>
      <c r="AC38" t="s">
        <v>106</v>
      </c>
      <c r="AD38">
        <v>0</v>
      </c>
      <c r="AE38" t="s">
        <v>106</v>
      </c>
      <c r="AF38">
        <v>0</v>
      </c>
      <c r="AG38">
        <v>0</v>
      </c>
      <c r="AH38" t="s">
        <v>106</v>
      </c>
      <c r="AI38">
        <v>0</v>
      </c>
      <c r="AJ38" t="s">
        <v>106</v>
      </c>
      <c r="AK38" s="7">
        <v>0.01</v>
      </c>
      <c r="AL38">
        <v>0</v>
      </c>
      <c r="AM38" s="7">
        <v>0.01</v>
      </c>
      <c r="AN38" t="s">
        <v>106</v>
      </c>
      <c r="AO38" t="s">
        <v>106</v>
      </c>
      <c r="AP38" t="s">
        <v>106</v>
      </c>
      <c r="AQ38" s="7">
        <v>0.01</v>
      </c>
      <c r="AR38" t="s">
        <v>106</v>
      </c>
      <c r="AS38" t="s">
        <v>106</v>
      </c>
      <c r="AT38" t="s">
        <v>106</v>
      </c>
      <c r="AU38" t="s">
        <v>106</v>
      </c>
      <c r="AV38" t="s">
        <v>106</v>
      </c>
      <c r="AW38" t="s">
        <v>106</v>
      </c>
      <c r="AX38" t="s">
        <v>106</v>
      </c>
      <c r="AY38" s="7">
        <v>0.01</v>
      </c>
      <c r="AZ38" t="s">
        <v>106</v>
      </c>
      <c r="BA38" t="s">
        <v>106</v>
      </c>
      <c r="BB38" t="s">
        <v>106</v>
      </c>
      <c r="BC38" s="7">
        <v>0.01</v>
      </c>
      <c r="BD38" t="s">
        <v>106</v>
      </c>
      <c r="BE38" s="7">
        <v>0.01</v>
      </c>
      <c r="BF38">
        <v>0</v>
      </c>
      <c r="BG38">
        <v>0</v>
      </c>
      <c r="BH38" t="s">
        <v>106</v>
      </c>
      <c r="BI38" t="s">
        <v>106</v>
      </c>
      <c r="BJ38">
        <v>0</v>
      </c>
      <c r="BK38" s="7">
        <v>0.02</v>
      </c>
      <c r="BL38" s="7">
        <v>0.02</v>
      </c>
      <c r="BM38">
        <v>0</v>
      </c>
      <c r="BN38">
        <v>0</v>
      </c>
      <c r="BO38" s="7">
        <v>0.01</v>
      </c>
      <c r="BP38" t="s">
        <v>106</v>
      </c>
      <c r="BQ38">
        <v>0</v>
      </c>
      <c r="BR38">
        <v>0</v>
      </c>
      <c r="BS38">
        <v>0</v>
      </c>
      <c r="BT38" t="s">
        <v>106</v>
      </c>
      <c r="BU38" s="7">
        <v>0.01</v>
      </c>
      <c r="BV38" t="s">
        <v>106</v>
      </c>
      <c r="BW38">
        <v>0</v>
      </c>
      <c r="BX38">
        <v>0</v>
      </c>
      <c r="BY38">
        <v>0</v>
      </c>
      <c r="BZ38">
        <v>0</v>
      </c>
    </row>
    <row r="39" spans="1:78" x14ac:dyDescent="0.25">
      <c r="A39" t="s">
        <v>912</v>
      </c>
      <c r="B39">
        <v>2</v>
      </c>
      <c r="C39">
        <v>2</v>
      </c>
      <c r="D39">
        <v>0</v>
      </c>
      <c r="E39">
        <v>0</v>
      </c>
      <c r="F39">
        <v>1</v>
      </c>
      <c r="G39">
        <v>1</v>
      </c>
      <c r="H39">
        <v>0</v>
      </c>
      <c r="I39">
        <v>0</v>
      </c>
      <c r="J39">
        <v>0</v>
      </c>
      <c r="K39">
        <v>1</v>
      </c>
      <c r="L39">
        <v>1</v>
      </c>
      <c r="M39">
        <v>1</v>
      </c>
      <c r="N39">
        <v>0</v>
      </c>
      <c r="O39">
        <v>1</v>
      </c>
      <c r="P39">
        <v>0</v>
      </c>
      <c r="Q39">
        <v>0</v>
      </c>
      <c r="R39">
        <v>2</v>
      </c>
      <c r="S39">
        <v>1</v>
      </c>
      <c r="T39">
        <v>0</v>
      </c>
      <c r="U39">
        <v>1</v>
      </c>
      <c r="V39">
        <v>2</v>
      </c>
      <c r="W39">
        <v>0</v>
      </c>
      <c r="X39">
        <v>0</v>
      </c>
      <c r="Y39">
        <v>0</v>
      </c>
      <c r="Z39">
        <v>2</v>
      </c>
      <c r="AA39">
        <v>2</v>
      </c>
      <c r="AB39">
        <v>2</v>
      </c>
      <c r="AC39">
        <v>0</v>
      </c>
      <c r="AD39">
        <v>2</v>
      </c>
      <c r="AE39">
        <v>0</v>
      </c>
      <c r="AF39">
        <v>2</v>
      </c>
      <c r="AG39">
        <v>0</v>
      </c>
      <c r="AH39">
        <v>0</v>
      </c>
      <c r="AI39">
        <v>1</v>
      </c>
      <c r="AJ39">
        <v>0</v>
      </c>
      <c r="AK39">
        <v>1</v>
      </c>
      <c r="AL39">
        <v>1</v>
      </c>
      <c r="AM39">
        <v>1</v>
      </c>
      <c r="AN39">
        <v>0</v>
      </c>
      <c r="AO39">
        <v>0</v>
      </c>
      <c r="AP39">
        <v>1</v>
      </c>
      <c r="AQ39"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2</v>
      </c>
      <c r="BG39">
        <v>2</v>
      </c>
      <c r="BH39">
        <v>0</v>
      </c>
      <c r="BI39">
        <v>1</v>
      </c>
      <c r="BJ39">
        <v>0</v>
      </c>
      <c r="BK39">
        <v>1</v>
      </c>
      <c r="BL39">
        <v>0</v>
      </c>
      <c r="BM39">
        <v>0</v>
      </c>
      <c r="BN39">
        <v>1</v>
      </c>
      <c r="BO39">
        <v>1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1</v>
      </c>
      <c r="BY39">
        <v>1</v>
      </c>
      <c r="BZ39">
        <v>1</v>
      </c>
    </row>
    <row r="40" spans="1:78" x14ac:dyDescent="0.25">
      <c r="B40">
        <v>0</v>
      </c>
      <c r="C40">
        <v>0</v>
      </c>
      <c r="D40" t="s">
        <v>106</v>
      </c>
      <c r="E40" t="s">
        <v>106</v>
      </c>
      <c r="F40">
        <v>0</v>
      </c>
      <c r="G40">
        <v>0</v>
      </c>
      <c r="H40" t="s">
        <v>106</v>
      </c>
      <c r="I40" t="s">
        <v>106</v>
      </c>
      <c r="J40" t="s">
        <v>106</v>
      </c>
      <c r="K40" s="7">
        <v>0.01</v>
      </c>
      <c r="L40">
        <v>0</v>
      </c>
      <c r="M40">
        <v>0</v>
      </c>
      <c r="N40" t="s">
        <v>106</v>
      </c>
      <c r="O40" s="7">
        <v>0.01</v>
      </c>
      <c r="P40" t="s">
        <v>106</v>
      </c>
      <c r="Q40" t="s">
        <v>106</v>
      </c>
      <c r="R40">
        <v>0</v>
      </c>
      <c r="S40">
        <v>0</v>
      </c>
      <c r="T40" t="s">
        <v>106</v>
      </c>
      <c r="U40" s="7">
        <v>0.01</v>
      </c>
      <c r="V40">
        <v>0</v>
      </c>
      <c r="W40" t="s">
        <v>106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t="s">
        <v>106</v>
      </c>
      <c r="AF40">
        <v>0</v>
      </c>
      <c r="AG40" t="s">
        <v>106</v>
      </c>
      <c r="AH40" t="s">
        <v>106</v>
      </c>
      <c r="AI40">
        <v>0</v>
      </c>
      <c r="AJ40" t="s">
        <v>106</v>
      </c>
      <c r="AK40" s="7">
        <v>0.01</v>
      </c>
      <c r="AL40">
        <v>0</v>
      </c>
      <c r="AM40">
        <v>0</v>
      </c>
      <c r="AN40" t="s">
        <v>106</v>
      </c>
      <c r="AO40" t="s">
        <v>106</v>
      </c>
      <c r="AP40" s="7">
        <v>0.01</v>
      </c>
      <c r="AQ40" t="s">
        <v>106</v>
      </c>
      <c r="AR40" t="s">
        <v>106</v>
      </c>
      <c r="AS40" s="7">
        <v>0.03</v>
      </c>
      <c r="AT40" t="s">
        <v>106</v>
      </c>
      <c r="AU40" t="s">
        <v>106</v>
      </c>
      <c r="AV40" t="s">
        <v>106</v>
      </c>
      <c r="AW40" t="s">
        <v>106</v>
      </c>
      <c r="AX40" t="s">
        <v>106</v>
      </c>
      <c r="AY40" t="s">
        <v>106</v>
      </c>
      <c r="AZ40" t="s">
        <v>106</v>
      </c>
      <c r="BA40" t="s">
        <v>106</v>
      </c>
      <c r="BB40" t="s">
        <v>106</v>
      </c>
      <c r="BC40" t="s">
        <v>106</v>
      </c>
      <c r="BD40" t="s">
        <v>106</v>
      </c>
      <c r="BE40" t="s">
        <v>106</v>
      </c>
      <c r="BF40">
        <v>0</v>
      </c>
      <c r="BG40">
        <v>0</v>
      </c>
      <c r="BH40" t="s">
        <v>106</v>
      </c>
      <c r="BI40">
        <v>0</v>
      </c>
      <c r="BJ40" t="s">
        <v>106</v>
      </c>
      <c r="BK40" s="7">
        <v>0.01</v>
      </c>
      <c r="BL40" t="s">
        <v>106</v>
      </c>
      <c r="BM40" t="s">
        <v>106</v>
      </c>
      <c r="BN40">
        <v>0</v>
      </c>
      <c r="BO40">
        <v>0</v>
      </c>
      <c r="BP40" t="s">
        <v>106</v>
      </c>
      <c r="BQ40" t="s">
        <v>106</v>
      </c>
      <c r="BR40" t="s">
        <v>106</v>
      </c>
      <c r="BS40" t="s">
        <v>106</v>
      </c>
      <c r="BT40" t="s">
        <v>106</v>
      </c>
      <c r="BU40" t="s">
        <v>106</v>
      </c>
      <c r="BV40" t="s">
        <v>106</v>
      </c>
      <c r="BW40" t="s">
        <v>106</v>
      </c>
      <c r="BX40">
        <v>0</v>
      </c>
      <c r="BY40">
        <v>0</v>
      </c>
      <c r="BZ40">
        <v>0</v>
      </c>
    </row>
    <row r="41" spans="1:78" x14ac:dyDescent="0.25">
      <c r="A41" t="s">
        <v>879</v>
      </c>
      <c r="B41">
        <v>1</v>
      </c>
      <c r="C41">
        <v>0</v>
      </c>
      <c r="D41">
        <v>1</v>
      </c>
      <c r="E41">
        <v>0</v>
      </c>
      <c r="F41">
        <v>0</v>
      </c>
      <c r="G41">
        <v>1</v>
      </c>
      <c r="H41">
        <v>0</v>
      </c>
      <c r="I41">
        <v>1</v>
      </c>
      <c r="J41">
        <v>0</v>
      </c>
      <c r="K41">
        <v>0</v>
      </c>
      <c r="L41">
        <v>0</v>
      </c>
      <c r="M41">
        <v>1</v>
      </c>
      <c r="N41">
        <v>0</v>
      </c>
      <c r="O41">
        <v>0</v>
      </c>
      <c r="P41">
        <v>0</v>
      </c>
      <c r="Q41">
        <v>0</v>
      </c>
      <c r="R41">
        <v>1</v>
      </c>
      <c r="S41">
        <v>1</v>
      </c>
      <c r="T41">
        <v>0</v>
      </c>
      <c r="U41">
        <v>0</v>
      </c>
      <c r="V41">
        <v>1</v>
      </c>
      <c r="W41">
        <v>0</v>
      </c>
      <c r="X41">
        <v>0</v>
      </c>
      <c r="Y41">
        <v>0</v>
      </c>
      <c r="Z41">
        <v>1</v>
      </c>
      <c r="AA41">
        <v>1</v>
      </c>
      <c r="AB41">
        <v>1</v>
      </c>
      <c r="AC41">
        <v>0</v>
      </c>
      <c r="AD41">
        <v>1</v>
      </c>
      <c r="AE41">
        <v>0</v>
      </c>
      <c r="AF41">
        <v>1</v>
      </c>
      <c r="AG41">
        <v>0</v>
      </c>
      <c r="AH41">
        <v>0</v>
      </c>
      <c r="AI41">
        <v>1</v>
      </c>
      <c r="AJ41">
        <v>0</v>
      </c>
      <c r="AK41">
        <v>0</v>
      </c>
      <c r="AL41">
        <v>1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</v>
      </c>
      <c r="BF41">
        <v>0</v>
      </c>
      <c r="BG41">
        <v>1</v>
      </c>
      <c r="BH41">
        <v>0</v>
      </c>
      <c r="BI41">
        <v>0</v>
      </c>
      <c r="BJ41">
        <v>0</v>
      </c>
      <c r="BK41">
        <v>1</v>
      </c>
      <c r="BL41">
        <v>0</v>
      </c>
      <c r="BM41">
        <v>0</v>
      </c>
      <c r="BN41">
        <v>1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1</v>
      </c>
      <c r="BU41">
        <v>0</v>
      </c>
      <c r="BV41">
        <v>0</v>
      </c>
      <c r="BW41">
        <v>0</v>
      </c>
      <c r="BX41">
        <v>1</v>
      </c>
      <c r="BY41">
        <v>1</v>
      </c>
      <c r="BZ41">
        <v>1</v>
      </c>
    </row>
    <row r="42" spans="1:78" x14ac:dyDescent="0.25">
      <c r="B42">
        <v>0</v>
      </c>
      <c r="C42" t="s">
        <v>106</v>
      </c>
      <c r="D42" s="7">
        <v>0.01</v>
      </c>
      <c r="E42" t="s">
        <v>106</v>
      </c>
      <c r="F42" t="s">
        <v>106</v>
      </c>
      <c r="G42">
        <v>0</v>
      </c>
      <c r="H42" t="s">
        <v>106</v>
      </c>
      <c r="I42">
        <v>0</v>
      </c>
      <c r="J42" t="s">
        <v>106</v>
      </c>
      <c r="K42" t="s">
        <v>106</v>
      </c>
      <c r="L42" t="s">
        <v>106</v>
      </c>
      <c r="M42">
        <v>0</v>
      </c>
      <c r="N42" t="s">
        <v>106</v>
      </c>
      <c r="O42" t="s">
        <v>106</v>
      </c>
      <c r="P42" t="s">
        <v>106</v>
      </c>
      <c r="Q42" t="s">
        <v>106</v>
      </c>
      <c r="R42">
        <v>0</v>
      </c>
      <c r="S42">
        <v>0</v>
      </c>
      <c r="T42" t="s">
        <v>106</v>
      </c>
      <c r="U42" t="s">
        <v>106</v>
      </c>
      <c r="V42">
        <v>0</v>
      </c>
      <c r="W42" t="s">
        <v>106</v>
      </c>
      <c r="X42" t="s">
        <v>106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>
        <v>0</v>
      </c>
      <c r="AE42" t="s">
        <v>106</v>
      </c>
      <c r="AF42">
        <v>0</v>
      </c>
      <c r="AG42" t="s">
        <v>106</v>
      </c>
      <c r="AH42" t="s">
        <v>106</v>
      </c>
      <c r="AI42">
        <v>0</v>
      </c>
      <c r="AJ42" t="s">
        <v>106</v>
      </c>
      <c r="AK42" t="s">
        <v>106</v>
      </c>
      <c r="AL42">
        <v>0</v>
      </c>
      <c r="AM42" t="s">
        <v>106</v>
      </c>
      <c r="AN42" t="s">
        <v>106</v>
      </c>
      <c r="AO42" t="s">
        <v>106</v>
      </c>
      <c r="AP42" t="s">
        <v>106</v>
      </c>
      <c r="AQ42" t="s">
        <v>106</v>
      </c>
      <c r="AR42" t="s">
        <v>106</v>
      </c>
      <c r="AS42" t="s">
        <v>106</v>
      </c>
      <c r="AT42" t="s">
        <v>106</v>
      </c>
      <c r="AU42" t="s">
        <v>106</v>
      </c>
      <c r="AV42" t="s">
        <v>106</v>
      </c>
      <c r="AW42" t="s">
        <v>106</v>
      </c>
      <c r="AX42" s="7">
        <v>0.02</v>
      </c>
      <c r="AY42" t="s">
        <v>106</v>
      </c>
      <c r="AZ42" t="s">
        <v>106</v>
      </c>
      <c r="BA42" t="s">
        <v>106</v>
      </c>
      <c r="BB42" t="s">
        <v>106</v>
      </c>
      <c r="BC42" t="s">
        <v>106</v>
      </c>
      <c r="BD42" t="s">
        <v>106</v>
      </c>
      <c r="BE42" s="7">
        <v>0.01</v>
      </c>
      <c r="BF42" t="s">
        <v>106</v>
      </c>
      <c r="BG42">
        <v>0</v>
      </c>
      <c r="BH42" t="s">
        <v>106</v>
      </c>
      <c r="BI42" t="s">
        <v>106</v>
      </c>
      <c r="BJ42" t="s">
        <v>106</v>
      </c>
      <c r="BK42" s="7">
        <v>0.01</v>
      </c>
      <c r="BL42" t="s">
        <v>106</v>
      </c>
      <c r="BM42" t="s">
        <v>106</v>
      </c>
      <c r="BN42">
        <v>0</v>
      </c>
      <c r="BO42" t="s">
        <v>106</v>
      </c>
      <c r="BP42" t="s">
        <v>106</v>
      </c>
      <c r="BQ42" t="s">
        <v>106</v>
      </c>
      <c r="BR42" t="s">
        <v>106</v>
      </c>
      <c r="BS42" t="s">
        <v>106</v>
      </c>
      <c r="BT42" s="7">
        <v>0.02</v>
      </c>
      <c r="BU42" t="s">
        <v>106</v>
      </c>
      <c r="BV42" t="s">
        <v>106</v>
      </c>
      <c r="BW42" t="s">
        <v>106</v>
      </c>
      <c r="BX42">
        <v>0</v>
      </c>
      <c r="BY42">
        <v>0</v>
      </c>
      <c r="BZ42">
        <v>0</v>
      </c>
    </row>
    <row r="43" spans="1:78" x14ac:dyDescent="0.25">
      <c r="A43" t="s">
        <v>87</v>
      </c>
      <c r="B43">
        <v>11</v>
      </c>
      <c r="C43">
        <v>11</v>
      </c>
      <c r="D43">
        <v>0</v>
      </c>
      <c r="E43">
        <v>0</v>
      </c>
      <c r="F43">
        <v>0</v>
      </c>
      <c r="G43">
        <v>7</v>
      </c>
      <c r="H43">
        <v>5</v>
      </c>
      <c r="I43">
        <v>5</v>
      </c>
      <c r="J43">
        <v>3</v>
      </c>
      <c r="K43">
        <v>4</v>
      </c>
      <c r="L43">
        <v>0</v>
      </c>
      <c r="M43">
        <v>0</v>
      </c>
      <c r="N43">
        <v>10</v>
      </c>
      <c r="O43">
        <v>1</v>
      </c>
      <c r="P43">
        <v>0</v>
      </c>
      <c r="Q43">
        <v>0</v>
      </c>
      <c r="R43">
        <v>11</v>
      </c>
      <c r="S43">
        <v>9</v>
      </c>
      <c r="T43">
        <v>3</v>
      </c>
      <c r="U43">
        <v>0</v>
      </c>
      <c r="V43">
        <v>8</v>
      </c>
      <c r="W43">
        <v>3</v>
      </c>
      <c r="X43">
        <v>0</v>
      </c>
      <c r="Y43">
        <v>2</v>
      </c>
      <c r="Z43">
        <v>10</v>
      </c>
      <c r="AA43">
        <v>11</v>
      </c>
      <c r="AB43">
        <v>10</v>
      </c>
      <c r="AC43">
        <v>5</v>
      </c>
      <c r="AD43">
        <v>7</v>
      </c>
      <c r="AE43">
        <v>0</v>
      </c>
      <c r="AF43">
        <v>9</v>
      </c>
      <c r="AG43">
        <v>2</v>
      </c>
      <c r="AH43">
        <v>0</v>
      </c>
      <c r="AI43">
        <v>8</v>
      </c>
      <c r="AJ43">
        <v>2</v>
      </c>
      <c r="AK43">
        <v>2</v>
      </c>
      <c r="AL43">
        <v>4</v>
      </c>
      <c r="AM43">
        <v>6</v>
      </c>
      <c r="AN43">
        <v>0</v>
      </c>
      <c r="AO43">
        <v>1</v>
      </c>
      <c r="AP43">
        <v>0</v>
      </c>
      <c r="AQ43">
        <v>0</v>
      </c>
      <c r="AR43">
        <v>1</v>
      </c>
      <c r="AS43">
        <v>1</v>
      </c>
      <c r="AT43">
        <v>3</v>
      </c>
      <c r="AU43">
        <v>1</v>
      </c>
      <c r="AV43">
        <v>1</v>
      </c>
      <c r="AW43">
        <v>0</v>
      </c>
      <c r="AX43">
        <v>0</v>
      </c>
      <c r="AY43">
        <v>1</v>
      </c>
      <c r="AZ43">
        <v>2</v>
      </c>
      <c r="BA43">
        <v>0</v>
      </c>
      <c r="BB43">
        <v>1</v>
      </c>
      <c r="BC43">
        <v>0</v>
      </c>
      <c r="BD43">
        <v>0</v>
      </c>
      <c r="BE43">
        <v>1</v>
      </c>
      <c r="BF43">
        <v>10</v>
      </c>
      <c r="BG43">
        <v>10</v>
      </c>
      <c r="BH43">
        <v>1</v>
      </c>
      <c r="BI43">
        <v>2</v>
      </c>
      <c r="BJ43">
        <v>5</v>
      </c>
      <c r="BK43">
        <v>3</v>
      </c>
      <c r="BL43">
        <v>0</v>
      </c>
      <c r="BM43">
        <v>1</v>
      </c>
      <c r="BN43">
        <v>6</v>
      </c>
      <c r="BO43">
        <v>4</v>
      </c>
      <c r="BP43">
        <v>1</v>
      </c>
      <c r="BQ43">
        <v>1</v>
      </c>
      <c r="BR43">
        <v>8</v>
      </c>
      <c r="BS43">
        <v>8</v>
      </c>
      <c r="BT43">
        <v>0</v>
      </c>
      <c r="BU43">
        <v>1</v>
      </c>
      <c r="BV43">
        <v>0</v>
      </c>
      <c r="BW43">
        <v>1</v>
      </c>
      <c r="BX43">
        <v>10</v>
      </c>
      <c r="BY43">
        <v>8</v>
      </c>
      <c r="BZ43">
        <v>6</v>
      </c>
    </row>
    <row r="44" spans="1:78" x14ac:dyDescent="0.25">
      <c r="B44" s="7">
        <v>0.01</v>
      </c>
      <c r="C44" s="7">
        <v>0.01</v>
      </c>
      <c r="D44" t="s">
        <v>108</v>
      </c>
      <c r="E44" t="s">
        <v>108</v>
      </c>
      <c r="F44" t="s">
        <v>108</v>
      </c>
      <c r="G44" s="7">
        <v>0.01</v>
      </c>
      <c r="H44" s="7">
        <v>0.01</v>
      </c>
      <c r="I44" s="7">
        <v>0.01</v>
      </c>
      <c r="J44" s="7">
        <v>0.01</v>
      </c>
      <c r="K44" s="7">
        <v>0.02</v>
      </c>
      <c r="L44" t="s">
        <v>108</v>
      </c>
      <c r="M44" t="s">
        <v>108</v>
      </c>
      <c r="N44" s="7">
        <v>0.01</v>
      </c>
      <c r="O44" s="7">
        <v>0.01</v>
      </c>
      <c r="P44" t="s">
        <v>108</v>
      </c>
      <c r="Q44" t="s">
        <v>108</v>
      </c>
      <c r="R44" s="7">
        <v>0.01</v>
      </c>
      <c r="S44" s="7">
        <v>0.01</v>
      </c>
      <c r="T44" s="7">
        <v>0.01</v>
      </c>
      <c r="U44" t="s">
        <v>108</v>
      </c>
      <c r="V44" s="7">
        <v>0.01</v>
      </c>
      <c r="W44" s="7">
        <v>0.03</v>
      </c>
      <c r="X44" t="s">
        <v>108</v>
      </c>
      <c r="Y44" s="7">
        <v>0.01</v>
      </c>
      <c r="Z44" s="7">
        <v>0.01</v>
      </c>
      <c r="AA44" s="7">
        <v>0.01</v>
      </c>
      <c r="AB44" s="7">
        <v>0.01</v>
      </c>
      <c r="AC44" s="7">
        <v>0.03</v>
      </c>
      <c r="AD44" s="7">
        <v>0.01</v>
      </c>
      <c r="AE44" t="s">
        <v>108</v>
      </c>
      <c r="AF44" s="7">
        <v>0.01</v>
      </c>
      <c r="AG44" s="7">
        <v>0.01</v>
      </c>
      <c r="AH44" t="s">
        <v>108</v>
      </c>
      <c r="AI44" s="7">
        <v>0.01</v>
      </c>
      <c r="AJ44" s="7">
        <v>0.02</v>
      </c>
      <c r="AK44" s="7">
        <v>0.02</v>
      </c>
      <c r="AL44" s="7">
        <v>0.01</v>
      </c>
      <c r="AM44" s="7">
        <v>0.01</v>
      </c>
      <c r="AN44" t="s">
        <v>108</v>
      </c>
      <c r="AO44" s="7">
        <v>0.02</v>
      </c>
      <c r="AP44" t="s">
        <v>108</v>
      </c>
      <c r="AQ44" t="s">
        <v>108</v>
      </c>
      <c r="AR44" s="7">
        <v>0.02</v>
      </c>
      <c r="AS44" s="7">
        <v>0.02</v>
      </c>
      <c r="AT44" s="7">
        <v>0.02</v>
      </c>
      <c r="AU44" s="7">
        <v>0.01</v>
      </c>
      <c r="AV44" s="7">
        <v>0.02</v>
      </c>
      <c r="AW44" t="s">
        <v>108</v>
      </c>
      <c r="AX44" t="s">
        <v>108</v>
      </c>
      <c r="AY44" s="7">
        <v>0.01</v>
      </c>
      <c r="AZ44" s="7">
        <v>0.02</v>
      </c>
      <c r="BA44" t="s">
        <v>108</v>
      </c>
      <c r="BB44" s="7">
        <v>0.01</v>
      </c>
      <c r="BC44" t="s">
        <v>108</v>
      </c>
      <c r="BD44" t="s">
        <v>108</v>
      </c>
      <c r="BE44">
        <v>0</v>
      </c>
      <c r="BF44" s="7">
        <v>0.01</v>
      </c>
      <c r="BG44" s="7">
        <v>0.01</v>
      </c>
      <c r="BH44">
        <v>0</v>
      </c>
      <c r="BI44">
        <v>0</v>
      </c>
      <c r="BJ44" s="7">
        <v>0.02</v>
      </c>
      <c r="BK44" s="7">
        <v>0.02</v>
      </c>
      <c r="BL44" t="s">
        <v>108</v>
      </c>
      <c r="BM44">
        <v>0</v>
      </c>
      <c r="BN44" s="7">
        <v>0.01</v>
      </c>
      <c r="BO44" s="7">
        <v>0.01</v>
      </c>
      <c r="BP44" s="7">
        <v>0.02</v>
      </c>
      <c r="BQ44">
        <v>0</v>
      </c>
      <c r="BR44" s="7">
        <v>0.01</v>
      </c>
      <c r="BS44" s="7">
        <v>0.01</v>
      </c>
      <c r="BT44" t="s">
        <v>108</v>
      </c>
      <c r="BU44">
        <v>0</v>
      </c>
      <c r="BV44" t="s">
        <v>108</v>
      </c>
      <c r="BW44">
        <v>0</v>
      </c>
      <c r="BX44" s="7">
        <v>0.01</v>
      </c>
      <c r="BY44" s="7">
        <v>0.01</v>
      </c>
      <c r="BZ44" s="7">
        <v>0.01</v>
      </c>
    </row>
    <row r="45" spans="1:78" x14ac:dyDescent="0.25">
      <c r="A45" t="s">
        <v>40</v>
      </c>
      <c r="B45">
        <v>4</v>
      </c>
      <c r="C45">
        <v>3</v>
      </c>
      <c r="D45">
        <v>1</v>
      </c>
      <c r="E45">
        <v>0</v>
      </c>
      <c r="F45">
        <v>0</v>
      </c>
      <c r="G45">
        <v>3</v>
      </c>
      <c r="H45">
        <v>1</v>
      </c>
      <c r="I45">
        <v>1</v>
      </c>
      <c r="J45">
        <v>2</v>
      </c>
      <c r="K45">
        <v>0</v>
      </c>
      <c r="L45">
        <v>1</v>
      </c>
      <c r="M45">
        <v>2</v>
      </c>
      <c r="N45">
        <v>1</v>
      </c>
      <c r="O45">
        <v>0</v>
      </c>
      <c r="P45">
        <v>1</v>
      </c>
      <c r="Q45">
        <v>1</v>
      </c>
      <c r="R45">
        <v>3</v>
      </c>
      <c r="S45">
        <v>3</v>
      </c>
      <c r="T45">
        <v>0</v>
      </c>
      <c r="U45">
        <v>1</v>
      </c>
      <c r="V45">
        <v>2</v>
      </c>
      <c r="W45">
        <v>0</v>
      </c>
      <c r="X45">
        <v>1</v>
      </c>
      <c r="Y45">
        <v>0</v>
      </c>
      <c r="Z45">
        <v>4</v>
      </c>
      <c r="AA45">
        <v>4</v>
      </c>
      <c r="AB45">
        <v>4</v>
      </c>
      <c r="AC45">
        <v>1</v>
      </c>
      <c r="AD45">
        <v>2</v>
      </c>
      <c r="AE45">
        <v>0</v>
      </c>
      <c r="AF45">
        <v>4</v>
      </c>
      <c r="AG45">
        <v>0</v>
      </c>
      <c r="AH45">
        <v>0</v>
      </c>
      <c r="AI45">
        <v>3</v>
      </c>
      <c r="AJ45">
        <v>0</v>
      </c>
      <c r="AK45">
        <v>0</v>
      </c>
      <c r="AL45">
        <v>2</v>
      </c>
      <c r="AM45">
        <v>1</v>
      </c>
      <c r="AN45">
        <v>0</v>
      </c>
      <c r="AO45">
        <v>0</v>
      </c>
      <c r="AP45">
        <v>1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</v>
      </c>
      <c r="AY45">
        <v>0</v>
      </c>
      <c r="AZ45">
        <v>0</v>
      </c>
      <c r="BA45">
        <v>0</v>
      </c>
      <c r="BB45">
        <v>2</v>
      </c>
      <c r="BC45">
        <v>0</v>
      </c>
      <c r="BD45">
        <v>0</v>
      </c>
      <c r="BE45">
        <v>0</v>
      </c>
      <c r="BF45">
        <v>4</v>
      </c>
      <c r="BG45">
        <v>2</v>
      </c>
      <c r="BH45">
        <v>2</v>
      </c>
      <c r="BI45">
        <v>0</v>
      </c>
      <c r="BJ45">
        <v>2</v>
      </c>
      <c r="BK45">
        <v>0</v>
      </c>
      <c r="BL45">
        <v>0</v>
      </c>
      <c r="BM45">
        <v>0</v>
      </c>
      <c r="BN45">
        <v>2</v>
      </c>
      <c r="BO45">
        <v>0</v>
      </c>
      <c r="BP45">
        <v>2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1</v>
      </c>
      <c r="BY45">
        <v>2</v>
      </c>
      <c r="BZ45">
        <v>1</v>
      </c>
    </row>
    <row r="46" spans="1:78" x14ac:dyDescent="0.25">
      <c r="B46">
        <v>0</v>
      </c>
      <c r="C46">
        <v>0</v>
      </c>
      <c r="D46" s="7">
        <v>0.01</v>
      </c>
      <c r="E46" t="s">
        <v>106</v>
      </c>
      <c r="F46" t="s">
        <v>106</v>
      </c>
      <c r="G46">
        <v>0</v>
      </c>
      <c r="H46">
        <v>0</v>
      </c>
      <c r="I46">
        <v>0</v>
      </c>
      <c r="J46">
        <v>0</v>
      </c>
      <c r="K46" t="s">
        <v>106</v>
      </c>
      <c r="L46">
        <v>0</v>
      </c>
      <c r="M46" s="7">
        <v>0.01</v>
      </c>
      <c r="N46">
        <v>0</v>
      </c>
      <c r="O46" t="s">
        <v>106</v>
      </c>
      <c r="P46" s="7">
        <v>0.05</v>
      </c>
      <c r="Q46">
        <v>0</v>
      </c>
      <c r="R46">
        <v>0</v>
      </c>
      <c r="S46">
        <v>0</v>
      </c>
      <c r="T46" t="s">
        <v>106</v>
      </c>
      <c r="U46">
        <v>0</v>
      </c>
      <c r="V46">
        <v>0</v>
      </c>
      <c r="W46" t="s">
        <v>106</v>
      </c>
      <c r="X46" s="7">
        <v>0.01</v>
      </c>
      <c r="Y46" t="s">
        <v>106</v>
      </c>
      <c r="Z46">
        <v>0</v>
      </c>
      <c r="AA46">
        <v>0</v>
      </c>
      <c r="AB46">
        <v>0</v>
      </c>
      <c r="AC46" s="7">
        <v>0.01</v>
      </c>
      <c r="AD46">
        <v>0</v>
      </c>
      <c r="AE46" t="s">
        <v>106</v>
      </c>
      <c r="AF46">
        <v>0</v>
      </c>
      <c r="AG46" t="s">
        <v>106</v>
      </c>
      <c r="AH46" t="s">
        <v>106</v>
      </c>
      <c r="AI46">
        <v>0</v>
      </c>
      <c r="AJ46" t="s">
        <v>106</v>
      </c>
      <c r="AK46" t="s">
        <v>106</v>
      </c>
      <c r="AL46">
        <v>0</v>
      </c>
      <c r="AM46">
        <v>0</v>
      </c>
      <c r="AN46" t="s">
        <v>106</v>
      </c>
      <c r="AO46" t="s">
        <v>106</v>
      </c>
      <c r="AP46" s="7">
        <v>0.01</v>
      </c>
      <c r="AQ46" t="s">
        <v>106</v>
      </c>
      <c r="AR46" t="s">
        <v>106</v>
      </c>
      <c r="AS46" t="s">
        <v>106</v>
      </c>
      <c r="AT46" t="s">
        <v>106</v>
      </c>
      <c r="AU46" t="s">
        <v>106</v>
      </c>
      <c r="AV46" t="s">
        <v>106</v>
      </c>
      <c r="AW46" t="s">
        <v>106</v>
      </c>
      <c r="AX46" s="7">
        <v>0.01</v>
      </c>
      <c r="AY46" t="s">
        <v>106</v>
      </c>
      <c r="AZ46" t="s">
        <v>106</v>
      </c>
      <c r="BA46" t="s">
        <v>106</v>
      </c>
      <c r="BB46" s="7">
        <v>0.02</v>
      </c>
      <c r="BC46" t="s">
        <v>106</v>
      </c>
      <c r="BD46" t="s">
        <v>106</v>
      </c>
      <c r="BE46" t="s">
        <v>106</v>
      </c>
      <c r="BF46">
        <v>0</v>
      </c>
      <c r="BG46">
        <v>0</v>
      </c>
      <c r="BH46" s="7">
        <v>0.01</v>
      </c>
      <c r="BI46" t="s">
        <v>106</v>
      </c>
      <c r="BJ46" s="7">
        <v>0.01</v>
      </c>
      <c r="BK46" t="s">
        <v>106</v>
      </c>
      <c r="BL46" t="s">
        <v>106</v>
      </c>
      <c r="BM46" t="s">
        <v>106</v>
      </c>
      <c r="BN46">
        <v>0</v>
      </c>
      <c r="BO46" t="s">
        <v>106</v>
      </c>
      <c r="BP46" s="7">
        <v>0.03</v>
      </c>
      <c r="BQ46" t="s">
        <v>106</v>
      </c>
      <c r="BR46" t="s">
        <v>106</v>
      </c>
      <c r="BS46" t="s">
        <v>106</v>
      </c>
      <c r="BT46" t="s">
        <v>106</v>
      </c>
      <c r="BU46" t="s">
        <v>106</v>
      </c>
      <c r="BV46" t="s">
        <v>106</v>
      </c>
      <c r="BW46" t="s">
        <v>106</v>
      </c>
      <c r="BX46">
        <v>0</v>
      </c>
      <c r="BY46">
        <v>0</v>
      </c>
      <c r="BZ46">
        <v>0</v>
      </c>
    </row>
    <row r="47" spans="1:78" x14ac:dyDescent="0.25">
      <c r="A47" t="s">
        <v>41</v>
      </c>
      <c r="B47">
        <v>42</v>
      </c>
      <c r="C47">
        <v>34</v>
      </c>
      <c r="D47">
        <v>6</v>
      </c>
      <c r="E47">
        <v>2</v>
      </c>
      <c r="F47">
        <v>5</v>
      </c>
      <c r="G47">
        <v>19</v>
      </c>
      <c r="H47">
        <v>17</v>
      </c>
      <c r="I47">
        <v>13</v>
      </c>
      <c r="J47">
        <v>9</v>
      </c>
      <c r="K47">
        <v>9</v>
      </c>
      <c r="L47">
        <v>11</v>
      </c>
      <c r="M47">
        <v>8</v>
      </c>
      <c r="N47">
        <v>29</v>
      </c>
      <c r="O47">
        <v>2</v>
      </c>
      <c r="P47">
        <v>2</v>
      </c>
      <c r="Q47">
        <v>8</v>
      </c>
      <c r="R47">
        <v>34</v>
      </c>
      <c r="S47">
        <v>28</v>
      </c>
      <c r="T47">
        <v>9</v>
      </c>
      <c r="U47">
        <v>5</v>
      </c>
      <c r="V47">
        <v>30</v>
      </c>
      <c r="W47">
        <v>5</v>
      </c>
      <c r="X47">
        <v>6</v>
      </c>
      <c r="Y47">
        <v>6</v>
      </c>
      <c r="Z47">
        <v>36</v>
      </c>
      <c r="AA47">
        <v>42</v>
      </c>
      <c r="AB47">
        <v>36</v>
      </c>
      <c r="AC47">
        <v>5</v>
      </c>
      <c r="AD47">
        <v>34</v>
      </c>
      <c r="AE47">
        <v>3</v>
      </c>
      <c r="AF47">
        <v>34</v>
      </c>
      <c r="AG47">
        <v>6</v>
      </c>
      <c r="AH47">
        <v>0</v>
      </c>
      <c r="AI47">
        <v>31</v>
      </c>
      <c r="AJ47">
        <v>3</v>
      </c>
      <c r="AK47">
        <v>9</v>
      </c>
      <c r="AL47">
        <v>15</v>
      </c>
      <c r="AM47">
        <v>20</v>
      </c>
      <c r="AN47">
        <v>0</v>
      </c>
      <c r="AO47">
        <v>8</v>
      </c>
      <c r="AP47">
        <v>3</v>
      </c>
      <c r="AQ47">
        <v>3</v>
      </c>
      <c r="AR47">
        <v>2</v>
      </c>
      <c r="AS47">
        <v>4</v>
      </c>
      <c r="AT47">
        <v>2</v>
      </c>
      <c r="AU47">
        <v>3</v>
      </c>
      <c r="AV47">
        <v>2</v>
      </c>
      <c r="AW47">
        <v>1</v>
      </c>
      <c r="AX47">
        <v>5</v>
      </c>
      <c r="AY47">
        <v>5</v>
      </c>
      <c r="AZ47">
        <v>8</v>
      </c>
      <c r="BA47">
        <v>1</v>
      </c>
      <c r="BB47">
        <v>2</v>
      </c>
      <c r="BC47">
        <v>2</v>
      </c>
      <c r="BD47">
        <v>0</v>
      </c>
      <c r="BE47">
        <v>3</v>
      </c>
      <c r="BF47">
        <v>39</v>
      </c>
      <c r="BG47">
        <v>29</v>
      </c>
      <c r="BH47">
        <v>13</v>
      </c>
      <c r="BI47">
        <v>5</v>
      </c>
      <c r="BJ47">
        <v>11</v>
      </c>
      <c r="BK47">
        <v>6</v>
      </c>
      <c r="BL47">
        <v>1</v>
      </c>
      <c r="BM47">
        <v>7</v>
      </c>
      <c r="BN47">
        <v>11</v>
      </c>
      <c r="BO47">
        <v>20</v>
      </c>
      <c r="BP47">
        <v>4</v>
      </c>
      <c r="BQ47">
        <v>8</v>
      </c>
      <c r="BR47">
        <v>10</v>
      </c>
      <c r="BS47">
        <v>11</v>
      </c>
      <c r="BT47">
        <v>1</v>
      </c>
      <c r="BU47">
        <v>2</v>
      </c>
      <c r="BV47">
        <v>3</v>
      </c>
      <c r="BW47">
        <v>6</v>
      </c>
      <c r="BX47">
        <v>29</v>
      </c>
      <c r="BY47">
        <v>29</v>
      </c>
      <c r="BZ47">
        <v>24</v>
      </c>
    </row>
    <row r="48" spans="1:78" x14ac:dyDescent="0.25">
      <c r="B48" s="7">
        <v>0.03</v>
      </c>
      <c r="C48" s="7">
        <v>0.03</v>
      </c>
      <c r="D48" s="7">
        <v>0.06</v>
      </c>
      <c r="E48" s="7">
        <v>0.03</v>
      </c>
      <c r="F48" s="7">
        <v>0.03</v>
      </c>
      <c r="G48" s="7">
        <v>0.03</v>
      </c>
      <c r="H48" s="7">
        <v>0.05</v>
      </c>
      <c r="I48" s="7">
        <v>0.03</v>
      </c>
      <c r="J48" s="7">
        <v>0.02</v>
      </c>
      <c r="K48" s="7">
        <v>0.04</v>
      </c>
      <c r="L48" s="7">
        <v>0.05</v>
      </c>
      <c r="M48" s="7">
        <v>0.03</v>
      </c>
      <c r="N48" s="7">
        <v>0.04</v>
      </c>
      <c r="O48" s="7">
        <v>0.02</v>
      </c>
      <c r="P48" s="7">
        <v>0.09</v>
      </c>
      <c r="Q48" s="7">
        <v>0.05</v>
      </c>
      <c r="R48" s="7">
        <v>0.03</v>
      </c>
      <c r="S48" s="7">
        <v>0.03</v>
      </c>
      <c r="T48" s="7">
        <v>0.05</v>
      </c>
      <c r="U48" s="7">
        <v>0.04</v>
      </c>
      <c r="V48" s="7">
        <v>0.03</v>
      </c>
      <c r="W48" s="7">
        <v>0.04</v>
      </c>
      <c r="X48" s="7">
        <v>0.05</v>
      </c>
      <c r="Y48" s="7">
        <v>0.04</v>
      </c>
      <c r="Z48" s="7">
        <v>0.03</v>
      </c>
      <c r="AA48" s="7">
        <v>0.03</v>
      </c>
      <c r="AB48" s="7">
        <v>0.03</v>
      </c>
      <c r="AC48" s="7">
        <v>0.03</v>
      </c>
      <c r="AD48" s="7">
        <v>0.03</v>
      </c>
      <c r="AE48" s="7">
        <v>7.0000000000000007E-2</v>
      </c>
      <c r="AF48" s="7">
        <v>0.04</v>
      </c>
      <c r="AG48" s="7">
        <v>0.02</v>
      </c>
      <c r="AH48" t="s">
        <v>108</v>
      </c>
      <c r="AI48" s="7">
        <v>0.03</v>
      </c>
      <c r="AJ48" s="7">
        <v>0.03</v>
      </c>
      <c r="AK48" s="7">
        <v>0.08</v>
      </c>
      <c r="AL48" s="7">
        <v>0.02</v>
      </c>
      <c r="AM48" s="7">
        <v>0.04</v>
      </c>
      <c r="AN48" t="s">
        <v>108</v>
      </c>
      <c r="AO48" s="7">
        <v>0.13</v>
      </c>
      <c r="AP48" s="7">
        <v>0.02</v>
      </c>
      <c r="AQ48" s="7">
        <v>0.02</v>
      </c>
      <c r="AR48" s="7">
        <v>0.04</v>
      </c>
      <c r="AS48" s="7">
        <v>0.08</v>
      </c>
      <c r="AT48" s="7">
        <v>0.02</v>
      </c>
      <c r="AU48" s="7">
        <v>0.04</v>
      </c>
      <c r="AV48" s="7">
        <v>0.03</v>
      </c>
      <c r="AW48" s="7">
        <v>0.05</v>
      </c>
      <c r="AX48" s="7">
        <v>0.06</v>
      </c>
      <c r="AY48" s="7">
        <v>0.04</v>
      </c>
      <c r="AZ48" s="7">
        <v>0.1</v>
      </c>
      <c r="BA48" s="7">
        <v>0.01</v>
      </c>
      <c r="BB48" s="7">
        <v>0.02</v>
      </c>
      <c r="BC48" s="7">
        <v>0.02</v>
      </c>
      <c r="BD48" t="s">
        <v>108</v>
      </c>
      <c r="BE48" s="7">
        <v>0.01</v>
      </c>
      <c r="BF48" s="7">
        <v>0.04</v>
      </c>
      <c r="BG48" s="7">
        <v>0.04</v>
      </c>
      <c r="BH48" s="7">
        <v>0.03</v>
      </c>
      <c r="BI48" s="7">
        <v>0.01</v>
      </c>
      <c r="BJ48" s="7">
        <v>0.05</v>
      </c>
      <c r="BK48" s="7">
        <v>0.04</v>
      </c>
      <c r="BL48" s="7">
        <v>0.03</v>
      </c>
      <c r="BM48" s="7">
        <v>0.02</v>
      </c>
      <c r="BN48" s="7">
        <v>0.02</v>
      </c>
      <c r="BO48" s="7">
        <v>7.0000000000000007E-2</v>
      </c>
      <c r="BP48" s="7">
        <v>0.06</v>
      </c>
      <c r="BQ48" s="7">
        <v>0.02</v>
      </c>
      <c r="BR48" s="7">
        <v>0.02</v>
      </c>
      <c r="BS48" s="7">
        <v>0.02</v>
      </c>
      <c r="BT48" s="7">
        <v>0.01</v>
      </c>
      <c r="BU48" s="7">
        <v>0.01</v>
      </c>
      <c r="BV48" s="7">
        <v>0.03</v>
      </c>
      <c r="BW48" s="7">
        <v>0.02</v>
      </c>
      <c r="BX48" s="7">
        <v>0.03</v>
      </c>
      <c r="BY48" s="7">
        <v>0.03</v>
      </c>
      <c r="BZ48" s="7">
        <v>0.03</v>
      </c>
    </row>
  </sheetData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208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210</v>
      </c>
      <c r="B11">
        <v>5097</v>
      </c>
      <c r="C11">
        <v>4347</v>
      </c>
      <c r="D11">
        <v>463</v>
      </c>
      <c r="E11">
        <v>287</v>
      </c>
      <c r="F11">
        <v>993</v>
      </c>
      <c r="G11">
        <v>2698</v>
      </c>
      <c r="H11">
        <v>1406</v>
      </c>
      <c r="I11">
        <v>1302</v>
      </c>
      <c r="J11">
        <v>1664</v>
      </c>
      <c r="K11">
        <v>1018</v>
      </c>
      <c r="L11">
        <v>1113</v>
      </c>
      <c r="M11">
        <v>1331</v>
      </c>
      <c r="N11">
        <v>3122</v>
      </c>
      <c r="O11">
        <v>487</v>
      </c>
      <c r="P11">
        <v>158</v>
      </c>
      <c r="Q11">
        <v>786</v>
      </c>
      <c r="R11">
        <v>4312</v>
      </c>
      <c r="S11">
        <v>3233</v>
      </c>
      <c r="T11">
        <v>1029</v>
      </c>
      <c r="U11">
        <v>762</v>
      </c>
      <c r="V11">
        <v>3883</v>
      </c>
      <c r="W11">
        <v>504</v>
      </c>
      <c r="X11">
        <v>668</v>
      </c>
      <c r="Y11">
        <v>585</v>
      </c>
      <c r="Z11">
        <v>4513</v>
      </c>
      <c r="AA11">
        <v>5086</v>
      </c>
      <c r="AB11">
        <v>4501</v>
      </c>
      <c r="AC11">
        <v>617</v>
      </c>
      <c r="AD11">
        <v>4075</v>
      </c>
      <c r="AE11">
        <v>365</v>
      </c>
      <c r="AF11">
        <v>3995</v>
      </c>
      <c r="AG11">
        <v>810</v>
      </c>
      <c r="AH11">
        <v>34</v>
      </c>
      <c r="AI11">
        <v>3787</v>
      </c>
      <c r="AJ11">
        <v>452</v>
      </c>
      <c r="AK11">
        <v>767</v>
      </c>
      <c r="AL11">
        <v>2076</v>
      </c>
      <c r="AM11">
        <v>2412</v>
      </c>
      <c r="AN11">
        <v>47</v>
      </c>
      <c r="AO11">
        <v>549</v>
      </c>
      <c r="AP11">
        <v>515</v>
      </c>
      <c r="AQ11">
        <v>496</v>
      </c>
      <c r="AR11">
        <v>428</v>
      </c>
      <c r="AS11">
        <v>249</v>
      </c>
      <c r="AT11">
        <v>482</v>
      </c>
      <c r="AU11">
        <v>302</v>
      </c>
      <c r="AV11">
        <v>406</v>
      </c>
      <c r="AW11">
        <v>124</v>
      </c>
      <c r="AX11">
        <v>332</v>
      </c>
      <c r="AY11">
        <v>456</v>
      </c>
      <c r="AZ11">
        <v>372</v>
      </c>
      <c r="BA11">
        <v>241</v>
      </c>
      <c r="BB11">
        <v>392</v>
      </c>
      <c r="BC11">
        <v>277</v>
      </c>
      <c r="BD11">
        <v>24</v>
      </c>
      <c r="BE11">
        <v>802</v>
      </c>
      <c r="BF11">
        <v>4296</v>
      </c>
      <c r="BG11">
        <v>2912</v>
      </c>
      <c r="BH11">
        <v>2186</v>
      </c>
      <c r="BI11">
        <v>1199</v>
      </c>
      <c r="BJ11">
        <v>763</v>
      </c>
      <c r="BK11">
        <v>640</v>
      </c>
      <c r="BL11">
        <v>176</v>
      </c>
      <c r="BM11">
        <v>854</v>
      </c>
      <c r="BN11">
        <v>1529</v>
      </c>
      <c r="BO11">
        <v>1964</v>
      </c>
      <c r="BP11">
        <v>750</v>
      </c>
      <c r="BQ11">
        <v>915</v>
      </c>
      <c r="BR11">
        <v>1410</v>
      </c>
      <c r="BS11">
        <v>1381</v>
      </c>
      <c r="BT11">
        <v>398</v>
      </c>
      <c r="BU11">
        <v>482</v>
      </c>
      <c r="BV11">
        <v>260</v>
      </c>
      <c r="BW11">
        <v>693</v>
      </c>
      <c r="BX11">
        <v>3419</v>
      </c>
      <c r="BY11">
        <v>3461</v>
      </c>
      <c r="BZ11">
        <v>2994</v>
      </c>
    </row>
    <row r="12" spans="1:78" x14ac:dyDescent="0.25">
      <c r="B12" s="7">
        <v>0.85</v>
      </c>
      <c r="C12" s="7">
        <v>0.86</v>
      </c>
      <c r="D12" s="7">
        <v>0.83</v>
      </c>
      <c r="E12" s="7">
        <v>0.81</v>
      </c>
      <c r="F12" s="7">
        <v>0.85</v>
      </c>
      <c r="G12" s="7">
        <v>0.87</v>
      </c>
      <c r="H12" s="7">
        <v>0.82</v>
      </c>
      <c r="I12" s="7">
        <v>0.9</v>
      </c>
      <c r="J12" s="7">
        <v>0.88</v>
      </c>
      <c r="K12" s="7">
        <v>0.83</v>
      </c>
      <c r="L12" s="7">
        <v>0.79</v>
      </c>
      <c r="M12" s="7">
        <v>0.8</v>
      </c>
      <c r="N12" s="7">
        <v>0.89</v>
      </c>
      <c r="O12" s="7">
        <v>0.76</v>
      </c>
      <c r="P12" s="7">
        <v>0.81</v>
      </c>
      <c r="Q12" s="7">
        <v>0.83</v>
      </c>
      <c r="R12" s="7">
        <v>0.86</v>
      </c>
      <c r="S12" s="7">
        <v>0.88</v>
      </c>
      <c r="T12" s="7">
        <v>0.84</v>
      </c>
      <c r="U12" s="7">
        <v>0.78</v>
      </c>
      <c r="V12" s="7">
        <v>0.87</v>
      </c>
      <c r="W12" s="7">
        <v>0.83</v>
      </c>
      <c r="X12" s="7">
        <v>0.77</v>
      </c>
      <c r="Y12" s="7">
        <v>0.82</v>
      </c>
      <c r="Z12" s="7">
        <v>0.86</v>
      </c>
      <c r="AA12" s="7">
        <v>0.85</v>
      </c>
      <c r="AB12" s="7">
        <v>0.86</v>
      </c>
      <c r="AC12" s="7">
        <v>0.86</v>
      </c>
      <c r="AD12" s="7">
        <v>0.87</v>
      </c>
      <c r="AE12" s="7">
        <v>0.7</v>
      </c>
      <c r="AF12" s="7">
        <v>0.85</v>
      </c>
      <c r="AG12" s="7">
        <v>0.88</v>
      </c>
      <c r="AH12" s="7">
        <v>0.87</v>
      </c>
      <c r="AI12" s="7">
        <v>0.87</v>
      </c>
      <c r="AJ12" s="7">
        <v>0.82</v>
      </c>
      <c r="AK12" s="7">
        <v>0.78</v>
      </c>
      <c r="AL12" s="7">
        <v>0.88</v>
      </c>
      <c r="AM12" s="7">
        <v>0.85</v>
      </c>
      <c r="AN12" s="7">
        <v>0.79</v>
      </c>
      <c r="AO12" s="7">
        <v>0.78</v>
      </c>
      <c r="AP12" s="7">
        <v>0.87</v>
      </c>
      <c r="AQ12" s="7">
        <v>0.88</v>
      </c>
      <c r="AR12" s="7">
        <v>0.78</v>
      </c>
      <c r="AS12" s="7">
        <v>0.78</v>
      </c>
      <c r="AT12" s="7">
        <v>0.87</v>
      </c>
      <c r="AU12" s="7">
        <v>0.87</v>
      </c>
      <c r="AV12" s="7">
        <v>0.83</v>
      </c>
      <c r="AW12" s="7">
        <v>0.87</v>
      </c>
      <c r="AX12" s="7">
        <v>0.81</v>
      </c>
      <c r="AY12" s="7">
        <v>0.85</v>
      </c>
      <c r="AZ12" s="7">
        <v>0.9</v>
      </c>
      <c r="BA12" s="7">
        <v>0.82</v>
      </c>
      <c r="BB12" s="7">
        <v>0.89</v>
      </c>
      <c r="BC12" s="7">
        <v>0.89</v>
      </c>
      <c r="BD12" s="7">
        <v>0.95</v>
      </c>
      <c r="BE12" s="7">
        <v>0.89</v>
      </c>
      <c r="BF12" s="7">
        <v>0.84</v>
      </c>
      <c r="BG12" s="7">
        <v>0.88</v>
      </c>
      <c r="BH12" s="7">
        <v>0.81</v>
      </c>
      <c r="BI12" s="7">
        <v>0.92</v>
      </c>
      <c r="BJ12" s="7">
        <v>0.88</v>
      </c>
      <c r="BK12" s="7">
        <v>0.83</v>
      </c>
      <c r="BL12" s="7">
        <v>0.88</v>
      </c>
      <c r="BM12" s="7">
        <v>0.97</v>
      </c>
      <c r="BN12" s="7">
        <v>0.91</v>
      </c>
      <c r="BO12" s="7">
        <v>0.91</v>
      </c>
      <c r="BP12" s="7">
        <v>0.6</v>
      </c>
      <c r="BQ12" s="7">
        <v>0.91</v>
      </c>
      <c r="BR12" s="7">
        <v>0.9</v>
      </c>
      <c r="BS12" s="7">
        <v>0.9</v>
      </c>
      <c r="BT12" s="7">
        <v>0.88</v>
      </c>
      <c r="BU12" s="7">
        <v>0.9</v>
      </c>
      <c r="BV12" s="7">
        <v>0.88</v>
      </c>
      <c r="BW12" s="7">
        <v>0.92</v>
      </c>
      <c r="BX12" s="7">
        <v>0.85</v>
      </c>
      <c r="BY12" s="7">
        <v>0.86</v>
      </c>
      <c r="BZ12" s="7">
        <v>0.85</v>
      </c>
    </row>
    <row r="13" spans="1:78" x14ac:dyDescent="0.25">
      <c r="A13" t="s">
        <v>211</v>
      </c>
      <c r="B13">
        <v>5021</v>
      </c>
      <c r="C13">
        <v>4289</v>
      </c>
      <c r="D13">
        <v>453</v>
      </c>
      <c r="E13">
        <v>279</v>
      </c>
      <c r="F13">
        <v>949</v>
      </c>
      <c r="G13">
        <v>2680</v>
      </c>
      <c r="H13">
        <v>1392</v>
      </c>
      <c r="I13">
        <v>1286</v>
      </c>
      <c r="J13">
        <v>1637</v>
      </c>
      <c r="K13">
        <v>1002</v>
      </c>
      <c r="L13">
        <v>1096</v>
      </c>
      <c r="M13">
        <v>1307</v>
      </c>
      <c r="N13">
        <v>3084</v>
      </c>
      <c r="O13">
        <v>477</v>
      </c>
      <c r="P13">
        <v>152</v>
      </c>
      <c r="Q13">
        <v>769</v>
      </c>
      <c r="R13">
        <v>4252</v>
      </c>
      <c r="S13">
        <v>3224</v>
      </c>
      <c r="T13">
        <v>990</v>
      </c>
      <c r="U13">
        <v>739</v>
      </c>
      <c r="V13">
        <v>3824</v>
      </c>
      <c r="W13">
        <v>501</v>
      </c>
      <c r="X13">
        <v>655</v>
      </c>
      <c r="Y13">
        <v>583</v>
      </c>
      <c r="Z13">
        <v>4438</v>
      </c>
      <c r="AA13">
        <v>5012</v>
      </c>
      <c r="AB13">
        <v>4429</v>
      </c>
      <c r="AC13">
        <v>622</v>
      </c>
      <c r="AD13">
        <v>4006</v>
      </c>
      <c r="AE13">
        <v>359</v>
      </c>
      <c r="AF13">
        <v>3951</v>
      </c>
      <c r="AG13">
        <v>791</v>
      </c>
      <c r="AH13">
        <v>32</v>
      </c>
      <c r="AI13">
        <v>3754</v>
      </c>
      <c r="AJ13">
        <v>426</v>
      </c>
      <c r="AK13">
        <v>751</v>
      </c>
      <c r="AL13">
        <v>2058</v>
      </c>
      <c r="AM13">
        <v>2375</v>
      </c>
      <c r="AN13">
        <v>51</v>
      </c>
      <c r="AO13">
        <v>526</v>
      </c>
      <c r="AP13">
        <v>514</v>
      </c>
      <c r="AQ13">
        <v>496</v>
      </c>
      <c r="AR13">
        <v>411</v>
      </c>
      <c r="AS13">
        <v>250</v>
      </c>
      <c r="AT13">
        <v>479</v>
      </c>
      <c r="AU13">
        <v>295</v>
      </c>
      <c r="AV13">
        <v>413</v>
      </c>
      <c r="AW13">
        <v>121</v>
      </c>
      <c r="AX13">
        <v>325</v>
      </c>
      <c r="AY13">
        <v>449</v>
      </c>
      <c r="AZ13">
        <v>353</v>
      </c>
      <c r="BA13">
        <v>235</v>
      </c>
      <c r="BB13">
        <v>386</v>
      </c>
      <c r="BC13">
        <v>269</v>
      </c>
      <c r="BD13">
        <v>24</v>
      </c>
      <c r="BE13">
        <v>780</v>
      </c>
      <c r="BF13">
        <v>4241</v>
      </c>
      <c r="BG13">
        <v>2872</v>
      </c>
      <c r="BH13">
        <v>2149</v>
      </c>
      <c r="BI13">
        <v>1193</v>
      </c>
      <c r="BJ13">
        <v>749</v>
      </c>
      <c r="BK13">
        <v>630</v>
      </c>
      <c r="BL13">
        <v>170</v>
      </c>
      <c r="BM13">
        <v>852</v>
      </c>
      <c r="BN13">
        <v>1535</v>
      </c>
      <c r="BO13">
        <v>1932</v>
      </c>
      <c r="BP13">
        <v>702</v>
      </c>
      <c r="BQ13">
        <v>923</v>
      </c>
      <c r="BR13">
        <v>1405</v>
      </c>
      <c r="BS13">
        <v>1382</v>
      </c>
      <c r="BT13">
        <v>382</v>
      </c>
      <c r="BU13">
        <v>472</v>
      </c>
      <c r="BV13">
        <v>262</v>
      </c>
      <c r="BW13">
        <v>700</v>
      </c>
      <c r="BX13">
        <v>3369</v>
      </c>
      <c r="BY13">
        <v>3414</v>
      </c>
      <c r="BZ13">
        <v>2950</v>
      </c>
    </row>
    <row r="14" spans="1:78" x14ac:dyDescent="0.25">
      <c r="B14" s="7">
        <v>0.84</v>
      </c>
      <c r="C14" s="7">
        <v>0.85</v>
      </c>
      <c r="D14" s="7">
        <v>0.81</v>
      </c>
      <c r="E14" s="7">
        <v>0.79</v>
      </c>
      <c r="F14" s="7">
        <v>0.81</v>
      </c>
      <c r="G14" s="7">
        <v>0.86</v>
      </c>
      <c r="H14" s="7">
        <v>0.82</v>
      </c>
      <c r="I14" s="7">
        <v>0.88</v>
      </c>
      <c r="J14" s="7">
        <v>0.86</v>
      </c>
      <c r="K14" s="7">
        <v>0.82</v>
      </c>
      <c r="L14" s="7">
        <v>0.78</v>
      </c>
      <c r="M14" s="7">
        <v>0.79</v>
      </c>
      <c r="N14" s="7">
        <v>0.88</v>
      </c>
      <c r="O14" s="7">
        <v>0.74</v>
      </c>
      <c r="P14" s="7">
        <v>0.79</v>
      </c>
      <c r="Q14" s="7">
        <v>0.81</v>
      </c>
      <c r="R14" s="7">
        <v>0.84</v>
      </c>
      <c r="S14" s="7">
        <v>0.87</v>
      </c>
      <c r="T14" s="7">
        <v>0.8</v>
      </c>
      <c r="U14" s="7">
        <v>0.76</v>
      </c>
      <c r="V14" s="7">
        <v>0.86</v>
      </c>
      <c r="W14" s="7">
        <v>0.82</v>
      </c>
      <c r="X14" s="7">
        <v>0.75</v>
      </c>
      <c r="Y14" s="7">
        <v>0.81</v>
      </c>
      <c r="Z14" s="7">
        <v>0.84</v>
      </c>
      <c r="AA14" s="7">
        <v>0.84</v>
      </c>
      <c r="AB14" s="7">
        <v>0.84</v>
      </c>
      <c r="AC14" s="7">
        <v>0.87</v>
      </c>
      <c r="AD14" s="7">
        <v>0.86</v>
      </c>
      <c r="AE14" s="7">
        <v>0.69</v>
      </c>
      <c r="AF14" s="7">
        <v>0.84</v>
      </c>
      <c r="AG14" s="7">
        <v>0.86</v>
      </c>
      <c r="AH14" s="7">
        <v>0.81</v>
      </c>
      <c r="AI14" s="7">
        <v>0.86</v>
      </c>
      <c r="AJ14" s="7">
        <v>0.78</v>
      </c>
      <c r="AK14" s="7">
        <v>0.77</v>
      </c>
      <c r="AL14" s="7">
        <v>0.87</v>
      </c>
      <c r="AM14" s="7">
        <v>0.84</v>
      </c>
      <c r="AN14" s="7">
        <v>0.86</v>
      </c>
      <c r="AO14" s="7">
        <v>0.75</v>
      </c>
      <c r="AP14" s="7">
        <v>0.87</v>
      </c>
      <c r="AQ14" s="7">
        <v>0.87</v>
      </c>
      <c r="AR14" s="7">
        <v>0.75</v>
      </c>
      <c r="AS14" s="7">
        <v>0.79</v>
      </c>
      <c r="AT14" s="7">
        <v>0.86</v>
      </c>
      <c r="AU14" s="7">
        <v>0.85</v>
      </c>
      <c r="AV14" s="7">
        <v>0.84</v>
      </c>
      <c r="AW14" s="7">
        <v>0.85</v>
      </c>
      <c r="AX14" s="7">
        <v>0.79</v>
      </c>
      <c r="AY14" s="7">
        <v>0.84</v>
      </c>
      <c r="AZ14" s="7">
        <v>0.85</v>
      </c>
      <c r="BA14" s="7">
        <v>0.8</v>
      </c>
      <c r="BB14" s="7">
        <v>0.87</v>
      </c>
      <c r="BC14" s="7">
        <v>0.86</v>
      </c>
      <c r="BD14" s="7">
        <v>0.95</v>
      </c>
      <c r="BE14" s="7">
        <v>0.87</v>
      </c>
      <c r="BF14" s="7">
        <v>0.83</v>
      </c>
      <c r="BG14" s="7">
        <v>0.87</v>
      </c>
      <c r="BH14" s="7">
        <v>0.8</v>
      </c>
      <c r="BI14" s="7">
        <v>0.92</v>
      </c>
      <c r="BJ14" s="7">
        <v>0.86</v>
      </c>
      <c r="BK14" s="7">
        <v>0.82</v>
      </c>
      <c r="BL14" s="7">
        <v>0.85</v>
      </c>
      <c r="BM14" s="7">
        <v>0.96</v>
      </c>
      <c r="BN14" s="7">
        <v>0.91</v>
      </c>
      <c r="BO14" s="7">
        <v>0.89</v>
      </c>
      <c r="BP14" s="7">
        <v>0.56000000000000005</v>
      </c>
      <c r="BQ14" s="7">
        <v>0.92</v>
      </c>
      <c r="BR14" s="7">
        <v>0.89</v>
      </c>
      <c r="BS14" s="7">
        <v>0.91</v>
      </c>
      <c r="BT14" s="7">
        <v>0.85</v>
      </c>
      <c r="BU14" s="7">
        <v>0.88</v>
      </c>
      <c r="BV14" s="7">
        <v>0.89</v>
      </c>
      <c r="BW14" s="7">
        <v>0.93</v>
      </c>
      <c r="BX14" s="7">
        <v>0.84</v>
      </c>
      <c r="BY14" s="7">
        <v>0.85</v>
      </c>
      <c r="BZ14" s="7">
        <v>0.84</v>
      </c>
    </row>
    <row r="15" spans="1:78" x14ac:dyDescent="0.25">
      <c r="A15" t="s">
        <v>212</v>
      </c>
      <c r="B15">
        <v>5340</v>
      </c>
      <c r="C15">
        <v>4550</v>
      </c>
      <c r="D15">
        <v>478</v>
      </c>
      <c r="E15">
        <v>312</v>
      </c>
      <c r="F15">
        <v>1015</v>
      </c>
      <c r="G15">
        <v>2828</v>
      </c>
      <c r="H15">
        <v>1497</v>
      </c>
      <c r="I15">
        <v>1358</v>
      </c>
      <c r="J15">
        <v>1715</v>
      </c>
      <c r="K15">
        <v>1088</v>
      </c>
      <c r="L15">
        <v>1178</v>
      </c>
      <c r="M15">
        <v>1406</v>
      </c>
      <c r="N15">
        <v>3243</v>
      </c>
      <c r="O15">
        <v>529</v>
      </c>
      <c r="P15">
        <v>162</v>
      </c>
      <c r="Q15">
        <v>827</v>
      </c>
      <c r="R15">
        <v>4513</v>
      </c>
      <c r="S15">
        <v>3401</v>
      </c>
      <c r="T15">
        <v>1059</v>
      </c>
      <c r="U15">
        <v>808</v>
      </c>
      <c r="V15">
        <v>4038</v>
      </c>
      <c r="W15">
        <v>541</v>
      </c>
      <c r="X15">
        <v>715</v>
      </c>
      <c r="Y15">
        <v>614</v>
      </c>
      <c r="Z15">
        <v>4726</v>
      </c>
      <c r="AA15">
        <v>5331</v>
      </c>
      <c r="AB15">
        <v>4717</v>
      </c>
      <c r="AC15">
        <v>657</v>
      </c>
      <c r="AD15">
        <v>4244</v>
      </c>
      <c r="AE15">
        <v>401</v>
      </c>
      <c r="AF15">
        <v>4192</v>
      </c>
      <c r="AG15">
        <v>846</v>
      </c>
      <c r="AH15">
        <v>36</v>
      </c>
      <c r="AI15">
        <v>3959</v>
      </c>
      <c r="AJ15">
        <v>454</v>
      </c>
      <c r="AK15">
        <v>843</v>
      </c>
      <c r="AL15">
        <v>2153</v>
      </c>
      <c r="AM15">
        <v>2532</v>
      </c>
      <c r="AN15">
        <v>53</v>
      </c>
      <c r="AO15">
        <v>588</v>
      </c>
      <c r="AP15">
        <v>530</v>
      </c>
      <c r="AQ15">
        <v>530</v>
      </c>
      <c r="AR15">
        <v>434</v>
      </c>
      <c r="AS15">
        <v>277</v>
      </c>
      <c r="AT15">
        <v>509</v>
      </c>
      <c r="AU15">
        <v>324</v>
      </c>
      <c r="AV15">
        <v>438</v>
      </c>
      <c r="AW15">
        <v>125</v>
      </c>
      <c r="AX15">
        <v>346</v>
      </c>
      <c r="AY15">
        <v>484</v>
      </c>
      <c r="AZ15">
        <v>384</v>
      </c>
      <c r="BA15">
        <v>257</v>
      </c>
      <c r="BB15">
        <v>397</v>
      </c>
      <c r="BC15">
        <v>280</v>
      </c>
      <c r="BD15">
        <v>24</v>
      </c>
      <c r="BE15">
        <v>836</v>
      </c>
      <c r="BF15">
        <v>4504</v>
      </c>
      <c r="BG15">
        <v>3065</v>
      </c>
      <c r="BH15">
        <v>2274</v>
      </c>
      <c r="BI15">
        <v>1244</v>
      </c>
      <c r="BJ15">
        <v>796</v>
      </c>
      <c r="BK15">
        <v>703</v>
      </c>
      <c r="BL15">
        <v>185</v>
      </c>
      <c r="BM15">
        <v>864</v>
      </c>
      <c r="BN15">
        <v>1587</v>
      </c>
      <c r="BO15">
        <v>2043</v>
      </c>
      <c r="BP15">
        <v>846</v>
      </c>
      <c r="BQ15">
        <v>941</v>
      </c>
      <c r="BR15">
        <v>1464</v>
      </c>
      <c r="BS15">
        <v>1423</v>
      </c>
      <c r="BT15">
        <v>416</v>
      </c>
      <c r="BU15">
        <v>503</v>
      </c>
      <c r="BV15">
        <v>273</v>
      </c>
      <c r="BW15">
        <v>709</v>
      </c>
      <c r="BX15">
        <v>3565</v>
      </c>
      <c r="BY15">
        <v>3602</v>
      </c>
      <c r="BZ15">
        <v>3110</v>
      </c>
    </row>
    <row r="16" spans="1:78" x14ac:dyDescent="0.25">
      <c r="B16" s="7">
        <v>0.89</v>
      </c>
      <c r="C16" s="7">
        <v>0.9</v>
      </c>
      <c r="D16" s="7">
        <v>0.85</v>
      </c>
      <c r="E16" s="7">
        <v>0.88</v>
      </c>
      <c r="F16" s="7">
        <v>0.87</v>
      </c>
      <c r="G16" s="7">
        <v>0.91</v>
      </c>
      <c r="H16" s="7">
        <v>0.88</v>
      </c>
      <c r="I16" s="7">
        <v>0.93</v>
      </c>
      <c r="J16" s="7">
        <v>0.91</v>
      </c>
      <c r="K16" s="7">
        <v>0.89</v>
      </c>
      <c r="L16" s="7">
        <v>0.84</v>
      </c>
      <c r="M16" s="7">
        <v>0.85</v>
      </c>
      <c r="N16" s="7">
        <v>0.93</v>
      </c>
      <c r="O16" s="7">
        <v>0.82</v>
      </c>
      <c r="P16" s="7">
        <v>0.83</v>
      </c>
      <c r="Q16" s="7">
        <v>0.87</v>
      </c>
      <c r="R16" s="7">
        <v>0.9</v>
      </c>
      <c r="S16" s="7">
        <v>0.92</v>
      </c>
      <c r="T16" s="7">
        <v>0.86</v>
      </c>
      <c r="U16" s="7">
        <v>0.83</v>
      </c>
      <c r="V16" s="7">
        <v>0.91</v>
      </c>
      <c r="W16" s="7">
        <v>0.89</v>
      </c>
      <c r="X16" s="7">
        <v>0.82</v>
      </c>
      <c r="Y16" s="7">
        <v>0.86</v>
      </c>
      <c r="Z16" s="7">
        <v>0.9</v>
      </c>
      <c r="AA16" s="7">
        <v>0.89</v>
      </c>
      <c r="AB16" s="7">
        <v>0.9</v>
      </c>
      <c r="AC16" s="7">
        <v>0.92</v>
      </c>
      <c r="AD16" s="7">
        <v>0.91</v>
      </c>
      <c r="AE16" s="7">
        <v>0.77</v>
      </c>
      <c r="AF16" s="7">
        <v>0.89</v>
      </c>
      <c r="AG16" s="7">
        <v>0.92</v>
      </c>
      <c r="AH16" s="7">
        <v>0.91</v>
      </c>
      <c r="AI16" s="7">
        <v>0.91</v>
      </c>
      <c r="AJ16" s="7">
        <v>0.83</v>
      </c>
      <c r="AK16" s="7">
        <v>0.86</v>
      </c>
      <c r="AL16" s="7">
        <v>0.91</v>
      </c>
      <c r="AM16" s="7">
        <v>0.89</v>
      </c>
      <c r="AN16" s="7">
        <v>0.89</v>
      </c>
      <c r="AO16" s="7">
        <v>0.84</v>
      </c>
      <c r="AP16" s="7">
        <v>0.9</v>
      </c>
      <c r="AQ16" s="7">
        <v>0.94</v>
      </c>
      <c r="AR16" s="7">
        <v>0.79</v>
      </c>
      <c r="AS16" s="7">
        <v>0.87</v>
      </c>
      <c r="AT16" s="7">
        <v>0.92</v>
      </c>
      <c r="AU16" s="7">
        <v>0.93</v>
      </c>
      <c r="AV16" s="7">
        <v>0.89</v>
      </c>
      <c r="AW16" s="7">
        <v>0.87</v>
      </c>
      <c r="AX16" s="7">
        <v>0.84</v>
      </c>
      <c r="AY16" s="7">
        <v>0.91</v>
      </c>
      <c r="AZ16" s="7">
        <v>0.93</v>
      </c>
      <c r="BA16" s="7">
        <v>0.88</v>
      </c>
      <c r="BB16" s="7">
        <v>0.9</v>
      </c>
      <c r="BC16" s="7">
        <v>0.89</v>
      </c>
      <c r="BD16" s="7">
        <v>0.95</v>
      </c>
      <c r="BE16" s="7">
        <v>0.93</v>
      </c>
      <c r="BF16" s="7">
        <v>0.89</v>
      </c>
      <c r="BG16" s="7">
        <v>0.93</v>
      </c>
      <c r="BH16" s="7">
        <v>0.85</v>
      </c>
      <c r="BI16" s="7">
        <v>0.96</v>
      </c>
      <c r="BJ16" s="7">
        <v>0.92</v>
      </c>
      <c r="BK16" s="7">
        <v>0.92</v>
      </c>
      <c r="BL16" s="7">
        <v>0.93</v>
      </c>
      <c r="BM16" s="7">
        <v>0.98</v>
      </c>
      <c r="BN16" s="7">
        <v>0.94</v>
      </c>
      <c r="BO16" s="7">
        <v>0.94</v>
      </c>
      <c r="BP16" s="7">
        <v>0.67</v>
      </c>
      <c r="BQ16" s="7">
        <v>0.93</v>
      </c>
      <c r="BR16" s="7">
        <v>0.93</v>
      </c>
      <c r="BS16" s="7">
        <v>0.93</v>
      </c>
      <c r="BT16" s="7">
        <v>0.92</v>
      </c>
      <c r="BU16" s="7">
        <v>0.94</v>
      </c>
      <c r="BV16" s="7">
        <v>0.92</v>
      </c>
      <c r="BW16" s="7">
        <v>0.94</v>
      </c>
      <c r="BX16" s="7">
        <v>0.89</v>
      </c>
      <c r="BY16" s="7">
        <v>0.9</v>
      </c>
      <c r="BZ16" s="7">
        <v>0.89</v>
      </c>
    </row>
    <row r="17" spans="1:78" x14ac:dyDescent="0.25">
      <c r="A17" t="s">
        <v>213</v>
      </c>
      <c r="B17">
        <v>4803</v>
      </c>
      <c r="C17">
        <v>4104</v>
      </c>
      <c r="D17">
        <v>434</v>
      </c>
      <c r="E17">
        <v>265</v>
      </c>
      <c r="F17">
        <v>899</v>
      </c>
      <c r="G17">
        <v>2577</v>
      </c>
      <c r="H17">
        <v>1327</v>
      </c>
      <c r="I17">
        <v>1236</v>
      </c>
      <c r="J17">
        <v>1576</v>
      </c>
      <c r="K17">
        <v>956</v>
      </c>
      <c r="L17">
        <v>1035</v>
      </c>
      <c r="M17">
        <v>1227</v>
      </c>
      <c r="N17">
        <v>2964</v>
      </c>
      <c r="O17">
        <v>464</v>
      </c>
      <c r="P17">
        <v>149</v>
      </c>
      <c r="Q17">
        <v>732</v>
      </c>
      <c r="R17">
        <v>4071</v>
      </c>
      <c r="S17">
        <v>3105</v>
      </c>
      <c r="T17">
        <v>933</v>
      </c>
      <c r="U17">
        <v>703</v>
      </c>
      <c r="V17">
        <v>3658</v>
      </c>
      <c r="W17">
        <v>479</v>
      </c>
      <c r="X17">
        <v>626</v>
      </c>
      <c r="Y17">
        <v>550</v>
      </c>
      <c r="Z17">
        <v>4254</v>
      </c>
      <c r="AA17">
        <v>4795</v>
      </c>
      <c r="AB17">
        <v>4246</v>
      </c>
      <c r="AC17">
        <v>581</v>
      </c>
      <c r="AD17">
        <v>3847</v>
      </c>
      <c r="AE17">
        <v>345</v>
      </c>
      <c r="AF17">
        <v>3764</v>
      </c>
      <c r="AG17">
        <v>767</v>
      </c>
      <c r="AH17">
        <v>32</v>
      </c>
      <c r="AI17">
        <v>3591</v>
      </c>
      <c r="AJ17">
        <v>410</v>
      </c>
      <c r="AK17">
        <v>709</v>
      </c>
      <c r="AL17">
        <v>1959</v>
      </c>
      <c r="AM17">
        <v>2286</v>
      </c>
      <c r="AN17">
        <v>45</v>
      </c>
      <c r="AO17">
        <v>503</v>
      </c>
      <c r="AP17">
        <v>489</v>
      </c>
      <c r="AQ17">
        <v>478</v>
      </c>
      <c r="AR17">
        <v>393</v>
      </c>
      <c r="AS17">
        <v>235</v>
      </c>
      <c r="AT17">
        <v>452</v>
      </c>
      <c r="AU17">
        <v>288</v>
      </c>
      <c r="AV17">
        <v>384</v>
      </c>
      <c r="AW17">
        <v>115</v>
      </c>
      <c r="AX17">
        <v>311</v>
      </c>
      <c r="AY17">
        <v>426</v>
      </c>
      <c r="AZ17">
        <v>344</v>
      </c>
      <c r="BA17">
        <v>223</v>
      </c>
      <c r="BB17">
        <v>376</v>
      </c>
      <c r="BC17">
        <v>265</v>
      </c>
      <c r="BD17">
        <v>24</v>
      </c>
      <c r="BE17">
        <v>757</v>
      </c>
      <c r="BF17">
        <v>4046</v>
      </c>
      <c r="BG17">
        <v>2756</v>
      </c>
      <c r="BH17">
        <v>2048</v>
      </c>
      <c r="BI17">
        <v>1160</v>
      </c>
      <c r="BJ17">
        <v>706</v>
      </c>
      <c r="BK17">
        <v>601</v>
      </c>
      <c r="BL17">
        <v>161</v>
      </c>
      <c r="BM17">
        <v>840</v>
      </c>
      <c r="BN17">
        <v>1459</v>
      </c>
      <c r="BO17">
        <v>1875</v>
      </c>
      <c r="BP17">
        <v>630</v>
      </c>
      <c r="BQ17">
        <v>883</v>
      </c>
      <c r="BR17">
        <v>1347</v>
      </c>
      <c r="BS17">
        <v>1326</v>
      </c>
      <c r="BT17">
        <v>374</v>
      </c>
      <c r="BU17">
        <v>456</v>
      </c>
      <c r="BV17">
        <v>249</v>
      </c>
      <c r="BW17">
        <v>673</v>
      </c>
      <c r="BX17">
        <v>3208</v>
      </c>
      <c r="BY17">
        <v>3259</v>
      </c>
      <c r="BZ17">
        <v>2810</v>
      </c>
    </row>
    <row r="18" spans="1:78" x14ac:dyDescent="0.25">
      <c r="B18" s="7">
        <v>0.8</v>
      </c>
      <c r="C18" s="7">
        <v>0.81</v>
      </c>
      <c r="D18" s="7">
        <v>0.77</v>
      </c>
      <c r="E18" s="7">
        <v>0.75</v>
      </c>
      <c r="F18" s="7">
        <v>0.77</v>
      </c>
      <c r="G18" s="7">
        <v>0.83</v>
      </c>
      <c r="H18" s="7">
        <v>0.78</v>
      </c>
      <c r="I18" s="7">
        <v>0.85</v>
      </c>
      <c r="J18" s="7">
        <v>0.83</v>
      </c>
      <c r="K18" s="7">
        <v>0.78</v>
      </c>
      <c r="L18" s="7">
        <v>0.73</v>
      </c>
      <c r="M18" s="7">
        <v>0.74</v>
      </c>
      <c r="N18" s="7">
        <v>0.85</v>
      </c>
      <c r="O18" s="7">
        <v>0.72</v>
      </c>
      <c r="P18" s="7">
        <v>0.77</v>
      </c>
      <c r="Q18" s="7">
        <v>0.77</v>
      </c>
      <c r="R18" s="7">
        <v>0.81</v>
      </c>
      <c r="S18" s="7">
        <v>0.84</v>
      </c>
      <c r="T18" s="7">
        <v>0.76</v>
      </c>
      <c r="U18" s="7">
        <v>0.72</v>
      </c>
      <c r="V18" s="7">
        <v>0.82</v>
      </c>
      <c r="W18" s="7">
        <v>0.79</v>
      </c>
      <c r="X18" s="7">
        <v>0.72</v>
      </c>
      <c r="Y18" s="7">
        <v>0.77</v>
      </c>
      <c r="Z18" s="7">
        <v>0.81</v>
      </c>
      <c r="AA18" s="7">
        <v>0.8</v>
      </c>
      <c r="AB18" s="7">
        <v>0.81</v>
      </c>
      <c r="AC18" s="7">
        <v>0.81</v>
      </c>
      <c r="AD18" s="7">
        <v>0.82</v>
      </c>
      <c r="AE18" s="7">
        <v>0.66</v>
      </c>
      <c r="AF18" s="7">
        <v>0.8</v>
      </c>
      <c r="AG18" s="7">
        <v>0.83</v>
      </c>
      <c r="AH18" s="7">
        <v>0.81</v>
      </c>
      <c r="AI18" s="7">
        <v>0.83</v>
      </c>
      <c r="AJ18" s="7">
        <v>0.75</v>
      </c>
      <c r="AK18" s="7">
        <v>0.72</v>
      </c>
      <c r="AL18" s="7">
        <v>0.83</v>
      </c>
      <c r="AM18" s="7">
        <v>0.8</v>
      </c>
      <c r="AN18" s="7">
        <v>0.76</v>
      </c>
      <c r="AO18" s="7">
        <v>0.72</v>
      </c>
      <c r="AP18" s="7">
        <v>0.83</v>
      </c>
      <c r="AQ18" s="7">
        <v>0.84</v>
      </c>
      <c r="AR18" s="7">
        <v>0.72</v>
      </c>
      <c r="AS18" s="7">
        <v>0.74</v>
      </c>
      <c r="AT18" s="7">
        <v>0.81</v>
      </c>
      <c r="AU18" s="7">
        <v>0.83</v>
      </c>
      <c r="AV18" s="7">
        <v>0.78</v>
      </c>
      <c r="AW18" s="7">
        <v>0.81</v>
      </c>
      <c r="AX18" s="7">
        <v>0.76</v>
      </c>
      <c r="AY18" s="7">
        <v>0.8</v>
      </c>
      <c r="AZ18" s="7">
        <v>0.83</v>
      </c>
      <c r="BA18" s="7">
        <v>0.76</v>
      </c>
      <c r="BB18" s="7">
        <v>0.85</v>
      </c>
      <c r="BC18" s="7">
        <v>0.85</v>
      </c>
      <c r="BD18" s="7">
        <v>0.95</v>
      </c>
      <c r="BE18" s="7">
        <v>0.84</v>
      </c>
      <c r="BF18" s="7">
        <v>0.8</v>
      </c>
      <c r="BG18" s="7">
        <v>0.84</v>
      </c>
      <c r="BH18" s="7">
        <v>0.76</v>
      </c>
      <c r="BI18" s="7">
        <v>0.89</v>
      </c>
      <c r="BJ18" s="7">
        <v>0.81</v>
      </c>
      <c r="BK18" s="7">
        <v>0.78</v>
      </c>
      <c r="BL18" s="7">
        <v>0.81</v>
      </c>
      <c r="BM18" s="7">
        <v>0.95</v>
      </c>
      <c r="BN18" s="7">
        <v>0.87</v>
      </c>
      <c r="BO18" s="7">
        <v>0.87</v>
      </c>
      <c r="BP18" s="7">
        <v>0.5</v>
      </c>
      <c r="BQ18" s="7">
        <v>0.88</v>
      </c>
      <c r="BR18" s="7">
        <v>0.86</v>
      </c>
      <c r="BS18" s="7">
        <v>0.87</v>
      </c>
      <c r="BT18" s="7">
        <v>0.83</v>
      </c>
      <c r="BU18" s="7">
        <v>0.85</v>
      </c>
      <c r="BV18" s="7">
        <v>0.84</v>
      </c>
      <c r="BW18" s="7">
        <v>0.89</v>
      </c>
      <c r="BX18" s="7">
        <v>0.8</v>
      </c>
      <c r="BY18" s="7">
        <v>0.81</v>
      </c>
      <c r="BZ18" s="7">
        <v>0.8</v>
      </c>
    </row>
    <row r="19" spans="1:78" x14ac:dyDescent="0.25">
      <c r="A19" t="s">
        <v>214</v>
      </c>
      <c r="B19">
        <v>79</v>
      </c>
      <c r="C19">
        <v>61</v>
      </c>
      <c r="D19">
        <v>17</v>
      </c>
      <c r="E19">
        <v>1</v>
      </c>
      <c r="F19">
        <v>17</v>
      </c>
      <c r="G19">
        <v>30</v>
      </c>
      <c r="H19">
        <v>31</v>
      </c>
      <c r="I19">
        <v>8</v>
      </c>
      <c r="J19">
        <v>25</v>
      </c>
      <c r="K19">
        <v>17</v>
      </c>
      <c r="L19">
        <v>29</v>
      </c>
      <c r="M19">
        <v>29</v>
      </c>
      <c r="N19">
        <v>24</v>
      </c>
      <c r="O19">
        <v>23</v>
      </c>
      <c r="P19">
        <v>2</v>
      </c>
      <c r="Q19">
        <v>13</v>
      </c>
      <c r="R19">
        <v>66</v>
      </c>
      <c r="S19">
        <v>33</v>
      </c>
      <c r="T19">
        <v>19</v>
      </c>
      <c r="U19">
        <v>25</v>
      </c>
      <c r="V19">
        <v>40</v>
      </c>
      <c r="W19">
        <v>11</v>
      </c>
      <c r="X19">
        <v>20</v>
      </c>
      <c r="Y19">
        <v>13</v>
      </c>
      <c r="Z19">
        <v>66</v>
      </c>
      <c r="AA19">
        <v>76</v>
      </c>
      <c r="AB19">
        <v>63</v>
      </c>
      <c r="AC19">
        <v>2</v>
      </c>
      <c r="AD19">
        <v>57</v>
      </c>
      <c r="AE19">
        <v>11</v>
      </c>
      <c r="AF19">
        <v>62</v>
      </c>
      <c r="AG19">
        <v>6</v>
      </c>
      <c r="AH19">
        <v>1</v>
      </c>
      <c r="AI19">
        <v>43</v>
      </c>
      <c r="AJ19">
        <v>16</v>
      </c>
      <c r="AK19">
        <v>18</v>
      </c>
      <c r="AL19">
        <v>25</v>
      </c>
      <c r="AM19">
        <v>42</v>
      </c>
      <c r="AN19">
        <v>0</v>
      </c>
      <c r="AO19">
        <v>8</v>
      </c>
      <c r="AP19">
        <v>4</v>
      </c>
      <c r="AQ19">
        <v>1</v>
      </c>
      <c r="AR19">
        <v>20</v>
      </c>
      <c r="AS19">
        <v>2</v>
      </c>
      <c r="AT19">
        <v>4</v>
      </c>
      <c r="AU19">
        <v>5</v>
      </c>
      <c r="AV19">
        <v>5</v>
      </c>
      <c r="AW19">
        <v>1</v>
      </c>
      <c r="AX19">
        <v>16</v>
      </c>
      <c r="AY19">
        <v>4</v>
      </c>
      <c r="AZ19">
        <v>1</v>
      </c>
      <c r="BA19">
        <v>2</v>
      </c>
      <c r="BB19">
        <v>12</v>
      </c>
      <c r="BC19">
        <v>2</v>
      </c>
      <c r="BD19">
        <v>0</v>
      </c>
      <c r="BE19">
        <v>5</v>
      </c>
      <c r="BF19">
        <v>74</v>
      </c>
      <c r="BG19">
        <v>24</v>
      </c>
      <c r="BH19">
        <v>55</v>
      </c>
      <c r="BI19">
        <v>3</v>
      </c>
      <c r="BJ19">
        <v>10</v>
      </c>
      <c r="BK19">
        <v>5</v>
      </c>
      <c r="BL19">
        <v>0</v>
      </c>
      <c r="BM19">
        <v>3</v>
      </c>
      <c r="BN19">
        <v>4</v>
      </c>
      <c r="BO19">
        <v>9</v>
      </c>
      <c r="BP19">
        <v>62</v>
      </c>
      <c r="BQ19">
        <v>5</v>
      </c>
      <c r="BR19">
        <v>13</v>
      </c>
      <c r="BS19">
        <v>12</v>
      </c>
      <c r="BT19">
        <v>1</v>
      </c>
      <c r="BU19">
        <v>4</v>
      </c>
      <c r="BV19">
        <v>1</v>
      </c>
      <c r="BW19">
        <v>4</v>
      </c>
      <c r="BX19">
        <v>48</v>
      </c>
      <c r="BY19">
        <v>46</v>
      </c>
      <c r="BZ19">
        <v>46</v>
      </c>
    </row>
    <row r="20" spans="1:78" x14ac:dyDescent="0.25">
      <c r="B20" s="7">
        <v>0.01</v>
      </c>
      <c r="C20" s="7">
        <v>0.01</v>
      </c>
      <c r="D20" s="7">
        <v>0.03</v>
      </c>
      <c r="E20">
        <v>0</v>
      </c>
      <c r="F20" s="7">
        <v>0.01</v>
      </c>
      <c r="G20" s="7">
        <v>0.01</v>
      </c>
      <c r="H20" s="7">
        <v>0.02</v>
      </c>
      <c r="I20" s="7">
        <v>0.01</v>
      </c>
      <c r="J20" s="7">
        <v>0.01</v>
      </c>
      <c r="K20" s="7">
        <v>0.01</v>
      </c>
      <c r="L20" s="7">
        <v>0.02</v>
      </c>
      <c r="M20" s="7">
        <v>0.02</v>
      </c>
      <c r="N20" s="7">
        <v>0.01</v>
      </c>
      <c r="O20" s="7">
        <v>0.04</v>
      </c>
      <c r="P20" s="7">
        <v>0.01</v>
      </c>
      <c r="Q20" s="7">
        <v>0.01</v>
      </c>
      <c r="R20" s="7">
        <v>0.01</v>
      </c>
      <c r="S20" s="7">
        <v>0.01</v>
      </c>
      <c r="T20" s="7">
        <v>0.02</v>
      </c>
      <c r="U20" s="7">
        <v>0.03</v>
      </c>
      <c r="V20" s="7">
        <v>0.01</v>
      </c>
      <c r="W20" s="7">
        <v>0.02</v>
      </c>
      <c r="X20" s="7">
        <v>0.02</v>
      </c>
      <c r="Y20" s="7">
        <v>0.02</v>
      </c>
      <c r="Z20" s="7">
        <v>0.01</v>
      </c>
      <c r="AA20" s="7">
        <v>0.01</v>
      </c>
      <c r="AB20" s="7">
        <v>0.01</v>
      </c>
      <c r="AC20">
        <v>0</v>
      </c>
      <c r="AD20" s="7">
        <v>0.01</v>
      </c>
      <c r="AE20" s="7">
        <v>0.02</v>
      </c>
      <c r="AF20" s="7">
        <v>0.01</v>
      </c>
      <c r="AG20" s="7">
        <v>0.01</v>
      </c>
      <c r="AH20" s="7">
        <v>0.03</v>
      </c>
      <c r="AI20" s="7">
        <v>0.01</v>
      </c>
      <c r="AJ20" s="7">
        <v>0.03</v>
      </c>
      <c r="AK20" s="7">
        <v>0.02</v>
      </c>
      <c r="AL20" s="7">
        <v>0.01</v>
      </c>
      <c r="AM20" s="7">
        <v>0.01</v>
      </c>
      <c r="AN20" t="s">
        <v>108</v>
      </c>
      <c r="AO20" s="7">
        <v>0.01</v>
      </c>
      <c r="AP20" s="7">
        <v>0.01</v>
      </c>
      <c r="AQ20">
        <v>0</v>
      </c>
      <c r="AR20" s="7">
        <v>0.04</v>
      </c>
      <c r="AS20" s="7">
        <v>0.01</v>
      </c>
      <c r="AT20" s="7">
        <v>0.01</v>
      </c>
      <c r="AU20" s="7">
        <v>0.01</v>
      </c>
      <c r="AV20" s="7">
        <v>0.01</v>
      </c>
      <c r="AW20">
        <v>0</v>
      </c>
      <c r="AX20" s="7">
        <v>0.04</v>
      </c>
      <c r="AY20" s="7">
        <v>0.01</v>
      </c>
      <c r="AZ20">
        <v>0</v>
      </c>
      <c r="BA20" s="7">
        <v>0.01</v>
      </c>
      <c r="BB20" s="7">
        <v>0.03</v>
      </c>
      <c r="BC20" s="7">
        <v>0.01</v>
      </c>
      <c r="BD20" t="s">
        <v>108</v>
      </c>
      <c r="BE20" s="7">
        <v>0.01</v>
      </c>
      <c r="BF20" s="7">
        <v>0.01</v>
      </c>
      <c r="BG20" s="7">
        <v>0.01</v>
      </c>
      <c r="BH20" s="7">
        <v>0.02</v>
      </c>
      <c r="BI20">
        <v>0</v>
      </c>
      <c r="BJ20" s="7">
        <v>0.01</v>
      </c>
      <c r="BK20" s="7">
        <v>0.01</v>
      </c>
      <c r="BL20" t="s">
        <v>108</v>
      </c>
      <c r="BM20">
        <v>0</v>
      </c>
      <c r="BN20">
        <v>0</v>
      </c>
      <c r="BO20">
        <v>0</v>
      </c>
      <c r="BP20" s="7">
        <v>0.05</v>
      </c>
      <c r="BQ20" s="7">
        <v>0.01</v>
      </c>
      <c r="BR20" s="7">
        <v>0.01</v>
      </c>
      <c r="BS20" s="7">
        <v>0.01</v>
      </c>
      <c r="BT20">
        <v>0</v>
      </c>
      <c r="BU20" s="7">
        <v>0.01</v>
      </c>
      <c r="BV20">
        <v>0</v>
      </c>
      <c r="BW20" s="7">
        <v>0.01</v>
      </c>
      <c r="BX20" s="7">
        <v>0.01</v>
      </c>
      <c r="BY20" s="7">
        <v>0.01</v>
      </c>
      <c r="BZ20" s="7">
        <v>0.01</v>
      </c>
    </row>
    <row r="21" spans="1:78" x14ac:dyDescent="0.25">
      <c r="A21" t="s">
        <v>40</v>
      </c>
      <c r="B21">
        <v>23</v>
      </c>
      <c r="C21">
        <v>18</v>
      </c>
      <c r="D21">
        <v>4</v>
      </c>
      <c r="E21">
        <v>1</v>
      </c>
      <c r="F21">
        <v>2</v>
      </c>
      <c r="G21">
        <v>13</v>
      </c>
      <c r="H21">
        <v>7</v>
      </c>
      <c r="I21">
        <v>2</v>
      </c>
      <c r="J21">
        <v>9</v>
      </c>
      <c r="K21">
        <v>6</v>
      </c>
      <c r="L21">
        <v>6</v>
      </c>
      <c r="M21">
        <v>6</v>
      </c>
      <c r="N21">
        <v>1</v>
      </c>
      <c r="O21">
        <v>16</v>
      </c>
      <c r="P21">
        <v>0</v>
      </c>
      <c r="Q21">
        <v>3</v>
      </c>
      <c r="R21">
        <v>21</v>
      </c>
      <c r="S21">
        <v>8</v>
      </c>
      <c r="T21">
        <v>5</v>
      </c>
      <c r="U21">
        <v>9</v>
      </c>
      <c r="V21">
        <v>12</v>
      </c>
      <c r="W21">
        <v>3</v>
      </c>
      <c r="X21">
        <v>5</v>
      </c>
      <c r="Y21">
        <v>2</v>
      </c>
      <c r="Z21">
        <v>21</v>
      </c>
      <c r="AA21">
        <v>23</v>
      </c>
      <c r="AB21">
        <v>21</v>
      </c>
      <c r="AC21">
        <v>1</v>
      </c>
      <c r="AD21">
        <v>6</v>
      </c>
      <c r="AE21">
        <v>9</v>
      </c>
      <c r="AF21">
        <v>15</v>
      </c>
      <c r="AG21">
        <v>2</v>
      </c>
      <c r="AH21">
        <v>0</v>
      </c>
      <c r="AI21">
        <v>12</v>
      </c>
      <c r="AJ21">
        <v>2</v>
      </c>
      <c r="AK21">
        <v>5</v>
      </c>
      <c r="AL21">
        <v>7</v>
      </c>
      <c r="AM21">
        <v>6</v>
      </c>
      <c r="AN21">
        <v>1</v>
      </c>
      <c r="AO21">
        <v>5</v>
      </c>
      <c r="AP21">
        <v>2</v>
      </c>
      <c r="AQ21">
        <v>0</v>
      </c>
      <c r="AR21">
        <v>11</v>
      </c>
      <c r="AS21">
        <v>0</v>
      </c>
      <c r="AT21">
        <v>1</v>
      </c>
      <c r="AU21">
        <v>3</v>
      </c>
      <c r="AV21">
        <v>1</v>
      </c>
      <c r="AW21">
        <v>1</v>
      </c>
      <c r="AX21">
        <v>3</v>
      </c>
      <c r="AY21">
        <v>1</v>
      </c>
      <c r="AZ21">
        <v>0</v>
      </c>
      <c r="BA21">
        <v>1</v>
      </c>
      <c r="BB21">
        <v>0</v>
      </c>
      <c r="BC21">
        <v>1</v>
      </c>
      <c r="BD21">
        <v>0</v>
      </c>
      <c r="BE21">
        <v>4</v>
      </c>
      <c r="BF21">
        <v>20</v>
      </c>
      <c r="BG21">
        <v>5</v>
      </c>
      <c r="BH21">
        <v>19</v>
      </c>
      <c r="BI21">
        <v>2</v>
      </c>
      <c r="BJ21">
        <v>1</v>
      </c>
      <c r="BK21">
        <v>1</v>
      </c>
      <c r="BL21">
        <v>0</v>
      </c>
      <c r="BM21">
        <v>2</v>
      </c>
      <c r="BN21">
        <v>0</v>
      </c>
      <c r="BO21">
        <v>2</v>
      </c>
      <c r="BP21">
        <v>20</v>
      </c>
      <c r="BQ21">
        <v>2</v>
      </c>
      <c r="BR21">
        <v>2</v>
      </c>
      <c r="BS21">
        <v>2</v>
      </c>
      <c r="BT21">
        <v>2</v>
      </c>
      <c r="BU21">
        <v>2</v>
      </c>
      <c r="BV21">
        <v>0</v>
      </c>
      <c r="BW21">
        <v>2</v>
      </c>
      <c r="BX21">
        <v>8</v>
      </c>
      <c r="BY21">
        <v>9</v>
      </c>
      <c r="BZ21">
        <v>10</v>
      </c>
    </row>
    <row r="22" spans="1:78" x14ac:dyDescent="0.25">
      <c r="B22">
        <v>0</v>
      </c>
      <c r="C22">
        <v>0</v>
      </c>
      <c r="D22" s="7">
        <v>0.01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7">
        <v>0.01</v>
      </c>
      <c r="L22">
        <v>0</v>
      </c>
      <c r="M22">
        <v>0</v>
      </c>
      <c r="N22">
        <v>0</v>
      </c>
      <c r="O22" s="7">
        <v>0.02</v>
      </c>
      <c r="P22" t="s">
        <v>106</v>
      </c>
      <c r="Q22">
        <v>0</v>
      </c>
      <c r="R22">
        <v>0</v>
      </c>
      <c r="S22">
        <v>0</v>
      </c>
      <c r="T22">
        <v>0</v>
      </c>
      <c r="U22" s="7">
        <v>0.01</v>
      </c>
      <c r="V22">
        <v>0</v>
      </c>
      <c r="W22" s="7">
        <v>0.01</v>
      </c>
      <c r="X22" s="7">
        <v>0.01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7">
        <v>0.02</v>
      </c>
      <c r="AF22">
        <v>0</v>
      </c>
      <c r="AG22">
        <v>0</v>
      </c>
      <c r="AH22" t="s">
        <v>106</v>
      </c>
      <c r="AI22">
        <v>0</v>
      </c>
      <c r="AJ22">
        <v>0</v>
      </c>
      <c r="AK22">
        <v>0</v>
      </c>
      <c r="AL22">
        <v>0</v>
      </c>
      <c r="AM22">
        <v>0</v>
      </c>
      <c r="AN22" s="7">
        <v>0.02</v>
      </c>
      <c r="AO22" s="7">
        <v>0.01</v>
      </c>
      <c r="AP22">
        <v>0</v>
      </c>
      <c r="AQ22" t="s">
        <v>106</v>
      </c>
      <c r="AR22" s="7">
        <v>0.02</v>
      </c>
      <c r="AS22" t="s">
        <v>106</v>
      </c>
      <c r="AT22">
        <v>0</v>
      </c>
      <c r="AU22" s="7">
        <v>0.01</v>
      </c>
      <c r="AV22">
        <v>0</v>
      </c>
      <c r="AW22" s="7">
        <v>0.01</v>
      </c>
      <c r="AX22" s="7">
        <v>0.01</v>
      </c>
      <c r="AY22">
        <v>0</v>
      </c>
      <c r="AZ22" t="s">
        <v>106</v>
      </c>
      <c r="BA22">
        <v>0</v>
      </c>
      <c r="BB22" t="s">
        <v>106</v>
      </c>
      <c r="BC22">
        <v>0</v>
      </c>
      <c r="BD22" t="s">
        <v>106</v>
      </c>
      <c r="BE22">
        <v>0</v>
      </c>
      <c r="BF22">
        <v>0</v>
      </c>
      <c r="BG22">
        <v>0</v>
      </c>
      <c r="BH22" s="7">
        <v>0.01</v>
      </c>
      <c r="BI22">
        <v>0</v>
      </c>
      <c r="BJ22">
        <v>0</v>
      </c>
      <c r="BK22">
        <v>0</v>
      </c>
      <c r="BL22" t="s">
        <v>106</v>
      </c>
      <c r="BM22">
        <v>0</v>
      </c>
      <c r="BN22" t="s">
        <v>106</v>
      </c>
      <c r="BO22">
        <v>0</v>
      </c>
      <c r="BP22" s="7">
        <v>0.02</v>
      </c>
      <c r="BQ22">
        <v>0</v>
      </c>
      <c r="BR22">
        <v>0</v>
      </c>
      <c r="BS22">
        <v>0</v>
      </c>
      <c r="BT22">
        <v>0</v>
      </c>
      <c r="BU22">
        <v>0</v>
      </c>
      <c r="BV22" t="s">
        <v>106</v>
      </c>
      <c r="BW22">
        <v>0</v>
      </c>
      <c r="BX22">
        <v>0</v>
      </c>
      <c r="BY22">
        <v>0</v>
      </c>
      <c r="BZ22">
        <v>0</v>
      </c>
    </row>
    <row r="23" spans="1:78" x14ac:dyDescent="0.25">
      <c r="A23" t="s">
        <v>41</v>
      </c>
      <c r="B23">
        <v>285</v>
      </c>
      <c r="C23">
        <v>229</v>
      </c>
      <c r="D23">
        <v>32</v>
      </c>
      <c r="E23">
        <v>24</v>
      </c>
      <c r="F23">
        <v>60</v>
      </c>
      <c r="G23">
        <v>116</v>
      </c>
      <c r="H23">
        <v>110</v>
      </c>
      <c r="I23">
        <v>39</v>
      </c>
      <c r="J23">
        <v>67</v>
      </c>
      <c r="K23">
        <v>59</v>
      </c>
      <c r="L23">
        <v>121</v>
      </c>
      <c r="M23">
        <v>121</v>
      </c>
      <c r="N23">
        <v>87</v>
      </c>
      <c r="O23">
        <v>54</v>
      </c>
      <c r="P23">
        <v>23</v>
      </c>
      <c r="Q23">
        <v>62</v>
      </c>
      <c r="R23">
        <v>224</v>
      </c>
      <c r="S23">
        <v>124</v>
      </c>
      <c r="T23">
        <v>69</v>
      </c>
      <c r="U23">
        <v>85</v>
      </c>
      <c r="V23">
        <v>153</v>
      </c>
      <c r="W23">
        <v>27</v>
      </c>
      <c r="X23">
        <v>94</v>
      </c>
      <c r="Y23">
        <v>55</v>
      </c>
      <c r="Z23">
        <v>230</v>
      </c>
      <c r="AA23">
        <v>284</v>
      </c>
      <c r="AB23">
        <v>229</v>
      </c>
      <c r="AC23">
        <v>24</v>
      </c>
      <c r="AD23">
        <v>171</v>
      </c>
      <c r="AE23">
        <v>84</v>
      </c>
      <c r="AF23">
        <v>213</v>
      </c>
      <c r="AG23">
        <v>31</v>
      </c>
      <c r="AH23">
        <v>2</v>
      </c>
      <c r="AI23">
        <v>155</v>
      </c>
      <c r="AJ23">
        <v>47</v>
      </c>
      <c r="AK23">
        <v>71</v>
      </c>
      <c r="AL23">
        <v>58</v>
      </c>
      <c r="AM23">
        <v>155</v>
      </c>
      <c r="AN23">
        <v>1</v>
      </c>
      <c r="AO23">
        <v>70</v>
      </c>
      <c r="AP23">
        <v>21</v>
      </c>
      <c r="AQ23">
        <v>17</v>
      </c>
      <c r="AR23">
        <v>50</v>
      </c>
      <c r="AS23">
        <v>21</v>
      </c>
      <c r="AT23">
        <v>20</v>
      </c>
      <c r="AU23">
        <v>10</v>
      </c>
      <c r="AV23">
        <v>15</v>
      </c>
      <c r="AW23">
        <v>11</v>
      </c>
      <c r="AX23">
        <v>22</v>
      </c>
      <c r="AY23">
        <v>26</v>
      </c>
      <c r="AZ23">
        <v>15</v>
      </c>
      <c r="BA23">
        <v>17</v>
      </c>
      <c r="BB23">
        <v>20</v>
      </c>
      <c r="BC23">
        <v>19</v>
      </c>
      <c r="BD23">
        <v>1</v>
      </c>
      <c r="BE23">
        <v>22</v>
      </c>
      <c r="BF23">
        <v>263</v>
      </c>
      <c r="BG23">
        <v>81</v>
      </c>
      <c r="BH23">
        <v>204</v>
      </c>
      <c r="BI23">
        <v>16</v>
      </c>
      <c r="BJ23">
        <v>14</v>
      </c>
      <c r="BK23">
        <v>31</v>
      </c>
      <c r="BL23">
        <v>6</v>
      </c>
      <c r="BM23">
        <v>2</v>
      </c>
      <c r="BN23">
        <v>14</v>
      </c>
      <c r="BO23">
        <v>37</v>
      </c>
      <c r="BP23">
        <v>232</v>
      </c>
      <c r="BQ23">
        <v>17</v>
      </c>
      <c r="BR23">
        <v>26</v>
      </c>
      <c r="BS23">
        <v>24</v>
      </c>
      <c r="BT23">
        <v>17</v>
      </c>
      <c r="BU23">
        <v>6</v>
      </c>
      <c r="BV23">
        <v>10</v>
      </c>
      <c r="BW23">
        <v>10</v>
      </c>
      <c r="BX23">
        <v>185</v>
      </c>
      <c r="BY23">
        <v>170</v>
      </c>
      <c r="BZ23">
        <v>155</v>
      </c>
    </row>
    <row r="24" spans="1:78" x14ac:dyDescent="0.25">
      <c r="B24" s="7">
        <v>0.05</v>
      </c>
      <c r="C24" s="7">
        <v>0.05</v>
      </c>
      <c r="D24" s="7">
        <v>0.06</v>
      </c>
      <c r="E24" s="7">
        <v>7.0000000000000007E-2</v>
      </c>
      <c r="F24" s="7">
        <v>0.05</v>
      </c>
      <c r="G24" s="7">
        <v>0.04</v>
      </c>
      <c r="H24" s="7">
        <v>0.06</v>
      </c>
      <c r="I24" s="7">
        <v>0.03</v>
      </c>
      <c r="J24" s="7">
        <v>0.04</v>
      </c>
      <c r="K24" s="7">
        <v>0.05</v>
      </c>
      <c r="L24" s="7">
        <v>0.09</v>
      </c>
      <c r="M24" s="7">
        <v>7.0000000000000007E-2</v>
      </c>
      <c r="N24" s="7">
        <v>0.02</v>
      </c>
      <c r="O24" s="7">
        <v>0.08</v>
      </c>
      <c r="P24" s="7">
        <v>0.12</v>
      </c>
      <c r="Q24" s="7">
        <v>0.06</v>
      </c>
      <c r="R24" s="7">
        <v>0.04</v>
      </c>
      <c r="S24" s="7">
        <v>0.03</v>
      </c>
      <c r="T24" s="7">
        <v>0.06</v>
      </c>
      <c r="U24" s="7">
        <v>0.09</v>
      </c>
      <c r="V24" s="7">
        <v>0.03</v>
      </c>
      <c r="W24" s="7">
        <v>0.04</v>
      </c>
      <c r="X24" s="7">
        <v>0.11</v>
      </c>
      <c r="Y24" s="7">
        <v>0.08</v>
      </c>
      <c r="Z24" s="7">
        <v>0.04</v>
      </c>
      <c r="AA24" s="7">
        <v>0.05</v>
      </c>
      <c r="AB24" s="7">
        <v>0.04</v>
      </c>
      <c r="AC24" s="7">
        <v>0.03</v>
      </c>
      <c r="AD24" s="7">
        <v>0.04</v>
      </c>
      <c r="AE24" s="7">
        <v>0.16</v>
      </c>
      <c r="AF24" s="7">
        <v>0.05</v>
      </c>
      <c r="AG24" s="7">
        <v>0.03</v>
      </c>
      <c r="AH24" s="7">
        <v>0.06</v>
      </c>
      <c r="AI24" s="7">
        <v>0.04</v>
      </c>
      <c r="AJ24" s="7">
        <v>0.09</v>
      </c>
      <c r="AK24" s="7">
        <v>7.0000000000000007E-2</v>
      </c>
      <c r="AL24" s="7">
        <v>0.02</v>
      </c>
      <c r="AM24" s="7">
        <v>0.05</v>
      </c>
      <c r="AN24" s="7">
        <v>0.02</v>
      </c>
      <c r="AO24" s="7">
        <v>0.1</v>
      </c>
      <c r="AP24" s="7">
        <v>0.04</v>
      </c>
      <c r="AQ24" s="7">
        <v>0.03</v>
      </c>
      <c r="AR24" s="7">
        <v>0.09</v>
      </c>
      <c r="AS24" s="7">
        <v>7.0000000000000007E-2</v>
      </c>
      <c r="AT24" s="7">
        <v>0.04</v>
      </c>
      <c r="AU24" s="7">
        <v>0.03</v>
      </c>
      <c r="AV24" s="7">
        <v>0.03</v>
      </c>
      <c r="AW24" s="7">
        <v>0.08</v>
      </c>
      <c r="AX24" s="7">
        <v>0.05</v>
      </c>
      <c r="AY24" s="7">
        <v>0.05</v>
      </c>
      <c r="AZ24" s="7">
        <v>0.04</v>
      </c>
      <c r="BA24" s="7">
        <v>0.06</v>
      </c>
      <c r="BB24" s="7">
        <v>0.04</v>
      </c>
      <c r="BC24" s="7">
        <v>0.06</v>
      </c>
      <c r="BD24" s="7">
        <v>0.05</v>
      </c>
      <c r="BE24" s="7">
        <v>0.02</v>
      </c>
      <c r="BF24" s="7">
        <v>0.05</v>
      </c>
      <c r="BG24" s="7">
        <v>0.02</v>
      </c>
      <c r="BH24" s="7">
        <v>0.08</v>
      </c>
      <c r="BI24" s="7">
        <v>0.01</v>
      </c>
      <c r="BJ24" s="7">
        <v>0.02</v>
      </c>
      <c r="BK24" s="7">
        <v>0.04</v>
      </c>
      <c r="BL24" s="7">
        <v>0.03</v>
      </c>
      <c r="BM24">
        <v>0</v>
      </c>
      <c r="BN24" s="7">
        <v>0.01</v>
      </c>
      <c r="BO24" s="7">
        <v>0.02</v>
      </c>
      <c r="BP24" s="7">
        <v>0.18</v>
      </c>
      <c r="BQ24" s="7">
        <v>0.02</v>
      </c>
      <c r="BR24" s="7">
        <v>0.02</v>
      </c>
      <c r="BS24" s="7">
        <v>0.02</v>
      </c>
      <c r="BT24" s="7">
        <v>0.04</v>
      </c>
      <c r="BU24" s="7">
        <v>0.01</v>
      </c>
      <c r="BV24" s="7">
        <v>0.03</v>
      </c>
      <c r="BW24" s="7">
        <v>0.01</v>
      </c>
      <c r="BX24" s="7">
        <v>0.05</v>
      </c>
      <c r="BY24" s="7">
        <v>0.04</v>
      </c>
      <c r="BZ24" s="7">
        <v>0.04</v>
      </c>
    </row>
  </sheetData>
  <pageMargins left="0.7" right="0.7" top="0.75" bottom="0.75" header="0.3" footer="0.3"/>
  <pageSetup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913</v>
      </c>
    </row>
    <row r="2" spans="1:78" x14ac:dyDescent="0.25">
      <c r="A2" t="s">
        <v>908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1157</v>
      </c>
      <c r="C8">
        <v>996</v>
      </c>
      <c r="D8">
        <v>87</v>
      </c>
      <c r="E8">
        <v>74</v>
      </c>
      <c r="F8">
        <v>156</v>
      </c>
      <c r="G8">
        <v>583</v>
      </c>
      <c r="H8">
        <v>418</v>
      </c>
      <c r="I8">
        <v>298</v>
      </c>
      <c r="J8">
        <v>324</v>
      </c>
      <c r="K8">
        <v>209</v>
      </c>
      <c r="L8">
        <v>326</v>
      </c>
      <c r="M8">
        <v>344</v>
      </c>
      <c r="N8">
        <v>684</v>
      </c>
      <c r="O8">
        <v>101</v>
      </c>
      <c r="P8">
        <v>28</v>
      </c>
      <c r="Q8">
        <v>221</v>
      </c>
      <c r="R8">
        <v>936</v>
      </c>
      <c r="S8">
        <v>786</v>
      </c>
      <c r="T8">
        <v>179</v>
      </c>
      <c r="U8">
        <v>177</v>
      </c>
      <c r="V8">
        <v>863</v>
      </c>
      <c r="W8">
        <v>138</v>
      </c>
      <c r="X8">
        <v>147</v>
      </c>
      <c r="Y8">
        <v>133</v>
      </c>
      <c r="Z8">
        <v>1024</v>
      </c>
      <c r="AA8">
        <v>1156</v>
      </c>
      <c r="AB8">
        <v>1023</v>
      </c>
      <c r="AC8">
        <v>148</v>
      </c>
      <c r="AD8">
        <v>963</v>
      </c>
      <c r="AE8">
        <v>40</v>
      </c>
      <c r="AF8">
        <v>904</v>
      </c>
      <c r="AG8">
        <v>209</v>
      </c>
      <c r="AH8">
        <v>7</v>
      </c>
      <c r="AI8">
        <v>913</v>
      </c>
      <c r="AJ8">
        <v>107</v>
      </c>
      <c r="AK8">
        <v>121</v>
      </c>
      <c r="AL8">
        <v>650</v>
      </c>
      <c r="AM8">
        <v>438</v>
      </c>
      <c r="AN8">
        <v>8</v>
      </c>
      <c r="AO8">
        <v>58</v>
      </c>
      <c r="AP8">
        <v>103</v>
      </c>
      <c r="AQ8">
        <v>145</v>
      </c>
      <c r="AR8">
        <v>42</v>
      </c>
      <c r="AS8">
        <v>55</v>
      </c>
      <c r="AT8">
        <v>128</v>
      </c>
      <c r="AU8">
        <v>78</v>
      </c>
      <c r="AV8">
        <v>69</v>
      </c>
      <c r="AW8">
        <v>17</v>
      </c>
      <c r="AX8">
        <v>70</v>
      </c>
      <c r="AY8">
        <v>131</v>
      </c>
      <c r="AZ8">
        <v>74</v>
      </c>
      <c r="BA8">
        <v>65</v>
      </c>
      <c r="BB8">
        <v>103</v>
      </c>
      <c r="BC8">
        <v>76</v>
      </c>
      <c r="BD8">
        <v>1</v>
      </c>
      <c r="BE8">
        <v>216</v>
      </c>
      <c r="BF8">
        <v>941</v>
      </c>
      <c r="BG8">
        <v>779</v>
      </c>
      <c r="BH8">
        <v>378</v>
      </c>
      <c r="BI8">
        <v>356</v>
      </c>
      <c r="BJ8">
        <v>219</v>
      </c>
      <c r="BK8">
        <v>141</v>
      </c>
      <c r="BL8">
        <v>44</v>
      </c>
      <c r="BM8">
        <v>335</v>
      </c>
      <c r="BN8">
        <v>452</v>
      </c>
      <c r="BO8">
        <v>306</v>
      </c>
      <c r="BP8">
        <v>64</v>
      </c>
      <c r="BQ8">
        <v>380</v>
      </c>
      <c r="BR8">
        <v>538</v>
      </c>
      <c r="BS8">
        <v>541</v>
      </c>
      <c r="BT8">
        <v>76</v>
      </c>
      <c r="BU8">
        <v>162</v>
      </c>
      <c r="BV8">
        <v>85</v>
      </c>
      <c r="BW8">
        <v>312</v>
      </c>
      <c r="BX8">
        <v>849</v>
      </c>
      <c r="BY8">
        <v>884</v>
      </c>
      <c r="BZ8">
        <v>753</v>
      </c>
    </row>
    <row r="9" spans="1:78" x14ac:dyDescent="0.25">
      <c r="A9" t="s">
        <v>103</v>
      </c>
      <c r="B9">
        <v>1203</v>
      </c>
      <c r="C9">
        <v>1035</v>
      </c>
      <c r="D9">
        <v>99</v>
      </c>
      <c r="E9">
        <v>69</v>
      </c>
      <c r="F9">
        <v>172</v>
      </c>
      <c r="G9">
        <v>683</v>
      </c>
      <c r="H9">
        <v>348</v>
      </c>
      <c r="I9">
        <v>364</v>
      </c>
      <c r="J9">
        <v>397</v>
      </c>
      <c r="K9">
        <v>227</v>
      </c>
      <c r="L9">
        <v>216</v>
      </c>
      <c r="M9">
        <v>278</v>
      </c>
      <c r="N9">
        <v>794</v>
      </c>
      <c r="O9">
        <v>104</v>
      </c>
      <c r="P9">
        <v>27</v>
      </c>
      <c r="Q9">
        <v>179</v>
      </c>
      <c r="R9">
        <v>1024</v>
      </c>
      <c r="S9">
        <v>855</v>
      </c>
      <c r="T9">
        <v>191</v>
      </c>
      <c r="U9">
        <v>141</v>
      </c>
      <c r="V9">
        <v>956</v>
      </c>
      <c r="W9">
        <v>126</v>
      </c>
      <c r="X9">
        <v>110</v>
      </c>
      <c r="Y9">
        <v>132</v>
      </c>
      <c r="Z9">
        <v>1071</v>
      </c>
      <c r="AA9">
        <v>1202</v>
      </c>
      <c r="AB9">
        <v>1070</v>
      </c>
      <c r="AC9">
        <v>163</v>
      </c>
      <c r="AD9">
        <v>996</v>
      </c>
      <c r="AE9">
        <v>39</v>
      </c>
      <c r="AF9">
        <v>924</v>
      </c>
      <c r="AG9">
        <v>237</v>
      </c>
      <c r="AH9">
        <v>8</v>
      </c>
      <c r="AI9">
        <v>978</v>
      </c>
      <c r="AJ9">
        <v>99</v>
      </c>
      <c r="AK9">
        <v>114</v>
      </c>
      <c r="AL9">
        <v>692</v>
      </c>
      <c r="AM9">
        <v>443</v>
      </c>
      <c r="AN9">
        <v>8</v>
      </c>
      <c r="AO9">
        <v>57</v>
      </c>
      <c r="AP9">
        <v>114</v>
      </c>
      <c r="AQ9">
        <v>156</v>
      </c>
      <c r="AR9">
        <v>53</v>
      </c>
      <c r="AS9">
        <v>53</v>
      </c>
      <c r="AT9">
        <v>133</v>
      </c>
      <c r="AU9">
        <v>82</v>
      </c>
      <c r="AV9">
        <v>71</v>
      </c>
      <c r="AW9">
        <v>21</v>
      </c>
      <c r="AX9">
        <v>78</v>
      </c>
      <c r="AY9">
        <v>124</v>
      </c>
      <c r="AZ9">
        <v>76</v>
      </c>
      <c r="BA9">
        <v>66</v>
      </c>
      <c r="BB9">
        <v>98</v>
      </c>
      <c r="BC9">
        <v>78</v>
      </c>
      <c r="BD9">
        <v>1</v>
      </c>
      <c r="BE9">
        <v>241</v>
      </c>
      <c r="BF9">
        <v>962</v>
      </c>
      <c r="BG9">
        <v>835</v>
      </c>
      <c r="BH9">
        <v>368</v>
      </c>
      <c r="BI9">
        <v>406</v>
      </c>
      <c r="BJ9">
        <v>232</v>
      </c>
      <c r="BK9">
        <v>134</v>
      </c>
      <c r="BL9">
        <v>46</v>
      </c>
      <c r="BM9">
        <v>374</v>
      </c>
      <c r="BN9">
        <v>477</v>
      </c>
      <c r="BO9">
        <v>289</v>
      </c>
      <c r="BP9">
        <v>64</v>
      </c>
      <c r="BQ9">
        <v>411</v>
      </c>
      <c r="BR9">
        <v>591</v>
      </c>
      <c r="BS9">
        <v>592</v>
      </c>
      <c r="BT9">
        <v>81</v>
      </c>
      <c r="BU9">
        <v>183</v>
      </c>
      <c r="BV9">
        <v>91</v>
      </c>
      <c r="BW9">
        <v>338</v>
      </c>
      <c r="BX9">
        <v>876</v>
      </c>
      <c r="BY9">
        <v>916</v>
      </c>
      <c r="BZ9">
        <v>774</v>
      </c>
    </row>
    <row r="10" spans="1:78" x14ac:dyDescent="0.25">
      <c r="A10" t="s">
        <v>104</v>
      </c>
    </row>
    <row r="11" spans="1:78" x14ac:dyDescent="0.25">
      <c r="A11" t="s">
        <v>890</v>
      </c>
      <c r="B11">
        <v>153</v>
      </c>
      <c r="C11">
        <v>130</v>
      </c>
      <c r="D11">
        <v>16</v>
      </c>
      <c r="E11">
        <v>8</v>
      </c>
      <c r="F11">
        <v>22</v>
      </c>
      <c r="G11">
        <v>107</v>
      </c>
      <c r="H11">
        <v>25</v>
      </c>
      <c r="I11">
        <v>53</v>
      </c>
      <c r="J11">
        <v>54</v>
      </c>
      <c r="K11">
        <v>29</v>
      </c>
      <c r="L11">
        <v>17</v>
      </c>
      <c r="M11">
        <v>26</v>
      </c>
      <c r="N11">
        <v>117</v>
      </c>
      <c r="O11">
        <v>9</v>
      </c>
      <c r="P11">
        <v>1</v>
      </c>
      <c r="Q11">
        <v>18</v>
      </c>
      <c r="R11">
        <v>134</v>
      </c>
      <c r="S11">
        <v>113</v>
      </c>
      <c r="T11">
        <v>32</v>
      </c>
      <c r="U11">
        <v>9</v>
      </c>
      <c r="V11">
        <v>137</v>
      </c>
      <c r="W11">
        <v>11</v>
      </c>
      <c r="X11">
        <v>4</v>
      </c>
      <c r="Y11">
        <v>16</v>
      </c>
      <c r="Z11">
        <v>137</v>
      </c>
      <c r="AA11">
        <v>153</v>
      </c>
      <c r="AB11">
        <v>137</v>
      </c>
      <c r="AC11">
        <v>22</v>
      </c>
      <c r="AD11">
        <v>127</v>
      </c>
      <c r="AE11">
        <v>4</v>
      </c>
      <c r="AF11">
        <v>100</v>
      </c>
      <c r="AG11">
        <v>47</v>
      </c>
      <c r="AH11">
        <v>4</v>
      </c>
      <c r="AI11">
        <v>137</v>
      </c>
      <c r="AJ11">
        <v>11</v>
      </c>
      <c r="AK11">
        <v>6</v>
      </c>
      <c r="AL11">
        <v>111</v>
      </c>
      <c r="AM11">
        <v>36</v>
      </c>
      <c r="AN11">
        <v>0</v>
      </c>
      <c r="AO11">
        <v>5</v>
      </c>
      <c r="AP11">
        <v>15</v>
      </c>
      <c r="AQ11">
        <v>19</v>
      </c>
      <c r="AR11">
        <v>8</v>
      </c>
      <c r="AS11">
        <v>5</v>
      </c>
      <c r="AT11">
        <v>22</v>
      </c>
      <c r="AU11">
        <v>10</v>
      </c>
      <c r="AV11">
        <v>8</v>
      </c>
      <c r="AW11">
        <v>8</v>
      </c>
      <c r="AX11">
        <v>8</v>
      </c>
      <c r="AY11">
        <v>18</v>
      </c>
      <c r="AZ11">
        <v>5</v>
      </c>
      <c r="BA11">
        <v>7</v>
      </c>
      <c r="BB11">
        <v>11</v>
      </c>
      <c r="BC11">
        <v>9</v>
      </c>
      <c r="BD11">
        <v>1</v>
      </c>
      <c r="BE11">
        <v>54</v>
      </c>
      <c r="BF11">
        <v>99</v>
      </c>
      <c r="BG11">
        <v>117</v>
      </c>
      <c r="BH11">
        <v>36</v>
      </c>
      <c r="BI11">
        <v>79</v>
      </c>
      <c r="BJ11">
        <v>32</v>
      </c>
      <c r="BK11">
        <v>1</v>
      </c>
      <c r="BL11">
        <v>6</v>
      </c>
      <c r="BM11">
        <v>91</v>
      </c>
      <c r="BN11">
        <v>49</v>
      </c>
      <c r="BO11">
        <v>12</v>
      </c>
      <c r="BP11">
        <v>1</v>
      </c>
      <c r="BQ11">
        <v>104</v>
      </c>
      <c r="BR11">
        <v>116</v>
      </c>
      <c r="BS11">
        <v>113</v>
      </c>
      <c r="BT11">
        <v>8</v>
      </c>
      <c r="BU11">
        <v>49</v>
      </c>
      <c r="BV11">
        <v>22</v>
      </c>
      <c r="BW11">
        <v>86</v>
      </c>
      <c r="BX11">
        <v>106</v>
      </c>
      <c r="BY11">
        <v>117</v>
      </c>
      <c r="BZ11">
        <v>96</v>
      </c>
    </row>
    <row r="12" spans="1:78" x14ac:dyDescent="0.25">
      <c r="B12" s="7">
        <v>0.13</v>
      </c>
      <c r="C12" s="7">
        <v>0.13</v>
      </c>
      <c r="D12" s="7">
        <v>0.16</v>
      </c>
      <c r="E12" s="7">
        <v>0.11</v>
      </c>
      <c r="F12" s="7">
        <v>0.13</v>
      </c>
      <c r="G12" s="7">
        <v>0.16</v>
      </c>
      <c r="H12" s="7">
        <v>7.0000000000000007E-2</v>
      </c>
      <c r="I12" s="7">
        <v>0.15</v>
      </c>
      <c r="J12" s="7">
        <v>0.14000000000000001</v>
      </c>
      <c r="K12" s="7">
        <v>0.13</v>
      </c>
      <c r="L12" s="7">
        <v>0.08</v>
      </c>
      <c r="M12" s="7">
        <v>0.09</v>
      </c>
      <c r="N12" s="7">
        <v>0.15</v>
      </c>
      <c r="O12" s="7">
        <v>0.09</v>
      </c>
      <c r="P12" s="7">
        <v>0.02</v>
      </c>
      <c r="Q12" s="7">
        <v>0.1</v>
      </c>
      <c r="R12" s="7">
        <v>0.13</v>
      </c>
      <c r="S12" s="7">
        <v>0.13</v>
      </c>
      <c r="T12" s="7">
        <v>0.17</v>
      </c>
      <c r="U12" s="7">
        <v>0.06</v>
      </c>
      <c r="V12" s="7">
        <v>0.14000000000000001</v>
      </c>
      <c r="W12" s="7">
        <v>0.09</v>
      </c>
      <c r="X12" s="7">
        <v>0.04</v>
      </c>
      <c r="Y12" s="7">
        <v>0.12</v>
      </c>
      <c r="Z12" s="7">
        <v>0.13</v>
      </c>
      <c r="AA12" s="7">
        <v>0.13</v>
      </c>
      <c r="AB12" s="7">
        <v>0.13</v>
      </c>
      <c r="AC12" s="7">
        <v>0.13</v>
      </c>
      <c r="AD12" s="7">
        <v>0.13</v>
      </c>
      <c r="AE12" s="7">
        <v>0.09</v>
      </c>
      <c r="AF12" s="7">
        <v>0.11</v>
      </c>
      <c r="AG12" s="7">
        <v>0.2</v>
      </c>
      <c r="AH12" s="7">
        <v>0.5</v>
      </c>
      <c r="AI12" s="7">
        <v>0.14000000000000001</v>
      </c>
      <c r="AJ12" s="7">
        <v>0.11</v>
      </c>
      <c r="AK12" s="7">
        <v>0.05</v>
      </c>
      <c r="AL12" s="7">
        <v>0.16</v>
      </c>
      <c r="AM12" s="7">
        <v>0.08</v>
      </c>
      <c r="AN12" t="s">
        <v>108</v>
      </c>
      <c r="AO12" s="7">
        <v>0.09</v>
      </c>
      <c r="AP12" s="7">
        <v>0.13</v>
      </c>
      <c r="AQ12" s="7">
        <v>0.12</v>
      </c>
      <c r="AR12" s="7">
        <v>0.15</v>
      </c>
      <c r="AS12" s="7">
        <v>0.09</v>
      </c>
      <c r="AT12" s="7">
        <v>0.17</v>
      </c>
      <c r="AU12" s="7">
        <v>0.12</v>
      </c>
      <c r="AV12" s="7">
        <v>0.12</v>
      </c>
      <c r="AW12" s="7">
        <v>0.38</v>
      </c>
      <c r="AX12" s="7">
        <v>0.1</v>
      </c>
      <c r="AY12" s="7">
        <v>0.14000000000000001</v>
      </c>
      <c r="AZ12" s="7">
        <v>7.0000000000000007E-2</v>
      </c>
      <c r="BA12" s="7">
        <v>0.11</v>
      </c>
      <c r="BB12" s="7">
        <v>0.11</v>
      </c>
      <c r="BC12" s="7">
        <v>0.12</v>
      </c>
      <c r="BD12" s="7">
        <v>1</v>
      </c>
      <c r="BE12" s="7">
        <v>0.22</v>
      </c>
      <c r="BF12" s="7">
        <v>0.1</v>
      </c>
      <c r="BG12" s="7">
        <v>0.14000000000000001</v>
      </c>
      <c r="BH12" s="7">
        <v>0.1</v>
      </c>
      <c r="BI12" s="7">
        <v>0.19</v>
      </c>
      <c r="BJ12" s="7">
        <v>0.14000000000000001</v>
      </c>
      <c r="BK12" s="7">
        <v>0.01</v>
      </c>
      <c r="BL12" s="7">
        <v>0.14000000000000001</v>
      </c>
      <c r="BM12" s="7">
        <v>0.24</v>
      </c>
      <c r="BN12" s="7">
        <v>0.1</v>
      </c>
      <c r="BO12" s="7">
        <v>0.04</v>
      </c>
      <c r="BP12" s="7">
        <v>0.02</v>
      </c>
      <c r="BQ12" s="7">
        <v>0.25</v>
      </c>
      <c r="BR12" s="7">
        <v>0.2</v>
      </c>
      <c r="BS12" s="7">
        <v>0.19</v>
      </c>
      <c r="BT12" s="7">
        <v>0.1</v>
      </c>
      <c r="BU12" s="7">
        <v>0.27</v>
      </c>
      <c r="BV12" s="7">
        <v>0.24</v>
      </c>
      <c r="BW12" s="7">
        <v>0.25</v>
      </c>
      <c r="BX12" s="7">
        <v>0.12</v>
      </c>
      <c r="BY12" s="7">
        <v>0.13</v>
      </c>
      <c r="BZ12" s="7">
        <v>0.12</v>
      </c>
    </row>
    <row r="13" spans="1:78" x14ac:dyDescent="0.25">
      <c r="A13" t="s">
        <v>891</v>
      </c>
      <c r="B13">
        <v>313</v>
      </c>
      <c r="C13">
        <v>268</v>
      </c>
      <c r="D13">
        <v>21</v>
      </c>
      <c r="E13">
        <v>24</v>
      </c>
      <c r="F13">
        <v>57</v>
      </c>
      <c r="G13">
        <v>181</v>
      </c>
      <c r="H13">
        <v>75</v>
      </c>
      <c r="I13">
        <v>103</v>
      </c>
      <c r="J13">
        <v>96</v>
      </c>
      <c r="K13">
        <v>65</v>
      </c>
      <c r="L13">
        <v>49</v>
      </c>
      <c r="M13">
        <v>67</v>
      </c>
      <c r="N13">
        <v>213</v>
      </c>
      <c r="O13">
        <v>27</v>
      </c>
      <c r="P13">
        <v>6</v>
      </c>
      <c r="Q13">
        <v>37</v>
      </c>
      <c r="R13">
        <v>276</v>
      </c>
      <c r="S13">
        <v>234</v>
      </c>
      <c r="T13">
        <v>44</v>
      </c>
      <c r="U13">
        <v>30</v>
      </c>
      <c r="V13">
        <v>270</v>
      </c>
      <c r="W13">
        <v>26</v>
      </c>
      <c r="X13">
        <v>15</v>
      </c>
      <c r="Y13">
        <v>38</v>
      </c>
      <c r="Z13">
        <v>275</v>
      </c>
      <c r="AA13">
        <v>312</v>
      </c>
      <c r="AB13">
        <v>274</v>
      </c>
      <c r="AC13">
        <v>54</v>
      </c>
      <c r="AD13">
        <v>247</v>
      </c>
      <c r="AE13">
        <v>10</v>
      </c>
      <c r="AF13">
        <v>250</v>
      </c>
      <c r="AG13">
        <v>50</v>
      </c>
      <c r="AH13">
        <v>0</v>
      </c>
      <c r="AI13">
        <v>253</v>
      </c>
      <c r="AJ13">
        <v>23</v>
      </c>
      <c r="AK13">
        <v>29</v>
      </c>
      <c r="AL13">
        <v>189</v>
      </c>
      <c r="AM13">
        <v>114</v>
      </c>
      <c r="AN13">
        <v>1</v>
      </c>
      <c r="AO13">
        <v>10</v>
      </c>
      <c r="AP13">
        <v>39</v>
      </c>
      <c r="AQ13">
        <v>38</v>
      </c>
      <c r="AR13">
        <v>16</v>
      </c>
      <c r="AS13">
        <v>16</v>
      </c>
      <c r="AT13">
        <v>24</v>
      </c>
      <c r="AU13">
        <v>15</v>
      </c>
      <c r="AV13">
        <v>23</v>
      </c>
      <c r="AW13">
        <v>7</v>
      </c>
      <c r="AX13">
        <v>14</v>
      </c>
      <c r="AY13">
        <v>33</v>
      </c>
      <c r="AZ13">
        <v>20</v>
      </c>
      <c r="BA13">
        <v>26</v>
      </c>
      <c r="BB13">
        <v>20</v>
      </c>
      <c r="BC13">
        <v>23</v>
      </c>
      <c r="BD13">
        <v>0</v>
      </c>
      <c r="BE13">
        <v>58</v>
      </c>
      <c r="BF13">
        <v>255</v>
      </c>
      <c r="BG13">
        <v>223</v>
      </c>
      <c r="BH13">
        <v>89</v>
      </c>
      <c r="BI13">
        <v>117</v>
      </c>
      <c r="BJ13">
        <v>52</v>
      </c>
      <c r="BK13">
        <v>41</v>
      </c>
      <c r="BL13">
        <v>10</v>
      </c>
      <c r="BM13">
        <v>118</v>
      </c>
      <c r="BN13">
        <v>130</v>
      </c>
      <c r="BO13">
        <v>58</v>
      </c>
      <c r="BP13">
        <v>8</v>
      </c>
      <c r="BQ13">
        <v>133</v>
      </c>
      <c r="BR13">
        <v>184</v>
      </c>
      <c r="BS13">
        <v>184</v>
      </c>
      <c r="BT13">
        <v>19</v>
      </c>
      <c r="BU13">
        <v>45</v>
      </c>
      <c r="BV13">
        <v>25</v>
      </c>
      <c r="BW13">
        <v>114</v>
      </c>
      <c r="BX13">
        <v>220</v>
      </c>
      <c r="BY13">
        <v>241</v>
      </c>
      <c r="BZ13">
        <v>191</v>
      </c>
    </row>
    <row r="14" spans="1:78" x14ac:dyDescent="0.25">
      <c r="B14" s="7">
        <v>0.26</v>
      </c>
      <c r="C14" s="7">
        <v>0.26</v>
      </c>
      <c r="D14" s="7">
        <v>0.21</v>
      </c>
      <c r="E14" s="7">
        <v>0.34</v>
      </c>
      <c r="F14" s="7">
        <v>0.33</v>
      </c>
      <c r="G14" s="7">
        <v>0.26</v>
      </c>
      <c r="H14" s="7">
        <v>0.22</v>
      </c>
      <c r="I14" s="7">
        <v>0.28000000000000003</v>
      </c>
      <c r="J14" s="7">
        <v>0.24</v>
      </c>
      <c r="K14" s="7">
        <v>0.28999999999999998</v>
      </c>
      <c r="L14" s="7">
        <v>0.23</v>
      </c>
      <c r="M14" s="7">
        <v>0.24</v>
      </c>
      <c r="N14" s="7">
        <v>0.27</v>
      </c>
      <c r="O14" s="7">
        <v>0.26</v>
      </c>
      <c r="P14" s="7">
        <v>0.21</v>
      </c>
      <c r="Q14" s="7">
        <v>0.21</v>
      </c>
      <c r="R14" s="7">
        <v>0.27</v>
      </c>
      <c r="S14" s="7">
        <v>0.27</v>
      </c>
      <c r="T14" s="7">
        <v>0.23</v>
      </c>
      <c r="U14" s="7">
        <v>0.21</v>
      </c>
      <c r="V14" s="7">
        <v>0.28000000000000003</v>
      </c>
      <c r="W14" s="7">
        <v>0.21</v>
      </c>
      <c r="X14" s="7">
        <v>0.14000000000000001</v>
      </c>
      <c r="Y14" s="7">
        <v>0.28999999999999998</v>
      </c>
      <c r="Z14" s="7">
        <v>0.26</v>
      </c>
      <c r="AA14" s="7">
        <v>0.26</v>
      </c>
      <c r="AB14" s="7">
        <v>0.26</v>
      </c>
      <c r="AC14" s="7">
        <v>0.33</v>
      </c>
      <c r="AD14" s="7">
        <v>0.25</v>
      </c>
      <c r="AE14" s="7">
        <v>0.26</v>
      </c>
      <c r="AF14" s="7">
        <v>0.27</v>
      </c>
      <c r="AG14" s="7">
        <v>0.21</v>
      </c>
      <c r="AH14" t="s">
        <v>108</v>
      </c>
      <c r="AI14" s="7">
        <v>0.26</v>
      </c>
      <c r="AJ14" s="7">
        <v>0.24</v>
      </c>
      <c r="AK14" s="7">
        <v>0.26</v>
      </c>
      <c r="AL14" s="7">
        <v>0.27</v>
      </c>
      <c r="AM14" s="7">
        <v>0.26</v>
      </c>
      <c r="AN14" s="7">
        <v>0.12</v>
      </c>
      <c r="AO14" s="7">
        <v>0.17</v>
      </c>
      <c r="AP14" s="7">
        <v>0.34</v>
      </c>
      <c r="AQ14" s="7">
        <v>0.24</v>
      </c>
      <c r="AR14" s="7">
        <v>0.3</v>
      </c>
      <c r="AS14" s="7">
        <v>0.3</v>
      </c>
      <c r="AT14" s="7">
        <v>0.18</v>
      </c>
      <c r="AU14" s="7">
        <v>0.18</v>
      </c>
      <c r="AV14" s="7">
        <v>0.33</v>
      </c>
      <c r="AW14" s="7">
        <v>0.32</v>
      </c>
      <c r="AX14" s="7">
        <v>0.18</v>
      </c>
      <c r="AY14" s="7">
        <v>0.27</v>
      </c>
      <c r="AZ14" s="7">
        <v>0.26</v>
      </c>
      <c r="BA14" s="7">
        <v>0.4</v>
      </c>
      <c r="BB14" s="7">
        <v>0.2</v>
      </c>
      <c r="BC14" s="7">
        <v>0.28999999999999998</v>
      </c>
      <c r="BD14" t="s">
        <v>108</v>
      </c>
      <c r="BE14" s="7">
        <v>0.24</v>
      </c>
      <c r="BF14" s="7">
        <v>0.27</v>
      </c>
      <c r="BG14" s="7">
        <v>0.27</v>
      </c>
      <c r="BH14" s="7">
        <v>0.24</v>
      </c>
      <c r="BI14" s="7">
        <v>0.28999999999999998</v>
      </c>
      <c r="BJ14" s="7">
        <v>0.23</v>
      </c>
      <c r="BK14" s="7">
        <v>0.31</v>
      </c>
      <c r="BL14" s="7">
        <v>0.23</v>
      </c>
      <c r="BM14" s="7">
        <v>0.31</v>
      </c>
      <c r="BN14" s="7">
        <v>0.27</v>
      </c>
      <c r="BO14" s="7">
        <v>0.2</v>
      </c>
      <c r="BP14" s="7">
        <v>0.13</v>
      </c>
      <c r="BQ14" s="7">
        <v>0.32</v>
      </c>
      <c r="BR14" s="7">
        <v>0.31</v>
      </c>
      <c r="BS14" s="7">
        <v>0.31</v>
      </c>
      <c r="BT14" s="7">
        <v>0.23</v>
      </c>
      <c r="BU14" s="7">
        <v>0.25</v>
      </c>
      <c r="BV14" s="7">
        <v>0.28000000000000003</v>
      </c>
      <c r="BW14" s="7">
        <v>0.34</v>
      </c>
      <c r="BX14" s="7">
        <v>0.25</v>
      </c>
      <c r="BY14" s="7">
        <v>0.26</v>
      </c>
      <c r="BZ14" s="7">
        <v>0.25</v>
      </c>
    </row>
    <row r="15" spans="1:78" x14ac:dyDescent="0.25">
      <c r="A15" t="s">
        <v>892</v>
      </c>
      <c r="B15">
        <v>114</v>
      </c>
      <c r="C15">
        <v>94</v>
      </c>
      <c r="D15">
        <v>14</v>
      </c>
      <c r="E15">
        <v>6</v>
      </c>
      <c r="F15">
        <v>15</v>
      </c>
      <c r="G15">
        <v>65</v>
      </c>
      <c r="H15">
        <v>33</v>
      </c>
      <c r="I15">
        <v>35</v>
      </c>
      <c r="J15">
        <v>42</v>
      </c>
      <c r="K15">
        <v>17</v>
      </c>
      <c r="L15">
        <v>20</v>
      </c>
      <c r="M15">
        <v>29</v>
      </c>
      <c r="N15">
        <v>78</v>
      </c>
      <c r="O15">
        <v>7</v>
      </c>
      <c r="P15">
        <v>1</v>
      </c>
      <c r="Q15">
        <v>21</v>
      </c>
      <c r="R15">
        <v>93</v>
      </c>
      <c r="S15">
        <v>86</v>
      </c>
      <c r="T15">
        <v>9</v>
      </c>
      <c r="U15">
        <v>18</v>
      </c>
      <c r="V15">
        <v>85</v>
      </c>
      <c r="W15">
        <v>14</v>
      </c>
      <c r="X15">
        <v>14</v>
      </c>
      <c r="Y15">
        <v>13</v>
      </c>
      <c r="Z15">
        <v>101</v>
      </c>
      <c r="AA15">
        <v>114</v>
      </c>
      <c r="AB15">
        <v>101</v>
      </c>
      <c r="AC15">
        <v>14</v>
      </c>
      <c r="AD15">
        <v>98</v>
      </c>
      <c r="AE15">
        <v>2</v>
      </c>
      <c r="AF15">
        <v>85</v>
      </c>
      <c r="AG15">
        <v>24</v>
      </c>
      <c r="AH15">
        <v>2</v>
      </c>
      <c r="AI15">
        <v>90</v>
      </c>
      <c r="AJ15">
        <v>13</v>
      </c>
      <c r="AK15">
        <v>12</v>
      </c>
      <c r="AL15">
        <v>62</v>
      </c>
      <c r="AM15">
        <v>45</v>
      </c>
      <c r="AN15">
        <v>2</v>
      </c>
      <c r="AO15">
        <v>4</v>
      </c>
      <c r="AP15">
        <v>10</v>
      </c>
      <c r="AQ15">
        <v>14</v>
      </c>
      <c r="AR15">
        <v>9</v>
      </c>
      <c r="AS15">
        <v>6</v>
      </c>
      <c r="AT15">
        <v>9</v>
      </c>
      <c r="AU15">
        <v>7</v>
      </c>
      <c r="AV15">
        <v>6</v>
      </c>
      <c r="AW15">
        <v>1</v>
      </c>
      <c r="AX15">
        <v>14</v>
      </c>
      <c r="AY15">
        <v>12</v>
      </c>
      <c r="AZ15">
        <v>5</v>
      </c>
      <c r="BA15">
        <v>6</v>
      </c>
      <c r="BB15">
        <v>9</v>
      </c>
      <c r="BC15">
        <v>7</v>
      </c>
      <c r="BD15">
        <v>0</v>
      </c>
      <c r="BE15">
        <v>17</v>
      </c>
      <c r="BF15">
        <v>97</v>
      </c>
      <c r="BG15">
        <v>86</v>
      </c>
      <c r="BH15">
        <v>28</v>
      </c>
      <c r="BI15">
        <v>34</v>
      </c>
      <c r="BJ15">
        <v>26</v>
      </c>
      <c r="BK15">
        <v>14</v>
      </c>
      <c r="BL15">
        <v>4</v>
      </c>
      <c r="BM15">
        <v>32</v>
      </c>
      <c r="BN15">
        <v>53</v>
      </c>
      <c r="BO15">
        <v>23</v>
      </c>
      <c r="BP15">
        <v>6</v>
      </c>
      <c r="BQ15">
        <v>32</v>
      </c>
      <c r="BR15">
        <v>58</v>
      </c>
      <c r="BS15">
        <v>54</v>
      </c>
      <c r="BT15">
        <v>6</v>
      </c>
      <c r="BU15">
        <v>12</v>
      </c>
      <c r="BV15">
        <v>9</v>
      </c>
      <c r="BW15">
        <v>24</v>
      </c>
      <c r="BX15">
        <v>80</v>
      </c>
      <c r="BY15">
        <v>80</v>
      </c>
      <c r="BZ15">
        <v>63</v>
      </c>
    </row>
    <row r="16" spans="1:78" x14ac:dyDescent="0.25">
      <c r="B16" s="7">
        <v>0.09</v>
      </c>
      <c r="C16" s="7">
        <v>0.09</v>
      </c>
      <c r="D16" s="7">
        <v>0.15</v>
      </c>
      <c r="E16" s="7">
        <v>0.08</v>
      </c>
      <c r="F16" s="7">
        <v>0.09</v>
      </c>
      <c r="G16" s="7">
        <v>0.1</v>
      </c>
      <c r="H16" s="7">
        <v>0.1</v>
      </c>
      <c r="I16" s="7">
        <v>0.1</v>
      </c>
      <c r="J16" s="7">
        <v>0.11</v>
      </c>
      <c r="K16" s="7">
        <v>0.08</v>
      </c>
      <c r="L16" s="7">
        <v>0.09</v>
      </c>
      <c r="M16" s="7">
        <v>0.1</v>
      </c>
      <c r="N16" s="7">
        <v>0.1</v>
      </c>
      <c r="O16" s="7">
        <v>0.06</v>
      </c>
      <c r="P16" s="7">
        <v>0.02</v>
      </c>
      <c r="Q16" s="7">
        <v>0.12</v>
      </c>
      <c r="R16" s="7">
        <v>0.09</v>
      </c>
      <c r="S16" s="7">
        <v>0.1</v>
      </c>
      <c r="T16" s="7">
        <v>0.05</v>
      </c>
      <c r="U16" s="7">
        <v>0.13</v>
      </c>
      <c r="V16" s="7">
        <v>0.09</v>
      </c>
      <c r="W16" s="7">
        <v>0.12</v>
      </c>
      <c r="X16" s="7">
        <v>0.13</v>
      </c>
      <c r="Y16" s="7">
        <v>0.1</v>
      </c>
      <c r="Z16" s="7">
        <v>0.09</v>
      </c>
      <c r="AA16" s="7">
        <v>0.09</v>
      </c>
      <c r="AB16" s="7">
        <v>0.09</v>
      </c>
      <c r="AC16" s="7">
        <v>0.08</v>
      </c>
      <c r="AD16" s="7">
        <v>0.1</v>
      </c>
      <c r="AE16" s="7">
        <v>0.05</v>
      </c>
      <c r="AF16" s="7">
        <v>0.09</v>
      </c>
      <c r="AG16" s="7">
        <v>0.1</v>
      </c>
      <c r="AH16" s="7">
        <v>0.19</v>
      </c>
      <c r="AI16" s="7">
        <v>0.09</v>
      </c>
      <c r="AJ16" s="7">
        <v>0.13</v>
      </c>
      <c r="AK16" s="7">
        <v>0.1</v>
      </c>
      <c r="AL16" s="7">
        <v>0.09</v>
      </c>
      <c r="AM16" s="7">
        <v>0.1</v>
      </c>
      <c r="AN16" s="7">
        <v>0.22</v>
      </c>
      <c r="AO16" s="7">
        <v>0.08</v>
      </c>
      <c r="AP16" s="7">
        <v>0.09</v>
      </c>
      <c r="AQ16" s="7">
        <v>0.09</v>
      </c>
      <c r="AR16" s="7">
        <v>0.17</v>
      </c>
      <c r="AS16" s="7">
        <v>0.11</v>
      </c>
      <c r="AT16" s="7">
        <v>7.0000000000000007E-2</v>
      </c>
      <c r="AU16" s="7">
        <v>0.09</v>
      </c>
      <c r="AV16" s="7">
        <v>0.09</v>
      </c>
      <c r="AW16" s="7">
        <v>0.03</v>
      </c>
      <c r="AX16" s="7">
        <v>0.18</v>
      </c>
      <c r="AY16" s="7">
        <v>0.1</v>
      </c>
      <c r="AZ16" s="7">
        <v>7.0000000000000007E-2</v>
      </c>
      <c r="BA16" s="7">
        <v>0.09</v>
      </c>
      <c r="BB16" s="7">
        <v>0.09</v>
      </c>
      <c r="BC16" s="7">
        <v>0.09</v>
      </c>
      <c r="BD16" t="s">
        <v>108</v>
      </c>
      <c r="BE16" s="7">
        <v>7.0000000000000007E-2</v>
      </c>
      <c r="BF16" s="7">
        <v>0.1</v>
      </c>
      <c r="BG16" s="7">
        <v>0.1</v>
      </c>
      <c r="BH16" s="7">
        <v>0.08</v>
      </c>
      <c r="BI16" s="7">
        <v>0.08</v>
      </c>
      <c r="BJ16" s="7">
        <v>0.11</v>
      </c>
      <c r="BK16" s="7">
        <v>0.1</v>
      </c>
      <c r="BL16" s="7">
        <v>0.08</v>
      </c>
      <c r="BM16" s="7">
        <v>0.08</v>
      </c>
      <c r="BN16" s="7">
        <v>0.11</v>
      </c>
      <c r="BO16" s="7">
        <v>0.08</v>
      </c>
      <c r="BP16" s="7">
        <v>0.09</v>
      </c>
      <c r="BQ16" s="7">
        <v>0.08</v>
      </c>
      <c r="BR16" s="7">
        <v>0.1</v>
      </c>
      <c r="BS16" s="7">
        <v>0.09</v>
      </c>
      <c r="BT16" s="7">
        <v>0.08</v>
      </c>
      <c r="BU16" s="7">
        <v>7.0000000000000007E-2</v>
      </c>
      <c r="BV16" s="7">
        <v>0.1</v>
      </c>
      <c r="BW16" s="7">
        <v>7.0000000000000007E-2</v>
      </c>
      <c r="BX16" s="7">
        <v>0.09</v>
      </c>
      <c r="BY16" s="7">
        <v>0.09</v>
      </c>
      <c r="BZ16" s="7">
        <v>0.08</v>
      </c>
    </row>
    <row r="17" spans="1:78" x14ac:dyDescent="0.25">
      <c r="A17" t="s">
        <v>893</v>
      </c>
      <c r="B17">
        <v>599</v>
      </c>
      <c r="C17">
        <v>522</v>
      </c>
      <c r="D17">
        <v>48</v>
      </c>
      <c r="E17">
        <v>30</v>
      </c>
      <c r="F17">
        <v>75</v>
      </c>
      <c r="G17">
        <v>313</v>
      </c>
      <c r="H17">
        <v>212</v>
      </c>
      <c r="I17">
        <v>166</v>
      </c>
      <c r="J17">
        <v>201</v>
      </c>
      <c r="K17">
        <v>110</v>
      </c>
      <c r="L17">
        <v>122</v>
      </c>
      <c r="M17">
        <v>152</v>
      </c>
      <c r="N17">
        <v>375</v>
      </c>
      <c r="O17">
        <v>56</v>
      </c>
      <c r="P17">
        <v>16</v>
      </c>
      <c r="Q17">
        <v>97</v>
      </c>
      <c r="R17">
        <v>503</v>
      </c>
      <c r="S17">
        <v>407</v>
      </c>
      <c r="T17">
        <v>101</v>
      </c>
      <c r="U17">
        <v>80</v>
      </c>
      <c r="V17">
        <v>449</v>
      </c>
      <c r="W17">
        <v>72</v>
      </c>
      <c r="X17">
        <v>75</v>
      </c>
      <c r="Y17">
        <v>64</v>
      </c>
      <c r="Z17">
        <v>536</v>
      </c>
      <c r="AA17">
        <v>599</v>
      </c>
      <c r="AB17">
        <v>536</v>
      </c>
      <c r="AC17">
        <v>69</v>
      </c>
      <c r="AD17">
        <v>507</v>
      </c>
      <c r="AE17">
        <v>22</v>
      </c>
      <c r="AF17">
        <v>470</v>
      </c>
      <c r="AG17">
        <v>112</v>
      </c>
      <c r="AH17">
        <v>3</v>
      </c>
      <c r="AI17">
        <v>481</v>
      </c>
      <c r="AJ17">
        <v>50</v>
      </c>
      <c r="AK17">
        <v>63</v>
      </c>
      <c r="AL17">
        <v>316</v>
      </c>
      <c r="AM17">
        <v>240</v>
      </c>
      <c r="AN17">
        <v>5</v>
      </c>
      <c r="AO17">
        <v>36</v>
      </c>
      <c r="AP17">
        <v>43</v>
      </c>
      <c r="AQ17">
        <v>85</v>
      </c>
      <c r="AR17">
        <v>20</v>
      </c>
      <c r="AS17">
        <v>26</v>
      </c>
      <c r="AT17">
        <v>76</v>
      </c>
      <c r="AU17">
        <v>48</v>
      </c>
      <c r="AV17">
        <v>32</v>
      </c>
      <c r="AW17">
        <v>5</v>
      </c>
      <c r="AX17">
        <v>42</v>
      </c>
      <c r="AY17">
        <v>58</v>
      </c>
      <c r="AZ17">
        <v>45</v>
      </c>
      <c r="BA17">
        <v>26</v>
      </c>
      <c r="BB17">
        <v>56</v>
      </c>
      <c r="BC17">
        <v>37</v>
      </c>
      <c r="BD17">
        <v>0</v>
      </c>
      <c r="BE17">
        <v>107</v>
      </c>
      <c r="BF17">
        <v>492</v>
      </c>
      <c r="BG17">
        <v>396</v>
      </c>
      <c r="BH17">
        <v>204</v>
      </c>
      <c r="BI17">
        <v>172</v>
      </c>
      <c r="BJ17">
        <v>114</v>
      </c>
      <c r="BK17">
        <v>76</v>
      </c>
      <c r="BL17">
        <v>24</v>
      </c>
      <c r="BM17">
        <v>131</v>
      </c>
      <c r="BN17">
        <v>233</v>
      </c>
      <c r="BO17">
        <v>189</v>
      </c>
      <c r="BP17">
        <v>47</v>
      </c>
      <c r="BQ17">
        <v>137</v>
      </c>
      <c r="BR17">
        <v>225</v>
      </c>
      <c r="BS17">
        <v>233</v>
      </c>
      <c r="BT17">
        <v>43</v>
      </c>
      <c r="BU17">
        <v>75</v>
      </c>
      <c r="BV17">
        <v>34</v>
      </c>
      <c r="BW17">
        <v>110</v>
      </c>
      <c r="BX17">
        <v>457</v>
      </c>
      <c r="BY17">
        <v>463</v>
      </c>
      <c r="BZ17">
        <v>411</v>
      </c>
    </row>
    <row r="18" spans="1:78" x14ac:dyDescent="0.25">
      <c r="B18" s="7">
        <v>0.5</v>
      </c>
      <c r="C18" s="7">
        <v>0.5</v>
      </c>
      <c r="D18" s="7">
        <v>0.48</v>
      </c>
      <c r="E18" s="7">
        <v>0.43</v>
      </c>
      <c r="F18" s="7">
        <v>0.44</v>
      </c>
      <c r="G18" s="7">
        <v>0.46</v>
      </c>
      <c r="H18" s="7">
        <v>0.61</v>
      </c>
      <c r="I18" s="7">
        <v>0.46</v>
      </c>
      <c r="J18" s="7">
        <v>0.51</v>
      </c>
      <c r="K18" s="7">
        <v>0.49</v>
      </c>
      <c r="L18" s="7">
        <v>0.56999999999999995</v>
      </c>
      <c r="M18" s="7">
        <v>0.55000000000000004</v>
      </c>
      <c r="N18" s="7">
        <v>0.47</v>
      </c>
      <c r="O18" s="7">
        <v>0.54</v>
      </c>
      <c r="P18" s="7">
        <v>0.61</v>
      </c>
      <c r="Q18" s="7">
        <v>0.54</v>
      </c>
      <c r="R18" s="7">
        <v>0.49</v>
      </c>
      <c r="S18" s="7">
        <v>0.48</v>
      </c>
      <c r="T18" s="7">
        <v>0.53</v>
      </c>
      <c r="U18" s="7">
        <v>0.56999999999999995</v>
      </c>
      <c r="V18" s="7">
        <v>0.47</v>
      </c>
      <c r="W18" s="7">
        <v>0.57999999999999996</v>
      </c>
      <c r="X18" s="7">
        <v>0.68</v>
      </c>
      <c r="Y18" s="7">
        <v>0.49</v>
      </c>
      <c r="Z18" s="7">
        <v>0.5</v>
      </c>
      <c r="AA18" s="7">
        <v>0.5</v>
      </c>
      <c r="AB18" s="7">
        <v>0.5</v>
      </c>
      <c r="AC18" s="7">
        <v>0.42</v>
      </c>
      <c r="AD18" s="7">
        <v>0.51</v>
      </c>
      <c r="AE18" s="7">
        <v>0.56999999999999995</v>
      </c>
      <c r="AF18" s="7">
        <v>0.51</v>
      </c>
      <c r="AG18" s="7">
        <v>0.47</v>
      </c>
      <c r="AH18" s="7">
        <v>0.31</v>
      </c>
      <c r="AI18" s="7">
        <v>0.49</v>
      </c>
      <c r="AJ18" s="7">
        <v>0.51</v>
      </c>
      <c r="AK18" s="7">
        <v>0.56000000000000005</v>
      </c>
      <c r="AL18" s="7">
        <v>0.46</v>
      </c>
      <c r="AM18" s="7">
        <v>0.54</v>
      </c>
      <c r="AN18" s="7">
        <v>0.65</v>
      </c>
      <c r="AO18" s="7">
        <v>0.62</v>
      </c>
      <c r="AP18" s="7">
        <v>0.38</v>
      </c>
      <c r="AQ18" s="7">
        <v>0.55000000000000004</v>
      </c>
      <c r="AR18" s="7">
        <v>0.37</v>
      </c>
      <c r="AS18" s="7">
        <v>0.48</v>
      </c>
      <c r="AT18" s="7">
        <v>0.56999999999999995</v>
      </c>
      <c r="AU18" s="7">
        <v>0.59</v>
      </c>
      <c r="AV18" s="7">
        <v>0.45</v>
      </c>
      <c r="AW18" s="7">
        <v>0.26</v>
      </c>
      <c r="AX18" s="7">
        <v>0.54</v>
      </c>
      <c r="AY18" s="7">
        <v>0.47</v>
      </c>
      <c r="AZ18" s="7">
        <v>0.59</v>
      </c>
      <c r="BA18" s="7">
        <v>0.39</v>
      </c>
      <c r="BB18" s="7">
        <v>0.56999999999999995</v>
      </c>
      <c r="BC18" s="7">
        <v>0.47</v>
      </c>
      <c r="BD18" t="s">
        <v>108</v>
      </c>
      <c r="BE18" s="7">
        <v>0.45</v>
      </c>
      <c r="BF18" s="7">
        <v>0.51</v>
      </c>
      <c r="BG18" s="7">
        <v>0.47</v>
      </c>
      <c r="BH18" s="7">
        <v>0.55000000000000004</v>
      </c>
      <c r="BI18" s="7">
        <v>0.42</v>
      </c>
      <c r="BJ18" s="7">
        <v>0.49</v>
      </c>
      <c r="BK18" s="7">
        <v>0.56000000000000005</v>
      </c>
      <c r="BL18" s="7">
        <v>0.52</v>
      </c>
      <c r="BM18" s="7">
        <v>0.35</v>
      </c>
      <c r="BN18" s="7">
        <v>0.49</v>
      </c>
      <c r="BO18" s="7">
        <v>0.65</v>
      </c>
      <c r="BP18" s="7">
        <v>0.74</v>
      </c>
      <c r="BQ18" s="7">
        <v>0.33</v>
      </c>
      <c r="BR18" s="7">
        <v>0.38</v>
      </c>
      <c r="BS18" s="7">
        <v>0.39</v>
      </c>
      <c r="BT18" s="7">
        <v>0.52</v>
      </c>
      <c r="BU18" s="7">
        <v>0.41</v>
      </c>
      <c r="BV18" s="7">
        <v>0.37</v>
      </c>
      <c r="BW18" s="7">
        <v>0.32</v>
      </c>
      <c r="BX18" s="7">
        <v>0.52</v>
      </c>
      <c r="BY18" s="7">
        <v>0.51</v>
      </c>
      <c r="BZ18" s="7">
        <v>0.53</v>
      </c>
    </row>
    <row r="19" spans="1:78" x14ac:dyDescent="0.25">
      <c r="A19" t="s">
        <v>41</v>
      </c>
      <c r="B19">
        <v>24</v>
      </c>
      <c r="C19">
        <v>21</v>
      </c>
      <c r="D19">
        <v>0</v>
      </c>
      <c r="E19">
        <v>3</v>
      </c>
      <c r="F19">
        <v>3</v>
      </c>
      <c r="G19">
        <v>17</v>
      </c>
      <c r="H19">
        <v>3</v>
      </c>
      <c r="I19">
        <v>7</v>
      </c>
      <c r="J19">
        <v>4</v>
      </c>
      <c r="K19">
        <v>5</v>
      </c>
      <c r="L19">
        <v>7</v>
      </c>
      <c r="M19">
        <v>4</v>
      </c>
      <c r="N19">
        <v>11</v>
      </c>
      <c r="O19">
        <v>5</v>
      </c>
      <c r="P19">
        <v>4</v>
      </c>
      <c r="Q19">
        <v>6</v>
      </c>
      <c r="R19">
        <v>18</v>
      </c>
      <c r="S19">
        <v>15</v>
      </c>
      <c r="T19">
        <v>4</v>
      </c>
      <c r="U19">
        <v>4</v>
      </c>
      <c r="V19">
        <v>15</v>
      </c>
      <c r="W19">
        <v>2</v>
      </c>
      <c r="X19">
        <v>2</v>
      </c>
      <c r="Y19">
        <v>1</v>
      </c>
      <c r="Z19">
        <v>23</v>
      </c>
      <c r="AA19">
        <v>24</v>
      </c>
      <c r="AB19">
        <v>23</v>
      </c>
      <c r="AC19">
        <v>4</v>
      </c>
      <c r="AD19">
        <v>18</v>
      </c>
      <c r="AE19">
        <v>1</v>
      </c>
      <c r="AF19">
        <v>19</v>
      </c>
      <c r="AG19">
        <v>4</v>
      </c>
      <c r="AH19">
        <v>0</v>
      </c>
      <c r="AI19">
        <v>18</v>
      </c>
      <c r="AJ19">
        <v>1</v>
      </c>
      <c r="AK19">
        <v>4</v>
      </c>
      <c r="AL19">
        <v>13</v>
      </c>
      <c r="AM19">
        <v>9</v>
      </c>
      <c r="AN19">
        <v>0</v>
      </c>
      <c r="AO19">
        <v>2</v>
      </c>
      <c r="AP19">
        <v>7</v>
      </c>
      <c r="AQ19">
        <v>0</v>
      </c>
      <c r="AR19">
        <v>1</v>
      </c>
      <c r="AS19">
        <v>1</v>
      </c>
      <c r="AT19">
        <v>1</v>
      </c>
      <c r="AU19">
        <v>2</v>
      </c>
      <c r="AV19">
        <v>1</v>
      </c>
      <c r="AW19">
        <v>0</v>
      </c>
      <c r="AX19">
        <v>0</v>
      </c>
      <c r="AY19">
        <v>3</v>
      </c>
      <c r="AZ19">
        <v>2</v>
      </c>
      <c r="BA19">
        <v>1</v>
      </c>
      <c r="BB19">
        <v>3</v>
      </c>
      <c r="BC19">
        <v>2</v>
      </c>
      <c r="BD19">
        <v>0</v>
      </c>
      <c r="BE19">
        <v>5</v>
      </c>
      <c r="BF19">
        <v>18</v>
      </c>
      <c r="BG19">
        <v>13</v>
      </c>
      <c r="BH19">
        <v>10</v>
      </c>
      <c r="BI19">
        <v>4</v>
      </c>
      <c r="BJ19">
        <v>6</v>
      </c>
      <c r="BK19">
        <v>2</v>
      </c>
      <c r="BL19">
        <v>2</v>
      </c>
      <c r="BM19">
        <v>3</v>
      </c>
      <c r="BN19">
        <v>12</v>
      </c>
      <c r="BO19">
        <v>7</v>
      </c>
      <c r="BP19">
        <v>2</v>
      </c>
      <c r="BQ19">
        <v>4</v>
      </c>
      <c r="BR19">
        <v>8</v>
      </c>
      <c r="BS19">
        <v>9</v>
      </c>
      <c r="BT19">
        <v>5</v>
      </c>
      <c r="BU19">
        <v>2</v>
      </c>
      <c r="BV19">
        <v>0</v>
      </c>
      <c r="BW19">
        <v>4</v>
      </c>
      <c r="BX19">
        <v>14</v>
      </c>
      <c r="BY19">
        <v>15</v>
      </c>
      <c r="BZ19">
        <v>14</v>
      </c>
    </row>
    <row r="20" spans="1:78" x14ac:dyDescent="0.25">
      <c r="B20" s="7">
        <v>0.02</v>
      </c>
      <c r="C20" s="7">
        <v>0.02</v>
      </c>
      <c r="D20" t="s">
        <v>108</v>
      </c>
      <c r="E20" s="7">
        <v>0.04</v>
      </c>
      <c r="F20" s="7">
        <v>0.02</v>
      </c>
      <c r="G20" s="7">
        <v>0.03</v>
      </c>
      <c r="H20" s="7">
        <v>0.01</v>
      </c>
      <c r="I20" s="7">
        <v>0.02</v>
      </c>
      <c r="J20" s="7">
        <v>0.01</v>
      </c>
      <c r="K20" s="7">
        <v>0.02</v>
      </c>
      <c r="L20" s="7">
        <v>0.03</v>
      </c>
      <c r="M20" s="7">
        <v>0.02</v>
      </c>
      <c r="N20" s="7">
        <v>0.01</v>
      </c>
      <c r="O20" s="7">
        <v>0.05</v>
      </c>
      <c r="P20" s="7">
        <v>0.14000000000000001</v>
      </c>
      <c r="Q20" s="7">
        <v>0.03</v>
      </c>
      <c r="R20" s="7">
        <v>0.02</v>
      </c>
      <c r="S20" s="7">
        <v>0.02</v>
      </c>
      <c r="T20" s="7">
        <v>0.02</v>
      </c>
      <c r="U20" s="7">
        <v>0.03</v>
      </c>
      <c r="V20" s="7">
        <v>0.02</v>
      </c>
      <c r="W20" s="7">
        <v>0.01</v>
      </c>
      <c r="X20" s="7">
        <v>0.02</v>
      </c>
      <c r="Y20" s="7">
        <v>0.01</v>
      </c>
      <c r="Z20" s="7">
        <v>0.02</v>
      </c>
      <c r="AA20" s="7">
        <v>0.02</v>
      </c>
      <c r="AB20" s="7">
        <v>0.02</v>
      </c>
      <c r="AC20" s="7">
        <v>0.03</v>
      </c>
      <c r="AD20" s="7">
        <v>0.02</v>
      </c>
      <c r="AE20" s="7">
        <v>0.03</v>
      </c>
      <c r="AF20" s="7">
        <v>0.02</v>
      </c>
      <c r="AG20" s="7">
        <v>0.02</v>
      </c>
      <c r="AH20" t="s">
        <v>108</v>
      </c>
      <c r="AI20" s="7">
        <v>0.02</v>
      </c>
      <c r="AJ20" s="7">
        <v>0.01</v>
      </c>
      <c r="AK20" s="7">
        <v>0.04</v>
      </c>
      <c r="AL20" s="7">
        <v>0.02</v>
      </c>
      <c r="AM20" s="7">
        <v>0.02</v>
      </c>
      <c r="AN20" t="s">
        <v>108</v>
      </c>
      <c r="AO20" s="7">
        <v>0.04</v>
      </c>
      <c r="AP20" s="7">
        <v>0.06</v>
      </c>
      <c r="AQ20" t="s">
        <v>108</v>
      </c>
      <c r="AR20" s="7">
        <v>0.01</v>
      </c>
      <c r="AS20" s="7">
        <v>0.02</v>
      </c>
      <c r="AT20" s="7">
        <v>0.01</v>
      </c>
      <c r="AU20" s="7">
        <v>0.02</v>
      </c>
      <c r="AV20" s="7">
        <v>0.02</v>
      </c>
      <c r="AW20" t="s">
        <v>108</v>
      </c>
      <c r="AX20" t="s">
        <v>108</v>
      </c>
      <c r="AY20" s="7">
        <v>0.02</v>
      </c>
      <c r="AZ20" s="7">
        <v>0.02</v>
      </c>
      <c r="BA20" s="7">
        <v>0.02</v>
      </c>
      <c r="BB20" s="7">
        <v>0.03</v>
      </c>
      <c r="BC20" s="7">
        <v>0.03</v>
      </c>
      <c r="BD20" t="s">
        <v>108</v>
      </c>
      <c r="BE20" s="7">
        <v>0.02</v>
      </c>
      <c r="BF20" s="7">
        <v>0.02</v>
      </c>
      <c r="BG20" s="7">
        <v>0.02</v>
      </c>
      <c r="BH20" s="7">
        <v>0.03</v>
      </c>
      <c r="BI20" s="7">
        <v>0.01</v>
      </c>
      <c r="BJ20" s="7">
        <v>0.03</v>
      </c>
      <c r="BK20" s="7">
        <v>0.02</v>
      </c>
      <c r="BL20" s="7">
        <v>0.03</v>
      </c>
      <c r="BM20" s="7">
        <v>0.01</v>
      </c>
      <c r="BN20" s="7">
        <v>0.02</v>
      </c>
      <c r="BO20" s="7">
        <v>0.02</v>
      </c>
      <c r="BP20" s="7">
        <v>0.02</v>
      </c>
      <c r="BQ20" s="7">
        <v>0.01</v>
      </c>
      <c r="BR20" s="7">
        <v>0.01</v>
      </c>
      <c r="BS20" s="7">
        <v>0.02</v>
      </c>
      <c r="BT20" s="7">
        <v>7.0000000000000007E-2</v>
      </c>
      <c r="BU20" s="7">
        <v>0.01</v>
      </c>
      <c r="BV20" s="7">
        <v>0.01</v>
      </c>
      <c r="BW20" s="7">
        <v>0.01</v>
      </c>
      <c r="BX20" s="7">
        <v>0.02</v>
      </c>
      <c r="BY20" s="7">
        <v>0.02</v>
      </c>
      <c r="BZ20" s="7">
        <v>0.02</v>
      </c>
    </row>
  </sheetData>
  <pageMargins left="0.7" right="0.7" top="0.75" bottom="0.75" header="0.3" footer="0.3"/>
  <pageSetup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915</v>
      </c>
    </row>
    <row r="2" spans="1:78" x14ac:dyDescent="0.25">
      <c r="A2" t="s">
        <v>908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1157</v>
      </c>
      <c r="C8">
        <v>996</v>
      </c>
      <c r="D8">
        <v>87</v>
      </c>
      <c r="E8">
        <v>74</v>
      </c>
      <c r="F8">
        <v>156</v>
      </c>
      <c r="G8">
        <v>583</v>
      </c>
      <c r="H8">
        <v>418</v>
      </c>
      <c r="I8">
        <v>298</v>
      </c>
      <c r="J8">
        <v>324</v>
      </c>
      <c r="K8">
        <v>209</v>
      </c>
      <c r="L8">
        <v>326</v>
      </c>
      <c r="M8">
        <v>344</v>
      </c>
      <c r="N8">
        <v>684</v>
      </c>
      <c r="O8">
        <v>101</v>
      </c>
      <c r="P8">
        <v>28</v>
      </c>
      <c r="Q8">
        <v>221</v>
      </c>
      <c r="R8">
        <v>936</v>
      </c>
      <c r="S8">
        <v>786</v>
      </c>
      <c r="T8">
        <v>179</v>
      </c>
      <c r="U8">
        <v>177</v>
      </c>
      <c r="V8">
        <v>863</v>
      </c>
      <c r="W8">
        <v>138</v>
      </c>
      <c r="X8">
        <v>147</v>
      </c>
      <c r="Y8">
        <v>133</v>
      </c>
      <c r="Z8">
        <v>1024</v>
      </c>
      <c r="AA8">
        <v>1156</v>
      </c>
      <c r="AB8">
        <v>1023</v>
      </c>
      <c r="AC8">
        <v>148</v>
      </c>
      <c r="AD8">
        <v>963</v>
      </c>
      <c r="AE8">
        <v>40</v>
      </c>
      <c r="AF8">
        <v>904</v>
      </c>
      <c r="AG8">
        <v>209</v>
      </c>
      <c r="AH8">
        <v>7</v>
      </c>
      <c r="AI8">
        <v>913</v>
      </c>
      <c r="AJ8">
        <v>107</v>
      </c>
      <c r="AK8">
        <v>121</v>
      </c>
      <c r="AL8">
        <v>650</v>
      </c>
      <c r="AM8">
        <v>438</v>
      </c>
      <c r="AN8">
        <v>8</v>
      </c>
      <c r="AO8">
        <v>58</v>
      </c>
      <c r="AP8">
        <v>103</v>
      </c>
      <c r="AQ8">
        <v>145</v>
      </c>
      <c r="AR8">
        <v>42</v>
      </c>
      <c r="AS8">
        <v>55</v>
      </c>
      <c r="AT8">
        <v>128</v>
      </c>
      <c r="AU8">
        <v>78</v>
      </c>
      <c r="AV8">
        <v>69</v>
      </c>
      <c r="AW8">
        <v>17</v>
      </c>
      <c r="AX8">
        <v>70</v>
      </c>
      <c r="AY8">
        <v>131</v>
      </c>
      <c r="AZ8">
        <v>74</v>
      </c>
      <c r="BA8">
        <v>65</v>
      </c>
      <c r="BB8">
        <v>103</v>
      </c>
      <c r="BC8">
        <v>76</v>
      </c>
      <c r="BD8">
        <v>1</v>
      </c>
      <c r="BE8">
        <v>216</v>
      </c>
      <c r="BF8">
        <v>941</v>
      </c>
      <c r="BG8">
        <v>779</v>
      </c>
      <c r="BH8">
        <v>378</v>
      </c>
      <c r="BI8">
        <v>356</v>
      </c>
      <c r="BJ8">
        <v>219</v>
      </c>
      <c r="BK8">
        <v>141</v>
      </c>
      <c r="BL8">
        <v>44</v>
      </c>
      <c r="BM8">
        <v>335</v>
      </c>
      <c r="BN8">
        <v>452</v>
      </c>
      <c r="BO8">
        <v>306</v>
      </c>
      <c r="BP8">
        <v>64</v>
      </c>
      <c r="BQ8">
        <v>380</v>
      </c>
      <c r="BR8">
        <v>538</v>
      </c>
      <c r="BS8">
        <v>541</v>
      </c>
      <c r="BT8">
        <v>76</v>
      </c>
      <c r="BU8">
        <v>162</v>
      </c>
      <c r="BV8">
        <v>85</v>
      </c>
      <c r="BW8">
        <v>312</v>
      </c>
      <c r="BX8">
        <v>849</v>
      </c>
      <c r="BY8">
        <v>884</v>
      </c>
      <c r="BZ8">
        <v>753</v>
      </c>
    </row>
    <row r="9" spans="1:78" x14ac:dyDescent="0.25">
      <c r="A9" t="s">
        <v>103</v>
      </c>
      <c r="B9">
        <v>1203</v>
      </c>
      <c r="C9">
        <v>1035</v>
      </c>
      <c r="D9">
        <v>99</v>
      </c>
      <c r="E9">
        <v>69</v>
      </c>
      <c r="F9">
        <v>172</v>
      </c>
      <c r="G9">
        <v>683</v>
      </c>
      <c r="H9">
        <v>348</v>
      </c>
      <c r="I9">
        <v>364</v>
      </c>
      <c r="J9">
        <v>397</v>
      </c>
      <c r="K9">
        <v>227</v>
      </c>
      <c r="L9">
        <v>216</v>
      </c>
      <c r="M9">
        <v>278</v>
      </c>
      <c r="N9">
        <v>794</v>
      </c>
      <c r="O9">
        <v>104</v>
      </c>
      <c r="P9">
        <v>27</v>
      </c>
      <c r="Q9">
        <v>179</v>
      </c>
      <c r="R9">
        <v>1024</v>
      </c>
      <c r="S9">
        <v>855</v>
      </c>
      <c r="T9">
        <v>191</v>
      </c>
      <c r="U9">
        <v>141</v>
      </c>
      <c r="V9">
        <v>956</v>
      </c>
      <c r="W9">
        <v>126</v>
      </c>
      <c r="X9">
        <v>110</v>
      </c>
      <c r="Y9">
        <v>132</v>
      </c>
      <c r="Z9">
        <v>1071</v>
      </c>
      <c r="AA9">
        <v>1202</v>
      </c>
      <c r="AB9">
        <v>1070</v>
      </c>
      <c r="AC9">
        <v>163</v>
      </c>
      <c r="AD9">
        <v>996</v>
      </c>
      <c r="AE9">
        <v>39</v>
      </c>
      <c r="AF9">
        <v>924</v>
      </c>
      <c r="AG9">
        <v>237</v>
      </c>
      <c r="AH9">
        <v>8</v>
      </c>
      <c r="AI9">
        <v>978</v>
      </c>
      <c r="AJ9">
        <v>99</v>
      </c>
      <c r="AK9">
        <v>114</v>
      </c>
      <c r="AL9">
        <v>692</v>
      </c>
      <c r="AM9">
        <v>443</v>
      </c>
      <c r="AN9">
        <v>8</v>
      </c>
      <c r="AO9">
        <v>57</v>
      </c>
      <c r="AP9">
        <v>114</v>
      </c>
      <c r="AQ9">
        <v>156</v>
      </c>
      <c r="AR9">
        <v>53</v>
      </c>
      <c r="AS9">
        <v>53</v>
      </c>
      <c r="AT9">
        <v>133</v>
      </c>
      <c r="AU9">
        <v>82</v>
      </c>
      <c r="AV9">
        <v>71</v>
      </c>
      <c r="AW9">
        <v>21</v>
      </c>
      <c r="AX9">
        <v>78</v>
      </c>
      <c r="AY9">
        <v>124</v>
      </c>
      <c r="AZ9">
        <v>76</v>
      </c>
      <c r="BA9">
        <v>66</v>
      </c>
      <c r="BB9">
        <v>98</v>
      </c>
      <c r="BC9">
        <v>78</v>
      </c>
      <c r="BD9">
        <v>1</v>
      </c>
      <c r="BE9">
        <v>241</v>
      </c>
      <c r="BF9">
        <v>962</v>
      </c>
      <c r="BG9">
        <v>835</v>
      </c>
      <c r="BH9">
        <v>368</v>
      </c>
      <c r="BI9">
        <v>406</v>
      </c>
      <c r="BJ9">
        <v>232</v>
      </c>
      <c r="BK9">
        <v>134</v>
      </c>
      <c r="BL9">
        <v>46</v>
      </c>
      <c r="BM9">
        <v>374</v>
      </c>
      <c r="BN9">
        <v>477</v>
      </c>
      <c r="BO9">
        <v>289</v>
      </c>
      <c r="BP9">
        <v>64</v>
      </c>
      <c r="BQ9">
        <v>411</v>
      </c>
      <c r="BR9">
        <v>591</v>
      </c>
      <c r="BS9">
        <v>592</v>
      </c>
      <c r="BT9">
        <v>81</v>
      </c>
      <c r="BU9">
        <v>183</v>
      </c>
      <c r="BV9">
        <v>91</v>
      </c>
      <c r="BW9">
        <v>338</v>
      </c>
      <c r="BX9">
        <v>876</v>
      </c>
      <c r="BY9">
        <v>916</v>
      </c>
      <c r="BZ9">
        <v>774</v>
      </c>
    </row>
    <row r="10" spans="1:78" x14ac:dyDescent="0.25">
      <c r="A10" t="s">
        <v>104</v>
      </c>
    </row>
    <row r="11" spans="1:78" x14ac:dyDescent="0.25">
      <c r="A11" t="s">
        <v>890</v>
      </c>
      <c r="B11">
        <v>138</v>
      </c>
      <c r="C11">
        <v>114</v>
      </c>
      <c r="D11">
        <v>16</v>
      </c>
      <c r="E11">
        <v>8</v>
      </c>
      <c r="F11">
        <v>18</v>
      </c>
      <c r="G11">
        <v>94</v>
      </c>
      <c r="H11">
        <v>25</v>
      </c>
      <c r="I11">
        <v>47</v>
      </c>
      <c r="J11">
        <v>52</v>
      </c>
      <c r="K11">
        <v>23</v>
      </c>
      <c r="L11">
        <v>16</v>
      </c>
      <c r="M11">
        <v>19</v>
      </c>
      <c r="N11">
        <v>108</v>
      </c>
      <c r="O11">
        <v>9</v>
      </c>
      <c r="P11">
        <v>2</v>
      </c>
      <c r="Q11">
        <v>15</v>
      </c>
      <c r="R11">
        <v>122</v>
      </c>
      <c r="S11">
        <v>107</v>
      </c>
      <c r="T11">
        <v>25</v>
      </c>
      <c r="U11">
        <v>6</v>
      </c>
      <c r="V11">
        <v>124</v>
      </c>
      <c r="W11">
        <v>12</v>
      </c>
      <c r="X11">
        <v>2</v>
      </c>
      <c r="Y11">
        <v>13</v>
      </c>
      <c r="Z11">
        <v>125</v>
      </c>
      <c r="AA11">
        <v>138</v>
      </c>
      <c r="AB11">
        <v>125</v>
      </c>
      <c r="AC11">
        <v>18</v>
      </c>
      <c r="AD11">
        <v>113</v>
      </c>
      <c r="AE11">
        <v>7</v>
      </c>
      <c r="AF11">
        <v>87</v>
      </c>
      <c r="AG11">
        <v>44</v>
      </c>
      <c r="AH11">
        <v>4</v>
      </c>
      <c r="AI11">
        <v>124</v>
      </c>
      <c r="AJ11">
        <v>7</v>
      </c>
      <c r="AK11">
        <v>5</v>
      </c>
      <c r="AL11">
        <v>98</v>
      </c>
      <c r="AM11">
        <v>34</v>
      </c>
      <c r="AN11">
        <v>0</v>
      </c>
      <c r="AO11">
        <v>5</v>
      </c>
      <c r="AP11">
        <v>13</v>
      </c>
      <c r="AQ11">
        <v>22</v>
      </c>
      <c r="AR11">
        <v>9</v>
      </c>
      <c r="AS11">
        <v>4</v>
      </c>
      <c r="AT11">
        <v>20</v>
      </c>
      <c r="AU11">
        <v>11</v>
      </c>
      <c r="AV11">
        <v>4</v>
      </c>
      <c r="AW11">
        <v>5</v>
      </c>
      <c r="AX11">
        <v>11</v>
      </c>
      <c r="AY11">
        <v>15</v>
      </c>
      <c r="AZ11">
        <v>5</v>
      </c>
      <c r="BA11">
        <v>7</v>
      </c>
      <c r="BB11">
        <v>7</v>
      </c>
      <c r="BC11">
        <v>7</v>
      </c>
      <c r="BD11">
        <v>0</v>
      </c>
      <c r="BE11">
        <v>54</v>
      </c>
      <c r="BF11">
        <v>84</v>
      </c>
      <c r="BG11">
        <v>109</v>
      </c>
      <c r="BH11">
        <v>29</v>
      </c>
      <c r="BI11">
        <v>75</v>
      </c>
      <c r="BJ11">
        <v>25</v>
      </c>
      <c r="BK11">
        <v>5</v>
      </c>
      <c r="BL11">
        <v>5</v>
      </c>
      <c r="BM11">
        <v>91</v>
      </c>
      <c r="BN11">
        <v>36</v>
      </c>
      <c r="BO11">
        <v>11</v>
      </c>
      <c r="BP11">
        <v>0</v>
      </c>
      <c r="BQ11">
        <v>95</v>
      </c>
      <c r="BR11">
        <v>106</v>
      </c>
      <c r="BS11">
        <v>107</v>
      </c>
      <c r="BT11">
        <v>9</v>
      </c>
      <c r="BU11">
        <v>49</v>
      </c>
      <c r="BV11">
        <v>19</v>
      </c>
      <c r="BW11">
        <v>81</v>
      </c>
      <c r="BX11">
        <v>90</v>
      </c>
      <c r="BY11">
        <v>102</v>
      </c>
      <c r="BZ11">
        <v>79</v>
      </c>
    </row>
    <row r="12" spans="1:78" x14ac:dyDescent="0.25">
      <c r="B12" s="7">
        <v>0.11</v>
      </c>
      <c r="C12" s="7">
        <v>0.11</v>
      </c>
      <c r="D12" s="7">
        <v>0.16</v>
      </c>
      <c r="E12" s="7">
        <v>0.11</v>
      </c>
      <c r="F12" s="7">
        <v>0.11</v>
      </c>
      <c r="G12" s="7">
        <v>0.14000000000000001</v>
      </c>
      <c r="H12" s="7">
        <v>7.0000000000000007E-2</v>
      </c>
      <c r="I12" s="7">
        <v>0.13</v>
      </c>
      <c r="J12" s="7">
        <v>0.13</v>
      </c>
      <c r="K12" s="7">
        <v>0.1</v>
      </c>
      <c r="L12" s="7">
        <v>7.0000000000000007E-2</v>
      </c>
      <c r="M12" s="7">
        <v>7.0000000000000007E-2</v>
      </c>
      <c r="N12" s="7">
        <v>0.14000000000000001</v>
      </c>
      <c r="O12" s="7">
        <v>0.09</v>
      </c>
      <c r="P12" s="7">
        <v>0.06</v>
      </c>
      <c r="Q12" s="7">
        <v>0.09</v>
      </c>
      <c r="R12" s="7">
        <v>0.12</v>
      </c>
      <c r="S12" s="7">
        <v>0.12</v>
      </c>
      <c r="T12" s="7">
        <v>0.13</v>
      </c>
      <c r="U12" s="7">
        <v>0.05</v>
      </c>
      <c r="V12" s="7">
        <v>0.13</v>
      </c>
      <c r="W12" s="7">
        <v>0.09</v>
      </c>
      <c r="X12" s="7">
        <v>0.02</v>
      </c>
      <c r="Y12" s="7">
        <v>0.1</v>
      </c>
      <c r="Z12" s="7">
        <v>0.12</v>
      </c>
      <c r="AA12" s="7">
        <v>0.11</v>
      </c>
      <c r="AB12" s="7">
        <v>0.12</v>
      </c>
      <c r="AC12" s="7">
        <v>0.11</v>
      </c>
      <c r="AD12" s="7">
        <v>0.11</v>
      </c>
      <c r="AE12" s="7">
        <v>0.17</v>
      </c>
      <c r="AF12" s="7">
        <v>0.09</v>
      </c>
      <c r="AG12" s="7">
        <v>0.19</v>
      </c>
      <c r="AH12" s="7">
        <v>0.5</v>
      </c>
      <c r="AI12" s="7">
        <v>0.13</v>
      </c>
      <c r="AJ12" s="7">
        <v>7.0000000000000007E-2</v>
      </c>
      <c r="AK12" s="7">
        <v>0.05</v>
      </c>
      <c r="AL12" s="7">
        <v>0.14000000000000001</v>
      </c>
      <c r="AM12" s="7">
        <v>0.08</v>
      </c>
      <c r="AN12" t="s">
        <v>108</v>
      </c>
      <c r="AO12" s="7">
        <v>0.09</v>
      </c>
      <c r="AP12" s="7">
        <v>0.11</v>
      </c>
      <c r="AQ12" s="7">
        <v>0.14000000000000001</v>
      </c>
      <c r="AR12" s="7">
        <v>0.17</v>
      </c>
      <c r="AS12" s="7">
        <v>7.0000000000000007E-2</v>
      </c>
      <c r="AT12" s="7">
        <v>0.15</v>
      </c>
      <c r="AU12" s="7">
        <v>0.14000000000000001</v>
      </c>
      <c r="AV12" s="7">
        <v>0.06</v>
      </c>
      <c r="AW12" s="7">
        <v>0.25</v>
      </c>
      <c r="AX12" s="7">
        <v>0.14000000000000001</v>
      </c>
      <c r="AY12" s="7">
        <v>0.12</v>
      </c>
      <c r="AZ12" s="7">
        <v>0.06</v>
      </c>
      <c r="BA12" s="7">
        <v>0.11</v>
      </c>
      <c r="BB12" s="7">
        <v>7.0000000000000007E-2</v>
      </c>
      <c r="BC12" s="7">
        <v>0.08</v>
      </c>
      <c r="BD12" t="s">
        <v>108</v>
      </c>
      <c r="BE12" s="7">
        <v>0.22</v>
      </c>
      <c r="BF12" s="7">
        <v>0.09</v>
      </c>
      <c r="BG12" s="7">
        <v>0.13</v>
      </c>
      <c r="BH12" s="7">
        <v>0.08</v>
      </c>
      <c r="BI12" s="7">
        <v>0.18</v>
      </c>
      <c r="BJ12" s="7">
        <v>0.11</v>
      </c>
      <c r="BK12" s="7">
        <v>0.04</v>
      </c>
      <c r="BL12" s="7">
        <v>0.11</v>
      </c>
      <c r="BM12" s="7">
        <v>0.24</v>
      </c>
      <c r="BN12" s="7">
        <v>0.08</v>
      </c>
      <c r="BO12" s="7">
        <v>0.04</v>
      </c>
      <c r="BP12" t="s">
        <v>108</v>
      </c>
      <c r="BQ12" s="7">
        <v>0.23</v>
      </c>
      <c r="BR12" s="7">
        <v>0.18</v>
      </c>
      <c r="BS12" s="7">
        <v>0.18</v>
      </c>
      <c r="BT12" s="7">
        <v>0.11</v>
      </c>
      <c r="BU12" s="7">
        <v>0.27</v>
      </c>
      <c r="BV12" s="7">
        <v>0.21</v>
      </c>
      <c r="BW12" s="7">
        <v>0.24</v>
      </c>
      <c r="BX12" s="7">
        <v>0.1</v>
      </c>
      <c r="BY12" s="7">
        <v>0.11</v>
      </c>
      <c r="BZ12" s="7">
        <v>0.1</v>
      </c>
    </row>
    <row r="13" spans="1:78" x14ac:dyDescent="0.25">
      <c r="A13" t="s">
        <v>891</v>
      </c>
      <c r="B13">
        <v>270</v>
      </c>
      <c r="C13">
        <v>235</v>
      </c>
      <c r="D13">
        <v>16</v>
      </c>
      <c r="E13">
        <v>18</v>
      </c>
      <c r="F13">
        <v>50</v>
      </c>
      <c r="G13">
        <v>165</v>
      </c>
      <c r="H13">
        <v>55</v>
      </c>
      <c r="I13">
        <v>97</v>
      </c>
      <c r="J13">
        <v>79</v>
      </c>
      <c r="K13">
        <v>57</v>
      </c>
      <c r="L13">
        <v>37</v>
      </c>
      <c r="M13">
        <v>57</v>
      </c>
      <c r="N13">
        <v>189</v>
      </c>
      <c r="O13">
        <v>21</v>
      </c>
      <c r="P13">
        <v>3</v>
      </c>
      <c r="Q13">
        <v>38</v>
      </c>
      <c r="R13">
        <v>232</v>
      </c>
      <c r="S13">
        <v>201</v>
      </c>
      <c r="T13">
        <v>41</v>
      </c>
      <c r="U13">
        <v>23</v>
      </c>
      <c r="V13">
        <v>237</v>
      </c>
      <c r="W13">
        <v>20</v>
      </c>
      <c r="X13">
        <v>12</v>
      </c>
      <c r="Y13">
        <v>29</v>
      </c>
      <c r="Z13">
        <v>241</v>
      </c>
      <c r="AA13">
        <v>269</v>
      </c>
      <c r="AB13">
        <v>240</v>
      </c>
      <c r="AC13">
        <v>44</v>
      </c>
      <c r="AD13">
        <v>217</v>
      </c>
      <c r="AE13">
        <v>7</v>
      </c>
      <c r="AF13">
        <v>214</v>
      </c>
      <c r="AG13">
        <v>45</v>
      </c>
      <c r="AH13">
        <v>0</v>
      </c>
      <c r="AI13">
        <v>223</v>
      </c>
      <c r="AJ13">
        <v>24</v>
      </c>
      <c r="AK13">
        <v>20</v>
      </c>
      <c r="AL13">
        <v>170</v>
      </c>
      <c r="AM13">
        <v>91</v>
      </c>
      <c r="AN13">
        <v>1</v>
      </c>
      <c r="AO13">
        <v>8</v>
      </c>
      <c r="AP13">
        <v>36</v>
      </c>
      <c r="AQ13">
        <v>30</v>
      </c>
      <c r="AR13">
        <v>14</v>
      </c>
      <c r="AS13">
        <v>14</v>
      </c>
      <c r="AT13">
        <v>20</v>
      </c>
      <c r="AU13">
        <v>11</v>
      </c>
      <c r="AV13">
        <v>22</v>
      </c>
      <c r="AW13">
        <v>7</v>
      </c>
      <c r="AX13">
        <v>9</v>
      </c>
      <c r="AY13">
        <v>32</v>
      </c>
      <c r="AZ13">
        <v>19</v>
      </c>
      <c r="BA13">
        <v>22</v>
      </c>
      <c r="BB13">
        <v>17</v>
      </c>
      <c r="BC13">
        <v>16</v>
      </c>
      <c r="BD13">
        <v>0</v>
      </c>
      <c r="BE13">
        <v>57</v>
      </c>
      <c r="BF13">
        <v>213</v>
      </c>
      <c r="BG13">
        <v>198</v>
      </c>
      <c r="BH13">
        <v>71</v>
      </c>
      <c r="BI13">
        <v>106</v>
      </c>
      <c r="BJ13">
        <v>51</v>
      </c>
      <c r="BK13">
        <v>27</v>
      </c>
      <c r="BL13">
        <v>13</v>
      </c>
      <c r="BM13">
        <v>112</v>
      </c>
      <c r="BN13">
        <v>112</v>
      </c>
      <c r="BO13">
        <v>40</v>
      </c>
      <c r="BP13">
        <v>5</v>
      </c>
      <c r="BQ13">
        <v>120</v>
      </c>
      <c r="BR13">
        <v>174</v>
      </c>
      <c r="BS13">
        <v>174</v>
      </c>
      <c r="BT13">
        <v>17</v>
      </c>
      <c r="BU13">
        <v>44</v>
      </c>
      <c r="BV13">
        <v>18</v>
      </c>
      <c r="BW13">
        <v>108</v>
      </c>
      <c r="BX13">
        <v>194</v>
      </c>
      <c r="BY13">
        <v>214</v>
      </c>
      <c r="BZ13">
        <v>165</v>
      </c>
    </row>
    <row r="14" spans="1:78" x14ac:dyDescent="0.25">
      <c r="B14" s="7">
        <v>0.22</v>
      </c>
      <c r="C14" s="7">
        <v>0.23</v>
      </c>
      <c r="D14" s="7">
        <v>0.16</v>
      </c>
      <c r="E14" s="7">
        <v>0.26</v>
      </c>
      <c r="F14" s="7">
        <v>0.28999999999999998</v>
      </c>
      <c r="G14" s="7">
        <v>0.24</v>
      </c>
      <c r="H14" s="7">
        <v>0.16</v>
      </c>
      <c r="I14" s="7">
        <v>0.27</v>
      </c>
      <c r="J14" s="7">
        <v>0.2</v>
      </c>
      <c r="K14" s="7">
        <v>0.25</v>
      </c>
      <c r="L14" s="7">
        <v>0.17</v>
      </c>
      <c r="M14" s="7">
        <v>0.21</v>
      </c>
      <c r="N14" s="7">
        <v>0.24</v>
      </c>
      <c r="O14" s="7">
        <v>0.2</v>
      </c>
      <c r="P14" s="7">
        <v>0.1</v>
      </c>
      <c r="Q14" s="7">
        <v>0.21</v>
      </c>
      <c r="R14" s="7">
        <v>0.23</v>
      </c>
      <c r="S14" s="7">
        <v>0.24</v>
      </c>
      <c r="T14" s="7">
        <v>0.22</v>
      </c>
      <c r="U14" s="7">
        <v>0.16</v>
      </c>
      <c r="V14" s="7">
        <v>0.25</v>
      </c>
      <c r="W14" s="7">
        <v>0.16</v>
      </c>
      <c r="X14" s="7">
        <v>0.11</v>
      </c>
      <c r="Y14" s="7">
        <v>0.22</v>
      </c>
      <c r="Z14" s="7">
        <v>0.22</v>
      </c>
      <c r="AA14" s="7">
        <v>0.22</v>
      </c>
      <c r="AB14" s="7">
        <v>0.22</v>
      </c>
      <c r="AC14" s="7">
        <v>0.27</v>
      </c>
      <c r="AD14" s="7">
        <v>0.22</v>
      </c>
      <c r="AE14" s="7">
        <v>0.18</v>
      </c>
      <c r="AF14" s="7">
        <v>0.23</v>
      </c>
      <c r="AG14" s="7">
        <v>0.19</v>
      </c>
      <c r="AH14" t="s">
        <v>108</v>
      </c>
      <c r="AI14" s="7">
        <v>0.23</v>
      </c>
      <c r="AJ14" s="7">
        <v>0.24</v>
      </c>
      <c r="AK14" s="7">
        <v>0.17</v>
      </c>
      <c r="AL14" s="7">
        <v>0.25</v>
      </c>
      <c r="AM14" s="7">
        <v>0.2</v>
      </c>
      <c r="AN14" s="7">
        <v>0.12</v>
      </c>
      <c r="AO14" s="7">
        <v>0.14000000000000001</v>
      </c>
      <c r="AP14" s="7">
        <v>0.32</v>
      </c>
      <c r="AQ14" s="7">
        <v>0.19</v>
      </c>
      <c r="AR14" s="7">
        <v>0.26</v>
      </c>
      <c r="AS14" s="7">
        <v>0.25</v>
      </c>
      <c r="AT14" s="7">
        <v>0.15</v>
      </c>
      <c r="AU14" s="7">
        <v>0.13</v>
      </c>
      <c r="AV14" s="7">
        <v>0.32</v>
      </c>
      <c r="AW14" s="7">
        <v>0.32</v>
      </c>
      <c r="AX14" s="7">
        <v>0.12</v>
      </c>
      <c r="AY14" s="7">
        <v>0.26</v>
      </c>
      <c r="AZ14" s="7">
        <v>0.25</v>
      </c>
      <c r="BA14" s="7">
        <v>0.33</v>
      </c>
      <c r="BB14" s="7">
        <v>0.18</v>
      </c>
      <c r="BC14" s="7">
        <v>0.21</v>
      </c>
      <c r="BD14" t="s">
        <v>108</v>
      </c>
      <c r="BE14" s="7">
        <v>0.24</v>
      </c>
      <c r="BF14" s="7">
        <v>0.22</v>
      </c>
      <c r="BG14" s="7">
        <v>0.24</v>
      </c>
      <c r="BH14" s="7">
        <v>0.19</v>
      </c>
      <c r="BI14" s="7">
        <v>0.26</v>
      </c>
      <c r="BJ14" s="7">
        <v>0.22</v>
      </c>
      <c r="BK14" s="7">
        <v>0.2</v>
      </c>
      <c r="BL14" s="7">
        <v>0.27</v>
      </c>
      <c r="BM14" s="7">
        <v>0.3</v>
      </c>
      <c r="BN14" s="7">
        <v>0.23</v>
      </c>
      <c r="BO14" s="7">
        <v>0.14000000000000001</v>
      </c>
      <c r="BP14" s="7">
        <v>0.09</v>
      </c>
      <c r="BQ14" s="7">
        <v>0.28999999999999998</v>
      </c>
      <c r="BR14" s="7">
        <v>0.28999999999999998</v>
      </c>
      <c r="BS14" s="7">
        <v>0.28999999999999998</v>
      </c>
      <c r="BT14" s="7">
        <v>0.21</v>
      </c>
      <c r="BU14" s="7">
        <v>0.24</v>
      </c>
      <c r="BV14" s="7">
        <v>0.2</v>
      </c>
      <c r="BW14" s="7">
        <v>0.32</v>
      </c>
      <c r="BX14" s="7">
        <v>0.22</v>
      </c>
      <c r="BY14" s="7">
        <v>0.23</v>
      </c>
      <c r="BZ14" s="7">
        <v>0.21</v>
      </c>
    </row>
    <row r="15" spans="1:78" x14ac:dyDescent="0.25">
      <c r="A15" t="s">
        <v>892</v>
      </c>
      <c r="B15">
        <v>117</v>
      </c>
      <c r="C15">
        <v>103</v>
      </c>
      <c r="D15">
        <v>8</v>
      </c>
      <c r="E15">
        <v>6</v>
      </c>
      <c r="F15">
        <v>20</v>
      </c>
      <c r="G15">
        <v>61</v>
      </c>
      <c r="H15">
        <v>36</v>
      </c>
      <c r="I15">
        <v>30</v>
      </c>
      <c r="J15">
        <v>48</v>
      </c>
      <c r="K15">
        <v>19</v>
      </c>
      <c r="L15">
        <v>20</v>
      </c>
      <c r="M15">
        <v>27</v>
      </c>
      <c r="N15">
        <v>73</v>
      </c>
      <c r="O15">
        <v>14</v>
      </c>
      <c r="P15">
        <v>3</v>
      </c>
      <c r="Q15">
        <v>20</v>
      </c>
      <c r="R15">
        <v>96</v>
      </c>
      <c r="S15">
        <v>82</v>
      </c>
      <c r="T15">
        <v>16</v>
      </c>
      <c r="U15">
        <v>19</v>
      </c>
      <c r="V15">
        <v>88</v>
      </c>
      <c r="W15">
        <v>14</v>
      </c>
      <c r="X15">
        <v>14</v>
      </c>
      <c r="Y15">
        <v>12</v>
      </c>
      <c r="Z15">
        <v>105</v>
      </c>
      <c r="AA15">
        <v>117</v>
      </c>
      <c r="AB15">
        <v>105</v>
      </c>
      <c r="AC15">
        <v>14</v>
      </c>
      <c r="AD15">
        <v>100</v>
      </c>
      <c r="AE15">
        <v>2</v>
      </c>
      <c r="AF15">
        <v>92</v>
      </c>
      <c r="AG15">
        <v>18</v>
      </c>
      <c r="AH15">
        <v>2</v>
      </c>
      <c r="AI15">
        <v>93</v>
      </c>
      <c r="AJ15">
        <v>11</v>
      </c>
      <c r="AK15">
        <v>14</v>
      </c>
      <c r="AL15">
        <v>62</v>
      </c>
      <c r="AM15">
        <v>49</v>
      </c>
      <c r="AN15">
        <v>2</v>
      </c>
      <c r="AO15">
        <v>4</v>
      </c>
      <c r="AP15">
        <v>13</v>
      </c>
      <c r="AQ15">
        <v>12</v>
      </c>
      <c r="AR15">
        <v>8</v>
      </c>
      <c r="AS15">
        <v>4</v>
      </c>
      <c r="AT15">
        <v>11</v>
      </c>
      <c r="AU15">
        <v>10</v>
      </c>
      <c r="AV15">
        <v>8</v>
      </c>
      <c r="AW15">
        <v>0</v>
      </c>
      <c r="AX15">
        <v>8</v>
      </c>
      <c r="AY15">
        <v>9</v>
      </c>
      <c r="AZ15">
        <v>6</v>
      </c>
      <c r="BA15">
        <v>7</v>
      </c>
      <c r="BB15">
        <v>9</v>
      </c>
      <c r="BC15">
        <v>12</v>
      </c>
      <c r="BD15">
        <v>0</v>
      </c>
      <c r="BE15">
        <v>20</v>
      </c>
      <c r="BF15">
        <v>96</v>
      </c>
      <c r="BG15">
        <v>80</v>
      </c>
      <c r="BH15">
        <v>37</v>
      </c>
      <c r="BI15">
        <v>31</v>
      </c>
      <c r="BJ15">
        <v>23</v>
      </c>
      <c r="BK15">
        <v>15</v>
      </c>
      <c r="BL15">
        <v>4</v>
      </c>
      <c r="BM15">
        <v>27</v>
      </c>
      <c r="BN15">
        <v>63</v>
      </c>
      <c r="BO15">
        <v>19</v>
      </c>
      <c r="BP15">
        <v>8</v>
      </c>
      <c r="BQ15">
        <v>30</v>
      </c>
      <c r="BR15">
        <v>65</v>
      </c>
      <c r="BS15">
        <v>59</v>
      </c>
      <c r="BT15">
        <v>8</v>
      </c>
      <c r="BU15">
        <v>16</v>
      </c>
      <c r="BV15">
        <v>9</v>
      </c>
      <c r="BW15">
        <v>22</v>
      </c>
      <c r="BX15">
        <v>80</v>
      </c>
      <c r="BY15">
        <v>82</v>
      </c>
      <c r="BZ15">
        <v>68</v>
      </c>
    </row>
    <row r="16" spans="1:78" x14ac:dyDescent="0.25">
      <c r="B16" s="7">
        <v>0.1</v>
      </c>
      <c r="C16" s="7">
        <v>0.1</v>
      </c>
      <c r="D16" s="7">
        <v>0.08</v>
      </c>
      <c r="E16" s="7">
        <v>0.09</v>
      </c>
      <c r="F16" s="7">
        <v>0.12</v>
      </c>
      <c r="G16" s="7">
        <v>0.09</v>
      </c>
      <c r="H16" s="7">
        <v>0.1</v>
      </c>
      <c r="I16" s="7">
        <v>0.08</v>
      </c>
      <c r="J16" s="7">
        <v>0.12</v>
      </c>
      <c r="K16" s="7">
        <v>0.08</v>
      </c>
      <c r="L16" s="7">
        <v>0.09</v>
      </c>
      <c r="M16" s="7">
        <v>0.1</v>
      </c>
      <c r="N16" s="7">
        <v>0.09</v>
      </c>
      <c r="O16" s="7">
        <v>0.13</v>
      </c>
      <c r="P16" s="7">
        <v>0.12</v>
      </c>
      <c r="Q16" s="7">
        <v>0.11</v>
      </c>
      <c r="R16" s="7">
        <v>0.09</v>
      </c>
      <c r="S16" s="7">
        <v>0.1</v>
      </c>
      <c r="T16" s="7">
        <v>0.08</v>
      </c>
      <c r="U16" s="7">
        <v>0.13</v>
      </c>
      <c r="V16" s="7">
        <v>0.09</v>
      </c>
      <c r="W16" s="7">
        <v>0.11</v>
      </c>
      <c r="X16" s="7">
        <v>0.13</v>
      </c>
      <c r="Y16" s="7">
        <v>0.09</v>
      </c>
      <c r="Z16" s="7">
        <v>0.1</v>
      </c>
      <c r="AA16" s="7">
        <v>0.1</v>
      </c>
      <c r="AB16" s="7">
        <v>0.1</v>
      </c>
      <c r="AC16" s="7">
        <v>0.09</v>
      </c>
      <c r="AD16" s="7">
        <v>0.1</v>
      </c>
      <c r="AE16" s="7">
        <v>0.05</v>
      </c>
      <c r="AF16" s="7">
        <v>0.1</v>
      </c>
      <c r="AG16" s="7">
        <v>0.08</v>
      </c>
      <c r="AH16" s="7">
        <v>0.19</v>
      </c>
      <c r="AI16" s="7">
        <v>0.1</v>
      </c>
      <c r="AJ16" s="7">
        <v>0.11</v>
      </c>
      <c r="AK16" s="7">
        <v>0.12</v>
      </c>
      <c r="AL16" s="7">
        <v>0.09</v>
      </c>
      <c r="AM16" s="7">
        <v>0.11</v>
      </c>
      <c r="AN16" s="7">
        <v>0.22</v>
      </c>
      <c r="AO16" s="7">
        <v>0.08</v>
      </c>
      <c r="AP16" s="7">
        <v>0.12</v>
      </c>
      <c r="AQ16" s="7">
        <v>7.0000000000000007E-2</v>
      </c>
      <c r="AR16" s="7">
        <v>0.15</v>
      </c>
      <c r="AS16" s="7">
        <v>7.0000000000000007E-2</v>
      </c>
      <c r="AT16" s="7">
        <v>0.08</v>
      </c>
      <c r="AU16" s="7">
        <v>0.12</v>
      </c>
      <c r="AV16" s="7">
        <v>0.12</v>
      </c>
      <c r="AW16" t="s">
        <v>108</v>
      </c>
      <c r="AX16" s="7">
        <v>0.1</v>
      </c>
      <c r="AY16" s="7">
        <v>0.08</v>
      </c>
      <c r="AZ16" s="7">
        <v>0.08</v>
      </c>
      <c r="BA16" s="7">
        <v>0.11</v>
      </c>
      <c r="BB16" s="7">
        <v>0.09</v>
      </c>
      <c r="BC16" s="7">
        <v>0.15</v>
      </c>
      <c r="BD16" t="s">
        <v>108</v>
      </c>
      <c r="BE16" s="7">
        <v>0.09</v>
      </c>
      <c r="BF16" s="7">
        <v>0.1</v>
      </c>
      <c r="BG16" s="7">
        <v>0.1</v>
      </c>
      <c r="BH16" s="7">
        <v>0.1</v>
      </c>
      <c r="BI16" s="7">
        <v>0.08</v>
      </c>
      <c r="BJ16" s="7">
        <v>0.1</v>
      </c>
      <c r="BK16" s="7">
        <v>0.11</v>
      </c>
      <c r="BL16" s="7">
        <v>0.09</v>
      </c>
      <c r="BM16" s="7">
        <v>7.0000000000000007E-2</v>
      </c>
      <c r="BN16" s="7">
        <v>0.13</v>
      </c>
      <c r="BO16" s="7">
        <v>0.06</v>
      </c>
      <c r="BP16" s="7">
        <v>0.13</v>
      </c>
      <c r="BQ16" s="7">
        <v>7.0000000000000007E-2</v>
      </c>
      <c r="BR16" s="7">
        <v>0.11</v>
      </c>
      <c r="BS16" s="7">
        <v>0.1</v>
      </c>
      <c r="BT16" s="7">
        <v>0.1</v>
      </c>
      <c r="BU16" s="7">
        <v>0.09</v>
      </c>
      <c r="BV16" s="7">
        <v>0.1</v>
      </c>
      <c r="BW16" s="7">
        <v>0.06</v>
      </c>
      <c r="BX16" s="7">
        <v>0.09</v>
      </c>
      <c r="BY16" s="7">
        <v>0.09</v>
      </c>
      <c r="BZ16" s="7">
        <v>0.09</v>
      </c>
    </row>
    <row r="17" spans="1:78" x14ac:dyDescent="0.25">
      <c r="A17" t="s">
        <v>893</v>
      </c>
      <c r="B17">
        <v>659</v>
      </c>
      <c r="C17">
        <v>567</v>
      </c>
      <c r="D17">
        <v>58</v>
      </c>
      <c r="E17">
        <v>34</v>
      </c>
      <c r="F17">
        <v>81</v>
      </c>
      <c r="G17">
        <v>349</v>
      </c>
      <c r="H17">
        <v>230</v>
      </c>
      <c r="I17">
        <v>184</v>
      </c>
      <c r="J17">
        <v>215</v>
      </c>
      <c r="K17">
        <v>124</v>
      </c>
      <c r="L17">
        <v>136</v>
      </c>
      <c r="M17">
        <v>173</v>
      </c>
      <c r="N17">
        <v>415</v>
      </c>
      <c r="O17">
        <v>57</v>
      </c>
      <c r="P17">
        <v>15</v>
      </c>
      <c r="Q17">
        <v>102</v>
      </c>
      <c r="R17">
        <v>557</v>
      </c>
      <c r="S17">
        <v>452</v>
      </c>
      <c r="T17">
        <v>106</v>
      </c>
      <c r="U17">
        <v>90</v>
      </c>
      <c r="V17">
        <v>495</v>
      </c>
      <c r="W17">
        <v>80</v>
      </c>
      <c r="X17">
        <v>81</v>
      </c>
      <c r="Y17">
        <v>78</v>
      </c>
      <c r="Z17">
        <v>582</v>
      </c>
      <c r="AA17">
        <v>659</v>
      </c>
      <c r="AB17">
        <v>582</v>
      </c>
      <c r="AC17">
        <v>82</v>
      </c>
      <c r="AD17">
        <v>552</v>
      </c>
      <c r="AE17">
        <v>23</v>
      </c>
      <c r="AF17">
        <v>514</v>
      </c>
      <c r="AG17">
        <v>128</v>
      </c>
      <c r="AH17">
        <v>3</v>
      </c>
      <c r="AI17">
        <v>523</v>
      </c>
      <c r="AJ17">
        <v>55</v>
      </c>
      <c r="AK17">
        <v>71</v>
      </c>
      <c r="AL17">
        <v>353</v>
      </c>
      <c r="AM17">
        <v>262</v>
      </c>
      <c r="AN17">
        <v>5</v>
      </c>
      <c r="AO17">
        <v>37</v>
      </c>
      <c r="AP17">
        <v>47</v>
      </c>
      <c r="AQ17">
        <v>93</v>
      </c>
      <c r="AR17">
        <v>22</v>
      </c>
      <c r="AS17">
        <v>31</v>
      </c>
      <c r="AT17">
        <v>82</v>
      </c>
      <c r="AU17">
        <v>48</v>
      </c>
      <c r="AV17">
        <v>36</v>
      </c>
      <c r="AW17">
        <v>9</v>
      </c>
      <c r="AX17">
        <v>50</v>
      </c>
      <c r="AY17">
        <v>66</v>
      </c>
      <c r="AZ17">
        <v>45</v>
      </c>
      <c r="BA17">
        <v>28</v>
      </c>
      <c r="BB17">
        <v>63</v>
      </c>
      <c r="BC17">
        <v>41</v>
      </c>
      <c r="BD17">
        <v>1</v>
      </c>
      <c r="BE17">
        <v>107</v>
      </c>
      <c r="BF17">
        <v>552</v>
      </c>
      <c r="BG17">
        <v>439</v>
      </c>
      <c r="BH17">
        <v>220</v>
      </c>
      <c r="BI17">
        <v>189</v>
      </c>
      <c r="BJ17">
        <v>128</v>
      </c>
      <c r="BK17">
        <v>86</v>
      </c>
      <c r="BL17">
        <v>24</v>
      </c>
      <c r="BM17">
        <v>142</v>
      </c>
      <c r="BN17">
        <v>255</v>
      </c>
      <c r="BO17">
        <v>214</v>
      </c>
      <c r="BP17">
        <v>48</v>
      </c>
      <c r="BQ17">
        <v>163</v>
      </c>
      <c r="BR17">
        <v>240</v>
      </c>
      <c r="BS17">
        <v>244</v>
      </c>
      <c r="BT17">
        <v>45</v>
      </c>
      <c r="BU17">
        <v>74</v>
      </c>
      <c r="BV17">
        <v>44</v>
      </c>
      <c r="BW17">
        <v>125</v>
      </c>
      <c r="BX17">
        <v>505</v>
      </c>
      <c r="BY17">
        <v>508</v>
      </c>
      <c r="BZ17">
        <v>454</v>
      </c>
    </row>
    <row r="18" spans="1:78" x14ac:dyDescent="0.25">
      <c r="B18" s="7">
        <v>0.55000000000000004</v>
      </c>
      <c r="C18" s="7">
        <v>0.55000000000000004</v>
      </c>
      <c r="D18" s="7">
        <v>0.59</v>
      </c>
      <c r="E18" s="7">
        <v>0.49</v>
      </c>
      <c r="F18" s="7">
        <v>0.47</v>
      </c>
      <c r="G18" s="7">
        <v>0.51</v>
      </c>
      <c r="H18" s="7">
        <v>0.66</v>
      </c>
      <c r="I18" s="7">
        <v>0.51</v>
      </c>
      <c r="J18" s="7">
        <v>0.54</v>
      </c>
      <c r="K18" s="7">
        <v>0.55000000000000004</v>
      </c>
      <c r="L18" s="7">
        <v>0.63</v>
      </c>
      <c r="M18" s="7">
        <v>0.62</v>
      </c>
      <c r="N18" s="7">
        <v>0.52</v>
      </c>
      <c r="O18" s="7">
        <v>0.54</v>
      </c>
      <c r="P18" s="7">
        <v>0.56000000000000005</v>
      </c>
      <c r="Q18" s="7">
        <v>0.56999999999999995</v>
      </c>
      <c r="R18" s="7">
        <v>0.54</v>
      </c>
      <c r="S18" s="7">
        <v>0.53</v>
      </c>
      <c r="T18" s="7">
        <v>0.55000000000000004</v>
      </c>
      <c r="U18" s="7">
        <v>0.64</v>
      </c>
      <c r="V18" s="7">
        <v>0.52</v>
      </c>
      <c r="W18" s="7">
        <v>0.63</v>
      </c>
      <c r="X18" s="7">
        <v>0.73</v>
      </c>
      <c r="Y18" s="7">
        <v>0.59</v>
      </c>
      <c r="Z18" s="7">
        <v>0.54</v>
      </c>
      <c r="AA18" s="7">
        <v>0.55000000000000004</v>
      </c>
      <c r="AB18" s="7">
        <v>0.54</v>
      </c>
      <c r="AC18" s="7">
        <v>0.5</v>
      </c>
      <c r="AD18" s="7">
        <v>0.55000000000000004</v>
      </c>
      <c r="AE18" s="7">
        <v>0.59</v>
      </c>
      <c r="AF18" s="7">
        <v>0.56000000000000005</v>
      </c>
      <c r="AG18" s="7">
        <v>0.54</v>
      </c>
      <c r="AH18" s="7">
        <v>0.31</v>
      </c>
      <c r="AI18" s="7">
        <v>0.54</v>
      </c>
      <c r="AJ18" s="7">
        <v>0.56000000000000005</v>
      </c>
      <c r="AK18" s="7">
        <v>0.62</v>
      </c>
      <c r="AL18" s="7">
        <v>0.51</v>
      </c>
      <c r="AM18" s="7">
        <v>0.59</v>
      </c>
      <c r="AN18" s="7">
        <v>0.65</v>
      </c>
      <c r="AO18" s="7">
        <v>0.65</v>
      </c>
      <c r="AP18" s="7">
        <v>0.41</v>
      </c>
      <c r="AQ18" s="7">
        <v>0.6</v>
      </c>
      <c r="AR18" s="7">
        <v>0.41</v>
      </c>
      <c r="AS18" s="7">
        <v>0.57999999999999996</v>
      </c>
      <c r="AT18" s="7">
        <v>0.61</v>
      </c>
      <c r="AU18" s="7">
        <v>0.59</v>
      </c>
      <c r="AV18" s="7">
        <v>0.5</v>
      </c>
      <c r="AW18" s="7">
        <v>0.42</v>
      </c>
      <c r="AX18" s="7">
        <v>0.64</v>
      </c>
      <c r="AY18" s="7">
        <v>0.53</v>
      </c>
      <c r="AZ18" s="7">
        <v>0.59</v>
      </c>
      <c r="BA18" s="7">
        <v>0.42</v>
      </c>
      <c r="BB18" s="7">
        <v>0.64</v>
      </c>
      <c r="BC18" s="7">
        <v>0.53</v>
      </c>
      <c r="BD18" s="7">
        <v>1</v>
      </c>
      <c r="BE18" s="7">
        <v>0.44</v>
      </c>
      <c r="BF18" s="7">
        <v>0.56999999999999995</v>
      </c>
      <c r="BG18" s="7">
        <v>0.53</v>
      </c>
      <c r="BH18" s="7">
        <v>0.6</v>
      </c>
      <c r="BI18" s="7">
        <v>0.47</v>
      </c>
      <c r="BJ18" s="7">
        <v>0.55000000000000004</v>
      </c>
      <c r="BK18" s="7">
        <v>0.64</v>
      </c>
      <c r="BL18" s="7">
        <v>0.52</v>
      </c>
      <c r="BM18" s="7">
        <v>0.38</v>
      </c>
      <c r="BN18" s="7">
        <v>0.54</v>
      </c>
      <c r="BO18" s="7">
        <v>0.74</v>
      </c>
      <c r="BP18" s="7">
        <v>0.75</v>
      </c>
      <c r="BQ18" s="7">
        <v>0.4</v>
      </c>
      <c r="BR18" s="7">
        <v>0.41</v>
      </c>
      <c r="BS18" s="7">
        <v>0.41</v>
      </c>
      <c r="BT18" s="7">
        <v>0.55000000000000004</v>
      </c>
      <c r="BU18" s="7">
        <v>0.4</v>
      </c>
      <c r="BV18" s="7">
        <v>0.49</v>
      </c>
      <c r="BW18" s="7">
        <v>0.37</v>
      </c>
      <c r="BX18" s="7">
        <v>0.57999999999999996</v>
      </c>
      <c r="BY18" s="7">
        <v>0.55000000000000004</v>
      </c>
      <c r="BZ18" s="7">
        <v>0.59</v>
      </c>
    </row>
    <row r="19" spans="1:78" x14ac:dyDescent="0.25">
      <c r="A19" t="s">
        <v>40</v>
      </c>
      <c r="B19">
        <v>1</v>
      </c>
      <c r="C19">
        <v>1</v>
      </c>
      <c r="D19">
        <v>0</v>
      </c>
      <c r="E19">
        <v>0</v>
      </c>
      <c r="F19">
        <v>0</v>
      </c>
      <c r="G19">
        <v>1</v>
      </c>
      <c r="H19">
        <v>0</v>
      </c>
      <c r="I19">
        <v>0</v>
      </c>
      <c r="J19">
        <v>0</v>
      </c>
      <c r="K19">
        <v>0</v>
      </c>
      <c r="L19">
        <v>1</v>
      </c>
      <c r="M19">
        <v>0</v>
      </c>
      <c r="N19">
        <v>1</v>
      </c>
      <c r="O19">
        <v>0</v>
      </c>
      <c r="P19">
        <v>0</v>
      </c>
      <c r="Q19">
        <v>0</v>
      </c>
      <c r="R19">
        <v>1</v>
      </c>
      <c r="S19">
        <v>1</v>
      </c>
      <c r="T19">
        <v>0</v>
      </c>
      <c r="U19">
        <v>0</v>
      </c>
      <c r="V19">
        <v>1</v>
      </c>
      <c r="W19">
        <v>0</v>
      </c>
      <c r="X19">
        <v>0</v>
      </c>
      <c r="Y19">
        <v>0</v>
      </c>
      <c r="Z19">
        <v>1</v>
      </c>
      <c r="AA19">
        <v>1</v>
      </c>
      <c r="AB19">
        <v>1</v>
      </c>
      <c r="AC19">
        <v>0</v>
      </c>
      <c r="AD19">
        <v>1</v>
      </c>
      <c r="AE19">
        <v>0</v>
      </c>
      <c r="AF19">
        <v>1</v>
      </c>
      <c r="AG19">
        <v>0</v>
      </c>
      <c r="AH19">
        <v>0</v>
      </c>
      <c r="AI19">
        <v>1</v>
      </c>
      <c r="AJ19">
        <v>0</v>
      </c>
      <c r="AK19">
        <v>0</v>
      </c>
      <c r="AL19">
        <v>0</v>
      </c>
      <c r="AM19">
        <v>1</v>
      </c>
      <c r="AN19">
        <v>0</v>
      </c>
      <c r="AO19">
        <v>0</v>
      </c>
      <c r="AP19">
        <v>1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1</v>
      </c>
      <c r="BG19">
        <v>1</v>
      </c>
      <c r="BH19">
        <v>0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1</v>
      </c>
      <c r="BO19">
        <v>0</v>
      </c>
      <c r="BP19">
        <v>0</v>
      </c>
      <c r="BQ19">
        <v>0</v>
      </c>
      <c r="BR19">
        <v>1</v>
      </c>
      <c r="BS19">
        <v>1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1</v>
      </c>
      <c r="BZ19">
        <v>0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 t="s">
        <v>106</v>
      </c>
      <c r="G20">
        <v>0</v>
      </c>
      <c r="H20" t="s">
        <v>106</v>
      </c>
      <c r="I20" t="s">
        <v>106</v>
      </c>
      <c r="J20" t="s">
        <v>106</v>
      </c>
      <c r="K20" t="s">
        <v>106</v>
      </c>
      <c r="L20" s="7">
        <v>0.01</v>
      </c>
      <c r="M20" t="s">
        <v>106</v>
      </c>
      <c r="N20">
        <v>0</v>
      </c>
      <c r="O20" t="s">
        <v>106</v>
      </c>
      <c r="P20" t="s">
        <v>106</v>
      </c>
      <c r="Q20" t="s">
        <v>106</v>
      </c>
      <c r="R20">
        <v>0</v>
      </c>
      <c r="S20">
        <v>0</v>
      </c>
      <c r="T20" t="s">
        <v>106</v>
      </c>
      <c r="U20" t="s">
        <v>106</v>
      </c>
      <c r="V20">
        <v>0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>
        <v>0</v>
      </c>
      <c r="AJ20" t="s">
        <v>106</v>
      </c>
      <c r="AK20" t="s">
        <v>106</v>
      </c>
      <c r="AL20" t="s">
        <v>106</v>
      </c>
      <c r="AM20">
        <v>0</v>
      </c>
      <c r="AN20" t="s">
        <v>106</v>
      </c>
      <c r="AO20" t="s">
        <v>106</v>
      </c>
      <c r="AP20" s="7">
        <v>0.01</v>
      </c>
      <c r="AQ20" t="s">
        <v>106</v>
      </c>
      <c r="AR20" t="s">
        <v>106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 t="s">
        <v>106</v>
      </c>
      <c r="BF20">
        <v>0</v>
      </c>
      <c r="BG20">
        <v>0</v>
      </c>
      <c r="BH20" t="s">
        <v>106</v>
      </c>
      <c r="BI20">
        <v>0</v>
      </c>
      <c r="BJ20" t="s">
        <v>106</v>
      </c>
      <c r="BK20" t="s">
        <v>106</v>
      </c>
      <c r="BL20" t="s">
        <v>106</v>
      </c>
      <c r="BM20" t="s">
        <v>106</v>
      </c>
      <c r="BN20">
        <v>0</v>
      </c>
      <c r="BO20" t="s">
        <v>106</v>
      </c>
      <c r="BP20" t="s">
        <v>106</v>
      </c>
      <c r="BQ20" t="s">
        <v>106</v>
      </c>
      <c r="BR20">
        <v>0</v>
      </c>
      <c r="BS20">
        <v>0</v>
      </c>
      <c r="BT20" t="s">
        <v>106</v>
      </c>
      <c r="BU20" t="s">
        <v>106</v>
      </c>
      <c r="BV20" t="s">
        <v>106</v>
      </c>
      <c r="BW20" t="s">
        <v>106</v>
      </c>
      <c r="BX20" t="s">
        <v>106</v>
      </c>
      <c r="BY20">
        <v>0</v>
      </c>
      <c r="BZ20" t="s">
        <v>106</v>
      </c>
    </row>
    <row r="21" spans="1:78" x14ac:dyDescent="0.25">
      <c r="A21" t="s">
        <v>41</v>
      </c>
      <c r="B21">
        <v>18</v>
      </c>
      <c r="C21">
        <v>14</v>
      </c>
      <c r="D21">
        <v>1</v>
      </c>
      <c r="E21">
        <v>3</v>
      </c>
      <c r="F21">
        <v>3</v>
      </c>
      <c r="G21">
        <v>13</v>
      </c>
      <c r="H21">
        <v>2</v>
      </c>
      <c r="I21">
        <v>6</v>
      </c>
      <c r="J21">
        <v>3</v>
      </c>
      <c r="K21">
        <v>4</v>
      </c>
      <c r="L21">
        <v>6</v>
      </c>
      <c r="M21">
        <v>3</v>
      </c>
      <c r="N21">
        <v>8</v>
      </c>
      <c r="O21">
        <v>3</v>
      </c>
      <c r="P21">
        <v>4</v>
      </c>
      <c r="Q21">
        <v>3</v>
      </c>
      <c r="R21">
        <v>15</v>
      </c>
      <c r="S21">
        <v>12</v>
      </c>
      <c r="T21">
        <v>4</v>
      </c>
      <c r="U21">
        <v>2</v>
      </c>
      <c r="V21">
        <v>11</v>
      </c>
      <c r="W21">
        <v>1</v>
      </c>
      <c r="X21">
        <v>2</v>
      </c>
      <c r="Y21">
        <v>0</v>
      </c>
      <c r="Z21">
        <v>18</v>
      </c>
      <c r="AA21">
        <v>18</v>
      </c>
      <c r="AB21">
        <v>18</v>
      </c>
      <c r="AC21">
        <v>4</v>
      </c>
      <c r="AD21">
        <v>13</v>
      </c>
      <c r="AE21">
        <v>0</v>
      </c>
      <c r="AF21">
        <v>15</v>
      </c>
      <c r="AG21">
        <v>2</v>
      </c>
      <c r="AH21">
        <v>0</v>
      </c>
      <c r="AI21">
        <v>12</v>
      </c>
      <c r="AJ21">
        <v>2</v>
      </c>
      <c r="AK21">
        <v>4</v>
      </c>
      <c r="AL21">
        <v>9</v>
      </c>
      <c r="AM21">
        <v>6</v>
      </c>
      <c r="AN21">
        <v>0</v>
      </c>
      <c r="AO21">
        <v>2</v>
      </c>
      <c r="AP21">
        <v>3</v>
      </c>
      <c r="AQ21">
        <v>0</v>
      </c>
      <c r="AR21">
        <v>1</v>
      </c>
      <c r="AS21">
        <v>1</v>
      </c>
      <c r="AT21">
        <v>0</v>
      </c>
      <c r="AU21">
        <v>2</v>
      </c>
      <c r="AV21">
        <v>0</v>
      </c>
      <c r="AW21">
        <v>0</v>
      </c>
      <c r="AX21">
        <v>1</v>
      </c>
      <c r="AY21">
        <v>2</v>
      </c>
      <c r="AZ21">
        <v>2</v>
      </c>
      <c r="BA21">
        <v>2</v>
      </c>
      <c r="BB21">
        <v>2</v>
      </c>
      <c r="BC21">
        <v>2</v>
      </c>
      <c r="BD21">
        <v>0</v>
      </c>
      <c r="BE21">
        <v>3</v>
      </c>
      <c r="BF21">
        <v>16</v>
      </c>
      <c r="BG21">
        <v>8</v>
      </c>
      <c r="BH21">
        <v>10</v>
      </c>
      <c r="BI21">
        <v>3</v>
      </c>
      <c r="BJ21">
        <v>4</v>
      </c>
      <c r="BK21">
        <v>1</v>
      </c>
      <c r="BL21">
        <v>0</v>
      </c>
      <c r="BM21">
        <v>1</v>
      </c>
      <c r="BN21">
        <v>9</v>
      </c>
      <c r="BO21">
        <v>6</v>
      </c>
      <c r="BP21">
        <v>2</v>
      </c>
      <c r="BQ21">
        <v>3</v>
      </c>
      <c r="BR21">
        <v>5</v>
      </c>
      <c r="BS21">
        <v>6</v>
      </c>
      <c r="BT21">
        <v>3</v>
      </c>
      <c r="BU21">
        <v>1</v>
      </c>
      <c r="BV21">
        <v>0</v>
      </c>
      <c r="BW21">
        <v>3</v>
      </c>
      <c r="BX21">
        <v>7</v>
      </c>
      <c r="BY21">
        <v>9</v>
      </c>
      <c r="BZ21">
        <v>7</v>
      </c>
    </row>
    <row r="22" spans="1:78" x14ac:dyDescent="0.25">
      <c r="B22" s="7">
        <v>0.02</v>
      </c>
      <c r="C22" s="7">
        <v>0.01</v>
      </c>
      <c r="D22" s="7">
        <v>0.01</v>
      </c>
      <c r="E22" s="7">
        <v>0.05</v>
      </c>
      <c r="F22" s="7">
        <v>0.02</v>
      </c>
      <c r="G22" s="7">
        <v>0.02</v>
      </c>
      <c r="H22" s="7">
        <v>0.01</v>
      </c>
      <c r="I22" s="7">
        <v>0.02</v>
      </c>
      <c r="J22" s="7">
        <v>0.01</v>
      </c>
      <c r="K22" s="7">
        <v>0.02</v>
      </c>
      <c r="L22" s="7">
        <v>0.03</v>
      </c>
      <c r="M22" s="7">
        <v>0.01</v>
      </c>
      <c r="N22" s="7">
        <v>0.01</v>
      </c>
      <c r="O22" s="7">
        <v>0.03</v>
      </c>
      <c r="P22" s="7">
        <v>0.16</v>
      </c>
      <c r="Q22" s="7">
        <v>0.02</v>
      </c>
      <c r="R22" s="7">
        <v>0.02</v>
      </c>
      <c r="S22" s="7">
        <v>0.01</v>
      </c>
      <c r="T22" s="7">
        <v>0.02</v>
      </c>
      <c r="U22" s="7">
        <v>0.02</v>
      </c>
      <c r="V22" s="7">
        <v>0.01</v>
      </c>
      <c r="W22" s="7">
        <v>0.01</v>
      </c>
      <c r="X22" s="7">
        <v>0.02</v>
      </c>
      <c r="Y22">
        <v>0</v>
      </c>
      <c r="Z22" s="7">
        <v>0.02</v>
      </c>
      <c r="AA22" s="7">
        <v>0.02</v>
      </c>
      <c r="AB22" s="7">
        <v>0.02</v>
      </c>
      <c r="AC22" s="7">
        <v>0.03</v>
      </c>
      <c r="AD22" s="7">
        <v>0.01</v>
      </c>
      <c r="AE22" s="7">
        <v>0.01</v>
      </c>
      <c r="AF22" s="7">
        <v>0.02</v>
      </c>
      <c r="AG22" s="7">
        <v>0.01</v>
      </c>
      <c r="AH22" t="s">
        <v>108</v>
      </c>
      <c r="AI22" s="7">
        <v>0.01</v>
      </c>
      <c r="AJ22" s="7">
        <v>0.02</v>
      </c>
      <c r="AK22" s="7">
        <v>0.04</v>
      </c>
      <c r="AL22" s="7">
        <v>0.01</v>
      </c>
      <c r="AM22" s="7">
        <v>0.01</v>
      </c>
      <c r="AN22" t="s">
        <v>108</v>
      </c>
      <c r="AO22" s="7">
        <v>0.04</v>
      </c>
      <c r="AP22" s="7">
        <v>0.02</v>
      </c>
      <c r="AQ22" t="s">
        <v>108</v>
      </c>
      <c r="AR22" s="7">
        <v>0.01</v>
      </c>
      <c r="AS22" s="7">
        <v>0.02</v>
      </c>
      <c r="AT22" t="s">
        <v>108</v>
      </c>
      <c r="AU22" s="7">
        <v>0.02</v>
      </c>
      <c r="AV22" s="7">
        <v>0.01</v>
      </c>
      <c r="AW22" t="s">
        <v>108</v>
      </c>
      <c r="AX22" s="7">
        <v>0.01</v>
      </c>
      <c r="AY22" s="7">
        <v>0.02</v>
      </c>
      <c r="AZ22" s="7">
        <v>0.02</v>
      </c>
      <c r="BA22" s="7">
        <v>0.03</v>
      </c>
      <c r="BB22" s="7">
        <v>0.02</v>
      </c>
      <c r="BC22" s="7">
        <v>0.03</v>
      </c>
      <c r="BD22" t="s">
        <v>108</v>
      </c>
      <c r="BE22" s="7">
        <v>0.01</v>
      </c>
      <c r="BF22" s="7">
        <v>0.02</v>
      </c>
      <c r="BG22" s="7">
        <v>0.01</v>
      </c>
      <c r="BH22" s="7">
        <v>0.03</v>
      </c>
      <c r="BI22" s="7">
        <v>0.01</v>
      </c>
      <c r="BJ22" s="7">
        <v>0.02</v>
      </c>
      <c r="BK22" s="7">
        <v>0.01</v>
      </c>
      <c r="BL22" t="s">
        <v>108</v>
      </c>
      <c r="BM22">
        <v>0</v>
      </c>
      <c r="BN22" s="7">
        <v>0.02</v>
      </c>
      <c r="BO22" s="7">
        <v>0.02</v>
      </c>
      <c r="BP22" s="7">
        <v>0.03</v>
      </c>
      <c r="BQ22" s="7">
        <v>0.01</v>
      </c>
      <c r="BR22" s="7">
        <v>0.01</v>
      </c>
      <c r="BS22" s="7">
        <v>0.01</v>
      </c>
      <c r="BT22" s="7">
        <v>0.03</v>
      </c>
      <c r="BU22">
        <v>0</v>
      </c>
      <c r="BV22" s="7">
        <v>0.01</v>
      </c>
      <c r="BW22" s="7">
        <v>0.01</v>
      </c>
      <c r="BX22" s="7">
        <v>0.01</v>
      </c>
      <c r="BY22" s="7">
        <v>0.01</v>
      </c>
      <c r="BZ22" s="7">
        <v>0.01</v>
      </c>
    </row>
  </sheetData>
  <pageMargins left="0.7" right="0.7" top="0.75" bottom="0.75" header="0.3" footer="0.3"/>
  <pageSetup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917</v>
      </c>
    </row>
    <row r="2" spans="1:78" x14ac:dyDescent="0.25">
      <c r="A2" t="s">
        <v>908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1157</v>
      </c>
      <c r="C8">
        <v>996</v>
      </c>
      <c r="D8">
        <v>87</v>
      </c>
      <c r="E8">
        <v>74</v>
      </c>
      <c r="F8">
        <v>156</v>
      </c>
      <c r="G8">
        <v>583</v>
      </c>
      <c r="H8">
        <v>418</v>
      </c>
      <c r="I8">
        <v>298</v>
      </c>
      <c r="J8">
        <v>324</v>
      </c>
      <c r="K8">
        <v>209</v>
      </c>
      <c r="L8">
        <v>326</v>
      </c>
      <c r="M8">
        <v>344</v>
      </c>
      <c r="N8">
        <v>684</v>
      </c>
      <c r="O8">
        <v>101</v>
      </c>
      <c r="P8">
        <v>28</v>
      </c>
      <c r="Q8">
        <v>221</v>
      </c>
      <c r="R8">
        <v>936</v>
      </c>
      <c r="S8">
        <v>786</v>
      </c>
      <c r="T8">
        <v>179</v>
      </c>
      <c r="U8">
        <v>177</v>
      </c>
      <c r="V8">
        <v>863</v>
      </c>
      <c r="W8">
        <v>138</v>
      </c>
      <c r="X8">
        <v>147</v>
      </c>
      <c r="Y8">
        <v>133</v>
      </c>
      <c r="Z8">
        <v>1024</v>
      </c>
      <c r="AA8">
        <v>1156</v>
      </c>
      <c r="AB8">
        <v>1023</v>
      </c>
      <c r="AC8">
        <v>148</v>
      </c>
      <c r="AD8">
        <v>963</v>
      </c>
      <c r="AE8">
        <v>40</v>
      </c>
      <c r="AF8">
        <v>904</v>
      </c>
      <c r="AG8">
        <v>209</v>
      </c>
      <c r="AH8">
        <v>7</v>
      </c>
      <c r="AI8">
        <v>913</v>
      </c>
      <c r="AJ8">
        <v>107</v>
      </c>
      <c r="AK8">
        <v>121</v>
      </c>
      <c r="AL8">
        <v>650</v>
      </c>
      <c r="AM8">
        <v>438</v>
      </c>
      <c r="AN8">
        <v>8</v>
      </c>
      <c r="AO8">
        <v>58</v>
      </c>
      <c r="AP8">
        <v>103</v>
      </c>
      <c r="AQ8">
        <v>145</v>
      </c>
      <c r="AR8">
        <v>42</v>
      </c>
      <c r="AS8">
        <v>55</v>
      </c>
      <c r="AT8">
        <v>128</v>
      </c>
      <c r="AU8">
        <v>78</v>
      </c>
      <c r="AV8">
        <v>69</v>
      </c>
      <c r="AW8">
        <v>17</v>
      </c>
      <c r="AX8">
        <v>70</v>
      </c>
      <c r="AY8">
        <v>131</v>
      </c>
      <c r="AZ8">
        <v>74</v>
      </c>
      <c r="BA8">
        <v>65</v>
      </c>
      <c r="BB8">
        <v>103</v>
      </c>
      <c r="BC8">
        <v>76</v>
      </c>
      <c r="BD8">
        <v>1</v>
      </c>
      <c r="BE8">
        <v>216</v>
      </c>
      <c r="BF8">
        <v>941</v>
      </c>
      <c r="BG8">
        <v>779</v>
      </c>
      <c r="BH8">
        <v>378</v>
      </c>
      <c r="BI8">
        <v>356</v>
      </c>
      <c r="BJ8">
        <v>219</v>
      </c>
      <c r="BK8">
        <v>141</v>
      </c>
      <c r="BL8">
        <v>44</v>
      </c>
      <c r="BM8">
        <v>335</v>
      </c>
      <c r="BN8">
        <v>452</v>
      </c>
      <c r="BO8">
        <v>306</v>
      </c>
      <c r="BP8">
        <v>64</v>
      </c>
      <c r="BQ8">
        <v>380</v>
      </c>
      <c r="BR8">
        <v>538</v>
      </c>
      <c r="BS8">
        <v>541</v>
      </c>
      <c r="BT8">
        <v>76</v>
      </c>
      <c r="BU8">
        <v>162</v>
      </c>
      <c r="BV8">
        <v>85</v>
      </c>
      <c r="BW8">
        <v>312</v>
      </c>
      <c r="BX8">
        <v>849</v>
      </c>
      <c r="BY8">
        <v>884</v>
      </c>
      <c r="BZ8">
        <v>753</v>
      </c>
    </row>
    <row r="9" spans="1:78" x14ac:dyDescent="0.25">
      <c r="A9" t="s">
        <v>103</v>
      </c>
      <c r="B9">
        <v>1203</v>
      </c>
      <c r="C9">
        <v>1035</v>
      </c>
      <c r="D9">
        <v>99</v>
      </c>
      <c r="E9">
        <v>69</v>
      </c>
      <c r="F9">
        <v>172</v>
      </c>
      <c r="G9">
        <v>683</v>
      </c>
      <c r="H9">
        <v>348</v>
      </c>
      <c r="I9">
        <v>364</v>
      </c>
      <c r="J9">
        <v>397</v>
      </c>
      <c r="K9">
        <v>227</v>
      </c>
      <c r="L9">
        <v>216</v>
      </c>
      <c r="M9">
        <v>278</v>
      </c>
      <c r="N9">
        <v>794</v>
      </c>
      <c r="O9">
        <v>104</v>
      </c>
      <c r="P9">
        <v>27</v>
      </c>
      <c r="Q9">
        <v>179</v>
      </c>
      <c r="R9">
        <v>1024</v>
      </c>
      <c r="S9">
        <v>855</v>
      </c>
      <c r="T9">
        <v>191</v>
      </c>
      <c r="U9">
        <v>141</v>
      </c>
      <c r="V9">
        <v>956</v>
      </c>
      <c r="W9">
        <v>126</v>
      </c>
      <c r="X9">
        <v>110</v>
      </c>
      <c r="Y9">
        <v>132</v>
      </c>
      <c r="Z9">
        <v>1071</v>
      </c>
      <c r="AA9">
        <v>1202</v>
      </c>
      <c r="AB9">
        <v>1070</v>
      </c>
      <c r="AC9">
        <v>163</v>
      </c>
      <c r="AD9">
        <v>996</v>
      </c>
      <c r="AE9">
        <v>39</v>
      </c>
      <c r="AF9">
        <v>924</v>
      </c>
      <c r="AG9">
        <v>237</v>
      </c>
      <c r="AH9">
        <v>8</v>
      </c>
      <c r="AI9">
        <v>978</v>
      </c>
      <c r="AJ9">
        <v>99</v>
      </c>
      <c r="AK9">
        <v>114</v>
      </c>
      <c r="AL9">
        <v>692</v>
      </c>
      <c r="AM9">
        <v>443</v>
      </c>
      <c r="AN9">
        <v>8</v>
      </c>
      <c r="AO9">
        <v>57</v>
      </c>
      <c r="AP9">
        <v>114</v>
      </c>
      <c r="AQ9">
        <v>156</v>
      </c>
      <c r="AR9">
        <v>53</v>
      </c>
      <c r="AS9">
        <v>53</v>
      </c>
      <c r="AT9">
        <v>133</v>
      </c>
      <c r="AU9">
        <v>82</v>
      </c>
      <c r="AV9">
        <v>71</v>
      </c>
      <c r="AW9">
        <v>21</v>
      </c>
      <c r="AX9">
        <v>78</v>
      </c>
      <c r="AY9">
        <v>124</v>
      </c>
      <c r="AZ9">
        <v>76</v>
      </c>
      <c r="BA9">
        <v>66</v>
      </c>
      <c r="BB9">
        <v>98</v>
      </c>
      <c r="BC9">
        <v>78</v>
      </c>
      <c r="BD9">
        <v>1</v>
      </c>
      <c r="BE9">
        <v>241</v>
      </c>
      <c r="BF9">
        <v>962</v>
      </c>
      <c r="BG9">
        <v>835</v>
      </c>
      <c r="BH9">
        <v>368</v>
      </c>
      <c r="BI9">
        <v>406</v>
      </c>
      <c r="BJ9">
        <v>232</v>
      </c>
      <c r="BK9">
        <v>134</v>
      </c>
      <c r="BL9">
        <v>46</v>
      </c>
      <c r="BM9">
        <v>374</v>
      </c>
      <c r="BN9">
        <v>477</v>
      </c>
      <c r="BO9">
        <v>289</v>
      </c>
      <c r="BP9">
        <v>64</v>
      </c>
      <c r="BQ9">
        <v>411</v>
      </c>
      <c r="BR9">
        <v>591</v>
      </c>
      <c r="BS9">
        <v>592</v>
      </c>
      <c r="BT9">
        <v>81</v>
      </c>
      <c r="BU9">
        <v>183</v>
      </c>
      <c r="BV9">
        <v>91</v>
      </c>
      <c r="BW9">
        <v>338</v>
      </c>
      <c r="BX9">
        <v>876</v>
      </c>
      <c r="BY9">
        <v>916</v>
      </c>
      <c r="BZ9">
        <v>774</v>
      </c>
    </row>
    <row r="10" spans="1:78" x14ac:dyDescent="0.25">
      <c r="A10" t="s">
        <v>104</v>
      </c>
    </row>
    <row r="11" spans="1:78" x14ac:dyDescent="0.25">
      <c r="A11" t="s">
        <v>890</v>
      </c>
      <c r="B11">
        <v>127</v>
      </c>
      <c r="C11">
        <v>108</v>
      </c>
      <c r="D11">
        <v>13</v>
      </c>
      <c r="E11">
        <v>6</v>
      </c>
      <c r="F11">
        <v>14</v>
      </c>
      <c r="G11">
        <v>90</v>
      </c>
      <c r="H11">
        <v>23</v>
      </c>
      <c r="I11">
        <v>43</v>
      </c>
      <c r="J11">
        <v>48</v>
      </c>
      <c r="K11">
        <v>19</v>
      </c>
      <c r="L11">
        <v>17</v>
      </c>
      <c r="M11">
        <v>21</v>
      </c>
      <c r="N11">
        <v>98</v>
      </c>
      <c r="O11">
        <v>7</v>
      </c>
      <c r="P11">
        <v>1</v>
      </c>
      <c r="Q11">
        <v>17</v>
      </c>
      <c r="R11">
        <v>110</v>
      </c>
      <c r="S11">
        <v>95</v>
      </c>
      <c r="T11">
        <v>21</v>
      </c>
      <c r="U11">
        <v>8</v>
      </c>
      <c r="V11">
        <v>114</v>
      </c>
      <c r="W11">
        <v>10</v>
      </c>
      <c r="X11">
        <v>2</v>
      </c>
      <c r="Y11">
        <v>12</v>
      </c>
      <c r="Z11">
        <v>115</v>
      </c>
      <c r="AA11">
        <v>127</v>
      </c>
      <c r="AB11">
        <v>115</v>
      </c>
      <c r="AC11">
        <v>17</v>
      </c>
      <c r="AD11">
        <v>109</v>
      </c>
      <c r="AE11">
        <v>1</v>
      </c>
      <c r="AF11">
        <v>78</v>
      </c>
      <c r="AG11">
        <v>43</v>
      </c>
      <c r="AH11">
        <v>3</v>
      </c>
      <c r="AI11">
        <v>110</v>
      </c>
      <c r="AJ11">
        <v>9</v>
      </c>
      <c r="AK11">
        <v>7</v>
      </c>
      <c r="AL11">
        <v>93</v>
      </c>
      <c r="AM11">
        <v>32</v>
      </c>
      <c r="AN11">
        <v>0</v>
      </c>
      <c r="AO11">
        <v>3</v>
      </c>
      <c r="AP11">
        <v>15</v>
      </c>
      <c r="AQ11">
        <v>21</v>
      </c>
      <c r="AR11">
        <v>3</v>
      </c>
      <c r="AS11">
        <v>1</v>
      </c>
      <c r="AT11">
        <v>22</v>
      </c>
      <c r="AU11">
        <v>7</v>
      </c>
      <c r="AV11">
        <v>7</v>
      </c>
      <c r="AW11">
        <v>4</v>
      </c>
      <c r="AX11">
        <v>9</v>
      </c>
      <c r="AY11">
        <v>12</v>
      </c>
      <c r="AZ11">
        <v>4</v>
      </c>
      <c r="BA11">
        <v>7</v>
      </c>
      <c r="BB11">
        <v>7</v>
      </c>
      <c r="BC11">
        <v>8</v>
      </c>
      <c r="BD11">
        <v>0</v>
      </c>
      <c r="BE11">
        <v>55</v>
      </c>
      <c r="BF11">
        <v>72</v>
      </c>
      <c r="BG11">
        <v>105</v>
      </c>
      <c r="BH11">
        <v>22</v>
      </c>
      <c r="BI11">
        <v>68</v>
      </c>
      <c r="BJ11">
        <v>30</v>
      </c>
      <c r="BK11">
        <v>1</v>
      </c>
      <c r="BL11">
        <v>8</v>
      </c>
      <c r="BM11">
        <v>83</v>
      </c>
      <c r="BN11">
        <v>36</v>
      </c>
      <c r="BO11">
        <v>8</v>
      </c>
      <c r="BP11">
        <v>0</v>
      </c>
      <c r="BQ11">
        <v>87</v>
      </c>
      <c r="BR11">
        <v>97</v>
      </c>
      <c r="BS11">
        <v>98</v>
      </c>
      <c r="BT11">
        <v>11</v>
      </c>
      <c r="BU11">
        <v>46</v>
      </c>
      <c r="BV11">
        <v>14</v>
      </c>
      <c r="BW11">
        <v>76</v>
      </c>
      <c r="BX11">
        <v>87</v>
      </c>
      <c r="BY11">
        <v>93</v>
      </c>
      <c r="BZ11">
        <v>77</v>
      </c>
    </row>
    <row r="12" spans="1:78" x14ac:dyDescent="0.25">
      <c r="B12" s="7">
        <v>0.11</v>
      </c>
      <c r="C12" s="7">
        <v>0.1</v>
      </c>
      <c r="D12" s="7">
        <v>0.14000000000000001</v>
      </c>
      <c r="E12" s="7">
        <v>0.08</v>
      </c>
      <c r="F12" s="7">
        <v>0.08</v>
      </c>
      <c r="G12" s="7">
        <v>0.13</v>
      </c>
      <c r="H12" s="7">
        <v>7.0000000000000007E-2</v>
      </c>
      <c r="I12" s="7">
        <v>0.12</v>
      </c>
      <c r="J12" s="7">
        <v>0.12</v>
      </c>
      <c r="K12" s="7">
        <v>0.08</v>
      </c>
      <c r="L12" s="7">
        <v>0.08</v>
      </c>
      <c r="M12" s="7">
        <v>0.08</v>
      </c>
      <c r="N12" s="7">
        <v>0.12</v>
      </c>
      <c r="O12" s="7">
        <v>7.0000000000000007E-2</v>
      </c>
      <c r="P12" s="7">
        <v>0.02</v>
      </c>
      <c r="Q12" s="7">
        <v>0.09</v>
      </c>
      <c r="R12" s="7">
        <v>0.11</v>
      </c>
      <c r="S12" s="7">
        <v>0.11</v>
      </c>
      <c r="T12" s="7">
        <v>0.11</v>
      </c>
      <c r="U12" s="7">
        <v>0.06</v>
      </c>
      <c r="V12" s="7">
        <v>0.12</v>
      </c>
      <c r="W12" s="7">
        <v>0.08</v>
      </c>
      <c r="X12" s="7">
        <v>0.02</v>
      </c>
      <c r="Y12" s="7">
        <v>0.09</v>
      </c>
      <c r="Z12" s="7">
        <v>0.11</v>
      </c>
      <c r="AA12" s="7">
        <v>0.11</v>
      </c>
      <c r="AB12" s="7">
        <v>0.11</v>
      </c>
      <c r="AC12" s="7">
        <v>0.1</v>
      </c>
      <c r="AD12" s="7">
        <v>0.11</v>
      </c>
      <c r="AE12" s="7">
        <v>0.04</v>
      </c>
      <c r="AF12" s="7">
        <v>0.08</v>
      </c>
      <c r="AG12" s="7">
        <v>0.18</v>
      </c>
      <c r="AH12" s="7">
        <v>0.4</v>
      </c>
      <c r="AI12" s="7">
        <v>0.11</v>
      </c>
      <c r="AJ12" s="7">
        <v>0.09</v>
      </c>
      <c r="AK12" s="7">
        <v>0.06</v>
      </c>
      <c r="AL12" s="7">
        <v>0.13</v>
      </c>
      <c r="AM12" s="7">
        <v>7.0000000000000007E-2</v>
      </c>
      <c r="AN12" t="s">
        <v>108</v>
      </c>
      <c r="AO12" s="7">
        <v>0.05</v>
      </c>
      <c r="AP12" s="7">
        <v>0.13</v>
      </c>
      <c r="AQ12" s="7">
        <v>0.14000000000000001</v>
      </c>
      <c r="AR12" s="7">
        <v>0.06</v>
      </c>
      <c r="AS12" s="7">
        <v>0.03</v>
      </c>
      <c r="AT12" s="7">
        <v>0.17</v>
      </c>
      <c r="AU12" s="7">
        <v>0.08</v>
      </c>
      <c r="AV12" s="7">
        <v>0.09</v>
      </c>
      <c r="AW12" s="7">
        <v>0.2</v>
      </c>
      <c r="AX12" s="7">
        <v>0.12</v>
      </c>
      <c r="AY12" s="7">
        <v>0.1</v>
      </c>
      <c r="AZ12" s="7">
        <v>0.06</v>
      </c>
      <c r="BA12" s="7">
        <v>0.1</v>
      </c>
      <c r="BB12" s="7">
        <v>7.0000000000000007E-2</v>
      </c>
      <c r="BC12" s="7">
        <v>0.1</v>
      </c>
      <c r="BD12" t="s">
        <v>108</v>
      </c>
      <c r="BE12" s="7">
        <v>0.23</v>
      </c>
      <c r="BF12" s="7">
        <v>0.08</v>
      </c>
      <c r="BG12" s="7">
        <v>0.13</v>
      </c>
      <c r="BH12" s="7">
        <v>0.06</v>
      </c>
      <c r="BI12" s="7">
        <v>0.17</v>
      </c>
      <c r="BJ12" s="7">
        <v>0.13</v>
      </c>
      <c r="BK12" s="7">
        <v>0.01</v>
      </c>
      <c r="BL12" s="7">
        <v>0.17</v>
      </c>
      <c r="BM12" s="7">
        <v>0.22</v>
      </c>
      <c r="BN12" s="7">
        <v>7.0000000000000007E-2</v>
      </c>
      <c r="BO12" s="7">
        <v>0.03</v>
      </c>
      <c r="BP12" t="s">
        <v>108</v>
      </c>
      <c r="BQ12" s="7">
        <v>0.21</v>
      </c>
      <c r="BR12" s="7">
        <v>0.16</v>
      </c>
      <c r="BS12" s="7">
        <v>0.16</v>
      </c>
      <c r="BT12" s="7">
        <v>0.14000000000000001</v>
      </c>
      <c r="BU12" s="7">
        <v>0.25</v>
      </c>
      <c r="BV12" s="7">
        <v>0.16</v>
      </c>
      <c r="BW12" s="7">
        <v>0.22</v>
      </c>
      <c r="BX12" s="7">
        <v>0.1</v>
      </c>
      <c r="BY12" s="7">
        <v>0.1</v>
      </c>
      <c r="BZ12" s="7">
        <v>0.1</v>
      </c>
    </row>
    <row r="13" spans="1:78" x14ac:dyDescent="0.25">
      <c r="A13" t="s">
        <v>891</v>
      </c>
      <c r="B13">
        <v>222</v>
      </c>
      <c r="C13">
        <v>197</v>
      </c>
      <c r="D13">
        <v>13</v>
      </c>
      <c r="E13">
        <v>12</v>
      </c>
      <c r="F13">
        <v>50</v>
      </c>
      <c r="G13">
        <v>131</v>
      </c>
      <c r="H13">
        <v>41</v>
      </c>
      <c r="I13">
        <v>80</v>
      </c>
      <c r="J13">
        <v>65</v>
      </c>
      <c r="K13">
        <v>42</v>
      </c>
      <c r="L13">
        <v>34</v>
      </c>
      <c r="M13">
        <v>50</v>
      </c>
      <c r="N13">
        <v>152</v>
      </c>
      <c r="O13">
        <v>16</v>
      </c>
      <c r="P13">
        <v>4</v>
      </c>
      <c r="Q13">
        <v>25</v>
      </c>
      <c r="R13">
        <v>196</v>
      </c>
      <c r="S13">
        <v>164</v>
      </c>
      <c r="T13">
        <v>35</v>
      </c>
      <c r="U13">
        <v>22</v>
      </c>
      <c r="V13">
        <v>197</v>
      </c>
      <c r="W13">
        <v>13</v>
      </c>
      <c r="X13">
        <v>10</v>
      </c>
      <c r="Y13">
        <v>29</v>
      </c>
      <c r="Z13">
        <v>193</v>
      </c>
      <c r="AA13">
        <v>221</v>
      </c>
      <c r="AB13">
        <v>192</v>
      </c>
      <c r="AC13">
        <v>40</v>
      </c>
      <c r="AD13">
        <v>175</v>
      </c>
      <c r="AE13">
        <v>5</v>
      </c>
      <c r="AF13">
        <v>175</v>
      </c>
      <c r="AG13">
        <v>35</v>
      </c>
      <c r="AH13">
        <v>2</v>
      </c>
      <c r="AI13">
        <v>180</v>
      </c>
      <c r="AJ13">
        <v>17</v>
      </c>
      <c r="AK13">
        <v>20</v>
      </c>
      <c r="AL13">
        <v>139</v>
      </c>
      <c r="AM13">
        <v>73</v>
      </c>
      <c r="AN13">
        <v>1</v>
      </c>
      <c r="AO13">
        <v>8</v>
      </c>
      <c r="AP13">
        <v>31</v>
      </c>
      <c r="AQ13">
        <v>31</v>
      </c>
      <c r="AR13">
        <v>12</v>
      </c>
      <c r="AS13">
        <v>8</v>
      </c>
      <c r="AT13">
        <v>15</v>
      </c>
      <c r="AU13">
        <v>14</v>
      </c>
      <c r="AV13">
        <v>13</v>
      </c>
      <c r="AW13">
        <v>6</v>
      </c>
      <c r="AX13">
        <v>7</v>
      </c>
      <c r="AY13">
        <v>28</v>
      </c>
      <c r="AZ13">
        <v>16</v>
      </c>
      <c r="BA13">
        <v>12</v>
      </c>
      <c r="BB13">
        <v>11</v>
      </c>
      <c r="BC13">
        <v>18</v>
      </c>
      <c r="BD13">
        <v>0</v>
      </c>
      <c r="BE13">
        <v>51</v>
      </c>
      <c r="BF13">
        <v>171</v>
      </c>
      <c r="BG13">
        <v>159</v>
      </c>
      <c r="BH13">
        <v>63</v>
      </c>
      <c r="BI13">
        <v>95</v>
      </c>
      <c r="BJ13">
        <v>32</v>
      </c>
      <c r="BK13">
        <v>24</v>
      </c>
      <c r="BL13">
        <v>8</v>
      </c>
      <c r="BM13">
        <v>89</v>
      </c>
      <c r="BN13">
        <v>90</v>
      </c>
      <c r="BO13">
        <v>39</v>
      </c>
      <c r="BP13">
        <v>5</v>
      </c>
      <c r="BQ13">
        <v>104</v>
      </c>
      <c r="BR13">
        <v>142</v>
      </c>
      <c r="BS13">
        <v>141</v>
      </c>
      <c r="BT13">
        <v>12</v>
      </c>
      <c r="BU13">
        <v>43</v>
      </c>
      <c r="BV13">
        <v>20</v>
      </c>
      <c r="BW13">
        <v>91</v>
      </c>
      <c r="BX13">
        <v>148</v>
      </c>
      <c r="BY13">
        <v>164</v>
      </c>
      <c r="BZ13">
        <v>123</v>
      </c>
    </row>
    <row r="14" spans="1:78" x14ac:dyDescent="0.25">
      <c r="B14" s="7">
        <v>0.18</v>
      </c>
      <c r="C14" s="7">
        <v>0.19</v>
      </c>
      <c r="D14" s="7">
        <v>0.13</v>
      </c>
      <c r="E14" s="7">
        <v>0.17</v>
      </c>
      <c r="F14" s="7">
        <v>0.28999999999999998</v>
      </c>
      <c r="G14" s="7">
        <v>0.19</v>
      </c>
      <c r="H14" s="7">
        <v>0.12</v>
      </c>
      <c r="I14" s="7">
        <v>0.22</v>
      </c>
      <c r="J14" s="7">
        <v>0.16</v>
      </c>
      <c r="K14" s="7">
        <v>0.19</v>
      </c>
      <c r="L14" s="7">
        <v>0.16</v>
      </c>
      <c r="M14" s="7">
        <v>0.18</v>
      </c>
      <c r="N14" s="7">
        <v>0.19</v>
      </c>
      <c r="O14" s="7">
        <v>0.16</v>
      </c>
      <c r="P14" s="7">
        <v>0.17</v>
      </c>
      <c r="Q14" s="7">
        <v>0.14000000000000001</v>
      </c>
      <c r="R14" s="7">
        <v>0.19</v>
      </c>
      <c r="S14" s="7">
        <v>0.19</v>
      </c>
      <c r="T14" s="7">
        <v>0.18</v>
      </c>
      <c r="U14" s="7">
        <v>0.16</v>
      </c>
      <c r="V14" s="7">
        <v>0.21</v>
      </c>
      <c r="W14" s="7">
        <v>0.1</v>
      </c>
      <c r="X14" s="7">
        <v>0.09</v>
      </c>
      <c r="Y14" s="7">
        <v>0.22</v>
      </c>
      <c r="Z14" s="7">
        <v>0.18</v>
      </c>
      <c r="AA14" s="7">
        <v>0.18</v>
      </c>
      <c r="AB14" s="7">
        <v>0.18</v>
      </c>
      <c r="AC14" s="7">
        <v>0.25</v>
      </c>
      <c r="AD14" s="7">
        <v>0.18</v>
      </c>
      <c r="AE14" s="7">
        <v>0.14000000000000001</v>
      </c>
      <c r="AF14" s="7">
        <v>0.19</v>
      </c>
      <c r="AG14" s="7">
        <v>0.15</v>
      </c>
      <c r="AH14" s="7">
        <v>0.18</v>
      </c>
      <c r="AI14" s="7">
        <v>0.18</v>
      </c>
      <c r="AJ14" s="7">
        <v>0.17</v>
      </c>
      <c r="AK14" s="7">
        <v>0.18</v>
      </c>
      <c r="AL14" s="7">
        <v>0.2</v>
      </c>
      <c r="AM14" s="7">
        <v>0.17</v>
      </c>
      <c r="AN14" s="7">
        <v>0.12</v>
      </c>
      <c r="AO14" s="7">
        <v>0.15</v>
      </c>
      <c r="AP14" s="7">
        <v>0.27</v>
      </c>
      <c r="AQ14" s="7">
        <v>0.2</v>
      </c>
      <c r="AR14" s="7">
        <v>0.22</v>
      </c>
      <c r="AS14" s="7">
        <v>0.15</v>
      </c>
      <c r="AT14" s="7">
        <v>0.11</v>
      </c>
      <c r="AU14" s="7">
        <v>0.17</v>
      </c>
      <c r="AV14" s="7">
        <v>0.19</v>
      </c>
      <c r="AW14" s="7">
        <v>0.27</v>
      </c>
      <c r="AX14" s="7">
        <v>0.09</v>
      </c>
      <c r="AY14" s="7">
        <v>0.22</v>
      </c>
      <c r="AZ14" s="7">
        <v>0.21</v>
      </c>
      <c r="BA14" s="7">
        <v>0.18</v>
      </c>
      <c r="BB14" s="7">
        <v>0.11</v>
      </c>
      <c r="BC14" s="7">
        <v>0.23</v>
      </c>
      <c r="BD14" t="s">
        <v>108</v>
      </c>
      <c r="BE14" s="7">
        <v>0.21</v>
      </c>
      <c r="BF14" s="7">
        <v>0.18</v>
      </c>
      <c r="BG14" s="7">
        <v>0.19</v>
      </c>
      <c r="BH14" s="7">
        <v>0.17</v>
      </c>
      <c r="BI14" s="7">
        <v>0.23</v>
      </c>
      <c r="BJ14" s="7">
        <v>0.14000000000000001</v>
      </c>
      <c r="BK14" s="7">
        <v>0.18</v>
      </c>
      <c r="BL14" s="7">
        <v>0.18</v>
      </c>
      <c r="BM14" s="7">
        <v>0.24</v>
      </c>
      <c r="BN14" s="7">
        <v>0.19</v>
      </c>
      <c r="BO14" s="7">
        <v>0.13</v>
      </c>
      <c r="BP14" s="7">
        <v>7.0000000000000007E-2</v>
      </c>
      <c r="BQ14" s="7">
        <v>0.25</v>
      </c>
      <c r="BR14" s="7">
        <v>0.24</v>
      </c>
      <c r="BS14" s="7">
        <v>0.24</v>
      </c>
      <c r="BT14" s="7">
        <v>0.15</v>
      </c>
      <c r="BU14" s="7">
        <v>0.24</v>
      </c>
      <c r="BV14" s="7">
        <v>0.22</v>
      </c>
      <c r="BW14" s="7">
        <v>0.27</v>
      </c>
      <c r="BX14" s="7">
        <v>0.17</v>
      </c>
      <c r="BY14" s="7">
        <v>0.18</v>
      </c>
      <c r="BZ14" s="7">
        <v>0.16</v>
      </c>
    </row>
    <row r="15" spans="1:78" x14ac:dyDescent="0.25">
      <c r="A15" t="s">
        <v>892</v>
      </c>
      <c r="B15">
        <v>108</v>
      </c>
      <c r="C15">
        <v>91</v>
      </c>
      <c r="D15">
        <v>13</v>
      </c>
      <c r="E15">
        <v>3</v>
      </c>
      <c r="F15">
        <v>17</v>
      </c>
      <c r="G15">
        <v>61</v>
      </c>
      <c r="H15">
        <v>30</v>
      </c>
      <c r="I15">
        <v>31</v>
      </c>
      <c r="J15">
        <v>40</v>
      </c>
      <c r="K15">
        <v>21</v>
      </c>
      <c r="L15">
        <v>15</v>
      </c>
      <c r="M15">
        <v>20</v>
      </c>
      <c r="N15">
        <v>78</v>
      </c>
      <c r="O15">
        <v>8</v>
      </c>
      <c r="P15">
        <v>2</v>
      </c>
      <c r="Q15">
        <v>21</v>
      </c>
      <c r="R15">
        <v>87</v>
      </c>
      <c r="S15">
        <v>78</v>
      </c>
      <c r="T15">
        <v>18</v>
      </c>
      <c r="U15">
        <v>12</v>
      </c>
      <c r="V15">
        <v>83</v>
      </c>
      <c r="W15">
        <v>13</v>
      </c>
      <c r="X15">
        <v>11</v>
      </c>
      <c r="Y15">
        <v>7</v>
      </c>
      <c r="Z15">
        <v>101</v>
      </c>
      <c r="AA15">
        <v>108</v>
      </c>
      <c r="AB15">
        <v>101</v>
      </c>
      <c r="AC15">
        <v>13</v>
      </c>
      <c r="AD15">
        <v>91</v>
      </c>
      <c r="AE15">
        <v>3</v>
      </c>
      <c r="AF15">
        <v>84</v>
      </c>
      <c r="AG15">
        <v>21</v>
      </c>
      <c r="AH15">
        <v>1</v>
      </c>
      <c r="AI15">
        <v>86</v>
      </c>
      <c r="AJ15">
        <v>12</v>
      </c>
      <c r="AK15">
        <v>10</v>
      </c>
      <c r="AL15">
        <v>60</v>
      </c>
      <c r="AM15">
        <v>40</v>
      </c>
      <c r="AN15">
        <v>1</v>
      </c>
      <c r="AO15">
        <v>6</v>
      </c>
      <c r="AP15">
        <v>11</v>
      </c>
      <c r="AQ15">
        <v>10</v>
      </c>
      <c r="AR15">
        <v>8</v>
      </c>
      <c r="AS15">
        <v>8</v>
      </c>
      <c r="AT15">
        <v>8</v>
      </c>
      <c r="AU15">
        <v>3</v>
      </c>
      <c r="AV15">
        <v>11</v>
      </c>
      <c r="AW15">
        <v>2</v>
      </c>
      <c r="AX15">
        <v>11</v>
      </c>
      <c r="AY15">
        <v>7</v>
      </c>
      <c r="AZ15">
        <v>5</v>
      </c>
      <c r="BA15">
        <v>5</v>
      </c>
      <c r="BB15">
        <v>11</v>
      </c>
      <c r="BC15">
        <v>9</v>
      </c>
      <c r="BD15">
        <v>0</v>
      </c>
      <c r="BE15">
        <v>20</v>
      </c>
      <c r="BF15">
        <v>88</v>
      </c>
      <c r="BG15">
        <v>78</v>
      </c>
      <c r="BH15">
        <v>30</v>
      </c>
      <c r="BI15">
        <v>36</v>
      </c>
      <c r="BJ15">
        <v>24</v>
      </c>
      <c r="BK15">
        <v>13</v>
      </c>
      <c r="BL15">
        <v>2</v>
      </c>
      <c r="BM15">
        <v>33</v>
      </c>
      <c r="BN15">
        <v>49</v>
      </c>
      <c r="BO15">
        <v>22</v>
      </c>
      <c r="BP15">
        <v>4</v>
      </c>
      <c r="BQ15">
        <v>40</v>
      </c>
      <c r="BR15">
        <v>57</v>
      </c>
      <c r="BS15">
        <v>53</v>
      </c>
      <c r="BT15">
        <v>7</v>
      </c>
      <c r="BU15">
        <v>15</v>
      </c>
      <c r="BV15">
        <v>12</v>
      </c>
      <c r="BW15">
        <v>29</v>
      </c>
      <c r="BX15">
        <v>77</v>
      </c>
      <c r="BY15">
        <v>80</v>
      </c>
      <c r="BZ15">
        <v>66</v>
      </c>
    </row>
    <row r="16" spans="1:78" x14ac:dyDescent="0.25">
      <c r="B16" s="7">
        <v>0.09</v>
      </c>
      <c r="C16" s="7">
        <v>0.09</v>
      </c>
      <c r="D16" s="7">
        <v>0.13</v>
      </c>
      <c r="E16" s="7">
        <v>0.04</v>
      </c>
      <c r="F16" s="7">
        <v>0.1</v>
      </c>
      <c r="G16" s="7">
        <v>0.09</v>
      </c>
      <c r="H16" s="7">
        <v>0.09</v>
      </c>
      <c r="I16" s="7">
        <v>0.09</v>
      </c>
      <c r="J16" s="7">
        <v>0.1</v>
      </c>
      <c r="K16" s="7">
        <v>0.09</v>
      </c>
      <c r="L16" s="7">
        <v>7.0000000000000007E-2</v>
      </c>
      <c r="M16" s="7">
        <v>7.0000000000000007E-2</v>
      </c>
      <c r="N16" s="7">
        <v>0.1</v>
      </c>
      <c r="O16" s="7">
        <v>7.0000000000000007E-2</v>
      </c>
      <c r="P16" s="7">
        <v>0.06</v>
      </c>
      <c r="Q16" s="7">
        <v>0.12</v>
      </c>
      <c r="R16" s="7">
        <v>0.08</v>
      </c>
      <c r="S16" s="7">
        <v>0.09</v>
      </c>
      <c r="T16" s="7">
        <v>0.09</v>
      </c>
      <c r="U16" s="7">
        <v>0.09</v>
      </c>
      <c r="V16" s="7">
        <v>0.09</v>
      </c>
      <c r="W16" s="7">
        <v>0.1</v>
      </c>
      <c r="X16" s="7">
        <v>0.1</v>
      </c>
      <c r="Y16" s="7">
        <v>0.05</v>
      </c>
      <c r="Z16" s="7">
        <v>0.09</v>
      </c>
      <c r="AA16" s="7">
        <v>0.09</v>
      </c>
      <c r="AB16" s="7">
        <v>0.09</v>
      </c>
      <c r="AC16" s="7">
        <v>0.08</v>
      </c>
      <c r="AD16" s="7">
        <v>0.09</v>
      </c>
      <c r="AE16" s="7">
        <v>7.0000000000000007E-2</v>
      </c>
      <c r="AF16" s="7">
        <v>0.09</v>
      </c>
      <c r="AG16" s="7">
        <v>0.09</v>
      </c>
      <c r="AH16" s="7">
        <v>0.11</v>
      </c>
      <c r="AI16" s="7">
        <v>0.09</v>
      </c>
      <c r="AJ16" s="7">
        <v>0.12</v>
      </c>
      <c r="AK16" s="7">
        <v>0.09</v>
      </c>
      <c r="AL16" s="7">
        <v>0.09</v>
      </c>
      <c r="AM16" s="7">
        <v>0.09</v>
      </c>
      <c r="AN16" s="7">
        <v>0.11</v>
      </c>
      <c r="AO16" s="7">
        <v>0.1</v>
      </c>
      <c r="AP16" s="7">
        <v>0.09</v>
      </c>
      <c r="AQ16" s="7">
        <v>0.06</v>
      </c>
      <c r="AR16" s="7">
        <v>0.14000000000000001</v>
      </c>
      <c r="AS16" s="7">
        <v>0.15</v>
      </c>
      <c r="AT16" s="7">
        <v>0.06</v>
      </c>
      <c r="AU16" s="7">
        <v>0.04</v>
      </c>
      <c r="AV16" s="7">
        <v>0.16</v>
      </c>
      <c r="AW16" s="7">
        <v>0.1</v>
      </c>
      <c r="AX16" s="7">
        <v>0.14000000000000001</v>
      </c>
      <c r="AY16" s="7">
        <v>0.05</v>
      </c>
      <c r="AZ16" s="7">
        <v>7.0000000000000007E-2</v>
      </c>
      <c r="BA16" s="7">
        <v>0.08</v>
      </c>
      <c r="BB16" s="7">
        <v>0.11</v>
      </c>
      <c r="BC16" s="7">
        <v>0.12</v>
      </c>
      <c r="BD16" t="s">
        <v>108</v>
      </c>
      <c r="BE16" s="7">
        <v>0.08</v>
      </c>
      <c r="BF16" s="7">
        <v>0.09</v>
      </c>
      <c r="BG16" s="7">
        <v>0.09</v>
      </c>
      <c r="BH16" s="7">
        <v>0.08</v>
      </c>
      <c r="BI16" s="7">
        <v>0.09</v>
      </c>
      <c r="BJ16" s="7">
        <v>0.11</v>
      </c>
      <c r="BK16" s="7">
        <v>0.1</v>
      </c>
      <c r="BL16" s="7">
        <v>0.04</v>
      </c>
      <c r="BM16" s="7">
        <v>0.09</v>
      </c>
      <c r="BN16" s="7">
        <v>0.1</v>
      </c>
      <c r="BO16" s="7">
        <v>0.08</v>
      </c>
      <c r="BP16" s="7">
        <v>0.06</v>
      </c>
      <c r="BQ16" s="7">
        <v>0.1</v>
      </c>
      <c r="BR16" s="7">
        <v>0.1</v>
      </c>
      <c r="BS16" s="7">
        <v>0.09</v>
      </c>
      <c r="BT16" s="7">
        <v>0.08</v>
      </c>
      <c r="BU16" s="7">
        <v>0.08</v>
      </c>
      <c r="BV16" s="7">
        <v>0.14000000000000001</v>
      </c>
      <c r="BW16" s="7">
        <v>0.09</v>
      </c>
      <c r="BX16" s="7">
        <v>0.09</v>
      </c>
      <c r="BY16" s="7">
        <v>0.09</v>
      </c>
      <c r="BZ16" s="7">
        <v>0.09</v>
      </c>
    </row>
    <row r="17" spans="1:78" x14ac:dyDescent="0.25">
      <c r="A17" t="s">
        <v>893</v>
      </c>
      <c r="B17">
        <v>722</v>
      </c>
      <c r="C17">
        <v>620</v>
      </c>
      <c r="D17">
        <v>59</v>
      </c>
      <c r="E17">
        <v>43</v>
      </c>
      <c r="F17">
        <v>89</v>
      </c>
      <c r="G17">
        <v>384</v>
      </c>
      <c r="H17">
        <v>250</v>
      </c>
      <c r="I17">
        <v>203</v>
      </c>
      <c r="J17">
        <v>235</v>
      </c>
      <c r="K17">
        <v>139</v>
      </c>
      <c r="L17">
        <v>145</v>
      </c>
      <c r="M17">
        <v>184</v>
      </c>
      <c r="N17">
        <v>457</v>
      </c>
      <c r="O17">
        <v>66</v>
      </c>
      <c r="P17">
        <v>16</v>
      </c>
      <c r="Q17">
        <v>113</v>
      </c>
      <c r="R17">
        <v>609</v>
      </c>
      <c r="S17">
        <v>502</v>
      </c>
      <c r="T17">
        <v>113</v>
      </c>
      <c r="U17">
        <v>94</v>
      </c>
      <c r="V17">
        <v>546</v>
      </c>
      <c r="W17">
        <v>87</v>
      </c>
      <c r="X17">
        <v>86</v>
      </c>
      <c r="Y17">
        <v>83</v>
      </c>
      <c r="Z17">
        <v>639</v>
      </c>
      <c r="AA17">
        <v>722</v>
      </c>
      <c r="AB17">
        <v>639</v>
      </c>
      <c r="AC17">
        <v>87</v>
      </c>
      <c r="AD17">
        <v>604</v>
      </c>
      <c r="AE17">
        <v>29</v>
      </c>
      <c r="AF17">
        <v>568</v>
      </c>
      <c r="AG17">
        <v>133</v>
      </c>
      <c r="AH17">
        <v>3</v>
      </c>
      <c r="AI17">
        <v>582</v>
      </c>
      <c r="AJ17">
        <v>60</v>
      </c>
      <c r="AK17">
        <v>72</v>
      </c>
      <c r="AL17">
        <v>385</v>
      </c>
      <c r="AM17">
        <v>290</v>
      </c>
      <c r="AN17">
        <v>6</v>
      </c>
      <c r="AO17">
        <v>38</v>
      </c>
      <c r="AP17">
        <v>52</v>
      </c>
      <c r="AQ17">
        <v>94</v>
      </c>
      <c r="AR17">
        <v>30</v>
      </c>
      <c r="AS17">
        <v>35</v>
      </c>
      <c r="AT17">
        <v>87</v>
      </c>
      <c r="AU17">
        <v>57</v>
      </c>
      <c r="AV17">
        <v>39</v>
      </c>
      <c r="AW17">
        <v>9</v>
      </c>
      <c r="AX17">
        <v>51</v>
      </c>
      <c r="AY17">
        <v>76</v>
      </c>
      <c r="AZ17">
        <v>49</v>
      </c>
      <c r="BA17">
        <v>38</v>
      </c>
      <c r="BB17">
        <v>66</v>
      </c>
      <c r="BC17">
        <v>40</v>
      </c>
      <c r="BD17">
        <v>1</v>
      </c>
      <c r="BE17">
        <v>110</v>
      </c>
      <c r="BF17">
        <v>612</v>
      </c>
      <c r="BG17">
        <v>478</v>
      </c>
      <c r="BH17">
        <v>244</v>
      </c>
      <c r="BI17">
        <v>202</v>
      </c>
      <c r="BJ17">
        <v>140</v>
      </c>
      <c r="BK17">
        <v>95</v>
      </c>
      <c r="BL17">
        <v>27</v>
      </c>
      <c r="BM17">
        <v>166</v>
      </c>
      <c r="BN17">
        <v>289</v>
      </c>
      <c r="BO17">
        <v>215</v>
      </c>
      <c r="BP17">
        <v>52</v>
      </c>
      <c r="BQ17">
        <v>176</v>
      </c>
      <c r="BR17">
        <v>285</v>
      </c>
      <c r="BS17">
        <v>290</v>
      </c>
      <c r="BT17">
        <v>47</v>
      </c>
      <c r="BU17">
        <v>76</v>
      </c>
      <c r="BV17">
        <v>44</v>
      </c>
      <c r="BW17">
        <v>138</v>
      </c>
      <c r="BX17">
        <v>550</v>
      </c>
      <c r="BY17">
        <v>563</v>
      </c>
      <c r="BZ17">
        <v>493</v>
      </c>
    </row>
    <row r="18" spans="1:78" x14ac:dyDescent="0.25">
      <c r="B18" s="7">
        <v>0.6</v>
      </c>
      <c r="C18" s="7">
        <v>0.6</v>
      </c>
      <c r="D18" s="7">
        <v>0.6</v>
      </c>
      <c r="E18" s="7">
        <v>0.63</v>
      </c>
      <c r="F18" s="7">
        <v>0.51</v>
      </c>
      <c r="G18" s="7">
        <v>0.56000000000000005</v>
      </c>
      <c r="H18" s="7">
        <v>0.72</v>
      </c>
      <c r="I18" s="7">
        <v>0.56000000000000005</v>
      </c>
      <c r="J18" s="7">
        <v>0.59</v>
      </c>
      <c r="K18" s="7">
        <v>0.62</v>
      </c>
      <c r="L18" s="7">
        <v>0.67</v>
      </c>
      <c r="M18" s="7">
        <v>0.66</v>
      </c>
      <c r="N18" s="7">
        <v>0.57999999999999996</v>
      </c>
      <c r="O18" s="7">
        <v>0.64</v>
      </c>
      <c r="P18" s="7">
        <v>0.59</v>
      </c>
      <c r="Q18" s="7">
        <v>0.63</v>
      </c>
      <c r="R18" s="7">
        <v>0.6</v>
      </c>
      <c r="S18" s="7">
        <v>0.59</v>
      </c>
      <c r="T18" s="7">
        <v>0.6</v>
      </c>
      <c r="U18" s="7">
        <v>0.67</v>
      </c>
      <c r="V18" s="7">
        <v>0.56999999999999995</v>
      </c>
      <c r="W18" s="7">
        <v>0.69</v>
      </c>
      <c r="X18" s="7">
        <v>0.78</v>
      </c>
      <c r="Y18" s="7">
        <v>0.63</v>
      </c>
      <c r="Z18" s="7">
        <v>0.6</v>
      </c>
      <c r="AA18" s="7">
        <v>0.6</v>
      </c>
      <c r="AB18" s="7">
        <v>0.6</v>
      </c>
      <c r="AC18" s="7">
        <v>0.54</v>
      </c>
      <c r="AD18" s="7">
        <v>0.61</v>
      </c>
      <c r="AE18" s="7">
        <v>0.75</v>
      </c>
      <c r="AF18" s="7">
        <v>0.61</v>
      </c>
      <c r="AG18" s="7">
        <v>0.56000000000000005</v>
      </c>
      <c r="AH18" s="7">
        <v>0.31</v>
      </c>
      <c r="AI18" s="7">
        <v>0.6</v>
      </c>
      <c r="AJ18" s="7">
        <v>0.6</v>
      </c>
      <c r="AK18" s="7">
        <v>0.63</v>
      </c>
      <c r="AL18" s="7">
        <v>0.56000000000000005</v>
      </c>
      <c r="AM18" s="7">
        <v>0.66</v>
      </c>
      <c r="AN18" s="7">
        <v>0.77</v>
      </c>
      <c r="AO18" s="7">
        <v>0.67</v>
      </c>
      <c r="AP18" s="7">
        <v>0.46</v>
      </c>
      <c r="AQ18" s="7">
        <v>0.61</v>
      </c>
      <c r="AR18" s="7">
        <v>0.56000000000000005</v>
      </c>
      <c r="AS18" s="7">
        <v>0.65</v>
      </c>
      <c r="AT18" s="7">
        <v>0.65</v>
      </c>
      <c r="AU18" s="7">
        <v>0.7</v>
      </c>
      <c r="AV18" s="7">
        <v>0.56000000000000005</v>
      </c>
      <c r="AW18" s="7">
        <v>0.43</v>
      </c>
      <c r="AX18" s="7">
        <v>0.65</v>
      </c>
      <c r="AY18" s="7">
        <v>0.61</v>
      </c>
      <c r="AZ18" s="7">
        <v>0.64</v>
      </c>
      <c r="BA18" s="7">
        <v>0.57999999999999996</v>
      </c>
      <c r="BB18" s="7">
        <v>0.68</v>
      </c>
      <c r="BC18" s="7">
        <v>0.52</v>
      </c>
      <c r="BD18" s="7">
        <v>1</v>
      </c>
      <c r="BE18" s="7">
        <v>0.46</v>
      </c>
      <c r="BF18" s="7">
        <v>0.64</v>
      </c>
      <c r="BG18" s="7">
        <v>0.56999999999999995</v>
      </c>
      <c r="BH18" s="7">
        <v>0.66</v>
      </c>
      <c r="BI18" s="7">
        <v>0.5</v>
      </c>
      <c r="BJ18" s="7">
        <v>0.6</v>
      </c>
      <c r="BK18" s="7">
        <v>0.71</v>
      </c>
      <c r="BL18" s="7">
        <v>0.57999999999999996</v>
      </c>
      <c r="BM18" s="7">
        <v>0.44</v>
      </c>
      <c r="BN18" s="7">
        <v>0.61</v>
      </c>
      <c r="BO18" s="7">
        <v>0.75</v>
      </c>
      <c r="BP18" s="7">
        <v>0.82</v>
      </c>
      <c r="BQ18" s="7">
        <v>0.43</v>
      </c>
      <c r="BR18" s="7">
        <v>0.48</v>
      </c>
      <c r="BS18" s="7">
        <v>0.49</v>
      </c>
      <c r="BT18" s="7">
        <v>0.56999999999999995</v>
      </c>
      <c r="BU18" s="7">
        <v>0.41</v>
      </c>
      <c r="BV18" s="7">
        <v>0.48</v>
      </c>
      <c r="BW18" s="7">
        <v>0.41</v>
      </c>
      <c r="BX18" s="7">
        <v>0.63</v>
      </c>
      <c r="BY18" s="7">
        <v>0.62</v>
      </c>
      <c r="BZ18" s="7">
        <v>0.64</v>
      </c>
    </row>
    <row r="19" spans="1:78" x14ac:dyDescent="0.25">
      <c r="A19" t="s">
        <v>41</v>
      </c>
      <c r="B19">
        <v>24</v>
      </c>
      <c r="C19">
        <v>19</v>
      </c>
      <c r="D19">
        <v>0</v>
      </c>
      <c r="E19">
        <v>5</v>
      </c>
      <c r="F19">
        <v>3</v>
      </c>
      <c r="G19">
        <v>17</v>
      </c>
      <c r="H19">
        <v>4</v>
      </c>
      <c r="I19">
        <v>6</v>
      </c>
      <c r="J19">
        <v>9</v>
      </c>
      <c r="K19">
        <v>5</v>
      </c>
      <c r="L19">
        <v>4</v>
      </c>
      <c r="M19">
        <v>4</v>
      </c>
      <c r="N19">
        <v>9</v>
      </c>
      <c r="O19">
        <v>7</v>
      </c>
      <c r="P19">
        <v>4</v>
      </c>
      <c r="Q19">
        <v>3</v>
      </c>
      <c r="R19">
        <v>21</v>
      </c>
      <c r="S19">
        <v>16</v>
      </c>
      <c r="T19">
        <v>4</v>
      </c>
      <c r="U19">
        <v>5</v>
      </c>
      <c r="V19">
        <v>15</v>
      </c>
      <c r="W19">
        <v>4</v>
      </c>
      <c r="X19">
        <v>0</v>
      </c>
      <c r="Y19">
        <v>2</v>
      </c>
      <c r="Z19">
        <v>23</v>
      </c>
      <c r="AA19">
        <v>24</v>
      </c>
      <c r="AB19">
        <v>23</v>
      </c>
      <c r="AC19">
        <v>6</v>
      </c>
      <c r="AD19">
        <v>18</v>
      </c>
      <c r="AE19">
        <v>0</v>
      </c>
      <c r="AF19">
        <v>19</v>
      </c>
      <c r="AG19">
        <v>5</v>
      </c>
      <c r="AH19">
        <v>0</v>
      </c>
      <c r="AI19">
        <v>19</v>
      </c>
      <c r="AJ19">
        <v>2</v>
      </c>
      <c r="AK19">
        <v>4</v>
      </c>
      <c r="AL19">
        <v>15</v>
      </c>
      <c r="AM19">
        <v>7</v>
      </c>
      <c r="AN19">
        <v>0</v>
      </c>
      <c r="AO19">
        <v>2</v>
      </c>
      <c r="AP19">
        <v>5</v>
      </c>
      <c r="AQ19">
        <v>0</v>
      </c>
      <c r="AR19">
        <v>1</v>
      </c>
      <c r="AS19">
        <v>1</v>
      </c>
      <c r="AT19">
        <v>2</v>
      </c>
      <c r="AU19">
        <v>2</v>
      </c>
      <c r="AV19">
        <v>0</v>
      </c>
      <c r="AW19">
        <v>0</v>
      </c>
      <c r="AX19">
        <v>0</v>
      </c>
      <c r="AY19">
        <v>2</v>
      </c>
      <c r="AZ19">
        <v>2</v>
      </c>
      <c r="BA19">
        <v>4</v>
      </c>
      <c r="BB19">
        <v>3</v>
      </c>
      <c r="BC19">
        <v>2</v>
      </c>
      <c r="BD19">
        <v>0</v>
      </c>
      <c r="BE19">
        <v>5</v>
      </c>
      <c r="BF19">
        <v>19</v>
      </c>
      <c r="BG19">
        <v>16</v>
      </c>
      <c r="BH19">
        <v>9</v>
      </c>
      <c r="BI19">
        <v>6</v>
      </c>
      <c r="BJ19">
        <v>5</v>
      </c>
      <c r="BK19">
        <v>1</v>
      </c>
      <c r="BL19">
        <v>2</v>
      </c>
      <c r="BM19">
        <v>3</v>
      </c>
      <c r="BN19">
        <v>13</v>
      </c>
      <c r="BO19">
        <v>5</v>
      </c>
      <c r="BP19">
        <v>3</v>
      </c>
      <c r="BQ19">
        <v>4</v>
      </c>
      <c r="BR19">
        <v>11</v>
      </c>
      <c r="BS19">
        <v>12</v>
      </c>
      <c r="BT19">
        <v>4</v>
      </c>
      <c r="BU19">
        <v>3</v>
      </c>
      <c r="BV19">
        <v>0</v>
      </c>
      <c r="BW19">
        <v>4</v>
      </c>
      <c r="BX19">
        <v>14</v>
      </c>
      <c r="BY19">
        <v>16</v>
      </c>
      <c r="BZ19">
        <v>14</v>
      </c>
    </row>
    <row r="20" spans="1:78" x14ac:dyDescent="0.25">
      <c r="B20" s="7">
        <v>0.02</v>
      </c>
      <c r="C20" s="7">
        <v>0.02</v>
      </c>
      <c r="D20" t="s">
        <v>108</v>
      </c>
      <c r="E20" s="7">
        <v>7.0000000000000007E-2</v>
      </c>
      <c r="F20" s="7">
        <v>0.02</v>
      </c>
      <c r="G20" s="7">
        <v>0.03</v>
      </c>
      <c r="H20" s="7">
        <v>0.01</v>
      </c>
      <c r="I20" s="7">
        <v>0.02</v>
      </c>
      <c r="J20" s="7">
        <v>0.02</v>
      </c>
      <c r="K20" s="7">
        <v>0.02</v>
      </c>
      <c r="L20" s="7">
        <v>0.02</v>
      </c>
      <c r="M20" s="7">
        <v>0.01</v>
      </c>
      <c r="N20" s="7">
        <v>0.01</v>
      </c>
      <c r="O20" s="7">
        <v>0.06</v>
      </c>
      <c r="P20" s="7">
        <v>0.16</v>
      </c>
      <c r="Q20" s="7">
        <v>0.02</v>
      </c>
      <c r="R20" s="7">
        <v>0.02</v>
      </c>
      <c r="S20" s="7">
        <v>0.02</v>
      </c>
      <c r="T20" s="7">
        <v>0.02</v>
      </c>
      <c r="U20" s="7">
        <v>0.03</v>
      </c>
      <c r="V20" s="7">
        <v>0.02</v>
      </c>
      <c r="W20" s="7">
        <v>0.03</v>
      </c>
      <c r="X20">
        <v>0</v>
      </c>
      <c r="Y20" s="7">
        <v>0.01</v>
      </c>
      <c r="Z20" s="7">
        <v>0.02</v>
      </c>
      <c r="AA20" s="7">
        <v>0.02</v>
      </c>
      <c r="AB20" s="7">
        <v>0.02</v>
      </c>
      <c r="AC20" s="7">
        <v>0.03</v>
      </c>
      <c r="AD20" s="7">
        <v>0.02</v>
      </c>
      <c r="AE20" s="7">
        <v>0.01</v>
      </c>
      <c r="AF20" s="7">
        <v>0.02</v>
      </c>
      <c r="AG20" s="7">
        <v>0.02</v>
      </c>
      <c r="AH20" t="s">
        <v>108</v>
      </c>
      <c r="AI20" s="7">
        <v>0.02</v>
      </c>
      <c r="AJ20" s="7">
        <v>0.02</v>
      </c>
      <c r="AK20" s="7">
        <v>0.04</v>
      </c>
      <c r="AL20" s="7">
        <v>0.02</v>
      </c>
      <c r="AM20" s="7">
        <v>0.02</v>
      </c>
      <c r="AN20" t="s">
        <v>108</v>
      </c>
      <c r="AO20" s="7">
        <v>0.04</v>
      </c>
      <c r="AP20" s="7">
        <v>0.05</v>
      </c>
      <c r="AQ20" t="s">
        <v>108</v>
      </c>
      <c r="AR20" s="7">
        <v>0.01</v>
      </c>
      <c r="AS20" s="7">
        <v>0.02</v>
      </c>
      <c r="AT20" s="7">
        <v>0.01</v>
      </c>
      <c r="AU20" s="7">
        <v>0.02</v>
      </c>
      <c r="AV20" s="7">
        <v>0.01</v>
      </c>
      <c r="AW20" t="s">
        <v>108</v>
      </c>
      <c r="AX20" t="s">
        <v>108</v>
      </c>
      <c r="AY20" s="7">
        <v>0.02</v>
      </c>
      <c r="AZ20" s="7">
        <v>0.02</v>
      </c>
      <c r="BA20" s="7">
        <v>0.06</v>
      </c>
      <c r="BB20" s="7">
        <v>0.03</v>
      </c>
      <c r="BC20" s="7">
        <v>0.03</v>
      </c>
      <c r="BD20" t="s">
        <v>108</v>
      </c>
      <c r="BE20" s="7">
        <v>0.02</v>
      </c>
      <c r="BF20" s="7">
        <v>0.02</v>
      </c>
      <c r="BG20" s="7">
        <v>0.02</v>
      </c>
      <c r="BH20" s="7">
        <v>0.02</v>
      </c>
      <c r="BI20" s="7">
        <v>0.01</v>
      </c>
      <c r="BJ20" s="7">
        <v>0.02</v>
      </c>
      <c r="BK20" s="7">
        <v>0.01</v>
      </c>
      <c r="BL20" s="7">
        <v>0.03</v>
      </c>
      <c r="BM20" s="7">
        <v>0.01</v>
      </c>
      <c r="BN20" s="7">
        <v>0.03</v>
      </c>
      <c r="BO20" s="7">
        <v>0.02</v>
      </c>
      <c r="BP20" s="7">
        <v>0.05</v>
      </c>
      <c r="BQ20" s="7">
        <v>0.01</v>
      </c>
      <c r="BR20" s="7">
        <v>0.02</v>
      </c>
      <c r="BS20" s="7">
        <v>0.02</v>
      </c>
      <c r="BT20" s="7">
        <v>0.05</v>
      </c>
      <c r="BU20" s="7">
        <v>0.02</v>
      </c>
      <c r="BV20" s="7">
        <v>0.01</v>
      </c>
      <c r="BW20" s="7">
        <v>0.01</v>
      </c>
      <c r="BX20" s="7">
        <v>0.02</v>
      </c>
      <c r="BY20" s="7">
        <v>0.02</v>
      </c>
      <c r="BZ20" s="7">
        <v>0.02</v>
      </c>
    </row>
  </sheetData>
  <pageMargins left="0.7" right="0.7" top="0.75" bottom="0.75" header="0.3" footer="0.3"/>
  <pageSetup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4" x14ac:dyDescent="0.25">
      <c r="A1" t="s">
        <v>919</v>
      </c>
    </row>
    <row r="2" spans="1:4" x14ac:dyDescent="0.25">
      <c r="A2" t="s">
        <v>908</v>
      </c>
    </row>
    <row r="4" spans="1:4" x14ac:dyDescent="0.25">
      <c r="B4" t="s">
        <v>900</v>
      </c>
      <c r="C4" t="s">
        <v>901</v>
      </c>
      <c r="D4" t="s">
        <v>902</v>
      </c>
    </row>
    <row r="6" spans="1:4" x14ac:dyDescent="0.25">
      <c r="A6" t="s">
        <v>102</v>
      </c>
      <c r="B6">
        <v>1157</v>
      </c>
      <c r="C6">
        <v>1157</v>
      </c>
      <c r="D6">
        <v>1157</v>
      </c>
    </row>
    <row r="7" spans="1:4" x14ac:dyDescent="0.25">
      <c r="A7" t="s">
        <v>103</v>
      </c>
      <c r="B7">
        <v>1203</v>
      </c>
      <c r="C7">
        <v>1203</v>
      </c>
      <c r="D7">
        <v>1203</v>
      </c>
    </row>
    <row r="8" spans="1:4" x14ac:dyDescent="0.25">
      <c r="A8" t="s">
        <v>104</v>
      </c>
    </row>
    <row r="9" spans="1:4" x14ac:dyDescent="0.25">
      <c r="A9" t="s">
        <v>890</v>
      </c>
      <c r="B9">
        <v>153</v>
      </c>
      <c r="C9">
        <v>138</v>
      </c>
      <c r="D9">
        <v>127</v>
      </c>
    </row>
    <row r="10" spans="1:4" x14ac:dyDescent="0.25">
      <c r="B10" s="7">
        <v>0.13</v>
      </c>
      <c r="C10" s="7">
        <v>0.11</v>
      </c>
      <c r="D10" s="7">
        <v>0.11</v>
      </c>
    </row>
    <row r="11" spans="1:4" x14ac:dyDescent="0.25">
      <c r="A11" t="s">
        <v>891</v>
      </c>
      <c r="B11">
        <v>313</v>
      </c>
      <c r="C11">
        <v>270</v>
      </c>
      <c r="D11">
        <v>222</v>
      </c>
    </row>
    <row r="12" spans="1:4" x14ac:dyDescent="0.25">
      <c r="B12" s="7">
        <v>0.26</v>
      </c>
      <c r="C12" s="7">
        <v>0.22</v>
      </c>
      <c r="D12" s="7">
        <v>0.18</v>
      </c>
    </row>
    <row r="13" spans="1:4" x14ac:dyDescent="0.25">
      <c r="A13" t="s">
        <v>892</v>
      </c>
      <c r="B13">
        <v>114</v>
      </c>
      <c r="C13">
        <v>117</v>
      </c>
      <c r="D13">
        <v>108</v>
      </c>
    </row>
    <row r="14" spans="1:4" x14ac:dyDescent="0.25">
      <c r="B14" s="7">
        <v>0.09</v>
      </c>
      <c r="C14" s="7">
        <v>0.1</v>
      </c>
      <c r="D14" s="7">
        <v>0.09</v>
      </c>
    </row>
    <row r="15" spans="1:4" x14ac:dyDescent="0.25">
      <c r="A15" t="s">
        <v>893</v>
      </c>
      <c r="B15">
        <v>599</v>
      </c>
      <c r="C15">
        <v>659</v>
      </c>
      <c r="D15">
        <v>722</v>
      </c>
    </row>
    <row r="16" spans="1:4" x14ac:dyDescent="0.25">
      <c r="B16" s="7">
        <v>0.5</v>
      </c>
      <c r="C16" s="7">
        <v>0.55000000000000004</v>
      </c>
      <c r="D16" s="7">
        <v>0.6</v>
      </c>
    </row>
    <row r="17" spans="1:4" x14ac:dyDescent="0.25">
      <c r="A17" t="s">
        <v>40</v>
      </c>
      <c r="B17">
        <v>0</v>
      </c>
      <c r="C17">
        <v>1</v>
      </c>
      <c r="D17">
        <v>0</v>
      </c>
    </row>
    <row r="18" spans="1:4" x14ac:dyDescent="0.25">
      <c r="B18" t="s">
        <v>108</v>
      </c>
      <c r="C18">
        <v>0</v>
      </c>
      <c r="D18" t="s">
        <v>108</v>
      </c>
    </row>
    <row r="19" spans="1:4" x14ac:dyDescent="0.25">
      <c r="A19" t="s">
        <v>41</v>
      </c>
      <c r="B19">
        <v>24</v>
      </c>
      <c r="C19">
        <v>18</v>
      </c>
      <c r="D19">
        <v>24</v>
      </c>
    </row>
    <row r="20" spans="1:4" x14ac:dyDescent="0.25">
      <c r="B20" s="7">
        <v>0.02</v>
      </c>
      <c r="C20" s="7">
        <v>0.02</v>
      </c>
      <c r="D20" s="7">
        <v>0.02</v>
      </c>
    </row>
  </sheetData>
  <pageMargins left="0.7" right="0.7" top="0.75" bottom="0.75" header="0.3" footer="0.3"/>
  <pageSetup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921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2010</v>
      </c>
      <c r="C11">
        <v>1727</v>
      </c>
      <c r="D11">
        <v>182</v>
      </c>
      <c r="E11">
        <v>100</v>
      </c>
      <c r="F11">
        <v>308</v>
      </c>
      <c r="G11">
        <v>1104</v>
      </c>
      <c r="H11">
        <v>598</v>
      </c>
      <c r="I11">
        <v>659</v>
      </c>
      <c r="J11">
        <v>651</v>
      </c>
      <c r="K11">
        <v>371</v>
      </c>
      <c r="L11">
        <v>329</v>
      </c>
      <c r="M11">
        <v>436</v>
      </c>
      <c r="N11">
        <v>1390</v>
      </c>
      <c r="O11">
        <v>146</v>
      </c>
      <c r="P11">
        <v>37</v>
      </c>
      <c r="Q11">
        <v>330</v>
      </c>
      <c r="R11">
        <v>1680</v>
      </c>
      <c r="S11">
        <v>1469</v>
      </c>
      <c r="T11">
        <v>317</v>
      </c>
      <c r="U11">
        <v>200</v>
      </c>
      <c r="V11">
        <v>1640</v>
      </c>
      <c r="W11">
        <v>164</v>
      </c>
      <c r="X11">
        <v>199</v>
      </c>
      <c r="Y11">
        <v>230</v>
      </c>
      <c r="Z11">
        <v>1780</v>
      </c>
      <c r="AA11">
        <v>2006</v>
      </c>
      <c r="AB11">
        <v>1777</v>
      </c>
      <c r="AC11">
        <v>293</v>
      </c>
      <c r="AD11">
        <v>1621</v>
      </c>
      <c r="AE11">
        <v>87</v>
      </c>
      <c r="AF11">
        <v>1567</v>
      </c>
      <c r="AG11">
        <v>394</v>
      </c>
      <c r="AH11">
        <v>13</v>
      </c>
      <c r="AI11">
        <v>1645</v>
      </c>
      <c r="AJ11">
        <v>175</v>
      </c>
      <c r="AK11">
        <v>172</v>
      </c>
      <c r="AL11">
        <v>1072</v>
      </c>
      <c r="AM11">
        <v>780</v>
      </c>
      <c r="AN11">
        <v>26</v>
      </c>
      <c r="AO11">
        <v>128</v>
      </c>
      <c r="AP11">
        <v>166</v>
      </c>
      <c r="AQ11">
        <v>240</v>
      </c>
      <c r="AR11">
        <v>88</v>
      </c>
      <c r="AS11">
        <v>96</v>
      </c>
      <c r="AT11">
        <v>240</v>
      </c>
      <c r="AU11">
        <v>122</v>
      </c>
      <c r="AV11">
        <v>96</v>
      </c>
      <c r="AW11">
        <v>47</v>
      </c>
      <c r="AX11">
        <v>135</v>
      </c>
      <c r="AY11">
        <v>199</v>
      </c>
      <c r="AZ11">
        <v>135</v>
      </c>
      <c r="BA11">
        <v>92</v>
      </c>
      <c r="BB11">
        <v>206</v>
      </c>
      <c r="BC11">
        <v>139</v>
      </c>
      <c r="BD11">
        <v>8</v>
      </c>
      <c r="BE11">
        <v>396</v>
      </c>
      <c r="BF11">
        <v>1614</v>
      </c>
      <c r="BG11">
        <v>1373</v>
      </c>
      <c r="BH11">
        <v>637</v>
      </c>
      <c r="BI11">
        <v>638</v>
      </c>
      <c r="BJ11">
        <v>362</v>
      </c>
      <c r="BK11">
        <v>253</v>
      </c>
      <c r="BL11">
        <v>93</v>
      </c>
      <c r="BM11">
        <v>585</v>
      </c>
      <c r="BN11">
        <v>763</v>
      </c>
      <c r="BO11">
        <v>561</v>
      </c>
      <c r="BP11">
        <v>101</v>
      </c>
      <c r="BQ11">
        <v>612</v>
      </c>
      <c r="BR11">
        <v>838</v>
      </c>
      <c r="BS11">
        <v>836</v>
      </c>
      <c r="BT11">
        <v>149</v>
      </c>
      <c r="BU11">
        <v>277</v>
      </c>
      <c r="BV11">
        <v>166</v>
      </c>
      <c r="BW11">
        <v>472</v>
      </c>
      <c r="BX11">
        <v>1356</v>
      </c>
      <c r="BY11">
        <v>1421</v>
      </c>
      <c r="BZ11">
        <v>1148</v>
      </c>
    </row>
    <row r="12" spans="1:78" x14ac:dyDescent="0.25">
      <c r="B12" s="7">
        <v>0.34</v>
      </c>
      <c r="C12" s="7">
        <v>0.34</v>
      </c>
      <c r="D12" s="7">
        <v>0.33</v>
      </c>
      <c r="E12" s="7">
        <v>0.28000000000000003</v>
      </c>
      <c r="F12" s="7">
        <v>0.26</v>
      </c>
      <c r="G12" s="7">
        <v>0.36</v>
      </c>
      <c r="H12" s="7">
        <v>0.35</v>
      </c>
      <c r="I12" s="7">
        <v>0.45</v>
      </c>
      <c r="J12" s="7">
        <v>0.34</v>
      </c>
      <c r="K12" s="7">
        <v>0.3</v>
      </c>
      <c r="L12" s="7">
        <v>0.23</v>
      </c>
      <c r="M12" s="7">
        <v>0.26</v>
      </c>
      <c r="N12" s="7">
        <v>0.4</v>
      </c>
      <c r="O12" s="7">
        <v>0.23</v>
      </c>
      <c r="P12" s="7">
        <v>0.19</v>
      </c>
      <c r="Q12" s="7">
        <v>0.35</v>
      </c>
      <c r="R12" s="7">
        <v>0.33</v>
      </c>
      <c r="S12" s="7">
        <v>0.4</v>
      </c>
      <c r="T12" s="7">
        <v>0.26</v>
      </c>
      <c r="U12" s="7">
        <v>0.2</v>
      </c>
      <c r="V12" s="7">
        <v>0.37</v>
      </c>
      <c r="W12" s="7">
        <v>0.27</v>
      </c>
      <c r="X12" s="7">
        <v>0.23</v>
      </c>
      <c r="Y12" s="7">
        <v>0.32</v>
      </c>
      <c r="Z12" s="7">
        <v>0.34</v>
      </c>
      <c r="AA12" s="7">
        <v>0.34</v>
      </c>
      <c r="AB12" s="7">
        <v>0.34</v>
      </c>
      <c r="AC12" s="7">
        <v>0.41</v>
      </c>
      <c r="AD12" s="7">
        <v>0.35</v>
      </c>
      <c r="AE12" s="7">
        <v>0.17</v>
      </c>
      <c r="AF12" s="7">
        <v>0.33</v>
      </c>
      <c r="AG12" s="7">
        <v>0.43</v>
      </c>
      <c r="AH12" s="7">
        <v>0.35</v>
      </c>
      <c r="AI12" s="7">
        <v>0.38</v>
      </c>
      <c r="AJ12" s="7">
        <v>0.32</v>
      </c>
      <c r="AK12" s="7">
        <v>0.18</v>
      </c>
      <c r="AL12" s="7">
        <v>0.45</v>
      </c>
      <c r="AM12" s="7">
        <v>0.27</v>
      </c>
      <c r="AN12" s="7">
        <v>0.45</v>
      </c>
      <c r="AO12" s="7">
        <v>0.18</v>
      </c>
      <c r="AP12" s="7">
        <v>0.28000000000000003</v>
      </c>
      <c r="AQ12" s="7">
        <v>0.42</v>
      </c>
      <c r="AR12" s="7">
        <v>0.16</v>
      </c>
      <c r="AS12" s="7">
        <v>0.3</v>
      </c>
      <c r="AT12" s="7">
        <v>0.43</v>
      </c>
      <c r="AU12" s="7">
        <v>0.35</v>
      </c>
      <c r="AV12" s="7">
        <v>0.2</v>
      </c>
      <c r="AW12" s="7">
        <v>0.33</v>
      </c>
      <c r="AX12" s="7">
        <v>0.33</v>
      </c>
      <c r="AY12" s="7">
        <v>0.37</v>
      </c>
      <c r="AZ12" s="7">
        <v>0.33</v>
      </c>
      <c r="BA12" s="7">
        <v>0.31</v>
      </c>
      <c r="BB12" s="7">
        <v>0.47</v>
      </c>
      <c r="BC12" s="7">
        <v>0.44</v>
      </c>
      <c r="BD12" s="7">
        <v>0.3</v>
      </c>
      <c r="BE12" s="7">
        <v>0.44</v>
      </c>
      <c r="BF12" s="7">
        <v>0.32</v>
      </c>
      <c r="BG12" s="7">
        <v>0.42</v>
      </c>
      <c r="BH12" s="7">
        <v>0.24</v>
      </c>
      <c r="BI12" s="7">
        <v>0.49</v>
      </c>
      <c r="BJ12" s="7">
        <v>0.42</v>
      </c>
      <c r="BK12" s="7">
        <v>0.33</v>
      </c>
      <c r="BL12" s="7">
        <v>0.46</v>
      </c>
      <c r="BM12" s="7">
        <v>0.66</v>
      </c>
      <c r="BN12" s="7">
        <v>0.45</v>
      </c>
      <c r="BO12" s="7">
        <v>0.26</v>
      </c>
      <c r="BP12" s="7">
        <v>0.08</v>
      </c>
      <c r="BQ12" s="7">
        <v>0.61</v>
      </c>
      <c r="BR12" s="7">
        <v>0.53</v>
      </c>
      <c r="BS12" s="7">
        <v>0.55000000000000004</v>
      </c>
      <c r="BT12" s="7">
        <v>0.33</v>
      </c>
      <c r="BU12" s="7">
        <v>0.52</v>
      </c>
      <c r="BV12" s="7">
        <v>0.56000000000000005</v>
      </c>
      <c r="BW12" s="7">
        <v>0.62</v>
      </c>
      <c r="BX12" s="7">
        <v>0.34</v>
      </c>
      <c r="BY12" s="7">
        <v>0.35</v>
      </c>
      <c r="BZ12" s="7">
        <v>0.33</v>
      </c>
    </row>
    <row r="13" spans="1:78" x14ac:dyDescent="0.25">
      <c r="A13" t="s">
        <v>55</v>
      </c>
      <c r="B13">
        <v>3567</v>
      </c>
      <c r="C13">
        <v>3015</v>
      </c>
      <c r="D13">
        <v>336</v>
      </c>
      <c r="E13">
        <v>216</v>
      </c>
      <c r="F13">
        <v>789</v>
      </c>
      <c r="G13">
        <v>1807</v>
      </c>
      <c r="H13">
        <v>972</v>
      </c>
      <c r="I13">
        <v>706</v>
      </c>
      <c r="J13">
        <v>1122</v>
      </c>
      <c r="K13">
        <v>778</v>
      </c>
      <c r="L13">
        <v>962</v>
      </c>
      <c r="M13">
        <v>1115</v>
      </c>
      <c r="N13">
        <v>1912</v>
      </c>
      <c r="O13">
        <v>417</v>
      </c>
      <c r="P13">
        <v>124</v>
      </c>
      <c r="Q13">
        <v>550</v>
      </c>
      <c r="R13">
        <v>3017</v>
      </c>
      <c r="S13">
        <v>1980</v>
      </c>
      <c r="T13">
        <v>830</v>
      </c>
      <c r="U13">
        <v>697</v>
      </c>
      <c r="V13">
        <v>2552</v>
      </c>
      <c r="W13">
        <v>399</v>
      </c>
      <c r="X13">
        <v>581</v>
      </c>
      <c r="Y13">
        <v>443</v>
      </c>
      <c r="Z13">
        <v>3124</v>
      </c>
      <c r="AA13">
        <v>3559</v>
      </c>
      <c r="AB13">
        <v>3116</v>
      </c>
      <c r="AC13">
        <v>390</v>
      </c>
      <c r="AD13">
        <v>2778</v>
      </c>
      <c r="AE13">
        <v>357</v>
      </c>
      <c r="AF13">
        <v>2820</v>
      </c>
      <c r="AG13">
        <v>481</v>
      </c>
      <c r="AH13">
        <v>25</v>
      </c>
      <c r="AI13">
        <v>2434</v>
      </c>
      <c r="AJ13">
        <v>325</v>
      </c>
      <c r="AK13">
        <v>744</v>
      </c>
      <c r="AL13">
        <v>1178</v>
      </c>
      <c r="AM13">
        <v>1894</v>
      </c>
      <c r="AN13">
        <v>31</v>
      </c>
      <c r="AO13">
        <v>452</v>
      </c>
      <c r="AP13">
        <v>356</v>
      </c>
      <c r="AQ13">
        <v>308</v>
      </c>
      <c r="AR13">
        <v>412</v>
      </c>
      <c r="AS13">
        <v>202</v>
      </c>
      <c r="AT13">
        <v>292</v>
      </c>
      <c r="AU13">
        <v>208</v>
      </c>
      <c r="AV13">
        <v>373</v>
      </c>
      <c r="AW13">
        <v>85</v>
      </c>
      <c r="AX13">
        <v>245</v>
      </c>
      <c r="AY13">
        <v>301</v>
      </c>
      <c r="AZ13">
        <v>233</v>
      </c>
      <c r="BA13">
        <v>171</v>
      </c>
      <c r="BB13">
        <v>204</v>
      </c>
      <c r="BC13">
        <v>165</v>
      </c>
      <c r="BD13">
        <v>12</v>
      </c>
      <c r="BE13">
        <v>457</v>
      </c>
      <c r="BF13">
        <v>3110</v>
      </c>
      <c r="BG13">
        <v>1733</v>
      </c>
      <c r="BH13">
        <v>1834</v>
      </c>
      <c r="BI13">
        <v>613</v>
      </c>
      <c r="BJ13">
        <v>460</v>
      </c>
      <c r="BK13">
        <v>467</v>
      </c>
      <c r="BL13">
        <v>93</v>
      </c>
      <c r="BM13">
        <v>277</v>
      </c>
      <c r="BN13">
        <v>841</v>
      </c>
      <c r="BO13">
        <v>1454</v>
      </c>
      <c r="BP13">
        <v>995</v>
      </c>
      <c r="BQ13">
        <v>352</v>
      </c>
      <c r="BR13">
        <v>668</v>
      </c>
      <c r="BS13">
        <v>626</v>
      </c>
      <c r="BT13">
        <v>271</v>
      </c>
      <c r="BU13">
        <v>235</v>
      </c>
      <c r="BV13">
        <v>111</v>
      </c>
      <c r="BW13">
        <v>259</v>
      </c>
      <c r="BX13">
        <v>2386</v>
      </c>
      <c r="BY13">
        <v>2351</v>
      </c>
      <c r="BZ13">
        <v>2144</v>
      </c>
    </row>
    <row r="14" spans="1:78" x14ac:dyDescent="0.25">
      <c r="B14" s="7">
        <v>0.6</v>
      </c>
      <c r="C14" s="7">
        <v>0.59</v>
      </c>
      <c r="D14" s="7">
        <v>0.6</v>
      </c>
      <c r="E14" s="7">
        <v>0.61</v>
      </c>
      <c r="F14" s="7">
        <v>0.67</v>
      </c>
      <c r="G14" s="7">
        <v>0.57999999999999996</v>
      </c>
      <c r="H14" s="7">
        <v>0.56999999999999995</v>
      </c>
      <c r="I14" s="7">
        <v>0.49</v>
      </c>
      <c r="J14" s="7">
        <v>0.59</v>
      </c>
      <c r="K14" s="7">
        <v>0.63</v>
      </c>
      <c r="L14" s="7">
        <v>0.68</v>
      </c>
      <c r="M14" s="7">
        <v>0.67</v>
      </c>
      <c r="N14" s="7">
        <v>0.55000000000000004</v>
      </c>
      <c r="O14" s="7">
        <v>0.65</v>
      </c>
      <c r="P14" s="7">
        <v>0.64</v>
      </c>
      <c r="Q14" s="7">
        <v>0.57999999999999996</v>
      </c>
      <c r="R14" s="7">
        <v>0.6</v>
      </c>
      <c r="S14" s="7">
        <v>0.54</v>
      </c>
      <c r="T14" s="7">
        <v>0.67</v>
      </c>
      <c r="U14" s="7">
        <v>0.71</v>
      </c>
      <c r="V14" s="7">
        <v>0.56999999999999995</v>
      </c>
      <c r="W14" s="7">
        <v>0.66</v>
      </c>
      <c r="X14" s="7">
        <v>0.67</v>
      </c>
      <c r="Y14" s="7">
        <v>0.62</v>
      </c>
      <c r="Z14" s="7">
        <v>0.59</v>
      </c>
      <c r="AA14" s="7">
        <v>0.6</v>
      </c>
      <c r="AB14" s="7">
        <v>0.59</v>
      </c>
      <c r="AC14" s="7">
        <v>0.54</v>
      </c>
      <c r="AD14" s="7">
        <v>0.59</v>
      </c>
      <c r="AE14" s="7">
        <v>0.68</v>
      </c>
      <c r="AF14" s="7">
        <v>0.6</v>
      </c>
      <c r="AG14" s="7">
        <v>0.52</v>
      </c>
      <c r="AH14" s="7">
        <v>0.65</v>
      </c>
      <c r="AI14" s="7">
        <v>0.56000000000000005</v>
      </c>
      <c r="AJ14" s="7">
        <v>0.59</v>
      </c>
      <c r="AK14" s="7">
        <v>0.76</v>
      </c>
      <c r="AL14" s="7">
        <v>0.5</v>
      </c>
      <c r="AM14" s="7">
        <v>0.67</v>
      </c>
      <c r="AN14" s="7">
        <v>0.53</v>
      </c>
      <c r="AO14" s="7">
        <v>0.64</v>
      </c>
      <c r="AP14" s="7">
        <v>0.6</v>
      </c>
      <c r="AQ14" s="7">
        <v>0.54</v>
      </c>
      <c r="AR14" s="7">
        <v>0.75</v>
      </c>
      <c r="AS14" s="7">
        <v>0.64</v>
      </c>
      <c r="AT14" s="7">
        <v>0.53</v>
      </c>
      <c r="AU14" s="7">
        <v>0.6</v>
      </c>
      <c r="AV14" s="7">
        <v>0.76</v>
      </c>
      <c r="AW14" s="7">
        <v>0.6</v>
      </c>
      <c r="AX14" s="7">
        <v>0.6</v>
      </c>
      <c r="AY14" s="7">
        <v>0.56000000000000005</v>
      </c>
      <c r="AZ14" s="7">
        <v>0.56000000000000005</v>
      </c>
      <c r="BA14" s="7">
        <v>0.57999999999999996</v>
      </c>
      <c r="BB14" s="7">
        <v>0.46</v>
      </c>
      <c r="BC14" s="7">
        <v>0.53</v>
      </c>
      <c r="BD14" s="7">
        <v>0.48</v>
      </c>
      <c r="BE14" s="7">
        <v>0.51</v>
      </c>
      <c r="BF14" s="7">
        <v>0.61</v>
      </c>
      <c r="BG14" s="7">
        <v>0.53</v>
      </c>
      <c r="BH14" s="7">
        <v>0.68</v>
      </c>
      <c r="BI14" s="7">
        <v>0.47</v>
      </c>
      <c r="BJ14" s="7">
        <v>0.53</v>
      </c>
      <c r="BK14" s="7">
        <v>0.61</v>
      </c>
      <c r="BL14" s="7">
        <v>0.47</v>
      </c>
      <c r="BM14" s="7">
        <v>0.31</v>
      </c>
      <c r="BN14" s="7">
        <v>0.5</v>
      </c>
      <c r="BO14" s="7">
        <v>0.67</v>
      </c>
      <c r="BP14" s="7">
        <v>0.79</v>
      </c>
      <c r="BQ14" s="7">
        <v>0.35</v>
      </c>
      <c r="BR14" s="7">
        <v>0.42</v>
      </c>
      <c r="BS14" s="7">
        <v>0.41</v>
      </c>
      <c r="BT14" s="7">
        <v>0.6</v>
      </c>
      <c r="BU14" s="7">
        <v>0.44</v>
      </c>
      <c r="BV14" s="7">
        <v>0.38</v>
      </c>
      <c r="BW14" s="7">
        <v>0.34</v>
      </c>
      <c r="BX14" s="7">
        <v>0.6</v>
      </c>
      <c r="BY14" s="7">
        <v>0.57999999999999996</v>
      </c>
      <c r="BZ14" s="7">
        <v>0.61</v>
      </c>
    </row>
    <row r="15" spans="1:78" x14ac:dyDescent="0.25">
      <c r="A15" t="s">
        <v>40</v>
      </c>
      <c r="B15">
        <v>25</v>
      </c>
      <c r="C15">
        <v>19</v>
      </c>
      <c r="D15">
        <v>4</v>
      </c>
      <c r="E15">
        <v>2</v>
      </c>
      <c r="F15">
        <v>5</v>
      </c>
      <c r="G15">
        <v>13</v>
      </c>
      <c r="H15">
        <v>8</v>
      </c>
      <c r="I15">
        <v>2</v>
      </c>
      <c r="J15">
        <v>6</v>
      </c>
      <c r="K15">
        <v>9</v>
      </c>
      <c r="L15">
        <v>9</v>
      </c>
      <c r="M15">
        <v>5</v>
      </c>
      <c r="N15">
        <v>3</v>
      </c>
      <c r="O15">
        <v>17</v>
      </c>
      <c r="P15">
        <v>0</v>
      </c>
      <c r="Q15">
        <v>3</v>
      </c>
      <c r="R15">
        <v>22</v>
      </c>
      <c r="S15">
        <v>10</v>
      </c>
      <c r="T15">
        <v>8</v>
      </c>
      <c r="U15">
        <v>6</v>
      </c>
      <c r="V15">
        <v>8</v>
      </c>
      <c r="W15">
        <v>1</v>
      </c>
      <c r="X15">
        <v>5</v>
      </c>
      <c r="Y15">
        <v>4</v>
      </c>
      <c r="Z15">
        <v>21</v>
      </c>
      <c r="AA15">
        <v>25</v>
      </c>
      <c r="AB15">
        <v>21</v>
      </c>
      <c r="AC15">
        <v>1</v>
      </c>
      <c r="AD15">
        <v>11</v>
      </c>
      <c r="AE15">
        <v>5</v>
      </c>
      <c r="AF15">
        <v>18</v>
      </c>
      <c r="AG15">
        <v>1</v>
      </c>
      <c r="AH15">
        <v>0</v>
      </c>
      <c r="AI15">
        <v>13</v>
      </c>
      <c r="AJ15">
        <v>3</v>
      </c>
      <c r="AK15">
        <v>3</v>
      </c>
      <c r="AL15">
        <v>7</v>
      </c>
      <c r="AM15">
        <v>8</v>
      </c>
      <c r="AN15">
        <v>0</v>
      </c>
      <c r="AO15">
        <v>4</v>
      </c>
      <c r="AP15">
        <v>1</v>
      </c>
      <c r="AQ15">
        <v>0</v>
      </c>
      <c r="AR15">
        <v>2</v>
      </c>
      <c r="AS15">
        <v>0</v>
      </c>
      <c r="AT15">
        <v>0</v>
      </c>
      <c r="AU15">
        <v>5</v>
      </c>
      <c r="AV15">
        <v>2</v>
      </c>
      <c r="AW15">
        <v>0</v>
      </c>
      <c r="AX15">
        <v>4</v>
      </c>
      <c r="AY15">
        <v>0</v>
      </c>
      <c r="AZ15">
        <v>0</v>
      </c>
      <c r="BA15">
        <v>3</v>
      </c>
      <c r="BB15">
        <v>4</v>
      </c>
      <c r="BC15">
        <v>2</v>
      </c>
      <c r="BD15">
        <v>2</v>
      </c>
      <c r="BE15">
        <v>4</v>
      </c>
      <c r="BF15">
        <v>21</v>
      </c>
      <c r="BG15">
        <v>6</v>
      </c>
      <c r="BH15">
        <v>19</v>
      </c>
      <c r="BI15">
        <v>5</v>
      </c>
      <c r="BJ15">
        <v>1</v>
      </c>
      <c r="BK15">
        <v>1</v>
      </c>
      <c r="BL15">
        <v>0</v>
      </c>
      <c r="BM15">
        <v>1</v>
      </c>
      <c r="BN15">
        <v>4</v>
      </c>
      <c r="BO15">
        <v>4</v>
      </c>
      <c r="BP15">
        <v>17</v>
      </c>
      <c r="BQ15">
        <v>4</v>
      </c>
      <c r="BR15">
        <v>4</v>
      </c>
      <c r="BS15">
        <v>4</v>
      </c>
      <c r="BT15">
        <v>2</v>
      </c>
      <c r="BU15">
        <v>4</v>
      </c>
      <c r="BV15">
        <v>2</v>
      </c>
      <c r="BW15">
        <v>3</v>
      </c>
      <c r="BX15">
        <v>9</v>
      </c>
      <c r="BY15">
        <v>7</v>
      </c>
      <c r="BZ15">
        <v>6</v>
      </c>
    </row>
    <row r="16" spans="1:78" x14ac:dyDescent="0.25">
      <c r="B16">
        <v>0</v>
      </c>
      <c r="C16">
        <v>0</v>
      </c>
      <c r="D16" s="7">
        <v>0.01</v>
      </c>
      <c r="E16" s="7">
        <v>0.01</v>
      </c>
      <c r="F16">
        <v>0</v>
      </c>
      <c r="G16">
        <v>0</v>
      </c>
      <c r="H16">
        <v>0</v>
      </c>
      <c r="I16">
        <v>0</v>
      </c>
      <c r="J16">
        <v>0</v>
      </c>
      <c r="K16" s="7">
        <v>0.01</v>
      </c>
      <c r="L16" s="7">
        <v>0.01</v>
      </c>
      <c r="M16">
        <v>0</v>
      </c>
      <c r="N16">
        <v>0</v>
      </c>
      <c r="O16" s="7">
        <v>0.03</v>
      </c>
      <c r="P16" t="s">
        <v>106</v>
      </c>
      <c r="Q16">
        <v>0</v>
      </c>
      <c r="R16">
        <v>0</v>
      </c>
      <c r="S16">
        <v>0</v>
      </c>
      <c r="T16" s="7">
        <v>0.01</v>
      </c>
      <c r="U16" s="7">
        <v>0.01</v>
      </c>
      <c r="V16">
        <v>0</v>
      </c>
      <c r="W16">
        <v>0</v>
      </c>
      <c r="X16" s="7">
        <v>0.01</v>
      </c>
      <c r="Y16" s="7">
        <v>0.01</v>
      </c>
      <c r="Z16">
        <v>0</v>
      </c>
      <c r="AA16">
        <v>0</v>
      </c>
      <c r="AB16">
        <v>0</v>
      </c>
      <c r="AC16">
        <v>0</v>
      </c>
      <c r="AD16">
        <v>0</v>
      </c>
      <c r="AE16" s="7">
        <v>0.01</v>
      </c>
      <c r="AF16">
        <v>0</v>
      </c>
      <c r="AG16">
        <v>0</v>
      </c>
      <c r="AH16" t="s">
        <v>106</v>
      </c>
      <c r="AI16">
        <v>0</v>
      </c>
      <c r="AJ16">
        <v>0</v>
      </c>
      <c r="AK16">
        <v>0</v>
      </c>
      <c r="AL16">
        <v>0</v>
      </c>
      <c r="AM16">
        <v>0</v>
      </c>
      <c r="AN16" t="s">
        <v>106</v>
      </c>
      <c r="AO16" s="7">
        <v>0.01</v>
      </c>
      <c r="AP16">
        <v>0</v>
      </c>
      <c r="AQ16" t="s">
        <v>106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 s="7">
        <v>0.01</v>
      </c>
      <c r="BB16" s="7">
        <v>0.01</v>
      </c>
      <c r="BC16" s="7">
        <v>0.01</v>
      </c>
      <c r="BD16" s="7">
        <v>7.0000000000000007E-2</v>
      </c>
      <c r="BE16">
        <v>0</v>
      </c>
      <c r="BF16">
        <v>0</v>
      </c>
      <c r="BG16">
        <v>0</v>
      </c>
      <c r="BH16" s="7">
        <v>0.01</v>
      </c>
      <c r="BI16">
        <v>0</v>
      </c>
      <c r="BJ16">
        <v>0</v>
      </c>
      <c r="BK16">
        <v>0</v>
      </c>
      <c r="BL16" t="s">
        <v>106</v>
      </c>
      <c r="BM16">
        <v>0</v>
      </c>
      <c r="BN16">
        <v>0</v>
      </c>
      <c r="BO16">
        <v>0</v>
      </c>
      <c r="BP16" s="7">
        <v>0.01</v>
      </c>
      <c r="BQ16">
        <v>0</v>
      </c>
      <c r="BR16">
        <v>0</v>
      </c>
      <c r="BS16">
        <v>0</v>
      </c>
      <c r="BT16">
        <v>0</v>
      </c>
      <c r="BU16" s="7">
        <v>0.01</v>
      </c>
      <c r="BV16" s="7">
        <v>0.01</v>
      </c>
      <c r="BW16">
        <v>0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385</v>
      </c>
      <c r="C17">
        <v>311</v>
      </c>
      <c r="D17">
        <v>37</v>
      </c>
      <c r="E17">
        <v>37</v>
      </c>
      <c r="F17">
        <v>70</v>
      </c>
      <c r="G17">
        <v>184</v>
      </c>
      <c r="H17">
        <v>130</v>
      </c>
      <c r="I17">
        <v>87</v>
      </c>
      <c r="J17">
        <v>117</v>
      </c>
      <c r="K17">
        <v>70</v>
      </c>
      <c r="L17">
        <v>111</v>
      </c>
      <c r="M17">
        <v>101</v>
      </c>
      <c r="N17">
        <v>189</v>
      </c>
      <c r="O17">
        <v>61</v>
      </c>
      <c r="P17">
        <v>33</v>
      </c>
      <c r="Q17">
        <v>66</v>
      </c>
      <c r="R17">
        <v>319</v>
      </c>
      <c r="S17">
        <v>231</v>
      </c>
      <c r="T17">
        <v>77</v>
      </c>
      <c r="U17">
        <v>73</v>
      </c>
      <c r="V17">
        <v>241</v>
      </c>
      <c r="W17">
        <v>44</v>
      </c>
      <c r="X17">
        <v>83</v>
      </c>
      <c r="Y17">
        <v>40</v>
      </c>
      <c r="Z17">
        <v>344</v>
      </c>
      <c r="AA17">
        <v>380</v>
      </c>
      <c r="AB17">
        <v>339</v>
      </c>
      <c r="AC17">
        <v>32</v>
      </c>
      <c r="AD17">
        <v>271</v>
      </c>
      <c r="AE17">
        <v>73</v>
      </c>
      <c r="AF17">
        <v>292</v>
      </c>
      <c r="AG17">
        <v>43</v>
      </c>
      <c r="AH17">
        <v>0</v>
      </c>
      <c r="AI17">
        <v>259</v>
      </c>
      <c r="AJ17">
        <v>46</v>
      </c>
      <c r="AK17">
        <v>62</v>
      </c>
      <c r="AL17">
        <v>105</v>
      </c>
      <c r="AM17">
        <v>159</v>
      </c>
      <c r="AN17">
        <v>1</v>
      </c>
      <c r="AO17">
        <v>118</v>
      </c>
      <c r="AP17">
        <v>67</v>
      </c>
      <c r="AQ17">
        <v>19</v>
      </c>
      <c r="AR17">
        <v>45</v>
      </c>
      <c r="AS17">
        <v>20</v>
      </c>
      <c r="AT17">
        <v>23</v>
      </c>
      <c r="AU17">
        <v>13</v>
      </c>
      <c r="AV17">
        <v>19</v>
      </c>
      <c r="AW17">
        <v>10</v>
      </c>
      <c r="AX17">
        <v>25</v>
      </c>
      <c r="AY17">
        <v>34</v>
      </c>
      <c r="AZ17">
        <v>45</v>
      </c>
      <c r="BA17">
        <v>27</v>
      </c>
      <c r="BB17">
        <v>28</v>
      </c>
      <c r="BC17">
        <v>7</v>
      </c>
      <c r="BD17">
        <v>4</v>
      </c>
      <c r="BE17">
        <v>42</v>
      </c>
      <c r="BF17">
        <v>342</v>
      </c>
      <c r="BG17">
        <v>185</v>
      </c>
      <c r="BH17">
        <v>200</v>
      </c>
      <c r="BI17">
        <v>45</v>
      </c>
      <c r="BJ17">
        <v>44</v>
      </c>
      <c r="BK17">
        <v>47</v>
      </c>
      <c r="BL17">
        <v>13</v>
      </c>
      <c r="BM17">
        <v>21</v>
      </c>
      <c r="BN17">
        <v>73</v>
      </c>
      <c r="BO17">
        <v>146</v>
      </c>
      <c r="BP17">
        <v>144</v>
      </c>
      <c r="BQ17">
        <v>39</v>
      </c>
      <c r="BR17">
        <v>62</v>
      </c>
      <c r="BS17">
        <v>60</v>
      </c>
      <c r="BT17">
        <v>28</v>
      </c>
      <c r="BU17">
        <v>20</v>
      </c>
      <c r="BV17">
        <v>17</v>
      </c>
      <c r="BW17">
        <v>23</v>
      </c>
      <c r="BX17">
        <v>250</v>
      </c>
      <c r="BY17">
        <v>241</v>
      </c>
      <c r="BZ17">
        <v>206</v>
      </c>
    </row>
    <row r="18" spans="1:78" x14ac:dyDescent="0.25">
      <c r="B18" s="7">
        <v>0.06</v>
      </c>
      <c r="C18" s="7">
        <v>0.06</v>
      </c>
      <c r="D18" s="7">
        <v>7.0000000000000007E-2</v>
      </c>
      <c r="E18" s="7">
        <v>0.1</v>
      </c>
      <c r="F18" s="7">
        <v>0.06</v>
      </c>
      <c r="G18" s="7">
        <v>0.06</v>
      </c>
      <c r="H18" s="7">
        <v>0.08</v>
      </c>
      <c r="I18" s="7">
        <v>0.06</v>
      </c>
      <c r="J18" s="7">
        <v>0.06</v>
      </c>
      <c r="K18" s="7">
        <v>0.06</v>
      </c>
      <c r="L18" s="7">
        <v>0.08</v>
      </c>
      <c r="M18" s="7">
        <v>0.06</v>
      </c>
      <c r="N18" s="7">
        <v>0.05</v>
      </c>
      <c r="O18" s="7">
        <v>0.1</v>
      </c>
      <c r="P18" s="7">
        <v>0.17</v>
      </c>
      <c r="Q18" s="7">
        <v>7.0000000000000007E-2</v>
      </c>
      <c r="R18" s="7">
        <v>0.06</v>
      </c>
      <c r="S18" s="7">
        <v>0.06</v>
      </c>
      <c r="T18" s="7">
        <v>0.06</v>
      </c>
      <c r="U18" s="7">
        <v>7.0000000000000007E-2</v>
      </c>
      <c r="V18" s="7">
        <v>0.05</v>
      </c>
      <c r="W18" s="7">
        <v>7.0000000000000007E-2</v>
      </c>
      <c r="X18" s="7">
        <v>0.1</v>
      </c>
      <c r="Y18" s="7">
        <v>0.06</v>
      </c>
      <c r="Z18" s="7">
        <v>7.0000000000000007E-2</v>
      </c>
      <c r="AA18" s="7">
        <v>0.06</v>
      </c>
      <c r="AB18" s="7">
        <v>0.06</v>
      </c>
      <c r="AC18" s="7">
        <v>0.04</v>
      </c>
      <c r="AD18" s="7">
        <v>0.06</v>
      </c>
      <c r="AE18" s="7">
        <v>0.14000000000000001</v>
      </c>
      <c r="AF18" s="7">
        <v>0.06</v>
      </c>
      <c r="AG18" s="7">
        <v>0.05</v>
      </c>
      <c r="AH18" t="s">
        <v>108</v>
      </c>
      <c r="AI18" s="7">
        <v>0.06</v>
      </c>
      <c r="AJ18" s="7">
        <v>0.08</v>
      </c>
      <c r="AK18" s="7">
        <v>0.06</v>
      </c>
      <c r="AL18" s="7">
        <v>0.04</v>
      </c>
      <c r="AM18" s="7">
        <v>0.06</v>
      </c>
      <c r="AN18" s="7">
        <v>0.02</v>
      </c>
      <c r="AO18" s="7">
        <v>0.17</v>
      </c>
      <c r="AP18" s="7">
        <v>0.11</v>
      </c>
      <c r="AQ18" s="7">
        <v>0.03</v>
      </c>
      <c r="AR18" s="7">
        <v>0.08</v>
      </c>
      <c r="AS18" s="7">
        <v>0.06</v>
      </c>
      <c r="AT18" s="7">
        <v>0.04</v>
      </c>
      <c r="AU18" s="7">
        <v>0.04</v>
      </c>
      <c r="AV18" s="7">
        <v>0.04</v>
      </c>
      <c r="AW18" s="7">
        <v>7.0000000000000007E-2</v>
      </c>
      <c r="AX18" s="7">
        <v>0.06</v>
      </c>
      <c r="AY18" s="7">
        <v>0.06</v>
      </c>
      <c r="AZ18" s="7">
        <v>0.11</v>
      </c>
      <c r="BA18" s="7">
        <v>0.09</v>
      </c>
      <c r="BB18" s="7">
        <v>0.06</v>
      </c>
      <c r="BC18" s="7">
        <v>0.02</v>
      </c>
      <c r="BD18" s="7">
        <v>0.15</v>
      </c>
      <c r="BE18" s="7">
        <v>0.05</v>
      </c>
      <c r="BF18" s="7">
        <v>7.0000000000000007E-2</v>
      </c>
      <c r="BG18" s="7">
        <v>0.06</v>
      </c>
      <c r="BH18" s="7">
        <v>7.0000000000000007E-2</v>
      </c>
      <c r="BI18" s="7">
        <v>0.03</v>
      </c>
      <c r="BJ18" s="7">
        <v>0.05</v>
      </c>
      <c r="BK18" s="7">
        <v>0.06</v>
      </c>
      <c r="BL18" s="7">
        <v>7.0000000000000007E-2</v>
      </c>
      <c r="BM18" s="7">
        <v>0.02</v>
      </c>
      <c r="BN18" s="7">
        <v>0.04</v>
      </c>
      <c r="BO18" s="7">
        <v>7.0000000000000007E-2</v>
      </c>
      <c r="BP18" s="7">
        <v>0.11</v>
      </c>
      <c r="BQ18" s="7">
        <v>0.04</v>
      </c>
      <c r="BR18" s="7">
        <v>0.04</v>
      </c>
      <c r="BS18" s="7">
        <v>0.04</v>
      </c>
      <c r="BT18" s="7">
        <v>0.06</v>
      </c>
      <c r="BU18" s="7">
        <v>0.04</v>
      </c>
      <c r="BV18" s="7">
        <v>0.06</v>
      </c>
      <c r="BW18" s="7">
        <v>0.03</v>
      </c>
      <c r="BX18" s="7">
        <v>0.06</v>
      </c>
      <c r="BY18" s="7">
        <v>0.06</v>
      </c>
      <c r="BZ18" s="7">
        <v>0.06</v>
      </c>
    </row>
  </sheetData>
  <pageMargins left="0.7" right="0.7" top="0.75" bottom="0.75" header="0.3" footer="0.3"/>
  <pageSetup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4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923</v>
      </c>
    </row>
    <row r="2" spans="1:78" x14ac:dyDescent="0.25">
      <c r="A2" t="s">
        <v>925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1933</v>
      </c>
      <c r="C8">
        <v>1672</v>
      </c>
      <c r="D8">
        <v>161</v>
      </c>
      <c r="E8">
        <v>100</v>
      </c>
      <c r="F8">
        <v>287</v>
      </c>
      <c r="G8">
        <v>931</v>
      </c>
      <c r="H8">
        <v>715</v>
      </c>
      <c r="I8">
        <v>544</v>
      </c>
      <c r="J8">
        <v>543</v>
      </c>
      <c r="K8">
        <v>347</v>
      </c>
      <c r="L8">
        <v>499</v>
      </c>
      <c r="M8">
        <v>553</v>
      </c>
      <c r="N8">
        <v>1196</v>
      </c>
      <c r="O8">
        <v>145</v>
      </c>
      <c r="P8">
        <v>39</v>
      </c>
      <c r="Q8">
        <v>385</v>
      </c>
      <c r="R8">
        <v>1548</v>
      </c>
      <c r="S8">
        <v>1368</v>
      </c>
      <c r="T8">
        <v>298</v>
      </c>
      <c r="U8">
        <v>243</v>
      </c>
      <c r="V8">
        <v>1479</v>
      </c>
      <c r="W8">
        <v>188</v>
      </c>
      <c r="X8">
        <v>260</v>
      </c>
      <c r="Y8">
        <v>238</v>
      </c>
      <c r="Z8">
        <v>1695</v>
      </c>
      <c r="AA8">
        <v>1929</v>
      </c>
      <c r="AB8">
        <v>1691</v>
      </c>
      <c r="AC8">
        <v>277</v>
      </c>
      <c r="AD8">
        <v>1567</v>
      </c>
      <c r="AE8">
        <v>79</v>
      </c>
      <c r="AF8">
        <v>1525</v>
      </c>
      <c r="AG8">
        <v>359</v>
      </c>
      <c r="AH8">
        <v>12</v>
      </c>
      <c r="AI8">
        <v>1540</v>
      </c>
      <c r="AJ8">
        <v>185</v>
      </c>
      <c r="AK8">
        <v>188</v>
      </c>
      <c r="AL8">
        <v>1011</v>
      </c>
      <c r="AM8">
        <v>760</v>
      </c>
      <c r="AN8">
        <v>25</v>
      </c>
      <c r="AO8">
        <v>133</v>
      </c>
      <c r="AP8">
        <v>155</v>
      </c>
      <c r="AQ8">
        <v>225</v>
      </c>
      <c r="AR8">
        <v>73</v>
      </c>
      <c r="AS8">
        <v>94</v>
      </c>
      <c r="AT8">
        <v>235</v>
      </c>
      <c r="AU8">
        <v>125</v>
      </c>
      <c r="AV8">
        <v>91</v>
      </c>
      <c r="AW8">
        <v>40</v>
      </c>
      <c r="AX8">
        <v>121</v>
      </c>
      <c r="AY8">
        <v>204</v>
      </c>
      <c r="AZ8">
        <v>127</v>
      </c>
      <c r="BA8">
        <v>90</v>
      </c>
      <c r="BB8">
        <v>211</v>
      </c>
      <c r="BC8">
        <v>135</v>
      </c>
      <c r="BD8">
        <v>7</v>
      </c>
      <c r="BE8">
        <v>367</v>
      </c>
      <c r="BF8">
        <v>1566</v>
      </c>
      <c r="BG8">
        <v>1289</v>
      </c>
      <c r="BH8">
        <v>644</v>
      </c>
      <c r="BI8">
        <v>557</v>
      </c>
      <c r="BJ8">
        <v>345</v>
      </c>
      <c r="BK8">
        <v>267</v>
      </c>
      <c r="BL8">
        <v>91</v>
      </c>
      <c r="BM8">
        <v>526</v>
      </c>
      <c r="BN8">
        <v>727</v>
      </c>
      <c r="BO8">
        <v>576</v>
      </c>
      <c r="BP8">
        <v>104</v>
      </c>
      <c r="BQ8">
        <v>563</v>
      </c>
      <c r="BR8">
        <v>766</v>
      </c>
      <c r="BS8">
        <v>764</v>
      </c>
      <c r="BT8">
        <v>143</v>
      </c>
      <c r="BU8">
        <v>252</v>
      </c>
      <c r="BV8">
        <v>163</v>
      </c>
      <c r="BW8">
        <v>426</v>
      </c>
      <c r="BX8">
        <v>1320</v>
      </c>
      <c r="BY8">
        <v>1380</v>
      </c>
      <c r="BZ8">
        <v>1126</v>
      </c>
    </row>
    <row r="9" spans="1:78" x14ac:dyDescent="0.25">
      <c r="A9" t="s">
        <v>103</v>
      </c>
      <c r="B9">
        <v>2010</v>
      </c>
      <c r="C9">
        <v>1727</v>
      </c>
      <c r="D9">
        <v>182</v>
      </c>
      <c r="E9">
        <v>100</v>
      </c>
      <c r="F9">
        <v>308</v>
      </c>
      <c r="G9">
        <v>1104</v>
      </c>
      <c r="H9">
        <v>598</v>
      </c>
      <c r="I9">
        <v>659</v>
      </c>
      <c r="J9">
        <v>651</v>
      </c>
      <c r="K9">
        <v>371</v>
      </c>
      <c r="L9">
        <v>329</v>
      </c>
      <c r="M9">
        <v>436</v>
      </c>
      <c r="N9">
        <v>1390</v>
      </c>
      <c r="O9">
        <v>146</v>
      </c>
      <c r="P9">
        <v>37</v>
      </c>
      <c r="Q9">
        <v>330</v>
      </c>
      <c r="R9">
        <v>1680</v>
      </c>
      <c r="S9">
        <v>1469</v>
      </c>
      <c r="T9">
        <v>317</v>
      </c>
      <c r="U9">
        <v>200</v>
      </c>
      <c r="V9">
        <v>1640</v>
      </c>
      <c r="W9">
        <v>164</v>
      </c>
      <c r="X9">
        <v>199</v>
      </c>
      <c r="Y9">
        <v>230</v>
      </c>
      <c r="Z9">
        <v>1780</v>
      </c>
      <c r="AA9">
        <v>2006</v>
      </c>
      <c r="AB9">
        <v>1777</v>
      </c>
      <c r="AC9">
        <v>293</v>
      </c>
      <c r="AD9">
        <v>1621</v>
      </c>
      <c r="AE9">
        <v>87</v>
      </c>
      <c r="AF9">
        <v>1567</v>
      </c>
      <c r="AG9">
        <v>394</v>
      </c>
      <c r="AH9">
        <v>13</v>
      </c>
      <c r="AI9">
        <v>1645</v>
      </c>
      <c r="AJ9">
        <v>175</v>
      </c>
      <c r="AK9">
        <v>172</v>
      </c>
      <c r="AL9">
        <v>1072</v>
      </c>
      <c r="AM9">
        <v>780</v>
      </c>
      <c r="AN9">
        <v>26</v>
      </c>
      <c r="AO9">
        <v>128</v>
      </c>
      <c r="AP9">
        <v>166</v>
      </c>
      <c r="AQ9">
        <v>240</v>
      </c>
      <c r="AR9">
        <v>88</v>
      </c>
      <c r="AS9">
        <v>96</v>
      </c>
      <c r="AT9">
        <v>240</v>
      </c>
      <c r="AU9">
        <v>122</v>
      </c>
      <c r="AV9">
        <v>96</v>
      </c>
      <c r="AW9">
        <v>47</v>
      </c>
      <c r="AX9">
        <v>135</v>
      </c>
      <c r="AY9">
        <v>199</v>
      </c>
      <c r="AZ9">
        <v>135</v>
      </c>
      <c r="BA9">
        <v>92</v>
      </c>
      <c r="BB9">
        <v>206</v>
      </c>
      <c r="BC9">
        <v>139</v>
      </c>
      <c r="BD9">
        <v>8</v>
      </c>
      <c r="BE9">
        <v>396</v>
      </c>
      <c r="BF9">
        <v>1614</v>
      </c>
      <c r="BG9">
        <v>1373</v>
      </c>
      <c r="BH9">
        <v>637</v>
      </c>
      <c r="BI9">
        <v>638</v>
      </c>
      <c r="BJ9">
        <v>362</v>
      </c>
      <c r="BK9">
        <v>253</v>
      </c>
      <c r="BL9">
        <v>93</v>
      </c>
      <c r="BM9">
        <v>585</v>
      </c>
      <c r="BN9">
        <v>763</v>
      </c>
      <c r="BO9">
        <v>561</v>
      </c>
      <c r="BP9">
        <v>101</v>
      </c>
      <c r="BQ9">
        <v>612</v>
      </c>
      <c r="BR9">
        <v>838</v>
      </c>
      <c r="BS9">
        <v>836</v>
      </c>
      <c r="BT9">
        <v>149</v>
      </c>
      <c r="BU9">
        <v>277</v>
      </c>
      <c r="BV9">
        <v>166</v>
      </c>
      <c r="BW9">
        <v>472</v>
      </c>
      <c r="BX9">
        <v>1356</v>
      </c>
      <c r="BY9">
        <v>1421</v>
      </c>
      <c r="BZ9">
        <v>1148</v>
      </c>
    </row>
    <row r="10" spans="1:78" x14ac:dyDescent="0.25">
      <c r="A10" t="s">
        <v>104</v>
      </c>
    </row>
    <row r="11" spans="1:78" x14ac:dyDescent="0.25">
      <c r="A11" t="s">
        <v>867</v>
      </c>
      <c r="B11">
        <v>718</v>
      </c>
      <c r="C11">
        <v>614</v>
      </c>
      <c r="D11">
        <v>71</v>
      </c>
      <c r="E11">
        <v>33</v>
      </c>
      <c r="F11">
        <v>87</v>
      </c>
      <c r="G11">
        <v>403</v>
      </c>
      <c r="H11">
        <v>228</v>
      </c>
      <c r="I11">
        <v>235</v>
      </c>
      <c r="J11">
        <v>237</v>
      </c>
      <c r="K11">
        <v>122</v>
      </c>
      <c r="L11">
        <v>125</v>
      </c>
      <c r="M11">
        <v>151</v>
      </c>
      <c r="N11">
        <v>513</v>
      </c>
      <c r="O11">
        <v>40</v>
      </c>
      <c r="P11">
        <v>14</v>
      </c>
      <c r="Q11">
        <v>115</v>
      </c>
      <c r="R11">
        <v>603</v>
      </c>
      <c r="S11">
        <v>549</v>
      </c>
      <c r="T11">
        <v>90</v>
      </c>
      <c r="U11">
        <v>71</v>
      </c>
      <c r="V11">
        <v>575</v>
      </c>
      <c r="W11">
        <v>69</v>
      </c>
      <c r="X11">
        <v>71</v>
      </c>
      <c r="Y11">
        <v>84</v>
      </c>
      <c r="Z11">
        <v>634</v>
      </c>
      <c r="AA11">
        <v>718</v>
      </c>
      <c r="AB11">
        <v>634</v>
      </c>
      <c r="AC11">
        <v>109</v>
      </c>
      <c r="AD11">
        <v>583</v>
      </c>
      <c r="AE11">
        <v>23</v>
      </c>
      <c r="AF11">
        <v>559</v>
      </c>
      <c r="AG11">
        <v>140</v>
      </c>
      <c r="AH11">
        <v>8</v>
      </c>
      <c r="AI11">
        <v>584</v>
      </c>
      <c r="AJ11">
        <v>58</v>
      </c>
      <c r="AK11">
        <v>72</v>
      </c>
      <c r="AL11">
        <v>362</v>
      </c>
      <c r="AM11">
        <v>303</v>
      </c>
      <c r="AN11">
        <v>10</v>
      </c>
      <c r="AO11">
        <v>42</v>
      </c>
      <c r="AP11">
        <v>51</v>
      </c>
      <c r="AQ11">
        <v>104</v>
      </c>
      <c r="AR11">
        <v>27</v>
      </c>
      <c r="AS11">
        <v>34</v>
      </c>
      <c r="AT11">
        <v>108</v>
      </c>
      <c r="AU11">
        <v>32</v>
      </c>
      <c r="AV11">
        <v>26</v>
      </c>
      <c r="AW11">
        <v>22</v>
      </c>
      <c r="AX11">
        <v>49</v>
      </c>
      <c r="AY11">
        <v>69</v>
      </c>
      <c r="AZ11">
        <v>31</v>
      </c>
      <c r="BA11">
        <v>25</v>
      </c>
      <c r="BB11">
        <v>85</v>
      </c>
      <c r="BC11">
        <v>52</v>
      </c>
      <c r="BD11">
        <v>4</v>
      </c>
      <c r="BE11">
        <v>123</v>
      </c>
      <c r="BF11">
        <v>595</v>
      </c>
      <c r="BG11">
        <v>478</v>
      </c>
      <c r="BH11">
        <v>240</v>
      </c>
      <c r="BI11">
        <v>225</v>
      </c>
      <c r="BJ11">
        <v>116</v>
      </c>
      <c r="BK11">
        <v>92</v>
      </c>
      <c r="BL11">
        <v>30</v>
      </c>
      <c r="BM11">
        <v>182</v>
      </c>
      <c r="BN11">
        <v>298</v>
      </c>
      <c r="BO11">
        <v>218</v>
      </c>
      <c r="BP11">
        <v>19</v>
      </c>
      <c r="BQ11">
        <v>189</v>
      </c>
      <c r="BR11">
        <v>281</v>
      </c>
      <c r="BS11">
        <v>277</v>
      </c>
      <c r="BT11">
        <v>38</v>
      </c>
      <c r="BU11">
        <v>96</v>
      </c>
      <c r="BV11">
        <v>50</v>
      </c>
      <c r="BW11">
        <v>146</v>
      </c>
      <c r="BX11">
        <v>494</v>
      </c>
      <c r="BY11">
        <v>515</v>
      </c>
      <c r="BZ11">
        <v>418</v>
      </c>
    </row>
    <row r="12" spans="1:78" x14ac:dyDescent="0.25">
      <c r="B12" s="7">
        <v>0.36</v>
      </c>
      <c r="C12" s="7">
        <v>0.36</v>
      </c>
      <c r="D12" s="7">
        <v>0.39</v>
      </c>
      <c r="E12" s="7">
        <v>0.33</v>
      </c>
      <c r="F12" s="7">
        <v>0.28000000000000003</v>
      </c>
      <c r="G12" s="7">
        <v>0.37</v>
      </c>
      <c r="H12" s="7">
        <v>0.38</v>
      </c>
      <c r="I12" s="7">
        <v>0.36</v>
      </c>
      <c r="J12" s="7">
        <v>0.36</v>
      </c>
      <c r="K12" s="7">
        <v>0.33</v>
      </c>
      <c r="L12" s="7">
        <v>0.38</v>
      </c>
      <c r="M12" s="7">
        <v>0.35</v>
      </c>
      <c r="N12" s="7">
        <v>0.37</v>
      </c>
      <c r="O12" s="7">
        <v>0.27</v>
      </c>
      <c r="P12" s="7">
        <v>0.37</v>
      </c>
      <c r="Q12" s="7">
        <v>0.35</v>
      </c>
      <c r="R12" s="7">
        <v>0.36</v>
      </c>
      <c r="S12" s="7">
        <v>0.37</v>
      </c>
      <c r="T12" s="7">
        <v>0.28000000000000003</v>
      </c>
      <c r="U12" s="7">
        <v>0.36</v>
      </c>
      <c r="V12" s="7">
        <v>0.35</v>
      </c>
      <c r="W12" s="7">
        <v>0.42</v>
      </c>
      <c r="X12" s="7">
        <v>0.36</v>
      </c>
      <c r="Y12" s="7">
        <v>0.36</v>
      </c>
      <c r="Z12" s="7">
        <v>0.36</v>
      </c>
      <c r="AA12" s="7">
        <v>0.36</v>
      </c>
      <c r="AB12" s="7">
        <v>0.36</v>
      </c>
      <c r="AC12" s="7">
        <v>0.37</v>
      </c>
      <c r="AD12" s="7">
        <v>0.36</v>
      </c>
      <c r="AE12" s="7">
        <v>0.26</v>
      </c>
      <c r="AF12" s="7">
        <v>0.36</v>
      </c>
      <c r="AG12" s="7">
        <v>0.35</v>
      </c>
      <c r="AH12" s="7">
        <v>0.6</v>
      </c>
      <c r="AI12" s="7">
        <v>0.35</v>
      </c>
      <c r="AJ12" s="7">
        <v>0.33</v>
      </c>
      <c r="AK12" s="7">
        <v>0.42</v>
      </c>
      <c r="AL12" s="7">
        <v>0.34</v>
      </c>
      <c r="AM12" s="7">
        <v>0.39</v>
      </c>
      <c r="AN12" s="7">
        <v>0.38</v>
      </c>
      <c r="AO12" s="7">
        <v>0.33</v>
      </c>
      <c r="AP12" s="7">
        <v>0.31</v>
      </c>
      <c r="AQ12" s="7">
        <v>0.43</v>
      </c>
      <c r="AR12" s="7">
        <v>0.3</v>
      </c>
      <c r="AS12" s="7">
        <v>0.35</v>
      </c>
      <c r="AT12" s="7">
        <v>0.45</v>
      </c>
      <c r="AU12" s="7">
        <v>0.26</v>
      </c>
      <c r="AV12" s="7">
        <v>0.27</v>
      </c>
      <c r="AW12" s="7">
        <v>0.46</v>
      </c>
      <c r="AX12" s="7">
        <v>0.36</v>
      </c>
      <c r="AY12" s="7">
        <v>0.35</v>
      </c>
      <c r="AZ12" s="7">
        <v>0.23</v>
      </c>
      <c r="BA12" s="7">
        <v>0.27</v>
      </c>
      <c r="BB12" s="7">
        <v>0.41</v>
      </c>
      <c r="BC12" s="7">
        <v>0.38</v>
      </c>
      <c r="BD12" s="7">
        <v>0.53</v>
      </c>
      <c r="BE12" s="7">
        <v>0.31</v>
      </c>
      <c r="BF12" s="7">
        <v>0.37</v>
      </c>
      <c r="BG12" s="7">
        <v>0.35</v>
      </c>
      <c r="BH12" s="7">
        <v>0.38</v>
      </c>
      <c r="BI12" s="7">
        <v>0.35</v>
      </c>
      <c r="BJ12" s="7">
        <v>0.32</v>
      </c>
      <c r="BK12" s="7">
        <v>0.36</v>
      </c>
      <c r="BL12" s="7">
        <v>0.32</v>
      </c>
      <c r="BM12" s="7">
        <v>0.31</v>
      </c>
      <c r="BN12" s="7">
        <v>0.39</v>
      </c>
      <c r="BO12" s="7">
        <v>0.39</v>
      </c>
      <c r="BP12" s="7">
        <v>0.19</v>
      </c>
      <c r="BQ12" s="7">
        <v>0.31</v>
      </c>
      <c r="BR12" s="7">
        <v>0.34</v>
      </c>
      <c r="BS12" s="7">
        <v>0.33</v>
      </c>
      <c r="BT12" s="7">
        <v>0.25</v>
      </c>
      <c r="BU12" s="7">
        <v>0.34</v>
      </c>
      <c r="BV12" s="7">
        <v>0.3</v>
      </c>
      <c r="BW12" s="7">
        <v>0.31</v>
      </c>
      <c r="BX12" s="7">
        <v>0.36</v>
      </c>
      <c r="BY12" s="7">
        <v>0.36</v>
      </c>
      <c r="BZ12" s="7">
        <v>0.36</v>
      </c>
    </row>
    <row r="13" spans="1:78" x14ac:dyDescent="0.25">
      <c r="A13" t="s">
        <v>868</v>
      </c>
      <c r="B13">
        <v>584</v>
      </c>
      <c r="C13">
        <v>513</v>
      </c>
      <c r="D13">
        <v>43</v>
      </c>
      <c r="E13">
        <v>28</v>
      </c>
      <c r="F13">
        <v>84</v>
      </c>
      <c r="G13">
        <v>314</v>
      </c>
      <c r="H13">
        <v>186</v>
      </c>
      <c r="I13">
        <v>195</v>
      </c>
      <c r="J13">
        <v>182</v>
      </c>
      <c r="K13">
        <v>107</v>
      </c>
      <c r="L13">
        <v>99</v>
      </c>
      <c r="M13">
        <v>129</v>
      </c>
      <c r="N13">
        <v>397</v>
      </c>
      <c r="O13">
        <v>49</v>
      </c>
      <c r="P13">
        <v>8</v>
      </c>
      <c r="Q13">
        <v>98</v>
      </c>
      <c r="R13">
        <v>485</v>
      </c>
      <c r="S13">
        <v>434</v>
      </c>
      <c r="T13">
        <v>103</v>
      </c>
      <c r="U13">
        <v>41</v>
      </c>
      <c r="V13">
        <v>448</v>
      </c>
      <c r="W13">
        <v>48</v>
      </c>
      <c r="X13">
        <v>86</v>
      </c>
      <c r="Y13">
        <v>64</v>
      </c>
      <c r="Z13">
        <v>520</v>
      </c>
      <c r="AA13">
        <v>582</v>
      </c>
      <c r="AB13">
        <v>518</v>
      </c>
      <c r="AC13">
        <v>83</v>
      </c>
      <c r="AD13">
        <v>478</v>
      </c>
      <c r="AE13">
        <v>21</v>
      </c>
      <c r="AF13">
        <v>482</v>
      </c>
      <c r="AG13">
        <v>93</v>
      </c>
      <c r="AH13">
        <v>0</v>
      </c>
      <c r="AI13">
        <v>459</v>
      </c>
      <c r="AJ13">
        <v>82</v>
      </c>
      <c r="AK13">
        <v>33</v>
      </c>
      <c r="AL13">
        <v>306</v>
      </c>
      <c r="AM13">
        <v>240</v>
      </c>
      <c r="AN13">
        <v>9</v>
      </c>
      <c r="AO13">
        <v>29</v>
      </c>
      <c r="AP13">
        <v>46</v>
      </c>
      <c r="AQ13">
        <v>57</v>
      </c>
      <c r="AR13">
        <v>23</v>
      </c>
      <c r="AS13">
        <v>28</v>
      </c>
      <c r="AT13">
        <v>74</v>
      </c>
      <c r="AU13">
        <v>42</v>
      </c>
      <c r="AV13">
        <v>37</v>
      </c>
      <c r="AW13">
        <v>17</v>
      </c>
      <c r="AX13">
        <v>26</v>
      </c>
      <c r="AY13">
        <v>62</v>
      </c>
      <c r="AZ13">
        <v>50</v>
      </c>
      <c r="BA13">
        <v>20</v>
      </c>
      <c r="BB13">
        <v>60</v>
      </c>
      <c r="BC13">
        <v>41</v>
      </c>
      <c r="BD13">
        <v>1</v>
      </c>
      <c r="BE13">
        <v>106</v>
      </c>
      <c r="BF13">
        <v>478</v>
      </c>
      <c r="BG13">
        <v>381</v>
      </c>
      <c r="BH13">
        <v>203</v>
      </c>
      <c r="BI13">
        <v>157</v>
      </c>
      <c r="BJ13">
        <v>113</v>
      </c>
      <c r="BK13">
        <v>78</v>
      </c>
      <c r="BL13">
        <v>30</v>
      </c>
      <c r="BM13">
        <v>192</v>
      </c>
      <c r="BN13">
        <v>202</v>
      </c>
      <c r="BO13">
        <v>171</v>
      </c>
      <c r="BP13">
        <v>19</v>
      </c>
      <c r="BQ13">
        <v>176</v>
      </c>
      <c r="BR13">
        <v>237</v>
      </c>
      <c r="BS13">
        <v>246</v>
      </c>
      <c r="BT13">
        <v>45</v>
      </c>
      <c r="BU13">
        <v>71</v>
      </c>
      <c r="BV13">
        <v>38</v>
      </c>
      <c r="BW13">
        <v>142</v>
      </c>
      <c r="BX13">
        <v>390</v>
      </c>
      <c r="BY13">
        <v>424</v>
      </c>
      <c r="BZ13">
        <v>334</v>
      </c>
    </row>
    <row r="14" spans="1:78" x14ac:dyDescent="0.25">
      <c r="B14" s="7">
        <v>0.28999999999999998</v>
      </c>
      <c r="C14" s="7">
        <v>0.3</v>
      </c>
      <c r="D14" s="7">
        <v>0.24</v>
      </c>
      <c r="E14" s="7">
        <v>0.28000000000000003</v>
      </c>
      <c r="F14" s="7">
        <v>0.27</v>
      </c>
      <c r="G14" s="7">
        <v>0.28000000000000003</v>
      </c>
      <c r="H14" s="7">
        <v>0.31</v>
      </c>
      <c r="I14" s="7">
        <v>0.3</v>
      </c>
      <c r="J14" s="7">
        <v>0.28000000000000003</v>
      </c>
      <c r="K14" s="7">
        <v>0.28999999999999998</v>
      </c>
      <c r="L14" s="7">
        <v>0.3</v>
      </c>
      <c r="M14" s="7">
        <v>0.3</v>
      </c>
      <c r="N14" s="7">
        <v>0.28999999999999998</v>
      </c>
      <c r="O14" s="7">
        <v>0.33</v>
      </c>
      <c r="P14" s="7">
        <v>0.22</v>
      </c>
      <c r="Q14" s="7">
        <v>0.3</v>
      </c>
      <c r="R14" s="7">
        <v>0.28999999999999998</v>
      </c>
      <c r="S14" s="7">
        <v>0.3</v>
      </c>
      <c r="T14" s="7">
        <v>0.32</v>
      </c>
      <c r="U14" s="7">
        <v>0.21</v>
      </c>
      <c r="V14" s="7">
        <v>0.27</v>
      </c>
      <c r="W14" s="7">
        <v>0.28999999999999998</v>
      </c>
      <c r="X14" s="7">
        <v>0.43</v>
      </c>
      <c r="Y14" s="7">
        <v>0.28000000000000003</v>
      </c>
      <c r="Z14" s="7">
        <v>0.28999999999999998</v>
      </c>
      <c r="AA14" s="7">
        <v>0.28999999999999998</v>
      </c>
      <c r="AB14" s="7">
        <v>0.28999999999999998</v>
      </c>
      <c r="AC14" s="7">
        <v>0.28000000000000003</v>
      </c>
      <c r="AD14" s="7">
        <v>0.28999999999999998</v>
      </c>
      <c r="AE14" s="7">
        <v>0.23</v>
      </c>
      <c r="AF14" s="7">
        <v>0.31</v>
      </c>
      <c r="AG14" s="7">
        <v>0.24</v>
      </c>
      <c r="AH14" t="s">
        <v>108</v>
      </c>
      <c r="AI14" s="7">
        <v>0.28000000000000003</v>
      </c>
      <c r="AJ14" s="7">
        <v>0.47</v>
      </c>
      <c r="AK14" s="7">
        <v>0.19</v>
      </c>
      <c r="AL14" s="7">
        <v>0.28999999999999998</v>
      </c>
      <c r="AM14" s="7">
        <v>0.31</v>
      </c>
      <c r="AN14" s="7">
        <v>0.33</v>
      </c>
      <c r="AO14" s="7">
        <v>0.23</v>
      </c>
      <c r="AP14" s="7">
        <v>0.28000000000000003</v>
      </c>
      <c r="AQ14" s="7">
        <v>0.24</v>
      </c>
      <c r="AR14" s="7">
        <v>0.26</v>
      </c>
      <c r="AS14" s="7">
        <v>0.28999999999999998</v>
      </c>
      <c r="AT14" s="7">
        <v>0.31</v>
      </c>
      <c r="AU14" s="7">
        <v>0.34</v>
      </c>
      <c r="AV14" s="7">
        <v>0.38</v>
      </c>
      <c r="AW14" s="7">
        <v>0.36</v>
      </c>
      <c r="AX14" s="7">
        <v>0.19</v>
      </c>
      <c r="AY14" s="7">
        <v>0.31</v>
      </c>
      <c r="AZ14" s="7">
        <v>0.37</v>
      </c>
      <c r="BA14" s="7">
        <v>0.22</v>
      </c>
      <c r="BB14" s="7">
        <v>0.28999999999999998</v>
      </c>
      <c r="BC14" s="7">
        <v>0.3</v>
      </c>
      <c r="BD14" s="7">
        <v>0.1</v>
      </c>
      <c r="BE14" s="7">
        <v>0.27</v>
      </c>
      <c r="BF14" s="7">
        <v>0.3</v>
      </c>
      <c r="BG14" s="7">
        <v>0.28000000000000003</v>
      </c>
      <c r="BH14" s="7">
        <v>0.32</v>
      </c>
      <c r="BI14" s="7">
        <v>0.25</v>
      </c>
      <c r="BJ14" s="7">
        <v>0.31</v>
      </c>
      <c r="BK14" s="7">
        <v>0.31</v>
      </c>
      <c r="BL14" s="7">
        <v>0.33</v>
      </c>
      <c r="BM14" s="7">
        <v>0.33</v>
      </c>
      <c r="BN14" s="7">
        <v>0.27</v>
      </c>
      <c r="BO14" s="7">
        <v>0.3</v>
      </c>
      <c r="BP14" s="7">
        <v>0.19</v>
      </c>
      <c r="BQ14" s="7">
        <v>0.28999999999999998</v>
      </c>
      <c r="BR14" s="7">
        <v>0.28000000000000003</v>
      </c>
      <c r="BS14" s="7">
        <v>0.28999999999999998</v>
      </c>
      <c r="BT14" s="7">
        <v>0.3</v>
      </c>
      <c r="BU14" s="7">
        <v>0.25</v>
      </c>
      <c r="BV14" s="7">
        <v>0.23</v>
      </c>
      <c r="BW14" s="7">
        <v>0.3</v>
      </c>
      <c r="BX14" s="7">
        <v>0.28999999999999998</v>
      </c>
      <c r="BY14" s="7">
        <v>0.3</v>
      </c>
      <c r="BZ14" s="7">
        <v>0.28999999999999998</v>
      </c>
    </row>
    <row r="15" spans="1:78" x14ac:dyDescent="0.25">
      <c r="A15" t="s">
        <v>648</v>
      </c>
      <c r="B15">
        <v>264</v>
      </c>
      <c r="C15">
        <v>219</v>
      </c>
      <c r="D15">
        <v>24</v>
      </c>
      <c r="E15">
        <v>21</v>
      </c>
      <c r="F15">
        <v>53</v>
      </c>
      <c r="G15">
        <v>116</v>
      </c>
      <c r="H15">
        <v>94</v>
      </c>
      <c r="I15">
        <v>77</v>
      </c>
      <c r="J15">
        <v>76</v>
      </c>
      <c r="K15">
        <v>54</v>
      </c>
      <c r="L15">
        <v>57</v>
      </c>
      <c r="M15">
        <v>78</v>
      </c>
      <c r="N15">
        <v>164</v>
      </c>
      <c r="O15">
        <v>16</v>
      </c>
      <c r="P15">
        <v>5</v>
      </c>
      <c r="Q15">
        <v>61</v>
      </c>
      <c r="R15">
        <v>203</v>
      </c>
      <c r="S15">
        <v>154</v>
      </c>
      <c r="T15">
        <v>55</v>
      </c>
      <c r="U15">
        <v>48</v>
      </c>
      <c r="V15">
        <v>200</v>
      </c>
      <c r="W15">
        <v>30</v>
      </c>
      <c r="X15">
        <v>32</v>
      </c>
      <c r="Y15">
        <v>37</v>
      </c>
      <c r="Z15">
        <v>227</v>
      </c>
      <c r="AA15">
        <v>262</v>
      </c>
      <c r="AB15">
        <v>225</v>
      </c>
      <c r="AC15">
        <v>41</v>
      </c>
      <c r="AD15">
        <v>202</v>
      </c>
      <c r="AE15">
        <v>17</v>
      </c>
      <c r="AF15">
        <v>219</v>
      </c>
      <c r="AG15">
        <v>38</v>
      </c>
      <c r="AH15">
        <v>1</v>
      </c>
      <c r="AI15">
        <v>196</v>
      </c>
      <c r="AJ15">
        <v>24</v>
      </c>
      <c r="AK15">
        <v>41</v>
      </c>
      <c r="AL15">
        <v>107</v>
      </c>
      <c r="AM15">
        <v>127</v>
      </c>
      <c r="AN15">
        <v>5</v>
      </c>
      <c r="AO15">
        <v>23</v>
      </c>
      <c r="AP15">
        <v>20</v>
      </c>
      <c r="AQ15">
        <v>22</v>
      </c>
      <c r="AR15">
        <v>17</v>
      </c>
      <c r="AS15">
        <v>5</v>
      </c>
      <c r="AT15">
        <v>27</v>
      </c>
      <c r="AU15">
        <v>20</v>
      </c>
      <c r="AV15">
        <v>12</v>
      </c>
      <c r="AW15">
        <v>4</v>
      </c>
      <c r="AX15">
        <v>20</v>
      </c>
      <c r="AY15">
        <v>30</v>
      </c>
      <c r="AZ15">
        <v>17</v>
      </c>
      <c r="BA15">
        <v>25</v>
      </c>
      <c r="BB15">
        <v>31</v>
      </c>
      <c r="BC15">
        <v>15</v>
      </c>
      <c r="BD15">
        <v>0</v>
      </c>
      <c r="BE15">
        <v>52</v>
      </c>
      <c r="BF15">
        <v>212</v>
      </c>
      <c r="BG15">
        <v>161</v>
      </c>
      <c r="BH15">
        <v>103</v>
      </c>
      <c r="BI15">
        <v>52</v>
      </c>
      <c r="BJ15">
        <v>45</v>
      </c>
      <c r="BK15">
        <v>42</v>
      </c>
      <c r="BL15">
        <v>15</v>
      </c>
      <c r="BM15">
        <v>44</v>
      </c>
      <c r="BN15">
        <v>86</v>
      </c>
      <c r="BO15">
        <v>86</v>
      </c>
      <c r="BP15">
        <v>48</v>
      </c>
      <c r="BQ15">
        <v>60</v>
      </c>
      <c r="BR15">
        <v>76</v>
      </c>
      <c r="BS15">
        <v>84</v>
      </c>
      <c r="BT15">
        <v>20</v>
      </c>
      <c r="BU15">
        <v>37</v>
      </c>
      <c r="BV15">
        <v>18</v>
      </c>
      <c r="BW15">
        <v>45</v>
      </c>
      <c r="BX15">
        <v>181</v>
      </c>
      <c r="BY15">
        <v>187</v>
      </c>
      <c r="BZ15">
        <v>154</v>
      </c>
    </row>
    <row r="16" spans="1:78" x14ac:dyDescent="0.25">
      <c r="B16" s="7">
        <v>0.13</v>
      </c>
      <c r="C16" s="7">
        <v>0.13</v>
      </c>
      <c r="D16" s="7">
        <v>0.13</v>
      </c>
      <c r="E16" s="7">
        <v>0.21</v>
      </c>
      <c r="F16" s="7">
        <v>0.17</v>
      </c>
      <c r="G16" s="7">
        <v>0.11</v>
      </c>
      <c r="H16" s="7">
        <v>0.16</v>
      </c>
      <c r="I16" s="7">
        <v>0.12</v>
      </c>
      <c r="J16" s="7">
        <v>0.12</v>
      </c>
      <c r="K16" s="7">
        <v>0.15</v>
      </c>
      <c r="L16" s="7">
        <v>0.17</v>
      </c>
      <c r="M16" s="7">
        <v>0.18</v>
      </c>
      <c r="N16" s="7">
        <v>0.12</v>
      </c>
      <c r="O16" s="7">
        <v>0.11</v>
      </c>
      <c r="P16" s="7">
        <v>0.15</v>
      </c>
      <c r="Q16" s="7">
        <v>0.19</v>
      </c>
      <c r="R16" s="7">
        <v>0.12</v>
      </c>
      <c r="S16" s="7">
        <v>0.1</v>
      </c>
      <c r="T16" s="7">
        <v>0.17</v>
      </c>
      <c r="U16" s="7">
        <v>0.24</v>
      </c>
      <c r="V16" s="7">
        <v>0.12</v>
      </c>
      <c r="W16" s="7">
        <v>0.18</v>
      </c>
      <c r="X16" s="7">
        <v>0.16</v>
      </c>
      <c r="Y16" s="7">
        <v>0.16</v>
      </c>
      <c r="Z16" s="7">
        <v>0.13</v>
      </c>
      <c r="AA16" s="7">
        <v>0.13</v>
      </c>
      <c r="AB16" s="7">
        <v>0.13</v>
      </c>
      <c r="AC16" s="7">
        <v>0.14000000000000001</v>
      </c>
      <c r="AD16" s="7">
        <v>0.12</v>
      </c>
      <c r="AE16" s="7">
        <v>0.2</v>
      </c>
      <c r="AF16" s="7">
        <v>0.14000000000000001</v>
      </c>
      <c r="AG16" s="7">
        <v>0.1</v>
      </c>
      <c r="AH16" s="7">
        <v>0.08</v>
      </c>
      <c r="AI16" s="7">
        <v>0.12</v>
      </c>
      <c r="AJ16" s="7">
        <v>0.14000000000000001</v>
      </c>
      <c r="AK16" s="7">
        <v>0.24</v>
      </c>
      <c r="AL16" s="7">
        <v>0.1</v>
      </c>
      <c r="AM16" s="7">
        <v>0.16</v>
      </c>
      <c r="AN16" s="7">
        <v>0.21</v>
      </c>
      <c r="AO16" s="7">
        <v>0.18</v>
      </c>
      <c r="AP16" s="7">
        <v>0.12</v>
      </c>
      <c r="AQ16" s="7">
        <v>0.09</v>
      </c>
      <c r="AR16" s="7">
        <v>0.19</v>
      </c>
      <c r="AS16" s="7">
        <v>0.05</v>
      </c>
      <c r="AT16" s="7">
        <v>0.11</v>
      </c>
      <c r="AU16" s="7">
        <v>0.16</v>
      </c>
      <c r="AV16" s="7">
        <v>0.12</v>
      </c>
      <c r="AW16" s="7">
        <v>0.08</v>
      </c>
      <c r="AX16" s="7">
        <v>0.15</v>
      </c>
      <c r="AY16" s="7">
        <v>0.15</v>
      </c>
      <c r="AZ16" s="7">
        <v>0.12</v>
      </c>
      <c r="BA16" s="7">
        <v>0.27</v>
      </c>
      <c r="BB16" s="7">
        <v>0.15</v>
      </c>
      <c r="BC16" s="7">
        <v>0.11</v>
      </c>
      <c r="BD16" t="s">
        <v>108</v>
      </c>
      <c r="BE16" s="7">
        <v>0.13</v>
      </c>
      <c r="BF16" s="7">
        <v>0.13</v>
      </c>
      <c r="BG16" s="7">
        <v>0.12</v>
      </c>
      <c r="BH16" s="7">
        <v>0.16</v>
      </c>
      <c r="BI16" s="7">
        <v>0.08</v>
      </c>
      <c r="BJ16" s="7">
        <v>0.12</v>
      </c>
      <c r="BK16" s="7">
        <v>0.16</v>
      </c>
      <c r="BL16" s="7">
        <v>0.16</v>
      </c>
      <c r="BM16" s="7">
        <v>0.08</v>
      </c>
      <c r="BN16" s="7">
        <v>0.11</v>
      </c>
      <c r="BO16" s="7">
        <v>0.15</v>
      </c>
      <c r="BP16" s="7">
        <v>0.47</v>
      </c>
      <c r="BQ16" s="7">
        <v>0.1</v>
      </c>
      <c r="BR16" s="7">
        <v>0.09</v>
      </c>
      <c r="BS16" s="7">
        <v>0.1</v>
      </c>
      <c r="BT16" s="7">
        <v>0.13</v>
      </c>
      <c r="BU16" s="7">
        <v>0.13</v>
      </c>
      <c r="BV16" s="7">
        <v>0.11</v>
      </c>
      <c r="BW16" s="7">
        <v>0.1</v>
      </c>
      <c r="BX16" s="7">
        <v>0.13</v>
      </c>
      <c r="BY16" s="7">
        <v>0.13</v>
      </c>
      <c r="BZ16" s="7">
        <v>0.13</v>
      </c>
    </row>
    <row r="17" spans="1:78" x14ac:dyDescent="0.25">
      <c r="A17" t="s">
        <v>650</v>
      </c>
      <c r="B17">
        <v>225</v>
      </c>
      <c r="C17">
        <v>196</v>
      </c>
      <c r="D17">
        <v>17</v>
      </c>
      <c r="E17">
        <v>12</v>
      </c>
      <c r="F17">
        <v>48</v>
      </c>
      <c r="G17">
        <v>132</v>
      </c>
      <c r="H17">
        <v>45</v>
      </c>
      <c r="I17">
        <v>80</v>
      </c>
      <c r="J17">
        <v>84</v>
      </c>
      <c r="K17">
        <v>40</v>
      </c>
      <c r="L17">
        <v>22</v>
      </c>
      <c r="M17">
        <v>29</v>
      </c>
      <c r="N17">
        <v>172</v>
      </c>
      <c r="O17">
        <v>19</v>
      </c>
      <c r="P17">
        <v>5</v>
      </c>
      <c r="Q17">
        <v>20</v>
      </c>
      <c r="R17">
        <v>205</v>
      </c>
      <c r="S17">
        <v>175</v>
      </c>
      <c r="T17">
        <v>35</v>
      </c>
      <c r="U17">
        <v>15</v>
      </c>
      <c r="V17">
        <v>211</v>
      </c>
      <c r="W17">
        <v>10</v>
      </c>
      <c r="X17">
        <v>4</v>
      </c>
      <c r="Y17">
        <v>17</v>
      </c>
      <c r="Z17">
        <v>208</v>
      </c>
      <c r="AA17">
        <v>224</v>
      </c>
      <c r="AB17">
        <v>207</v>
      </c>
      <c r="AC17">
        <v>27</v>
      </c>
      <c r="AD17">
        <v>191</v>
      </c>
      <c r="AE17">
        <v>7</v>
      </c>
      <c r="AF17">
        <v>173</v>
      </c>
      <c r="AG17">
        <v>45</v>
      </c>
      <c r="AH17">
        <v>2</v>
      </c>
      <c r="AI17">
        <v>210</v>
      </c>
      <c r="AJ17">
        <v>9</v>
      </c>
      <c r="AK17">
        <v>7</v>
      </c>
      <c r="AL17">
        <v>162</v>
      </c>
      <c r="AM17">
        <v>52</v>
      </c>
      <c r="AN17">
        <v>0</v>
      </c>
      <c r="AO17">
        <v>11</v>
      </c>
      <c r="AP17">
        <v>29</v>
      </c>
      <c r="AQ17">
        <v>32</v>
      </c>
      <c r="AR17">
        <v>14</v>
      </c>
      <c r="AS17">
        <v>14</v>
      </c>
      <c r="AT17">
        <v>20</v>
      </c>
      <c r="AU17">
        <v>13</v>
      </c>
      <c r="AV17">
        <v>7</v>
      </c>
      <c r="AW17">
        <v>1</v>
      </c>
      <c r="AX17">
        <v>16</v>
      </c>
      <c r="AY17">
        <v>19</v>
      </c>
      <c r="AZ17">
        <v>19</v>
      </c>
      <c r="BA17">
        <v>16</v>
      </c>
      <c r="BB17">
        <v>12</v>
      </c>
      <c r="BC17">
        <v>12</v>
      </c>
      <c r="BD17">
        <v>2</v>
      </c>
      <c r="BE17">
        <v>43</v>
      </c>
      <c r="BF17">
        <v>182</v>
      </c>
      <c r="BG17">
        <v>169</v>
      </c>
      <c r="BH17">
        <v>56</v>
      </c>
      <c r="BI17">
        <v>98</v>
      </c>
      <c r="BJ17">
        <v>47</v>
      </c>
      <c r="BK17">
        <v>19</v>
      </c>
      <c r="BL17">
        <v>4</v>
      </c>
      <c r="BM17">
        <v>88</v>
      </c>
      <c r="BN17">
        <v>94</v>
      </c>
      <c r="BO17">
        <v>36</v>
      </c>
      <c r="BP17">
        <v>7</v>
      </c>
      <c r="BQ17">
        <v>99</v>
      </c>
      <c r="BR17">
        <v>132</v>
      </c>
      <c r="BS17">
        <v>127</v>
      </c>
      <c r="BT17">
        <v>17</v>
      </c>
      <c r="BU17">
        <v>29</v>
      </c>
      <c r="BV17">
        <v>31</v>
      </c>
      <c r="BW17">
        <v>76</v>
      </c>
      <c r="BX17">
        <v>152</v>
      </c>
      <c r="BY17">
        <v>156</v>
      </c>
      <c r="BZ17">
        <v>115</v>
      </c>
    </row>
    <row r="18" spans="1:78" x14ac:dyDescent="0.25">
      <c r="B18" s="7">
        <v>0.11</v>
      </c>
      <c r="C18" s="7">
        <v>0.11</v>
      </c>
      <c r="D18" s="7">
        <v>0.09</v>
      </c>
      <c r="E18" s="7">
        <v>0.12</v>
      </c>
      <c r="F18" s="7">
        <v>0.16</v>
      </c>
      <c r="G18" s="7">
        <v>0.12</v>
      </c>
      <c r="H18" s="7">
        <v>7.0000000000000007E-2</v>
      </c>
      <c r="I18" s="7">
        <v>0.12</v>
      </c>
      <c r="J18" s="7">
        <v>0.13</v>
      </c>
      <c r="K18" s="7">
        <v>0.11</v>
      </c>
      <c r="L18" s="7">
        <v>7.0000000000000007E-2</v>
      </c>
      <c r="M18" s="7">
        <v>7.0000000000000007E-2</v>
      </c>
      <c r="N18" s="7">
        <v>0.12</v>
      </c>
      <c r="O18" s="7">
        <v>0.13</v>
      </c>
      <c r="P18" s="7">
        <v>0.13</v>
      </c>
      <c r="Q18" s="7">
        <v>0.06</v>
      </c>
      <c r="R18" s="7">
        <v>0.12</v>
      </c>
      <c r="S18" s="7">
        <v>0.12</v>
      </c>
      <c r="T18" s="7">
        <v>0.11</v>
      </c>
      <c r="U18" s="7">
        <v>7.0000000000000007E-2</v>
      </c>
      <c r="V18" s="7">
        <v>0.13</v>
      </c>
      <c r="W18" s="7">
        <v>0.06</v>
      </c>
      <c r="X18" s="7">
        <v>0.02</v>
      </c>
      <c r="Y18" s="7">
        <v>0.08</v>
      </c>
      <c r="Z18" s="7">
        <v>0.12</v>
      </c>
      <c r="AA18" s="7">
        <v>0.11</v>
      </c>
      <c r="AB18" s="7">
        <v>0.12</v>
      </c>
      <c r="AC18" s="7">
        <v>0.09</v>
      </c>
      <c r="AD18" s="7">
        <v>0.12</v>
      </c>
      <c r="AE18" s="7">
        <v>0.08</v>
      </c>
      <c r="AF18" s="7">
        <v>0.11</v>
      </c>
      <c r="AG18" s="7">
        <v>0.11</v>
      </c>
      <c r="AH18" s="7">
        <v>0.11</v>
      </c>
      <c r="AI18" s="7">
        <v>0.13</v>
      </c>
      <c r="AJ18" s="7">
        <v>0.05</v>
      </c>
      <c r="AK18" s="7">
        <v>0.04</v>
      </c>
      <c r="AL18" s="7">
        <v>0.15</v>
      </c>
      <c r="AM18" s="7">
        <v>7.0000000000000007E-2</v>
      </c>
      <c r="AN18" t="s">
        <v>108</v>
      </c>
      <c r="AO18" s="7">
        <v>0.09</v>
      </c>
      <c r="AP18" s="7">
        <v>0.17</v>
      </c>
      <c r="AQ18" s="7">
        <v>0.13</v>
      </c>
      <c r="AR18" s="7">
        <v>0.16</v>
      </c>
      <c r="AS18" s="7">
        <v>0.15</v>
      </c>
      <c r="AT18" s="7">
        <v>0.08</v>
      </c>
      <c r="AU18" s="7">
        <v>0.1</v>
      </c>
      <c r="AV18" s="7">
        <v>7.0000000000000007E-2</v>
      </c>
      <c r="AW18" s="7">
        <v>0.02</v>
      </c>
      <c r="AX18" s="7">
        <v>0.12</v>
      </c>
      <c r="AY18" s="7">
        <v>0.1</v>
      </c>
      <c r="AZ18" s="7">
        <v>0.14000000000000001</v>
      </c>
      <c r="BA18" s="7">
        <v>0.17</v>
      </c>
      <c r="BB18" s="7">
        <v>0.06</v>
      </c>
      <c r="BC18" s="7">
        <v>0.09</v>
      </c>
      <c r="BD18" s="7">
        <v>0.22</v>
      </c>
      <c r="BE18" s="7">
        <v>0.11</v>
      </c>
      <c r="BF18" s="7">
        <v>0.11</v>
      </c>
      <c r="BG18" s="7">
        <v>0.12</v>
      </c>
      <c r="BH18" s="7">
        <v>0.09</v>
      </c>
      <c r="BI18" s="7">
        <v>0.15</v>
      </c>
      <c r="BJ18" s="7">
        <v>0.13</v>
      </c>
      <c r="BK18" s="7">
        <v>0.08</v>
      </c>
      <c r="BL18" s="7">
        <v>0.05</v>
      </c>
      <c r="BM18" s="7">
        <v>0.15</v>
      </c>
      <c r="BN18" s="7">
        <v>0.12</v>
      </c>
      <c r="BO18" s="7">
        <v>0.06</v>
      </c>
      <c r="BP18" s="7">
        <v>7.0000000000000007E-2</v>
      </c>
      <c r="BQ18" s="7">
        <v>0.16</v>
      </c>
      <c r="BR18" s="7">
        <v>0.16</v>
      </c>
      <c r="BS18" s="7">
        <v>0.15</v>
      </c>
      <c r="BT18" s="7">
        <v>0.11</v>
      </c>
      <c r="BU18" s="7">
        <v>0.1</v>
      </c>
      <c r="BV18" s="7">
        <v>0.18</v>
      </c>
      <c r="BW18" s="7">
        <v>0.16</v>
      </c>
      <c r="BX18" s="7">
        <v>0.11</v>
      </c>
      <c r="BY18" s="7">
        <v>0.11</v>
      </c>
      <c r="BZ18" s="7">
        <v>0.1</v>
      </c>
    </row>
    <row r="19" spans="1:78" x14ac:dyDescent="0.25">
      <c r="A19" t="s">
        <v>649</v>
      </c>
      <c r="B19">
        <v>168</v>
      </c>
      <c r="C19">
        <v>152</v>
      </c>
      <c r="D19">
        <v>8</v>
      </c>
      <c r="E19">
        <v>7</v>
      </c>
      <c r="F19">
        <v>31</v>
      </c>
      <c r="G19">
        <v>96</v>
      </c>
      <c r="H19">
        <v>40</v>
      </c>
      <c r="I19">
        <v>52</v>
      </c>
      <c r="J19">
        <v>64</v>
      </c>
      <c r="K19">
        <v>37</v>
      </c>
      <c r="L19">
        <v>15</v>
      </c>
      <c r="M19">
        <v>25</v>
      </c>
      <c r="N19">
        <v>135</v>
      </c>
      <c r="O19">
        <v>7</v>
      </c>
      <c r="P19">
        <v>1</v>
      </c>
      <c r="Q19">
        <v>20</v>
      </c>
      <c r="R19">
        <v>148</v>
      </c>
      <c r="S19">
        <v>123</v>
      </c>
      <c r="T19">
        <v>30</v>
      </c>
      <c r="U19">
        <v>14</v>
      </c>
      <c r="V19">
        <v>159</v>
      </c>
      <c r="W19">
        <v>7</v>
      </c>
      <c r="X19">
        <v>2</v>
      </c>
      <c r="Y19">
        <v>13</v>
      </c>
      <c r="Z19">
        <v>155</v>
      </c>
      <c r="AA19">
        <v>168</v>
      </c>
      <c r="AB19">
        <v>155</v>
      </c>
      <c r="AC19">
        <v>22</v>
      </c>
      <c r="AD19">
        <v>141</v>
      </c>
      <c r="AE19">
        <v>5</v>
      </c>
      <c r="AF19">
        <v>116</v>
      </c>
      <c r="AG19">
        <v>49</v>
      </c>
      <c r="AH19">
        <v>0</v>
      </c>
      <c r="AI19">
        <v>155</v>
      </c>
      <c r="AJ19">
        <v>4</v>
      </c>
      <c r="AK19">
        <v>8</v>
      </c>
      <c r="AL19">
        <v>105</v>
      </c>
      <c r="AM19">
        <v>52</v>
      </c>
      <c r="AN19">
        <v>0</v>
      </c>
      <c r="AO19">
        <v>10</v>
      </c>
      <c r="AP19">
        <v>12</v>
      </c>
      <c r="AQ19">
        <v>21</v>
      </c>
      <c r="AR19">
        <v>8</v>
      </c>
      <c r="AS19">
        <v>9</v>
      </c>
      <c r="AT19">
        <v>21</v>
      </c>
      <c r="AU19">
        <v>11</v>
      </c>
      <c r="AV19">
        <v>7</v>
      </c>
      <c r="AW19">
        <v>5</v>
      </c>
      <c r="AX19">
        <v>3</v>
      </c>
      <c r="AY19">
        <v>20</v>
      </c>
      <c r="AZ19">
        <v>12</v>
      </c>
      <c r="BA19">
        <v>11</v>
      </c>
      <c r="BB19">
        <v>16</v>
      </c>
      <c r="BC19">
        <v>12</v>
      </c>
      <c r="BD19">
        <v>0</v>
      </c>
      <c r="BE19">
        <v>38</v>
      </c>
      <c r="BF19">
        <v>129</v>
      </c>
      <c r="BG19">
        <v>133</v>
      </c>
      <c r="BH19">
        <v>35</v>
      </c>
      <c r="BI19">
        <v>76</v>
      </c>
      <c r="BJ19">
        <v>29</v>
      </c>
      <c r="BK19">
        <v>16</v>
      </c>
      <c r="BL19">
        <v>13</v>
      </c>
      <c r="BM19">
        <v>57</v>
      </c>
      <c r="BN19">
        <v>63</v>
      </c>
      <c r="BO19">
        <v>41</v>
      </c>
      <c r="BP19">
        <v>6</v>
      </c>
      <c r="BQ19">
        <v>63</v>
      </c>
      <c r="BR19">
        <v>79</v>
      </c>
      <c r="BS19">
        <v>79</v>
      </c>
      <c r="BT19">
        <v>11</v>
      </c>
      <c r="BU19">
        <v>28</v>
      </c>
      <c r="BV19">
        <v>21</v>
      </c>
      <c r="BW19">
        <v>43</v>
      </c>
      <c r="BX19">
        <v>114</v>
      </c>
      <c r="BY19">
        <v>119</v>
      </c>
      <c r="BZ19">
        <v>101</v>
      </c>
    </row>
    <row r="20" spans="1:78" x14ac:dyDescent="0.25">
      <c r="B20" s="7">
        <v>0.08</v>
      </c>
      <c r="C20" s="7">
        <v>0.09</v>
      </c>
      <c r="D20" s="7">
        <v>0.04</v>
      </c>
      <c r="E20" s="7">
        <v>7.0000000000000007E-2</v>
      </c>
      <c r="F20" s="7">
        <v>0.1</v>
      </c>
      <c r="G20" s="7">
        <v>0.09</v>
      </c>
      <c r="H20" s="7">
        <v>7.0000000000000007E-2</v>
      </c>
      <c r="I20" s="7">
        <v>0.08</v>
      </c>
      <c r="J20" s="7">
        <v>0.1</v>
      </c>
      <c r="K20" s="7">
        <v>0.1</v>
      </c>
      <c r="L20" s="7">
        <v>0.04</v>
      </c>
      <c r="M20" s="7">
        <v>0.06</v>
      </c>
      <c r="N20" s="7">
        <v>0.1</v>
      </c>
      <c r="O20" s="7">
        <v>0.05</v>
      </c>
      <c r="P20" s="7">
        <v>0.03</v>
      </c>
      <c r="Q20" s="7">
        <v>0.06</v>
      </c>
      <c r="R20" s="7">
        <v>0.09</v>
      </c>
      <c r="S20" s="7">
        <v>0.08</v>
      </c>
      <c r="T20" s="7">
        <v>0.09</v>
      </c>
      <c r="U20" s="7">
        <v>7.0000000000000007E-2</v>
      </c>
      <c r="V20" s="7">
        <v>0.1</v>
      </c>
      <c r="W20" s="7">
        <v>0.04</v>
      </c>
      <c r="X20" s="7">
        <v>0.01</v>
      </c>
      <c r="Y20" s="7">
        <v>0.06</v>
      </c>
      <c r="Z20" s="7">
        <v>0.09</v>
      </c>
      <c r="AA20" s="7">
        <v>0.08</v>
      </c>
      <c r="AB20" s="7">
        <v>0.09</v>
      </c>
      <c r="AC20" s="7">
        <v>0.08</v>
      </c>
      <c r="AD20" s="7">
        <v>0.09</v>
      </c>
      <c r="AE20" s="7">
        <v>0.06</v>
      </c>
      <c r="AF20" s="7">
        <v>7.0000000000000007E-2</v>
      </c>
      <c r="AG20" s="7">
        <v>0.12</v>
      </c>
      <c r="AH20" t="s">
        <v>108</v>
      </c>
      <c r="AI20" s="7">
        <v>0.09</v>
      </c>
      <c r="AJ20" s="7">
        <v>0.02</v>
      </c>
      <c r="AK20" s="7">
        <v>0.05</v>
      </c>
      <c r="AL20" s="7">
        <v>0.1</v>
      </c>
      <c r="AM20" s="7">
        <v>7.0000000000000007E-2</v>
      </c>
      <c r="AN20" t="s">
        <v>108</v>
      </c>
      <c r="AO20" s="7">
        <v>0.08</v>
      </c>
      <c r="AP20" s="7">
        <v>7.0000000000000007E-2</v>
      </c>
      <c r="AQ20" s="7">
        <v>0.09</v>
      </c>
      <c r="AR20" s="7">
        <v>0.09</v>
      </c>
      <c r="AS20" s="7">
        <v>0.1</v>
      </c>
      <c r="AT20" s="7">
        <v>0.09</v>
      </c>
      <c r="AU20" s="7">
        <v>0.09</v>
      </c>
      <c r="AV20" s="7">
        <v>7.0000000000000007E-2</v>
      </c>
      <c r="AW20" s="7">
        <v>0.1</v>
      </c>
      <c r="AX20" s="7">
        <v>0.02</v>
      </c>
      <c r="AY20" s="7">
        <v>0.1</v>
      </c>
      <c r="AZ20" s="7">
        <v>0.09</v>
      </c>
      <c r="BA20" s="7">
        <v>0.12</v>
      </c>
      <c r="BB20" s="7">
        <v>0.08</v>
      </c>
      <c r="BC20" s="7">
        <v>0.08</v>
      </c>
      <c r="BD20" t="s">
        <v>108</v>
      </c>
      <c r="BE20" s="7">
        <v>0.1</v>
      </c>
      <c r="BF20" s="7">
        <v>0.08</v>
      </c>
      <c r="BG20" s="7">
        <v>0.1</v>
      </c>
      <c r="BH20" s="7">
        <v>0.05</v>
      </c>
      <c r="BI20" s="7">
        <v>0.12</v>
      </c>
      <c r="BJ20" s="7">
        <v>0.08</v>
      </c>
      <c r="BK20" s="7">
        <v>0.06</v>
      </c>
      <c r="BL20" s="7">
        <v>0.14000000000000001</v>
      </c>
      <c r="BM20" s="7">
        <v>0.1</v>
      </c>
      <c r="BN20" s="7">
        <v>0.08</v>
      </c>
      <c r="BO20" s="7">
        <v>7.0000000000000007E-2</v>
      </c>
      <c r="BP20" s="7">
        <v>0.06</v>
      </c>
      <c r="BQ20" s="7">
        <v>0.1</v>
      </c>
      <c r="BR20" s="7">
        <v>0.09</v>
      </c>
      <c r="BS20" s="7">
        <v>0.09</v>
      </c>
      <c r="BT20" s="7">
        <v>7.0000000000000007E-2</v>
      </c>
      <c r="BU20" s="7">
        <v>0.1</v>
      </c>
      <c r="BV20" s="7">
        <v>0.12</v>
      </c>
      <c r="BW20" s="7">
        <v>0.09</v>
      </c>
      <c r="BX20" s="7">
        <v>0.08</v>
      </c>
      <c r="BY20" s="7">
        <v>0.08</v>
      </c>
      <c r="BZ20" s="7">
        <v>0.09</v>
      </c>
    </row>
    <row r="21" spans="1:78" x14ac:dyDescent="0.25">
      <c r="A21" t="s">
        <v>870</v>
      </c>
      <c r="B21">
        <v>63</v>
      </c>
      <c r="C21">
        <v>53</v>
      </c>
      <c r="D21">
        <v>5</v>
      </c>
      <c r="E21">
        <v>5</v>
      </c>
      <c r="F21">
        <v>3</v>
      </c>
      <c r="G21">
        <v>40</v>
      </c>
      <c r="H21">
        <v>20</v>
      </c>
      <c r="I21">
        <v>25</v>
      </c>
      <c r="J21">
        <v>19</v>
      </c>
      <c r="K21">
        <v>10</v>
      </c>
      <c r="L21">
        <v>9</v>
      </c>
      <c r="M21">
        <v>16</v>
      </c>
      <c r="N21">
        <v>44</v>
      </c>
      <c r="O21">
        <v>2</v>
      </c>
      <c r="P21">
        <v>0</v>
      </c>
      <c r="Q21">
        <v>10</v>
      </c>
      <c r="R21">
        <v>53</v>
      </c>
      <c r="S21">
        <v>56</v>
      </c>
      <c r="T21">
        <v>2</v>
      </c>
      <c r="U21">
        <v>4</v>
      </c>
      <c r="V21">
        <v>52</v>
      </c>
      <c r="W21">
        <v>5</v>
      </c>
      <c r="X21">
        <v>5</v>
      </c>
      <c r="Y21">
        <v>7</v>
      </c>
      <c r="Z21">
        <v>55</v>
      </c>
      <c r="AA21">
        <v>63</v>
      </c>
      <c r="AB21">
        <v>55</v>
      </c>
      <c r="AC21">
        <v>9</v>
      </c>
      <c r="AD21">
        <v>54</v>
      </c>
      <c r="AE21">
        <v>0</v>
      </c>
      <c r="AF21">
        <v>46</v>
      </c>
      <c r="AG21">
        <v>15</v>
      </c>
      <c r="AH21">
        <v>2</v>
      </c>
      <c r="AI21">
        <v>54</v>
      </c>
      <c r="AJ21">
        <v>5</v>
      </c>
      <c r="AK21">
        <v>5</v>
      </c>
      <c r="AL21">
        <v>50</v>
      </c>
      <c r="AM21">
        <v>10</v>
      </c>
      <c r="AN21">
        <v>1</v>
      </c>
      <c r="AO21">
        <v>2</v>
      </c>
      <c r="AP21">
        <v>8</v>
      </c>
      <c r="AQ21">
        <v>6</v>
      </c>
      <c r="AR21">
        <v>2</v>
      </c>
      <c r="AS21">
        <v>3</v>
      </c>
      <c r="AT21">
        <v>11</v>
      </c>
      <c r="AU21">
        <v>4</v>
      </c>
      <c r="AV21">
        <v>1</v>
      </c>
      <c r="AW21">
        <v>1</v>
      </c>
      <c r="AX21">
        <v>5</v>
      </c>
      <c r="AY21">
        <v>5</v>
      </c>
      <c r="AZ21">
        <v>5</v>
      </c>
      <c r="BA21">
        <v>5</v>
      </c>
      <c r="BB21">
        <v>1</v>
      </c>
      <c r="BC21">
        <v>6</v>
      </c>
      <c r="BD21">
        <v>0</v>
      </c>
      <c r="BE21">
        <v>17</v>
      </c>
      <c r="BF21">
        <v>45</v>
      </c>
      <c r="BG21">
        <v>50</v>
      </c>
      <c r="BH21">
        <v>13</v>
      </c>
      <c r="BI21">
        <v>32</v>
      </c>
      <c r="BJ21">
        <v>11</v>
      </c>
      <c r="BK21">
        <v>7</v>
      </c>
      <c r="BL21">
        <v>2</v>
      </c>
      <c r="BM21">
        <v>32</v>
      </c>
      <c r="BN21">
        <v>19</v>
      </c>
      <c r="BO21">
        <v>11</v>
      </c>
      <c r="BP21">
        <v>0</v>
      </c>
      <c r="BQ21">
        <v>28</v>
      </c>
      <c r="BR21">
        <v>45</v>
      </c>
      <c r="BS21">
        <v>38</v>
      </c>
      <c r="BT21">
        <v>6</v>
      </c>
      <c r="BU21">
        <v>14</v>
      </c>
      <c r="BV21">
        <v>7</v>
      </c>
      <c r="BW21">
        <v>23</v>
      </c>
      <c r="BX21">
        <v>40</v>
      </c>
      <c r="BY21">
        <v>46</v>
      </c>
      <c r="BZ21">
        <v>35</v>
      </c>
    </row>
    <row r="22" spans="1:78" x14ac:dyDescent="0.25">
      <c r="B22" s="7">
        <v>0.03</v>
      </c>
      <c r="C22" s="7">
        <v>0.03</v>
      </c>
      <c r="D22" s="7">
        <v>0.03</v>
      </c>
      <c r="E22" s="7">
        <v>0.05</v>
      </c>
      <c r="F22" s="7">
        <v>0.01</v>
      </c>
      <c r="G22" s="7">
        <v>0.04</v>
      </c>
      <c r="H22" s="7">
        <v>0.03</v>
      </c>
      <c r="I22" s="7">
        <v>0.04</v>
      </c>
      <c r="J22" s="7">
        <v>0.03</v>
      </c>
      <c r="K22" s="7">
        <v>0.03</v>
      </c>
      <c r="L22" s="7">
        <v>0.03</v>
      </c>
      <c r="M22" s="7">
        <v>0.04</v>
      </c>
      <c r="N22" s="7">
        <v>0.03</v>
      </c>
      <c r="O22" s="7">
        <v>0.01</v>
      </c>
      <c r="P22" t="s">
        <v>108</v>
      </c>
      <c r="Q22" s="7">
        <v>0.03</v>
      </c>
      <c r="R22" s="7">
        <v>0.03</v>
      </c>
      <c r="S22" s="7">
        <v>0.04</v>
      </c>
      <c r="T22" s="7">
        <v>0.01</v>
      </c>
      <c r="U22" s="7">
        <v>0.02</v>
      </c>
      <c r="V22" s="7">
        <v>0.03</v>
      </c>
      <c r="W22" s="7">
        <v>0.03</v>
      </c>
      <c r="X22" s="7">
        <v>0.03</v>
      </c>
      <c r="Y22" s="7">
        <v>0.03</v>
      </c>
      <c r="Z22" s="7">
        <v>0.03</v>
      </c>
      <c r="AA22" s="7">
        <v>0.03</v>
      </c>
      <c r="AB22" s="7">
        <v>0.03</v>
      </c>
      <c r="AC22" s="7">
        <v>0.03</v>
      </c>
      <c r="AD22" s="7">
        <v>0.03</v>
      </c>
      <c r="AE22" t="s">
        <v>108</v>
      </c>
      <c r="AF22" s="7">
        <v>0.03</v>
      </c>
      <c r="AG22" s="7">
        <v>0.04</v>
      </c>
      <c r="AH22" s="7">
        <v>0.14000000000000001</v>
      </c>
      <c r="AI22" s="7">
        <v>0.03</v>
      </c>
      <c r="AJ22" s="7">
        <v>0.03</v>
      </c>
      <c r="AK22" s="7">
        <v>0.03</v>
      </c>
      <c r="AL22" s="7">
        <v>0.05</v>
      </c>
      <c r="AM22" s="7">
        <v>0.01</v>
      </c>
      <c r="AN22" s="7">
        <v>0.04</v>
      </c>
      <c r="AO22" s="7">
        <v>0.01</v>
      </c>
      <c r="AP22" s="7">
        <v>0.05</v>
      </c>
      <c r="AQ22" s="7">
        <v>0.02</v>
      </c>
      <c r="AR22" s="7">
        <v>0.03</v>
      </c>
      <c r="AS22" s="7">
        <v>0.03</v>
      </c>
      <c r="AT22" s="7">
        <v>0.05</v>
      </c>
      <c r="AU22" s="7">
        <v>0.03</v>
      </c>
      <c r="AV22" s="7">
        <v>0.01</v>
      </c>
      <c r="AW22" s="7">
        <v>0.01</v>
      </c>
      <c r="AX22" s="7">
        <v>0.04</v>
      </c>
      <c r="AY22" s="7">
        <v>0.02</v>
      </c>
      <c r="AZ22" s="7">
        <v>0.04</v>
      </c>
      <c r="BA22" s="7">
        <v>0.06</v>
      </c>
      <c r="BB22" s="7">
        <v>0.01</v>
      </c>
      <c r="BC22" s="7">
        <v>0.04</v>
      </c>
      <c r="BD22" t="s">
        <v>108</v>
      </c>
      <c r="BE22" s="7">
        <v>0.04</v>
      </c>
      <c r="BF22" s="7">
        <v>0.03</v>
      </c>
      <c r="BG22" s="7">
        <v>0.04</v>
      </c>
      <c r="BH22" s="7">
        <v>0.02</v>
      </c>
      <c r="BI22" s="7">
        <v>0.05</v>
      </c>
      <c r="BJ22" s="7">
        <v>0.03</v>
      </c>
      <c r="BK22" s="7">
        <v>0.03</v>
      </c>
      <c r="BL22" s="7">
        <v>0.02</v>
      </c>
      <c r="BM22" s="7">
        <v>0.06</v>
      </c>
      <c r="BN22" s="7">
        <v>0.03</v>
      </c>
      <c r="BO22" s="7">
        <v>0.02</v>
      </c>
      <c r="BP22" t="s">
        <v>108</v>
      </c>
      <c r="BQ22" s="7">
        <v>0.05</v>
      </c>
      <c r="BR22" s="7">
        <v>0.05</v>
      </c>
      <c r="BS22" s="7">
        <v>0.04</v>
      </c>
      <c r="BT22" s="7">
        <v>0.04</v>
      </c>
      <c r="BU22" s="7">
        <v>0.05</v>
      </c>
      <c r="BV22" s="7">
        <v>0.04</v>
      </c>
      <c r="BW22" s="7">
        <v>0.05</v>
      </c>
      <c r="BX22" s="7">
        <v>0.03</v>
      </c>
      <c r="BY22" s="7">
        <v>0.03</v>
      </c>
      <c r="BZ22" s="7">
        <v>0.03</v>
      </c>
    </row>
    <row r="23" spans="1:78" x14ac:dyDescent="0.25">
      <c r="A23" t="s">
        <v>651</v>
      </c>
      <c r="B23">
        <v>40</v>
      </c>
      <c r="C23">
        <v>32</v>
      </c>
      <c r="D23">
        <v>7</v>
      </c>
      <c r="E23">
        <v>1</v>
      </c>
      <c r="F23">
        <v>10</v>
      </c>
      <c r="G23">
        <v>25</v>
      </c>
      <c r="H23">
        <v>6</v>
      </c>
      <c r="I23">
        <v>17</v>
      </c>
      <c r="J23">
        <v>14</v>
      </c>
      <c r="K23">
        <v>6</v>
      </c>
      <c r="L23">
        <v>2</v>
      </c>
      <c r="M23">
        <v>6</v>
      </c>
      <c r="N23">
        <v>31</v>
      </c>
      <c r="O23">
        <v>4</v>
      </c>
      <c r="P23">
        <v>0</v>
      </c>
      <c r="Q23">
        <v>3</v>
      </c>
      <c r="R23">
        <v>37</v>
      </c>
      <c r="S23">
        <v>31</v>
      </c>
      <c r="T23">
        <v>7</v>
      </c>
      <c r="U23">
        <v>2</v>
      </c>
      <c r="V23">
        <v>39</v>
      </c>
      <c r="W23">
        <v>1</v>
      </c>
      <c r="X23">
        <v>0</v>
      </c>
      <c r="Y23">
        <v>4</v>
      </c>
      <c r="Z23">
        <v>36</v>
      </c>
      <c r="AA23">
        <v>40</v>
      </c>
      <c r="AB23">
        <v>36</v>
      </c>
      <c r="AC23">
        <v>11</v>
      </c>
      <c r="AD23">
        <v>25</v>
      </c>
      <c r="AE23">
        <v>4</v>
      </c>
      <c r="AF23">
        <v>21</v>
      </c>
      <c r="AG23">
        <v>16</v>
      </c>
      <c r="AH23">
        <v>0</v>
      </c>
      <c r="AI23">
        <v>38</v>
      </c>
      <c r="AJ23">
        <v>1</v>
      </c>
      <c r="AK23">
        <v>1</v>
      </c>
      <c r="AL23">
        <v>26</v>
      </c>
      <c r="AM23">
        <v>13</v>
      </c>
      <c r="AN23">
        <v>0</v>
      </c>
      <c r="AO23">
        <v>2</v>
      </c>
      <c r="AP23">
        <v>3</v>
      </c>
      <c r="AQ23">
        <v>4</v>
      </c>
      <c r="AR23">
        <v>0</v>
      </c>
      <c r="AS23">
        <v>2</v>
      </c>
      <c r="AT23">
        <v>0</v>
      </c>
      <c r="AU23">
        <v>6</v>
      </c>
      <c r="AV23">
        <v>2</v>
      </c>
      <c r="AW23">
        <v>3</v>
      </c>
      <c r="AX23">
        <v>4</v>
      </c>
      <c r="AY23">
        <v>4</v>
      </c>
      <c r="AZ23">
        <v>1</v>
      </c>
      <c r="BA23">
        <v>0</v>
      </c>
      <c r="BB23">
        <v>4</v>
      </c>
      <c r="BC23">
        <v>5</v>
      </c>
      <c r="BD23">
        <v>1</v>
      </c>
      <c r="BE23">
        <v>18</v>
      </c>
      <c r="BF23">
        <v>22</v>
      </c>
      <c r="BG23">
        <v>36</v>
      </c>
      <c r="BH23">
        <v>4</v>
      </c>
      <c r="BI23">
        <v>25</v>
      </c>
      <c r="BJ23">
        <v>7</v>
      </c>
      <c r="BK23">
        <v>2</v>
      </c>
      <c r="BL23">
        <v>0</v>
      </c>
      <c r="BM23">
        <v>24</v>
      </c>
      <c r="BN23">
        <v>13</v>
      </c>
      <c r="BO23">
        <v>2</v>
      </c>
      <c r="BP23">
        <v>1</v>
      </c>
      <c r="BQ23">
        <v>19</v>
      </c>
      <c r="BR23">
        <v>30</v>
      </c>
      <c r="BS23">
        <v>27</v>
      </c>
      <c r="BT23">
        <v>8</v>
      </c>
      <c r="BU23">
        <v>12</v>
      </c>
      <c r="BV23">
        <v>3</v>
      </c>
      <c r="BW23">
        <v>16</v>
      </c>
      <c r="BX23">
        <v>26</v>
      </c>
      <c r="BY23">
        <v>30</v>
      </c>
      <c r="BZ23">
        <v>22</v>
      </c>
    </row>
    <row r="24" spans="1:78" x14ac:dyDescent="0.25">
      <c r="B24" s="7">
        <v>0.02</v>
      </c>
      <c r="C24" s="7">
        <v>0.02</v>
      </c>
      <c r="D24" s="7">
        <v>0.04</v>
      </c>
      <c r="E24" s="7">
        <v>0.01</v>
      </c>
      <c r="F24" s="7">
        <v>0.03</v>
      </c>
      <c r="G24" s="7">
        <v>0.02</v>
      </c>
      <c r="H24" s="7">
        <v>0.01</v>
      </c>
      <c r="I24" s="7">
        <v>0.03</v>
      </c>
      <c r="J24" s="7">
        <v>0.02</v>
      </c>
      <c r="K24" s="7">
        <v>0.02</v>
      </c>
      <c r="L24" s="7">
        <v>0.01</v>
      </c>
      <c r="M24" s="7">
        <v>0.01</v>
      </c>
      <c r="N24" s="7">
        <v>0.02</v>
      </c>
      <c r="O24" s="7">
        <v>0.02</v>
      </c>
      <c r="P24" t="s">
        <v>108</v>
      </c>
      <c r="Q24" s="7">
        <v>0.01</v>
      </c>
      <c r="R24" s="7">
        <v>0.02</v>
      </c>
      <c r="S24" s="7">
        <v>0.02</v>
      </c>
      <c r="T24" s="7">
        <v>0.02</v>
      </c>
      <c r="U24" s="7">
        <v>0.01</v>
      </c>
      <c r="V24" s="7">
        <v>0.02</v>
      </c>
      <c r="W24">
        <v>0</v>
      </c>
      <c r="X24" t="s">
        <v>108</v>
      </c>
      <c r="Y24" s="7">
        <v>0.02</v>
      </c>
      <c r="Z24" s="7">
        <v>0.02</v>
      </c>
      <c r="AA24" s="7">
        <v>0.02</v>
      </c>
      <c r="AB24" s="7">
        <v>0.02</v>
      </c>
      <c r="AC24" s="7">
        <v>0.04</v>
      </c>
      <c r="AD24" s="7">
        <v>0.02</v>
      </c>
      <c r="AE24" s="7">
        <v>0.05</v>
      </c>
      <c r="AF24" s="7">
        <v>0.01</v>
      </c>
      <c r="AG24" s="7">
        <v>0.04</v>
      </c>
      <c r="AH24" t="s">
        <v>108</v>
      </c>
      <c r="AI24" s="7">
        <v>0.02</v>
      </c>
      <c r="AJ24" s="7">
        <v>0.01</v>
      </c>
      <c r="AK24">
        <v>0</v>
      </c>
      <c r="AL24" s="7">
        <v>0.02</v>
      </c>
      <c r="AM24" s="7">
        <v>0.02</v>
      </c>
      <c r="AN24" t="s">
        <v>108</v>
      </c>
      <c r="AO24" s="7">
        <v>0.01</v>
      </c>
      <c r="AP24" s="7">
        <v>0.02</v>
      </c>
      <c r="AQ24" s="7">
        <v>0.02</v>
      </c>
      <c r="AR24" t="s">
        <v>108</v>
      </c>
      <c r="AS24" s="7">
        <v>0.02</v>
      </c>
      <c r="AT24" t="s">
        <v>108</v>
      </c>
      <c r="AU24" s="7">
        <v>0.05</v>
      </c>
      <c r="AV24" s="7">
        <v>0.02</v>
      </c>
      <c r="AW24" s="7">
        <v>7.0000000000000007E-2</v>
      </c>
      <c r="AX24" s="7">
        <v>0.03</v>
      </c>
      <c r="AY24" s="7">
        <v>0.02</v>
      </c>
      <c r="AZ24" s="7">
        <v>0.01</v>
      </c>
      <c r="BA24" t="s">
        <v>108</v>
      </c>
      <c r="BB24" s="7">
        <v>0.02</v>
      </c>
      <c r="BC24" s="7">
        <v>0.03</v>
      </c>
      <c r="BD24" s="7">
        <v>0.16</v>
      </c>
      <c r="BE24" s="7">
        <v>0.05</v>
      </c>
      <c r="BF24" s="7">
        <v>0.01</v>
      </c>
      <c r="BG24" s="7">
        <v>0.03</v>
      </c>
      <c r="BH24" s="7">
        <v>0.01</v>
      </c>
      <c r="BI24" s="7">
        <v>0.04</v>
      </c>
      <c r="BJ24" s="7">
        <v>0.02</v>
      </c>
      <c r="BK24" s="7">
        <v>0.01</v>
      </c>
      <c r="BL24" t="s">
        <v>108</v>
      </c>
      <c r="BM24" s="7">
        <v>0.04</v>
      </c>
      <c r="BN24" s="7">
        <v>0.02</v>
      </c>
      <c r="BO24">
        <v>0</v>
      </c>
      <c r="BP24" s="7">
        <v>0.01</v>
      </c>
      <c r="BQ24" s="7">
        <v>0.03</v>
      </c>
      <c r="BR24" s="7">
        <v>0.04</v>
      </c>
      <c r="BS24" s="7">
        <v>0.03</v>
      </c>
      <c r="BT24" s="7">
        <v>0.05</v>
      </c>
      <c r="BU24" s="7">
        <v>0.04</v>
      </c>
      <c r="BV24" s="7">
        <v>0.02</v>
      </c>
      <c r="BW24" s="7">
        <v>0.03</v>
      </c>
      <c r="BX24" s="7">
        <v>0.02</v>
      </c>
      <c r="BY24" s="7">
        <v>0.02</v>
      </c>
      <c r="BZ24" s="7">
        <v>0.02</v>
      </c>
    </row>
    <row r="25" spans="1:78" x14ac:dyDescent="0.25">
      <c r="A25" t="s">
        <v>652</v>
      </c>
      <c r="B25">
        <v>33</v>
      </c>
      <c r="C25">
        <v>25</v>
      </c>
      <c r="D25">
        <v>5</v>
      </c>
      <c r="E25">
        <v>4</v>
      </c>
      <c r="F25">
        <v>3</v>
      </c>
      <c r="G25">
        <v>24</v>
      </c>
      <c r="H25">
        <v>7</v>
      </c>
      <c r="I25">
        <v>14</v>
      </c>
      <c r="J25">
        <v>9</v>
      </c>
      <c r="K25">
        <v>6</v>
      </c>
      <c r="L25">
        <v>4</v>
      </c>
      <c r="M25">
        <v>4</v>
      </c>
      <c r="N25">
        <v>22</v>
      </c>
      <c r="O25">
        <v>6</v>
      </c>
      <c r="P25">
        <v>2</v>
      </c>
      <c r="Q25">
        <v>4</v>
      </c>
      <c r="R25">
        <v>29</v>
      </c>
      <c r="S25">
        <v>25</v>
      </c>
      <c r="T25">
        <v>5</v>
      </c>
      <c r="U25">
        <v>3</v>
      </c>
      <c r="V25">
        <v>32</v>
      </c>
      <c r="W25">
        <v>2</v>
      </c>
      <c r="X25">
        <v>0</v>
      </c>
      <c r="Y25">
        <v>3</v>
      </c>
      <c r="Z25">
        <v>30</v>
      </c>
      <c r="AA25">
        <v>33</v>
      </c>
      <c r="AB25">
        <v>30</v>
      </c>
      <c r="AC25">
        <v>7</v>
      </c>
      <c r="AD25">
        <v>23</v>
      </c>
      <c r="AE25">
        <v>3</v>
      </c>
      <c r="AF25">
        <v>21</v>
      </c>
      <c r="AG25">
        <v>10</v>
      </c>
      <c r="AH25">
        <v>0</v>
      </c>
      <c r="AI25">
        <v>29</v>
      </c>
      <c r="AJ25">
        <v>3</v>
      </c>
      <c r="AK25">
        <v>1</v>
      </c>
      <c r="AL25">
        <v>22</v>
      </c>
      <c r="AM25">
        <v>7</v>
      </c>
      <c r="AN25">
        <v>1</v>
      </c>
      <c r="AO25">
        <v>3</v>
      </c>
      <c r="AP25">
        <v>4</v>
      </c>
      <c r="AQ25">
        <v>3</v>
      </c>
      <c r="AR25">
        <v>2</v>
      </c>
      <c r="AS25">
        <v>2</v>
      </c>
      <c r="AT25">
        <v>2</v>
      </c>
      <c r="AU25">
        <v>4</v>
      </c>
      <c r="AV25">
        <v>0</v>
      </c>
      <c r="AW25">
        <v>1</v>
      </c>
      <c r="AX25">
        <v>3</v>
      </c>
      <c r="AY25">
        <v>1</v>
      </c>
      <c r="AZ25">
        <v>0</v>
      </c>
      <c r="BA25">
        <v>2</v>
      </c>
      <c r="BB25">
        <v>5</v>
      </c>
      <c r="BC25">
        <v>4</v>
      </c>
      <c r="BD25">
        <v>0</v>
      </c>
      <c r="BE25">
        <v>9</v>
      </c>
      <c r="BF25">
        <v>24</v>
      </c>
      <c r="BG25">
        <v>25</v>
      </c>
      <c r="BH25">
        <v>8</v>
      </c>
      <c r="BI25">
        <v>18</v>
      </c>
      <c r="BJ25">
        <v>5</v>
      </c>
      <c r="BK25">
        <v>0</v>
      </c>
      <c r="BL25">
        <v>1</v>
      </c>
      <c r="BM25">
        <v>12</v>
      </c>
      <c r="BN25">
        <v>12</v>
      </c>
      <c r="BO25">
        <v>9</v>
      </c>
      <c r="BP25">
        <v>1</v>
      </c>
      <c r="BQ25">
        <v>16</v>
      </c>
      <c r="BR25">
        <v>22</v>
      </c>
      <c r="BS25">
        <v>21</v>
      </c>
      <c r="BT25">
        <v>2</v>
      </c>
      <c r="BU25">
        <v>7</v>
      </c>
      <c r="BV25">
        <v>0</v>
      </c>
      <c r="BW25">
        <v>16</v>
      </c>
      <c r="BX25">
        <v>21</v>
      </c>
      <c r="BY25">
        <v>22</v>
      </c>
      <c r="BZ25">
        <v>17</v>
      </c>
    </row>
    <row r="26" spans="1:78" x14ac:dyDescent="0.25">
      <c r="B26" s="7">
        <v>0.02</v>
      </c>
      <c r="C26" s="7">
        <v>0.01</v>
      </c>
      <c r="D26" s="7">
        <v>0.02</v>
      </c>
      <c r="E26" s="7">
        <v>0.04</v>
      </c>
      <c r="F26" s="7">
        <v>0.01</v>
      </c>
      <c r="G26" s="7">
        <v>0.02</v>
      </c>
      <c r="H26" s="7">
        <v>0.01</v>
      </c>
      <c r="I26" s="7">
        <v>0.02</v>
      </c>
      <c r="J26" s="7">
        <v>0.01</v>
      </c>
      <c r="K26" s="7">
        <v>0.02</v>
      </c>
      <c r="L26" s="7">
        <v>0.01</v>
      </c>
      <c r="M26" s="7">
        <v>0.01</v>
      </c>
      <c r="N26" s="7">
        <v>0.02</v>
      </c>
      <c r="O26" s="7">
        <v>0.04</v>
      </c>
      <c r="P26" s="7">
        <v>0.06</v>
      </c>
      <c r="Q26" s="7">
        <v>0.01</v>
      </c>
      <c r="R26" s="7">
        <v>0.02</v>
      </c>
      <c r="S26" s="7">
        <v>0.02</v>
      </c>
      <c r="T26" s="7">
        <v>0.02</v>
      </c>
      <c r="U26" s="7">
        <v>0.02</v>
      </c>
      <c r="V26" s="7">
        <v>0.02</v>
      </c>
      <c r="W26" s="7">
        <v>0.01</v>
      </c>
      <c r="X26" t="s">
        <v>108</v>
      </c>
      <c r="Y26" s="7">
        <v>0.01</v>
      </c>
      <c r="Z26" s="7">
        <v>0.02</v>
      </c>
      <c r="AA26" s="7">
        <v>0.02</v>
      </c>
      <c r="AB26" s="7">
        <v>0.02</v>
      </c>
      <c r="AC26" s="7">
        <v>0.02</v>
      </c>
      <c r="AD26" s="7">
        <v>0.01</v>
      </c>
      <c r="AE26" s="7">
        <v>0.04</v>
      </c>
      <c r="AF26" s="7">
        <v>0.01</v>
      </c>
      <c r="AG26" s="7">
        <v>0.03</v>
      </c>
      <c r="AH26" t="s">
        <v>108</v>
      </c>
      <c r="AI26" s="7">
        <v>0.02</v>
      </c>
      <c r="AJ26" s="7">
        <v>0.02</v>
      </c>
      <c r="AK26" s="7">
        <v>0.01</v>
      </c>
      <c r="AL26" s="7">
        <v>0.02</v>
      </c>
      <c r="AM26" s="7">
        <v>0.01</v>
      </c>
      <c r="AN26" s="7">
        <v>0.05</v>
      </c>
      <c r="AO26" s="7">
        <v>0.02</v>
      </c>
      <c r="AP26" s="7">
        <v>0.02</v>
      </c>
      <c r="AQ26" s="7">
        <v>0.01</v>
      </c>
      <c r="AR26" s="7">
        <v>0.02</v>
      </c>
      <c r="AS26" s="7">
        <v>0.02</v>
      </c>
      <c r="AT26" s="7">
        <v>0.01</v>
      </c>
      <c r="AU26" s="7">
        <v>0.03</v>
      </c>
      <c r="AV26" t="s">
        <v>108</v>
      </c>
      <c r="AW26" s="7">
        <v>0.02</v>
      </c>
      <c r="AX26" s="7">
        <v>0.02</v>
      </c>
      <c r="AY26" s="7">
        <v>0.01</v>
      </c>
      <c r="AZ26" t="s">
        <v>108</v>
      </c>
      <c r="BA26" s="7">
        <v>0.02</v>
      </c>
      <c r="BB26" s="7">
        <v>0.02</v>
      </c>
      <c r="BC26" s="7">
        <v>0.03</v>
      </c>
      <c r="BD26" t="s">
        <v>108</v>
      </c>
      <c r="BE26" s="7">
        <v>0.02</v>
      </c>
      <c r="BF26" s="7">
        <v>0.02</v>
      </c>
      <c r="BG26" s="7">
        <v>0.02</v>
      </c>
      <c r="BH26" s="7">
        <v>0.01</v>
      </c>
      <c r="BI26" s="7">
        <v>0.03</v>
      </c>
      <c r="BJ26" s="7">
        <v>0.01</v>
      </c>
      <c r="BK26" t="s">
        <v>108</v>
      </c>
      <c r="BL26" s="7">
        <v>0.01</v>
      </c>
      <c r="BM26" s="7">
        <v>0.02</v>
      </c>
      <c r="BN26" s="7">
        <v>0.02</v>
      </c>
      <c r="BO26" s="7">
        <v>0.02</v>
      </c>
      <c r="BP26" s="7">
        <v>0.01</v>
      </c>
      <c r="BQ26" s="7">
        <v>0.03</v>
      </c>
      <c r="BR26" s="7">
        <v>0.03</v>
      </c>
      <c r="BS26" s="7">
        <v>0.03</v>
      </c>
      <c r="BT26" s="7">
        <v>0.02</v>
      </c>
      <c r="BU26" s="7">
        <v>0.02</v>
      </c>
      <c r="BV26" t="s">
        <v>108</v>
      </c>
      <c r="BW26" s="7">
        <v>0.03</v>
      </c>
      <c r="BX26" s="7">
        <v>0.02</v>
      </c>
      <c r="BY26" s="7">
        <v>0.02</v>
      </c>
      <c r="BZ26" s="7">
        <v>0.02</v>
      </c>
    </row>
    <row r="27" spans="1:78" x14ac:dyDescent="0.25">
      <c r="A27" t="s">
        <v>869</v>
      </c>
      <c r="B27">
        <v>30</v>
      </c>
      <c r="C27">
        <v>28</v>
      </c>
      <c r="D27">
        <v>1</v>
      </c>
      <c r="E27">
        <v>2</v>
      </c>
      <c r="F27">
        <v>5</v>
      </c>
      <c r="G27">
        <v>16</v>
      </c>
      <c r="H27">
        <v>9</v>
      </c>
      <c r="I27">
        <v>6</v>
      </c>
      <c r="J27">
        <v>8</v>
      </c>
      <c r="K27">
        <v>8</v>
      </c>
      <c r="L27">
        <v>8</v>
      </c>
      <c r="M27">
        <v>10</v>
      </c>
      <c r="N27">
        <v>18</v>
      </c>
      <c r="O27">
        <v>2</v>
      </c>
      <c r="P27">
        <v>0</v>
      </c>
      <c r="Q27">
        <v>4</v>
      </c>
      <c r="R27">
        <v>27</v>
      </c>
      <c r="S27">
        <v>20</v>
      </c>
      <c r="T27">
        <v>2</v>
      </c>
      <c r="U27">
        <v>8</v>
      </c>
      <c r="V27">
        <v>23</v>
      </c>
      <c r="W27">
        <v>4</v>
      </c>
      <c r="X27">
        <v>4</v>
      </c>
      <c r="Y27">
        <v>1</v>
      </c>
      <c r="Z27">
        <v>30</v>
      </c>
      <c r="AA27">
        <v>30</v>
      </c>
      <c r="AB27">
        <v>30</v>
      </c>
      <c r="AC27">
        <v>2</v>
      </c>
      <c r="AD27">
        <v>27</v>
      </c>
      <c r="AE27">
        <v>1</v>
      </c>
      <c r="AF27">
        <v>25</v>
      </c>
      <c r="AG27">
        <v>5</v>
      </c>
      <c r="AH27">
        <v>0</v>
      </c>
      <c r="AI27">
        <v>21</v>
      </c>
      <c r="AJ27">
        <v>1</v>
      </c>
      <c r="AK27">
        <v>6</v>
      </c>
      <c r="AL27">
        <v>18</v>
      </c>
      <c r="AM27">
        <v>10</v>
      </c>
      <c r="AN27">
        <v>0</v>
      </c>
      <c r="AO27">
        <v>3</v>
      </c>
      <c r="AP27">
        <v>2</v>
      </c>
      <c r="AQ27">
        <v>3</v>
      </c>
      <c r="AR27">
        <v>1</v>
      </c>
      <c r="AS27">
        <v>1</v>
      </c>
      <c r="AT27">
        <v>7</v>
      </c>
      <c r="AU27">
        <v>3</v>
      </c>
      <c r="AV27">
        <v>3</v>
      </c>
      <c r="AW27">
        <v>1</v>
      </c>
      <c r="AX27">
        <v>0</v>
      </c>
      <c r="AY27">
        <v>2</v>
      </c>
      <c r="AZ27">
        <v>0</v>
      </c>
      <c r="BA27">
        <v>2</v>
      </c>
      <c r="BB27">
        <v>3</v>
      </c>
      <c r="BC27">
        <v>4</v>
      </c>
      <c r="BD27">
        <v>0</v>
      </c>
      <c r="BE27">
        <v>7</v>
      </c>
      <c r="BF27">
        <v>24</v>
      </c>
      <c r="BG27">
        <v>20</v>
      </c>
      <c r="BH27">
        <v>11</v>
      </c>
      <c r="BI27">
        <v>9</v>
      </c>
      <c r="BJ27">
        <v>5</v>
      </c>
      <c r="BK27">
        <v>4</v>
      </c>
      <c r="BL27">
        <v>3</v>
      </c>
      <c r="BM27">
        <v>6</v>
      </c>
      <c r="BN27">
        <v>14</v>
      </c>
      <c r="BO27">
        <v>10</v>
      </c>
      <c r="BP27">
        <v>0</v>
      </c>
      <c r="BQ27">
        <v>9</v>
      </c>
      <c r="BR27">
        <v>10</v>
      </c>
      <c r="BS27">
        <v>10</v>
      </c>
      <c r="BT27">
        <v>5</v>
      </c>
      <c r="BU27">
        <v>1</v>
      </c>
      <c r="BV27">
        <v>4</v>
      </c>
      <c r="BW27">
        <v>6</v>
      </c>
      <c r="BX27">
        <v>22</v>
      </c>
      <c r="BY27">
        <v>21</v>
      </c>
      <c r="BZ27">
        <v>20</v>
      </c>
    </row>
    <row r="28" spans="1:78" x14ac:dyDescent="0.25">
      <c r="B28" s="7">
        <v>0.02</v>
      </c>
      <c r="C28" s="7">
        <v>0.02</v>
      </c>
      <c r="D28">
        <v>0</v>
      </c>
      <c r="E28" s="7">
        <v>0.02</v>
      </c>
      <c r="F28" s="7">
        <v>0.02</v>
      </c>
      <c r="G28" s="7">
        <v>0.01</v>
      </c>
      <c r="H28" s="7">
        <v>0.02</v>
      </c>
      <c r="I28" s="7">
        <v>0.01</v>
      </c>
      <c r="J28" s="7">
        <v>0.01</v>
      </c>
      <c r="K28" s="7">
        <v>0.02</v>
      </c>
      <c r="L28" s="7">
        <v>0.03</v>
      </c>
      <c r="M28" s="7">
        <v>0.02</v>
      </c>
      <c r="N28" s="7">
        <v>0.01</v>
      </c>
      <c r="O28" s="7">
        <v>0.02</v>
      </c>
      <c r="P28" t="s">
        <v>108</v>
      </c>
      <c r="Q28" s="7">
        <v>0.01</v>
      </c>
      <c r="R28" s="7">
        <v>0.02</v>
      </c>
      <c r="S28" s="7">
        <v>0.01</v>
      </c>
      <c r="T28" s="7">
        <v>0.01</v>
      </c>
      <c r="U28" s="7">
        <v>0.04</v>
      </c>
      <c r="V28" s="7">
        <v>0.01</v>
      </c>
      <c r="W28" s="7">
        <v>0.02</v>
      </c>
      <c r="X28" s="7">
        <v>0.02</v>
      </c>
      <c r="Y28">
        <v>0</v>
      </c>
      <c r="Z28" s="7">
        <v>0.02</v>
      </c>
      <c r="AA28" s="7">
        <v>0.02</v>
      </c>
      <c r="AB28" s="7">
        <v>0.02</v>
      </c>
      <c r="AC28" s="7">
        <v>0.01</v>
      </c>
      <c r="AD28" s="7">
        <v>0.02</v>
      </c>
      <c r="AE28" s="7">
        <v>0.01</v>
      </c>
      <c r="AF28" s="7">
        <v>0.02</v>
      </c>
      <c r="AG28" s="7">
        <v>0.01</v>
      </c>
      <c r="AH28" t="s">
        <v>108</v>
      </c>
      <c r="AI28" s="7">
        <v>0.01</v>
      </c>
      <c r="AJ28" s="7">
        <v>0.01</v>
      </c>
      <c r="AK28" s="7">
        <v>0.04</v>
      </c>
      <c r="AL28" s="7">
        <v>0.02</v>
      </c>
      <c r="AM28" s="7">
        <v>0.01</v>
      </c>
      <c r="AN28" t="s">
        <v>108</v>
      </c>
      <c r="AO28" s="7">
        <v>0.02</v>
      </c>
      <c r="AP28" s="7">
        <v>0.01</v>
      </c>
      <c r="AQ28" s="7">
        <v>0.01</v>
      </c>
      <c r="AR28" s="7">
        <v>0.01</v>
      </c>
      <c r="AS28" s="7">
        <v>0.01</v>
      </c>
      <c r="AT28" s="7">
        <v>0.03</v>
      </c>
      <c r="AU28" s="7">
        <v>0.02</v>
      </c>
      <c r="AV28" s="7">
        <v>0.03</v>
      </c>
      <c r="AW28" s="7">
        <v>0.01</v>
      </c>
      <c r="AX28" t="s">
        <v>108</v>
      </c>
      <c r="AY28" s="7">
        <v>0.01</v>
      </c>
      <c r="AZ28" t="s">
        <v>108</v>
      </c>
      <c r="BA28" s="7">
        <v>0.02</v>
      </c>
      <c r="BB28" s="7">
        <v>0.01</v>
      </c>
      <c r="BC28" s="7">
        <v>0.03</v>
      </c>
      <c r="BD28" t="s">
        <v>108</v>
      </c>
      <c r="BE28" s="7">
        <v>0.02</v>
      </c>
      <c r="BF28" s="7">
        <v>0.01</v>
      </c>
      <c r="BG28" s="7">
        <v>0.01</v>
      </c>
      <c r="BH28" s="7">
        <v>0.02</v>
      </c>
      <c r="BI28" s="7">
        <v>0.01</v>
      </c>
      <c r="BJ28" s="7">
        <v>0.01</v>
      </c>
      <c r="BK28" s="7">
        <v>0.02</v>
      </c>
      <c r="BL28" s="7">
        <v>0.03</v>
      </c>
      <c r="BM28" s="7">
        <v>0.01</v>
      </c>
      <c r="BN28" s="7">
        <v>0.02</v>
      </c>
      <c r="BO28" s="7">
        <v>0.02</v>
      </c>
      <c r="BP28">
        <v>0</v>
      </c>
      <c r="BQ28" s="7">
        <v>0.02</v>
      </c>
      <c r="BR28" s="7">
        <v>0.01</v>
      </c>
      <c r="BS28" s="7">
        <v>0.01</v>
      </c>
      <c r="BT28" s="7">
        <v>0.03</v>
      </c>
      <c r="BU28" s="7">
        <v>0.01</v>
      </c>
      <c r="BV28" s="7">
        <v>0.03</v>
      </c>
      <c r="BW28" s="7">
        <v>0.01</v>
      </c>
      <c r="BX28" s="7">
        <v>0.02</v>
      </c>
      <c r="BY28" s="7">
        <v>0.02</v>
      </c>
      <c r="BZ28" s="7">
        <v>0.02</v>
      </c>
    </row>
    <row r="29" spans="1:78" x14ac:dyDescent="0.25">
      <c r="A29" t="s">
        <v>909</v>
      </c>
      <c r="B29">
        <v>18</v>
      </c>
      <c r="C29">
        <v>17</v>
      </c>
      <c r="D29">
        <v>1</v>
      </c>
      <c r="E29">
        <v>0</v>
      </c>
      <c r="F29">
        <v>1</v>
      </c>
      <c r="G29">
        <v>12</v>
      </c>
      <c r="H29">
        <v>5</v>
      </c>
      <c r="I29">
        <v>8</v>
      </c>
      <c r="J29">
        <v>8</v>
      </c>
      <c r="K29">
        <v>1</v>
      </c>
      <c r="L29">
        <v>2</v>
      </c>
      <c r="M29">
        <v>3</v>
      </c>
      <c r="N29">
        <v>13</v>
      </c>
      <c r="O29">
        <v>1</v>
      </c>
      <c r="P29">
        <v>2</v>
      </c>
      <c r="Q29">
        <v>4</v>
      </c>
      <c r="R29">
        <v>15</v>
      </c>
      <c r="S29">
        <v>11</v>
      </c>
      <c r="T29">
        <v>5</v>
      </c>
      <c r="U29">
        <v>3</v>
      </c>
      <c r="V29">
        <v>15</v>
      </c>
      <c r="W29">
        <v>2</v>
      </c>
      <c r="X29">
        <v>1</v>
      </c>
      <c r="Y29">
        <v>1</v>
      </c>
      <c r="Z29">
        <v>17</v>
      </c>
      <c r="AA29">
        <v>18</v>
      </c>
      <c r="AB29">
        <v>17</v>
      </c>
      <c r="AC29">
        <v>3</v>
      </c>
      <c r="AD29">
        <v>14</v>
      </c>
      <c r="AE29">
        <v>1</v>
      </c>
      <c r="AF29">
        <v>12</v>
      </c>
      <c r="AG29">
        <v>6</v>
      </c>
      <c r="AH29">
        <v>0</v>
      </c>
      <c r="AI29">
        <v>17</v>
      </c>
      <c r="AJ29">
        <v>0</v>
      </c>
      <c r="AK29">
        <v>2</v>
      </c>
      <c r="AL29">
        <v>11</v>
      </c>
      <c r="AM29">
        <v>5</v>
      </c>
      <c r="AN29">
        <v>1</v>
      </c>
      <c r="AO29">
        <v>1</v>
      </c>
      <c r="AP29">
        <v>0</v>
      </c>
      <c r="AQ29">
        <v>1</v>
      </c>
      <c r="AR29">
        <v>1</v>
      </c>
      <c r="AS29">
        <v>2</v>
      </c>
      <c r="AT29">
        <v>2</v>
      </c>
      <c r="AU29">
        <v>2</v>
      </c>
      <c r="AV29">
        <v>1</v>
      </c>
      <c r="AW29">
        <v>0</v>
      </c>
      <c r="AX29">
        <v>1</v>
      </c>
      <c r="AY29">
        <v>5</v>
      </c>
      <c r="AZ29">
        <v>3</v>
      </c>
      <c r="BA29">
        <v>0</v>
      </c>
      <c r="BB29">
        <v>1</v>
      </c>
      <c r="BC29">
        <v>1</v>
      </c>
      <c r="BD29">
        <v>0</v>
      </c>
      <c r="BE29">
        <v>4</v>
      </c>
      <c r="BF29">
        <v>15</v>
      </c>
      <c r="BG29">
        <v>13</v>
      </c>
      <c r="BH29">
        <v>6</v>
      </c>
      <c r="BI29">
        <v>4</v>
      </c>
      <c r="BJ29">
        <v>5</v>
      </c>
      <c r="BK29">
        <v>2</v>
      </c>
      <c r="BL29">
        <v>2</v>
      </c>
      <c r="BM29">
        <v>12</v>
      </c>
      <c r="BN29">
        <v>5</v>
      </c>
      <c r="BO29">
        <v>1</v>
      </c>
      <c r="BP29">
        <v>1</v>
      </c>
      <c r="BQ29">
        <v>11</v>
      </c>
      <c r="BR29">
        <v>10</v>
      </c>
      <c r="BS29">
        <v>13</v>
      </c>
      <c r="BT29">
        <v>1</v>
      </c>
      <c r="BU29">
        <v>3</v>
      </c>
      <c r="BV29">
        <v>0</v>
      </c>
      <c r="BW29">
        <v>11</v>
      </c>
      <c r="BX29">
        <v>11</v>
      </c>
      <c r="BY29">
        <v>11</v>
      </c>
      <c r="BZ29">
        <v>12</v>
      </c>
    </row>
    <row r="30" spans="1:78" x14ac:dyDescent="0.25">
      <c r="B30" s="7">
        <v>0.01</v>
      </c>
      <c r="C30" s="7">
        <v>0.01</v>
      </c>
      <c r="D30" s="7">
        <v>0.01</v>
      </c>
      <c r="E30" t="s">
        <v>108</v>
      </c>
      <c r="F30">
        <v>0</v>
      </c>
      <c r="G30" s="7">
        <v>0.01</v>
      </c>
      <c r="H30" s="7">
        <v>0.01</v>
      </c>
      <c r="I30" s="7">
        <v>0.01</v>
      </c>
      <c r="J30" s="7">
        <v>0.01</v>
      </c>
      <c r="K30">
        <v>0</v>
      </c>
      <c r="L30" s="7">
        <v>0.01</v>
      </c>
      <c r="M30" s="7">
        <v>0.01</v>
      </c>
      <c r="N30" s="7">
        <v>0.01</v>
      </c>
      <c r="O30" s="7">
        <v>0.01</v>
      </c>
      <c r="P30" s="7">
        <v>0.05</v>
      </c>
      <c r="Q30" s="7">
        <v>0.01</v>
      </c>
      <c r="R30" s="7">
        <v>0.01</v>
      </c>
      <c r="S30" s="7">
        <v>0.01</v>
      </c>
      <c r="T30" s="7">
        <v>0.02</v>
      </c>
      <c r="U30" s="7">
        <v>0.01</v>
      </c>
      <c r="V30" s="7">
        <v>0.01</v>
      </c>
      <c r="W30" s="7">
        <v>0.01</v>
      </c>
      <c r="X30" s="7">
        <v>0.01</v>
      </c>
      <c r="Y30">
        <v>0</v>
      </c>
      <c r="Z30" s="7">
        <v>0.01</v>
      </c>
      <c r="AA30" s="7">
        <v>0.01</v>
      </c>
      <c r="AB30" s="7">
        <v>0.01</v>
      </c>
      <c r="AC30" s="7">
        <v>0.01</v>
      </c>
      <c r="AD30" s="7">
        <v>0.01</v>
      </c>
      <c r="AE30" s="7">
        <v>0.01</v>
      </c>
      <c r="AF30" s="7">
        <v>0.01</v>
      </c>
      <c r="AG30" s="7">
        <v>0.02</v>
      </c>
      <c r="AH30" t="s">
        <v>108</v>
      </c>
      <c r="AI30" s="7">
        <v>0.01</v>
      </c>
      <c r="AJ30" t="s">
        <v>108</v>
      </c>
      <c r="AK30" s="7">
        <v>0.01</v>
      </c>
      <c r="AL30" s="7">
        <v>0.01</v>
      </c>
      <c r="AM30" s="7">
        <v>0.01</v>
      </c>
      <c r="AN30" s="7">
        <v>0.04</v>
      </c>
      <c r="AO30" s="7">
        <v>0.01</v>
      </c>
      <c r="AP30" t="s">
        <v>108</v>
      </c>
      <c r="AQ30">
        <v>0</v>
      </c>
      <c r="AR30" s="7">
        <v>0.01</v>
      </c>
      <c r="AS30" s="7">
        <v>0.02</v>
      </c>
      <c r="AT30" s="7">
        <v>0.01</v>
      </c>
      <c r="AU30" s="7">
        <v>0.01</v>
      </c>
      <c r="AV30" s="7">
        <v>0.01</v>
      </c>
      <c r="AW30" t="s">
        <v>108</v>
      </c>
      <c r="AX30" s="7">
        <v>0.01</v>
      </c>
      <c r="AY30" s="7">
        <v>0.03</v>
      </c>
      <c r="AZ30" s="7">
        <v>0.02</v>
      </c>
      <c r="BA30" t="s">
        <v>108</v>
      </c>
      <c r="BB30">
        <v>0</v>
      </c>
      <c r="BC30">
        <v>0</v>
      </c>
      <c r="BD30" t="s">
        <v>108</v>
      </c>
      <c r="BE30" s="7">
        <v>0.01</v>
      </c>
      <c r="BF30" s="7">
        <v>0.01</v>
      </c>
      <c r="BG30" s="7">
        <v>0.01</v>
      </c>
      <c r="BH30" s="7">
        <v>0.01</v>
      </c>
      <c r="BI30" s="7">
        <v>0.01</v>
      </c>
      <c r="BJ30" s="7">
        <v>0.01</v>
      </c>
      <c r="BK30" s="7">
        <v>0.01</v>
      </c>
      <c r="BL30" s="7">
        <v>0.02</v>
      </c>
      <c r="BM30" s="7">
        <v>0.02</v>
      </c>
      <c r="BN30" s="7">
        <v>0.01</v>
      </c>
      <c r="BO30">
        <v>0</v>
      </c>
      <c r="BP30" s="7">
        <v>0.01</v>
      </c>
      <c r="BQ30" s="7">
        <v>0.02</v>
      </c>
      <c r="BR30" s="7">
        <v>0.01</v>
      </c>
      <c r="BS30" s="7">
        <v>0.02</v>
      </c>
      <c r="BT30">
        <v>0</v>
      </c>
      <c r="BU30" s="7">
        <v>0.01</v>
      </c>
      <c r="BV30" t="s">
        <v>108</v>
      </c>
      <c r="BW30" s="7">
        <v>0.02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653</v>
      </c>
      <c r="B31">
        <v>10</v>
      </c>
      <c r="C31">
        <v>8</v>
      </c>
      <c r="D31">
        <v>2</v>
      </c>
      <c r="E31">
        <v>0</v>
      </c>
      <c r="F31">
        <v>2</v>
      </c>
      <c r="G31">
        <v>5</v>
      </c>
      <c r="H31">
        <v>3</v>
      </c>
      <c r="I31">
        <v>0</v>
      </c>
      <c r="J31">
        <v>5</v>
      </c>
      <c r="K31">
        <v>3</v>
      </c>
      <c r="L31">
        <v>2</v>
      </c>
      <c r="M31">
        <v>3</v>
      </c>
      <c r="N31">
        <v>7</v>
      </c>
      <c r="O31">
        <v>0</v>
      </c>
      <c r="P31">
        <v>0</v>
      </c>
      <c r="Q31">
        <v>1</v>
      </c>
      <c r="R31">
        <v>9</v>
      </c>
      <c r="S31">
        <v>4</v>
      </c>
      <c r="T31">
        <v>2</v>
      </c>
      <c r="U31">
        <v>3</v>
      </c>
      <c r="V31">
        <v>8</v>
      </c>
      <c r="W31">
        <v>2</v>
      </c>
      <c r="X31">
        <v>1</v>
      </c>
      <c r="Y31">
        <v>1</v>
      </c>
      <c r="Z31">
        <v>9</v>
      </c>
      <c r="AA31">
        <v>10</v>
      </c>
      <c r="AB31">
        <v>9</v>
      </c>
      <c r="AC31">
        <v>2</v>
      </c>
      <c r="AD31">
        <v>5</v>
      </c>
      <c r="AE31">
        <v>3</v>
      </c>
      <c r="AF31">
        <v>7</v>
      </c>
      <c r="AG31">
        <v>2</v>
      </c>
      <c r="AH31">
        <v>0</v>
      </c>
      <c r="AI31">
        <v>9</v>
      </c>
      <c r="AJ31">
        <v>1</v>
      </c>
      <c r="AK31">
        <v>0</v>
      </c>
      <c r="AL31">
        <v>5</v>
      </c>
      <c r="AM31">
        <v>2</v>
      </c>
      <c r="AN31">
        <v>0</v>
      </c>
      <c r="AO31">
        <v>3</v>
      </c>
      <c r="AP31">
        <v>3</v>
      </c>
      <c r="AQ31">
        <v>0</v>
      </c>
      <c r="AR31">
        <v>2</v>
      </c>
      <c r="AS31">
        <v>0</v>
      </c>
      <c r="AT31">
        <v>0</v>
      </c>
      <c r="AU31">
        <v>1</v>
      </c>
      <c r="AV31">
        <v>0</v>
      </c>
      <c r="AW31">
        <v>2</v>
      </c>
      <c r="AX31">
        <v>0</v>
      </c>
      <c r="AY31">
        <v>0</v>
      </c>
      <c r="AZ31">
        <v>0</v>
      </c>
      <c r="BA31">
        <v>0</v>
      </c>
      <c r="BB31">
        <v>2</v>
      </c>
      <c r="BC31">
        <v>2</v>
      </c>
      <c r="BD31">
        <v>0</v>
      </c>
      <c r="BE31">
        <v>6</v>
      </c>
      <c r="BF31">
        <v>5</v>
      </c>
      <c r="BG31">
        <v>6</v>
      </c>
      <c r="BH31">
        <v>4</v>
      </c>
      <c r="BI31">
        <v>4</v>
      </c>
      <c r="BJ31">
        <v>0</v>
      </c>
      <c r="BK31">
        <v>2</v>
      </c>
      <c r="BL31">
        <v>0</v>
      </c>
      <c r="BM31">
        <v>3</v>
      </c>
      <c r="BN31">
        <v>2</v>
      </c>
      <c r="BO31">
        <v>6</v>
      </c>
      <c r="BP31">
        <v>0</v>
      </c>
      <c r="BQ31">
        <v>4</v>
      </c>
      <c r="BR31">
        <v>4</v>
      </c>
      <c r="BS31">
        <v>3</v>
      </c>
      <c r="BT31">
        <v>3</v>
      </c>
      <c r="BU31">
        <v>4</v>
      </c>
      <c r="BV31">
        <v>2</v>
      </c>
      <c r="BW31">
        <v>3</v>
      </c>
      <c r="BX31">
        <v>3</v>
      </c>
      <c r="BY31">
        <v>3</v>
      </c>
      <c r="BZ31">
        <v>3</v>
      </c>
    </row>
    <row r="32" spans="1:78" x14ac:dyDescent="0.25">
      <c r="B32" s="7">
        <v>0.01</v>
      </c>
      <c r="C32">
        <v>0</v>
      </c>
      <c r="D32" s="7">
        <v>0.01</v>
      </c>
      <c r="E32" t="s">
        <v>108</v>
      </c>
      <c r="F32" s="7">
        <v>0.01</v>
      </c>
      <c r="G32">
        <v>0</v>
      </c>
      <c r="H32" s="7">
        <v>0.01</v>
      </c>
      <c r="I32" t="s">
        <v>108</v>
      </c>
      <c r="J32" s="7">
        <v>0.01</v>
      </c>
      <c r="K32" s="7">
        <v>0.01</v>
      </c>
      <c r="L32" s="7">
        <v>0.01</v>
      </c>
      <c r="M32" s="7">
        <v>0.01</v>
      </c>
      <c r="N32">
        <v>0</v>
      </c>
      <c r="O32" t="s">
        <v>108</v>
      </c>
      <c r="P32" t="s">
        <v>108</v>
      </c>
      <c r="Q32">
        <v>0</v>
      </c>
      <c r="R32" s="7">
        <v>0.01</v>
      </c>
      <c r="S32">
        <v>0</v>
      </c>
      <c r="T32" s="7">
        <v>0.01</v>
      </c>
      <c r="U32" s="7">
        <v>0.01</v>
      </c>
      <c r="V32">
        <v>0</v>
      </c>
      <c r="W32" s="7">
        <v>0.01</v>
      </c>
      <c r="X32">
        <v>0</v>
      </c>
      <c r="Y32">
        <v>0</v>
      </c>
      <c r="Z32" s="7">
        <v>0.01</v>
      </c>
      <c r="AA32" s="7">
        <v>0.01</v>
      </c>
      <c r="AB32" s="7">
        <v>0.01</v>
      </c>
      <c r="AC32" s="7">
        <v>0.01</v>
      </c>
      <c r="AD32">
        <v>0</v>
      </c>
      <c r="AE32" s="7">
        <v>0.04</v>
      </c>
      <c r="AF32">
        <v>0</v>
      </c>
      <c r="AG32">
        <v>0</v>
      </c>
      <c r="AH32" t="s">
        <v>108</v>
      </c>
      <c r="AI32" s="7">
        <v>0.01</v>
      </c>
      <c r="AJ32" s="7">
        <v>0.01</v>
      </c>
      <c r="AK32" t="s">
        <v>108</v>
      </c>
      <c r="AL32" s="7">
        <v>0.01</v>
      </c>
      <c r="AM32">
        <v>0</v>
      </c>
      <c r="AN32" t="s">
        <v>108</v>
      </c>
      <c r="AO32" s="7">
        <v>0.02</v>
      </c>
      <c r="AP32" s="7">
        <v>0.02</v>
      </c>
      <c r="AQ32" t="s">
        <v>108</v>
      </c>
      <c r="AR32" s="7">
        <v>0.02</v>
      </c>
      <c r="AS32" t="s">
        <v>108</v>
      </c>
      <c r="AT32" t="s">
        <v>108</v>
      </c>
      <c r="AU32" s="7">
        <v>0.01</v>
      </c>
      <c r="AV32" t="s">
        <v>108</v>
      </c>
      <c r="AW32" s="7">
        <v>0.04</v>
      </c>
      <c r="AX32" t="s">
        <v>108</v>
      </c>
      <c r="AY32" t="s">
        <v>108</v>
      </c>
      <c r="AZ32" t="s">
        <v>108</v>
      </c>
      <c r="BA32" t="s">
        <v>108</v>
      </c>
      <c r="BB32" s="7">
        <v>0.01</v>
      </c>
      <c r="BC32" s="7">
        <v>0.01</v>
      </c>
      <c r="BD32" t="s">
        <v>108</v>
      </c>
      <c r="BE32" s="7">
        <v>0.01</v>
      </c>
      <c r="BF32">
        <v>0</v>
      </c>
      <c r="BG32">
        <v>0</v>
      </c>
      <c r="BH32" s="7">
        <v>0.01</v>
      </c>
      <c r="BI32" s="7">
        <v>0.01</v>
      </c>
      <c r="BJ32" t="s">
        <v>108</v>
      </c>
      <c r="BK32" s="7">
        <v>0.01</v>
      </c>
      <c r="BL32" t="s">
        <v>108</v>
      </c>
      <c r="BM32">
        <v>0</v>
      </c>
      <c r="BN32">
        <v>0</v>
      </c>
      <c r="BO32" s="7">
        <v>0.01</v>
      </c>
      <c r="BP32" t="s">
        <v>108</v>
      </c>
      <c r="BQ32" s="7">
        <v>0.01</v>
      </c>
      <c r="BR32">
        <v>0</v>
      </c>
      <c r="BS32">
        <v>0</v>
      </c>
      <c r="BT32" s="7">
        <v>0.02</v>
      </c>
      <c r="BU32" s="7">
        <v>0.01</v>
      </c>
      <c r="BV32" s="7">
        <v>0.01</v>
      </c>
      <c r="BW32" s="7">
        <v>0.01</v>
      </c>
      <c r="BX32">
        <v>0</v>
      </c>
      <c r="BY32">
        <v>0</v>
      </c>
      <c r="BZ32">
        <v>0</v>
      </c>
    </row>
    <row r="33" spans="1:78" x14ac:dyDescent="0.25">
      <c r="A33" t="s">
        <v>926</v>
      </c>
      <c r="B33">
        <v>6</v>
      </c>
      <c r="C33">
        <v>6</v>
      </c>
      <c r="D33">
        <v>0</v>
      </c>
      <c r="E33">
        <v>0</v>
      </c>
      <c r="F33">
        <v>2</v>
      </c>
      <c r="G33">
        <v>4</v>
      </c>
      <c r="H33">
        <v>0</v>
      </c>
      <c r="I33">
        <v>0</v>
      </c>
      <c r="J33">
        <v>3</v>
      </c>
      <c r="K33">
        <v>2</v>
      </c>
      <c r="L33">
        <v>1</v>
      </c>
      <c r="M33">
        <v>1</v>
      </c>
      <c r="N33">
        <v>3</v>
      </c>
      <c r="O33">
        <v>1</v>
      </c>
      <c r="P33">
        <v>0</v>
      </c>
      <c r="Q33">
        <v>1</v>
      </c>
      <c r="R33">
        <v>5</v>
      </c>
      <c r="S33">
        <v>4</v>
      </c>
      <c r="T33">
        <v>1</v>
      </c>
      <c r="U33">
        <v>1</v>
      </c>
      <c r="V33">
        <v>5</v>
      </c>
      <c r="W33">
        <v>1</v>
      </c>
      <c r="X33">
        <v>0</v>
      </c>
      <c r="Y33">
        <v>0</v>
      </c>
      <c r="Z33">
        <v>6</v>
      </c>
      <c r="AA33">
        <v>6</v>
      </c>
      <c r="AB33">
        <v>6</v>
      </c>
      <c r="AC33">
        <v>2</v>
      </c>
      <c r="AD33">
        <v>5</v>
      </c>
      <c r="AE33">
        <v>0</v>
      </c>
      <c r="AF33">
        <v>6</v>
      </c>
      <c r="AG33">
        <v>1</v>
      </c>
      <c r="AH33">
        <v>0</v>
      </c>
      <c r="AI33">
        <v>5</v>
      </c>
      <c r="AJ33">
        <v>1</v>
      </c>
      <c r="AK33">
        <v>1</v>
      </c>
      <c r="AL33">
        <v>0</v>
      </c>
      <c r="AM33">
        <v>5</v>
      </c>
      <c r="AN33">
        <v>1</v>
      </c>
      <c r="AO33">
        <v>0</v>
      </c>
      <c r="AP33">
        <v>0</v>
      </c>
      <c r="AQ33">
        <v>1</v>
      </c>
      <c r="AR33">
        <v>0</v>
      </c>
      <c r="AS33">
        <v>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</v>
      </c>
      <c r="BA33">
        <v>2</v>
      </c>
      <c r="BB33">
        <v>1</v>
      </c>
      <c r="BC33">
        <v>0</v>
      </c>
      <c r="BD33">
        <v>0</v>
      </c>
      <c r="BE33">
        <v>0</v>
      </c>
      <c r="BF33">
        <v>6</v>
      </c>
      <c r="BG33">
        <v>4</v>
      </c>
      <c r="BH33">
        <v>2</v>
      </c>
      <c r="BI33">
        <v>2</v>
      </c>
      <c r="BJ33">
        <v>1</v>
      </c>
      <c r="BK33">
        <v>1</v>
      </c>
      <c r="BL33">
        <v>0</v>
      </c>
      <c r="BM33">
        <v>1</v>
      </c>
      <c r="BN33">
        <v>1</v>
      </c>
      <c r="BO33">
        <v>3</v>
      </c>
      <c r="BP33">
        <v>0</v>
      </c>
      <c r="BQ33">
        <v>1</v>
      </c>
      <c r="BR33">
        <v>2</v>
      </c>
      <c r="BS33">
        <v>1</v>
      </c>
      <c r="BT33">
        <v>0</v>
      </c>
      <c r="BU33">
        <v>0</v>
      </c>
      <c r="BV33">
        <v>0</v>
      </c>
      <c r="BW33">
        <v>1</v>
      </c>
      <c r="BX33">
        <v>3</v>
      </c>
      <c r="BY33">
        <v>3</v>
      </c>
      <c r="BZ33">
        <v>2</v>
      </c>
    </row>
    <row r="34" spans="1:78" x14ac:dyDescent="0.25">
      <c r="B34">
        <v>0</v>
      </c>
      <c r="C34">
        <v>0</v>
      </c>
      <c r="D34" t="s">
        <v>106</v>
      </c>
      <c r="E34" t="s">
        <v>106</v>
      </c>
      <c r="F34" s="7">
        <v>0.01</v>
      </c>
      <c r="G34">
        <v>0</v>
      </c>
      <c r="H34" t="s">
        <v>106</v>
      </c>
      <c r="I34" t="s">
        <v>106</v>
      </c>
      <c r="J34">
        <v>0</v>
      </c>
      <c r="K34" s="7">
        <v>0.01</v>
      </c>
      <c r="L34">
        <v>0</v>
      </c>
      <c r="M34">
        <v>0</v>
      </c>
      <c r="N34">
        <v>0</v>
      </c>
      <c r="O34" s="7">
        <v>0.01</v>
      </c>
      <c r="P34" t="s">
        <v>106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 s="7">
        <v>0.01</v>
      </c>
      <c r="X34" t="s">
        <v>106</v>
      </c>
      <c r="Y34" t="s">
        <v>106</v>
      </c>
      <c r="Z34">
        <v>0</v>
      </c>
      <c r="AA34">
        <v>0</v>
      </c>
      <c r="AB34">
        <v>0</v>
      </c>
      <c r="AC34" s="7">
        <v>0.01</v>
      </c>
      <c r="AD34">
        <v>0</v>
      </c>
      <c r="AE34" t="s">
        <v>106</v>
      </c>
      <c r="AF34">
        <v>0</v>
      </c>
      <c r="AG34">
        <v>0</v>
      </c>
      <c r="AH34" t="s">
        <v>106</v>
      </c>
      <c r="AI34">
        <v>0</v>
      </c>
      <c r="AJ34">
        <v>0</v>
      </c>
      <c r="AK34" s="7">
        <v>0.01</v>
      </c>
      <c r="AL34" t="s">
        <v>106</v>
      </c>
      <c r="AM34" s="7">
        <v>0.01</v>
      </c>
      <c r="AN34" s="7">
        <v>0.03</v>
      </c>
      <c r="AO34" t="s">
        <v>106</v>
      </c>
      <c r="AP34" t="s">
        <v>106</v>
      </c>
      <c r="AQ34">
        <v>0</v>
      </c>
      <c r="AR34" t="s">
        <v>106</v>
      </c>
      <c r="AS34" s="7">
        <v>0.02</v>
      </c>
      <c r="AT34" t="s">
        <v>106</v>
      </c>
      <c r="AU34" t="s">
        <v>106</v>
      </c>
      <c r="AV34" t="s">
        <v>106</v>
      </c>
      <c r="AW34" t="s">
        <v>106</v>
      </c>
      <c r="AX34" t="s">
        <v>106</v>
      </c>
      <c r="AY34" t="s">
        <v>106</v>
      </c>
      <c r="AZ34" s="7">
        <v>0.01</v>
      </c>
      <c r="BA34" s="7">
        <v>0.02</v>
      </c>
      <c r="BB34">
        <v>0</v>
      </c>
      <c r="BC34" t="s">
        <v>106</v>
      </c>
      <c r="BD34" t="s">
        <v>106</v>
      </c>
      <c r="BE34" t="s">
        <v>106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 t="s">
        <v>106</v>
      </c>
      <c r="BM34">
        <v>0</v>
      </c>
      <c r="BN34">
        <v>0</v>
      </c>
      <c r="BO34" s="7">
        <v>0.01</v>
      </c>
      <c r="BP34" t="s">
        <v>106</v>
      </c>
      <c r="BQ34">
        <v>0</v>
      </c>
      <c r="BR34">
        <v>0</v>
      </c>
      <c r="BS34">
        <v>0</v>
      </c>
      <c r="BT34" t="s">
        <v>106</v>
      </c>
      <c r="BU34" t="s">
        <v>106</v>
      </c>
      <c r="BV34" t="s">
        <v>106</v>
      </c>
      <c r="BW34">
        <v>0</v>
      </c>
      <c r="BX34">
        <v>0</v>
      </c>
      <c r="BY34">
        <v>0</v>
      </c>
      <c r="BZ34">
        <v>0</v>
      </c>
    </row>
    <row r="35" spans="1:78" x14ac:dyDescent="0.25">
      <c r="A35" t="s">
        <v>911</v>
      </c>
      <c r="B35">
        <v>5</v>
      </c>
      <c r="C35">
        <v>5</v>
      </c>
      <c r="D35">
        <v>0</v>
      </c>
      <c r="E35">
        <v>0</v>
      </c>
      <c r="F35">
        <v>1</v>
      </c>
      <c r="G35">
        <v>2</v>
      </c>
      <c r="H35">
        <v>2</v>
      </c>
      <c r="I35">
        <v>1</v>
      </c>
      <c r="J35">
        <v>0</v>
      </c>
      <c r="K35">
        <v>2</v>
      </c>
      <c r="L35">
        <v>2</v>
      </c>
      <c r="M35">
        <v>1</v>
      </c>
      <c r="N35">
        <v>3</v>
      </c>
      <c r="O35">
        <v>0</v>
      </c>
      <c r="P35">
        <v>0</v>
      </c>
      <c r="Q35">
        <v>0</v>
      </c>
      <c r="R35">
        <v>5</v>
      </c>
      <c r="S35">
        <v>3</v>
      </c>
      <c r="T35">
        <v>1</v>
      </c>
      <c r="U35">
        <v>0</v>
      </c>
      <c r="V35">
        <v>5</v>
      </c>
      <c r="W35">
        <v>0</v>
      </c>
      <c r="X35">
        <v>0</v>
      </c>
      <c r="Y35">
        <v>1</v>
      </c>
      <c r="Z35">
        <v>4</v>
      </c>
      <c r="AA35">
        <v>5</v>
      </c>
      <c r="AB35">
        <v>4</v>
      </c>
      <c r="AC35">
        <v>1</v>
      </c>
      <c r="AD35">
        <v>3</v>
      </c>
      <c r="AE35">
        <v>0</v>
      </c>
      <c r="AF35">
        <v>4</v>
      </c>
      <c r="AG35">
        <v>1</v>
      </c>
      <c r="AH35">
        <v>0</v>
      </c>
      <c r="AI35">
        <v>4</v>
      </c>
      <c r="AJ35">
        <v>0</v>
      </c>
      <c r="AK35">
        <v>1</v>
      </c>
      <c r="AL35">
        <v>3</v>
      </c>
      <c r="AM35">
        <v>1</v>
      </c>
      <c r="AN35">
        <v>0</v>
      </c>
      <c r="AO35">
        <v>1</v>
      </c>
      <c r="AP35">
        <v>1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</v>
      </c>
      <c r="AZ35">
        <v>0</v>
      </c>
      <c r="BA35">
        <v>0</v>
      </c>
      <c r="BB35">
        <v>0</v>
      </c>
      <c r="BC35">
        <v>3</v>
      </c>
      <c r="BD35">
        <v>0</v>
      </c>
      <c r="BE35">
        <v>3</v>
      </c>
      <c r="BF35">
        <v>2</v>
      </c>
      <c r="BG35">
        <v>5</v>
      </c>
      <c r="BH35">
        <v>0</v>
      </c>
      <c r="BI35">
        <v>0</v>
      </c>
      <c r="BJ35">
        <v>1</v>
      </c>
      <c r="BK35">
        <v>4</v>
      </c>
      <c r="BL35">
        <v>0</v>
      </c>
      <c r="BM35">
        <v>1</v>
      </c>
      <c r="BN35">
        <v>3</v>
      </c>
      <c r="BO35">
        <v>1</v>
      </c>
      <c r="BP35">
        <v>0</v>
      </c>
      <c r="BQ35">
        <v>1</v>
      </c>
      <c r="BR35">
        <v>1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5</v>
      </c>
      <c r="BY35">
        <v>5</v>
      </c>
      <c r="BZ35">
        <v>5</v>
      </c>
    </row>
    <row r="36" spans="1:78" x14ac:dyDescent="0.25">
      <c r="B36">
        <v>0</v>
      </c>
      <c r="C36">
        <v>0</v>
      </c>
      <c r="D36" t="s">
        <v>106</v>
      </c>
      <c r="E36" t="s">
        <v>106</v>
      </c>
      <c r="F36">
        <v>0</v>
      </c>
      <c r="G36">
        <v>0</v>
      </c>
      <c r="H36">
        <v>0</v>
      </c>
      <c r="I36">
        <v>0</v>
      </c>
      <c r="J36" t="s">
        <v>106</v>
      </c>
      <c r="K36" s="7">
        <v>0.01</v>
      </c>
      <c r="L36" s="7">
        <v>0.01</v>
      </c>
      <c r="M36">
        <v>0</v>
      </c>
      <c r="N36">
        <v>0</v>
      </c>
      <c r="O36" t="s">
        <v>106</v>
      </c>
      <c r="P36" t="s">
        <v>106</v>
      </c>
      <c r="Q36" t="s">
        <v>106</v>
      </c>
      <c r="R36">
        <v>0</v>
      </c>
      <c r="S36">
        <v>0</v>
      </c>
      <c r="T36">
        <v>0</v>
      </c>
      <c r="U36" t="s">
        <v>106</v>
      </c>
      <c r="V36">
        <v>0</v>
      </c>
      <c r="W36" t="s">
        <v>106</v>
      </c>
      <c r="X36" t="s">
        <v>106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 t="s">
        <v>106</v>
      </c>
      <c r="AI36">
        <v>0</v>
      </c>
      <c r="AJ36" t="s">
        <v>106</v>
      </c>
      <c r="AK36">
        <v>0</v>
      </c>
      <c r="AL36">
        <v>0</v>
      </c>
      <c r="AM36">
        <v>0</v>
      </c>
      <c r="AN36" t="s">
        <v>106</v>
      </c>
      <c r="AO36">
        <v>0</v>
      </c>
      <c r="AP36">
        <v>0</v>
      </c>
      <c r="AQ36" t="s">
        <v>106</v>
      </c>
      <c r="AR36" t="s">
        <v>106</v>
      </c>
      <c r="AS36" t="s">
        <v>106</v>
      </c>
      <c r="AT36" t="s">
        <v>106</v>
      </c>
      <c r="AU36" t="s">
        <v>106</v>
      </c>
      <c r="AV36" t="s">
        <v>106</v>
      </c>
      <c r="AW36" t="s">
        <v>106</v>
      </c>
      <c r="AX36" t="s">
        <v>106</v>
      </c>
      <c r="AY36">
        <v>0</v>
      </c>
      <c r="AZ36">
        <v>0</v>
      </c>
      <c r="BA36" t="s">
        <v>106</v>
      </c>
      <c r="BB36" t="s">
        <v>106</v>
      </c>
      <c r="BC36" s="7">
        <v>0.02</v>
      </c>
      <c r="BD36" t="s">
        <v>106</v>
      </c>
      <c r="BE36" s="7">
        <v>0.01</v>
      </c>
      <c r="BF36">
        <v>0</v>
      </c>
      <c r="BG36">
        <v>0</v>
      </c>
      <c r="BH36" t="s">
        <v>106</v>
      </c>
      <c r="BI36" t="s">
        <v>106</v>
      </c>
      <c r="BJ36">
        <v>0</v>
      </c>
      <c r="BK36" s="7">
        <v>0.01</v>
      </c>
      <c r="BL36" t="s">
        <v>106</v>
      </c>
      <c r="BM36">
        <v>0</v>
      </c>
      <c r="BN36">
        <v>0</v>
      </c>
      <c r="BO36">
        <v>0</v>
      </c>
      <c r="BP36" t="s">
        <v>106</v>
      </c>
      <c r="BQ36">
        <v>0</v>
      </c>
      <c r="BR36">
        <v>0</v>
      </c>
      <c r="BS36">
        <v>0</v>
      </c>
      <c r="BT36" s="7">
        <v>0.01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</row>
    <row r="37" spans="1:78" x14ac:dyDescent="0.25">
      <c r="A37" t="s">
        <v>879</v>
      </c>
      <c r="B37">
        <v>2</v>
      </c>
      <c r="C37">
        <v>1</v>
      </c>
      <c r="D37">
        <v>1</v>
      </c>
      <c r="E37">
        <v>0</v>
      </c>
      <c r="F37">
        <v>1</v>
      </c>
      <c r="G37">
        <v>1</v>
      </c>
      <c r="H37">
        <v>0</v>
      </c>
      <c r="I37">
        <v>0</v>
      </c>
      <c r="J37">
        <v>2</v>
      </c>
      <c r="K37">
        <v>0</v>
      </c>
      <c r="L37">
        <v>0</v>
      </c>
      <c r="M37">
        <v>1</v>
      </c>
      <c r="N37">
        <v>0</v>
      </c>
      <c r="O37">
        <v>1</v>
      </c>
      <c r="P37">
        <v>0</v>
      </c>
      <c r="Q37">
        <v>1</v>
      </c>
      <c r="R37">
        <v>1</v>
      </c>
      <c r="S37">
        <v>1</v>
      </c>
      <c r="T37">
        <v>1</v>
      </c>
      <c r="U37">
        <v>0</v>
      </c>
      <c r="V37">
        <v>2</v>
      </c>
      <c r="W37">
        <v>0</v>
      </c>
      <c r="X37">
        <v>0</v>
      </c>
      <c r="Y37">
        <v>1</v>
      </c>
      <c r="Z37">
        <v>1</v>
      </c>
      <c r="AA37">
        <v>2</v>
      </c>
      <c r="AB37">
        <v>1</v>
      </c>
      <c r="AC37">
        <v>1</v>
      </c>
      <c r="AD37">
        <v>1</v>
      </c>
      <c r="AE37">
        <v>0</v>
      </c>
      <c r="AF37">
        <v>1</v>
      </c>
      <c r="AG37">
        <v>1</v>
      </c>
      <c r="AH37">
        <v>0</v>
      </c>
      <c r="AI37">
        <v>2</v>
      </c>
      <c r="AJ37">
        <v>0</v>
      </c>
      <c r="AK37">
        <v>0</v>
      </c>
      <c r="AL37">
        <v>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1</v>
      </c>
      <c r="AY37">
        <v>1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2</v>
      </c>
      <c r="BG37">
        <v>1</v>
      </c>
      <c r="BH37">
        <v>1</v>
      </c>
      <c r="BI37">
        <v>0</v>
      </c>
      <c r="BJ37">
        <v>1</v>
      </c>
      <c r="BK37">
        <v>0</v>
      </c>
      <c r="BL37">
        <v>0</v>
      </c>
      <c r="BM37">
        <v>0</v>
      </c>
      <c r="BN37">
        <v>1</v>
      </c>
      <c r="BO37">
        <v>1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</row>
    <row r="38" spans="1:78" x14ac:dyDescent="0.25">
      <c r="B38">
        <v>0</v>
      </c>
      <c r="C38">
        <v>0</v>
      </c>
      <c r="D38" s="7">
        <v>0.01</v>
      </c>
      <c r="E38" t="s">
        <v>106</v>
      </c>
      <c r="F38">
        <v>0</v>
      </c>
      <c r="G38">
        <v>0</v>
      </c>
      <c r="H38" t="s">
        <v>106</v>
      </c>
      <c r="I38" t="s">
        <v>106</v>
      </c>
      <c r="J38">
        <v>0</v>
      </c>
      <c r="K38" t="s">
        <v>106</v>
      </c>
      <c r="L38" t="s">
        <v>106</v>
      </c>
      <c r="M38">
        <v>0</v>
      </c>
      <c r="N38" t="s">
        <v>106</v>
      </c>
      <c r="O38" s="7">
        <v>0.01</v>
      </c>
      <c r="P38" t="s">
        <v>106</v>
      </c>
      <c r="Q38">
        <v>0</v>
      </c>
      <c r="R38">
        <v>0</v>
      </c>
      <c r="S38">
        <v>0</v>
      </c>
      <c r="T38">
        <v>0</v>
      </c>
      <c r="U38" t="s">
        <v>106</v>
      </c>
      <c r="V38">
        <v>0</v>
      </c>
      <c r="W38" t="s">
        <v>106</v>
      </c>
      <c r="X38" t="s">
        <v>106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 t="s">
        <v>106</v>
      </c>
      <c r="AF38">
        <v>0</v>
      </c>
      <c r="AG38">
        <v>0</v>
      </c>
      <c r="AH38" t="s">
        <v>106</v>
      </c>
      <c r="AI38">
        <v>0</v>
      </c>
      <c r="AJ38" t="s">
        <v>106</v>
      </c>
      <c r="AK38" t="s">
        <v>106</v>
      </c>
      <c r="AL38">
        <v>0</v>
      </c>
      <c r="AM38" t="s">
        <v>106</v>
      </c>
      <c r="AN38" t="s">
        <v>106</v>
      </c>
      <c r="AO38" t="s">
        <v>106</v>
      </c>
      <c r="AP38" t="s">
        <v>106</v>
      </c>
      <c r="AQ38" t="s">
        <v>106</v>
      </c>
      <c r="AR38" t="s">
        <v>106</v>
      </c>
      <c r="AS38" t="s">
        <v>106</v>
      </c>
      <c r="AT38" t="s">
        <v>106</v>
      </c>
      <c r="AU38" t="s">
        <v>106</v>
      </c>
      <c r="AV38" t="s">
        <v>106</v>
      </c>
      <c r="AW38" t="s">
        <v>106</v>
      </c>
      <c r="AX38" s="7">
        <v>0.01</v>
      </c>
      <c r="AY38">
        <v>0</v>
      </c>
      <c r="AZ38" t="s">
        <v>106</v>
      </c>
      <c r="BA38" t="s">
        <v>106</v>
      </c>
      <c r="BB38" t="s">
        <v>106</v>
      </c>
      <c r="BC38" t="s">
        <v>106</v>
      </c>
      <c r="BD38" t="s">
        <v>106</v>
      </c>
      <c r="BE38" t="s">
        <v>106</v>
      </c>
      <c r="BF38">
        <v>0</v>
      </c>
      <c r="BG38">
        <v>0</v>
      </c>
      <c r="BH38">
        <v>0</v>
      </c>
      <c r="BI38" t="s">
        <v>106</v>
      </c>
      <c r="BJ38">
        <v>0</v>
      </c>
      <c r="BK38" t="s">
        <v>106</v>
      </c>
      <c r="BL38" t="s">
        <v>106</v>
      </c>
      <c r="BM38" t="s">
        <v>106</v>
      </c>
      <c r="BN38">
        <v>0</v>
      </c>
      <c r="BO38">
        <v>0</v>
      </c>
      <c r="BP38" t="s">
        <v>106</v>
      </c>
      <c r="BQ38" t="s">
        <v>106</v>
      </c>
      <c r="BR38" t="s">
        <v>106</v>
      </c>
      <c r="BS38" t="s">
        <v>106</v>
      </c>
      <c r="BT38" t="s">
        <v>106</v>
      </c>
      <c r="BU38" t="s">
        <v>106</v>
      </c>
      <c r="BV38" t="s">
        <v>106</v>
      </c>
      <c r="BW38" t="s">
        <v>106</v>
      </c>
      <c r="BX38" t="s">
        <v>106</v>
      </c>
      <c r="BY38" t="s">
        <v>106</v>
      </c>
      <c r="BZ38" t="s">
        <v>106</v>
      </c>
    </row>
    <row r="39" spans="1:78" x14ac:dyDescent="0.25">
      <c r="A39" t="s">
        <v>177</v>
      </c>
      <c r="B39">
        <v>1</v>
      </c>
      <c r="C39">
        <v>1</v>
      </c>
      <c r="D39">
        <v>0</v>
      </c>
      <c r="E39">
        <v>0</v>
      </c>
      <c r="F39">
        <v>0</v>
      </c>
      <c r="G39">
        <v>0</v>
      </c>
      <c r="H39">
        <v>1</v>
      </c>
      <c r="I39">
        <v>0</v>
      </c>
      <c r="J39">
        <v>1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1</v>
      </c>
      <c r="R39">
        <v>0</v>
      </c>
      <c r="S39">
        <v>1</v>
      </c>
      <c r="T39">
        <v>0</v>
      </c>
      <c r="U39">
        <v>0</v>
      </c>
      <c r="V39">
        <v>1</v>
      </c>
      <c r="W39">
        <v>0</v>
      </c>
      <c r="X39">
        <v>0</v>
      </c>
      <c r="Y39">
        <v>0</v>
      </c>
      <c r="Z39">
        <v>1</v>
      </c>
      <c r="AA39">
        <v>1</v>
      </c>
      <c r="AB39">
        <v>1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0</v>
      </c>
      <c r="AI39">
        <v>1</v>
      </c>
      <c r="AJ39">
        <v>0</v>
      </c>
      <c r="AK39">
        <v>0</v>
      </c>
      <c r="AL39">
        <v>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1</v>
      </c>
      <c r="BF39">
        <v>0</v>
      </c>
      <c r="BG39">
        <v>1</v>
      </c>
      <c r="BH39">
        <v>0</v>
      </c>
      <c r="BI39">
        <v>1</v>
      </c>
      <c r="BJ39">
        <v>0</v>
      </c>
      <c r="BK39">
        <v>0</v>
      </c>
      <c r="BL39">
        <v>0</v>
      </c>
      <c r="BM39">
        <v>0</v>
      </c>
      <c r="BN39">
        <v>1</v>
      </c>
      <c r="BO39">
        <v>0</v>
      </c>
      <c r="BP39">
        <v>0</v>
      </c>
      <c r="BQ39">
        <v>1</v>
      </c>
      <c r="BR39">
        <v>1</v>
      </c>
      <c r="BS39">
        <v>1</v>
      </c>
      <c r="BT39">
        <v>0</v>
      </c>
      <c r="BU39">
        <v>1</v>
      </c>
      <c r="BV39">
        <v>0</v>
      </c>
      <c r="BW39">
        <v>1</v>
      </c>
      <c r="BX39">
        <v>0</v>
      </c>
      <c r="BY39">
        <v>0</v>
      </c>
      <c r="BZ39">
        <v>0</v>
      </c>
    </row>
    <row r="40" spans="1:78" x14ac:dyDescent="0.25">
      <c r="B40">
        <v>0</v>
      </c>
      <c r="C40">
        <v>0</v>
      </c>
      <c r="D40" t="s">
        <v>106</v>
      </c>
      <c r="E40" t="s">
        <v>106</v>
      </c>
      <c r="F40" t="s">
        <v>106</v>
      </c>
      <c r="G40" t="s">
        <v>106</v>
      </c>
      <c r="H40">
        <v>0</v>
      </c>
      <c r="I40" t="s">
        <v>106</v>
      </c>
      <c r="J40">
        <v>0</v>
      </c>
      <c r="K40" t="s">
        <v>106</v>
      </c>
      <c r="L40" t="s">
        <v>106</v>
      </c>
      <c r="M40" t="s">
        <v>106</v>
      </c>
      <c r="N40">
        <v>0</v>
      </c>
      <c r="O40" t="s">
        <v>106</v>
      </c>
      <c r="P40" t="s">
        <v>106</v>
      </c>
      <c r="Q40">
        <v>0</v>
      </c>
      <c r="R40" t="s">
        <v>106</v>
      </c>
      <c r="S40">
        <v>0</v>
      </c>
      <c r="T40" t="s">
        <v>106</v>
      </c>
      <c r="U40" t="s">
        <v>106</v>
      </c>
      <c r="V40">
        <v>0</v>
      </c>
      <c r="W40" t="s">
        <v>106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t="s">
        <v>106</v>
      </c>
      <c r="AF40" t="s">
        <v>106</v>
      </c>
      <c r="AG40">
        <v>0</v>
      </c>
      <c r="AH40" t="s">
        <v>106</v>
      </c>
      <c r="AI40">
        <v>0</v>
      </c>
      <c r="AJ40" t="s">
        <v>106</v>
      </c>
      <c r="AK40" t="s">
        <v>106</v>
      </c>
      <c r="AL40">
        <v>0</v>
      </c>
      <c r="AM40" t="s">
        <v>106</v>
      </c>
      <c r="AN40" t="s">
        <v>106</v>
      </c>
      <c r="AO40" t="s">
        <v>106</v>
      </c>
      <c r="AP40" t="s">
        <v>106</v>
      </c>
      <c r="AQ40" t="s">
        <v>106</v>
      </c>
      <c r="AR40" t="s">
        <v>106</v>
      </c>
      <c r="AS40" t="s">
        <v>106</v>
      </c>
      <c r="AT40" t="s">
        <v>106</v>
      </c>
      <c r="AU40" t="s">
        <v>106</v>
      </c>
      <c r="AV40" t="s">
        <v>106</v>
      </c>
      <c r="AW40" t="s">
        <v>106</v>
      </c>
      <c r="AX40" t="s">
        <v>106</v>
      </c>
      <c r="AY40">
        <v>0</v>
      </c>
      <c r="AZ40" t="s">
        <v>106</v>
      </c>
      <c r="BA40" t="s">
        <v>106</v>
      </c>
      <c r="BB40" t="s">
        <v>106</v>
      </c>
      <c r="BC40" t="s">
        <v>106</v>
      </c>
      <c r="BD40" t="s">
        <v>106</v>
      </c>
      <c r="BE40">
        <v>0</v>
      </c>
      <c r="BF40" t="s">
        <v>106</v>
      </c>
      <c r="BG40">
        <v>0</v>
      </c>
      <c r="BH40" t="s">
        <v>106</v>
      </c>
      <c r="BI40">
        <v>0</v>
      </c>
      <c r="BJ40" t="s">
        <v>106</v>
      </c>
      <c r="BK40" t="s">
        <v>106</v>
      </c>
      <c r="BL40" t="s">
        <v>106</v>
      </c>
      <c r="BM40" t="s">
        <v>106</v>
      </c>
      <c r="BN40">
        <v>0</v>
      </c>
      <c r="BO40" t="s">
        <v>106</v>
      </c>
      <c r="BP40" t="s">
        <v>106</v>
      </c>
      <c r="BQ40">
        <v>0</v>
      </c>
      <c r="BR40">
        <v>0</v>
      </c>
      <c r="BS40">
        <v>0</v>
      </c>
      <c r="BT40" t="s">
        <v>106</v>
      </c>
      <c r="BU40">
        <v>0</v>
      </c>
      <c r="BV40" t="s">
        <v>106</v>
      </c>
      <c r="BW40">
        <v>0</v>
      </c>
      <c r="BX40" t="s">
        <v>106</v>
      </c>
      <c r="BY40" t="s">
        <v>106</v>
      </c>
      <c r="BZ40" t="s">
        <v>106</v>
      </c>
    </row>
    <row r="41" spans="1:78" x14ac:dyDescent="0.25">
      <c r="A41" t="s">
        <v>87</v>
      </c>
      <c r="B41">
        <v>10</v>
      </c>
      <c r="C41">
        <v>8</v>
      </c>
      <c r="D41">
        <v>2</v>
      </c>
      <c r="E41">
        <v>0</v>
      </c>
      <c r="F41">
        <v>2</v>
      </c>
      <c r="G41">
        <v>7</v>
      </c>
      <c r="H41">
        <v>1</v>
      </c>
      <c r="I41">
        <v>4</v>
      </c>
      <c r="J41">
        <v>4</v>
      </c>
      <c r="K41">
        <v>2</v>
      </c>
      <c r="L41">
        <v>1</v>
      </c>
      <c r="M41">
        <v>3</v>
      </c>
      <c r="N41">
        <v>8</v>
      </c>
      <c r="O41">
        <v>0</v>
      </c>
      <c r="P41">
        <v>0</v>
      </c>
      <c r="Q41">
        <v>3</v>
      </c>
      <c r="R41">
        <v>7</v>
      </c>
      <c r="S41">
        <v>6</v>
      </c>
      <c r="T41">
        <v>4</v>
      </c>
      <c r="U41">
        <v>0</v>
      </c>
      <c r="V41">
        <v>8</v>
      </c>
      <c r="W41">
        <v>1</v>
      </c>
      <c r="X41">
        <v>1</v>
      </c>
      <c r="Y41">
        <v>1</v>
      </c>
      <c r="Z41">
        <v>10</v>
      </c>
      <c r="AA41">
        <v>10</v>
      </c>
      <c r="AB41">
        <v>10</v>
      </c>
      <c r="AC41">
        <v>2</v>
      </c>
      <c r="AD41">
        <v>7</v>
      </c>
      <c r="AE41">
        <v>1</v>
      </c>
      <c r="AF41">
        <v>7</v>
      </c>
      <c r="AG41">
        <v>3</v>
      </c>
      <c r="AH41">
        <v>1</v>
      </c>
      <c r="AI41">
        <v>6</v>
      </c>
      <c r="AJ41">
        <v>1</v>
      </c>
      <c r="AK41">
        <v>1</v>
      </c>
      <c r="AL41">
        <v>5</v>
      </c>
      <c r="AM41">
        <v>4</v>
      </c>
      <c r="AN41">
        <v>1</v>
      </c>
      <c r="AO41">
        <v>0</v>
      </c>
      <c r="AP41">
        <v>2</v>
      </c>
      <c r="AQ41">
        <v>0</v>
      </c>
      <c r="AR41">
        <v>0</v>
      </c>
      <c r="AS41">
        <v>1</v>
      </c>
      <c r="AT41">
        <v>2</v>
      </c>
      <c r="AU41">
        <v>0</v>
      </c>
      <c r="AV41">
        <v>1</v>
      </c>
      <c r="AW41">
        <v>0</v>
      </c>
      <c r="AX41">
        <v>2</v>
      </c>
      <c r="AY41">
        <v>1</v>
      </c>
      <c r="AZ41">
        <v>1</v>
      </c>
      <c r="BA41">
        <v>0</v>
      </c>
      <c r="BB41">
        <v>1</v>
      </c>
      <c r="BC41">
        <v>0</v>
      </c>
      <c r="BD41">
        <v>0</v>
      </c>
      <c r="BE41">
        <v>1</v>
      </c>
      <c r="BF41">
        <v>9</v>
      </c>
      <c r="BG41">
        <v>6</v>
      </c>
      <c r="BH41">
        <v>4</v>
      </c>
      <c r="BI41">
        <v>3</v>
      </c>
      <c r="BJ41">
        <v>2</v>
      </c>
      <c r="BK41">
        <v>0</v>
      </c>
      <c r="BL41">
        <v>1</v>
      </c>
      <c r="BM41">
        <v>5</v>
      </c>
      <c r="BN41">
        <v>3</v>
      </c>
      <c r="BO41">
        <v>3</v>
      </c>
      <c r="BP41">
        <v>0</v>
      </c>
      <c r="BQ41">
        <v>5</v>
      </c>
      <c r="BR41">
        <v>6</v>
      </c>
      <c r="BS41">
        <v>7</v>
      </c>
      <c r="BT41">
        <v>1</v>
      </c>
      <c r="BU41">
        <v>0</v>
      </c>
      <c r="BV41">
        <v>1</v>
      </c>
      <c r="BW41">
        <v>4</v>
      </c>
      <c r="BX41">
        <v>8</v>
      </c>
      <c r="BY41">
        <v>10</v>
      </c>
      <c r="BZ41">
        <v>8</v>
      </c>
    </row>
    <row r="42" spans="1:78" x14ac:dyDescent="0.25">
      <c r="B42" s="7">
        <v>0.01</v>
      </c>
      <c r="C42">
        <v>0</v>
      </c>
      <c r="D42" s="7">
        <v>0.01</v>
      </c>
      <c r="E42" t="s">
        <v>108</v>
      </c>
      <c r="F42" s="7">
        <v>0.01</v>
      </c>
      <c r="G42" s="7">
        <v>0.01</v>
      </c>
      <c r="H42">
        <v>0</v>
      </c>
      <c r="I42" s="7">
        <v>0.01</v>
      </c>
      <c r="J42" s="7">
        <v>0.01</v>
      </c>
      <c r="K42" s="7">
        <v>0.01</v>
      </c>
      <c r="L42">
        <v>0</v>
      </c>
      <c r="M42" s="7">
        <v>0.01</v>
      </c>
      <c r="N42" s="7">
        <v>0.01</v>
      </c>
      <c r="O42" t="s">
        <v>108</v>
      </c>
      <c r="P42" t="s">
        <v>108</v>
      </c>
      <c r="Q42" s="7">
        <v>0.01</v>
      </c>
      <c r="R42">
        <v>0</v>
      </c>
      <c r="S42">
        <v>0</v>
      </c>
      <c r="T42" s="7">
        <v>0.01</v>
      </c>
      <c r="U42" t="s">
        <v>108</v>
      </c>
      <c r="V42" s="7">
        <v>0.01</v>
      </c>
      <c r="W42" s="7">
        <v>0.01</v>
      </c>
      <c r="X42">
        <v>0</v>
      </c>
      <c r="Y42">
        <v>0</v>
      </c>
      <c r="Z42" s="7">
        <v>0.01</v>
      </c>
      <c r="AA42" s="7">
        <v>0.01</v>
      </c>
      <c r="AB42" s="7">
        <v>0.01</v>
      </c>
      <c r="AC42" s="7">
        <v>0.01</v>
      </c>
      <c r="AD42">
        <v>0</v>
      </c>
      <c r="AE42" s="7">
        <v>0.02</v>
      </c>
      <c r="AF42">
        <v>0</v>
      </c>
      <c r="AG42" s="7">
        <v>0.01</v>
      </c>
      <c r="AH42" s="7">
        <v>7.0000000000000007E-2</v>
      </c>
      <c r="AI42">
        <v>0</v>
      </c>
      <c r="AJ42" s="7">
        <v>0.01</v>
      </c>
      <c r="AK42" s="7">
        <v>0.01</v>
      </c>
      <c r="AL42">
        <v>0</v>
      </c>
      <c r="AM42" s="7">
        <v>0.01</v>
      </c>
      <c r="AN42" s="7">
        <v>0.04</v>
      </c>
      <c r="AO42" t="s">
        <v>108</v>
      </c>
      <c r="AP42" s="7">
        <v>0.01</v>
      </c>
      <c r="AQ42" t="s">
        <v>108</v>
      </c>
      <c r="AR42" t="s">
        <v>108</v>
      </c>
      <c r="AS42" s="7">
        <v>0.01</v>
      </c>
      <c r="AT42" s="7">
        <v>0.01</v>
      </c>
      <c r="AU42" t="s">
        <v>108</v>
      </c>
      <c r="AV42" s="7">
        <v>0.01</v>
      </c>
      <c r="AW42" t="s">
        <v>108</v>
      </c>
      <c r="AX42" s="7">
        <v>0.02</v>
      </c>
      <c r="AY42">
        <v>0</v>
      </c>
      <c r="AZ42" s="7">
        <v>0.01</v>
      </c>
      <c r="BA42" t="s">
        <v>108</v>
      </c>
      <c r="BB42" s="7">
        <v>0.01</v>
      </c>
      <c r="BC42" t="s">
        <v>108</v>
      </c>
      <c r="BD42" t="s">
        <v>108</v>
      </c>
      <c r="BE42">
        <v>0</v>
      </c>
      <c r="BF42" s="7">
        <v>0.01</v>
      </c>
      <c r="BG42">
        <v>0</v>
      </c>
      <c r="BH42" s="7">
        <v>0.01</v>
      </c>
      <c r="BI42">
        <v>0</v>
      </c>
      <c r="BJ42" s="7">
        <v>0.01</v>
      </c>
      <c r="BK42" t="s">
        <v>108</v>
      </c>
      <c r="BL42" s="7">
        <v>0.01</v>
      </c>
      <c r="BM42" s="7">
        <v>0.01</v>
      </c>
      <c r="BN42">
        <v>0</v>
      </c>
      <c r="BO42">
        <v>0</v>
      </c>
      <c r="BP42" t="s">
        <v>108</v>
      </c>
      <c r="BQ42" s="7">
        <v>0.01</v>
      </c>
      <c r="BR42" s="7">
        <v>0.01</v>
      </c>
      <c r="BS42" s="7">
        <v>0.01</v>
      </c>
      <c r="BT42" s="7">
        <v>0.01</v>
      </c>
      <c r="BU42" t="s">
        <v>108</v>
      </c>
      <c r="BV42" s="7">
        <v>0.01</v>
      </c>
      <c r="BW42" s="7">
        <v>0.01</v>
      </c>
      <c r="BX42" s="7">
        <v>0.01</v>
      </c>
      <c r="BY42" s="7">
        <v>0.01</v>
      </c>
      <c r="BZ42" s="7">
        <v>0.01</v>
      </c>
    </row>
    <row r="43" spans="1:78" x14ac:dyDescent="0.25">
      <c r="A43" t="s">
        <v>40</v>
      </c>
      <c r="B43">
        <v>4</v>
      </c>
      <c r="C43">
        <v>3</v>
      </c>
      <c r="D43">
        <v>2</v>
      </c>
      <c r="E43">
        <v>0</v>
      </c>
      <c r="F43">
        <v>0</v>
      </c>
      <c r="G43">
        <v>4</v>
      </c>
      <c r="H43">
        <v>1</v>
      </c>
      <c r="I43">
        <v>2</v>
      </c>
      <c r="J43">
        <v>2</v>
      </c>
      <c r="K43">
        <v>1</v>
      </c>
      <c r="L43">
        <v>0</v>
      </c>
      <c r="M43">
        <v>1</v>
      </c>
      <c r="N43">
        <v>4</v>
      </c>
      <c r="O43">
        <v>0</v>
      </c>
      <c r="P43">
        <v>0</v>
      </c>
      <c r="Q43">
        <v>1</v>
      </c>
      <c r="R43">
        <v>4</v>
      </c>
      <c r="S43">
        <v>3</v>
      </c>
      <c r="T43">
        <v>2</v>
      </c>
      <c r="U43">
        <v>0</v>
      </c>
      <c r="V43">
        <v>4</v>
      </c>
      <c r="W43">
        <v>0</v>
      </c>
      <c r="X43">
        <v>1</v>
      </c>
      <c r="Y43">
        <v>0</v>
      </c>
      <c r="Z43">
        <v>4</v>
      </c>
      <c r="AA43">
        <v>4</v>
      </c>
      <c r="AB43">
        <v>4</v>
      </c>
      <c r="AC43">
        <v>2</v>
      </c>
      <c r="AD43">
        <v>3</v>
      </c>
      <c r="AE43">
        <v>0</v>
      </c>
      <c r="AF43">
        <v>3</v>
      </c>
      <c r="AG43">
        <v>2</v>
      </c>
      <c r="AH43">
        <v>0</v>
      </c>
      <c r="AI43">
        <v>4</v>
      </c>
      <c r="AJ43">
        <v>0</v>
      </c>
      <c r="AK43">
        <v>0</v>
      </c>
      <c r="AL43">
        <v>3</v>
      </c>
      <c r="AM43">
        <v>0</v>
      </c>
      <c r="AN43">
        <v>0</v>
      </c>
      <c r="AO43">
        <v>2</v>
      </c>
      <c r="AP43">
        <v>0</v>
      </c>
      <c r="AQ43">
        <v>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2</v>
      </c>
      <c r="AY43">
        <v>0</v>
      </c>
      <c r="AZ43">
        <v>0</v>
      </c>
      <c r="BA43">
        <v>0</v>
      </c>
      <c r="BB43">
        <v>0</v>
      </c>
      <c r="BC43">
        <v>1</v>
      </c>
      <c r="BD43">
        <v>0</v>
      </c>
      <c r="BE43">
        <v>3</v>
      </c>
      <c r="BF43">
        <v>2</v>
      </c>
      <c r="BG43">
        <v>4</v>
      </c>
      <c r="BH43">
        <v>0</v>
      </c>
      <c r="BI43">
        <v>4</v>
      </c>
      <c r="BJ43">
        <v>0</v>
      </c>
      <c r="BK43">
        <v>0</v>
      </c>
      <c r="BL43">
        <v>0</v>
      </c>
      <c r="BM43">
        <v>2</v>
      </c>
      <c r="BN43">
        <v>3</v>
      </c>
      <c r="BO43">
        <v>0</v>
      </c>
      <c r="BP43">
        <v>0</v>
      </c>
      <c r="BQ43">
        <v>4</v>
      </c>
      <c r="BR43">
        <v>3</v>
      </c>
      <c r="BS43">
        <v>3</v>
      </c>
      <c r="BT43">
        <v>1</v>
      </c>
      <c r="BU43">
        <v>2</v>
      </c>
      <c r="BV43">
        <v>2</v>
      </c>
      <c r="BW43">
        <v>2</v>
      </c>
      <c r="BX43">
        <v>4</v>
      </c>
      <c r="BY43">
        <v>4</v>
      </c>
      <c r="BZ43">
        <v>4</v>
      </c>
    </row>
    <row r="44" spans="1:78" x14ac:dyDescent="0.25">
      <c r="B44">
        <v>0</v>
      </c>
      <c r="C44">
        <v>0</v>
      </c>
      <c r="D44" s="7">
        <v>0.01</v>
      </c>
      <c r="E44" t="s">
        <v>106</v>
      </c>
      <c r="F44" t="s">
        <v>106</v>
      </c>
      <c r="G44">
        <v>0</v>
      </c>
      <c r="H44">
        <v>0</v>
      </c>
      <c r="I44">
        <v>0</v>
      </c>
      <c r="J44">
        <v>0</v>
      </c>
      <c r="K44">
        <v>0</v>
      </c>
      <c r="L44" t="s">
        <v>106</v>
      </c>
      <c r="M44">
        <v>0</v>
      </c>
      <c r="N44">
        <v>0</v>
      </c>
      <c r="O44" t="s">
        <v>106</v>
      </c>
      <c r="P44" t="s">
        <v>106</v>
      </c>
      <c r="Q44">
        <v>0</v>
      </c>
      <c r="R44">
        <v>0</v>
      </c>
      <c r="S44">
        <v>0</v>
      </c>
      <c r="T44" s="7">
        <v>0.01</v>
      </c>
      <c r="U44" t="s">
        <v>106</v>
      </c>
      <c r="V44">
        <v>0</v>
      </c>
      <c r="W44" t="s">
        <v>106</v>
      </c>
      <c r="X44">
        <v>0</v>
      </c>
      <c r="Y44" t="s">
        <v>106</v>
      </c>
      <c r="Z44">
        <v>0</v>
      </c>
      <c r="AA44">
        <v>0</v>
      </c>
      <c r="AB44">
        <v>0</v>
      </c>
      <c r="AC44" s="7">
        <v>0.01</v>
      </c>
      <c r="AD44">
        <v>0</v>
      </c>
      <c r="AE44" t="s">
        <v>106</v>
      </c>
      <c r="AF44">
        <v>0</v>
      </c>
      <c r="AG44">
        <v>0</v>
      </c>
      <c r="AH44" t="s">
        <v>106</v>
      </c>
      <c r="AI44">
        <v>0</v>
      </c>
      <c r="AJ44" t="s">
        <v>106</v>
      </c>
      <c r="AK44" t="s">
        <v>106</v>
      </c>
      <c r="AL44">
        <v>0</v>
      </c>
      <c r="AM44" t="s">
        <v>106</v>
      </c>
      <c r="AN44" t="s">
        <v>106</v>
      </c>
      <c r="AO44" s="7">
        <v>0.01</v>
      </c>
      <c r="AP44" t="s">
        <v>106</v>
      </c>
      <c r="AQ44" s="7">
        <v>0.01</v>
      </c>
      <c r="AR44" t="s">
        <v>106</v>
      </c>
      <c r="AS44" t="s">
        <v>106</v>
      </c>
      <c r="AT44" t="s">
        <v>106</v>
      </c>
      <c r="AU44" t="s">
        <v>106</v>
      </c>
      <c r="AV44" t="s">
        <v>106</v>
      </c>
      <c r="AW44" t="s">
        <v>106</v>
      </c>
      <c r="AX44" s="7">
        <v>0.01</v>
      </c>
      <c r="AY44" t="s">
        <v>106</v>
      </c>
      <c r="AZ44" t="s">
        <v>106</v>
      </c>
      <c r="BA44" t="s">
        <v>106</v>
      </c>
      <c r="BB44" t="s">
        <v>106</v>
      </c>
      <c r="BC44" s="7">
        <v>0.01</v>
      </c>
      <c r="BD44" t="s">
        <v>106</v>
      </c>
      <c r="BE44" s="7">
        <v>0.01</v>
      </c>
      <c r="BF44">
        <v>0</v>
      </c>
      <c r="BG44">
        <v>0</v>
      </c>
      <c r="BH44" t="s">
        <v>106</v>
      </c>
      <c r="BI44" s="7">
        <v>0.01</v>
      </c>
      <c r="BJ44" t="s">
        <v>106</v>
      </c>
      <c r="BK44" t="s">
        <v>106</v>
      </c>
      <c r="BL44" t="s">
        <v>106</v>
      </c>
      <c r="BM44">
        <v>0</v>
      </c>
      <c r="BN44">
        <v>0</v>
      </c>
      <c r="BO44" t="s">
        <v>106</v>
      </c>
      <c r="BP44" t="s">
        <v>106</v>
      </c>
      <c r="BQ44" s="7">
        <v>0.01</v>
      </c>
      <c r="BR44">
        <v>0</v>
      </c>
      <c r="BS44">
        <v>0</v>
      </c>
      <c r="BT44" s="7">
        <v>0.01</v>
      </c>
      <c r="BU44" s="7">
        <v>0.01</v>
      </c>
      <c r="BV44" s="7">
        <v>0.01</v>
      </c>
      <c r="BW44">
        <v>0</v>
      </c>
      <c r="BX44">
        <v>0</v>
      </c>
      <c r="BY44">
        <v>0</v>
      </c>
      <c r="BZ44">
        <v>0</v>
      </c>
    </row>
    <row r="45" spans="1:78" x14ac:dyDescent="0.25">
      <c r="A45" t="s">
        <v>41</v>
      </c>
      <c r="B45">
        <v>73</v>
      </c>
      <c r="C45">
        <v>54</v>
      </c>
      <c r="D45">
        <v>13</v>
      </c>
      <c r="E45">
        <v>5</v>
      </c>
      <c r="F45">
        <v>9</v>
      </c>
      <c r="G45">
        <v>40</v>
      </c>
      <c r="H45">
        <v>24</v>
      </c>
      <c r="I45">
        <v>13</v>
      </c>
      <c r="J45">
        <v>25</v>
      </c>
      <c r="K45">
        <v>16</v>
      </c>
      <c r="L45">
        <v>19</v>
      </c>
      <c r="M45">
        <v>19</v>
      </c>
      <c r="N45">
        <v>34</v>
      </c>
      <c r="O45">
        <v>15</v>
      </c>
      <c r="P45">
        <v>5</v>
      </c>
      <c r="Q45">
        <v>14</v>
      </c>
      <c r="R45">
        <v>58</v>
      </c>
      <c r="S45">
        <v>52</v>
      </c>
      <c r="T45">
        <v>11</v>
      </c>
      <c r="U45">
        <v>7</v>
      </c>
      <c r="V45">
        <v>49</v>
      </c>
      <c r="W45">
        <v>11</v>
      </c>
      <c r="X45">
        <v>11</v>
      </c>
      <c r="Y45">
        <v>11</v>
      </c>
      <c r="Z45">
        <v>61</v>
      </c>
      <c r="AA45">
        <v>73</v>
      </c>
      <c r="AB45">
        <v>61</v>
      </c>
      <c r="AC45">
        <v>6</v>
      </c>
      <c r="AD45">
        <v>59</v>
      </c>
      <c r="AE45">
        <v>7</v>
      </c>
      <c r="AF45">
        <v>60</v>
      </c>
      <c r="AG45">
        <v>12</v>
      </c>
      <c r="AH45">
        <v>0</v>
      </c>
      <c r="AI45">
        <v>56</v>
      </c>
      <c r="AJ45">
        <v>7</v>
      </c>
      <c r="AK45">
        <v>8</v>
      </c>
      <c r="AL45">
        <v>34</v>
      </c>
      <c r="AM45">
        <v>26</v>
      </c>
      <c r="AN45">
        <v>0</v>
      </c>
      <c r="AO45">
        <v>13</v>
      </c>
      <c r="AP45">
        <v>4</v>
      </c>
      <c r="AQ45">
        <v>6</v>
      </c>
      <c r="AR45">
        <v>2</v>
      </c>
      <c r="AS45">
        <v>8</v>
      </c>
      <c r="AT45">
        <v>6</v>
      </c>
      <c r="AU45">
        <v>4</v>
      </c>
      <c r="AV45">
        <v>4</v>
      </c>
      <c r="AW45">
        <v>1</v>
      </c>
      <c r="AX45">
        <v>12</v>
      </c>
      <c r="AY45">
        <v>5</v>
      </c>
      <c r="AZ45">
        <v>6</v>
      </c>
      <c r="BA45">
        <v>1</v>
      </c>
      <c r="BB45">
        <v>9</v>
      </c>
      <c r="BC45">
        <v>5</v>
      </c>
      <c r="BD45">
        <v>0</v>
      </c>
      <c r="BE45">
        <v>13</v>
      </c>
      <c r="BF45">
        <v>59</v>
      </c>
      <c r="BG45">
        <v>43</v>
      </c>
      <c r="BH45">
        <v>29</v>
      </c>
      <c r="BI45">
        <v>14</v>
      </c>
      <c r="BJ45">
        <v>11</v>
      </c>
      <c r="BK45">
        <v>11</v>
      </c>
      <c r="BL45">
        <v>3</v>
      </c>
      <c r="BM45">
        <v>11</v>
      </c>
      <c r="BN45">
        <v>25</v>
      </c>
      <c r="BO45">
        <v>29</v>
      </c>
      <c r="BP45">
        <v>8</v>
      </c>
      <c r="BQ45">
        <v>15</v>
      </c>
      <c r="BR45">
        <v>21</v>
      </c>
      <c r="BS45">
        <v>20</v>
      </c>
      <c r="BT45">
        <v>6</v>
      </c>
      <c r="BU45">
        <v>9</v>
      </c>
      <c r="BV45">
        <v>6</v>
      </c>
      <c r="BW45">
        <v>11</v>
      </c>
      <c r="BX45">
        <v>49</v>
      </c>
      <c r="BY45">
        <v>47</v>
      </c>
      <c r="BZ45">
        <v>42</v>
      </c>
    </row>
    <row r="46" spans="1:78" x14ac:dyDescent="0.25">
      <c r="B46" s="7">
        <v>0.04</v>
      </c>
      <c r="C46" s="7">
        <v>0.03</v>
      </c>
      <c r="D46" s="7">
        <v>7.0000000000000007E-2</v>
      </c>
      <c r="E46" s="7">
        <v>0.05</v>
      </c>
      <c r="F46" s="7">
        <v>0.03</v>
      </c>
      <c r="G46" s="7">
        <v>0.04</v>
      </c>
      <c r="H46" s="7">
        <v>0.04</v>
      </c>
      <c r="I46" s="7">
        <v>0.02</v>
      </c>
      <c r="J46" s="7">
        <v>0.04</v>
      </c>
      <c r="K46" s="7">
        <v>0.04</v>
      </c>
      <c r="L46" s="7">
        <v>0.06</v>
      </c>
      <c r="M46" s="7">
        <v>0.04</v>
      </c>
      <c r="N46" s="7">
        <v>0.02</v>
      </c>
      <c r="O46" s="7">
        <v>0.1</v>
      </c>
      <c r="P46" s="7">
        <v>0.14000000000000001</v>
      </c>
      <c r="Q46" s="7">
        <v>0.04</v>
      </c>
      <c r="R46" s="7">
        <v>0.03</v>
      </c>
      <c r="S46" s="7">
        <v>0.04</v>
      </c>
      <c r="T46" s="7">
        <v>0.04</v>
      </c>
      <c r="U46" s="7">
        <v>0.03</v>
      </c>
      <c r="V46" s="7">
        <v>0.03</v>
      </c>
      <c r="W46" s="7">
        <v>7.0000000000000007E-2</v>
      </c>
      <c r="X46" s="7">
        <v>0.06</v>
      </c>
      <c r="Y46" s="7">
        <v>0.05</v>
      </c>
      <c r="Z46" s="7">
        <v>0.03</v>
      </c>
      <c r="AA46" s="7">
        <v>0.04</v>
      </c>
      <c r="AB46" s="7">
        <v>0.03</v>
      </c>
      <c r="AC46" s="7">
        <v>0.02</v>
      </c>
      <c r="AD46" s="7">
        <v>0.04</v>
      </c>
      <c r="AE46" s="7">
        <v>0.08</v>
      </c>
      <c r="AF46" s="7">
        <v>0.04</v>
      </c>
      <c r="AG46" s="7">
        <v>0.03</v>
      </c>
      <c r="AH46" t="s">
        <v>108</v>
      </c>
      <c r="AI46" s="7">
        <v>0.03</v>
      </c>
      <c r="AJ46" s="7">
        <v>0.04</v>
      </c>
      <c r="AK46" s="7">
        <v>0.05</v>
      </c>
      <c r="AL46" s="7">
        <v>0.03</v>
      </c>
      <c r="AM46" s="7">
        <v>0.03</v>
      </c>
      <c r="AN46" t="s">
        <v>108</v>
      </c>
      <c r="AO46" s="7">
        <v>0.1</v>
      </c>
      <c r="AP46" s="7">
        <v>0.03</v>
      </c>
      <c r="AQ46" s="7">
        <v>0.03</v>
      </c>
      <c r="AR46" s="7">
        <v>0.02</v>
      </c>
      <c r="AS46" s="7">
        <v>0.08</v>
      </c>
      <c r="AT46" s="7">
        <v>0.02</v>
      </c>
      <c r="AU46" s="7">
        <v>0.03</v>
      </c>
      <c r="AV46" s="7">
        <v>0.04</v>
      </c>
      <c r="AW46" s="7">
        <v>0.03</v>
      </c>
      <c r="AX46" s="7">
        <v>0.09</v>
      </c>
      <c r="AY46" s="7">
        <v>0.03</v>
      </c>
      <c r="AZ46" s="7">
        <v>0.04</v>
      </c>
      <c r="BA46" s="7">
        <v>0.01</v>
      </c>
      <c r="BB46" s="7">
        <v>0.04</v>
      </c>
      <c r="BC46" s="7">
        <v>0.04</v>
      </c>
      <c r="BD46" t="s">
        <v>108</v>
      </c>
      <c r="BE46" s="7">
        <v>0.03</v>
      </c>
      <c r="BF46" s="7">
        <v>0.04</v>
      </c>
      <c r="BG46" s="7">
        <v>0.03</v>
      </c>
      <c r="BH46" s="7">
        <v>0.05</v>
      </c>
      <c r="BI46" s="7">
        <v>0.02</v>
      </c>
      <c r="BJ46" s="7">
        <v>0.03</v>
      </c>
      <c r="BK46" s="7">
        <v>0.04</v>
      </c>
      <c r="BL46" s="7">
        <v>0.03</v>
      </c>
      <c r="BM46" s="7">
        <v>0.02</v>
      </c>
      <c r="BN46" s="7">
        <v>0.03</v>
      </c>
      <c r="BO46" s="7">
        <v>0.05</v>
      </c>
      <c r="BP46" s="7">
        <v>0.08</v>
      </c>
      <c r="BQ46" s="7">
        <v>0.02</v>
      </c>
      <c r="BR46" s="7">
        <v>0.03</v>
      </c>
      <c r="BS46" s="7">
        <v>0.02</v>
      </c>
      <c r="BT46" s="7">
        <v>0.04</v>
      </c>
      <c r="BU46" s="7">
        <v>0.03</v>
      </c>
      <c r="BV46" s="7">
        <v>0.04</v>
      </c>
      <c r="BW46" s="7">
        <v>0.02</v>
      </c>
      <c r="BX46" s="7">
        <v>0.04</v>
      </c>
      <c r="BY46" s="7">
        <v>0.03</v>
      </c>
      <c r="BZ46" s="7">
        <v>0.04</v>
      </c>
    </row>
  </sheetData>
  <pageMargins left="0.7" right="0.7" top="0.75" bottom="0.75" header="0.3" footer="0.3"/>
  <pageSetup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927</v>
      </c>
    </row>
    <row r="2" spans="1:78" x14ac:dyDescent="0.25">
      <c r="A2" t="s">
        <v>925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1933</v>
      </c>
      <c r="C8">
        <v>1672</v>
      </c>
      <c r="D8">
        <v>161</v>
      </c>
      <c r="E8">
        <v>100</v>
      </c>
      <c r="F8">
        <v>287</v>
      </c>
      <c r="G8">
        <v>931</v>
      </c>
      <c r="H8">
        <v>715</v>
      </c>
      <c r="I8">
        <v>544</v>
      </c>
      <c r="J8">
        <v>543</v>
      </c>
      <c r="K8">
        <v>347</v>
      </c>
      <c r="L8">
        <v>499</v>
      </c>
      <c r="M8">
        <v>553</v>
      </c>
      <c r="N8">
        <v>1196</v>
      </c>
      <c r="O8">
        <v>145</v>
      </c>
      <c r="P8">
        <v>39</v>
      </c>
      <c r="Q8">
        <v>385</v>
      </c>
      <c r="R8">
        <v>1548</v>
      </c>
      <c r="S8">
        <v>1368</v>
      </c>
      <c r="T8">
        <v>298</v>
      </c>
      <c r="U8">
        <v>243</v>
      </c>
      <c r="V8">
        <v>1479</v>
      </c>
      <c r="W8">
        <v>188</v>
      </c>
      <c r="X8">
        <v>260</v>
      </c>
      <c r="Y8">
        <v>238</v>
      </c>
      <c r="Z8">
        <v>1695</v>
      </c>
      <c r="AA8">
        <v>1929</v>
      </c>
      <c r="AB8">
        <v>1691</v>
      </c>
      <c r="AC8">
        <v>277</v>
      </c>
      <c r="AD8">
        <v>1567</v>
      </c>
      <c r="AE8">
        <v>79</v>
      </c>
      <c r="AF8">
        <v>1525</v>
      </c>
      <c r="AG8">
        <v>359</v>
      </c>
      <c r="AH8">
        <v>12</v>
      </c>
      <c r="AI8">
        <v>1540</v>
      </c>
      <c r="AJ8">
        <v>185</v>
      </c>
      <c r="AK8">
        <v>188</v>
      </c>
      <c r="AL8">
        <v>1011</v>
      </c>
      <c r="AM8">
        <v>760</v>
      </c>
      <c r="AN8">
        <v>25</v>
      </c>
      <c r="AO8">
        <v>133</v>
      </c>
      <c r="AP8">
        <v>155</v>
      </c>
      <c r="AQ8">
        <v>225</v>
      </c>
      <c r="AR8">
        <v>73</v>
      </c>
      <c r="AS8">
        <v>94</v>
      </c>
      <c r="AT8">
        <v>235</v>
      </c>
      <c r="AU8">
        <v>125</v>
      </c>
      <c r="AV8">
        <v>91</v>
      </c>
      <c r="AW8">
        <v>40</v>
      </c>
      <c r="AX8">
        <v>121</v>
      </c>
      <c r="AY8">
        <v>204</v>
      </c>
      <c r="AZ8">
        <v>127</v>
      </c>
      <c r="BA8">
        <v>90</v>
      </c>
      <c r="BB8">
        <v>211</v>
      </c>
      <c r="BC8">
        <v>135</v>
      </c>
      <c r="BD8">
        <v>7</v>
      </c>
      <c r="BE8">
        <v>367</v>
      </c>
      <c r="BF8">
        <v>1566</v>
      </c>
      <c r="BG8">
        <v>1289</v>
      </c>
      <c r="BH8">
        <v>644</v>
      </c>
      <c r="BI8">
        <v>557</v>
      </c>
      <c r="BJ8">
        <v>345</v>
      </c>
      <c r="BK8">
        <v>267</v>
      </c>
      <c r="BL8">
        <v>91</v>
      </c>
      <c r="BM8">
        <v>526</v>
      </c>
      <c r="BN8">
        <v>727</v>
      </c>
      <c r="BO8">
        <v>576</v>
      </c>
      <c r="BP8">
        <v>104</v>
      </c>
      <c r="BQ8">
        <v>563</v>
      </c>
      <c r="BR8">
        <v>766</v>
      </c>
      <c r="BS8">
        <v>764</v>
      </c>
      <c r="BT8">
        <v>143</v>
      </c>
      <c r="BU8">
        <v>252</v>
      </c>
      <c r="BV8">
        <v>163</v>
      </c>
      <c r="BW8">
        <v>426</v>
      </c>
      <c r="BX8">
        <v>1320</v>
      </c>
      <c r="BY8">
        <v>1380</v>
      </c>
      <c r="BZ8">
        <v>1126</v>
      </c>
    </row>
    <row r="9" spans="1:78" x14ac:dyDescent="0.25">
      <c r="A9" t="s">
        <v>103</v>
      </c>
      <c r="B9">
        <v>2010</v>
      </c>
      <c r="C9">
        <v>1727</v>
      </c>
      <c r="D9">
        <v>182</v>
      </c>
      <c r="E9">
        <v>100</v>
      </c>
      <c r="F9">
        <v>308</v>
      </c>
      <c r="G9">
        <v>1104</v>
      </c>
      <c r="H9">
        <v>598</v>
      </c>
      <c r="I9">
        <v>659</v>
      </c>
      <c r="J9">
        <v>651</v>
      </c>
      <c r="K9">
        <v>371</v>
      </c>
      <c r="L9">
        <v>329</v>
      </c>
      <c r="M9">
        <v>436</v>
      </c>
      <c r="N9">
        <v>1390</v>
      </c>
      <c r="O9">
        <v>146</v>
      </c>
      <c r="P9">
        <v>37</v>
      </c>
      <c r="Q9">
        <v>330</v>
      </c>
      <c r="R9">
        <v>1680</v>
      </c>
      <c r="S9">
        <v>1469</v>
      </c>
      <c r="T9">
        <v>317</v>
      </c>
      <c r="U9">
        <v>200</v>
      </c>
      <c r="V9">
        <v>1640</v>
      </c>
      <c r="W9">
        <v>164</v>
      </c>
      <c r="X9">
        <v>199</v>
      </c>
      <c r="Y9">
        <v>230</v>
      </c>
      <c r="Z9">
        <v>1780</v>
      </c>
      <c r="AA9">
        <v>2006</v>
      </c>
      <c r="AB9">
        <v>1777</v>
      </c>
      <c r="AC9">
        <v>293</v>
      </c>
      <c r="AD9">
        <v>1621</v>
      </c>
      <c r="AE9">
        <v>87</v>
      </c>
      <c r="AF9">
        <v>1567</v>
      </c>
      <c r="AG9">
        <v>394</v>
      </c>
      <c r="AH9">
        <v>13</v>
      </c>
      <c r="AI9">
        <v>1645</v>
      </c>
      <c r="AJ9">
        <v>175</v>
      </c>
      <c r="AK9">
        <v>172</v>
      </c>
      <c r="AL9">
        <v>1072</v>
      </c>
      <c r="AM9">
        <v>780</v>
      </c>
      <c r="AN9">
        <v>26</v>
      </c>
      <c r="AO9">
        <v>128</v>
      </c>
      <c r="AP9">
        <v>166</v>
      </c>
      <c r="AQ9">
        <v>240</v>
      </c>
      <c r="AR9">
        <v>88</v>
      </c>
      <c r="AS9">
        <v>96</v>
      </c>
      <c r="AT9">
        <v>240</v>
      </c>
      <c r="AU9">
        <v>122</v>
      </c>
      <c r="AV9">
        <v>96</v>
      </c>
      <c r="AW9">
        <v>47</v>
      </c>
      <c r="AX9">
        <v>135</v>
      </c>
      <c r="AY9">
        <v>199</v>
      </c>
      <c r="AZ9">
        <v>135</v>
      </c>
      <c r="BA9">
        <v>92</v>
      </c>
      <c r="BB9">
        <v>206</v>
      </c>
      <c r="BC9">
        <v>139</v>
      </c>
      <c r="BD9">
        <v>8</v>
      </c>
      <c r="BE9">
        <v>396</v>
      </c>
      <c r="BF9">
        <v>1614</v>
      </c>
      <c r="BG9">
        <v>1373</v>
      </c>
      <c r="BH9">
        <v>637</v>
      </c>
      <c r="BI9">
        <v>638</v>
      </c>
      <c r="BJ9">
        <v>362</v>
      </c>
      <c r="BK9">
        <v>253</v>
      </c>
      <c r="BL9">
        <v>93</v>
      </c>
      <c r="BM9">
        <v>585</v>
      </c>
      <c r="BN9">
        <v>763</v>
      </c>
      <c r="BO9">
        <v>561</v>
      </c>
      <c r="BP9">
        <v>101</v>
      </c>
      <c r="BQ9">
        <v>612</v>
      </c>
      <c r="BR9">
        <v>838</v>
      </c>
      <c r="BS9">
        <v>836</v>
      </c>
      <c r="BT9">
        <v>149</v>
      </c>
      <c r="BU9">
        <v>277</v>
      </c>
      <c r="BV9">
        <v>166</v>
      </c>
      <c r="BW9">
        <v>472</v>
      </c>
      <c r="BX9">
        <v>1356</v>
      </c>
      <c r="BY9">
        <v>1421</v>
      </c>
      <c r="BZ9">
        <v>1148</v>
      </c>
    </row>
    <row r="10" spans="1:78" x14ac:dyDescent="0.25">
      <c r="A10" t="s">
        <v>104</v>
      </c>
    </row>
    <row r="11" spans="1:78" x14ac:dyDescent="0.25">
      <c r="A11" t="s">
        <v>890</v>
      </c>
      <c r="B11">
        <v>205</v>
      </c>
      <c r="C11">
        <v>170</v>
      </c>
      <c r="D11">
        <v>24</v>
      </c>
      <c r="E11">
        <v>10</v>
      </c>
      <c r="F11">
        <v>29</v>
      </c>
      <c r="G11">
        <v>123</v>
      </c>
      <c r="H11">
        <v>53</v>
      </c>
      <c r="I11">
        <v>81</v>
      </c>
      <c r="J11">
        <v>82</v>
      </c>
      <c r="K11">
        <v>27</v>
      </c>
      <c r="L11">
        <v>15</v>
      </c>
      <c r="M11">
        <v>26</v>
      </c>
      <c r="N11">
        <v>163</v>
      </c>
      <c r="O11">
        <v>14</v>
      </c>
      <c r="P11">
        <v>2</v>
      </c>
      <c r="Q11">
        <v>34</v>
      </c>
      <c r="R11">
        <v>170</v>
      </c>
      <c r="S11">
        <v>162</v>
      </c>
      <c r="T11">
        <v>31</v>
      </c>
      <c r="U11">
        <v>12</v>
      </c>
      <c r="V11">
        <v>181</v>
      </c>
      <c r="W11">
        <v>12</v>
      </c>
      <c r="X11">
        <v>11</v>
      </c>
      <c r="Y11">
        <v>30</v>
      </c>
      <c r="Z11">
        <v>175</v>
      </c>
      <c r="AA11">
        <v>205</v>
      </c>
      <c r="AB11">
        <v>175</v>
      </c>
      <c r="AC11">
        <v>30</v>
      </c>
      <c r="AD11">
        <v>161</v>
      </c>
      <c r="AE11">
        <v>12</v>
      </c>
      <c r="AF11">
        <v>146</v>
      </c>
      <c r="AG11">
        <v>51</v>
      </c>
      <c r="AH11">
        <v>5</v>
      </c>
      <c r="AI11">
        <v>185</v>
      </c>
      <c r="AJ11">
        <v>10</v>
      </c>
      <c r="AK11">
        <v>8</v>
      </c>
      <c r="AL11">
        <v>157</v>
      </c>
      <c r="AM11">
        <v>39</v>
      </c>
      <c r="AN11">
        <v>2</v>
      </c>
      <c r="AO11">
        <v>6</v>
      </c>
      <c r="AP11">
        <v>22</v>
      </c>
      <c r="AQ11">
        <v>20</v>
      </c>
      <c r="AR11">
        <v>8</v>
      </c>
      <c r="AS11">
        <v>7</v>
      </c>
      <c r="AT11">
        <v>25</v>
      </c>
      <c r="AU11">
        <v>15</v>
      </c>
      <c r="AV11">
        <v>4</v>
      </c>
      <c r="AW11">
        <v>7</v>
      </c>
      <c r="AX11">
        <v>17</v>
      </c>
      <c r="AY11">
        <v>23</v>
      </c>
      <c r="AZ11">
        <v>11</v>
      </c>
      <c r="BA11">
        <v>16</v>
      </c>
      <c r="BB11">
        <v>18</v>
      </c>
      <c r="BC11">
        <v>11</v>
      </c>
      <c r="BD11">
        <v>0</v>
      </c>
      <c r="BE11">
        <v>84</v>
      </c>
      <c r="BF11">
        <v>121</v>
      </c>
      <c r="BG11">
        <v>159</v>
      </c>
      <c r="BH11">
        <v>45</v>
      </c>
      <c r="BI11">
        <v>102</v>
      </c>
      <c r="BJ11">
        <v>35</v>
      </c>
      <c r="BK11">
        <v>11</v>
      </c>
      <c r="BL11">
        <v>10</v>
      </c>
      <c r="BM11">
        <v>125</v>
      </c>
      <c r="BN11">
        <v>65</v>
      </c>
      <c r="BO11">
        <v>15</v>
      </c>
      <c r="BP11">
        <v>0</v>
      </c>
      <c r="BQ11">
        <v>122</v>
      </c>
      <c r="BR11">
        <v>146</v>
      </c>
      <c r="BS11">
        <v>149</v>
      </c>
      <c r="BT11">
        <v>16</v>
      </c>
      <c r="BU11">
        <v>72</v>
      </c>
      <c r="BV11">
        <v>25</v>
      </c>
      <c r="BW11">
        <v>102</v>
      </c>
      <c r="BX11">
        <v>125</v>
      </c>
      <c r="BY11">
        <v>144</v>
      </c>
      <c r="BZ11">
        <v>107</v>
      </c>
    </row>
    <row r="12" spans="1:78" x14ac:dyDescent="0.25">
      <c r="B12" s="7">
        <v>0.1</v>
      </c>
      <c r="C12" s="7">
        <v>0.1</v>
      </c>
      <c r="D12" s="7">
        <v>0.13</v>
      </c>
      <c r="E12" s="7">
        <v>0.1</v>
      </c>
      <c r="F12" s="7">
        <v>0.1</v>
      </c>
      <c r="G12" s="7">
        <v>0.11</v>
      </c>
      <c r="H12" s="7">
        <v>0.09</v>
      </c>
      <c r="I12" s="7">
        <v>0.12</v>
      </c>
      <c r="J12" s="7">
        <v>0.13</v>
      </c>
      <c r="K12" s="7">
        <v>7.0000000000000007E-2</v>
      </c>
      <c r="L12" s="7">
        <v>0.05</v>
      </c>
      <c r="M12" s="7">
        <v>0.06</v>
      </c>
      <c r="N12" s="7">
        <v>0.12</v>
      </c>
      <c r="O12" s="7">
        <v>0.09</v>
      </c>
      <c r="P12" s="7">
        <v>0.06</v>
      </c>
      <c r="Q12" s="7">
        <v>0.1</v>
      </c>
      <c r="R12" s="7">
        <v>0.1</v>
      </c>
      <c r="S12" s="7">
        <v>0.11</v>
      </c>
      <c r="T12" s="7">
        <v>0.1</v>
      </c>
      <c r="U12" s="7">
        <v>0.06</v>
      </c>
      <c r="V12" s="7">
        <v>0.11</v>
      </c>
      <c r="W12" s="7">
        <v>7.0000000000000007E-2</v>
      </c>
      <c r="X12" s="7">
        <v>0.06</v>
      </c>
      <c r="Y12" s="7">
        <v>0.13</v>
      </c>
      <c r="Z12" s="7">
        <v>0.1</v>
      </c>
      <c r="AA12" s="7">
        <v>0.1</v>
      </c>
      <c r="AB12" s="7">
        <v>0.1</v>
      </c>
      <c r="AC12" s="7">
        <v>0.1</v>
      </c>
      <c r="AD12" s="7">
        <v>0.1</v>
      </c>
      <c r="AE12" s="7">
        <v>0.14000000000000001</v>
      </c>
      <c r="AF12" s="7">
        <v>0.09</v>
      </c>
      <c r="AG12" s="7">
        <v>0.13</v>
      </c>
      <c r="AH12" s="7">
        <v>0.37</v>
      </c>
      <c r="AI12" s="7">
        <v>0.11</v>
      </c>
      <c r="AJ12" s="7">
        <v>0.06</v>
      </c>
      <c r="AK12" s="7">
        <v>0.04</v>
      </c>
      <c r="AL12" s="7">
        <v>0.15</v>
      </c>
      <c r="AM12" s="7">
        <v>0.05</v>
      </c>
      <c r="AN12" s="7">
        <v>0.09</v>
      </c>
      <c r="AO12" s="7">
        <v>0.04</v>
      </c>
      <c r="AP12" s="7">
        <v>0.13</v>
      </c>
      <c r="AQ12" s="7">
        <v>0.08</v>
      </c>
      <c r="AR12" s="7">
        <v>0.1</v>
      </c>
      <c r="AS12" s="7">
        <v>7.0000000000000007E-2</v>
      </c>
      <c r="AT12" s="7">
        <v>0.1</v>
      </c>
      <c r="AU12" s="7">
        <v>0.13</v>
      </c>
      <c r="AV12" s="7">
        <v>0.04</v>
      </c>
      <c r="AW12" s="7">
        <v>0.16</v>
      </c>
      <c r="AX12" s="7">
        <v>0.12</v>
      </c>
      <c r="AY12" s="7">
        <v>0.11</v>
      </c>
      <c r="AZ12" s="7">
        <v>0.08</v>
      </c>
      <c r="BA12" s="7">
        <v>0.17</v>
      </c>
      <c r="BB12" s="7">
        <v>0.09</v>
      </c>
      <c r="BC12" s="7">
        <v>0.08</v>
      </c>
      <c r="BD12" t="s">
        <v>108</v>
      </c>
      <c r="BE12" s="7">
        <v>0.21</v>
      </c>
      <c r="BF12" s="7">
        <v>7.0000000000000007E-2</v>
      </c>
      <c r="BG12" s="7">
        <v>0.12</v>
      </c>
      <c r="BH12" s="7">
        <v>7.0000000000000007E-2</v>
      </c>
      <c r="BI12" s="7">
        <v>0.16</v>
      </c>
      <c r="BJ12" s="7">
        <v>0.1</v>
      </c>
      <c r="BK12" s="7">
        <v>0.04</v>
      </c>
      <c r="BL12" s="7">
        <v>0.11</v>
      </c>
      <c r="BM12" s="7">
        <v>0.21</v>
      </c>
      <c r="BN12" s="7">
        <v>0.09</v>
      </c>
      <c r="BO12" s="7">
        <v>0.03</v>
      </c>
      <c r="BP12" t="s">
        <v>108</v>
      </c>
      <c r="BQ12" s="7">
        <v>0.2</v>
      </c>
      <c r="BR12" s="7">
        <v>0.17</v>
      </c>
      <c r="BS12" s="7">
        <v>0.18</v>
      </c>
      <c r="BT12" s="7">
        <v>0.11</v>
      </c>
      <c r="BU12" s="7">
        <v>0.26</v>
      </c>
      <c r="BV12" s="7">
        <v>0.15</v>
      </c>
      <c r="BW12" s="7">
        <v>0.22</v>
      </c>
      <c r="BX12" s="7">
        <v>0.09</v>
      </c>
      <c r="BY12" s="7">
        <v>0.1</v>
      </c>
      <c r="BZ12" s="7">
        <v>0.09</v>
      </c>
    </row>
    <row r="13" spans="1:78" x14ac:dyDescent="0.25">
      <c r="A13" t="s">
        <v>891</v>
      </c>
      <c r="B13">
        <v>431</v>
      </c>
      <c r="C13">
        <v>379</v>
      </c>
      <c r="D13">
        <v>28</v>
      </c>
      <c r="E13">
        <v>25</v>
      </c>
      <c r="F13">
        <v>75</v>
      </c>
      <c r="G13">
        <v>251</v>
      </c>
      <c r="H13">
        <v>105</v>
      </c>
      <c r="I13">
        <v>149</v>
      </c>
      <c r="J13">
        <v>136</v>
      </c>
      <c r="K13">
        <v>85</v>
      </c>
      <c r="L13">
        <v>61</v>
      </c>
      <c r="M13">
        <v>80</v>
      </c>
      <c r="N13">
        <v>310</v>
      </c>
      <c r="O13">
        <v>36</v>
      </c>
      <c r="P13">
        <v>6</v>
      </c>
      <c r="Q13">
        <v>65</v>
      </c>
      <c r="R13">
        <v>366</v>
      </c>
      <c r="S13">
        <v>326</v>
      </c>
      <c r="T13">
        <v>75</v>
      </c>
      <c r="U13">
        <v>29</v>
      </c>
      <c r="V13">
        <v>375</v>
      </c>
      <c r="W13">
        <v>32</v>
      </c>
      <c r="X13">
        <v>22</v>
      </c>
      <c r="Y13">
        <v>33</v>
      </c>
      <c r="Z13">
        <v>398</v>
      </c>
      <c r="AA13">
        <v>430</v>
      </c>
      <c r="AB13">
        <v>397</v>
      </c>
      <c r="AC13">
        <v>65</v>
      </c>
      <c r="AD13">
        <v>351</v>
      </c>
      <c r="AE13">
        <v>13</v>
      </c>
      <c r="AF13">
        <v>327</v>
      </c>
      <c r="AG13">
        <v>94</v>
      </c>
      <c r="AH13">
        <v>2</v>
      </c>
      <c r="AI13">
        <v>379</v>
      </c>
      <c r="AJ13">
        <v>29</v>
      </c>
      <c r="AK13">
        <v>27</v>
      </c>
      <c r="AL13">
        <v>255</v>
      </c>
      <c r="AM13">
        <v>152</v>
      </c>
      <c r="AN13">
        <v>2</v>
      </c>
      <c r="AO13">
        <v>21</v>
      </c>
      <c r="AP13">
        <v>47</v>
      </c>
      <c r="AQ13">
        <v>53</v>
      </c>
      <c r="AR13">
        <v>25</v>
      </c>
      <c r="AS13">
        <v>18</v>
      </c>
      <c r="AT13">
        <v>42</v>
      </c>
      <c r="AU13">
        <v>18</v>
      </c>
      <c r="AV13">
        <v>20</v>
      </c>
      <c r="AW13">
        <v>5</v>
      </c>
      <c r="AX13">
        <v>23</v>
      </c>
      <c r="AY13">
        <v>61</v>
      </c>
      <c r="AZ13">
        <v>26</v>
      </c>
      <c r="BA13">
        <v>25</v>
      </c>
      <c r="BB13">
        <v>31</v>
      </c>
      <c r="BC13">
        <v>38</v>
      </c>
      <c r="BD13">
        <v>0</v>
      </c>
      <c r="BE13">
        <v>100</v>
      </c>
      <c r="BF13">
        <v>331</v>
      </c>
      <c r="BG13">
        <v>332</v>
      </c>
      <c r="BH13">
        <v>99</v>
      </c>
      <c r="BI13">
        <v>168</v>
      </c>
      <c r="BJ13">
        <v>90</v>
      </c>
      <c r="BK13">
        <v>52</v>
      </c>
      <c r="BL13">
        <v>24</v>
      </c>
      <c r="BM13">
        <v>169</v>
      </c>
      <c r="BN13">
        <v>186</v>
      </c>
      <c r="BO13">
        <v>70</v>
      </c>
      <c r="BP13">
        <v>6</v>
      </c>
      <c r="BQ13">
        <v>179</v>
      </c>
      <c r="BR13">
        <v>233</v>
      </c>
      <c r="BS13">
        <v>238</v>
      </c>
      <c r="BT13">
        <v>38</v>
      </c>
      <c r="BU13">
        <v>72</v>
      </c>
      <c r="BV13">
        <v>45</v>
      </c>
      <c r="BW13">
        <v>146</v>
      </c>
      <c r="BX13">
        <v>286</v>
      </c>
      <c r="BY13">
        <v>300</v>
      </c>
      <c r="BZ13">
        <v>228</v>
      </c>
    </row>
    <row r="14" spans="1:78" x14ac:dyDescent="0.25">
      <c r="B14" s="7">
        <v>0.21</v>
      </c>
      <c r="C14" s="7">
        <v>0.22</v>
      </c>
      <c r="D14" s="7">
        <v>0.15</v>
      </c>
      <c r="E14" s="7">
        <v>0.25</v>
      </c>
      <c r="F14" s="7">
        <v>0.24</v>
      </c>
      <c r="G14" s="7">
        <v>0.23</v>
      </c>
      <c r="H14" s="7">
        <v>0.18</v>
      </c>
      <c r="I14" s="7">
        <v>0.23</v>
      </c>
      <c r="J14" s="7">
        <v>0.21</v>
      </c>
      <c r="K14" s="7">
        <v>0.23</v>
      </c>
      <c r="L14" s="7">
        <v>0.19</v>
      </c>
      <c r="M14" s="7">
        <v>0.18</v>
      </c>
      <c r="N14" s="7">
        <v>0.22</v>
      </c>
      <c r="O14" s="7">
        <v>0.25</v>
      </c>
      <c r="P14" s="7">
        <v>0.15</v>
      </c>
      <c r="Q14" s="7">
        <v>0.2</v>
      </c>
      <c r="R14" s="7">
        <v>0.22</v>
      </c>
      <c r="S14" s="7">
        <v>0.22</v>
      </c>
      <c r="T14" s="7">
        <v>0.24</v>
      </c>
      <c r="U14" s="7">
        <v>0.14000000000000001</v>
      </c>
      <c r="V14" s="7">
        <v>0.23</v>
      </c>
      <c r="W14" s="7">
        <v>0.19</v>
      </c>
      <c r="X14" s="7">
        <v>0.11</v>
      </c>
      <c r="Y14" s="7">
        <v>0.14000000000000001</v>
      </c>
      <c r="Z14" s="7">
        <v>0.22</v>
      </c>
      <c r="AA14" s="7">
        <v>0.21</v>
      </c>
      <c r="AB14" s="7">
        <v>0.22</v>
      </c>
      <c r="AC14" s="7">
        <v>0.22</v>
      </c>
      <c r="AD14" s="7">
        <v>0.22</v>
      </c>
      <c r="AE14" s="7">
        <v>0.15</v>
      </c>
      <c r="AF14" s="7">
        <v>0.21</v>
      </c>
      <c r="AG14" s="7">
        <v>0.24</v>
      </c>
      <c r="AH14" s="7">
        <v>0.15</v>
      </c>
      <c r="AI14" s="7">
        <v>0.23</v>
      </c>
      <c r="AJ14" s="7">
        <v>0.16</v>
      </c>
      <c r="AK14" s="7">
        <v>0.16</v>
      </c>
      <c r="AL14" s="7">
        <v>0.24</v>
      </c>
      <c r="AM14" s="7">
        <v>0.19</v>
      </c>
      <c r="AN14" s="7">
        <v>0.09</v>
      </c>
      <c r="AO14" s="7">
        <v>0.16</v>
      </c>
      <c r="AP14" s="7">
        <v>0.28000000000000003</v>
      </c>
      <c r="AQ14" s="7">
        <v>0.22</v>
      </c>
      <c r="AR14" s="7">
        <v>0.28000000000000003</v>
      </c>
      <c r="AS14" s="7">
        <v>0.19</v>
      </c>
      <c r="AT14" s="7">
        <v>0.18</v>
      </c>
      <c r="AU14" s="7">
        <v>0.15</v>
      </c>
      <c r="AV14" s="7">
        <v>0.21</v>
      </c>
      <c r="AW14" s="7">
        <v>0.1</v>
      </c>
      <c r="AX14" s="7">
        <v>0.17</v>
      </c>
      <c r="AY14" s="7">
        <v>0.3</v>
      </c>
      <c r="AZ14" s="7">
        <v>0.19</v>
      </c>
      <c r="BA14" s="7">
        <v>0.27</v>
      </c>
      <c r="BB14" s="7">
        <v>0.15</v>
      </c>
      <c r="BC14" s="7">
        <v>0.27</v>
      </c>
      <c r="BD14" t="s">
        <v>108</v>
      </c>
      <c r="BE14" s="7">
        <v>0.25</v>
      </c>
      <c r="BF14" s="7">
        <v>0.2</v>
      </c>
      <c r="BG14" s="7">
        <v>0.24</v>
      </c>
      <c r="BH14" s="7">
        <v>0.16</v>
      </c>
      <c r="BI14" s="7">
        <v>0.26</v>
      </c>
      <c r="BJ14" s="7">
        <v>0.25</v>
      </c>
      <c r="BK14" s="7">
        <v>0.21</v>
      </c>
      <c r="BL14" s="7">
        <v>0.26</v>
      </c>
      <c r="BM14" s="7">
        <v>0.28999999999999998</v>
      </c>
      <c r="BN14" s="7">
        <v>0.24</v>
      </c>
      <c r="BO14" s="7">
        <v>0.12</v>
      </c>
      <c r="BP14" s="7">
        <v>0.06</v>
      </c>
      <c r="BQ14" s="7">
        <v>0.28999999999999998</v>
      </c>
      <c r="BR14" s="7">
        <v>0.28000000000000003</v>
      </c>
      <c r="BS14" s="7">
        <v>0.28000000000000003</v>
      </c>
      <c r="BT14" s="7">
        <v>0.26</v>
      </c>
      <c r="BU14" s="7">
        <v>0.26</v>
      </c>
      <c r="BV14" s="7">
        <v>0.27</v>
      </c>
      <c r="BW14" s="7">
        <v>0.31</v>
      </c>
      <c r="BX14" s="7">
        <v>0.21</v>
      </c>
      <c r="BY14" s="7">
        <v>0.21</v>
      </c>
      <c r="BZ14" s="7">
        <v>0.2</v>
      </c>
    </row>
    <row r="15" spans="1:78" x14ac:dyDescent="0.25">
      <c r="A15" t="s">
        <v>892</v>
      </c>
      <c r="B15">
        <v>207</v>
      </c>
      <c r="C15">
        <v>177</v>
      </c>
      <c r="D15">
        <v>19</v>
      </c>
      <c r="E15">
        <v>12</v>
      </c>
      <c r="F15">
        <v>35</v>
      </c>
      <c r="G15">
        <v>121</v>
      </c>
      <c r="H15">
        <v>51</v>
      </c>
      <c r="I15">
        <v>63</v>
      </c>
      <c r="J15">
        <v>64</v>
      </c>
      <c r="K15">
        <v>43</v>
      </c>
      <c r="L15">
        <v>37</v>
      </c>
      <c r="M15">
        <v>52</v>
      </c>
      <c r="N15">
        <v>135</v>
      </c>
      <c r="O15">
        <v>20</v>
      </c>
      <c r="P15">
        <v>1</v>
      </c>
      <c r="Q15">
        <v>46</v>
      </c>
      <c r="R15">
        <v>161</v>
      </c>
      <c r="S15">
        <v>147</v>
      </c>
      <c r="T15">
        <v>32</v>
      </c>
      <c r="U15">
        <v>25</v>
      </c>
      <c r="V15">
        <v>177</v>
      </c>
      <c r="W15">
        <v>13</v>
      </c>
      <c r="X15">
        <v>17</v>
      </c>
      <c r="Y15">
        <v>24</v>
      </c>
      <c r="Z15">
        <v>183</v>
      </c>
      <c r="AA15">
        <v>206</v>
      </c>
      <c r="AB15">
        <v>182</v>
      </c>
      <c r="AC15">
        <v>33</v>
      </c>
      <c r="AD15">
        <v>162</v>
      </c>
      <c r="AE15">
        <v>10</v>
      </c>
      <c r="AF15">
        <v>167</v>
      </c>
      <c r="AG15">
        <v>33</v>
      </c>
      <c r="AH15">
        <v>1</v>
      </c>
      <c r="AI15">
        <v>165</v>
      </c>
      <c r="AJ15">
        <v>21</v>
      </c>
      <c r="AK15">
        <v>20</v>
      </c>
      <c r="AL15">
        <v>89</v>
      </c>
      <c r="AM15">
        <v>93</v>
      </c>
      <c r="AN15">
        <v>6</v>
      </c>
      <c r="AO15">
        <v>19</v>
      </c>
      <c r="AP15">
        <v>21</v>
      </c>
      <c r="AQ15">
        <v>19</v>
      </c>
      <c r="AR15">
        <v>11</v>
      </c>
      <c r="AS15">
        <v>16</v>
      </c>
      <c r="AT15">
        <v>14</v>
      </c>
      <c r="AU15">
        <v>6</v>
      </c>
      <c r="AV15">
        <v>17</v>
      </c>
      <c r="AW15">
        <v>6</v>
      </c>
      <c r="AX15">
        <v>13</v>
      </c>
      <c r="AY15">
        <v>22</v>
      </c>
      <c r="AZ15">
        <v>17</v>
      </c>
      <c r="BA15">
        <v>7</v>
      </c>
      <c r="BB15">
        <v>22</v>
      </c>
      <c r="BC15">
        <v>17</v>
      </c>
      <c r="BD15">
        <v>0</v>
      </c>
      <c r="BE15">
        <v>26</v>
      </c>
      <c r="BF15">
        <v>181</v>
      </c>
      <c r="BG15">
        <v>126</v>
      </c>
      <c r="BH15">
        <v>81</v>
      </c>
      <c r="BI15">
        <v>53</v>
      </c>
      <c r="BJ15">
        <v>30</v>
      </c>
      <c r="BK15">
        <v>27</v>
      </c>
      <c r="BL15">
        <v>8</v>
      </c>
      <c r="BM15">
        <v>41</v>
      </c>
      <c r="BN15">
        <v>89</v>
      </c>
      <c r="BO15">
        <v>63</v>
      </c>
      <c r="BP15">
        <v>14</v>
      </c>
      <c r="BQ15">
        <v>45</v>
      </c>
      <c r="BR15">
        <v>75</v>
      </c>
      <c r="BS15">
        <v>76</v>
      </c>
      <c r="BT15">
        <v>8</v>
      </c>
      <c r="BU15">
        <v>19</v>
      </c>
      <c r="BV15">
        <v>11</v>
      </c>
      <c r="BW15">
        <v>37</v>
      </c>
      <c r="BX15">
        <v>121</v>
      </c>
      <c r="BY15">
        <v>127</v>
      </c>
      <c r="BZ15">
        <v>109</v>
      </c>
    </row>
    <row r="16" spans="1:78" x14ac:dyDescent="0.25">
      <c r="B16" s="7">
        <v>0.1</v>
      </c>
      <c r="C16" s="7">
        <v>0.1</v>
      </c>
      <c r="D16" s="7">
        <v>0.1</v>
      </c>
      <c r="E16" s="7">
        <v>0.12</v>
      </c>
      <c r="F16" s="7">
        <v>0.11</v>
      </c>
      <c r="G16" s="7">
        <v>0.11</v>
      </c>
      <c r="H16" s="7">
        <v>0.09</v>
      </c>
      <c r="I16" s="7">
        <v>0.1</v>
      </c>
      <c r="J16" s="7">
        <v>0.1</v>
      </c>
      <c r="K16" s="7">
        <v>0.12</v>
      </c>
      <c r="L16" s="7">
        <v>0.11</v>
      </c>
      <c r="M16" s="7">
        <v>0.12</v>
      </c>
      <c r="N16" s="7">
        <v>0.1</v>
      </c>
      <c r="O16" s="7">
        <v>0.13</v>
      </c>
      <c r="P16" s="7">
        <v>0.02</v>
      </c>
      <c r="Q16" s="7">
        <v>0.14000000000000001</v>
      </c>
      <c r="R16" s="7">
        <v>0.1</v>
      </c>
      <c r="S16" s="7">
        <v>0.1</v>
      </c>
      <c r="T16" s="7">
        <v>0.1</v>
      </c>
      <c r="U16" s="7">
        <v>0.12</v>
      </c>
      <c r="V16" s="7">
        <v>0.11</v>
      </c>
      <c r="W16" s="7">
        <v>0.08</v>
      </c>
      <c r="X16" s="7">
        <v>0.09</v>
      </c>
      <c r="Y16" s="7">
        <v>0.1</v>
      </c>
      <c r="Z16" s="7">
        <v>0.1</v>
      </c>
      <c r="AA16" s="7">
        <v>0.1</v>
      </c>
      <c r="AB16" s="7">
        <v>0.1</v>
      </c>
      <c r="AC16" s="7">
        <v>0.11</v>
      </c>
      <c r="AD16" s="7">
        <v>0.1</v>
      </c>
      <c r="AE16" s="7">
        <v>0.12</v>
      </c>
      <c r="AF16" s="7">
        <v>0.11</v>
      </c>
      <c r="AG16" s="7">
        <v>0.08</v>
      </c>
      <c r="AH16" s="7">
        <v>7.0000000000000007E-2</v>
      </c>
      <c r="AI16" s="7">
        <v>0.1</v>
      </c>
      <c r="AJ16" s="7">
        <v>0.12</v>
      </c>
      <c r="AK16" s="7">
        <v>0.11</v>
      </c>
      <c r="AL16" s="7">
        <v>0.08</v>
      </c>
      <c r="AM16" s="7">
        <v>0.12</v>
      </c>
      <c r="AN16" s="7">
        <v>0.24</v>
      </c>
      <c r="AO16" s="7">
        <v>0.15</v>
      </c>
      <c r="AP16" s="7">
        <v>0.13</v>
      </c>
      <c r="AQ16" s="7">
        <v>0.08</v>
      </c>
      <c r="AR16" s="7">
        <v>0.13</v>
      </c>
      <c r="AS16" s="7">
        <v>0.17</v>
      </c>
      <c r="AT16" s="7">
        <v>0.06</v>
      </c>
      <c r="AU16" s="7">
        <v>0.05</v>
      </c>
      <c r="AV16" s="7">
        <v>0.17</v>
      </c>
      <c r="AW16" s="7">
        <v>0.13</v>
      </c>
      <c r="AX16" s="7">
        <v>0.1</v>
      </c>
      <c r="AY16" s="7">
        <v>0.11</v>
      </c>
      <c r="AZ16" s="7">
        <v>0.12</v>
      </c>
      <c r="BA16" s="7">
        <v>7.0000000000000007E-2</v>
      </c>
      <c r="BB16" s="7">
        <v>0.11</v>
      </c>
      <c r="BC16" s="7">
        <v>0.12</v>
      </c>
      <c r="BD16" t="s">
        <v>108</v>
      </c>
      <c r="BE16" s="7">
        <v>7.0000000000000007E-2</v>
      </c>
      <c r="BF16" s="7">
        <v>0.11</v>
      </c>
      <c r="BG16" s="7">
        <v>0.09</v>
      </c>
      <c r="BH16" s="7">
        <v>0.13</v>
      </c>
      <c r="BI16" s="7">
        <v>0.08</v>
      </c>
      <c r="BJ16" s="7">
        <v>0.08</v>
      </c>
      <c r="BK16" s="7">
        <v>0.1</v>
      </c>
      <c r="BL16" s="7">
        <v>0.09</v>
      </c>
      <c r="BM16" s="7">
        <v>7.0000000000000007E-2</v>
      </c>
      <c r="BN16" s="7">
        <v>0.12</v>
      </c>
      <c r="BO16" s="7">
        <v>0.11</v>
      </c>
      <c r="BP16" s="7">
        <v>0.14000000000000001</v>
      </c>
      <c r="BQ16" s="7">
        <v>7.0000000000000007E-2</v>
      </c>
      <c r="BR16" s="7">
        <v>0.09</v>
      </c>
      <c r="BS16" s="7">
        <v>0.09</v>
      </c>
      <c r="BT16" s="7">
        <v>0.05</v>
      </c>
      <c r="BU16" s="7">
        <v>7.0000000000000007E-2</v>
      </c>
      <c r="BV16" s="7">
        <v>7.0000000000000007E-2</v>
      </c>
      <c r="BW16" s="7">
        <v>0.08</v>
      </c>
      <c r="BX16" s="7">
        <v>0.09</v>
      </c>
      <c r="BY16" s="7">
        <v>0.09</v>
      </c>
      <c r="BZ16" s="7">
        <v>0.09</v>
      </c>
    </row>
    <row r="17" spans="1:78" x14ac:dyDescent="0.25">
      <c r="A17" t="s">
        <v>893</v>
      </c>
      <c r="B17">
        <v>1138</v>
      </c>
      <c r="C17">
        <v>976</v>
      </c>
      <c r="D17">
        <v>108</v>
      </c>
      <c r="E17">
        <v>53</v>
      </c>
      <c r="F17">
        <v>165</v>
      </c>
      <c r="G17">
        <v>588</v>
      </c>
      <c r="H17">
        <v>384</v>
      </c>
      <c r="I17">
        <v>362</v>
      </c>
      <c r="J17">
        <v>352</v>
      </c>
      <c r="K17">
        <v>212</v>
      </c>
      <c r="L17">
        <v>212</v>
      </c>
      <c r="M17">
        <v>273</v>
      </c>
      <c r="N17">
        <v>765</v>
      </c>
      <c r="O17">
        <v>71</v>
      </c>
      <c r="P17">
        <v>28</v>
      </c>
      <c r="Q17">
        <v>181</v>
      </c>
      <c r="R17">
        <v>957</v>
      </c>
      <c r="S17">
        <v>815</v>
      </c>
      <c r="T17">
        <v>169</v>
      </c>
      <c r="U17">
        <v>134</v>
      </c>
      <c r="V17">
        <v>884</v>
      </c>
      <c r="W17">
        <v>108</v>
      </c>
      <c r="X17">
        <v>144</v>
      </c>
      <c r="Y17">
        <v>138</v>
      </c>
      <c r="Z17">
        <v>1000</v>
      </c>
      <c r="AA17">
        <v>1136</v>
      </c>
      <c r="AB17">
        <v>999</v>
      </c>
      <c r="AC17">
        <v>161</v>
      </c>
      <c r="AD17">
        <v>927</v>
      </c>
      <c r="AE17">
        <v>47</v>
      </c>
      <c r="AF17">
        <v>907</v>
      </c>
      <c r="AG17">
        <v>209</v>
      </c>
      <c r="AH17">
        <v>6</v>
      </c>
      <c r="AI17">
        <v>889</v>
      </c>
      <c r="AJ17">
        <v>113</v>
      </c>
      <c r="AK17">
        <v>117</v>
      </c>
      <c r="AL17">
        <v>557</v>
      </c>
      <c r="AM17">
        <v>488</v>
      </c>
      <c r="AN17">
        <v>16</v>
      </c>
      <c r="AO17">
        <v>76</v>
      </c>
      <c r="AP17">
        <v>72</v>
      </c>
      <c r="AQ17">
        <v>142</v>
      </c>
      <c r="AR17">
        <v>44</v>
      </c>
      <c r="AS17">
        <v>52</v>
      </c>
      <c r="AT17">
        <v>159</v>
      </c>
      <c r="AU17">
        <v>82</v>
      </c>
      <c r="AV17">
        <v>55</v>
      </c>
      <c r="AW17">
        <v>29</v>
      </c>
      <c r="AX17">
        <v>79</v>
      </c>
      <c r="AY17">
        <v>91</v>
      </c>
      <c r="AZ17">
        <v>81</v>
      </c>
      <c r="BA17">
        <v>45</v>
      </c>
      <c r="BB17">
        <v>132</v>
      </c>
      <c r="BC17">
        <v>66</v>
      </c>
      <c r="BD17">
        <v>8</v>
      </c>
      <c r="BE17">
        <v>180</v>
      </c>
      <c r="BF17">
        <v>957</v>
      </c>
      <c r="BG17">
        <v>731</v>
      </c>
      <c r="BH17">
        <v>406</v>
      </c>
      <c r="BI17">
        <v>304</v>
      </c>
      <c r="BJ17">
        <v>200</v>
      </c>
      <c r="BK17">
        <v>160</v>
      </c>
      <c r="BL17">
        <v>49</v>
      </c>
      <c r="BM17">
        <v>245</v>
      </c>
      <c r="BN17">
        <v>412</v>
      </c>
      <c r="BO17">
        <v>402</v>
      </c>
      <c r="BP17">
        <v>79</v>
      </c>
      <c r="BQ17">
        <v>258</v>
      </c>
      <c r="BR17">
        <v>373</v>
      </c>
      <c r="BS17">
        <v>363</v>
      </c>
      <c r="BT17">
        <v>86</v>
      </c>
      <c r="BU17">
        <v>110</v>
      </c>
      <c r="BV17">
        <v>82</v>
      </c>
      <c r="BW17">
        <v>182</v>
      </c>
      <c r="BX17">
        <v>805</v>
      </c>
      <c r="BY17">
        <v>830</v>
      </c>
      <c r="BZ17">
        <v>690</v>
      </c>
    </row>
    <row r="18" spans="1:78" x14ac:dyDescent="0.25">
      <c r="B18" s="7">
        <v>0.56999999999999995</v>
      </c>
      <c r="C18" s="7">
        <v>0.56999999999999995</v>
      </c>
      <c r="D18" s="7">
        <v>0.59</v>
      </c>
      <c r="E18" s="7">
        <v>0.53</v>
      </c>
      <c r="F18" s="7">
        <v>0.54</v>
      </c>
      <c r="G18" s="7">
        <v>0.53</v>
      </c>
      <c r="H18" s="7">
        <v>0.64</v>
      </c>
      <c r="I18" s="7">
        <v>0.55000000000000004</v>
      </c>
      <c r="J18" s="7">
        <v>0.54</v>
      </c>
      <c r="K18" s="7">
        <v>0.56999999999999995</v>
      </c>
      <c r="L18" s="7">
        <v>0.64</v>
      </c>
      <c r="M18" s="7">
        <v>0.63</v>
      </c>
      <c r="N18" s="7">
        <v>0.55000000000000004</v>
      </c>
      <c r="O18" s="7">
        <v>0.48</v>
      </c>
      <c r="P18" s="7">
        <v>0.77</v>
      </c>
      <c r="Q18" s="7">
        <v>0.55000000000000004</v>
      </c>
      <c r="R18" s="7">
        <v>0.56999999999999995</v>
      </c>
      <c r="S18" s="7">
        <v>0.55000000000000004</v>
      </c>
      <c r="T18" s="7">
        <v>0.53</v>
      </c>
      <c r="U18" s="7">
        <v>0.67</v>
      </c>
      <c r="V18" s="7">
        <v>0.54</v>
      </c>
      <c r="W18" s="7">
        <v>0.66</v>
      </c>
      <c r="X18" s="7">
        <v>0.72</v>
      </c>
      <c r="Y18" s="7">
        <v>0.6</v>
      </c>
      <c r="Z18" s="7">
        <v>0.56000000000000005</v>
      </c>
      <c r="AA18" s="7">
        <v>0.56999999999999995</v>
      </c>
      <c r="AB18" s="7">
        <v>0.56000000000000005</v>
      </c>
      <c r="AC18" s="7">
        <v>0.55000000000000004</v>
      </c>
      <c r="AD18" s="7">
        <v>0.56999999999999995</v>
      </c>
      <c r="AE18" s="7">
        <v>0.53</v>
      </c>
      <c r="AF18" s="7">
        <v>0.57999999999999996</v>
      </c>
      <c r="AG18" s="7">
        <v>0.53</v>
      </c>
      <c r="AH18" s="7">
        <v>0.41</v>
      </c>
      <c r="AI18" s="7">
        <v>0.54</v>
      </c>
      <c r="AJ18" s="7">
        <v>0.64</v>
      </c>
      <c r="AK18" s="7">
        <v>0.68</v>
      </c>
      <c r="AL18" s="7">
        <v>0.52</v>
      </c>
      <c r="AM18" s="7">
        <v>0.63</v>
      </c>
      <c r="AN18" s="7">
        <v>0.59</v>
      </c>
      <c r="AO18" s="7">
        <v>0.59</v>
      </c>
      <c r="AP18" s="7">
        <v>0.44</v>
      </c>
      <c r="AQ18" s="7">
        <v>0.59</v>
      </c>
      <c r="AR18" s="7">
        <v>0.5</v>
      </c>
      <c r="AS18" s="7">
        <v>0.54</v>
      </c>
      <c r="AT18" s="7">
        <v>0.66</v>
      </c>
      <c r="AU18" s="7">
        <v>0.67</v>
      </c>
      <c r="AV18" s="7">
        <v>0.56999999999999995</v>
      </c>
      <c r="AW18" s="7">
        <v>0.61</v>
      </c>
      <c r="AX18" s="7">
        <v>0.59</v>
      </c>
      <c r="AY18" s="7">
        <v>0.46</v>
      </c>
      <c r="AZ18" s="7">
        <v>0.6</v>
      </c>
      <c r="BA18" s="7">
        <v>0.49</v>
      </c>
      <c r="BB18" s="7">
        <v>0.64</v>
      </c>
      <c r="BC18" s="7">
        <v>0.48</v>
      </c>
      <c r="BD18" s="7">
        <v>1</v>
      </c>
      <c r="BE18" s="7">
        <v>0.46</v>
      </c>
      <c r="BF18" s="7">
        <v>0.59</v>
      </c>
      <c r="BG18" s="7">
        <v>0.53</v>
      </c>
      <c r="BH18" s="7">
        <v>0.64</v>
      </c>
      <c r="BI18" s="7">
        <v>0.48</v>
      </c>
      <c r="BJ18" s="7">
        <v>0.55000000000000004</v>
      </c>
      <c r="BK18" s="7">
        <v>0.63</v>
      </c>
      <c r="BL18" s="7">
        <v>0.53</v>
      </c>
      <c r="BM18" s="7">
        <v>0.42</v>
      </c>
      <c r="BN18" s="7">
        <v>0.54</v>
      </c>
      <c r="BO18" s="7">
        <v>0.72</v>
      </c>
      <c r="BP18" s="7">
        <v>0.78</v>
      </c>
      <c r="BQ18" s="7">
        <v>0.42</v>
      </c>
      <c r="BR18" s="7">
        <v>0.45</v>
      </c>
      <c r="BS18" s="7">
        <v>0.43</v>
      </c>
      <c r="BT18" s="7">
        <v>0.56999999999999995</v>
      </c>
      <c r="BU18" s="7">
        <v>0.4</v>
      </c>
      <c r="BV18" s="7">
        <v>0.49</v>
      </c>
      <c r="BW18" s="7">
        <v>0.39</v>
      </c>
      <c r="BX18" s="7">
        <v>0.59</v>
      </c>
      <c r="BY18" s="7">
        <v>0.57999999999999996</v>
      </c>
      <c r="BZ18" s="7">
        <v>0.6</v>
      </c>
    </row>
    <row r="19" spans="1:78" x14ac:dyDescent="0.25">
      <c r="A19" t="s">
        <v>40</v>
      </c>
      <c r="B19">
        <v>4</v>
      </c>
      <c r="C19">
        <v>4</v>
      </c>
      <c r="D19">
        <v>0</v>
      </c>
      <c r="E19">
        <v>0</v>
      </c>
      <c r="F19">
        <v>1</v>
      </c>
      <c r="G19">
        <v>3</v>
      </c>
      <c r="H19">
        <v>0</v>
      </c>
      <c r="I19">
        <v>0</v>
      </c>
      <c r="J19">
        <v>3</v>
      </c>
      <c r="K19">
        <v>0</v>
      </c>
      <c r="L19">
        <v>1</v>
      </c>
      <c r="M19">
        <v>1</v>
      </c>
      <c r="N19">
        <v>1</v>
      </c>
      <c r="O19">
        <v>2</v>
      </c>
      <c r="P19">
        <v>0</v>
      </c>
      <c r="Q19">
        <v>1</v>
      </c>
      <c r="R19">
        <v>3</v>
      </c>
      <c r="S19">
        <v>3</v>
      </c>
      <c r="T19">
        <v>0</v>
      </c>
      <c r="U19">
        <v>1</v>
      </c>
      <c r="V19">
        <v>2</v>
      </c>
      <c r="W19">
        <v>0</v>
      </c>
      <c r="X19">
        <v>0</v>
      </c>
      <c r="Y19">
        <v>0</v>
      </c>
      <c r="Z19">
        <v>4</v>
      </c>
      <c r="AA19">
        <v>4</v>
      </c>
      <c r="AB19">
        <v>4</v>
      </c>
      <c r="AC19">
        <v>0</v>
      </c>
      <c r="AD19">
        <v>4</v>
      </c>
      <c r="AE19">
        <v>0</v>
      </c>
      <c r="AF19">
        <v>1</v>
      </c>
      <c r="AG19">
        <v>1</v>
      </c>
      <c r="AH19">
        <v>0</v>
      </c>
      <c r="AI19">
        <v>4</v>
      </c>
      <c r="AJ19">
        <v>0</v>
      </c>
      <c r="AK19">
        <v>0</v>
      </c>
      <c r="AL19">
        <v>2</v>
      </c>
      <c r="AM19">
        <v>2</v>
      </c>
      <c r="AN19">
        <v>0</v>
      </c>
      <c r="AO19">
        <v>0</v>
      </c>
      <c r="AP19">
        <v>3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1</v>
      </c>
      <c r="BF19">
        <v>3</v>
      </c>
      <c r="BG19">
        <v>4</v>
      </c>
      <c r="BH19">
        <v>0</v>
      </c>
      <c r="BI19">
        <v>3</v>
      </c>
      <c r="BJ19">
        <v>0</v>
      </c>
      <c r="BK19">
        <v>1</v>
      </c>
      <c r="BL19">
        <v>0</v>
      </c>
      <c r="BM19">
        <v>0</v>
      </c>
      <c r="BN19">
        <v>4</v>
      </c>
      <c r="BO19">
        <v>0</v>
      </c>
      <c r="BP19">
        <v>0</v>
      </c>
      <c r="BQ19">
        <v>0</v>
      </c>
      <c r="BR19">
        <v>2</v>
      </c>
      <c r="BS19">
        <v>2</v>
      </c>
      <c r="BT19">
        <v>0</v>
      </c>
      <c r="BU19">
        <v>1</v>
      </c>
      <c r="BV19">
        <v>0</v>
      </c>
      <c r="BW19">
        <v>0</v>
      </c>
      <c r="BX19">
        <v>1</v>
      </c>
      <c r="BY19">
        <v>2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>
        <v>0</v>
      </c>
      <c r="G20">
        <v>0</v>
      </c>
      <c r="H20" t="s">
        <v>106</v>
      </c>
      <c r="I20" t="s">
        <v>106</v>
      </c>
      <c r="J20">
        <v>0</v>
      </c>
      <c r="K20" t="s">
        <v>106</v>
      </c>
      <c r="L20">
        <v>0</v>
      </c>
      <c r="M20">
        <v>0</v>
      </c>
      <c r="N20">
        <v>0</v>
      </c>
      <c r="O20" s="7">
        <v>0.01</v>
      </c>
      <c r="P20" t="s">
        <v>106</v>
      </c>
      <c r="Q20">
        <v>0</v>
      </c>
      <c r="R20">
        <v>0</v>
      </c>
      <c r="S20">
        <v>0</v>
      </c>
      <c r="T20" t="s">
        <v>106</v>
      </c>
      <c r="U20">
        <v>0</v>
      </c>
      <c r="V20">
        <v>0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>
        <v>0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>
        <v>0</v>
      </c>
      <c r="AN20" t="s">
        <v>106</v>
      </c>
      <c r="AO20" t="s">
        <v>106</v>
      </c>
      <c r="AP20" s="7">
        <v>0.02</v>
      </c>
      <c r="AQ20" t="s">
        <v>106</v>
      </c>
      <c r="AR20" t="s">
        <v>106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s="7">
        <v>0.01</v>
      </c>
      <c r="BD20" t="s">
        <v>106</v>
      </c>
      <c r="BE20">
        <v>0</v>
      </c>
      <c r="BF20">
        <v>0</v>
      </c>
      <c r="BG20">
        <v>0</v>
      </c>
      <c r="BH20" t="s">
        <v>106</v>
      </c>
      <c r="BI20">
        <v>0</v>
      </c>
      <c r="BJ20" t="s">
        <v>106</v>
      </c>
      <c r="BK20">
        <v>0</v>
      </c>
      <c r="BL20" t="s">
        <v>106</v>
      </c>
      <c r="BM20" t="s">
        <v>106</v>
      </c>
      <c r="BN20" s="7">
        <v>0.01</v>
      </c>
      <c r="BO20" t="s">
        <v>106</v>
      </c>
      <c r="BP20" t="s">
        <v>106</v>
      </c>
      <c r="BQ20" t="s">
        <v>106</v>
      </c>
      <c r="BR20">
        <v>0</v>
      </c>
      <c r="BS20">
        <v>0</v>
      </c>
      <c r="BT20" t="s">
        <v>106</v>
      </c>
      <c r="BU20">
        <v>0</v>
      </c>
      <c r="BV20" t="s">
        <v>106</v>
      </c>
      <c r="BW20" t="s">
        <v>106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25</v>
      </c>
      <c r="C21">
        <v>21</v>
      </c>
      <c r="D21">
        <v>3</v>
      </c>
      <c r="E21">
        <v>1</v>
      </c>
      <c r="F21">
        <v>3</v>
      </c>
      <c r="G21">
        <v>18</v>
      </c>
      <c r="H21">
        <v>5</v>
      </c>
      <c r="I21">
        <v>4</v>
      </c>
      <c r="J21">
        <v>13</v>
      </c>
      <c r="K21">
        <v>4</v>
      </c>
      <c r="L21">
        <v>3</v>
      </c>
      <c r="M21">
        <v>5</v>
      </c>
      <c r="N21">
        <v>16</v>
      </c>
      <c r="O21">
        <v>4</v>
      </c>
      <c r="P21">
        <v>0</v>
      </c>
      <c r="Q21">
        <v>4</v>
      </c>
      <c r="R21">
        <v>22</v>
      </c>
      <c r="S21">
        <v>17</v>
      </c>
      <c r="T21">
        <v>9</v>
      </c>
      <c r="U21">
        <v>0</v>
      </c>
      <c r="V21">
        <v>21</v>
      </c>
      <c r="W21">
        <v>0</v>
      </c>
      <c r="X21">
        <v>5</v>
      </c>
      <c r="Y21">
        <v>5</v>
      </c>
      <c r="Z21">
        <v>20</v>
      </c>
      <c r="AA21">
        <v>25</v>
      </c>
      <c r="AB21">
        <v>20</v>
      </c>
      <c r="AC21">
        <v>4</v>
      </c>
      <c r="AD21">
        <v>16</v>
      </c>
      <c r="AE21">
        <v>5</v>
      </c>
      <c r="AF21">
        <v>18</v>
      </c>
      <c r="AG21">
        <v>6</v>
      </c>
      <c r="AH21">
        <v>0</v>
      </c>
      <c r="AI21">
        <v>22</v>
      </c>
      <c r="AJ21">
        <v>3</v>
      </c>
      <c r="AK21">
        <v>1</v>
      </c>
      <c r="AL21">
        <v>13</v>
      </c>
      <c r="AM21">
        <v>6</v>
      </c>
      <c r="AN21">
        <v>0</v>
      </c>
      <c r="AO21">
        <v>6</v>
      </c>
      <c r="AP21">
        <v>2</v>
      </c>
      <c r="AQ21">
        <v>6</v>
      </c>
      <c r="AR21">
        <v>0</v>
      </c>
      <c r="AS21">
        <v>3</v>
      </c>
      <c r="AT21">
        <v>0</v>
      </c>
      <c r="AU21">
        <v>1</v>
      </c>
      <c r="AV21">
        <v>0</v>
      </c>
      <c r="AW21">
        <v>0</v>
      </c>
      <c r="AX21">
        <v>3</v>
      </c>
      <c r="AY21">
        <v>2</v>
      </c>
      <c r="AZ21">
        <v>0</v>
      </c>
      <c r="BA21">
        <v>0</v>
      </c>
      <c r="BB21">
        <v>2</v>
      </c>
      <c r="BC21">
        <v>6</v>
      </c>
      <c r="BD21">
        <v>0</v>
      </c>
      <c r="BE21">
        <v>4</v>
      </c>
      <c r="BF21">
        <v>21</v>
      </c>
      <c r="BG21">
        <v>20</v>
      </c>
      <c r="BH21">
        <v>5</v>
      </c>
      <c r="BI21">
        <v>7</v>
      </c>
      <c r="BJ21">
        <v>6</v>
      </c>
      <c r="BK21">
        <v>4</v>
      </c>
      <c r="BL21">
        <v>1</v>
      </c>
      <c r="BM21">
        <v>5</v>
      </c>
      <c r="BN21">
        <v>7</v>
      </c>
      <c r="BO21">
        <v>11</v>
      </c>
      <c r="BP21">
        <v>2</v>
      </c>
      <c r="BQ21">
        <v>8</v>
      </c>
      <c r="BR21">
        <v>8</v>
      </c>
      <c r="BS21">
        <v>9</v>
      </c>
      <c r="BT21">
        <v>1</v>
      </c>
      <c r="BU21">
        <v>3</v>
      </c>
      <c r="BV21">
        <v>3</v>
      </c>
      <c r="BW21">
        <v>6</v>
      </c>
      <c r="BX21">
        <v>18</v>
      </c>
      <c r="BY21">
        <v>18</v>
      </c>
      <c r="BZ21">
        <v>13</v>
      </c>
    </row>
    <row r="22" spans="1:78" x14ac:dyDescent="0.25">
      <c r="B22" s="7">
        <v>0.01</v>
      </c>
      <c r="C22" s="7">
        <v>0.01</v>
      </c>
      <c r="D22" s="7">
        <v>0.02</v>
      </c>
      <c r="E22" s="7">
        <v>0.01</v>
      </c>
      <c r="F22" s="7">
        <v>0.01</v>
      </c>
      <c r="G22" s="7">
        <v>0.02</v>
      </c>
      <c r="H22" s="7">
        <v>0.01</v>
      </c>
      <c r="I22" s="7">
        <v>0.01</v>
      </c>
      <c r="J22" s="7">
        <v>0.02</v>
      </c>
      <c r="K22" s="7">
        <v>0.01</v>
      </c>
      <c r="L22" s="7">
        <v>0.01</v>
      </c>
      <c r="M22" s="7">
        <v>0.01</v>
      </c>
      <c r="N22" s="7">
        <v>0.01</v>
      </c>
      <c r="O22" s="7">
        <v>0.03</v>
      </c>
      <c r="P22" t="s">
        <v>108</v>
      </c>
      <c r="Q22" s="7">
        <v>0.01</v>
      </c>
      <c r="R22" s="7">
        <v>0.01</v>
      </c>
      <c r="S22" s="7">
        <v>0.01</v>
      </c>
      <c r="T22" s="7">
        <v>0.03</v>
      </c>
      <c r="U22" t="s">
        <v>108</v>
      </c>
      <c r="V22" s="7">
        <v>0.01</v>
      </c>
      <c r="W22" t="s">
        <v>108</v>
      </c>
      <c r="X22" s="7">
        <v>0.02</v>
      </c>
      <c r="Y22" s="7">
        <v>0.02</v>
      </c>
      <c r="Z22" s="7">
        <v>0.01</v>
      </c>
      <c r="AA22" s="7">
        <v>0.01</v>
      </c>
      <c r="AB22" s="7">
        <v>0.01</v>
      </c>
      <c r="AC22" s="7">
        <v>0.01</v>
      </c>
      <c r="AD22" s="7">
        <v>0.01</v>
      </c>
      <c r="AE22" s="7">
        <v>0.06</v>
      </c>
      <c r="AF22" s="7">
        <v>0.01</v>
      </c>
      <c r="AG22" s="7">
        <v>0.01</v>
      </c>
      <c r="AH22" t="s">
        <v>108</v>
      </c>
      <c r="AI22" s="7">
        <v>0.01</v>
      </c>
      <c r="AJ22" s="7">
        <v>0.02</v>
      </c>
      <c r="AK22">
        <v>0</v>
      </c>
      <c r="AL22" s="7">
        <v>0.01</v>
      </c>
      <c r="AM22" s="7">
        <v>0.01</v>
      </c>
      <c r="AN22" t="s">
        <v>108</v>
      </c>
      <c r="AO22" s="7">
        <v>0.05</v>
      </c>
      <c r="AP22" s="7">
        <v>0.01</v>
      </c>
      <c r="AQ22" s="7">
        <v>0.02</v>
      </c>
      <c r="AR22" t="s">
        <v>108</v>
      </c>
      <c r="AS22" s="7">
        <v>0.03</v>
      </c>
      <c r="AT22" t="s">
        <v>108</v>
      </c>
      <c r="AU22" s="7">
        <v>0.01</v>
      </c>
      <c r="AV22">
        <v>0</v>
      </c>
      <c r="AW22" t="s">
        <v>108</v>
      </c>
      <c r="AX22" s="7">
        <v>0.02</v>
      </c>
      <c r="AY22" s="7">
        <v>0.01</v>
      </c>
      <c r="AZ22" t="s">
        <v>108</v>
      </c>
      <c r="BA22" t="s">
        <v>108</v>
      </c>
      <c r="BB22" s="7">
        <v>0.01</v>
      </c>
      <c r="BC22" s="7">
        <v>0.04</v>
      </c>
      <c r="BD22" t="s">
        <v>108</v>
      </c>
      <c r="BE22" s="7">
        <v>0.01</v>
      </c>
      <c r="BF22" s="7">
        <v>0.01</v>
      </c>
      <c r="BG22" s="7">
        <v>0.01</v>
      </c>
      <c r="BH22" s="7">
        <v>0.01</v>
      </c>
      <c r="BI22" s="7">
        <v>0.01</v>
      </c>
      <c r="BJ22" s="7">
        <v>0.02</v>
      </c>
      <c r="BK22" s="7">
        <v>0.01</v>
      </c>
      <c r="BL22" s="7">
        <v>0.01</v>
      </c>
      <c r="BM22" s="7">
        <v>0.01</v>
      </c>
      <c r="BN22" s="7">
        <v>0.01</v>
      </c>
      <c r="BO22" s="7">
        <v>0.02</v>
      </c>
      <c r="BP22" s="7">
        <v>0.02</v>
      </c>
      <c r="BQ22" s="7">
        <v>0.01</v>
      </c>
      <c r="BR22" s="7">
        <v>0.01</v>
      </c>
      <c r="BS22" s="7">
        <v>0.01</v>
      </c>
      <c r="BT22" s="7">
        <v>0.01</v>
      </c>
      <c r="BU22" s="7">
        <v>0.01</v>
      </c>
      <c r="BV22" s="7">
        <v>0.02</v>
      </c>
      <c r="BW22" s="7">
        <v>0.01</v>
      </c>
      <c r="BX22" s="7">
        <v>0.01</v>
      </c>
      <c r="BY22" s="7">
        <v>0.01</v>
      </c>
      <c r="BZ22" s="7">
        <v>0.01</v>
      </c>
    </row>
  </sheetData>
  <pageMargins left="0.7" right="0.7" top="0.75" bottom="0.75" header="0.3" footer="0.3"/>
  <pageSetup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929</v>
      </c>
    </row>
    <row r="2" spans="1:78" x14ac:dyDescent="0.25">
      <c r="A2" t="s">
        <v>925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1933</v>
      </c>
      <c r="C8">
        <v>1672</v>
      </c>
      <c r="D8">
        <v>161</v>
      </c>
      <c r="E8">
        <v>100</v>
      </c>
      <c r="F8">
        <v>287</v>
      </c>
      <c r="G8">
        <v>931</v>
      </c>
      <c r="H8">
        <v>715</v>
      </c>
      <c r="I8">
        <v>544</v>
      </c>
      <c r="J8">
        <v>543</v>
      </c>
      <c r="K8">
        <v>347</v>
      </c>
      <c r="L8">
        <v>499</v>
      </c>
      <c r="M8">
        <v>553</v>
      </c>
      <c r="N8">
        <v>1196</v>
      </c>
      <c r="O8">
        <v>145</v>
      </c>
      <c r="P8">
        <v>39</v>
      </c>
      <c r="Q8">
        <v>385</v>
      </c>
      <c r="R8">
        <v>1548</v>
      </c>
      <c r="S8">
        <v>1368</v>
      </c>
      <c r="T8">
        <v>298</v>
      </c>
      <c r="U8">
        <v>243</v>
      </c>
      <c r="V8">
        <v>1479</v>
      </c>
      <c r="W8">
        <v>188</v>
      </c>
      <c r="X8">
        <v>260</v>
      </c>
      <c r="Y8">
        <v>238</v>
      </c>
      <c r="Z8">
        <v>1695</v>
      </c>
      <c r="AA8">
        <v>1929</v>
      </c>
      <c r="AB8">
        <v>1691</v>
      </c>
      <c r="AC8">
        <v>277</v>
      </c>
      <c r="AD8">
        <v>1567</v>
      </c>
      <c r="AE8">
        <v>79</v>
      </c>
      <c r="AF8">
        <v>1525</v>
      </c>
      <c r="AG8">
        <v>359</v>
      </c>
      <c r="AH8">
        <v>12</v>
      </c>
      <c r="AI8">
        <v>1540</v>
      </c>
      <c r="AJ8">
        <v>185</v>
      </c>
      <c r="AK8">
        <v>188</v>
      </c>
      <c r="AL8">
        <v>1011</v>
      </c>
      <c r="AM8">
        <v>760</v>
      </c>
      <c r="AN8">
        <v>25</v>
      </c>
      <c r="AO8">
        <v>133</v>
      </c>
      <c r="AP8">
        <v>155</v>
      </c>
      <c r="AQ8">
        <v>225</v>
      </c>
      <c r="AR8">
        <v>73</v>
      </c>
      <c r="AS8">
        <v>94</v>
      </c>
      <c r="AT8">
        <v>235</v>
      </c>
      <c r="AU8">
        <v>125</v>
      </c>
      <c r="AV8">
        <v>91</v>
      </c>
      <c r="AW8">
        <v>40</v>
      </c>
      <c r="AX8">
        <v>121</v>
      </c>
      <c r="AY8">
        <v>204</v>
      </c>
      <c r="AZ8">
        <v>127</v>
      </c>
      <c r="BA8">
        <v>90</v>
      </c>
      <c r="BB8">
        <v>211</v>
      </c>
      <c r="BC8">
        <v>135</v>
      </c>
      <c r="BD8">
        <v>7</v>
      </c>
      <c r="BE8">
        <v>367</v>
      </c>
      <c r="BF8">
        <v>1566</v>
      </c>
      <c r="BG8">
        <v>1289</v>
      </c>
      <c r="BH8">
        <v>644</v>
      </c>
      <c r="BI8">
        <v>557</v>
      </c>
      <c r="BJ8">
        <v>345</v>
      </c>
      <c r="BK8">
        <v>267</v>
      </c>
      <c r="BL8">
        <v>91</v>
      </c>
      <c r="BM8">
        <v>526</v>
      </c>
      <c r="BN8">
        <v>727</v>
      </c>
      <c r="BO8">
        <v>576</v>
      </c>
      <c r="BP8">
        <v>104</v>
      </c>
      <c r="BQ8">
        <v>563</v>
      </c>
      <c r="BR8">
        <v>766</v>
      </c>
      <c r="BS8">
        <v>764</v>
      </c>
      <c r="BT8">
        <v>143</v>
      </c>
      <c r="BU8">
        <v>252</v>
      </c>
      <c r="BV8">
        <v>163</v>
      </c>
      <c r="BW8">
        <v>426</v>
      </c>
      <c r="BX8">
        <v>1320</v>
      </c>
      <c r="BY8">
        <v>1380</v>
      </c>
      <c r="BZ8">
        <v>1126</v>
      </c>
    </row>
    <row r="9" spans="1:78" x14ac:dyDescent="0.25">
      <c r="A9" t="s">
        <v>103</v>
      </c>
      <c r="B9">
        <v>2010</v>
      </c>
      <c r="C9">
        <v>1727</v>
      </c>
      <c r="D9">
        <v>182</v>
      </c>
      <c r="E9">
        <v>100</v>
      </c>
      <c r="F9">
        <v>308</v>
      </c>
      <c r="G9">
        <v>1104</v>
      </c>
      <c r="H9">
        <v>598</v>
      </c>
      <c r="I9">
        <v>659</v>
      </c>
      <c r="J9">
        <v>651</v>
      </c>
      <c r="K9">
        <v>371</v>
      </c>
      <c r="L9">
        <v>329</v>
      </c>
      <c r="M9">
        <v>436</v>
      </c>
      <c r="N9">
        <v>1390</v>
      </c>
      <c r="O9">
        <v>146</v>
      </c>
      <c r="P9">
        <v>37</v>
      </c>
      <c r="Q9">
        <v>330</v>
      </c>
      <c r="R9">
        <v>1680</v>
      </c>
      <c r="S9">
        <v>1469</v>
      </c>
      <c r="T9">
        <v>317</v>
      </c>
      <c r="U9">
        <v>200</v>
      </c>
      <c r="V9">
        <v>1640</v>
      </c>
      <c r="W9">
        <v>164</v>
      </c>
      <c r="X9">
        <v>199</v>
      </c>
      <c r="Y9">
        <v>230</v>
      </c>
      <c r="Z9">
        <v>1780</v>
      </c>
      <c r="AA9">
        <v>2006</v>
      </c>
      <c r="AB9">
        <v>1777</v>
      </c>
      <c r="AC9">
        <v>293</v>
      </c>
      <c r="AD9">
        <v>1621</v>
      </c>
      <c r="AE9">
        <v>87</v>
      </c>
      <c r="AF9">
        <v>1567</v>
      </c>
      <c r="AG9">
        <v>394</v>
      </c>
      <c r="AH9">
        <v>13</v>
      </c>
      <c r="AI9">
        <v>1645</v>
      </c>
      <c r="AJ9">
        <v>175</v>
      </c>
      <c r="AK9">
        <v>172</v>
      </c>
      <c r="AL9">
        <v>1072</v>
      </c>
      <c r="AM9">
        <v>780</v>
      </c>
      <c r="AN9">
        <v>26</v>
      </c>
      <c r="AO9">
        <v>128</v>
      </c>
      <c r="AP9">
        <v>166</v>
      </c>
      <c r="AQ9">
        <v>240</v>
      </c>
      <c r="AR9">
        <v>88</v>
      </c>
      <c r="AS9">
        <v>96</v>
      </c>
      <c r="AT9">
        <v>240</v>
      </c>
      <c r="AU9">
        <v>122</v>
      </c>
      <c r="AV9">
        <v>96</v>
      </c>
      <c r="AW9">
        <v>47</v>
      </c>
      <c r="AX9">
        <v>135</v>
      </c>
      <c r="AY9">
        <v>199</v>
      </c>
      <c r="AZ9">
        <v>135</v>
      </c>
      <c r="BA9">
        <v>92</v>
      </c>
      <c r="BB9">
        <v>206</v>
      </c>
      <c r="BC9">
        <v>139</v>
      </c>
      <c r="BD9">
        <v>8</v>
      </c>
      <c r="BE9">
        <v>396</v>
      </c>
      <c r="BF9">
        <v>1614</v>
      </c>
      <c r="BG9">
        <v>1373</v>
      </c>
      <c r="BH9">
        <v>637</v>
      </c>
      <c r="BI9">
        <v>638</v>
      </c>
      <c r="BJ9">
        <v>362</v>
      </c>
      <c r="BK9">
        <v>253</v>
      </c>
      <c r="BL9">
        <v>93</v>
      </c>
      <c r="BM9">
        <v>585</v>
      </c>
      <c r="BN9">
        <v>763</v>
      </c>
      <c r="BO9">
        <v>561</v>
      </c>
      <c r="BP9">
        <v>101</v>
      </c>
      <c r="BQ9">
        <v>612</v>
      </c>
      <c r="BR9">
        <v>838</v>
      </c>
      <c r="BS9">
        <v>836</v>
      </c>
      <c r="BT9">
        <v>149</v>
      </c>
      <c r="BU9">
        <v>277</v>
      </c>
      <c r="BV9">
        <v>166</v>
      </c>
      <c r="BW9">
        <v>472</v>
      </c>
      <c r="BX9">
        <v>1356</v>
      </c>
      <c r="BY9">
        <v>1421</v>
      </c>
      <c r="BZ9">
        <v>1148</v>
      </c>
    </row>
    <row r="10" spans="1:78" x14ac:dyDescent="0.25">
      <c r="A10" t="s">
        <v>104</v>
      </c>
    </row>
    <row r="11" spans="1:78" x14ac:dyDescent="0.25">
      <c r="A11" t="s">
        <v>890</v>
      </c>
      <c r="B11">
        <v>186</v>
      </c>
      <c r="C11">
        <v>161</v>
      </c>
      <c r="D11">
        <v>19</v>
      </c>
      <c r="E11">
        <v>7</v>
      </c>
      <c r="F11">
        <v>21</v>
      </c>
      <c r="G11">
        <v>118</v>
      </c>
      <c r="H11">
        <v>48</v>
      </c>
      <c r="I11">
        <v>74</v>
      </c>
      <c r="J11">
        <v>70</v>
      </c>
      <c r="K11">
        <v>26</v>
      </c>
      <c r="L11">
        <v>16</v>
      </c>
      <c r="M11">
        <v>17</v>
      </c>
      <c r="N11">
        <v>153</v>
      </c>
      <c r="O11">
        <v>14</v>
      </c>
      <c r="P11">
        <v>3</v>
      </c>
      <c r="Q11">
        <v>24</v>
      </c>
      <c r="R11">
        <v>162</v>
      </c>
      <c r="S11">
        <v>152</v>
      </c>
      <c r="T11">
        <v>24</v>
      </c>
      <c r="U11">
        <v>10</v>
      </c>
      <c r="V11">
        <v>169</v>
      </c>
      <c r="W11">
        <v>8</v>
      </c>
      <c r="X11">
        <v>8</v>
      </c>
      <c r="Y11">
        <v>18</v>
      </c>
      <c r="Z11">
        <v>169</v>
      </c>
      <c r="AA11">
        <v>186</v>
      </c>
      <c r="AB11">
        <v>169</v>
      </c>
      <c r="AC11">
        <v>23</v>
      </c>
      <c r="AD11">
        <v>151</v>
      </c>
      <c r="AE11">
        <v>9</v>
      </c>
      <c r="AF11">
        <v>130</v>
      </c>
      <c r="AG11">
        <v>48</v>
      </c>
      <c r="AH11">
        <v>5</v>
      </c>
      <c r="AI11">
        <v>172</v>
      </c>
      <c r="AJ11">
        <v>8</v>
      </c>
      <c r="AK11">
        <v>5</v>
      </c>
      <c r="AL11">
        <v>147</v>
      </c>
      <c r="AM11">
        <v>32</v>
      </c>
      <c r="AN11">
        <v>0</v>
      </c>
      <c r="AO11">
        <v>8</v>
      </c>
      <c r="AP11">
        <v>25</v>
      </c>
      <c r="AQ11">
        <v>16</v>
      </c>
      <c r="AR11">
        <v>7</v>
      </c>
      <c r="AS11">
        <v>7</v>
      </c>
      <c r="AT11">
        <v>24</v>
      </c>
      <c r="AU11">
        <v>15</v>
      </c>
      <c r="AV11">
        <v>4</v>
      </c>
      <c r="AW11">
        <v>7</v>
      </c>
      <c r="AX11">
        <v>12</v>
      </c>
      <c r="AY11">
        <v>22</v>
      </c>
      <c r="AZ11">
        <v>11</v>
      </c>
      <c r="BA11">
        <v>9</v>
      </c>
      <c r="BB11">
        <v>13</v>
      </c>
      <c r="BC11">
        <v>14</v>
      </c>
      <c r="BD11">
        <v>0</v>
      </c>
      <c r="BE11">
        <v>79</v>
      </c>
      <c r="BF11">
        <v>107</v>
      </c>
      <c r="BG11">
        <v>155</v>
      </c>
      <c r="BH11">
        <v>31</v>
      </c>
      <c r="BI11">
        <v>101</v>
      </c>
      <c r="BJ11">
        <v>34</v>
      </c>
      <c r="BK11">
        <v>10</v>
      </c>
      <c r="BL11">
        <v>9</v>
      </c>
      <c r="BM11">
        <v>115</v>
      </c>
      <c r="BN11">
        <v>59</v>
      </c>
      <c r="BO11">
        <v>12</v>
      </c>
      <c r="BP11">
        <v>0</v>
      </c>
      <c r="BQ11">
        <v>111</v>
      </c>
      <c r="BR11">
        <v>139</v>
      </c>
      <c r="BS11">
        <v>140</v>
      </c>
      <c r="BT11">
        <v>17</v>
      </c>
      <c r="BU11">
        <v>67</v>
      </c>
      <c r="BV11">
        <v>26</v>
      </c>
      <c r="BW11">
        <v>90</v>
      </c>
      <c r="BX11">
        <v>110</v>
      </c>
      <c r="BY11">
        <v>130</v>
      </c>
      <c r="BZ11">
        <v>94</v>
      </c>
    </row>
    <row r="12" spans="1:78" x14ac:dyDescent="0.25">
      <c r="B12" s="7">
        <v>0.09</v>
      </c>
      <c r="C12" s="7">
        <v>0.09</v>
      </c>
      <c r="D12" s="7">
        <v>0.1</v>
      </c>
      <c r="E12" s="7">
        <v>7.0000000000000007E-2</v>
      </c>
      <c r="F12" s="7">
        <v>7.0000000000000007E-2</v>
      </c>
      <c r="G12" s="7">
        <v>0.11</v>
      </c>
      <c r="H12" s="7">
        <v>0.08</v>
      </c>
      <c r="I12" s="7">
        <v>0.11</v>
      </c>
      <c r="J12" s="7">
        <v>0.11</v>
      </c>
      <c r="K12" s="7">
        <v>7.0000000000000007E-2</v>
      </c>
      <c r="L12" s="7">
        <v>0.05</v>
      </c>
      <c r="M12" s="7">
        <v>0.04</v>
      </c>
      <c r="N12" s="7">
        <v>0.11</v>
      </c>
      <c r="O12" s="7">
        <v>0.09</v>
      </c>
      <c r="P12" s="7">
        <v>7.0000000000000007E-2</v>
      </c>
      <c r="Q12" s="7">
        <v>7.0000000000000007E-2</v>
      </c>
      <c r="R12" s="7">
        <v>0.1</v>
      </c>
      <c r="S12" s="7">
        <v>0.1</v>
      </c>
      <c r="T12" s="7">
        <v>0.08</v>
      </c>
      <c r="U12" s="7">
        <v>0.05</v>
      </c>
      <c r="V12" s="7">
        <v>0.1</v>
      </c>
      <c r="W12" s="7">
        <v>0.05</v>
      </c>
      <c r="X12" s="7">
        <v>0.04</v>
      </c>
      <c r="Y12" s="7">
        <v>0.08</v>
      </c>
      <c r="Z12" s="7">
        <v>0.09</v>
      </c>
      <c r="AA12" s="7">
        <v>0.09</v>
      </c>
      <c r="AB12" s="7">
        <v>0.09</v>
      </c>
      <c r="AC12" s="7">
        <v>0.08</v>
      </c>
      <c r="AD12" s="7">
        <v>0.09</v>
      </c>
      <c r="AE12" s="7">
        <v>0.11</v>
      </c>
      <c r="AF12" s="7">
        <v>0.08</v>
      </c>
      <c r="AG12" s="7">
        <v>0.12</v>
      </c>
      <c r="AH12" s="7">
        <v>0.37</v>
      </c>
      <c r="AI12" s="7">
        <v>0.1</v>
      </c>
      <c r="AJ12" s="7">
        <v>0.04</v>
      </c>
      <c r="AK12" s="7">
        <v>0.03</v>
      </c>
      <c r="AL12" s="7">
        <v>0.14000000000000001</v>
      </c>
      <c r="AM12" s="7">
        <v>0.04</v>
      </c>
      <c r="AN12" t="s">
        <v>108</v>
      </c>
      <c r="AO12" s="7">
        <v>0.06</v>
      </c>
      <c r="AP12" s="7">
        <v>0.15</v>
      </c>
      <c r="AQ12" s="7">
        <v>7.0000000000000007E-2</v>
      </c>
      <c r="AR12" s="7">
        <v>0.08</v>
      </c>
      <c r="AS12" s="7">
        <v>7.0000000000000007E-2</v>
      </c>
      <c r="AT12" s="7">
        <v>0.1</v>
      </c>
      <c r="AU12" s="7">
        <v>0.12</v>
      </c>
      <c r="AV12" s="7">
        <v>0.04</v>
      </c>
      <c r="AW12" s="7">
        <v>0.15</v>
      </c>
      <c r="AX12" s="7">
        <v>0.09</v>
      </c>
      <c r="AY12" s="7">
        <v>0.11</v>
      </c>
      <c r="AZ12" s="7">
        <v>0.08</v>
      </c>
      <c r="BA12" s="7">
        <v>0.1</v>
      </c>
      <c r="BB12" s="7">
        <v>7.0000000000000007E-2</v>
      </c>
      <c r="BC12" s="7">
        <v>0.1</v>
      </c>
      <c r="BD12" t="s">
        <v>108</v>
      </c>
      <c r="BE12" s="7">
        <v>0.2</v>
      </c>
      <c r="BF12" s="7">
        <v>7.0000000000000007E-2</v>
      </c>
      <c r="BG12" s="7">
        <v>0.11</v>
      </c>
      <c r="BH12" s="7">
        <v>0.05</v>
      </c>
      <c r="BI12" s="7">
        <v>0.16</v>
      </c>
      <c r="BJ12" s="7">
        <v>0.09</v>
      </c>
      <c r="BK12" s="7">
        <v>0.04</v>
      </c>
      <c r="BL12" s="7">
        <v>0.1</v>
      </c>
      <c r="BM12" s="7">
        <v>0.2</v>
      </c>
      <c r="BN12" s="7">
        <v>0.08</v>
      </c>
      <c r="BO12" s="7">
        <v>0.02</v>
      </c>
      <c r="BP12" t="s">
        <v>108</v>
      </c>
      <c r="BQ12" s="7">
        <v>0.18</v>
      </c>
      <c r="BR12" s="7">
        <v>0.17</v>
      </c>
      <c r="BS12" s="7">
        <v>0.17</v>
      </c>
      <c r="BT12" s="7">
        <v>0.12</v>
      </c>
      <c r="BU12" s="7">
        <v>0.24</v>
      </c>
      <c r="BV12" s="7">
        <v>0.16</v>
      </c>
      <c r="BW12" s="7">
        <v>0.19</v>
      </c>
      <c r="BX12" s="7">
        <v>0.08</v>
      </c>
      <c r="BY12" s="7">
        <v>0.09</v>
      </c>
      <c r="BZ12" s="7">
        <v>0.08</v>
      </c>
    </row>
    <row r="13" spans="1:78" x14ac:dyDescent="0.25">
      <c r="A13" t="s">
        <v>891</v>
      </c>
      <c r="B13">
        <v>366</v>
      </c>
      <c r="C13">
        <v>320</v>
      </c>
      <c r="D13">
        <v>27</v>
      </c>
      <c r="E13">
        <v>20</v>
      </c>
      <c r="F13">
        <v>67</v>
      </c>
      <c r="G13">
        <v>220</v>
      </c>
      <c r="H13">
        <v>80</v>
      </c>
      <c r="I13">
        <v>132</v>
      </c>
      <c r="J13">
        <v>118</v>
      </c>
      <c r="K13">
        <v>65</v>
      </c>
      <c r="L13">
        <v>51</v>
      </c>
      <c r="M13">
        <v>71</v>
      </c>
      <c r="N13">
        <v>266</v>
      </c>
      <c r="O13">
        <v>25</v>
      </c>
      <c r="P13">
        <v>5</v>
      </c>
      <c r="Q13">
        <v>56</v>
      </c>
      <c r="R13">
        <v>310</v>
      </c>
      <c r="S13">
        <v>275</v>
      </c>
      <c r="T13">
        <v>65</v>
      </c>
      <c r="U13">
        <v>24</v>
      </c>
      <c r="V13">
        <v>326</v>
      </c>
      <c r="W13">
        <v>26</v>
      </c>
      <c r="X13">
        <v>13</v>
      </c>
      <c r="Y13">
        <v>36</v>
      </c>
      <c r="Z13">
        <v>330</v>
      </c>
      <c r="AA13">
        <v>366</v>
      </c>
      <c r="AB13">
        <v>330</v>
      </c>
      <c r="AC13">
        <v>60</v>
      </c>
      <c r="AD13">
        <v>292</v>
      </c>
      <c r="AE13">
        <v>14</v>
      </c>
      <c r="AF13">
        <v>281</v>
      </c>
      <c r="AG13">
        <v>78</v>
      </c>
      <c r="AH13">
        <v>0</v>
      </c>
      <c r="AI13">
        <v>322</v>
      </c>
      <c r="AJ13">
        <v>24</v>
      </c>
      <c r="AK13">
        <v>22</v>
      </c>
      <c r="AL13">
        <v>233</v>
      </c>
      <c r="AM13">
        <v>115</v>
      </c>
      <c r="AN13">
        <v>3</v>
      </c>
      <c r="AO13">
        <v>14</v>
      </c>
      <c r="AP13">
        <v>36</v>
      </c>
      <c r="AQ13">
        <v>42</v>
      </c>
      <c r="AR13">
        <v>21</v>
      </c>
      <c r="AS13">
        <v>20</v>
      </c>
      <c r="AT13">
        <v>37</v>
      </c>
      <c r="AU13">
        <v>16</v>
      </c>
      <c r="AV13">
        <v>18</v>
      </c>
      <c r="AW13">
        <v>4</v>
      </c>
      <c r="AX13">
        <v>23</v>
      </c>
      <c r="AY13">
        <v>53</v>
      </c>
      <c r="AZ13">
        <v>26</v>
      </c>
      <c r="BA13">
        <v>19</v>
      </c>
      <c r="BB13">
        <v>23</v>
      </c>
      <c r="BC13">
        <v>28</v>
      </c>
      <c r="BD13">
        <v>0</v>
      </c>
      <c r="BE13">
        <v>97</v>
      </c>
      <c r="BF13">
        <v>270</v>
      </c>
      <c r="BG13">
        <v>289</v>
      </c>
      <c r="BH13">
        <v>77</v>
      </c>
      <c r="BI13">
        <v>159</v>
      </c>
      <c r="BJ13">
        <v>64</v>
      </c>
      <c r="BK13">
        <v>40</v>
      </c>
      <c r="BL13">
        <v>23</v>
      </c>
      <c r="BM13">
        <v>151</v>
      </c>
      <c r="BN13">
        <v>157</v>
      </c>
      <c r="BO13">
        <v>54</v>
      </c>
      <c r="BP13">
        <v>4</v>
      </c>
      <c r="BQ13">
        <v>169</v>
      </c>
      <c r="BR13">
        <v>221</v>
      </c>
      <c r="BS13">
        <v>223</v>
      </c>
      <c r="BT13">
        <v>33</v>
      </c>
      <c r="BU13">
        <v>73</v>
      </c>
      <c r="BV13">
        <v>34</v>
      </c>
      <c r="BW13">
        <v>143</v>
      </c>
      <c r="BX13">
        <v>238</v>
      </c>
      <c r="BY13">
        <v>252</v>
      </c>
      <c r="BZ13">
        <v>183</v>
      </c>
    </row>
    <row r="14" spans="1:78" x14ac:dyDescent="0.25">
      <c r="B14" s="7">
        <v>0.18</v>
      </c>
      <c r="C14" s="7">
        <v>0.19</v>
      </c>
      <c r="D14" s="7">
        <v>0.15</v>
      </c>
      <c r="E14" s="7">
        <v>0.2</v>
      </c>
      <c r="F14" s="7">
        <v>0.22</v>
      </c>
      <c r="G14" s="7">
        <v>0.2</v>
      </c>
      <c r="H14" s="7">
        <v>0.13</v>
      </c>
      <c r="I14" s="7">
        <v>0.2</v>
      </c>
      <c r="J14" s="7">
        <v>0.18</v>
      </c>
      <c r="K14" s="7">
        <v>0.18</v>
      </c>
      <c r="L14" s="7">
        <v>0.15</v>
      </c>
      <c r="M14" s="7">
        <v>0.16</v>
      </c>
      <c r="N14" s="7">
        <v>0.19</v>
      </c>
      <c r="O14" s="7">
        <v>0.17</v>
      </c>
      <c r="P14" s="7">
        <v>0.14000000000000001</v>
      </c>
      <c r="Q14" s="7">
        <v>0.17</v>
      </c>
      <c r="R14" s="7">
        <v>0.18</v>
      </c>
      <c r="S14" s="7">
        <v>0.19</v>
      </c>
      <c r="T14" s="7">
        <v>0.21</v>
      </c>
      <c r="U14" s="7">
        <v>0.12</v>
      </c>
      <c r="V14" s="7">
        <v>0.2</v>
      </c>
      <c r="W14" s="7">
        <v>0.16</v>
      </c>
      <c r="X14" s="7">
        <v>7.0000000000000007E-2</v>
      </c>
      <c r="Y14" s="7">
        <v>0.16</v>
      </c>
      <c r="Z14" s="7">
        <v>0.19</v>
      </c>
      <c r="AA14" s="7">
        <v>0.18</v>
      </c>
      <c r="AB14" s="7">
        <v>0.19</v>
      </c>
      <c r="AC14" s="7">
        <v>0.2</v>
      </c>
      <c r="AD14" s="7">
        <v>0.18</v>
      </c>
      <c r="AE14" s="7">
        <v>0.16</v>
      </c>
      <c r="AF14" s="7">
        <v>0.18</v>
      </c>
      <c r="AG14" s="7">
        <v>0.2</v>
      </c>
      <c r="AH14" t="s">
        <v>108</v>
      </c>
      <c r="AI14" s="7">
        <v>0.2</v>
      </c>
      <c r="AJ14" s="7">
        <v>0.14000000000000001</v>
      </c>
      <c r="AK14" s="7">
        <v>0.13</v>
      </c>
      <c r="AL14" s="7">
        <v>0.22</v>
      </c>
      <c r="AM14" s="7">
        <v>0.15</v>
      </c>
      <c r="AN14" s="7">
        <v>0.12</v>
      </c>
      <c r="AO14" s="7">
        <v>0.11</v>
      </c>
      <c r="AP14" s="7">
        <v>0.22</v>
      </c>
      <c r="AQ14" s="7">
        <v>0.18</v>
      </c>
      <c r="AR14" s="7">
        <v>0.24</v>
      </c>
      <c r="AS14" s="7">
        <v>0.21</v>
      </c>
      <c r="AT14" s="7">
        <v>0.15</v>
      </c>
      <c r="AU14" s="7">
        <v>0.13</v>
      </c>
      <c r="AV14" s="7">
        <v>0.19</v>
      </c>
      <c r="AW14" s="7">
        <v>0.08</v>
      </c>
      <c r="AX14" s="7">
        <v>0.17</v>
      </c>
      <c r="AY14" s="7">
        <v>0.27</v>
      </c>
      <c r="AZ14" s="7">
        <v>0.19</v>
      </c>
      <c r="BA14" s="7">
        <v>0.21</v>
      </c>
      <c r="BB14" s="7">
        <v>0.11</v>
      </c>
      <c r="BC14" s="7">
        <v>0.2</v>
      </c>
      <c r="BD14" t="s">
        <v>108</v>
      </c>
      <c r="BE14" s="7">
        <v>0.24</v>
      </c>
      <c r="BF14" s="7">
        <v>0.17</v>
      </c>
      <c r="BG14" s="7">
        <v>0.21</v>
      </c>
      <c r="BH14" s="7">
        <v>0.12</v>
      </c>
      <c r="BI14" s="7">
        <v>0.25</v>
      </c>
      <c r="BJ14" s="7">
        <v>0.18</v>
      </c>
      <c r="BK14" s="7">
        <v>0.16</v>
      </c>
      <c r="BL14" s="7">
        <v>0.25</v>
      </c>
      <c r="BM14" s="7">
        <v>0.26</v>
      </c>
      <c r="BN14" s="7">
        <v>0.21</v>
      </c>
      <c r="BO14" s="7">
        <v>0.1</v>
      </c>
      <c r="BP14" s="7">
        <v>0.04</v>
      </c>
      <c r="BQ14" s="7">
        <v>0.28000000000000003</v>
      </c>
      <c r="BR14" s="7">
        <v>0.26</v>
      </c>
      <c r="BS14" s="7">
        <v>0.27</v>
      </c>
      <c r="BT14" s="7">
        <v>0.22</v>
      </c>
      <c r="BU14" s="7">
        <v>0.26</v>
      </c>
      <c r="BV14" s="7">
        <v>0.2</v>
      </c>
      <c r="BW14" s="7">
        <v>0.3</v>
      </c>
      <c r="BX14" s="7">
        <v>0.18</v>
      </c>
      <c r="BY14" s="7">
        <v>0.18</v>
      </c>
      <c r="BZ14" s="7">
        <v>0.16</v>
      </c>
    </row>
    <row r="15" spans="1:78" x14ac:dyDescent="0.25">
      <c r="A15" t="s">
        <v>892</v>
      </c>
      <c r="B15">
        <v>214</v>
      </c>
      <c r="C15">
        <v>191</v>
      </c>
      <c r="D15">
        <v>12</v>
      </c>
      <c r="E15">
        <v>11</v>
      </c>
      <c r="F15">
        <v>36</v>
      </c>
      <c r="G15">
        <v>124</v>
      </c>
      <c r="H15">
        <v>54</v>
      </c>
      <c r="I15">
        <v>71</v>
      </c>
      <c r="J15">
        <v>67</v>
      </c>
      <c r="K15">
        <v>44</v>
      </c>
      <c r="L15">
        <v>32</v>
      </c>
      <c r="M15">
        <v>47</v>
      </c>
      <c r="N15">
        <v>144</v>
      </c>
      <c r="O15">
        <v>22</v>
      </c>
      <c r="P15">
        <v>2</v>
      </c>
      <c r="Q15">
        <v>46</v>
      </c>
      <c r="R15">
        <v>169</v>
      </c>
      <c r="S15">
        <v>149</v>
      </c>
      <c r="T15">
        <v>38</v>
      </c>
      <c r="U15">
        <v>22</v>
      </c>
      <c r="V15">
        <v>185</v>
      </c>
      <c r="W15">
        <v>15</v>
      </c>
      <c r="X15">
        <v>14</v>
      </c>
      <c r="Y15">
        <v>22</v>
      </c>
      <c r="Z15">
        <v>193</v>
      </c>
      <c r="AA15">
        <v>212</v>
      </c>
      <c r="AB15">
        <v>190</v>
      </c>
      <c r="AC15">
        <v>37</v>
      </c>
      <c r="AD15">
        <v>167</v>
      </c>
      <c r="AE15">
        <v>7</v>
      </c>
      <c r="AF15">
        <v>163</v>
      </c>
      <c r="AG15">
        <v>41</v>
      </c>
      <c r="AH15">
        <v>3</v>
      </c>
      <c r="AI15">
        <v>175</v>
      </c>
      <c r="AJ15">
        <v>18</v>
      </c>
      <c r="AK15">
        <v>21</v>
      </c>
      <c r="AL15">
        <v>103</v>
      </c>
      <c r="AM15">
        <v>89</v>
      </c>
      <c r="AN15">
        <v>3</v>
      </c>
      <c r="AO15">
        <v>19</v>
      </c>
      <c r="AP15">
        <v>23</v>
      </c>
      <c r="AQ15">
        <v>18</v>
      </c>
      <c r="AR15">
        <v>10</v>
      </c>
      <c r="AS15">
        <v>13</v>
      </c>
      <c r="AT15">
        <v>22</v>
      </c>
      <c r="AU15">
        <v>6</v>
      </c>
      <c r="AV15">
        <v>21</v>
      </c>
      <c r="AW15">
        <v>1</v>
      </c>
      <c r="AX15">
        <v>11</v>
      </c>
      <c r="AY15">
        <v>22</v>
      </c>
      <c r="AZ15">
        <v>13</v>
      </c>
      <c r="BA15">
        <v>10</v>
      </c>
      <c r="BB15">
        <v>23</v>
      </c>
      <c r="BC15">
        <v>22</v>
      </c>
      <c r="BD15">
        <v>0</v>
      </c>
      <c r="BE15">
        <v>33</v>
      </c>
      <c r="BF15">
        <v>182</v>
      </c>
      <c r="BG15">
        <v>145</v>
      </c>
      <c r="BH15">
        <v>69</v>
      </c>
      <c r="BI15">
        <v>63</v>
      </c>
      <c r="BJ15">
        <v>38</v>
      </c>
      <c r="BK15">
        <v>33</v>
      </c>
      <c r="BL15">
        <v>9</v>
      </c>
      <c r="BM15">
        <v>55</v>
      </c>
      <c r="BN15">
        <v>92</v>
      </c>
      <c r="BO15">
        <v>56</v>
      </c>
      <c r="BP15">
        <v>13</v>
      </c>
      <c r="BQ15">
        <v>51</v>
      </c>
      <c r="BR15">
        <v>85</v>
      </c>
      <c r="BS15">
        <v>79</v>
      </c>
      <c r="BT15">
        <v>13</v>
      </c>
      <c r="BU15">
        <v>22</v>
      </c>
      <c r="BV15">
        <v>15</v>
      </c>
      <c r="BW15">
        <v>39</v>
      </c>
      <c r="BX15">
        <v>124</v>
      </c>
      <c r="BY15">
        <v>133</v>
      </c>
      <c r="BZ15">
        <v>110</v>
      </c>
    </row>
    <row r="16" spans="1:78" x14ac:dyDescent="0.25">
      <c r="B16" s="7">
        <v>0.11</v>
      </c>
      <c r="C16" s="7">
        <v>0.11</v>
      </c>
      <c r="D16" s="7">
        <v>7.0000000000000007E-2</v>
      </c>
      <c r="E16" s="7">
        <v>0.11</v>
      </c>
      <c r="F16" s="7">
        <v>0.12</v>
      </c>
      <c r="G16" s="7">
        <v>0.11</v>
      </c>
      <c r="H16" s="7">
        <v>0.09</v>
      </c>
      <c r="I16" s="7">
        <v>0.11</v>
      </c>
      <c r="J16" s="7">
        <v>0.1</v>
      </c>
      <c r="K16" s="7">
        <v>0.12</v>
      </c>
      <c r="L16" s="7">
        <v>0.1</v>
      </c>
      <c r="M16" s="7">
        <v>0.11</v>
      </c>
      <c r="N16" s="7">
        <v>0.1</v>
      </c>
      <c r="O16" s="7">
        <v>0.15</v>
      </c>
      <c r="P16" s="7">
        <v>0.05</v>
      </c>
      <c r="Q16" s="7">
        <v>0.14000000000000001</v>
      </c>
      <c r="R16" s="7">
        <v>0.1</v>
      </c>
      <c r="S16" s="7">
        <v>0.1</v>
      </c>
      <c r="T16" s="7">
        <v>0.12</v>
      </c>
      <c r="U16" s="7">
        <v>0.11</v>
      </c>
      <c r="V16" s="7">
        <v>0.11</v>
      </c>
      <c r="W16" s="7">
        <v>0.09</v>
      </c>
      <c r="X16" s="7">
        <v>7.0000000000000007E-2</v>
      </c>
      <c r="Y16" s="7">
        <v>0.09</v>
      </c>
      <c r="Z16" s="7">
        <v>0.11</v>
      </c>
      <c r="AA16" s="7">
        <v>0.11</v>
      </c>
      <c r="AB16" s="7">
        <v>0.11</v>
      </c>
      <c r="AC16" s="7">
        <v>0.13</v>
      </c>
      <c r="AD16" s="7">
        <v>0.1</v>
      </c>
      <c r="AE16" s="7">
        <v>0.08</v>
      </c>
      <c r="AF16" s="7">
        <v>0.1</v>
      </c>
      <c r="AG16" s="7">
        <v>0.11</v>
      </c>
      <c r="AH16" s="7">
        <v>0.22</v>
      </c>
      <c r="AI16" s="7">
        <v>0.11</v>
      </c>
      <c r="AJ16" s="7">
        <v>0.11</v>
      </c>
      <c r="AK16" s="7">
        <v>0.12</v>
      </c>
      <c r="AL16" s="7">
        <v>0.1</v>
      </c>
      <c r="AM16" s="7">
        <v>0.11</v>
      </c>
      <c r="AN16" s="7">
        <v>0.11</v>
      </c>
      <c r="AO16" s="7">
        <v>0.15</v>
      </c>
      <c r="AP16" s="7">
        <v>0.14000000000000001</v>
      </c>
      <c r="AQ16" s="7">
        <v>7.0000000000000007E-2</v>
      </c>
      <c r="AR16" s="7">
        <v>0.12</v>
      </c>
      <c r="AS16" s="7">
        <v>0.14000000000000001</v>
      </c>
      <c r="AT16" s="7">
        <v>0.09</v>
      </c>
      <c r="AU16" s="7">
        <v>0.05</v>
      </c>
      <c r="AV16" s="7">
        <v>0.22</v>
      </c>
      <c r="AW16" s="7">
        <v>0.02</v>
      </c>
      <c r="AX16" s="7">
        <v>0.08</v>
      </c>
      <c r="AY16" s="7">
        <v>0.11</v>
      </c>
      <c r="AZ16" s="7">
        <v>0.09</v>
      </c>
      <c r="BA16" s="7">
        <v>0.11</v>
      </c>
      <c r="BB16" s="7">
        <v>0.11</v>
      </c>
      <c r="BC16" s="7">
        <v>0.16</v>
      </c>
      <c r="BD16" t="s">
        <v>108</v>
      </c>
      <c r="BE16" s="7">
        <v>0.08</v>
      </c>
      <c r="BF16" s="7">
        <v>0.11</v>
      </c>
      <c r="BG16" s="7">
        <v>0.11</v>
      </c>
      <c r="BH16" s="7">
        <v>0.11</v>
      </c>
      <c r="BI16" s="7">
        <v>0.1</v>
      </c>
      <c r="BJ16" s="7">
        <v>0.11</v>
      </c>
      <c r="BK16" s="7">
        <v>0.13</v>
      </c>
      <c r="BL16" s="7">
        <v>0.1</v>
      </c>
      <c r="BM16" s="7">
        <v>0.09</v>
      </c>
      <c r="BN16" s="7">
        <v>0.12</v>
      </c>
      <c r="BO16" s="7">
        <v>0.1</v>
      </c>
      <c r="BP16" s="7">
        <v>0.12</v>
      </c>
      <c r="BQ16" s="7">
        <v>0.08</v>
      </c>
      <c r="BR16" s="7">
        <v>0.1</v>
      </c>
      <c r="BS16" s="7">
        <v>0.09</v>
      </c>
      <c r="BT16" s="7">
        <v>0.09</v>
      </c>
      <c r="BU16" s="7">
        <v>0.08</v>
      </c>
      <c r="BV16" s="7">
        <v>0.09</v>
      </c>
      <c r="BW16" s="7">
        <v>0.08</v>
      </c>
      <c r="BX16" s="7">
        <v>0.09</v>
      </c>
      <c r="BY16" s="7">
        <v>0.09</v>
      </c>
      <c r="BZ16" s="7">
        <v>0.1</v>
      </c>
    </row>
    <row r="17" spans="1:78" x14ac:dyDescent="0.25">
      <c r="A17" t="s">
        <v>893</v>
      </c>
      <c r="B17">
        <v>1212</v>
      </c>
      <c r="C17">
        <v>1030</v>
      </c>
      <c r="D17">
        <v>122</v>
      </c>
      <c r="E17">
        <v>60</v>
      </c>
      <c r="F17">
        <v>179</v>
      </c>
      <c r="G17">
        <v>622</v>
      </c>
      <c r="H17">
        <v>411</v>
      </c>
      <c r="I17">
        <v>378</v>
      </c>
      <c r="J17">
        <v>379</v>
      </c>
      <c r="K17">
        <v>229</v>
      </c>
      <c r="L17">
        <v>225</v>
      </c>
      <c r="M17">
        <v>296</v>
      </c>
      <c r="N17">
        <v>810</v>
      </c>
      <c r="O17">
        <v>79</v>
      </c>
      <c r="P17">
        <v>27</v>
      </c>
      <c r="Q17">
        <v>201</v>
      </c>
      <c r="R17">
        <v>1010</v>
      </c>
      <c r="S17">
        <v>871</v>
      </c>
      <c r="T17">
        <v>180</v>
      </c>
      <c r="U17">
        <v>143</v>
      </c>
      <c r="V17">
        <v>934</v>
      </c>
      <c r="W17">
        <v>116</v>
      </c>
      <c r="X17">
        <v>160</v>
      </c>
      <c r="Y17">
        <v>150</v>
      </c>
      <c r="Z17">
        <v>1062</v>
      </c>
      <c r="AA17">
        <v>1211</v>
      </c>
      <c r="AB17">
        <v>1061</v>
      </c>
      <c r="AC17">
        <v>169</v>
      </c>
      <c r="AD17">
        <v>990</v>
      </c>
      <c r="AE17">
        <v>50</v>
      </c>
      <c r="AF17">
        <v>971</v>
      </c>
      <c r="AG17">
        <v>219</v>
      </c>
      <c r="AH17">
        <v>6</v>
      </c>
      <c r="AI17">
        <v>949</v>
      </c>
      <c r="AJ17">
        <v>123</v>
      </c>
      <c r="AK17">
        <v>121</v>
      </c>
      <c r="AL17">
        <v>574</v>
      </c>
      <c r="AM17">
        <v>535</v>
      </c>
      <c r="AN17">
        <v>20</v>
      </c>
      <c r="AO17">
        <v>81</v>
      </c>
      <c r="AP17">
        <v>76</v>
      </c>
      <c r="AQ17">
        <v>158</v>
      </c>
      <c r="AR17">
        <v>50</v>
      </c>
      <c r="AS17">
        <v>52</v>
      </c>
      <c r="AT17">
        <v>157</v>
      </c>
      <c r="AU17">
        <v>85</v>
      </c>
      <c r="AV17">
        <v>52</v>
      </c>
      <c r="AW17">
        <v>35</v>
      </c>
      <c r="AX17">
        <v>87</v>
      </c>
      <c r="AY17">
        <v>99</v>
      </c>
      <c r="AZ17">
        <v>86</v>
      </c>
      <c r="BA17">
        <v>55</v>
      </c>
      <c r="BB17">
        <v>144</v>
      </c>
      <c r="BC17">
        <v>69</v>
      </c>
      <c r="BD17">
        <v>8</v>
      </c>
      <c r="BE17">
        <v>180</v>
      </c>
      <c r="BF17">
        <v>1031</v>
      </c>
      <c r="BG17">
        <v>759</v>
      </c>
      <c r="BH17">
        <v>453</v>
      </c>
      <c r="BI17">
        <v>302</v>
      </c>
      <c r="BJ17">
        <v>220</v>
      </c>
      <c r="BK17">
        <v>167</v>
      </c>
      <c r="BL17">
        <v>51</v>
      </c>
      <c r="BM17">
        <v>256</v>
      </c>
      <c r="BN17">
        <v>445</v>
      </c>
      <c r="BO17">
        <v>429</v>
      </c>
      <c r="BP17">
        <v>81</v>
      </c>
      <c r="BQ17">
        <v>274</v>
      </c>
      <c r="BR17">
        <v>381</v>
      </c>
      <c r="BS17">
        <v>384</v>
      </c>
      <c r="BT17">
        <v>83</v>
      </c>
      <c r="BU17">
        <v>112</v>
      </c>
      <c r="BV17">
        <v>89</v>
      </c>
      <c r="BW17">
        <v>194</v>
      </c>
      <c r="BX17">
        <v>865</v>
      </c>
      <c r="BY17">
        <v>886</v>
      </c>
      <c r="BZ17">
        <v>746</v>
      </c>
    </row>
    <row r="18" spans="1:78" x14ac:dyDescent="0.25">
      <c r="B18" s="7">
        <v>0.6</v>
      </c>
      <c r="C18" s="7">
        <v>0.6</v>
      </c>
      <c r="D18" s="7">
        <v>0.67</v>
      </c>
      <c r="E18" s="7">
        <v>0.59</v>
      </c>
      <c r="F18" s="7">
        <v>0.57999999999999996</v>
      </c>
      <c r="G18" s="7">
        <v>0.56000000000000005</v>
      </c>
      <c r="H18" s="7">
        <v>0.69</v>
      </c>
      <c r="I18" s="7">
        <v>0.56999999999999995</v>
      </c>
      <c r="J18" s="7">
        <v>0.57999999999999996</v>
      </c>
      <c r="K18" s="7">
        <v>0.62</v>
      </c>
      <c r="L18" s="7">
        <v>0.68</v>
      </c>
      <c r="M18" s="7">
        <v>0.68</v>
      </c>
      <c r="N18" s="7">
        <v>0.57999999999999996</v>
      </c>
      <c r="O18" s="7">
        <v>0.54</v>
      </c>
      <c r="P18" s="7">
        <v>0.73</v>
      </c>
      <c r="Q18" s="7">
        <v>0.61</v>
      </c>
      <c r="R18" s="7">
        <v>0.6</v>
      </c>
      <c r="S18" s="7">
        <v>0.59</v>
      </c>
      <c r="T18" s="7">
        <v>0.56999999999999995</v>
      </c>
      <c r="U18" s="7">
        <v>0.71</v>
      </c>
      <c r="V18" s="7">
        <v>0.56999999999999995</v>
      </c>
      <c r="W18" s="7">
        <v>0.7</v>
      </c>
      <c r="X18" s="7">
        <v>0.8</v>
      </c>
      <c r="Y18" s="7">
        <v>0.65</v>
      </c>
      <c r="Z18" s="7">
        <v>0.6</v>
      </c>
      <c r="AA18" s="7">
        <v>0.6</v>
      </c>
      <c r="AB18" s="7">
        <v>0.6</v>
      </c>
      <c r="AC18" s="7">
        <v>0.57999999999999996</v>
      </c>
      <c r="AD18" s="7">
        <v>0.61</v>
      </c>
      <c r="AE18" s="7">
        <v>0.56999999999999995</v>
      </c>
      <c r="AF18" s="7">
        <v>0.62</v>
      </c>
      <c r="AG18" s="7">
        <v>0.56000000000000005</v>
      </c>
      <c r="AH18" s="7">
        <v>0.41</v>
      </c>
      <c r="AI18" s="7">
        <v>0.57999999999999996</v>
      </c>
      <c r="AJ18" s="7">
        <v>0.7</v>
      </c>
      <c r="AK18" s="7">
        <v>0.71</v>
      </c>
      <c r="AL18" s="7">
        <v>0.54</v>
      </c>
      <c r="AM18" s="7">
        <v>0.69</v>
      </c>
      <c r="AN18" s="7">
        <v>0.76</v>
      </c>
      <c r="AO18" s="7">
        <v>0.63</v>
      </c>
      <c r="AP18" s="7">
        <v>0.46</v>
      </c>
      <c r="AQ18" s="7">
        <v>0.66</v>
      </c>
      <c r="AR18" s="7">
        <v>0.56000000000000005</v>
      </c>
      <c r="AS18" s="7">
        <v>0.54</v>
      </c>
      <c r="AT18" s="7">
        <v>0.65</v>
      </c>
      <c r="AU18" s="7">
        <v>0.69</v>
      </c>
      <c r="AV18" s="7">
        <v>0.54</v>
      </c>
      <c r="AW18" s="7">
        <v>0.74</v>
      </c>
      <c r="AX18" s="7">
        <v>0.65</v>
      </c>
      <c r="AY18" s="7">
        <v>0.5</v>
      </c>
      <c r="AZ18" s="7">
        <v>0.63</v>
      </c>
      <c r="BA18" s="7">
        <v>0.59</v>
      </c>
      <c r="BB18" s="7">
        <v>0.7</v>
      </c>
      <c r="BC18" s="7">
        <v>0.5</v>
      </c>
      <c r="BD18" s="7">
        <v>1</v>
      </c>
      <c r="BE18" s="7">
        <v>0.46</v>
      </c>
      <c r="BF18" s="7">
        <v>0.64</v>
      </c>
      <c r="BG18" s="7">
        <v>0.55000000000000004</v>
      </c>
      <c r="BH18" s="7">
        <v>0.71</v>
      </c>
      <c r="BI18" s="7">
        <v>0.47</v>
      </c>
      <c r="BJ18" s="7">
        <v>0.61</v>
      </c>
      <c r="BK18" s="7">
        <v>0.66</v>
      </c>
      <c r="BL18" s="7">
        <v>0.55000000000000004</v>
      </c>
      <c r="BM18" s="7">
        <v>0.44</v>
      </c>
      <c r="BN18" s="7">
        <v>0.57999999999999996</v>
      </c>
      <c r="BO18" s="7">
        <v>0.77</v>
      </c>
      <c r="BP18" s="7">
        <v>0.8</v>
      </c>
      <c r="BQ18" s="7">
        <v>0.45</v>
      </c>
      <c r="BR18" s="7">
        <v>0.46</v>
      </c>
      <c r="BS18" s="7">
        <v>0.46</v>
      </c>
      <c r="BT18" s="7">
        <v>0.56000000000000005</v>
      </c>
      <c r="BU18" s="7">
        <v>0.4</v>
      </c>
      <c r="BV18" s="7">
        <v>0.53</v>
      </c>
      <c r="BW18" s="7">
        <v>0.41</v>
      </c>
      <c r="BX18" s="7">
        <v>0.64</v>
      </c>
      <c r="BY18" s="7">
        <v>0.62</v>
      </c>
      <c r="BZ18" s="7">
        <v>0.65</v>
      </c>
    </row>
    <row r="19" spans="1:78" x14ac:dyDescent="0.25">
      <c r="A19" t="s">
        <v>40</v>
      </c>
      <c r="B19">
        <v>4</v>
      </c>
      <c r="C19">
        <v>4</v>
      </c>
      <c r="D19">
        <v>0</v>
      </c>
      <c r="E19">
        <v>0</v>
      </c>
      <c r="F19">
        <v>0</v>
      </c>
      <c r="G19">
        <v>4</v>
      </c>
      <c r="H19">
        <v>0</v>
      </c>
      <c r="I19">
        <v>0</v>
      </c>
      <c r="J19">
        <v>2</v>
      </c>
      <c r="K19">
        <v>0</v>
      </c>
      <c r="L19">
        <v>2</v>
      </c>
      <c r="M19">
        <v>1</v>
      </c>
      <c r="N19">
        <v>1</v>
      </c>
      <c r="O19">
        <v>2</v>
      </c>
      <c r="P19">
        <v>0</v>
      </c>
      <c r="Q19">
        <v>0</v>
      </c>
      <c r="R19">
        <v>4</v>
      </c>
      <c r="S19">
        <v>3</v>
      </c>
      <c r="T19">
        <v>0</v>
      </c>
      <c r="U19">
        <v>1</v>
      </c>
      <c r="V19">
        <v>2</v>
      </c>
      <c r="W19">
        <v>0</v>
      </c>
      <c r="X19">
        <v>0</v>
      </c>
      <c r="Y19">
        <v>0</v>
      </c>
      <c r="Z19">
        <v>4</v>
      </c>
      <c r="AA19">
        <v>4</v>
      </c>
      <c r="AB19">
        <v>4</v>
      </c>
      <c r="AC19">
        <v>0</v>
      </c>
      <c r="AD19">
        <v>4</v>
      </c>
      <c r="AE19">
        <v>0</v>
      </c>
      <c r="AF19">
        <v>1</v>
      </c>
      <c r="AG19">
        <v>0</v>
      </c>
      <c r="AH19">
        <v>0</v>
      </c>
      <c r="AI19">
        <v>4</v>
      </c>
      <c r="AJ19">
        <v>0</v>
      </c>
      <c r="AK19">
        <v>0</v>
      </c>
      <c r="AL19">
        <v>2</v>
      </c>
      <c r="AM19">
        <v>2</v>
      </c>
      <c r="AN19">
        <v>0</v>
      </c>
      <c r="AO19">
        <v>0</v>
      </c>
      <c r="AP19">
        <v>3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4</v>
      </c>
      <c r="BG19">
        <v>4</v>
      </c>
      <c r="BH19">
        <v>0</v>
      </c>
      <c r="BI19">
        <v>3</v>
      </c>
      <c r="BJ19">
        <v>0</v>
      </c>
      <c r="BK19">
        <v>0</v>
      </c>
      <c r="BL19">
        <v>0</v>
      </c>
      <c r="BM19">
        <v>0</v>
      </c>
      <c r="BN19">
        <v>4</v>
      </c>
      <c r="BO19">
        <v>0</v>
      </c>
      <c r="BP19">
        <v>0</v>
      </c>
      <c r="BQ19">
        <v>0</v>
      </c>
      <c r="BR19">
        <v>1</v>
      </c>
      <c r="BS19">
        <v>1</v>
      </c>
      <c r="BT19">
        <v>0</v>
      </c>
      <c r="BU19">
        <v>0</v>
      </c>
      <c r="BV19">
        <v>0</v>
      </c>
      <c r="BW19">
        <v>0</v>
      </c>
      <c r="BX19">
        <v>1</v>
      </c>
      <c r="BY19">
        <v>2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 t="s">
        <v>106</v>
      </c>
      <c r="G20">
        <v>0</v>
      </c>
      <c r="H20" t="s">
        <v>106</v>
      </c>
      <c r="I20" t="s">
        <v>106</v>
      </c>
      <c r="J20">
        <v>0</v>
      </c>
      <c r="K20" t="s">
        <v>106</v>
      </c>
      <c r="L20" s="7">
        <v>0.01</v>
      </c>
      <c r="M20">
        <v>0</v>
      </c>
      <c r="N20">
        <v>0</v>
      </c>
      <c r="O20" s="7">
        <v>0.01</v>
      </c>
      <c r="P20" t="s">
        <v>106</v>
      </c>
      <c r="Q20" t="s">
        <v>106</v>
      </c>
      <c r="R20">
        <v>0</v>
      </c>
      <c r="S20">
        <v>0</v>
      </c>
      <c r="T20" t="s">
        <v>106</v>
      </c>
      <c r="U20">
        <v>0</v>
      </c>
      <c r="V20">
        <v>0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>
        <v>0</v>
      </c>
      <c r="AN20" t="s">
        <v>106</v>
      </c>
      <c r="AO20" t="s">
        <v>106</v>
      </c>
      <c r="AP20" s="7">
        <v>0.02</v>
      </c>
      <c r="AQ20">
        <v>0</v>
      </c>
      <c r="AR20" t="s">
        <v>106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 t="s">
        <v>106</v>
      </c>
      <c r="BF20">
        <v>0</v>
      </c>
      <c r="BG20">
        <v>0</v>
      </c>
      <c r="BH20" t="s">
        <v>106</v>
      </c>
      <c r="BI20">
        <v>0</v>
      </c>
      <c r="BJ20" t="s">
        <v>106</v>
      </c>
      <c r="BK20" t="s">
        <v>106</v>
      </c>
      <c r="BL20" t="s">
        <v>106</v>
      </c>
      <c r="BM20" t="s">
        <v>106</v>
      </c>
      <c r="BN20">
        <v>0</v>
      </c>
      <c r="BO20" t="s">
        <v>106</v>
      </c>
      <c r="BP20" t="s">
        <v>106</v>
      </c>
      <c r="BQ20" t="s">
        <v>106</v>
      </c>
      <c r="BR20">
        <v>0</v>
      </c>
      <c r="BS20">
        <v>0</v>
      </c>
      <c r="BT20" t="s">
        <v>106</v>
      </c>
      <c r="BU20" t="s">
        <v>106</v>
      </c>
      <c r="BV20" t="s">
        <v>106</v>
      </c>
      <c r="BW20" t="s">
        <v>106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28</v>
      </c>
      <c r="C21">
        <v>23</v>
      </c>
      <c r="D21">
        <v>2</v>
      </c>
      <c r="E21">
        <v>3</v>
      </c>
      <c r="F21">
        <v>6</v>
      </c>
      <c r="G21">
        <v>16</v>
      </c>
      <c r="H21">
        <v>6</v>
      </c>
      <c r="I21">
        <v>3</v>
      </c>
      <c r="J21">
        <v>16</v>
      </c>
      <c r="K21">
        <v>6</v>
      </c>
      <c r="L21">
        <v>3</v>
      </c>
      <c r="M21">
        <v>5</v>
      </c>
      <c r="N21">
        <v>17</v>
      </c>
      <c r="O21">
        <v>6</v>
      </c>
      <c r="P21">
        <v>0</v>
      </c>
      <c r="Q21">
        <v>3</v>
      </c>
      <c r="R21">
        <v>25</v>
      </c>
      <c r="S21">
        <v>19</v>
      </c>
      <c r="T21">
        <v>9</v>
      </c>
      <c r="U21">
        <v>0</v>
      </c>
      <c r="V21">
        <v>23</v>
      </c>
      <c r="W21">
        <v>0</v>
      </c>
      <c r="X21">
        <v>4</v>
      </c>
      <c r="Y21">
        <v>4</v>
      </c>
      <c r="Z21">
        <v>24</v>
      </c>
      <c r="AA21">
        <v>28</v>
      </c>
      <c r="AB21">
        <v>24</v>
      </c>
      <c r="AC21">
        <v>4</v>
      </c>
      <c r="AD21">
        <v>17</v>
      </c>
      <c r="AE21">
        <v>7</v>
      </c>
      <c r="AF21">
        <v>19</v>
      </c>
      <c r="AG21">
        <v>7</v>
      </c>
      <c r="AH21">
        <v>0</v>
      </c>
      <c r="AI21">
        <v>23</v>
      </c>
      <c r="AJ21">
        <v>2</v>
      </c>
      <c r="AK21">
        <v>3</v>
      </c>
      <c r="AL21">
        <v>14</v>
      </c>
      <c r="AM21">
        <v>8</v>
      </c>
      <c r="AN21">
        <v>0</v>
      </c>
      <c r="AO21">
        <v>6</v>
      </c>
      <c r="AP21">
        <v>3</v>
      </c>
      <c r="AQ21">
        <v>5</v>
      </c>
      <c r="AR21">
        <v>0</v>
      </c>
      <c r="AS21">
        <v>4</v>
      </c>
      <c r="AT21">
        <v>1</v>
      </c>
      <c r="AU21">
        <v>1</v>
      </c>
      <c r="AV21">
        <v>0</v>
      </c>
      <c r="AW21">
        <v>0</v>
      </c>
      <c r="AX21">
        <v>2</v>
      </c>
      <c r="AY21">
        <v>2</v>
      </c>
      <c r="AZ21">
        <v>0</v>
      </c>
      <c r="BA21">
        <v>0</v>
      </c>
      <c r="BB21">
        <v>2</v>
      </c>
      <c r="BC21">
        <v>6</v>
      </c>
      <c r="BD21">
        <v>0</v>
      </c>
      <c r="BE21">
        <v>6</v>
      </c>
      <c r="BF21">
        <v>21</v>
      </c>
      <c r="BG21">
        <v>21</v>
      </c>
      <c r="BH21">
        <v>6</v>
      </c>
      <c r="BI21">
        <v>11</v>
      </c>
      <c r="BJ21">
        <v>6</v>
      </c>
      <c r="BK21">
        <v>4</v>
      </c>
      <c r="BL21">
        <v>1</v>
      </c>
      <c r="BM21">
        <v>8</v>
      </c>
      <c r="BN21">
        <v>7</v>
      </c>
      <c r="BO21">
        <v>10</v>
      </c>
      <c r="BP21">
        <v>3</v>
      </c>
      <c r="BQ21">
        <v>8</v>
      </c>
      <c r="BR21">
        <v>9</v>
      </c>
      <c r="BS21">
        <v>10</v>
      </c>
      <c r="BT21">
        <v>2</v>
      </c>
      <c r="BU21">
        <v>4</v>
      </c>
      <c r="BV21">
        <v>2</v>
      </c>
      <c r="BW21">
        <v>6</v>
      </c>
      <c r="BX21">
        <v>19</v>
      </c>
      <c r="BY21">
        <v>18</v>
      </c>
      <c r="BZ21">
        <v>14</v>
      </c>
    </row>
    <row r="22" spans="1:78" x14ac:dyDescent="0.25">
      <c r="B22" s="7">
        <v>0.01</v>
      </c>
      <c r="C22" s="7">
        <v>0.01</v>
      </c>
      <c r="D22" s="7">
        <v>0.01</v>
      </c>
      <c r="E22" s="7">
        <v>0.03</v>
      </c>
      <c r="F22" s="7">
        <v>0.02</v>
      </c>
      <c r="G22" s="7">
        <v>0.01</v>
      </c>
      <c r="H22" s="7">
        <v>0.01</v>
      </c>
      <c r="I22">
        <v>0</v>
      </c>
      <c r="J22" s="7">
        <v>0.02</v>
      </c>
      <c r="K22" s="7">
        <v>0.02</v>
      </c>
      <c r="L22" s="7">
        <v>0.01</v>
      </c>
      <c r="M22" s="7">
        <v>0.01</v>
      </c>
      <c r="N22" s="7">
        <v>0.01</v>
      </c>
      <c r="O22" s="7">
        <v>0.04</v>
      </c>
      <c r="P22" t="s">
        <v>108</v>
      </c>
      <c r="Q22" s="7">
        <v>0.01</v>
      </c>
      <c r="R22" s="7">
        <v>0.01</v>
      </c>
      <c r="S22" s="7">
        <v>0.01</v>
      </c>
      <c r="T22" s="7">
        <v>0.03</v>
      </c>
      <c r="U22" t="s">
        <v>108</v>
      </c>
      <c r="V22" s="7">
        <v>0.01</v>
      </c>
      <c r="W22" t="s">
        <v>108</v>
      </c>
      <c r="X22" s="7">
        <v>0.02</v>
      </c>
      <c r="Y22" s="7">
        <v>0.02</v>
      </c>
      <c r="Z22" s="7">
        <v>0.01</v>
      </c>
      <c r="AA22" s="7">
        <v>0.01</v>
      </c>
      <c r="AB22" s="7">
        <v>0.01</v>
      </c>
      <c r="AC22" s="7">
        <v>0.01</v>
      </c>
      <c r="AD22" s="7">
        <v>0.01</v>
      </c>
      <c r="AE22" s="7">
        <v>0.08</v>
      </c>
      <c r="AF22" s="7">
        <v>0.01</v>
      </c>
      <c r="AG22" s="7">
        <v>0.02</v>
      </c>
      <c r="AH22" t="s">
        <v>108</v>
      </c>
      <c r="AI22" s="7">
        <v>0.01</v>
      </c>
      <c r="AJ22" s="7">
        <v>0.01</v>
      </c>
      <c r="AK22" s="7">
        <v>0.01</v>
      </c>
      <c r="AL22" s="7">
        <v>0.01</v>
      </c>
      <c r="AM22" s="7">
        <v>0.01</v>
      </c>
      <c r="AN22" t="s">
        <v>108</v>
      </c>
      <c r="AO22" s="7">
        <v>0.05</v>
      </c>
      <c r="AP22" s="7">
        <v>0.02</v>
      </c>
      <c r="AQ22" s="7">
        <v>0.02</v>
      </c>
      <c r="AR22" t="s">
        <v>108</v>
      </c>
      <c r="AS22" s="7">
        <v>0.04</v>
      </c>
      <c r="AT22">
        <v>0</v>
      </c>
      <c r="AU22" s="7">
        <v>0.01</v>
      </c>
      <c r="AV22">
        <v>0</v>
      </c>
      <c r="AW22" t="s">
        <v>108</v>
      </c>
      <c r="AX22" s="7">
        <v>0.02</v>
      </c>
      <c r="AY22" s="7">
        <v>0.01</v>
      </c>
      <c r="AZ22" t="s">
        <v>108</v>
      </c>
      <c r="BA22" t="s">
        <v>108</v>
      </c>
      <c r="BB22" s="7">
        <v>0.01</v>
      </c>
      <c r="BC22" s="7">
        <v>0.05</v>
      </c>
      <c r="BD22" t="s">
        <v>108</v>
      </c>
      <c r="BE22" s="7">
        <v>0.02</v>
      </c>
      <c r="BF22" s="7">
        <v>0.01</v>
      </c>
      <c r="BG22" s="7">
        <v>0.02</v>
      </c>
      <c r="BH22" s="7">
        <v>0.01</v>
      </c>
      <c r="BI22" s="7">
        <v>0.02</v>
      </c>
      <c r="BJ22" s="7">
        <v>0.02</v>
      </c>
      <c r="BK22" s="7">
        <v>0.01</v>
      </c>
      <c r="BL22" s="7">
        <v>0.01</v>
      </c>
      <c r="BM22" s="7">
        <v>0.01</v>
      </c>
      <c r="BN22" s="7">
        <v>0.01</v>
      </c>
      <c r="BO22" s="7">
        <v>0.02</v>
      </c>
      <c r="BP22" s="7">
        <v>0.03</v>
      </c>
      <c r="BQ22" s="7">
        <v>0.01</v>
      </c>
      <c r="BR22" s="7">
        <v>0.01</v>
      </c>
      <c r="BS22" s="7">
        <v>0.01</v>
      </c>
      <c r="BT22" s="7">
        <v>0.02</v>
      </c>
      <c r="BU22" s="7">
        <v>0.01</v>
      </c>
      <c r="BV22" s="7">
        <v>0.01</v>
      </c>
      <c r="BW22" s="7">
        <v>0.01</v>
      </c>
      <c r="BX22" s="7">
        <v>0.01</v>
      </c>
      <c r="BY22" s="7">
        <v>0.01</v>
      </c>
      <c r="BZ22" s="7">
        <v>0.01</v>
      </c>
    </row>
  </sheetData>
  <pageMargins left="0.7" right="0.7" top="0.75" bottom="0.75" header="0.3" footer="0.3"/>
  <pageSetup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931</v>
      </c>
    </row>
    <row r="2" spans="1:78" x14ac:dyDescent="0.25">
      <c r="A2" t="s">
        <v>925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1933</v>
      </c>
      <c r="C8">
        <v>1672</v>
      </c>
      <c r="D8">
        <v>161</v>
      </c>
      <c r="E8">
        <v>100</v>
      </c>
      <c r="F8">
        <v>287</v>
      </c>
      <c r="G8">
        <v>931</v>
      </c>
      <c r="H8">
        <v>715</v>
      </c>
      <c r="I8">
        <v>544</v>
      </c>
      <c r="J8">
        <v>543</v>
      </c>
      <c r="K8">
        <v>347</v>
      </c>
      <c r="L8">
        <v>499</v>
      </c>
      <c r="M8">
        <v>553</v>
      </c>
      <c r="N8">
        <v>1196</v>
      </c>
      <c r="O8">
        <v>145</v>
      </c>
      <c r="P8">
        <v>39</v>
      </c>
      <c r="Q8">
        <v>385</v>
      </c>
      <c r="R8">
        <v>1548</v>
      </c>
      <c r="S8">
        <v>1368</v>
      </c>
      <c r="T8">
        <v>298</v>
      </c>
      <c r="U8">
        <v>243</v>
      </c>
      <c r="V8">
        <v>1479</v>
      </c>
      <c r="W8">
        <v>188</v>
      </c>
      <c r="X8">
        <v>260</v>
      </c>
      <c r="Y8">
        <v>238</v>
      </c>
      <c r="Z8">
        <v>1695</v>
      </c>
      <c r="AA8">
        <v>1929</v>
      </c>
      <c r="AB8">
        <v>1691</v>
      </c>
      <c r="AC8">
        <v>277</v>
      </c>
      <c r="AD8">
        <v>1567</v>
      </c>
      <c r="AE8">
        <v>79</v>
      </c>
      <c r="AF8">
        <v>1525</v>
      </c>
      <c r="AG8">
        <v>359</v>
      </c>
      <c r="AH8">
        <v>12</v>
      </c>
      <c r="AI8">
        <v>1540</v>
      </c>
      <c r="AJ8">
        <v>185</v>
      </c>
      <c r="AK8">
        <v>188</v>
      </c>
      <c r="AL8">
        <v>1011</v>
      </c>
      <c r="AM8">
        <v>760</v>
      </c>
      <c r="AN8">
        <v>25</v>
      </c>
      <c r="AO8">
        <v>133</v>
      </c>
      <c r="AP8">
        <v>155</v>
      </c>
      <c r="AQ8">
        <v>225</v>
      </c>
      <c r="AR8">
        <v>73</v>
      </c>
      <c r="AS8">
        <v>94</v>
      </c>
      <c r="AT8">
        <v>235</v>
      </c>
      <c r="AU8">
        <v>125</v>
      </c>
      <c r="AV8">
        <v>91</v>
      </c>
      <c r="AW8">
        <v>40</v>
      </c>
      <c r="AX8">
        <v>121</v>
      </c>
      <c r="AY8">
        <v>204</v>
      </c>
      <c r="AZ8">
        <v>127</v>
      </c>
      <c r="BA8">
        <v>90</v>
      </c>
      <c r="BB8">
        <v>211</v>
      </c>
      <c r="BC8">
        <v>135</v>
      </c>
      <c r="BD8">
        <v>7</v>
      </c>
      <c r="BE8">
        <v>367</v>
      </c>
      <c r="BF8">
        <v>1566</v>
      </c>
      <c r="BG8">
        <v>1289</v>
      </c>
      <c r="BH8">
        <v>644</v>
      </c>
      <c r="BI8">
        <v>557</v>
      </c>
      <c r="BJ8">
        <v>345</v>
      </c>
      <c r="BK8">
        <v>267</v>
      </c>
      <c r="BL8">
        <v>91</v>
      </c>
      <c r="BM8">
        <v>526</v>
      </c>
      <c r="BN8">
        <v>727</v>
      </c>
      <c r="BO8">
        <v>576</v>
      </c>
      <c r="BP8">
        <v>104</v>
      </c>
      <c r="BQ8">
        <v>563</v>
      </c>
      <c r="BR8">
        <v>766</v>
      </c>
      <c r="BS8">
        <v>764</v>
      </c>
      <c r="BT8">
        <v>143</v>
      </c>
      <c r="BU8">
        <v>252</v>
      </c>
      <c r="BV8">
        <v>163</v>
      </c>
      <c r="BW8">
        <v>426</v>
      </c>
      <c r="BX8">
        <v>1320</v>
      </c>
      <c r="BY8">
        <v>1380</v>
      </c>
      <c r="BZ8">
        <v>1126</v>
      </c>
    </row>
    <row r="9" spans="1:78" x14ac:dyDescent="0.25">
      <c r="A9" t="s">
        <v>103</v>
      </c>
      <c r="B9">
        <v>2010</v>
      </c>
      <c r="C9">
        <v>1727</v>
      </c>
      <c r="D9">
        <v>182</v>
      </c>
      <c r="E9">
        <v>100</v>
      </c>
      <c r="F9">
        <v>308</v>
      </c>
      <c r="G9">
        <v>1104</v>
      </c>
      <c r="H9">
        <v>598</v>
      </c>
      <c r="I9">
        <v>659</v>
      </c>
      <c r="J9">
        <v>651</v>
      </c>
      <c r="K9">
        <v>371</v>
      </c>
      <c r="L9">
        <v>329</v>
      </c>
      <c r="M9">
        <v>436</v>
      </c>
      <c r="N9">
        <v>1390</v>
      </c>
      <c r="O9">
        <v>146</v>
      </c>
      <c r="P9">
        <v>37</v>
      </c>
      <c r="Q9">
        <v>330</v>
      </c>
      <c r="R9">
        <v>1680</v>
      </c>
      <c r="S9">
        <v>1469</v>
      </c>
      <c r="T9">
        <v>317</v>
      </c>
      <c r="U9">
        <v>200</v>
      </c>
      <c r="V9">
        <v>1640</v>
      </c>
      <c r="W9">
        <v>164</v>
      </c>
      <c r="X9">
        <v>199</v>
      </c>
      <c r="Y9">
        <v>230</v>
      </c>
      <c r="Z9">
        <v>1780</v>
      </c>
      <c r="AA9">
        <v>2006</v>
      </c>
      <c r="AB9">
        <v>1777</v>
      </c>
      <c r="AC9">
        <v>293</v>
      </c>
      <c r="AD9">
        <v>1621</v>
      </c>
      <c r="AE9">
        <v>87</v>
      </c>
      <c r="AF9">
        <v>1567</v>
      </c>
      <c r="AG9">
        <v>394</v>
      </c>
      <c r="AH9">
        <v>13</v>
      </c>
      <c r="AI9">
        <v>1645</v>
      </c>
      <c r="AJ9">
        <v>175</v>
      </c>
      <c r="AK9">
        <v>172</v>
      </c>
      <c r="AL9">
        <v>1072</v>
      </c>
      <c r="AM9">
        <v>780</v>
      </c>
      <c r="AN9">
        <v>26</v>
      </c>
      <c r="AO9">
        <v>128</v>
      </c>
      <c r="AP9">
        <v>166</v>
      </c>
      <c r="AQ9">
        <v>240</v>
      </c>
      <c r="AR9">
        <v>88</v>
      </c>
      <c r="AS9">
        <v>96</v>
      </c>
      <c r="AT9">
        <v>240</v>
      </c>
      <c r="AU9">
        <v>122</v>
      </c>
      <c r="AV9">
        <v>96</v>
      </c>
      <c r="AW9">
        <v>47</v>
      </c>
      <c r="AX9">
        <v>135</v>
      </c>
      <c r="AY9">
        <v>199</v>
      </c>
      <c r="AZ9">
        <v>135</v>
      </c>
      <c r="BA9">
        <v>92</v>
      </c>
      <c r="BB9">
        <v>206</v>
      </c>
      <c r="BC9">
        <v>139</v>
      </c>
      <c r="BD9">
        <v>8</v>
      </c>
      <c r="BE9">
        <v>396</v>
      </c>
      <c r="BF9">
        <v>1614</v>
      </c>
      <c r="BG9">
        <v>1373</v>
      </c>
      <c r="BH9">
        <v>637</v>
      </c>
      <c r="BI9">
        <v>638</v>
      </c>
      <c r="BJ9">
        <v>362</v>
      </c>
      <c r="BK9">
        <v>253</v>
      </c>
      <c r="BL9">
        <v>93</v>
      </c>
      <c r="BM9">
        <v>585</v>
      </c>
      <c r="BN9">
        <v>763</v>
      </c>
      <c r="BO9">
        <v>561</v>
      </c>
      <c r="BP9">
        <v>101</v>
      </c>
      <c r="BQ9">
        <v>612</v>
      </c>
      <c r="BR9">
        <v>838</v>
      </c>
      <c r="BS9">
        <v>836</v>
      </c>
      <c r="BT9">
        <v>149</v>
      </c>
      <c r="BU9">
        <v>277</v>
      </c>
      <c r="BV9">
        <v>166</v>
      </c>
      <c r="BW9">
        <v>472</v>
      </c>
      <c r="BX9">
        <v>1356</v>
      </c>
      <c r="BY9">
        <v>1421</v>
      </c>
      <c r="BZ9">
        <v>1148</v>
      </c>
    </row>
    <row r="10" spans="1:78" x14ac:dyDescent="0.25">
      <c r="A10" t="s">
        <v>104</v>
      </c>
    </row>
    <row r="11" spans="1:78" x14ac:dyDescent="0.25">
      <c r="A11" t="s">
        <v>890</v>
      </c>
      <c r="B11">
        <v>171</v>
      </c>
      <c r="C11">
        <v>142</v>
      </c>
      <c r="D11">
        <v>20</v>
      </c>
      <c r="E11">
        <v>10</v>
      </c>
      <c r="F11">
        <v>18</v>
      </c>
      <c r="G11">
        <v>111</v>
      </c>
      <c r="H11">
        <v>42</v>
      </c>
      <c r="I11">
        <v>66</v>
      </c>
      <c r="J11">
        <v>62</v>
      </c>
      <c r="K11">
        <v>24</v>
      </c>
      <c r="L11">
        <v>19</v>
      </c>
      <c r="M11">
        <v>18</v>
      </c>
      <c r="N11">
        <v>141</v>
      </c>
      <c r="O11">
        <v>11</v>
      </c>
      <c r="P11">
        <v>2</v>
      </c>
      <c r="Q11">
        <v>26</v>
      </c>
      <c r="R11">
        <v>146</v>
      </c>
      <c r="S11">
        <v>139</v>
      </c>
      <c r="T11">
        <v>23</v>
      </c>
      <c r="U11">
        <v>10</v>
      </c>
      <c r="V11">
        <v>155</v>
      </c>
      <c r="W11">
        <v>8</v>
      </c>
      <c r="X11">
        <v>8</v>
      </c>
      <c r="Y11">
        <v>15</v>
      </c>
      <c r="Z11">
        <v>156</v>
      </c>
      <c r="AA11">
        <v>171</v>
      </c>
      <c r="AB11">
        <v>156</v>
      </c>
      <c r="AC11">
        <v>21</v>
      </c>
      <c r="AD11">
        <v>141</v>
      </c>
      <c r="AE11">
        <v>8</v>
      </c>
      <c r="AF11">
        <v>110</v>
      </c>
      <c r="AG11">
        <v>52</v>
      </c>
      <c r="AH11">
        <v>5</v>
      </c>
      <c r="AI11">
        <v>159</v>
      </c>
      <c r="AJ11">
        <v>5</v>
      </c>
      <c r="AK11">
        <v>5</v>
      </c>
      <c r="AL11">
        <v>136</v>
      </c>
      <c r="AM11">
        <v>27</v>
      </c>
      <c r="AN11">
        <v>0</v>
      </c>
      <c r="AO11">
        <v>8</v>
      </c>
      <c r="AP11">
        <v>21</v>
      </c>
      <c r="AQ11">
        <v>17</v>
      </c>
      <c r="AR11">
        <v>2</v>
      </c>
      <c r="AS11">
        <v>7</v>
      </c>
      <c r="AT11">
        <v>20</v>
      </c>
      <c r="AU11">
        <v>14</v>
      </c>
      <c r="AV11">
        <v>4</v>
      </c>
      <c r="AW11">
        <v>6</v>
      </c>
      <c r="AX11">
        <v>13</v>
      </c>
      <c r="AY11">
        <v>27</v>
      </c>
      <c r="AZ11">
        <v>9</v>
      </c>
      <c r="BA11">
        <v>10</v>
      </c>
      <c r="BB11">
        <v>11</v>
      </c>
      <c r="BC11">
        <v>10</v>
      </c>
      <c r="BD11">
        <v>0</v>
      </c>
      <c r="BE11">
        <v>84</v>
      </c>
      <c r="BF11">
        <v>87</v>
      </c>
      <c r="BG11">
        <v>144</v>
      </c>
      <c r="BH11">
        <v>27</v>
      </c>
      <c r="BI11">
        <v>98</v>
      </c>
      <c r="BJ11">
        <v>28</v>
      </c>
      <c r="BK11">
        <v>9</v>
      </c>
      <c r="BL11">
        <v>8</v>
      </c>
      <c r="BM11">
        <v>102</v>
      </c>
      <c r="BN11">
        <v>55</v>
      </c>
      <c r="BO11">
        <v>13</v>
      </c>
      <c r="BP11">
        <v>1</v>
      </c>
      <c r="BQ11">
        <v>97</v>
      </c>
      <c r="BR11">
        <v>124</v>
      </c>
      <c r="BS11">
        <v>120</v>
      </c>
      <c r="BT11">
        <v>17</v>
      </c>
      <c r="BU11">
        <v>71</v>
      </c>
      <c r="BV11">
        <v>24</v>
      </c>
      <c r="BW11">
        <v>77</v>
      </c>
      <c r="BX11">
        <v>105</v>
      </c>
      <c r="BY11">
        <v>118</v>
      </c>
      <c r="BZ11">
        <v>86</v>
      </c>
    </row>
    <row r="12" spans="1:78" x14ac:dyDescent="0.25">
      <c r="B12" s="7">
        <v>0.09</v>
      </c>
      <c r="C12" s="7">
        <v>0.08</v>
      </c>
      <c r="D12" s="7">
        <v>0.11</v>
      </c>
      <c r="E12" s="7">
        <v>0.1</v>
      </c>
      <c r="F12" s="7">
        <v>0.06</v>
      </c>
      <c r="G12" s="7">
        <v>0.1</v>
      </c>
      <c r="H12" s="7">
        <v>7.0000000000000007E-2</v>
      </c>
      <c r="I12" s="7">
        <v>0.1</v>
      </c>
      <c r="J12" s="7">
        <v>0.1</v>
      </c>
      <c r="K12" s="7">
        <v>0.06</v>
      </c>
      <c r="L12" s="7">
        <v>0.06</v>
      </c>
      <c r="M12" s="7">
        <v>0.04</v>
      </c>
      <c r="N12" s="7">
        <v>0.1</v>
      </c>
      <c r="O12" s="7">
        <v>7.0000000000000007E-2</v>
      </c>
      <c r="P12" s="7">
        <v>0.06</v>
      </c>
      <c r="Q12" s="7">
        <v>0.08</v>
      </c>
      <c r="R12" s="7">
        <v>0.09</v>
      </c>
      <c r="S12" s="7">
        <v>0.09</v>
      </c>
      <c r="T12" s="7">
        <v>7.0000000000000007E-2</v>
      </c>
      <c r="U12" s="7">
        <v>0.05</v>
      </c>
      <c r="V12" s="7">
        <v>0.09</v>
      </c>
      <c r="W12" s="7">
        <v>0.05</v>
      </c>
      <c r="X12" s="7">
        <v>0.04</v>
      </c>
      <c r="Y12" s="7">
        <v>7.0000000000000007E-2</v>
      </c>
      <c r="Z12" s="7">
        <v>0.09</v>
      </c>
      <c r="AA12" s="7">
        <v>0.09</v>
      </c>
      <c r="AB12" s="7">
        <v>0.09</v>
      </c>
      <c r="AC12" s="7">
        <v>7.0000000000000007E-2</v>
      </c>
      <c r="AD12" s="7">
        <v>0.09</v>
      </c>
      <c r="AE12" s="7">
        <v>0.09</v>
      </c>
      <c r="AF12" s="7">
        <v>7.0000000000000007E-2</v>
      </c>
      <c r="AG12" s="7">
        <v>0.13</v>
      </c>
      <c r="AH12" s="7">
        <v>0.37</v>
      </c>
      <c r="AI12" s="7">
        <v>0.1</v>
      </c>
      <c r="AJ12" s="7">
        <v>0.03</v>
      </c>
      <c r="AK12" s="7">
        <v>0.03</v>
      </c>
      <c r="AL12" s="7">
        <v>0.13</v>
      </c>
      <c r="AM12" s="7">
        <v>0.04</v>
      </c>
      <c r="AN12" t="s">
        <v>108</v>
      </c>
      <c r="AO12" s="7">
        <v>0.06</v>
      </c>
      <c r="AP12" s="7">
        <v>0.12</v>
      </c>
      <c r="AQ12" s="7">
        <v>7.0000000000000007E-2</v>
      </c>
      <c r="AR12" s="7">
        <v>0.03</v>
      </c>
      <c r="AS12" s="7">
        <v>7.0000000000000007E-2</v>
      </c>
      <c r="AT12" s="7">
        <v>0.08</v>
      </c>
      <c r="AU12" s="7">
        <v>0.11</v>
      </c>
      <c r="AV12" s="7">
        <v>0.04</v>
      </c>
      <c r="AW12" s="7">
        <v>0.13</v>
      </c>
      <c r="AX12" s="7">
        <v>0.1</v>
      </c>
      <c r="AY12" s="7">
        <v>0.14000000000000001</v>
      </c>
      <c r="AZ12" s="7">
        <v>7.0000000000000007E-2</v>
      </c>
      <c r="BA12" s="7">
        <v>0.11</v>
      </c>
      <c r="BB12" s="7">
        <v>0.05</v>
      </c>
      <c r="BC12" s="7">
        <v>7.0000000000000007E-2</v>
      </c>
      <c r="BD12" t="s">
        <v>108</v>
      </c>
      <c r="BE12" s="7">
        <v>0.21</v>
      </c>
      <c r="BF12" s="7">
        <v>0.05</v>
      </c>
      <c r="BG12" s="7">
        <v>0.1</v>
      </c>
      <c r="BH12" s="7">
        <v>0.04</v>
      </c>
      <c r="BI12" s="7">
        <v>0.15</v>
      </c>
      <c r="BJ12" s="7">
        <v>0.08</v>
      </c>
      <c r="BK12" s="7">
        <v>0.04</v>
      </c>
      <c r="BL12" s="7">
        <v>0.08</v>
      </c>
      <c r="BM12" s="7">
        <v>0.17</v>
      </c>
      <c r="BN12" s="7">
        <v>7.0000000000000007E-2</v>
      </c>
      <c r="BO12" s="7">
        <v>0.02</v>
      </c>
      <c r="BP12" s="7">
        <v>0.01</v>
      </c>
      <c r="BQ12" s="7">
        <v>0.16</v>
      </c>
      <c r="BR12" s="7">
        <v>0.15</v>
      </c>
      <c r="BS12" s="7">
        <v>0.14000000000000001</v>
      </c>
      <c r="BT12" s="7">
        <v>0.11</v>
      </c>
      <c r="BU12" s="7">
        <v>0.26</v>
      </c>
      <c r="BV12" s="7">
        <v>0.15</v>
      </c>
      <c r="BW12" s="7">
        <v>0.16</v>
      </c>
      <c r="BX12" s="7">
        <v>0.08</v>
      </c>
      <c r="BY12" s="7">
        <v>0.08</v>
      </c>
      <c r="BZ12" s="7">
        <v>0.08</v>
      </c>
    </row>
    <row r="13" spans="1:78" x14ac:dyDescent="0.25">
      <c r="A13" t="s">
        <v>891</v>
      </c>
      <c r="B13">
        <v>310</v>
      </c>
      <c r="C13">
        <v>276</v>
      </c>
      <c r="D13">
        <v>19</v>
      </c>
      <c r="E13">
        <v>15</v>
      </c>
      <c r="F13">
        <v>60</v>
      </c>
      <c r="G13">
        <v>185</v>
      </c>
      <c r="H13">
        <v>66</v>
      </c>
      <c r="I13">
        <v>117</v>
      </c>
      <c r="J13">
        <v>102</v>
      </c>
      <c r="K13">
        <v>52</v>
      </c>
      <c r="L13">
        <v>38</v>
      </c>
      <c r="M13">
        <v>57</v>
      </c>
      <c r="N13">
        <v>226</v>
      </c>
      <c r="O13">
        <v>22</v>
      </c>
      <c r="P13">
        <v>4</v>
      </c>
      <c r="Q13">
        <v>45</v>
      </c>
      <c r="R13">
        <v>264</v>
      </c>
      <c r="S13">
        <v>236</v>
      </c>
      <c r="T13">
        <v>51</v>
      </c>
      <c r="U13">
        <v>21</v>
      </c>
      <c r="V13">
        <v>272</v>
      </c>
      <c r="W13">
        <v>21</v>
      </c>
      <c r="X13">
        <v>14</v>
      </c>
      <c r="Y13">
        <v>33</v>
      </c>
      <c r="Z13">
        <v>277</v>
      </c>
      <c r="AA13">
        <v>310</v>
      </c>
      <c r="AB13">
        <v>277</v>
      </c>
      <c r="AC13">
        <v>49</v>
      </c>
      <c r="AD13">
        <v>248</v>
      </c>
      <c r="AE13">
        <v>12</v>
      </c>
      <c r="AF13">
        <v>242</v>
      </c>
      <c r="AG13">
        <v>63</v>
      </c>
      <c r="AH13">
        <v>0</v>
      </c>
      <c r="AI13">
        <v>266</v>
      </c>
      <c r="AJ13">
        <v>25</v>
      </c>
      <c r="AK13">
        <v>23</v>
      </c>
      <c r="AL13">
        <v>198</v>
      </c>
      <c r="AM13">
        <v>101</v>
      </c>
      <c r="AN13">
        <v>0</v>
      </c>
      <c r="AO13">
        <v>10</v>
      </c>
      <c r="AP13">
        <v>32</v>
      </c>
      <c r="AQ13">
        <v>35</v>
      </c>
      <c r="AR13">
        <v>20</v>
      </c>
      <c r="AS13">
        <v>18</v>
      </c>
      <c r="AT13">
        <v>34</v>
      </c>
      <c r="AU13">
        <v>10</v>
      </c>
      <c r="AV13">
        <v>16</v>
      </c>
      <c r="AW13">
        <v>3</v>
      </c>
      <c r="AX13">
        <v>15</v>
      </c>
      <c r="AY13">
        <v>40</v>
      </c>
      <c r="AZ13">
        <v>24</v>
      </c>
      <c r="BA13">
        <v>12</v>
      </c>
      <c r="BB13">
        <v>18</v>
      </c>
      <c r="BC13">
        <v>32</v>
      </c>
      <c r="BD13">
        <v>0</v>
      </c>
      <c r="BE13">
        <v>87</v>
      </c>
      <c r="BF13">
        <v>223</v>
      </c>
      <c r="BG13">
        <v>243</v>
      </c>
      <c r="BH13">
        <v>67</v>
      </c>
      <c r="BI13">
        <v>136</v>
      </c>
      <c r="BJ13">
        <v>57</v>
      </c>
      <c r="BK13">
        <v>32</v>
      </c>
      <c r="BL13">
        <v>18</v>
      </c>
      <c r="BM13">
        <v>133</v>
      </c>
      <c r="BN13">
        <v>130</v>
      </c>
      <c r="BO13">
        <v>40</v>
      </c>
      <c r="BP13">
        <v>6</v>
      </c>
      <c r="BQ13">
        <v>150</v>
      </c>
      <c r="BR13">
        <v>192</v>
      </c>
      <c r="BS13">
        <v>196</v>
      </c>
      <c r="BT13">
        <v>25</v>
      </c>
      <c r="BU13">
        <v>69</v>
      </c>
      <c r="BV13">
        <v>28</v>
      </c>
      <c r="BW13">
        <v>129</v>
      </c>
      <c r="BX13">
        <v>188</v>
      </c>
      <c r="BY13">
        <v>201</v>
      </c>
      <c r="BZ13">
        <v>143</v>
      </c>
    </row>
    <row r="14" spans="1:78" x14ac:dyDescent="0.25">
      <c r="B14" s="7">
        <v>0.15</v>
      </c>
      <c r="C14" s="7">
        <v>0.16</v>
      </c>
      <c r="D14" s="7">
        <v>0.1</v>
      </c>
      <c r="E14" s="7">
        <v>0.15</v>
      </c>
      <c r="F14" s="7">
        <v>0.19</v>
      </c>
      <c r="G14" s="7">
        <v>0.17</v>
      </c>
      <c r="H14" s="7">
        <v>0.11</v>
      </c>
      <c r="I14" s="7">
        <v>0.18</v>
      </c>
      <c r="J14" s="7">
        <v>0.16</v>
      </c>
      <c r="K14" s="7">
        <v>0.14000000000000001</v>
      </c>
      <c r="L14" s="7">
        <v>0.12</v>
      </c>
      <c r="M14" s="7">
        <v>0.13</v>
      </c>
      <c r="N14" s="7">
        <v>0.16</v>
      </c>
      <c r="O14" s="7">
        <v>0.15</v>
      </c>
      <c r="P14" s="7">
        <v>0.11</v>
      </c>
      <c r="Q14" s="7">
        <v>0.14000000000000001</v>
      </c>
      <c r="R14" s="7">
        <v>0.16</v>
      </c>
      <c r="S14" s="7">
        <v>0.16</v>
      </c>
      <c r="T14" s="7">
        <v>0.16</v>
      </c>
      <c r="U14" s="7">
        <v>0.1</v>
      </c>
      <c r="V14" s="7">
        <v>0.17</v>
      </c>
      <c r="W14" s="7">
        <v>0.13</v>
      </c>
      <c r="X14" s="7">
        <v>7.0000000000000007E-2</v>
      </c>
      <c r="Y14" s="7">
        <v>0.14000000000000001</v>
      </c>
      <c r="Z14" s="7">
        <v>0.16</v>
      </c>
      <c r="AA14" s="7">
        <v>0.15</v>
      </c>
      <c r="AB14" s="7">
        <v>0.16</v>
      </c>
      <c r="AC14" s="7">
        <v>0.17</v>
      </c>
      <c r="AD14" s="7">
        <v>0.15</v>
      </c>
      <c r="AE14" s="7">
        <v>0.13</v>
      </c>
      <c r="AF14" s="7">
        <v>0.15</v>
      </c>
      <c r="AG14" s="7">
        <v>0.16</v>
      </c>
      <c r="AH14" t="s">
        <v>108</v>
      </c>
      <c r="AI14" s="7">
        <v>0.16</v>
      </c>
      <c r="AJ14" s="7">
        <v>0.14000000000000001</v>
      </c>
      <c r="AK14" s="7">
        <v>0.13</v>
      </c>
      <c r="AL14" s="7">
        <v>0.18</v>
      </c>
      <c r="AM14" s="7">
        <v>0.13</v>
      </c>
      <c r="AN14" t="s">
        <v>108</v>
      </c>
      <c r="AO14" s="7">
        <v>0.08</v>
      </c>
      <c r="AP14" s="7">
        <v>0.19</v>
      </c>
      <c r="AQ14" s="7">
        <v>0.14000000000000001</v>
      </c>
      <c r="AR14" s="7">
        <v>0.22</v>
      </c>
      <c r="AS14" s="7">
        <v>0.19</v>
      </c>
      <c r="AT14" s="7">
        <v>0.14000000000000001</v>
      </c>
      <c r="AU14" s="7">
        <v>0.08</v>
      </c>
      <c r="AV14" s="7">
        <v>0.17</v>
      </c>
      <c r="AW14" s="7">
        <v>7.0000000000000007E-2</v>
      </c>
      <c r="AX14" s="7">
        <v>0.11</v>
      </c>
      <c r="AY14" s="7">
        <v>0.2</v>
      </c>
      <c r="AZ14" s="7">
        <v>0.18</v>
      </c>
      <c r="BA14" s="7">
        <v>0.13</v>
      </c>
      <c r="BB14" s="7">
        <v>0.09</v>
      </c>
      <c r="BC14" s="7">
        <v>0.23</v>
      </c>
      <c r="BD14" t="s">
        <v>108</v>
      </c>
      <c r="BE14" s="7">
        <v>0.22</v>
      </c>
      <c r="BF14" s="7">
        <v>0.14000000000000001</v>
      </c>
      <c r="BG14" s="7">
        <v>0.18</v>
      </c>
      <c r="BH14" s="7">
        <v>0.11</v>
      </c>
      <c r="BI14" s="7">
        <v>0.21</v>
      </c>
      <c r="BJ14" s="7">
        <v>0.16</v>
      </c>
      <c r="BK14" s="7">
        <v>0.13</v>
      </c>
      <c r="BL14" s="7">
        <v>0.19</v>
      </c>
      <c r="BM14" s="7">
        <v>0.23</v>
      </c>
      <c r="BN14" s="7">
        <v>0.17</v>
      </c>
      <c r="BO14" s="7">
        <v>7.0000000000000007E-2</v>
      </c>
      <c r="BP14" s="7">
        <v>0.06</v>
      </c>
      <c r="BQ14" s="7">
        <v>0.24</v>
      </c>
      <c r="BR14" s="7">
        <v>0.23</v>
      </c>
      <c r="BS14" s="7">
        <v>0.23</v>
      </c>
      <c r="BT14" s="7">
        <v>0.17</v>
      </c>
      <c r="BU14" s="7">
        <v>0.25</v>
      </c>
      <c r="BV14" s="7">
        <v>0.17</v>
      </c>
      <c r="BW14" s="7">
        <v>0.27</v>
      </c>
      <c r="BX14" s="7">
        <v>0.14000000000000001</v>
      </c>
      <c r="BY14" s="7">
        <v>0.14000000000000001</v>
      </c>
      <c r="BZ14" s="7">
        <v>0.12</v>
      </c>
    </row>
    <row r="15" spans="1:78" x14ac:dyDescent="0.25">
      <c r="A15" t="s">
        <v>892</v>
      </c>
      <c r="B15">
        <v>225</v>
      </c>
      <c r="C15">
        <v>195</v>
      </c>
      <c r="D15">
        <v>18</v>
      </c>
      <c r="E15">
        <v>12</v>
      </c>
      <c r="F15">
        <v>40</v>
      </c>
      <c r="G15">
        <v>128</v>
      </c>
      <c r="H15">
        <v>57</v>
      </c>
      <c r="I15">
        <v>70</v>
      </c>
      <c r="J15">
        <v>76</v>
      </c>
      <c r="K15">
        <v>51</v>
      </c>
      <c r="L15">
        <v>28</v>
      </c>
      <c r="M15">
        <v>46</v>
      </c>
      <c r="N15">
        <v>153</v>
      </c>
      <c r="O15">
        <v>23</v>
      </c>
      <c r="P15">
        <v>2</v>
      </c>
      <c r="Q15">
        <v>45</v>
      </c>
      <c r="R15">
        <v>180</v>
      </c>
      <c r="S15">
        <v>166</v>
      </c>
      <c r="T15">
        <v>36</v>
      </c>
      <c r="U15">
        <v>20</v>
      </c>
      <c r="V15">
        <v>195</v>
      </c>
      <c r="W15">
        <v>15</v>
      </c>
      <c r="X15">
        <v>15</v>
      </c>
      <c r="Y15">
        <v>19</v>
      </c>
      <c r="Z15">
        <v>206</v>
      </c>
      <c r="AA15">
        <v>222</v>
      </c>
      <c r="AB15">
        <v>203</v>
      </c>
      <c r="AC15">
        <v>33</v>
      </c>
      <c r="AD15">
        <v>179</v>
      </c>
      <c r="AE15">
        <v>10</v>
      </c>
      <c r="AF15">
        <v>174</v>
      </c>
      <c r="AG15">
        <v>41</v>
      </c>
      <c r="AH15">
        <v>3</v>
      </c>
      <c r="AI15">
        <v>178</v>
      </c>
      <c r="AJ15">
        <v>25</v>
      </c>
      <c r="AK15">
        <v>20</v>
      </c>
      <c r="AL15">
        <v>112</v>
      </c>
      <c r="AM15">
        <v>87</v>
      </c>
      <c r="AN15">
        <v>5</v>
      </c>
      <c r="AO15">
        <v>20</v>
      </c>
      <c r="AP15">
        <v>25</v>
      </c>
      <c r="AQ15">
        <v>21</v>
      </c>
      <c r="AR15">
        <v>15</v>
      </c>
      <c r="AS15">
        <v>14</v>
      </c>
      <c r="AT15">
        <v>19</v>
      </c>
      <c r="AU15">
        <v>6</v>
      </c>
      <c r="AV15">
        <v>21</v>
      </c>
      <c r="AW15">
        <v>3</v>
      </c>
      <c r="AX15">
        <v>15</v>
      </c>
      <c r="AY15">
        <v>20</v>
      </c>
      <c r="AZ15">
        <v>12</v>
      </c>
      <c r="BA15">
        <v>11</v>
      </c>
      <c r="BB15">
        <v>24</v>
      </c>
      <c r="BC15">
        <v>19</v>
      </c>
      <c r="BD15">
        <v>0</v>
      </c>
      <c r="BE15">
        <v>23</v>
      </c>
      <c r="BF15">
        <v>202</v>
      </c>
      <c r="BG15">
        <v>145</v>
      </c>
      <c r="BH15">
        <v>80</v>
      </c>
      <c r="BI15">
        <v>58</v>
      </c>
      <c r="BJ15">
        <v>39</v>
      </c>
      <c r="BK15">
        <v>34</v>
      </c>
      <c r="BL15">
        <v>10</v>
      </c>
      <c r="BM15">
        <v>57</v>
      </c>
      <c r="BN15">
        <v>93</v>
      </c>
      <c r="BO15">
        <v>61</v>
      </c>
      <c r="BP15">
        <v>14</v>
      </c>
      <c r="BQ15">
        <v>58</v>
      </c>
      <c r="BR15">
        <v>83</v>
      </c>
      <c r="BS15">
        <v>79</v>
      </c>
      <c r="BT15">
        <v>13</v>
      </c>
      <c r="BU15">
        <v>12</v>
      </c>
      <c r="BV15">
        <v>18</v>
      </c>
      <c r="BW15">
        <v>46</v>
      </c>
      <c r="BX15">
        <v>134</v>
      </c>
      <c r="BY15">
        <v>140</v>
      </c>
      <c r="BZ15">
        <v>117</v>
      </c>
    </row>
    <row r="16" spans="1:78" x14ac:dyDescent="0.25">
      <c r="B16" s="7">
        <v>0.11</v>
      </c>
      <c r="C16" s="7">
        <v>0.11</v>
      </c>
      <c r="D16" s="7">
        <v>0.1</v>
      </c>
      <c r="E16" s="7">
        <v>0.12</v>
      </c>
      <c r="F16" s="7">
        <v>0.13</v>
      </c>
      <c r="G16" s="7">
        <v>0.12</v>
      </c>
      <c r="H16" s="7">
        <v>0.1</v>
      </c>
      <c r="I16" s="7">
        <v>0.11</v>
      </c>
      <c r="J16" s="7">
        <v>0.12</v>
      </c>
      <c r="K16" s="7">
        <v>0.14000000000000001</v>
      </c>
      <c r="L16" s="7">
        <v>0.08</v>
      </c>
      <c r="M16" s="7">
        <v>0.11</v>
      </c>
      <c r="N16" s="7">
        <v>0.11</v>
      </c>
      <c r="O16" s="7">
        <v>0.16</v>
      </c>
      <c r="P16" s="7">
        <v>0.05</v>
      </c>
      <c r="Q16" s="7">
        <v>0.14000000000000001</v>
      </c>
      <c r="R16" s="7">
        <v>0.11</v>
      </c>
      <c r="S16" s="7">
        <v>0.11</v>
      </c>
      <c r="T16" s="7">
        <v>0.11</v>
      </c>
      <c r="U16" s="7">
        <v>0.1</v>
      </c>
      <c r="V16" s="7">
        <v>0.12</v>
      </c>
      <c r="W16" s="7">
        <v>0.09</v>
      </c>
      <c r="X16" s="7">
        <v>7.0000000000000007E-2</v>
      </c>
      <c r="Y16" s="7">
        <v>0.08</v>
      </c>
      <c r="Z16" s="7">
        <v>0.12</v>
      </c>
      <c r="AA16" s="7">
        <v>0.11</v>
      </c>
      <c r="AB16" s="7">
        <v>0.11</v>
      </c>
      <c r="AC16" s="7">
        <v>0.11</v>
      </c>
      <c r="AD16" s="7">
        <v>0.11</v>
      </c>
      <c r="AE16" s="7">
        <v>0.11</v>
      </c>
      <c r="AF16" s="7">
        <v>0.11</v>
      </c>
      <c r="AG16" s="7">
        <v>0.1</v>
      </c>
      <c r="AH16" s="7">
        <v>0.22</v>
      </c>
      <c r="AI16" s="7">
        <v>0.11</v>
      </c>
      <c r="AJ16" s="7">
        <v>0.14000000000000001</v>
      </c>
      <c r="AK16" s="7">
        <v>0.12</v>
      </c>
      <c r="AL16" s="7">
        <v>0.1</v>
      </c>
      <c r="AM16" s="7">
        <v>0.11</v>
      </c>
      <c r="AN16" s="7">
        <v>0.21</v>
      </c>
      <c r="AO16" s="7">
        <v>0.15</v>
      </c>
      <c r="AP16" s="7">
        <v>0.15</v>
      </c>
      <c r="AQ16" s="7">
        <v>0.09</v>
      </c>
      <c r="AR16" s="7">
        <v>0.17</v>
      </c>
      <c r="AS16" s="7">
        <v>0.14000000000000001</v>
      </c>
      <c r="AT16" s="7">
        <v>0.08</v>
      </c>
      <c r="AU16" s="7">
        <v>0.05</v>
      </c>
      <c r="AV16" s="7">
        <v>0.22</v>
      </c>
      <c r="AW16" s="7">
        <v>0.06</v>
      </c>
      <c r="AX16" s="7">
        <v>0.11</v>
      </c>
      <c r="AY16" s="7">
        <v>0.1</v>
      </c>
      <c r="AZ16" s="7">
        <v>0.09</v>
      </c>
      <c r="BA16" s="7">
        <v>0.11</v>
      </c>
      <c r="BB16" s="7">
        <v>0.12</v>
      </c>
      <c r="BC16" s="7">
        <v>0.14000000000000001</v>
      </c>
      <c r="BD16" t="s">
        <v>108</v>
      </c>
      <c r="BE16" s="7">
        <v>0.06</v>
      </c>
      <c r="BF16" s="7">
        <v>0.12</v>
      </c>
      <c r="BG16" s="7">
        <v>0.11</v>
      </c>
      <c r="BH16" s="7">
        <v>0.13</v>
      </c>
      <c r="BI16" s="7">
        <v>0.09</v>
      </c>
      <c r="BJ16" s="7">
        <v>0.11</v>
      </c>
      <c r="BK16" s="7">
        <v>0.13</v>
      </c>
      <c r="BL16" s="7">
        <v>0.11</v>
      </c>
      <c r="BM16" s="7">
        <v>0.1</v>
      </c>
      <c r="BN16" s="7">
        <v>0.12</v>
      </c>
      <c r="BO16" s="7">
        <v>0.11</v>
      </c>
      <c r="BP16" s="7">
        <v>0.13</v>
      </c>
      <c r="BQ16" s="7">
        <v>0.09</v>
      </c>
      <c r="BR16" s="7">
        <v>0.1</v>
      </c>
      <c r="BS16" s="7">
        <v>0.09</v>
      </c>
      <c r="BT16" s="7">
        <v>0.09</v>
      </c>
      <c r="BU16" s="7">
        <v>0.04</v>
      </c>
      <c r="BV16" s="7">
        <v>0.11</v>
      </c>
      <c r="BW16" s="7">
        <v>0.1</v>
      </c>
      <c r="BX16" s="7">
        <v>0.1</v>
      </c>
      <c r="BY16" s="7">
        <v>0.1</v>
      </c>
      <c r="BZ16" s="7">
        <v>0.1</v>
      </c>
    </row>
    <row r="17" spans="1:78" x14ac:dyDescent="0.25">
      <c r="A17" t="s">
        <v>893</v>
      </c>
      <c r="B17">
        <v>1274</v>
      </c>
      <c r="C17">
        <v>1090</v>
      </c>
      <c r="D17">
        <v>123</v>
      </c>
      <c r="E17">
        <v>61</v>
      </c>
      <c r="F17">
        <v>187</v>
      </c>
      <c r="G17">
        <v>659</v>
      </c>
      <c r="H17">
        <v>428</v>
      </c>
      <c r="I17">
        <v>402</v>
      </c>
      <c r="J17">
        <v>395</v>
      </c>
      <c r="K17">
        <v>240</v>
      </c>
      <c r="L17">
        <v>237</v>
      </c>
      <c r="M17">
        <v>309</v>
      </c>
      <c r="N17">
        <v>853</v>
      </c>
      <c r="O17">
        <v>83</v>
      </c>
      <c r="P17">
        <v>29</v>
      </c>
      <c r="Q17">
        <v>210</v>
      </c>
      <c r="R17">
        <v>1064</v>
      </c>
      <c r="S17">
        <v>911</v>
      </c>
      <c r="T17">
        <v>198</v>
      </c>
      <c r="U17">
        <v>146</v>
      </c>
      <c r="V17">
        <v>994</v>
      </c>
      <c r="W17">
        <v>121</v>
      </c>
      <c r="X17">
        <v>158</v>
      </c>
      <c r="Y17">
        <v>157</v>
      </c>
      <c r="Z17">
        <v>1117</v>
      </c>
      <c r="AA17">
        <v>1273</v>
      </c>
      <c r="AB17">
        <v>1116</v>
      </c>
      <c r="AC17">
        <v>187</v>
      </c>
      <c r="AD17">
        <v>1032</v>
      </c>
      <c r="AE17">
        <v>53</v>
      </c>
      <c r="AF17">
        <v>1021</v>
      </c>
      <c r="AG17">
        <v>231</v>
      </c>
      <c r="AH17">
        <v>6</v>
      </c>
      <c r="AI17">
        <v>1014</v>
      </c>
      <c r="AJ17">
        <v>118</v>
      </c>
      <c r="AK17">
        <v>123</v>
      </c>
      <c r="AL17">
        <v>612</v>
      </c>
      <c r="AM17">
        <v>556</v>
      </c>
      <c r="AN17">
        <v>21</v>
      </c>
      <c r="AO17">
        <v>84</v>
      </c>
      <c r="AP17">
        <v>85</v>
      </c>
      <c r="AQ17">
        <v>161</v>
      </c>
      <c r="AR17">
        <v>51</v>
      </c>
      <c r="AS17">
        <v>55</v>
      </c>
      <c r="AT17">
        <v>167</v>
      </c>
      <c r="AU17">
        <v>91</v>
      </c>
      <c r="AV17">
        <v>55</v>
      </c>
      <c r="AW17">
        <v>35</v>
      </c>
      <c r="AX17">
        <v>88</v>
      </c>
      <c r="AY17">
        <v>109</v>
      </c>
      <c r="AZ17">
        <v>90</v>
      </c>
      <c r="BA17">
        <v>58</v>
      </c>
      <c r="BB17">
        <v>150</v>
      </c>
      <c r="BC17">
        <v>71</v>
      </c>
      <c r="BD17">
        <v>8</v>
      </c>
      <c r="BE17">
        <v>196</v>
      </c>
      <c r="BF17">
        <v>1078</v>
      </c>
      <c r="BG17">
        <v>818</v>
      </c>
      <c r="BH17">
        <v>456</v>
      </c>
      <c r="BI17">
        <v>336</v>
      </c>
      <c r="BJ17">
        <v>232</v>
      </c>
      <c r="BK17">
        <v>174</v>
      </c>
      <c r="BL17">
        <v>56</v>
      </c>
      <c r="BM17">
        <v>288</v>
      </c>
      <c r="BN17">
        <v>474</v>
      </c>
      <c r="BO17">
        <v>434</v>
      </c>
      <c r="BP17">
        <v>79</v>
      </c>
      <c r="BQ17">
        <v>301</v>
      </c>
      <c r="BR17">
        <v>430</v>
      </c>
      <c r="BS17">
        <v>430</v>
      </c>
      <c r="BT17">
        <v>93</v>
      </c>
      <c r="BU17">
        <v>122</v>
      </c>
      <c r="BV17">
        <v>93</v>
      </c>
      <c r="BW17">
        <v>216</v>
      </c>
      <c r="BX17">
        <v>909</v>
      </c>
      <c r="BY17">
        <v>943</v>
      </c>
      <c r="BZ17">
        <v>788</v>
      </c>
    </row>
    <row r="18" spans="1:78" x14ac:dyDescent="0.25">
      <c r="B18" s="7">
        <v>0.63</v>
      </c>
      <c r="C18" s="7">
        <v>0.63</v>
      </c>
      <c r="D18" s="7">
        <v>0.67</v>
      </c>
      <c r="E18" s="7">
        <v>0.61</v>
      </c>
      <c r="F18" s="7">
        <v>0.61</v>
      </c>
      <c r="G18" s="7">
        <v>0.6</v>
      </c>
      <c r="H18" s="7">
        <v>0.72</v>
      </c>
      <c r="I18" s="7">
        <v>0.61</v>
      </c>
      <c r="J18" s="7">
        <v>0.61</v>
      </c>
      <c r="K18" s="7">
        <v>0.65</v>
      </c>
      <c r="L18" s="7">
        <v>0.72</v>
      </c>
      <c r="M18" s="7">
        <v>0.71</v>
      </c>
      <c r="N18" s="7">
        <v>0.61</v>
      </c>
      <c r="O18" s="7">
        <v>0.56999999999999995</v>
      </c>
      <c r="P18" s="7">
        <v>0.77</v>
      </c>
      <c r="Q18" s="7">
        <v>0.64</v>
      </c>
      <c r="R18" s="7">
        <v>0.63</v>
      </c>
      <c r="S18" s="7">
        <v>0.62</v>
      </c>
      <c r="T18" s="7">
        <v>0.62</v>
      </c>
      <c r="U18" s="7">
        <v>0.73</v>
      </c>
      <c r="V18" s="7">
        <v>0.61</v>
      </c>
      <c r="W18" s="7">
        <v>0.73</v>
      </c>
      <c r="X18" s="7">
        <v>0.79</v>
      </c>
      <c r="Y18" s="7">
        <v>0.68</v>
      </c>
      <c r="Z18" s="7">
        <v>0.63</v>
      </c>
      <c r="AA18" s="7">
        <v>0.63</v>
      </c>
      <c r="AB18" s="7">
        <v>0.63</v>
      </c>
      <c r="AC18" s="7">
        <v>0.64</v>
      </c>
      <c r="AD18" s="7">
        <v>0.64</v>
      </c>
      <c r="AE18" s="7">
        <v>0.6</v>
      </c>
      <c r="AF18" s="7">
        <v>0.65</v>
      </c>
      <c r="AG18" s="7">
        <v>0.59</v>
      </c>
      <c r="AH18" s="7">
        <v>0.41</v>
      </c>
      <c r="AI18" s="7">
        <v>0.62</v>
      </c>
      <c r="AJ18" s="7">
        <v>0.67</v>
      </c>
      <c r="AK18" s="7">
        <v>0.72</v>
      </c>
      <c r="AL18" s="7">
        <v>0.56999999999999995</v>
      </c>
      <c r="AM18" s="7">
        <v>0.71</v>
      </c>
      <c r="AN18" s="7">
        <v>0.79</v>
      </c>
      <c r="AO18" s="7">
        <v>0.66</v>
      </c>
      <c r="AP18" s="7">
        <v>0.51</v>
      </c>
      <c r="AQ18" s="7">
        <v>0.67</v>
      </c>
      <c r="AR18" s="7">
        <v>0.57999999999999996</v>
      </c>
      <c r="AS18" s="7">
        <v>0.56999999999999995</v>
      </c>
      <c r="AT18" s="7">
        <v>0.69</v>
      </c>
      <c r="AU18" s="7">
        <v>0.75</v>
      </c>
      <c r="AV18" s="7">
        <v>0.56999999999999995</v>
      </c>
      <c r="AW18" s="7">
        <v>0.73</v>
      </c>
      <c r="AX18" s="7">
        <v>0.65</v>
      </c>
      <c r="AY18" s="7">
        <v>0.55000000000000004</v>
      </c>
      <c r="AZ18" s="7">
        <v>0.67</v>
      </c>
      <c r="BA18" s="7">
        <v>0.62</v>
      </c>
      <c r="BB18" s="7">
        <v>0.73</v>
      </c>
      <c r="BC18" s="7">
        <v>0.51</v>
      </c>
      <c r="BD18" s="7">
        <v>1</v>
      </c>
      <c r="BE18" s="7">
        <v>0.5</v>
      </c>
      <c r="BF18" s="7">
        <v>0.67</v>
      </c>
      <c r="BG18" s="7">
        <v>0.6</v>
      </c>
      <c r="BH18" s="7">
        <v>0.72</v>
      </c>
      <c r="BI18" s="7">
        <v>0.53</v>
      </c>
      <c r="BJ18" s="7">
        <v>0.64</v>
      </c>
      <c r="BK18" s="7">
        <v>0.69</v>
      </c>
      <c r="BL18" s="7">
        <v>0.61</v>
      </c>
      <c r="BM18" s="7">
        <v>0.49</v>
      </c>
      <c r="BN18" s="7">
        <v>0.62</v>
      </c>
      <c r="BO18" s="7">
        <v>0.77</v>
      </c>
      <c r="BP18" s="7">
        <v>0.78</v>
      </c>
      <c r="BQ18" s="7">
        <v>0.49</v>
      </c>
      <c r="BR18" s="7">
        <v>0.51</v>
      </c>
      <c r="BS18" s="7">
        <v>0.51</v>
      </c>
      <c r="BT18" s="7">
        <v>0.62</v>
      </c>
      <c r="BU18" s="7">
        <v>0.44</v>
      </c>
      <c r="BV18" s="7">
        <v>0.56000000000000005</v>
      </c>
      <c r="BW18" s="7">
        <v>0.46</v>
      </c>
      <c r="BX18" s="7">
        <v>0.67</v>
      </c>
      <c r="BY18" s="7">
        <v>0.66</v>
      </c>
      <c r="BZ18" s="7">
        <v>0.69</v>
      </c>
    </row>
    <row r="19" spans="1:78" x14ac:dyDescent="0.25">
      <c r="A19" t="s">
        <v>40</v>
      </c>
      <c r="B19">
        <v>4</v>
      </c>
      <c r="C19">
        <v>4</v>
      </c>
      <c r="D19">
        <v>0</v>
      </c>
      <c r="E19">
        <v>0</v>
      </c>
      <c r="F19">
        <v>1</v>
      </c>
      <c r="G19">
        <v>4</v>
      </c>
      <c r="H19">
        <v>0</v>
      </c>
      <c r="I19">
        <v>0</v>
      </c>
      <c r="J19">
        <v>3</v>
      </c>
      <c r="K19">
        <v>0</v>
      </c>
      <c r="L19">
        <v>2</v>
      </c>
      <c r="M19">
        <v>1</v>
      </c>
      <c r="N19">
        <v>1</v>
      </c>
      <c r="O19">
        <v>2</v>
      </c>
      <c r="P19">
        <v>0</v>
      </c>
      <c r="Q19">
        <v>1</v>
      </c>
      <c r="R19">
        <v>4</v>
      </c>
      <c r="S19">
        <v>3</v>
      </c>
      <c r="T19">
        <v>0</v>
      </c>
      <c r="U19">
        <v>1</v>
      </c>
      <c r="V19">
        <v>3</v>
      </c>
      <c r="W19">
        <v>0</v>
      </c>
      <c r="X19">
        <v>0</v>
      </c>
      <c r="Y19">
        <v>0</v>
      </c>
      <c r="Z19">
        <v>4</v>
      </c>
      <c r="AA19">
        <v>4</v>
      </c>
      <c r="AB19">
        <v>4</v>
      </c>
      <c r="AC19">
        <v>0</v>
      </c>
      <c r="AD19">
        <v>4</v>
      </c>
      <c r="AE19">
        <v>0</v>
      </c>
      <c r="AF19">
        <v>1</v>
      </c>
      <c r="AG19">
        <v>1</v>
      </c>
      <c r="AH19">
        <v>0</v>
      </c>
      <c r="AI19">
        <v>4</v>
      </c>
      <c r="AJ19">
        <v>0</v>
      </c>
      <c r="AK19">
        <v>0</v>
      </c>
      <c r="AL19">
        <v>2</v>
      </c>
      <c r="AM19">
        <v>3</v>
      </c>
      <c r="AN19">
        <v>0</v>
      </c>
      <c r="AO19">
        <v>0</v>
      </c>
      <c r="AP19">
        <v>3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1</v>
      </c>
      <c r="BF19">
        <v>4</v>
      </c>
      <c r="BG19">
        <v>4</v>
      </c>
      <c r="BH19">
        <v>0</v>
      </c>
      <c r="BI19">
        <v>3</v>
      </c>
      <c r="BJ19">
        <v>0</v>
      </c>
      <c r="BK19">
        <v>1</v>
      </c>
      <c r="BL19">
        <v>0</v>
      </c>
      <c r="BM19">
        <v>0</v>
      </c>
      <c r="BN19">
        <v>4</v>
      </c>
      <c r="BO19">
        <v>0</v>
      </c>
      <c r="BP19">
        <v>0</v>
      </c>
      <c r="BQ19">
        <v>0</v>
      </c>
      <c r="BR19">
        <v>2</v>
      </c>
      <c r="BS19">
        <v>2</v>
      </c>
      <c r="BT19">
        <v>0</v>
      </c>
      <c r="BU19">
        <v>1</v>
      </c>
      <c r="BV19">
        <v>0</v>
      </c>
      <c r="BW19">
        <v>0</v>
      </c>
      <c r="BX19">
        <v>1</v>
      </c>
      <c r="BY19">
        <v>3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>
        <v>0</v>
      </c>
      <c r="G20">
        <v>0</v>
      </c>
      <c r="H20" t="s">
        <v>106</v>
      </c>
      <c r="I20" t="s">
        <v>106</v>
      </c>
      <c r="J20">
        <v>0</v>
      </c>
      <c r="K20" t="s">
        <v>106</v>
      </c>
      <c r="L20" s="7">
        <v>0.01</v>
      </c>
      <c r="M20">
        <v>0</v>
      </c>
      <c r="N20">
        <v>0</v>
      </c>
      <c r="O20" s="7">
        <v>0.01</v>
      </c>
      <c r="P20" t="s">
        <v>106</v>
      </c>
      <c r="Q20">
        <v>0</v>
      </c>
      <c r="R20">
        <v>0</v>
      </c>
      <c r="S20">
        <v>0</v>
      </c>
      <c r="T20" t="s">
        <v>106</v>
      </c>
      <c r="U20" s="7">
        <v>0.01</v>
      </c>
      <c r="V20">
        <v>0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>
        <v>0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>
        <v>0</v>
      </c>
      <c r="AN20" t="s">
        <v>106</v>
      </c>
      <c r="AO20" t="s">
        <v>106</v>
      </c>
      <c r="AP20" s="7">
        <v>0.02</v>
      </c>
      <c r="AQ20">
        <v>0</v>
      </c>
      <c r="AR20" t="s">
        <v>106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s="7">
        <v>0.01</v>
      </c>
      <c r="BD20" t="s">
        <v>106</v>
      </c>
      <c r="BE20">
        <v>0</v>
      </c>
      <c r="BF20">
        <v>0</v>
      </c>
      <c r="BG20">
        <v>0</v>
      </c>
      <c r="BH20" t="s">
        <v>106</v>
      </c>
      <c r="BI20">
        <v>0</v>
      </c>
      <c r="BJ20" t="s">
        <v>106</v>
      </c>
      <c r="BK20">
        <v>0</v>
      </c>
      <c r="BL20" t="s">
        <v>106</v>
      </c>
      <c r="BM20" t="s">
        <v>106</v>
      </c>
      <c r="BN20" s="7">
        <v>0.01</v>
      </c>
      <c r="BO20" t="s">
        <v>106</v>
      </c>
      <c r="BP20" t="s">
        <v>106</v>
      </c>
      <c r="BQ20" t="s">
        <v>106</v>
      </c>
      <c r="BR20">
        <v>0</v>
      </c>
      <c r="BS20">
        <v>0</v>
      </c>
      <c r="BT20" t="s">
        <v>106</v>
      </c>
      <c r="BU20">
        <v>0</v>
      </c>
      <c r="BV20" t="s">
        <v>106</v>
      </c>
      <c r="BW20" t="s">
        <v>106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26</v>
      </c>
      <c r="C21">
        <v>19</v>
      </c>
      <c r="D21">
        <v>3</v>
      </c>
      <c r="E21">
        <v>3</v>
      </c>
      <c r="F21">
        <v>3</v>
      </c>
      <c r="G21">
        <v>17</v>
      </c>
      <c r="H21">
        <v>5</v>
      </c>
      <c r="I21">
        <v>4</v>
      </c>
      <c r="J21">
        <v>12</v>
      </c>
      <c r="K21">
        <v>4</v>
      </c>
      <c r="L21">
        <v>5</v>
      </c>
      <c r="M21">
        <v>5</v>
      </c>
      <c r="N21">
        <v>16</v>
      </c>
      <c r="O21">
        <v>5</v>
      </c>
      <c r="P21">
        <v>0</v>
      </c>
      <c r="Q21">
        <v>4</v>
      </c>
      <c r="R21">
        <v>22</v>
      </c>
      <c r="S21">
        <v>15</v>
      </c>
      <c r="T21">
        <v>9</v>
      </c>
      <c r="U21">
        <v>1</v>
      </c>
      <c r="V21">
        <v>21</v>
      </c>
      <c r="W21">
        <v>0</v>
      </c>
      <c r="X21">
        <v>5</v>
      </c>
      <c r="Y21">
        <v>6</v>
      </c>
      <c r="Z21">
        <v>20</v>
      </c>
      <c r="AA21">
        <v>26</v>
      </c>
      <c r="AB21">
        <v>20</v>
      </c>
      <c r="AC21">
        <v>3</v>
      </c>
      <c r="AD21">
        <v>17</v>
      </c>
      <c r="AE21">
        <v>5</v>
      </c>
      <c r="AF21">
        <v>18</v>
      </c>
      <c r="AG21">
        <v>6</v>
      </c>
      <c r="AH21">
        <v>0</v>
      </c>
      <c r="AI21">
        <v>22</v>
      </c>
      <c r="AJ21">
        <v>3</v>
      </c>
      <c r="AK21">
        <v>1</v>
      </c>
      <c r="AL21">
        <v>12</v>
      </c>
      <c r="AM21">
        <v>6</v>
      </c>
      <c r="AN21">
        <v>0</v>
      </c>
      <c r="AO21">
        <v>7</v>
      </c>
      <c r="AP21">
        <v>1</v>
      </c>
      <c r="AQ21">
        <v>5</v>
      </c>
      <c r="AR21">
        <v>0</v>
      </c>
      <c r="AS21">
        <v>2</v>
      </c>
      <c r="AT21">
        <v>0</v>
      </c>
      <c r="AU21">
        <v>1</v>
      </c>
      <c r="AV21">
        <v>0</v>
      </c>
      <c r="AW21">
        <v>0</v>
      </c>
      <c r="AX21">
        <v>3</v>
      </c>
      <c r="AY21">
        <v>2</v>
      </c>
      <c r="AZ21">
        <v>0</v>
      </c>
      <c r="BA21">
        <v>2</v>
      </c>
      <c r="BB21">
        <v>2</v>
      </c>
      <c r="BC21">
        <v>6</v>
      </c>
      <c r="BD21">
        <v>0</v>
      </c>
      <c r="BE21">
        <v>4</v>
      </c>
      <c r="BF21">
        <v>22</v>
      </c>
      <c r="BG21">
        <v>19</v>
      </c>
      <c r="BH21">
        <v>7</v>
      </c>
      <c r="BI21">
        <v>7</v>
      </c>
      <c r="BJ21">
        <v>6</v>
      </c>
      <c r="BK21">
        <v>4</v>
      </c>
      <c r="BL21">
        <v>1</v>
      </c>
      <c r="BM21">
        <v>5</v>
      </c>
      <c r="BN21">
        <v>7</v>
      </c>
      <c r="BO21">
        <v>12</v>
      </c>
      <c r="BP21">
        <v>2</v>
      </c>
      <c r="BQ21">
        <v>7</v>
      </c>
      <c r="BR21">
        <v>7</v>
      </c>
      <c r="BS21">
        <v>8</v>
      </c>
      <c r="BT21">
        <v>1</v>
      </c>
      <c r="BU21">
        <v>3</v>
      </c>
      <c r="BV21">
        <v>3</v>
      </c>
      <c r="BW21">
        <v>4</v>
      </c>
      <c r="BX21">
        <v>18</v>
      </c>
      <c r="BY21">
        <v>18</v>
      </c>
      <c r="BZ21">
        <v>13</v>
      </c>
    </row>
    <row r="22" spans="1:78" x14ac:dyDescent="0.25">
      <c r="B22" s="7">
        <v>0.01</v>
      </c>
      <c r="C22" s="7">
        <v>0.01</v>
      </c>
      <c r="D22" s="7">
        <v>0.02</v>
      </c>
      <c r="E22" s="7">
        <v>0.03</v>
      </c>
      <c r="F22" s="7">
        <v>0.01</v>
      </c>
      <c r="G22" s="7">
        <v>0.02</v>
      </c>
      <c r="H22" s="7">
        <v>0.01</v>
      </c>
      <c r="I22" s="7">
        <v>0.01</v>
      </c>
      <c r="J22" s="7">
        <v>0.02</v>
      </c>
      <c r="K22" s="7">
        <v>0.01</v>
      </c>
      <c r="L22" s="7">
        <v>0.02</v>
      </c>
      <c r="M22" s="7">
        <v>0.01</v>
      </c>
      <c r="N22" s="7">
        <v>0.01</v>
      </c>
      <c r="O22" s="7">
        <v>0.03</v>
      </c>
      <c r="P22" t="s">
        <v>108</v>
      </c>
      <c r="Q22" s="7">
        <v>0.01</v>
      </c>
      <c r="R22" s="7">
        <v>0.01</v>
      </c>
      <c r="S22" s="7">
        <v>0.01</v>
      </c>
      <c r="T22" s="7">
        <v>0.03</v>
      </c>
      <c r="U22" s="7">
        <v>0.01</v>
      </c>
      <c r="V22" s="7">
        <v>0.01</v>
      </c>
      <c r="W22" t="s">
        <v>108</v>
      </c>
      <c r="X22" s="7">
        <v>0.02</v>
      </c>
      <c r="Y22" s="7">
        <v>0.03</v>
      </c>
      <c r="Z22" s="7">
        <v>0.01</v>
      </c>
      <c r="AA22" s="7">
        <v>0.01</v>
      </c>
      <c r="AB22" s="7">
        <v>0.01</v>
      </c>
      <c r="AC22" s="7">
        <v>0.01</v>
      </c>
      <c r="AD22" s="7">
        <v>0.01</v>
      </c>
      <c r="AE22" s="7">
        <v>0.06</v>
      </c>
      <c r="AF22" s="7">
        <v>0.01</v>
      </c>
      <c r="AG22" s="7">
        <v>0.01</v>
      </c>
      <c r="AH22" t="s">
        <v>108</v>
      </c>
      <c r="AI22" s="7">
        <v>0.01</v>
      </c>
      <c r="AJ22" s="7">
        <v>0.02</v>
      </c>
      <c r="AK22" s="7">
        <v>0.01</v>
      </c>
      <c r="AL22" s="7">
        <v>0.01</v>
      </c>
      <c r="AM22" s="7">
        <v>0.01</v>
      </c>
      <c r="AN22" t="s">
        <v>108</v>
      </c>
      <c r="AO22" s="7">
        <v>0.05</v>
      </c>
      <c r="AP22" s="7">
        <v>0.01</v>
      </c>
      <c r="AQ22" s="7">
        <v>0.02</v>
      </c>
      <c r="AR22" t="s">
        <v>108</v>
      </c>
      <c r="AS22" s="7">
        <v>0.02</v>
      </c>
      <c r="AT22" t="s">
        <v>108</v>
      </c>
      <c r="AU22" s="7">
        <v>0.01</v>
      </c>
      <c r="AV22">
        <v>0</v>
      </c>
      <c r="AW22" t="s">
        <v>108</v>
      </c>
      <c r="AX22" s="7">
        <v>0.02</v>
      </c>
      <c r="AY22" s="7">
        <v>0.01</v>
      </c>
      <c r="AZ22" t="s">
        <v>108</v>
      </c>
      <c r="BA22" s="7">
        <v>0.02</v>
      </c>
      <c r="BB22" s="7">
        <v>0.01</v>
      </c>
      <c r="BC22" s="7">
        <v>0.04</v>
      </c>
      <c r="BD22" t="s">
        <v>108</v>
      </c>
      <c r="BE22" s="7">
        <v>0.01</v>
      </c>
      <c r="BF22" s="7">
        <v>0.01</v>
      </c>
      <c r="BG22" s="7">
        <v>0.01</v>
      </c>
      <c r="BH22" s="7">
        <v>0.01</v>
      </c>
      <c r="BI22" s="7">
        <v>0.01</v>
      </c>
      <c r="BJ22" s="7">
        <v>0.02</v>
      </c>
      <c r="BK22" s="7">
        <v>0.01</v>
      </c>
      <c r="BL22" s="7">
        <v>0.01</v>
      </c>
      <c r="BM22" s="7">
        <v>0.01</v>
      </c>
      <c r="BN22" s="7">
        <v>0.01</v>
      </c>
      <c r="BO22" s="7">
        <v>0.02</v>
      </c>
      <c r="BP22" s="7">
        <v>0.02</v>
      </c>
      <c r="BQ22" s="7">
        <v>0.01</v>
      </c>
      <c r="BR22" s="7">
        <v>0.01</v>
      </c>
      <c r="BS22" s="7">
        <v>0.01</v>
      </c>
      <c r="BT22" s="7">
        <v>0.01</v>
      </c>
      <c r="BU22" s="7">
        <v>0.01</v>
      </c>
      <c r="BV22" s="7">
        <v>0.02</v>
      </c>
      <c r="BW22" s="7">
        <v>0.01</v>
      </c>
      <c r="BX22" s="7">
        <v>0.01</v>
      </c>
      <c r="BY22" s="7">
        <v>0.01</v>
      </c>
      <c r="BZ22" s="7">
        <v>0.01</v>
      </c>
    </row>
  </sheetData>
  <pageMargins left="0.7" right="0.7" top="0.75" bottom="0.75" header="0.3" footer="0.3"/>
  <pageSetup orientation="landscape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4" x14ac:dyDescent="0.25">
      <c r="A1" t="s">
        <v>933</v>
      </c>
    </row>
    <row r="2" spans="1:4" x14ac:dyDescent="0.25">
      <c r="A2" t="s">
        <v>925</v>
      </c>
    </row>
    <row r="4" spans="1:4" x14ac:dyDescent="0.25">
      <c r="B4" t="s">
        <v>900</v>
      </c>
      <c r="C4" t="s">
        <v>901</v>
      </c>
      <c r="D4" t="s">
        <v>902</v>
      </c>
    </row>
    <row r="6" spans="1:4" x14ac:dyDescent="0.25">
      <c r="A6" t="s">
        <v>102</v>
      </c>
      <c r="B6">
        <v>1933</v>
      </c>
      <c r="C6">
        <v>1933</v>
      </c>
      <c r="D6">
        <v>1933</v>
      </c>
    </row>
    <row r="7" spans="1:4" x14ac:dyDescent="0.25">
      <c r="A7" t="s">
        <v>103</v>
      </c>
      <c r="B7">
        <v>2010</v>
      </c>
      <c r="C7">
        <v>2010</v>
      </c>
      <c r="D7">
        <v>2010</v>
      </c>
    </row>
    <row r="8" spans="1:4" x14ac:dyDescent="0.25">
      <c r="A8" t="s">
        <v>104</v>
      </c>
    </row>
    <row r="9" spans="1:4" x14ac:dyDescent="0.25">
      <c r="A9" t="s">
        <v>890</v>
      </c>
      <c r="B9">
        <v>205</v>
      </c>
      <c r="C9">
        <v>186</v>
      </c>
      <c r="D9">
        <v>171</v>
      </c>
    </row>
    <row r="10" spans="1:4" x14ac:dyDescent="0.25">
      <c r="B10" s="7">
        <v>0.1</v>
      </c>
      <c r="C10" s="7">
        <v>0.09</v>
      </c>
      <c r="D10" s="7">
        <v>0.09</v>
      </c>
    </row>
    <row r="11" spans="1:4" x14ac:dyDescent="0.25">
      <c r="A11" t="s">
        <v>891</v>
      </c>
      <c r="B11">
        <v>431</v>
      </c>
      <c r="C11">
        <v>366</v>
      </c>
      <c r="D11">
        <v>310</v>
      </c>
    </row>
    <row r="12" spans="1:4" x14ac:dyDescent="0.25">
      <c r="B12" s="7">
        <v>0.21</v>
      </c>
      <c r="C12" s="7">
        <v>0.18</v>
      </c>
      <c r="D12" s="7">
        <v>0.15</v>
      </c>
    </row>
    <row r="13" spans="1:4" x14ac:dyDescent="0.25">
      <c r="A13" t="s">
        <v>892</v>
      </c>
      <c r="B13">
        <v>207</v>
      </c>
      <c r="C13">
        <v>214</v>
      </c>
      <c r="D13">
        <v>225</v>
      </c>
    </row>
    <row r="14" spans="1:4" x14ac:dyDescent="0.25">
      <c r="B14" s="7">
        <v>0.1</v>
      </c>
      <c r="C14" s="7">
        <v>0.11</v>
      </c>
      <c r="D14" s="7">
        <v>0.11</v>
      </c>
    </row>
    <row r="15" spans="1:4" x14ac:dyDescent="0.25">
      <c r="A15" t="s">
        <v>893</v>
      </c>
      <c r="B15">
        <v>1138</v>
      </c>
      <c r="C15">
        <v>1212</v>
      </c>
      <c r="D15">
        <v>1274</v>
      </c>
    </row>
    <row r="16" spans="1:4" x14ac:dyDescent="0.25">
      <c r="B16" s="7">
        <v>0.56999999999999995</v>
      </c>
      <c r="C16" s="7">
        <v>0.6</v>
      </c>
      <c r="D16" s="7">
        <v>0.63</v>
      </c>
    </row>
    <row r="17" spans="1:4" x14ac:dyDescent="0.25">
      <c r="A17" t="s">
        <v>40</v>
      </c>
      <c r="B17">
        <v>4</v>
      </c>
      <c r="C17">
        <v>4</v>
      </c>
      <c r="D17">
        <v>4</v>
      </c>
    </row>
    <row r="18" spans="1:4" x14ac:dyDescent="0.25">
      <c r="B18">
        <v>0</v>
      </c>
      <c r="C18">
        <v>0</v>
      </c>
      <c r="D18">
        <v>0</v>
      </c>
    </row>
    <row r="19" spans="1:4" x14ac:dyDescent="0.25">
      <c r="A19" t="s">
        <v>41</v>
      </c>
      <c r="B19">
        <v>25</v>
      </c>
      <c r="C19">
        <v>28</v>
      </c>
      <c r="D19">
        <v>26</v>
      </c>
    </row>
    <row r="20" spans="1:4" x14ac:dyDescent="0.25">
      <c r="B20" s="7">
        <v>0.01</v>
      </c>
      <c r="C20" s="7">
        <v>0.01</v>
      </c>
      <c r="D20" s="7">
        <v>0.01</v>
      </c>
    </row>
  </sheetData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1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215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217</v>
      </c>
      <c r="B11">
        <v>478</v>
      </c>
      <c r="C11">
        <v>427</v>
      </c>
      <c r="D11">
        <v>34</v>
      </c>
      <c r="E11">
        <v>17</v>
      </c>
      <c r="F11">
        <v>91</v>
      </c>
      <c r="G11">
        <v>271</v>
      </c>
      <c r="H11">
        <v>116</v>
      </c>
      <c r="I11">
        <v>134</v>
      </c>
      <c r="J11">
        <v>169</v>
      </c>
      <c r="K11">
        <v>74</v>
      </c>
      <c r="L11">
        <v>100</v>
      </c>
      <c r="M11">
        <v>99</v>
      </c>
      <c r="N11">
        <v>310</v>
      </c>
      <c r="O11">
        <v>58</v>
      </c>
      <c r="P11">
        <v>11</v>
      </c>
      <c r="Q11">
        <v>68</v>
      </c>
      <c r="R11">
        <v>410</v>
      </c>
      <c r="S11">
        <v>315</v>
      </c>
      <c r="T11">
        <v>82</v>
      </c>
      <c r="U11">
        <v>72</v>
      </c>
      <c r="V11">
        <v>406</v>
      </c>
      <c r="W11">
        <v>25</v>
      </c>
      <c r="X11">
        <v>39</v>
      </c>
      <c r="Y11">
        <v>69</v>
      </c>
      <c r="Z11">
        <v>408</v>
      </c>
      <c r="AA11">
        <v>475</v>
      </c>
      <c r="AB11">
        <v>405</v>
      </c>
      <c r="AC11">
        <v>80</v>
      </c>
      <c r="AD11">
        <v>380</v>
      </c>
      <c r="AE11">
        <v>13</v>
      </c>
      <c r="AF11">
        <v>335</v>
      </c>
      <c r="AG11">
        <v>127</v>
      </c>
      <c r="AH11">
        <v>7</v>
      </c>
      <c r="AI11">
        <v>383</v>
      </c>
      <c r="AJ11">
        <v>26</v>
      </c>
      <c r="AK11">
        <v>53</v>
      </c>
      <c r="AL11">
        <v>278</v>
      </c>
      <c r="AM11">
        <v>177</v>
      </c>
      <c r="AN11">
        <v>8</v>
      </c>
      <c r="AO11">
        <v>15</v>
      </c>
      <c r="AP11">
        <v>58</v>
      </c>
      <c r="AQ11">
        <v>74</v>
      </c>
      <c r="AR11">
        <v>41</v>
      </c>
      <c r="AS11">
        <v>20</v>
      </c>
      <c r="AT11">
        <v>45</v>
      </c>
      <c r="AU11">
        <v>28</v>
      </c>
      <c r="AV11">
        <v>22</v>
      </c>
      <c r="AW11">
        <v>10</v>
      </c>
      <c r="AX11">
        <v>24</v>
      </c>
      <c r="AY11">
        <v>38</v>
      </c>
      <c r="AZ11">
        <v>37</v>
      </c>
      <c r="BA11">
        <v>19</v>
      </c>
      <c r="BB11">
        <v>25</v>
      </c>
      <c r="BC11">
        <v>37</v>
      </c>
      <c r="BD11">
        <v>1</v>
      </c>
      <c r="BE11">
        <v>123</v>
      </c>
      <c r="BF11">
        <v>354</v>
      </c>
      <c r="BG11">
        <v>309</v>
      </c>
      <c r="BH11">
        <v>169</v>
      </c>
      <c r="BI11">
        <v>177</v>
      </c>
      <c r="BJ11">
        <v>68</v>
      </c>
      <c r="BK11">
        <v>42</v>
      </c>
      <c r="BL11">
        <v>16</v>
      </c>
      <c r="BM11">
        <v>144</v>
      </c>
      <c r="BN11">
        <v>174</v>
      </c>
      <c r="BO11">
        <v>124</v>
      </c>
      <c r="BP11">
        <v>36</v>
      </c>
      <c r="BQ11">
        <v>145</v>
      </c>
      <c r="BR11">
        <v>244</v>
      </c>
      <c r="BS11">
        <v>243</v>
      </c>
      <c r="BT11">
        <v>42</v>
      </c>
      <c r="BU11">
        <v>97</v>
      </c>
      <c r="BV11">
        <v>21</v>
      </c>
      <c r="BW11">
        <v>127</v>
      </c>
      <c r="BX11">
        <v>356</v>
      </c>
      <c r="BY11">
        <v>376</v>
      </c>
      <c r="BZ11">
        <v>321</v>
      </c>
    </row>
    <row r="12" spans="1:78" x14ac:dyDescent="0.25">
      <c r="B12" s="7">
        <v>0.08</v>
      </c>
      <c r="C12" s="7">
        <v>0.08</v>
      </c>
      <c r="D12" s="7">
        <v>0.06</v>
      </c>
      <c r="E12" s="7">
        <v>0.05</v>
      </c>
      <c r="F12" s="7">
        <v>0.08</v>
      </c>
      <c r="G12" s="7">
        <v>0.09</v>
      </c>
      <c r="H12" s="7">
        <v>7.0000000000000007E-2</v>
      </c>
      <c r="I12" s="7">
        <v>0.09</v>
      </c>
      <c r="J12" s="7">
        <v>0.09</v>
      </c>
      <c r="K12" s="7">
        <v>0.06</v>
      </c>
      <c r="L12" s="7">
        <v>7.0000000000000007E-2</v>
      </c>
      <c r="M12" s="7">
        <v>0.06</v>
      </c>
      <c r="N12" s="7">
        <v>0.09</v>
      </c>
      <c r="O12" s="7">
        <v>0.09</v>
      </c>
      <c r="P12" s="7">
        <v>0.06</v>
      </c>
      <c r="Q12" s="7">
        <v>7.0000000000000007E-2</v>
      </c>
      <c r="R12" s="7">
        <v>0.08</v>
      </c>
      <c r="S12" s="7">
        <v>0.09</v>
      </c>
      <c r="T12" s="7">
        <v>7.0000000000000007E-2</v>
      </c>
      <c r="U12" s="7">
        <v>7.0000000000000007E-2</v>
      </c>
      <c r="V12" s="7">
        <v>0.09</v>
      </c>
      <c r="W12" s="7">
        <v>0.04</v>
      </c>
      <c r="X12" s="7">
        <v>0.04</v>
      </c>
      <c r="Y12" s="7">
        <v>0.1</v>
      </c>
      <c r="Z12" s="7">
        <v>0.08</v>
      </c>
      <c r="AA12" s="7">
        <v>0.08</v>
      </c>
      <c r="AB12" s="7">
        <v>0.08</v>
      </c>
      <c r="AC12" s="7">
        <v>0.11</v>
      </c>
      <c r="AD12" s="7">
        <v>0.08</v>
      </c>
      <c r="AE12" s="7">
        <v>0.03</v>
      </c>
      <c r="AF12" s="7">
        <v>7.0000000000000007E-2</v>
      </c>
      <c r="AG12" s="7">
        <v>0.14000000000000001</v>
      </c>
      <c r="AH12" s="7">
        <v>0.19</v>
      </c>
      <c r="AI12" s="7">
        <v>0.09</v>
      </c>
      <c r="AJ12" s="7">
        <v>0.05</v>
      </c>
      <c r="AK12" s="7">
        <v>0.05</v>
      </c>
      <c r="AL12" s="7">
        <v>0.12</v>
      </c>
      <c r="AM12" s="7">
        <v>0.06</v>
      </c>
      <c r="AN12" s="7">
        <v>0.13</v>
      </c>
      <c r="AO12" s="7">
        <v>0.02</v>
      </c>
      <c r="AP12" s="7">
        <v>0.1</v>
      </c>
      <c r="AQ12" s="7">
        <v>0.13</v>
      </c>
      <c r="AR12" s="7">
        <v>0.08</v>
      </c>
      <c r="AS12" s="7">
        <v>0.06</v>
      </c>
      <c r="AT12" s="7">
        <v>0.08</v>
      </c>
      <c r="AU12" s="7">
        <v>0.08</v>
      </c>
      <c r="AV12" s="7">
        <v>0.04</v>
      </c>
      <c r="AW12" s="7">
        <v>7.0000000000000007E-2</v>
      </c>
      <c r="AX12" s="7">
        <v>0.06</v>
      </c>
      <c r="AY12" s="7">
        <v>7.0000000000000007E-2</v>
      </c>
      <c r="AZ12" s="7">
        <v>0.09</v>
      </c>
      <c r="BA12" s="7">
        <v>0.06</v>
      </c>
      <c r="BB12" s="7">
        <v>0.06</v>
      </c>
      <c r="BC12" s="7">
        <v>0.12</v>
      </c>
      <c r="BD12" s="7">
        <v>0.03</v>
      </c>
      <c r="BE12" s="7">
        <v>0.14000000000000001</v>
      </c>
      <c r="BF12" s="7">
        <v>7.0000000000000007E-2</v>
      </c>
      <c r="BG12" s="7">
        <v>0.09</v>
      </c>
      <c r="BH12" s="7">
        <v>0.06</v>
      </c>
      <c r="BI12" s="7">
        <v>0.14000000000000001</v>
      </c>
      <c r="BJ12" s="7">
        <v>0.08</v>
      </c>
      <c r="BK12" s="7">
        <v>0.05</v>
      </c>
      <c r="BL12" s="7">
        <v>0.08</v>
      </c>
      <c r="BM12" s="7">
        <v>0.16</v>
      </c>
      <c r="BN12" s="7">
        <v>0.1</v>
      </c>
      <c r="BO12" s="7">
        <v>0.06</v>
      </c>
      <c r="BP12" s="7">
        <v>0.03</v>
      </c>
      <c r="BQ12" s="7">
        <v>0.14000000000000001</v>
      </c>
      <c r="BR12" s="7">
        <v>0.16</v>
      </c>
      <c r="BS12" s="7">
        <v>0.16</v>
      </c>
      <c r="BT12" s="7">
        <v>0.09</v>
      </c>
      <c r="BU12" s="7">
        <v>0.18</v>
      </c>
      <c r="BV12" s="7">
        <v>7.0000000000000007E-2</v>
      </c>
      <c r="BW12" s="7">
        <v>0.17</v>
      </c>
      <c r="BX12" s="7">
        <v>0.09</v>
      </c>
      <c r="BY12" s="7">
        <v>0.09</v>
      </c>
      <c r="BZ12" s="7">
        <v>0.09</v>
      </c>
    </row>
    <row r="13" spans="1:78" x14ac:dyDescent="0.25">
      <c r="A13" t="s">
        <v>218</v>
      </c>
      <c r="B13">
        <v>2050</v>
      </c>
      <c r="C13">
        <v>1775</v>
      </c>
      <c r="D13">
        <v>175</v>
      </c>
      <c r="E13">
        <v>100</v>
      </c>
      <c r="F13">
        <v>434</v>
      </c>
      <c r="G13">
        <v>1137</v>
      </c>
      <c r="H13">
        <v>480</v>
      </c>
      <c r="I13">
        <v>539</v>
      </c>
      <c r="J13">
        <v>692</v>
      </c>
      <c r="K13">
        <v>395</v>
      </c>
      <c r="L13">
        <v>425</v>
      </c>
      <c r="M13">
        <v>482</v>
      </c>
      <c r="N13">
        <v>1305</v>
      </c>
      <c r="O13">
        <v>199</v>
      </c>
      <c r="P13">
        <v>65</v>
      </c>
      <c r="Q13">
        <v>249</v>
      </c>
      <c r="R13">
        <v>1801</v>
      </c>
      <c r="S13">
        <v>1319</v>
      </c>
      <c r="T13">
        <v>427</v>
      </c>
      <c r="U13">
        <v>279</v>
      </c>
      <c r="V13">
        <v>1661</v>
      </c>
      <c r="W13">
        <v>192</v>
      </c>
      <c r="X13">
        <v>176</v>
      </c>
      <c r="Y13">
        <v>226</v>
      </c>
      <c r="Z13">
        <v>1824</v>
      </c>
      <c r="AA13">
        <v>2046</v>
      </c>
      <c r="AB13">
        <v>1820</v>
      </c>
      <c r="AC13">
        <v>261</v>
      </c>
      <c r="AD13">
        <v>1663</v>
      </c>
      <c r="AE13">
        <v>103</v>
      </c>
      <c r="AF13">
        <v>1624</v>
      </c>
      <c r="AG13">
        <v>357</v>
      </c>
      <c r="AH13">
        <v>11</v>
      </c>
      <c r="AI13">
        <v>1592</v>
      </c>
      <c r="AJ13">
        <v>147</v>
      </c>
      <c r="AK13">
        <v>277</v>
      </c>
      <c r="AL13">
        <v>1029</v>
      </c>
      <c r="AM13">
        <v>885</v>
      </c>
      <c r="AN13">
        <v>22</v>
      </c>
      <c r="AO13">
        <v>107</v>
      </c>
      <c r="AP13">
        <v>232</v>
      </c>
      <c r="AQ13">
        <v>187</v>
      </c>
      <c r="AR13">
        <v>181</v>
      </c>
      <c r="AS13">
        <v>111</v>
      </c>
      <c r="AT13">
        <v>180</v>
      </c>
      <c r="AU13">
        <v>128</v>
      </c>
      <c r="AV13">
        <v>226</v>
      </c>
      <c r="AW13">
        <v>46</v>
      </c>
      <c r="AX13">
        <v>126</v>
      </c>
      <c r="AY13">
        <v>165</v>
      </c>
      <c r="AZ13">
        <v>113</v>
      </c>
      <c r="BA13">
        <v>84</v>
      </c>
      <c r="BB13">
        <v>142</v>
      </c>
      <c r="BC13">
        <v>116</v>
      </c>
      <c r="BD13">
        <v>12</v>
      </c>
      <c r="BE13">
        <v>397</v>
      </c>
      <c r="BF13">
        <v>1653</v>
      </c>
      <c r="BG13">
        <v>1273</v>
      </c>
      <c r="BH13">
        <v>778</v>
      </c>
      <c r="BI13">
        <v>619</v>
      </c>
      <c r="BJ13">
        <v>327</v>
      </c>
      <c r="BK13">
        <v>223</v>
      </c>
      <c r="BL13">
        <v>64</v>
      </c>
      <c r="BM13">
        <v>451</v>
      </c>
      <c r="BN13">
        <v>729</v>
      </c>
      <c r="BO13">
        <v>613</v>
      </c>
      <c r="BP13">
        <v>258</v>
      </c>
      <c r="BQ13">
        <v>491</v>
      </c>
      <c r="BR13">
        <v>799</v>
      </c>
      <c r="BS13">
        <v>778</v>
      </c>
      <c r="BT13">
        <v>178</v>
      </c>
      <c r="BU13">
        <v>265</v>
      </c>
      <c r="BV13">
        <v>118</v>
      </c>
      <c r="BW13">
        <v>391</v>
      </c>
      <c r="BX13">
        <v>1485</v>
      </c>
      <c r="BY13">
        <v>1525</v>
      </c>
      <c r="BZ13">
        <v>1334</v>
      </c>
    </row>
    <row r="14" spans="1:78" x14ac:dyDescent="0.25">
      <c r="B14" s="7">
        <v>0.34</v>
      </c>
      <c r="C14" s="7">
        <v>0.35</v>
      </c>
      <c r="D14" s="7">
        <v>0.31</v>
      </c>
      <c r="E14" s="7">
        <v>0.28000000000000003</v>
      </c>
      <c r="F14" s="7">
        <v>0.37</v>
      </c>
      <c r="G14" s="7">
        <v>0.37</v>
      </c>
      <c r="H14" s="7">
        <v>0.28000000000000003</v>
      </c>
      <c r="I14" s="7">
        <v>0.37</v>
      </c>
      <c r="J14" s="7">
        <v>0.37</v>
      </c>
      <c r="K14" s="7">
        <v>0.32</v>
      </c>
      <c r="L14" s="7">
        <v>0.3</v>
      </c>
      <c r="M14" s="7">
        <v>0.28999999999999998</v>
      </c>
      <c r="N14" s="7">
        <v>0.37</v>
      </c>
      <c r="O14" s="7">
        <v>0.31</v>
      </c>
      <c r="P14" s="7">
        <v>0.33</v>
      </c>
      <c r="Q14" s="7">
        <v>0.26</v>
      </c>
      <c r="R14" s="7">
        <v>0.36</v>
      </c>
      <c r="S14" s="7">
        <v>0.36</v>
      </c>
      <c r="T14" s="7">
        <v>0.35</v>
      </c>
      <c r="U14" s="7">
        <v>0.28999999999999998</v>
      </c>
      <c r="V14" s="7">
        <v>0.37</v>
      </c>
      <c r="W14" s="7">
        <v>0.32</v>
      </c>
      <c r="X14" s="7">
        <v>0.2</v>
      </c>
      <c r="Y14" s="7">
        <v>0.32</v>
      </c>
      <c r="Z14" s="7">
        <v>0.35</v>
      </c>
      <c r="AA14" s="7">
        <v>0.34</v>
      </c>
      <c r="AB14" s="7">
        <v>0.35</v>
      </c>
      <c r="AC14" s="7">
        <v>0.36</v>
      </c>
      <c r="AD14" s="7">
        <v>0.36</v>
      </c>
      <c r="AE14" s="7">
        <v>0.2</v>
      </c>
      <c r="AF14" s="7">
        <v>0.35</v>
      </c>
      <c r="AG14" s="7">
        <v>0.39</v>
      </c>
      <c r="AH14" s="7">
        <v>0.27</v>
      </c>
      <c r="AI14" s="7">
        <v>0.37</v>
      </c>
      <c r="AJ14" s="7">
        <v>0.27</v>
      </c>
      <c r="AK14" s="7">
        <v>0.28000000000000003</v>
      </c>
      <c r="AL14" s="7">
        <v>0.44</v>
      </c>
      <c r="AM14" s="7">
        <v>0.31</v>
      </c>
      <c r="AN14" s="7">
        <v>0.37</v>
      </c>
      <c r="AO14" s="7">
        <v>0.15</v>
      </c>
      <c r="AP14" s="7">
        <v>0.39</v>
      </c>
      <c r="AQ14" s="7">
        <v>0.33</v>
      </c>
      <c r="AR14" s="7">
        <v>0.33</v>
      </c>
      <c r="AS14" s="7">
        <v>0.35</v>
      </c>
      <c r="AT14" s="7">
        <v>0.32</v>
      </c>
      <c r="AU14" s="7">
        <v>0.37</v>
      </c>
      <c r="AV14" s="7">
        <v>0.46</v>
      </c>
      <c r="AW14" s="7">
        <v>0.32</v>
      </c>
      <c r="AX14" s="7">
        <v>0.31</v>
      </c>
      <c r="AY14" s="7">
        <v>0.31</v>
      </c>
      <c r="AZ14" s="7">
        <v>0.27</v>
      </c>
      <c r="BA14" s="7">
        <v>0.28999999999999998</v>
      </c>
      <c r="BB14" s="7">
        <v>0.32</v>
      </c>
      <c r="BC14" s="7">
        <v>0.37</v>
      </c>
      <c r="BD14" s="7">
        <v>0.48</v>
      </c>
      <c r="BE14" s="7">
        <v>0.44</v>
      </c>
      <c r="BF14" s="7">
        <v>0.33</v>
      </c>
      <c r="BG14" s="7">
        <v>0.39</v>
      </c>
      <c r="BH14" s="7">
        <v>0.28999999999999998</v>
      </c>
      <c r="BI14" s="7">
        <v>0.48</v>
      </c>
      <c r="BJ14" s="7">
        <v>0.38</v>
      </c>
      <c r="BK14" s="7">
        <v>0.28999999999999998</v>
      </c>
      <c r="BL14" s="7">
        <v>0.32</v>
      </c>
      <c r="BM14" s="7">
        <v>0.51</v>
      </c>
      <c r="BN14" s="7">
        <v>0.43</v>
      </c>
      <c r="BO14" s="7">
        <v>0.28000000000000003</v>
      </c>
      <c r="BP14" s="7">
        <v>0.2</v>
      </c>
      <c r="BQ14" s="7">
        <v>0.49</v>
      </c>
      <c r="BR14" s="7">
        <v>0.51</v>
      </c>
      <c r="BS14" s="7">
        <v>0.51</v>
      </c>
      <c r="BT14" s="7">
        <v>0.4</v>
      </c>
      <c r="BU14" s="7">
        <v>0.49</v>
      </c>
      <c r="BV14" s="7">
        <v>0.4</v>
      </c>
      <c r="BW14" s="7">
        <v>0.52</v>
      </c>
      <c r="BX14" s="7">
        <v>0.37</v>
      </c>
      <c r="BY14" s="7">
        <v>0.38</v>
      </c>
      <c r="BZ14" s="7">
        <v>0.38</v>
      </c>
    </row>
    <row r="15" spans="1:78" x14ac:dyDescent="0.25">
      <c r="A15" t="s">
        <v>219</v>
      </c>
      <c r="B15">
        <v>1835</v>
      </c>
      <c r="C15">
        <v>1546</v>
      </c>
      <c r="D15">
        <v>173</v>
      </c>
      <c r="E15">
        <v>116</v>
      </c>
      <c r="F15">
        <v>375</v>
      </c>
      <c r="G15">
        <v>938</v>
      </c>
      <c r="H15">
        <v>522</v>
      </c>
      <c r="I15">
        <v>462</v>
      </c>
      <c r="J15">
        <v>563</v>
      </c>
      <c r="K15">
        <v>398</v>
      </c>
      <c r="L15">
        <v>412</v>
      </c>
      <c r="M15">
        <v>520</v>
      </c>
      <c r="N15">
        <v>1079</v>
      </c>
      <c r="O15">
        <v>172</v>
      </c>
      <c r="P15">
        <v>64</v>
      </c>
      <c r="Q15">
        <v>273</v>
      </c>
      <c r="R15">
        <v>1562</v>
      </c>
      <c r="S15">
        <v>1154</v>
      </c>
      <c r="T15">
        <v>383</v>
      </c>
      <c r="U15">
        <v>272</v>
      </c>
      <c r="V15">
        <v>1353</v>
      </c>
      <c r="W15">
        <v>216</v>
      </c>
      <c r="X15">
        <v>255</v>
      </c>
      <c r="Y15">
        <v>197</v>
      </c>
      <c r="Z15">
        <v>1637</v>
      </c>
      <c r="AA15">
        <v>1829</v>
      </c>
      <c r="AB15">
        <v>1631</v>
      </c>
      <c r="AC15">
        <v>219</v>
      </c>
      <c r="AD15">
        <v>1439</v>
      </c>
      <c r="AE15">
        <v>161</v>
      </c>
      <c r="AF15">
        <v>1449</v>
      </c>
      <c r="AG15">
        <v>287</v>
      </c>
      <c r="AH15">
        <v>11</v>
      </c>
      <c r="AI15">
        <v>1338</v>
      </c>
      <c r="AJ15">
        <v>185</v>
      </c>
      <c r="AK15">
        <v>304</v>
      </c>
      <c r="AL15">
        <v>646</v>
      </c>
      <c r="AM15">
        <v>938</v>
      </c>
      <c r="AN15">
        <v>16</v>
      </c>
      <c r="AO15">
        <v>232</v>
      </c>
      <c r="AP15">
        <v>194</v>
      </c>
      <c r="AQ15">
        <v>190</v>
      </c>
      <c r="AR15">
        <v>159</v>
      </c>
      <c r="AS15">
        <v>99</v>
      </c>
      <c r="AT15">
        <v>182</v>
      </c>
      <c r="AU15">
        <v>77</v>
      </c>
      <c r="AV15">
        <v>134</v>
      </c>
      <c r="AW15">
        <v>35</v>
      </c>
      <c r="AX15">
        <v>134</v>
      </c>
      <c r="AY15">
        <v>180</v>
      </c>
      <c r="AZ15">
        <v>141</v>
      </c>
      <c r="BA15">
        <v>98</v>
      </c>
      <c r="BB15">
        <v>135</v>
      </c>
      <c r="BC15">
        <v>70</v>
      </c>
      <c r="BD15">
        <v>7</v>
      </c>
      <c r="BE15">
        <v>248</v>
      </c>
      <c r="BF15">
        <v>1586</v>
      </c>
      <c r="BG15">
        <v>1038</v>
      </c>
      <c r="BH15">
        <v>797</v>
      </c>
      <c r="BI15">
        <v>338</v>
      </c>
      <c r="BJ15">
        <v>285</v>
      </c>
      <c r="BK15">
        <v>291</v>
      </c>
      <c r="BL15">
        <v>74</v>
      </c>
      <c r="BM15">
        <v>225</v>
      </c>
      <c r="BN15">
        <v>499</v>
      </c>
      <c r="BO15">
        <v>770</v>
      </c>
      <c r="BP15">
        <v>340</v>
      </c>
      <c r="BQ15">
        <v>258</v>
      </c>
      <c r="BR15">
        <v>381</v>
      </c>
      <c r="BS15">
        <v>363</v>
      </c>
      <c r="BT15">
        <v>135</v>
      </c>
      <c r="BU15">
        <v>125</v>
      </c>
      <c r="BV15">
        <v>101</v>
      </c>
      <c r="BW15">
        <v>173</v>
      </c>
      <c r="BX15">
        <v>1171</v>
      </c>
      <c r="BY15">
        <v>1164</v>
      </c>
      <c r="BZ15">
        <v>1007</v>
      </c>
    </row>
    <row r="16" spans="1:78" x14ac:dyDescent="0.25">
      <c r="B16" s="7">
        <v>0.31</v>
      </c>
      <c r="C16" s="7">
        <v>0.3</v>
      </c>
      <c r="D16" s="7">
        <v>0.31</v>
      </c>
      <c r="E16" s="7">
        <v>0.33</v>
      </c>
      <c r="F16" s="7">
        <v>0.32</v>
      </c>
      <c r="G16" s="7">
        <v>0.3</v>
      </c>
      <c r="H16" s="7">
        <v>0.31</v>
      </c>
      <c r="I16" s="7">
        <v>0.32</v>
      </c>
      <c r="J16" s="7">
        <v>0.3</v>
      </c>
      <c r="K16" s="7">
        <v>0.32</v>
      </c>
      <c r="L16" s="7">
        <v>0.28999999999999998</v>
      </c>
      <c r="M16" s="7">
        <v>0.31</v>
      </c>
      <c r="N16" s="7">
        <v>0.31</v>
      </c>
      <c r="O16" s="7">
        <v>0.27</v>
      </c>
      <c r="P16" s="7">
        <v>0.33</v>
      </c>
      <c r="Q16" s="7">
        <v>0.28999999999999998</v>
      </c>
      <c r="R16" s="7">
        <v>0.31</v>
      </c>
      <c r="S16" s="7">
        <v>0.31</v>
      </c>
      <c r="T16" s="7">
        <v>0.31</v>
      </c>
      <c r="U16" s="7">
        <v>0.28000000000000003</v>
      </c>
      <c r="V16" s="7">
        <v>0.3</v>
      </c>
      <c r="W16" s="7">
        <v>0.36</v>
      </c>
      <c r="X16" s="7">
        <v>0.28999999999999998</v>
      </c>
      <c r="Y16" s="7">
        <v>0.28000000000000003</v>
      </c>
      <c r="Z16" s="7">
        <v>0.31</v>
      </c>
      <c r="AA16" s="7">
        <v>0.31</v>
      </c>
      <c r="AB16" s="7">
        <v>0.31</v>
      </c>
      <c r="AC16" s="7">
        <v>0.31</v>
      </c>
      <c r="AD16" s="7">
        <v>0.31</v>
      </c>
      <c r="AE16" s="7">
        <v>0.31</v>
      </c>
      <c r="AF16" s="7">
        <v>0.31</v>
      </c>
      <c r="AG16" s="7">
        <v>0.31</v>
      </c>
      <c r="AH16" s="7">
        <v>0.28999999999999998</v>
      </c>
      <c r="AI16" s="7">
        <v>0.31</v>
      </c>
      <c r="AJ16" s="7">
        <v>0.34</v>
      </c>
      <c r="AK16" s="7">
        <v>0.31</v>
      </c>
      <c r="AL16" s="7">
        <v>0.27</v>
      </c>
      <c r="AM16" s="7">
        <v>0.33</v>
      </c>
      <c r="AN16" s="7">
        <v>0.27</v>
      </c>
      <c r="AO16" s="7">
        <v>0.33</v>
      </c>
      <c r="AP16" s="7">
        <v>0.33</v>
      </c>
      <c r="AQ16" s="7">
        <v>0.34</v>
      </c>
      <c r="AR16" s="7">
        <v>0.28999999999999998</v>
      </c>
      <c r="AS16" s="7">
        <v>0.31</v>
      </c>
      <c r="AT16" s="7">
        <v>0.33</v>
      </c>
      <c r="AU16" s="7">
        <v>0.22</v>
      </c>
      <c r="AV16" s="7">
        <v>0.27</v>
      </c>
      <c r="AW16" s="7">
        <v>0.25</v>
      </c>
      <c r="AX16" s="7">
        <v>0.33</v>
      </c>
      <c r="AY16" s="7">
        <v>0.34</v>
      </c>
      <c r="AZ16" s="7">
        <v>0.34</v>
      </c>
      <c r="BA16" s="7">
        <v>0.33</v>
      </c>
      <c r="BB16" s="7">
        <v>0.31</v>
      </c>
      <c r="BC16" s="7">
        <v>0.22</v>
      </c>
      <c r="BD16" s="7">
        <v>0.28000000000000003</v>
      </c>
      <c r="BE16" s="7">
        <v>0.28000000000000003</v>
      </c>
      <c r="BF16" s="7">
        <v>0.31</v>
      </c>
      <c r="BG16" s="7">
        <v>0.31</v>
      </c>
      <c r="BH16" s="7">
        <v>0.3</v>
      </c>
      <c r="BI16" s="7">
        <v>0.26</v>
      </c>
      <c r="BJ16" s="7">
        <v>0.33</v>
      </c>
      <c r="BK16" s="7">
        <v>0.38</v>
      </c>
      <c r="BL16" s="7">
        <v>0.37</v>
      </c>
      <c r="BM16" s="7">
        <v>0.25</v>
      </c>
      <c r="BN16" s="7">
        <v>0.3</v>
      </c>
      <c r="BO16" s="7">
        <v>0.36</v>
      </c>
      <c r="BP16" s="7">
        <v>0.27</v>
      </c>
      <c r="BQ16" s="7">
        <v>0.26</v>
      </c>
      <c r="BR16" s="7">
        <v>0.24</v>
      </c>
      <c r="BS16" s="7">
        <v>0.24</v>
      </c>
      <c r="BT16" s="7">
        <v>0.3</v>
      </c>
      <c r="BU16" s="7">
        <v>0.23</v>
      </c>
      <c r="BV16" s="7">
        <v>0.34</v>
      </c>
      <c r="BW16" s="7">
        <v>0.23</v>
      </c>
      <c r="BX16" s="7">
        <v>0.28999999999999998</v>
      </c>
      <c r="BY16" s="7">
        <v>0.28999999999999998</v>
      </c>
      <c r="BZ16" s="7">
        <v>0.28999999999999998</v>
      </c>
    </row>
    <row r="17" spans="1:78" x14ac:dyDescent="0.25">
      <c r="A17" t="s">
        <v>220</v>
      </c>
      <c r="B17">
        <v>1479</v>
      </c>
      <c r="C17">
        <v>1207</v>
      </c>
      <c r="D17">
        <v>161</v>
      </c>
      <c r="E17">
        <v>111</v>
      </c>
      <c r="F17">
        <v>252</v>
      </c>
      <c r="G17">
        <v>692</v>
      </c>
      <c r="H17">
        <v>535</v>
      </c>
      <c r="I17">
        <v>295</v>
      </c>
      <c r="J17">
        <v>423</v>
      </c>
      <c r="K17">
        <v>336</v>
      </c>
      <c r="L17">
        <v>425</v>
      </c>
      <c r="M17">
        <v>515</v>
      </c>
      <c r="N17">
        <v>753</v>
      </c>
      <c r="O17">
        <v>169</v>
      </c>
      <c r="P17">
        <v>42</v>
      </c>
      <c r="Q17">
        <v>327</v>
      </c>
      <c r="R17">
        <v>1153</v>
      </c>
      <c r="S17">
        <v>840</v>
      </c>
      <c r="T17">
        <v>311</v>
      </c>
      <c r="U17">
        <v>300</v>
      </c>
      <c r="V17">
        <v>948</v>
      </c>
      <c r="W17">
        <v>160</v>
      </c>
      <c r="X17">
        <v>357</v>
      </c>
      <c r="Y17">
        <v>207</v>
      </c>
      <c r="Z17">
        <v>1272</v>
      </c>
      <c r="AA17">
        <v>1477</v>
      </c>
      <c r="AB17">
        <v>1270</v>
      </c>
      <c r="AC17">
        <v>150</v>
      </c>
      <c r="AD17">
        <v>1133</v>
      </c>
      <c r="AE17">
        <v>185</v>
      </c>
      <c r="AF17">
        <v>1188</v>
      </c>
      <c r="AG17">
        <v>140</v>
      </c>
      <c r="AH17">
        <v>9</v>
      </c>
      <c r="AI17">
        <v>957</v>
      </c>
      <c r="AJ17">
        <v>177</v>
      </c>
      <c r="AK17">
        <v>316</v>
      </c>
      <c r="AL17">
        <v>386</v>
      </c>
      <c r="AM17">
        <v>785</v>
      </c>
      <c r="AN17">
        <v>12</v>
      </c>
      <c r="AO17">
        <v>292</v>
      </c>
      <c r="AP17">
        <v>90</v>
      </c>
      <c r="AQ17">
        <v>108</v>
      </c>
      <c r="AR17">
        <v>137</v>
      </c>
      <c r="AS17">
        <v>83</v>
      </c>
      <c r="AT17">
        <v>140</v>
      </c>
      <c r="AU17">
        <v>107</v>
      </c>
      <c r="AV17">
        <v>98</v>
      </c>
      <c r="AW17">
        <v>50</v>
      </c>
      <c r="AX17">
        <v>110</v>
      </c>
      <c r="AY17">
        <v>133</v>
      </c>
      <c r="AZ17">
        <v>122</v>
      </c>
      <c r="BA17">
        <v>84</v>
      </c>
      <c r="BB17">
        <v>128</v>
      </c>
      <c r="BC17">
        <v>84</v>
      </c>
      <c r="BD17">
        <v>5</v>
      </c>
      <c r="BE17">
        <v>124</v>
      </c>
      <c r="BF17">
        <v>1356</v>
      </c>
      <c r="BG17">
        <v>635</v>
      </c>
      <c r="BH17">
        <v>844</v>
      </c>
      <c r="BI17">
        <v>161</v>
      </c>
      <c r="BJ17">
        <v>178</v>
      </c>
      <c r="BK17">
        <v>198</v>
      </c>
      <c r="BL17">
        <v>42</v>
      </c>
      <c r="BM17">
        <v>63</v>
      </c>
      <c r="BN17">
        <v>267</v>
      </c>
      <c r="BO17">
        <v>626</v>
      </c>
      <c r="BP17">
        <v>523</v>
      </c>
      <c r="BQ17">
        <v>109</v>
      </c>
      <c r="BR17">
        <v>137</v>
      </c>
      <c r="BS17">
        <v>133</v>
      </c>
      <c r="BT17">
        <v>88</v>
      </c>
      <c r="BU17">
        <v>49</v>
      </c>
      <c r="BV17">
        <v>56</v>
      </c>
      <c r="BW17">
        <v>62</v>
      </c>
      <c r="BX17">
        <v>927</v>
      </c>
      <c r="BY17">
        <v>892</v>
      </c>
      <c r="BZ17">
        <v>784</v>
      </c>
    </row>
    <row r="18" spans="1:78" x14ac:dyDescent="0.25">
      <c r="B18" s="7">
        <v>0.25</v>
      </c>
      <c r="C18" s="7">
        <v>0.24</v>
      </c>
      <c r="D18" s="7">
        <v>0.28999999999999998</v>
      </c>
      <c r="E18" s="7">
        <v>0.31</v>
      </c>
      <c r="F18" s="7">
        <v>0.21</v>
      </c>
      <c r="G18" s="7">
        <v>0.22</v>
      </c>
      <c r="H18" s="7">
        <v>0.31</v>
      </c>
      <c r="I18" s="7">
        <v>0.2</v>
      </c>
      <c r="J18" s="7">
        <v>0.22</v>
      </c>
      <c r="K18" s="7">
        <v>0.27</v>
      </c>
      <c r="L18" s="7">
        <v>0.3</v>
      </c>
      <c r="M18" s="7">
        <v>0.31</v>
      </c>
      <c r="N18" s="7">
        <v>0.22</v>
      </c>
      <c r="O18" s="7">
        <v>0.26</v>
      </c>
      <c r="P18" s="7">
        <v>0.22</v>
      </c>
      <c r="Q18" s="7">
        <v>0.34</v>
      </c>
      <c r="R18" s="7">
        <v>0.23</v>
      </c>
      <c r="S18" s="7">
        <v>0.23</v>
      </c>
      <c r="T18" s="7">
        <v>0.25</v>
      </c>
      <c r="U18" s="7">
        <v>0.31</v>
      </c>
      <c r="V18" s="7">
        <v>0.21</v>
      </c>
      <c r="W18" s="7">
        <v>0.26</v>
      </c>
      <c r="X18" s="7">
        <v>0.41</v>
      </c>
      <c r="Y18" s="7">
        <v>0.28999999999999998</v>
      </c>
      <c r="Z18" s="7">
        <v>0.24</v>
      </c>
      <c r="AA18" s="7">
        <v>0.25</v>
      </c>
      <c r="AB18" s="7">
        <v>0.24</v>
      </c>
      <c r="AC18" s="7">
        <v>0.21</v>
      </c>
      <c r="AD18" s="7">
        <v>0.24</v>
      </c>
      <c r="AE18" s="7">
        <v>0.35</v>
      </c>
      <c r="AF18" s="7">
        <v>0.25</v>
      </c>
      <c r="AG18" s="7">
        <v>0.15</v>
      </c>
      <c r="AH18" s="7">
        <v>0.23</v>
      </c>
      <c r="AI18" s="7">
        <v>0.22</v>
      </c>
      <c r="AJ18" s="7">
        <v>0.32</v>
      </c>
      <c r="AK18" s="7">
        <v>0.32</v>
      </c>
      <c r="AL18" s="7">
        <v>0.16</v>
      </c>
      <c r="AM18" s="7">
        <v>0.28000000000000003</v>
      </c>
      <c r="AN18" s="7">
        <v>0.21</v>
      </c>
      <c r="AO18" s="7">
        <v>0.42</v>
      </c>
      <c r="AP18" s="7">
        <v>0.15</v>
      </c>
      <c r="AQ18" s="7">
        <v>0.19</v>
      </c>
      <c r="AR18" s="7">
        <v>0.25</v>
      </c>
      <c r="AS18" s="7">
        <v>0.26</v>
      </c>
      <c r="AT18" s="7">
        <v>0.25</v>
      </c>
      <c r="AU18" s="7">
        <v>0.31</v>
      </c>
      <c r="AV18" s="7">
        <v>0.2</v>
      </c>
      <c r="AW18" s="7">
        <v>0.35</v>
      </c>
      <c r="AX18" s="7">
        <v>0.27</v>
      </c>
      <c r="AY18" s="7">
        <v>0.25</v>
      </c>
      <c r="AZ18" s="7">
        <v>0.28999999999999998</v>
      </c>
      <c r="BA18" s="7">
        <v>0.28000000000000003</v>
      </c>
      <c r="BB18" s="7">
        <v>0.28999999999999998</v>
      </c>
      <c r="BC18" s="7">
        <v>0.27</v>
      </c>
      <c r="BD18" s="7">
        <v>0.19</v>
      </c>
      <c r="BE18" s="7">
        <v>0.14000000000000001</v>
      </c>
      <c r="BF18" s="7">
        <v>0.27</v>
      </c>
      <c r="BG18" s="7">
        <v>0.19</v>
      </c>
      <c r="BH18" s="7">
        <v>0.31</v>
      </c>
      <c r="BI18" s="7">
        <v>0.12</v>
      </c>
      <c r="BJ18" s="7">
        <v>0.21</v>
      </c>
      <c r="BK18" s="7">
        <v>0.26</v>
      </c>
      <c r="BL18" s="7">
        <v>0.21</v>
      </c>
      <c r="BM18" s="7">
        <v>7.0000000000000007E-2</v>
      </c>
      <c r="BN18" s="7">
        <v>0.16</v>
      </c>
      <c r="BO18" s="7">
        <v>0.28999999999999998</v>
      </c>
      <c r="BP18" s="7">
        <v>0.42</v>
      </c>
      <c r="BQ18" s="7">
        <v>0.11</v>
      </c>
      <c r="BR18" s="7">
        <v>0.09</v>
      </c>
      <c r="BS18" s="7">
        <v>0.09</v>
      </c>
      <c r="BT18" s="7">
        <v>0.19</v>
      </c>
      <c r="BU18" s="7">
        <v>0.09</v>
      </c>
      <c r="BV18" s="7">
        <v>0.19</v>
      </c>
      <c r="BW18" s="7">
        <v>0.08</v>
      </c>
      <c r="BX18" s="7">
        <v>0.23</v>
      </c>
      <c r="BY18" s="7">
        <v>0.22</v>
      </c>
      <c r="BZ18" s="7">
        <v>0.22</v>
      </c>
    </row>
    <row r="19" spans="1:78" x14ac:dyDescent="0.25">
      <c r="A19" t="s">
        <v>166</v>
      </c>
    </row>
    <row r="20" spans="1:78" x14ac:dyDescent="0.25">
      <c r="A20" t="s">
        <v>104</v>
      </c>
    </row>
    <row r="21" spans="1:78" x14ac:dyDescent="0.25">
      <c r="A21" t="s">
        <v>221</v>
      </c>
      <c r="B21">
        <v>2528</v>
      </c>
      <c r="C21">
        <v>2202</v>
      </c>
      <c r="D21">
        <v>209</v>
      </c>
      <c r="E21">
        <v>118</v>
      </c>
      <c r="F21">
        <v>525</v>
      </c>
      <c r="G21">
        <v>1408</v>
      </c>
      <c r="H21">
        <v>596</v>
      </c>
      <c r="I21">
        <v>673</v>
      </c>
      <c r="J21">
        <v>861</v>
      </c>
      <c r="K21">
        <v>469</v>
      </c>
      <c r="L21">
        <v>525</v>
      </c>
      <c r="M21">
        <v>581</v>
      </c>
      <c r="N21">
        <v>1614</v>
      </c>
      <c r="O21">
        <v>257</v>
      </c>
      <c r="P21">
        <v>75</v>
      </c>
      <c r="Q21">
        <v>318</v>
      </c>
      <c r="R21">
        <v>2211</v>
      </c>
      <c r="S21">
        <v>1633</v>
      </c>
      <c r="T21">
        <v>510</v>
      </c>
      <c r="U21">
        <v>351</v>
      </c>
      <c r="V21">
        <v>2066</v>
      </c>
      <c r="W21">
        <v>217</v>
      </c>
      <c r="X21">
        <v>215</v>
      </c>
      <c r="Y21">
        <v>295</v>
      </c>
      <c r="Z21">
        <v>2233</v>
      </c>
      <c r="AA21">
        <v>2521</v>
      </c>
      <c r="AB21">
        <v>2225</v>
      </c>
      <c r="AC21">
        <v>341</v>
      </c>
      <c r="AD21">
        <v>2043</v>
      </c>
      <c r="AE21">
        <v>116</v>
      </c>
      <c r="AF21">
        <v>1959</v>
      </c>
      <c r="AG21">
        <v>483</v>
      </c>
      <c r="AH21">
        <v>18</v>
      </c>
      <c r="AI21">
        <v>1975</v>
      </c>
      <c r="AJ21">
        <v>173</v>
      </c>
      <c r="AK21">
        <v>330</v>
      </c>
      <c r="AL21">
        <v>1307</v>
      </c>
      <c r="AM21">
        <v>1062</v>
      </c>
      <c r="AN21">
        <v>30</v>
      </c>
      <c r="AO21">
        <v>122</v>
      </c>
      <c r="AP21">
        <v>290</v>
      </c>
      <c r="AQ21">
        <v>262</v>
      </c>
      <c r="AR21">
        <v>222</v>
      </c>
      <c r="AS21">
        <v>131</v>
      </c>
      <c r="AT21">
        <v>225</v>
      </c>
      <c r="AU21">
        <v>156</v>
      </c>
      <c r="AV21">
        <v>248</v>
      </c>
      <c r="AW21">
        <v>56</v>
      </c>
      <c r="AX21">
        <v>150</v>
      </c>
      <c r="AY21">
        <v>203</v>
      </c>
      <c r="AZ21">
        <v>150</v>
      </c>
      <c r="BA21">
        <v>103</v>
      </c>
      <c r="BB21">
        <v>167</v>
      </c>
      <c r="BC21">
        <v>153</v>
      </c>
      <c r="BD21">
        <v>13</v>
      </c>
      <c r="BE21">
        <v>520</v>
      </c>
      <c r="BF21">
        <v>2008</v>
      </c>
      <c r="BG21">
        <v>1582</v>
      </c>
      <c r="BH21">
        <v>946</v>
      </c>
      <c r="BI21">
        <v>796</v>
      </c>
      <c r="BJ21">
        <v>394</v>
      </c>
      <c r="BK21">
        <v>264</v>
      </c>
      <c r="BL21">
        <v>80</v>
      </c>
      <c r="BM21">
        <v>595</v>
      </c>
      <c r="BN21">
        <v>902</v>
      </c>
      <c r="BO21">
        <v>737</v>
      </c>
      <c r="BP21">
        <v>294</v>
      </c>
      <c r="BQ21">
        <v>636</v>
      </c>
      <c r="BR21">
        <v>1043</v>
      </c>
      <c r="BS21">
        <v>1020</v>
      </c>
      <c r="BT21">
        <v>219</v>
      </c>
      <c r="BU21">
        <v>362</v>
      </c>
      <c r="BV21">
        <v>139</v>
      </c>
      <c r="BW21">
        <v>518</v>
      </c>
      <c r="BX21">
        <v>1841</v>
      </c>
      <c r="BY21">
        <v>1901</v>
      </c>
      <c r="BZ21">
        <v>1656</v>
      </c>
    </row>
    <row r="22" spans="1:78" x14ac:dyDescent="0.25">
      <c r="B22" s="7">
        <v>0.42</v>
      </c>
      <c r="C22" s="7">
        <v>0.43</v>
      </c>
      <c r="D22" s="7">
        <v>0.37</v>
      </c>
      <c r="E22" s="7">
        <v>0.33</v>
      </c>
      <c r="F22" s="7">
        <v>0.45</v>
      </c>
      <c r="G22" s="7">
        <v>0.45</v>
      </c>
      <c r="H22" s="7">
        <v>0.35</v>
      </c>
      <c r="I22" s="7">
        <v>0.46</v>
      </c>
      <c r="J22" s="7">
        <v>0.45</v>
      </c>
      <c r="K22" s="7">
        <v>0.38</v>
      </c>
      <c r="L22" s="7">
        <v>0.37</v>
      </c>
      <c r="M22" s="7">
        <v>0.35</v>
      </c>
      <c r="N22" s="7">
        <v>0.46</v>
      </c>
      <c r="O22" s="7">
        <v>0.4</v>
      </c>
      <c r="P22" s="7">
        <v>0.39</v>
      </c>
      <c r="Q22" s="7">
        <v>0.33</v>
      </c>
      <c r="R22" s="7">
        <v>0.44</v>
      </c>
      <c r="S22" s="7">
        <v>0.44</v>
      </c>
      <c r="T22" s="7">
        <v>0.41</v>
      </c>
      <c r="U22" s="7">
        <v>0.36</v>
      </c>
      <c r="V22" s="7">
        <v>0.47</v>
      </c>
      <c r="W22" s="7">
        <v>0.36</v>
      </c>
      <c r="X22" s="7">
        <v>0.25</v>
      </c>
      <c r="Y22" s="7">
        <v>0.41</v>
      </c>
      <c r="Z22" s="7">
        <v>0.42</v>
      </c>
      <c r="AA22" s="7">
        <v>0.42</v>
      </c>
      <c r="AB22" s="7">
        <v>0.42</v>
      </c>
      <c r="AC22" s="7">
        <v>0.48</v>
      </c>
      <c r="AD22" s="7">
        <v>0.44</v>
      </c>
      <c r="AE22" s="7">
        <v>0.22</v>
      </c>
      <c r="AF22" s="7">
        <v>0.42</v>
      </c>
      <c r="AG22" s="7">
        <v>0.53</v>
      </c>
      <c r="AH22" s="7">
        <v>0.46</v>
      </c>
      <c r="AI22" s="7">
        <v>0.45</v>
      </c>
      <c r="AJ22" s="7">
        <v>0.31</v>
      </c>
      <c r="AK22" s="7">
        <v>0.34</v>
      </c>
      <c r="AL22" s="7">
        <v>0.55000000000000004</v>
      </c>
      <c r="AM22" s="7">
        <v>0.37</v>
      </c>
      <c r="AN22" s="7">
        <v>0.51</v>
      </c>
      <c r="AO22" s="7">
        <v>0.17</v>
      </c>
      <c r="AP22" s="7">
        <v>0.49</v>
      </c>
      <c r="AQ22" s="7">
        <v>0.46</v>
      </c>
      <c r="AR22" s="7">
        <v>0.41</v>
      </c>
      <c r="AS22" s="7">
        <v>0.41</v>
      </c>
      <c r="AT22" s="7">
        <v>0.4</v>
      </c>
      <c r="AU22" s="7">
        <v>0.45</v>
      </c>
      <c r="AV22" s="7">
        <v>0.51</v>
      </c>
      <c r="AW22" s="7">
        <v>0.39</v>
      </c>
      <c r="AX22" s="7">
        <v>0.37</v>
      </c>
      <c r="AY22" s="7">
        <v>0.38</v>
      </c>
      <c r="AZ22" s="7">
        <v>0.36</v>
      </c>
      <c r="BA22" s="7">
        <v>0.35</v>
      </c>
      <c r="BB22" s="7">
        <v>0.38</v>
      </c>
      <c r="BC22" s="7">
        <v>0.49</v>
      </c>
      <c r="BD22" s="7">
        <v>0.51</v>
      </c>
      <c r="BE22" s="7">
        <v>0.57999999999999996</v>
      </c>
      <c r="BF22" s="7">
        <v>0.39</v>
      </c>
      <c r="BG22" s="7">
        <v>0.48</v>
      </c>
      <c r="BH22" s="7">
        <v>0.35</v>
      </c>
      <c r="BI22" s="7">
        <v>0.61</v>
      </c>
      <c r="BJ22" s="7">
        <v>0.45</v>
      </c>
      <c r="BK22" s="7">
        <v>0.34</v>
      </c>
      <c r="BL22" s="7">
        <v>0.4</v>
      </c>
      <c r="BM22" s="7">
        <v>0.67</v>
      </c>
      <c r="BN22" s="7">
        <v>0.54</v>
      </c>
      <c r="BO22" s="7">
        <v>0.34</v>
      </c>
      <c r="BP22" s="7">
        <v>0.23</v>
      </c>
      <c r="BQ22" s="7">
        <v>0.63</v>
      </c>
      <c r="BR22" s="7">
        <v>0.66</v>
      </c>
      <c r="BS22" s="7">
        <v>0.67</v>
      </c>
      <c r="BT22" s="7">
        <v>0.49</v>
      </c>
      <c r="BU22" s="7">
        <v>0.67</v>
      </c>
      <c r="BV22" s="7">
        <v>0.47</v>
      </c>
      <c r="BW22" s="7">
        <v>0.68</v>
      </c>
      <c r="BX22" s="7">
        <v>0.46</v>
      </c>
      <c r="BY22" s="7">
        <v>0.47</v>
      </c>
      <c r="BZ22" s="7">
        <v>0.47</v>
      </c>
    </row>
    <row r="23" spans="1:78" x14ac:dyDescent="0.25">
      <c r="A23" t="s">
        <v>222</v>
      </c>
      <c r="B23">
        <v>3314</v>
      </c>
      <c r="C23">
        <v>2753</v>
      </c>
      <c r="D23">
        <v>334</v>
      </c>
      <c r="E23">
        <v>227</v>
      </c>
      <c r="F23">
        <v>627</v>
      </c>
      <c r="G23">
        <v>1630</v>
      </c>
      <c r="H23">
        <v>1057</v>
      </c>
      <c r="I23">
        <v>757</v>
      </c>
      <c r="J23">
        <v>986</v>
      </c>
      <c r="K23">
        <v>734</v>
      </c>
      <c r="L23">
        <v>838</v>
      </c>
      <c r="M23">
        <v>1035</v>
      </c>
      <c r="N23">
        <v>1832</v>
      </c>
      <c r="O23">
        <v>341</v>
      </c>
      <c r="P23">
        <v>106</v>
      </c>
      <c r="Q23">
        <v>599</v>
      </c>
      <c r="R23">
        <v>2714</v>
      </c>
      <c r="S23">
        <v>1994</v>
      </c>
      <c r="T23">
        <v>694</v>
      </c>
      <c r="U23">
        <v>572</v>
      </c>
      <c r="V23">
        <v>2301</v>
      </c>
      <c r="W23">
        <v>376</v>
      </c>
      <c r="X23">
        <v>613</v>
      </c>
      <c r="Y23">
        <v>404</v>
      </c>
      <c r="Z23">
        <v>2909</v>
      </c>
      <c r="AA23">
        <v>3306</v>
      </c>
      <c r="AB23">
        <v>2902</v>
      </c>
      <c r="AC23">
        <v>369</v>
      </c>
      <c r="AD23">
        <v>2571</v>
      </c>
      <c r="AE23">
        <v>346</v>
      </c>
      <c r="AF23">
        <v>2636</v>
      </c>
      <c r="AG23">
        <v>427</v>
      </c>
      <c r="AH23">
        <v>20</v>
      </c>
      <c r="AI23">
        <v>2295</v>
      </c>
      <c r="AJ23">
        <v>363</v>
      </c>
      <c r="AK23">
        <v>620</v>
      </c>
      <c r="AL23">
        <v>1032</v>
      </c>
      <c r="AM23">
        <v>1723</v>
      </c>
      <c r="AN23">
        <v>28</v>
      </c>
      <c r="AO23">
        <v>524</v>
      </c>
      <c r="AP23">
        <v>284</v>
      </c>
      <c r="AQ23">
        <v>298</v>
      </c>
      <c r="AR23">
        <v>296</v>
      </c>
      <c r="AS23">
        <v>183</v>
      </c>
      <c r="AT23">
        <v>322</v>
      </c>
      <c r="AU23">
        <v>184</v>
      </c>
      <c r="AV23">
        <v>231</v>
      </c>
      <c r="AW23">
        <v>85</v>
      </c>
      <c r="AX23">
        <v>244</v>
      </c>
      <c r="AY23">
        <v>313</v>
      </c>
      <c r="AZ23">
        <v>262</v>
      </c>
      <c r="BA23">
        <v>182</v>
      </c>
      <c r="BB23">
        <v>263</v>
      </c>
      <c r="BC23">
        <v>154</v>
      </c>
      <c r="BD23">
        <v>12</v>
      </c>
      <c r="BE23">
        <v>372</v>
      </c>
      <c r="BF23">
        <v>2942</v>
      </c>
      <c r="BG23">
        <v>1673</v>
      </c>
      <c r="BH23">
        <v>1641</v>
      </c>
      <c r="BI23">
        <v>499</v>
      </c>
      <c r="BJ23">
        <v>463</v>
      </c>
      <c r="BK23">
        <v>489</v>
      </c>
      <c r="BL23">
        <v>116</v>
      </c>
      <c r="BM23">
        <v>288</v>
      </c>
      <c r="BN23">
        <v>766</v>
      </c>
      <c r="BO23">
        <v>1397</v>
      </c>
      <c r="BP23">
        <v>863</v>
      </c>
      <c r="BQ23">
        <v>367</v>
      </c>
      <c r="BR23">
        <v>519</v>
      </c>
      <c r="BS23">
        <v>495</v>
      </c>
      <c r="BT23">
        <v>223</v>
      </c>
      <c r="BU23">
        <v>174</v>
      </c>
      <c r="BV23">
        <v>156</v>
      </c>
      <c r="BW23">
        <v>235</v>
      </c>
      <c r="BX23">
        <v>2098</v>
      </c>
      <c r="BY23">
        <v>2057</v>
      </c>
      <c r="BZ23">
        <v>1791</v>
      </c>
    </row>
    <row r="24" spans="1:78" x14ac:dyDescent="0.25">
      <c r="B24" s="7">
        <v>0.55000000000000004</v>
      </c>
      <c r="C24" s="7">
        <v>0.54</v>
      </c>
      <c r="D24" s="7">
        <v>0.6</v>
      </c>
      <c r="E24" s="7">
        <v>0.64</v>
      </c>
      <c r="F24" s="7">
        <v>0.53</v>
      </c>
      <c r="G24" s="7">
        <v>0.52</v>
      </c>
      <c r="H24" s="7">
        <v>0.62</v>
      </c>
      <c r="I24" s="7">
        <v>0.52</v>
      </c>
      <c r="J24" s="7">
        <v>0.52</v>
      </c>
      <c r="K24" s="7">
        <v>0.6</v>
      </c>
      <c r="L24" s="7">
        <v>0.59</v>
      </c>
      <c r="M24" s="7">
        <v>0.62</v>
      </c>
      <c r="N24" s="7">
        <v>0.52</v>
      </c>
      <c r="O24" s="7">
        <v>0.53</v>
      </c>
      <c r="P24" s="7">
        <v>0.54</v>
      </c>
      <c r="Q24" s="7">
        <v>0.63</v>
      </c>
      <c r="R24" s="7">
        <v>0.54</v>
      </c>
      <c r="S24" s="7">
        <v>0.54</v>
      </c>
      <c r="T24" s="7">
        <v>0.56000000000000005</v>
      </c>
      <c r="U24" s="7">
        <v>0.59</v>
      </c>
      <c r="V24" s="7">
        <v>0.52</v>
      </c>
      <c r="W24" s="7">
        <v>0.62</v>
      </c>
      <c r="X24" s="7">
        <v>0.7</v>
      </c>
      <c r="Y24" s="7">
        <v>0.56000000000000005</v>
      </c>
      <c r="Z24" s="7">
        <v>0.55000000000000004</v>
      </c>
      <c r="AA24" s="7">
        <v>0.55000000000000004</v>
      </c>
      <c r="AB24" s="7">
        <v>0.55000000000000004</v>
      </c>
      <c r="AC24" s="7">
        <v>0.52</v>
      </c>
      <c r="AD24" s="7">
        <v>0.55000000000000004</v>
      </c>
      <c r="AE24" s="7">
        <v>0.66</v>
      </c>
      <c r="AF24" s="7">
        <v>0.56000000000000005</v>
      </c>
      <c r="AG24" s="7">
        <v>0.46</v>
      </c>
      <c r="AH24" s="7">
        <v>0.52</v>
      </c>
      <c r="AI24" s="7">
        <v>0.53</v>
      </c>
      <c r="AJ24" s="7">
        <v>0.66</v>
      </c>
      <c r="AK24" s="7">
        <v>0.63</v>
      </c>
      <c r="AL24" s="7">
        <v>0.44</v>
      </c>
      <c r="AM24" s="7">
        <v>0.61</v>
      </c>
      <c r="AN24" s="7">
        <v>0.47</v>
      </c>
      <c r="AO24" s="7">
        <v>0.75</v>
      </c>
      <c r="AP24" s="7">
        <v>0.48</v>
      </c>
      <c r="AQ24" s="7">
        <v>0.53</v>
      </c>
      <c r="AR24" s="7">
        <v>0.54</v>
      </c>
      <c r="AS24" s="7">
        <v>0.57999999999999996</v>
      </c>
      <c r="AT24" s="7">
        <v>0.57999999999999996</v>
      </c>
      <c r="AU24" s="7">
        <v>0.53</v>
      </c>
      <c r="AV24" s="7">
        <v>0.47</v>
      </c>
      <c r="AW24" s="7">
        <v>0.59</v>
      </c>
      <c r="AX24" s="7">
        <v>0.6</v>
      </c>
      <c r="AY24" s="7">
        <v>0.59</v>
      </c>
      <c r="AZ24" s="7">
        <v>0.63</v>
      </c>
      <c r="BA24" s="7">
        <v>0.62</v>
      </c>
      <c r="BB24" s="7">
        <v>0.6</v>
      </c>
      <c r="BC24" s="7">
        <v>0.49</v>
      </c>
      <c r="BD24" s="7">
        <v>0.47</v>
      </c>
      <c r="BE24" s="7">
        <v>0.41</v>
      </c>
      <c r="BF24" s="7">
        <v>0.57999999999999996</v>
      </c>
      <c r="BG24" s="7">
        <v>0.51</v>
      </c>
      <c r="BH24" s="7">
        <v>0.61</v>
      </c>
      <c r="BI24" s="7">
        <v>0.38</v>
      </c>
      <c r="BJ24" s="7">
        <v>0.53</v>
      </c>
      <c r="BK24" s="7">
        <v>0.64</v>
      </c>
      <c r="BL24" s="7">
        <v>0.57999999999999996</v>
      </c>
      <c r="BM24" s="7">
        <v>0.33</v>
      </c>
      <c r="BN24" s="7">
        <v>0.46</v>
      </c>
      <c r="BO24" s="7">
        <v>0.65</v>
      </c>
      <c r="BP24" s="7">
        <v>0.69</v>
      </c>
      <c r="BQ24" s="7">
        <v>0.36</v>
      </c>
      <c r="BR24" s="7">
        <v>0.33</v>
      </c>
      <c r="BS24" s="7">
        <v>0.32</v>
      </c>
      <c r="BT24" s="7">
        <v>0.5</v>
      </c>
      <c r="BU24" s="7">
        <v>0.32</v>
      </c>
      <c r="BV24" s="7">
        <v>0.53</v>
      </c>
      <c r="BW24" s="7">
        <v>0.31</v>
      </c>
      <c r="BX24" s="7">
        <v>0.52</v>
      </c>
      <c r="BY24" s="7">
        <v>0.51</v>
      </c>
      <c r="BZ24" s="7">
        <v>0.51</v>
      </c>
    </row>
    <row r="25" spans="1:78" x14ac:dyDescent="0.25">
      <c r="A25" t="s">
        <v>40</v>
      </c>
      <c r="B25">
        <v>19</v>
      </c>
      <c r="C25">
        <v>14</v>
      </c>
      <c r="D25">
        <v>5</v>
      </c>
      <c r="E25">
        <v>1</v>
      </c>
      <c r="F25">
        <v>3</v>
      </c>
      <c r="G25">
        <v>8</v>
      </c>
      <c r="H25">
        <v>8</v>
      </c>
      <c r="I25">
        <v>2</v>
      </c>
      <c r="J25">
        <v>5</v>
      </c>
      <c r="K25">
        <v>6</v>
      </c>
      <c r="L25">
        <v>6</v>
      </c>
      <c r="M25">
        <v>4</v>
      </c>
      <c r="N25">
        <v>4</v>
      </c>
      <c r="O25">
        <v>12</v>
      </c>
      <c r="P25">
        <v>0</v>
      </c>
      <c r="Q25">
        <v>1</v>
      </c>
      <c r="R25">
        <v>18</v>
      </c>
      <c r="S25">
        <v>8</v>
      </c>
      <c r="T25">
        <v>3</v>
      </c>
      <c r="U25">
        <v>9</v>
      </c>
      <c r="V25">
        <v>9</v>
      </c>
      <c r="W25">
        <v>4</v>
      </c>
      <c r="X25">
        <v>4</v>
      </c>
      <c r="Y25">
        <v>0</v>
      </c>
      <c r="Z25">
        <v>19</v>
      </c>
      <c r="AA25">
        <v>19</v>
      </c>
      <c r="AB25">
        <v>19</v>
      </c>
      <c r="AC25">
        <v>0</v>
      </c>
      <c r="AD25">
        <v>8</v>
      </c>
      <c r="AE25">
        <v>4</v>
      </c>
      <c r="AF25">
        <v>13</v>
      </c>
      <c r="AG25">
        <v>1</v>
      </c>
      <c r="AH25">
        <v>0</v>
      </c>
      <c r="AI25">
        <v>7</v>
      </c>
      <c r="AJ25">
        <v>1</v>
      </c>
      <c r="AK25">
        <v>5</v>
      </c>
      <c r="AL25">
        <v>2</v>
      </c>
      <c r="AM25">
        <v>5</v>
      </c>
      <c r="AN25">
        <v>0</v>
      </c>
      <c r="AO25">
        <v>6</v>
      </c>
      <c r="AP25">
        <v>3</v>
      </c>
      <c r="AQ25">
        <v>0</v>
      </c>
      <c r="AR25">
        <v>3</v>
      </c>
      <c r="AS25">
        <v>0</v>
      </c>
      <c r="AT25">
        <v>0</v>
      </c>
      <c r="AU25">
        <v>3</v>
      </c>
      <c r="AV25">
        <v>2</v>
      </c>
      <c r="AW25">
        <v>1</v>
      </c>
      <c r="AX25">
        <v>4</v>
      </c>
      <c r="AY25">
        <v>0</v>
      </c>
      <c r="AZ25">
        <v>1</v>
      </c>
      <c r="BA25">
        <v>1</v>
      </c>
      <c r="BB25">
        <v>2</v>
      </c>
      <c r="BC25">
        <v>0</v>
      </c>
      <c r="BD25">
        <v>0</v>
      </c>
      <c r="BE25">
        <v>0</v>
      </c>
      <c r="BF25">
        <v>19</v>
      </c>
      <c r="BG25">
        <v>5</v>
      </c>
      <c r="BH25">
        <v>14</v>
      </c>
      <c r="BI25">
        <v>1</v>
      </c>
      <c r="BJ25">
        <v>2</v>
      </c>
      <c r="BK25">
        <v>1</v>
      </c>
      <c r="BL25">
        <v>0</v>
      </c>
      <c r="BM25">
        <v>0</v>
      </c>
      <c r="BN25">
        <v>1</v>
      </c>
      <c r="BO25">
        <v>3</v>
      </c>
      <c r="BP25">
        <v>15</v>
      </c>
      <c r="BQ25">
        <v>1</v>
      </c>
      <c r="BR25">
        <v>1</v>
      </c>
      <c r="BS25">
        <v>2</v>
      </c>
      <c r="BT25">
        <v>0</v>
      </c>
      <c r="BU25">
        <v>0</v>
      </c>
      <c r="BV25">
        <v>0</v>
      </c>
      <c r="BW25">
        <v>1</v>
      </c>
      <c r="BX25">
        <v>4</v>
      </c>
      <c r="BY25">
        <v>6</v>
      </c>
      <c r="BZ25">
        <v>4</v>
      </c>
    </row>
    <row r="26" spans="1:78" x14ac:dyDescent="0.25">
      <c r="B26">
        <v>0</v>
      </c>
      <c r="C26">
        <v>0</v>
      </c>
      <c r="D26" s="7">
        <v>0.01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 s="7">
        <v>0.02</v>
      </c>
      <c r="P26" t="s">
        <v>106</v>
      </c>
      <c r="Q26">
        <v>0</v>
      </c>
      <c r="R26">
        <v>0</v>
      </c>
      <c r="S26">
        <v>0</v>
      </c>
      <c r="T26">
        <v>0</v>
      </c>
      <c r="U26" s="7">
        <v>0.01</v>
      </c>
      <c r="V26">
        <v>0</v>
      </c>
      <c r="W26" s="7">
        <v>0.01</v>
      </c>
      <c r="X26" s="7">
        <v>0.01</v>
      </c>
      <c r="Y26" t="s">
        <v>106</v>
      </c>
      <c r="Z26">
        <v>0</v>
      </c>
      <c r="AA26">
        <v>0</v>
      </c>
      <c r="AB26">
        <v>0</v>
      </c>
      <c r="AC26" t="s">
        <v>106</v>
      </c>
      <c r="AD26">
        <v>0</v>
      </c>
      <c r="AE26" s="7">
        <v>0.01</v>
      </c>
      <c r="AF26">
        <v>0</v>
      </c>
      <c r="AG26">
        <v>0</v>
      </c>
      <c r="AH26" t="s">
        <v>106</v>
      </c>
      <c r="AI26">
        <v>0</v>
      </c>
      <c r="AJ26">
        <v>0</v>
      </c>
      <c r="AK26" s="7">
        <v>0.01</v>
      </c>
      <c r="AL26">
        <v>0</v>
      </c>
      <c r="AM26">
        <v>0</v>
      </c>
      <c r="AN26" t="s">
        <v>106</v>
      </c>
      <c r="AO26" s="7">
        <v>0.01</v>
      </c>
      <c r="AP26">
        <v>0</v>
      </c>
      <c r="AQ26" t="s">
        <v>106</v>
      </c>
      <c r="AR26" s="7">
        <v>0.01</v>
      </c>
      <c r="AS26" t="s">
        <v>106</v>
      </c>
      <c r="AT26" t="s">
        <v>106</v>
      </c>
      <c r="AU26" s="7">
        <v>0.01</v>
      </c>
      <c r="AV26">
        <v>0</v>
      </c>
      <c r="AW26">
        <v>0</v>
      </c>
      <c r="AX26" s="7">
        <v>0.01</v>
      </c>
      <c r="AY26" t="s">
        <v>106</v>
      </c>
      <c r="AZ26">
        <v>0</v>
      </c>
      <c r="BA26">
        <v>0</v>
      </c>
      <c r="BB26">
        <v>0</v>
      </c>
      <c r="BC26" t="s">
        <v>106</v>
      </c>
      <c r="BD26" t="s">
        <v>106</v>
      </c>
      <c r="BE26" t="s">
        <v>106</v>
      </c>
      <c r="BF26">
        <v>0</v>
      </c>
      <c r="BG26">
        <v>0</v>
      </c>
      <c r="BH26" s="7">
        <v>0.01</v>
      </c>
      <c r="BI26">
        <v>0</v>
      </c>
      <c r="BJ26">
        <v>0</v>
      </c>
      <c r="BK26">
        <v>0</v>
      </c>
      <c r="BL26" t="s">
        <v>106</v>
      </c>
      <c r="BM26" t="s">
        <v>106</v>
      </c>
      <c r="BN26">
        <v>0</v>
      </c>
      <c r="BO26">
        <v>0</v>
      </c>
      <c r="BP26" s="7">
        <v>0.01</v>
      </c>
      <c r="BQ26">
        <v>0</v>
      </c>
      <c r="BR26">
        <v>0</v>
      </c>
      <c r="BS26">
        <v>0</v>
      </c>
      <c r="BT26" t="s">
        <v>106</v>
      </c>
      <c r="BU26" t="s">
        <v>106</v>
      </c>
      <c r="BV26" t="s">
        <v>106</v>
      </c>
      <c r="BW26">
        <v>0</v>
      </c>
      <c r="BX26">
        <v>0</v>
      </c>
      <c r="BY26">
        <v>0</v>
      </c>
      <c r="BZ26">
        <v>0</v>
      </c>
    </row>
    <row r="27" spans="1:78" x14ac:dyDescent="0.25">
      <c r="A27" t="s">
        <v>41</v>
      </c>
      <c r="B27">
        <v>126</v>
      </c>
      <c r="C27">
        <v>104</v>
      </c>
      <c r="D27">
        <v>13</v>
      </c>
      <c r="E27">
        <v>10</v>
      </c>
      <c r="F27">
        <v>17</v>
      </c>
      <c r="G27">
        <v>61</v>
      </c>
      <c r="H27">
        <v>47</v>
      </c>
      <c r="I27">
        <v>22</v>
      </c>
      <c r="J27">
        <v>43</v>
      </c>
      <c r="K27">
        <v>19</v>
      </c>
      <c r="L27">
        <v>42</v>
      </c>
      <c r="M27">
        <v>38</v>
      </c>
      <c r="N27">
        <v>43</v>
      </c>
      <c r="O27">
        <v>31</v>
      </c>
      <c r="P27">
        <v>13</v>
      </c>
      <c r="Q27">
        <v>31</v>
      </c>
      <c r="R27">
        <v>95</v>
      </c>
      <c r="S27">
        <v>54</v>
      </c>
      <c r="T27">
        <v>25</v>
      </c>
      <c r="U27">
        <v>44</v>
      </c>
      <c r="V27">
        <v>64</v>
      </c>
      <c r="W27">
        <v>11</v>
      </c>
      <c r="X27">
        <v>37</v>
      </c>
      <c r="Y27">
        <v>17</v>
      </c>
      <c r="Z27">
        <v>109</v>
      </c>
      <c r="AA27">
        <v>124</v>
      </c>
      <c r="AB27">
        <v>107</v>
      </c>
      <c r="AC27">
        <v>5</v>
      </c>
      <c r="AD27">
        <v>58</v>
      </c>
      <c r="AE27">
        <v>56</v>
      </c>
      <c r="AF27">
        <v>88</v>
      </c>
      <c r="AG27">
        <v>8</v>
      </c>
      <c r="AH27">
        <v>1</v>
      </c>
      <c r="AI27">
        <v>75</v>
      </c>
      <c r="AJ27">
        <v>12</v>
      </c>
      <c r="AK27">
        <v>26</v>
      </c>
      <c r="AL27">
        <v>21</v>
      </c>
      <c r="AM27">
        <v>51</v>
      </c>
      <c r="AN27">
        <v>1</v>
      </c>
      <c r="AO27">
        <v>50</v>
      </c>
      <c r="AP27">
        <v>13</v>
      </c>
      <c r="AQ27">
        <v>7</v>
      </c>
      <c r="AR27">
        <v>25</v>
      </c>
      <c r="AS27">
        <v>4</v>
      </c>
      <c r="AT27">
        <v>8</v>
      </c>
      <c r="AU27">
        <v>4</v>
      </c>
      <c r="AV27">
        <v>8</v>
      </c>
      <c r="AW27">
        <v>1</v>
      </c>
      <c r="AX27">
        <v>11</v>
      </c>
      <c r="AY27">
        <v>18</v>
      </c>
      <c r="AZ27">
        <v>1</v>
      </c>
      <c r="BA27">
        <v>8</v>
      </c>
      <c r="BB27">
        <v>10</v>
      </c>
      <c r="BC27">
        <v>6</v>
      </c>
      <c r="BD27">
        <v>1</v>
      </c>
      <c r="BE27">
        <v>8</v>
      </c>
      <c r="BF27">
        <v>118</v>
      </c>
      <c r="BG27">
        <v>38</v>
      </c>
      <c r="BH27">
        <v>88</v>
      </c>
      <c r="BI27">
        <v>6</v>
      </c>
      <c r="BJ27">
        <v>9</v>
      </c>
      <c r="BK27">
        <v>13</v>
      </c>
      <c r="BL27">
        <v>3</v>
      </c>
      <c r="BM27">
        <v>1</v>
      </c>
      <c r="BN27">
        <v>12</v>
      </c>
      <c r="BO27">
        <v>27</v>
      </c>
      <c r="BP27">
        <v>86</v>
      </c>
      <c r="BQ27">
        <v>3</v>
      </c>
      <c r="BR27">
        <v>9</v>
      </c>
      <c r="BS27">
        <v>8</v>
      </c>
      <c r="BT27">
        <v>8</v>
      </c>
      <c r="BU27">
        <v>1</v>
      </c>
      <c r="BV27">
        <v>1</v>
      </c>
      <c r="BW27">
        <v>2</v>
      </c>
      <c r="BX27">
        <v>58</v>
      </c>
      <c r="BY27">
        <v>57</v>
      </c>
      <c r="BZ27">
        <v>53</v>
      </c>
    </row>
    <row r="28" spans="1:78" x14ac:dyDescent="0.25">
      <c r="B28" s="7">
        <v>0.02</v>
      </c>
      <c r="C28" s="7">
        <v>0.02</v>
      </c>
      <c r="D28" s="7">
        <v>0.02</v>
      </c>
      <c r="E28" s="7">
        <v>0.03</v>
      </c>
      <c r="F28" s="7">
        <v>0.01</v>
      </c>
      <c r="G28" s="7">
        <v>0.02</v>
      </c>
      <c r="H28" s="7">
        <v>0.03</v>
      </c>
      <c r="I28" s="7">
        <v>0.01</v>
      </c>
      <c r="J28" s="7">
        <v>0.02</v>
      </c>
      <c r="K28" s="7">
        <v>0.02</v>
      </c>
      <c r="L28" s="7">
        <v>0.03</v>
      </c>
      <c r="M28" s="7">
        <v>0.02</v>
      </c>
      <c r="N28" s="7">
        <v>0.01</v>
      </c>
      <c r="O28" s="7">
        <v>0.05</v>
      </c>
      <c r="P28" s="7">
        <v>7.0000000000000007E-2</v>
      </c>
      <c r="Q28" s="7">
        <v>0.03</v>
      </c>
      <c r="R28" s="7">
        <v>0.02</v>
      </c>
      <c r="S28" s="7">
        <v>0.01</v>
      </c>
      <c r="T28" s="7">
        <v>0.02</v>
      </c>
      <c r="U28" s="7">
        <v>0.05</v>
      </c>
      <c r="V28" s="7">
        <v>0.01</v>
      </c>
      <c r="W28" s="7">
        <v>0.02</v>
      </c>
      <c r="X28" s="7">
        <v>0.04</v>
      </c>
      <c r="Y28" s="7">
        <v>0.02</v>
      </c>
      <c r="Z28" s="7">
        <v>0.02</v>
      </c>
      <c r="AA28" s="7">
        <v>0.02</v>
      </c>
      <c r="AB28" s="7">
        <v>0.02</v>
      </c>
      <c r="AC28" s="7">
        <v>0.01</v>
      </c>
      <c r="AD28" s="7">
        <v>0.01</v>
      </c>
      <c r="AE28" s="7">
        <v>0.11</v>
      </c>
      <c r="AF28" s="7">
        <v>0.02</v>
      </c>
      <c r="AG28" s="7">
        <v>0.01</v>
      </c>
      <c r="AH28" s="7">
        <v>0.02</v>
      </c>
      <c r="AI28" s="7">
        <v>0.02</v>
      </c>
      <c r="AJ28" s="7">
        <v>0.02</v>
      </c>
      <c r="AK28" s="7">
        <v>0.03</v>
      </c>
      <c r="AL28" s="7">
        <v>0.01</v>
      </c>
      <c r="AM28" s="7">
        <v>0.02</v>
      </c>
      <c r="AN28" s="7">
        <v>0.02</v>
      </c>
      <c r="AO28" s="7">
        <v>7.0000000000000007E-2</v>
      </c>
      <c r="AP28" s="7">
        <v>0.02</v>
      </c>
      <c r="AQ28" s="7">
        <v>0.01</v>
      </c>
      <c r="AR28" s="7">
        <v>0.04</v>
      </c>
      <c r="AS28" s="7">
        <v>0.01</v>
      </c>
      <c r="AT28" s="7">
        <v>0.01</v>
      </c>
      <c r="AU28" s="7">
        <v>0.01</v>
      </c>
      <c r="AV28" s="7">
        <v>0.02</v>
      </c>
      <c r="AW28" s="7">
        <v>0.01</v>
      </c>
      <c r="AX28" s="7">
        <v>0.03</v>
      </c>
      <c r="AY28" s="7">
        <v>0.03</v>
      </c>
      <c r="AZ28">
        <v>0</v>
      </c>
      <c r="BA28" s="7">
        <v>0.03</v>
      </c>
      <c r="BB28" s="7">
        <v>0.02</v>
      </c>
      <c r="BC28" s="7">
        <v>0.02</v>
      </c>
      <c r="BD28" s="7">
        <v>0.02</v>
      </c>
      <c r="BE28" s="7">
        <v>0.01</v>
      </c>
      <c r="BF28" s="7">
        <v>0.02</v>
      </c>
      <c r="BG28" s="7">
        <v>0.01</v>
      </c>
      <c r="BH28" s="7">
        <v>0.03</v>
      </c>
      <c r="BI28">
        <v>0</v>
      </c>
      <c r="BJ28" s="7">
        <v>0.01</v>
      </c>
      <c r="BK28" s="7">
        <v>0.02</v>
      </c>
      <c r="BL28" s="7">
        <v>0.01</v>
      </c>
      <c r="BM28">
        <v>0</v>
      </c>
      <c r="BN28" s="7">
        <v>0.01</v>
      </c>
      <c r="BO28" s="7">
        <v>0.01</v>
      </c>
      <c r="BP28" s="7">
        <v>7.0000000000000007E-2</v>
      </c>
      <c r="BQ28">
        <v>0</v>
      </c>
      <c r="BR28" s="7">
        <v>0.01</v>
      </c>
      <c r="BS28" s="7">
        <v>0.01</v>
      </c>
      <c r="BT28" s="7">
        <v>0.02</v>
      </c>
      <c r="BU28">
        <v>0</v>
      </c>
      <c r="BV28">
        <v>0</v>
      </c>
      <c r="BW28">
        <v>0</v>
      </c>
      <c r="BX28" s="7">
        <v>0.01</v>
      </c>
      <c r="BY28" s="7">
        <v>0.01</v>
      </c>
      <c r="BZ28" s="7">
        <v>0.02</v>
      </c>
    </row>
    <row r="29" spans="1:78" x14ac:dyDescent="0.25">
      <c r="A29" t="s">
        <v>193</v>
      </c>
      <c r="B29">
        <v>2.2610000000000001</v>
      </c>
      <c r="C29">
        <v>2.2869999999999999</v>
      </c>
      <c r="D29">
        <v>2.149</v>
      </c>
      <c r="E29">
        <v>2.0699999999999998</v>
      </c>
      <c r="F29">
        <v>2.3159999999999998</v>
      </c>
      <c r="G29">
        <v>2.3250000000000002</v>
      </c>
      <c r="H29">
        <v>2.1070000000000002</v>
      </c>
      <c r="I29">
        <v>2.359</v>
      </c>
      <c r="J29">
        <v>2.3290000000000002</v>
      </c>
      <c r="K29">
        <v>2.1720000000000002</v>
      </c>
      <c r="L29">
        <v>2.1469999999999998</v>
      </c>
      <c r="M29">
        <v>2.1019999999999999</v>
      </c>
      <c r="N29">
        <v>2.34</v>
      </c>
      <c r="O29">
        <v>2.2450000000000001</v>
      </c>
      <c r="P29">
        <v>2.2450000000000001</v>
      </c>
      <c r="Q29">
        <v>2.0640000000000001</v>
      </c>
      <c r="R29">
        <v>2.298</v>
      </c>
      <c r="S29">
        <v>2.3050000000000002</v>
      </c>
      <c r="T29">
        <v>2.234</v>
      </c>
      <c r="U29">
        <v>2.1339999999999999</v>
      </c>
      <c r="V29">
        <v>2.3490000000000002</v>
      </c>
      <c r="W29">
        <v>2.1389999999999998</v>
      </c>
      <c r="X29">
        <v>1.875</v>
      </c>
      <c r="Y29">
        <v>2.2250000000000001</v>
      </c>
      <c r="Z29">
        <v>2.266</v>
      </c>
      <c r="AA29">
        <v>2.2610000000000001</v>
      </c>
      <c r="AB29">
        <v>2.2650000000000001</v>
      </c>
      <c r="AC29">
        <v>2.3809999999999998</v>
      </c>
      <c r="AD29">
        <v>2.2799999999999998</v>
      </c>
      <c r="AE29">
        <v>1.88</v>
      </c>
      <c r="AF29">
        <v>2.2410000000000001</v>
      </c>
      <c r="AG29">
        <v>2.516</v>
      </c>
      <c r="AH29">
        <v>2.4169999999999998</v>
      </c>
      <c r="AI29">
        <v>2.3279999999999998</v>
      </c>
      <c r="AJ29">
        <v>2.04</v>
      </c>
      <c r="AK29">
        <v>2.0699999999999998</v>
      </c>
      <c r="AL29">
        <v>2.5129999999999999</v>
      </c>
      <c r="AM29">
        <v>2.1629999999999998</v>
      </c>
      <c r="AN29">
        <v>2.4420000000000002</v>
      </c>
      <c r="AO29">
        <v>1.76</v>
      </c>
      <c r="AP29">
        <v>2.4489999999999998</v>
      </c>
      <c r="AQ29">
        <v>2.407</v>
      </c>
      <c r="AR29">
        <v>2.2429999999999999</v>
      </c>
      <c r="AS29">
        <v>2.214</v>
      </c>
      <c r="AT29">
        <v>2.2370000000000001</v>
      </c>
      <c r="AU29">
        <v>2.2269999999999999</v>
      </c>
      <c r="AV29">
        <v>2.359</v>
      </c>
      <c r="AW29">
        <v>2.1150000000000002</v>
      </c>
      <c r="AX29">
        <v>2.1629999999999998</v>
      </c>
      <c r="AY29">
        <v>2.2080000000000002</v>
      </c>
      <c r="AZ29">
        <v>2.1579999999999999</v>
      </c>
      <c r="BA29">
        <v>2.133</v>
      </c>
      <c r="BB29">
        <v>2.1480000000000001</v>
      </c>
      <c r="BC29">
        <v>2.3460000000000001</v>
      </c>
      <c r="BD29">
        <v>2.355</v>
      </c>
      <c r="BE29">
        <v>2.5830000000000002</v>
      </c>
      <c r="BF29">
        <v>2.2029999999999998</v>
      </c>
      <c r="BG29">
        <v>2.3860000000000001</v>
      </c>
      <c r="BH29">
        <v>2.1040000000000001</v>
      </c>
      <c r="BI29">
        <v>2.6269999999999998</v>
      </c>
      <c r="BJ29">
        <v>2.331</v>
      </c>
      <c r="BK29">
        <v>2.1440000000000001</v>
      </c>
      <c r="BL29">
        <v>2.2749999999999999</v>
      </c>
      <c r="BM29">
        <v>2.7669999999999999</v>
      </c>
      <c r="BN29">
        <v>2.4849999999999999</v>
      </c>
      <c r="BO29">
        <v>2.11</v>
      </c>
      <c r="BP29">
        <v>1.833</v>
      </c>
      <c r="BQ29">
        <v>2.6709999999999998</v>
      </c>
      <c r="BR29">
        <v>2.7360000000000002</v>
      </c>
      <c r="BS29">
        <v>2.746</v>
      </c>
      <c r="BT29">
        <v>2.3919999999999999</v>
      </c>
      <c r="BU29">
        <v>2.7650000000000001</v>
      </c>
      <c r="BV29">
        <v>2.3530000000000002</v>
      </c>
      <c r="BW29">
        <v>2.774</v>
      </c>
      <c r="BX29">
        <v>2.3220000000000001</v>
      </c>
      <c r="BY29">
        <v>2.35</v>
      </c>
      <c r="BZ29">
        <v>2.3460000000000001</v>
      </c>
    </row>
    <row r="30" spans="1:78" x14ac:dyDescent="0.25">
      <c r="A30" t="s">
        <v>194</v>
      </c>
      <c r="B30">
        <v>0.92900000000000005</v>
      </c>
      <c r="C30">
        <v>0.93</v>
      </c>
      <c r="D30">
        <v>0.92</v>
      </c>
      <c r="E30">
        <v>0.9</v>
      </c>
      <c r="F30">
        <v>0.90100000000000002</v>
      </c>
      <c r="G30">
        <v>0.92400000000000004</v>
      </c>
      <c r="H30">
        <v>0.94099999999999995</v>
      </c>
      <c r="I30">
        <v>0.91200000000000003</v>
      </c>
      <c r="J30">
        <v>0.92800000000000005</v>
      </c>
      <c r="K30">
        <v>0.90900000000000003</v>
      </c>
      <c r="L30">
        <v>0.94699999999999995</v>
      </c>
      <c r="M30">
        <v>0.92300000000000004</v>
      </c>
      <c r="N30">
        <v>0.91700000000000004</v>
      </c>
      <c r="O30">
        <v>0.97299999999999998</v>
      </c>
      <c r="P30">
        <v>0.879</v>
      </c>
      <c r="Q30">
        <v>0.96</v>
      </c>
      <c r="R30">
        <v>0.91900000000000004</v>
      </c>
      <c r="S30">
        <v>0.92200000000000004</v>
      </c>
      <c r="T30">
        <v>0.91300000000000003</v>
      </c>
      <c r="U30">
        <v>0.96099999999999997</v>
      </c>
      <c r="V30">
        <v>0.92</v>
      </c>
      <c r="W30">
        <v>0.86299999999999999</v>
      </c>
      <c r="X30">
        <v>0.90400000000000003</v>
      </c>
      <c r="Y30">
        <v>0.98299999999999998</v>
      </c>
      <c r="Z30">
        <v>0.92100000000000004</v>
      </c>
      <c r="AA30">
        <v>0.92900000000000005</v>
      </c>
      <c r="AB30">
        <v>0.92100000000000004</v>
      </c>
      <c r="AC30">
        <v>0.94</v>
      </c>
      <c r="AD30">
        <v>0.92600000000000005</v>
      </c>
      <c r="AE30">
        <v>0.85199999999999998</v>
      </c>
      <c r="AF30">
        <v>0.92</v>
      </c>
      <c r="AG30">
        <v>0.91500000000000004</v>
      </c>
      <c r="AH30">
        <v>1.0620000000000001</v>
      </c>
      <c r="AI30">
        <v>0.92100000000000004</v>
      </c>
      <c r="AJ30">
        <v>0.89400000000000002</v>
      </c>
      <c r="AK30">
        <v>0.91900000000000004</v>
      </c>
      <c r="AL30">
        <v>0.90400000000000003</v>
      </c>
      <c r="AM30">
        <v>0.91</v>
      </c>
      <c r="AN30">
        <v>0.97699999999999998</v>
      </c>
      <c r="AO30">
        <v>0.80800000000000005</v>
      </c>
      <c r="AP30">
        <v>0.875</v>
      </c>
      <c r="AQ30">
        <v>0.94499999999999995</v>
      </c>
      <c r="AR30">
        <v>0.93500000000000005</v>
      </c>
      <c r="AS30">
        <v>0.91100000000000003</v>
      </c>
      <c r="AT30">
        <v>0.92600000000000005</v>
      </c>
      <c r="AU30">
        <v>0.98699999999999999</v>
      </c>
      <c r="AV30">
        <v>0.85499999999999998</v>
      </c>
      <c r="AW30">
        <v>0.97499999999999998</v>
      </c>
      <c r="AX30">
        <v>0.90300000000000002</v>
      </c>
      <c r="AY30">
        <v>0.91</v>
      </c>
      <c r="AZ30">
        <v>0.95099999999999996</v>
      </c>
      <c r="BA30">
        <v>0.91500000000000004</v>
      </c>
      <c r="BB30">
        <v>0.91700000000000004</v>
      </c>
      <c r="BC30">
        <v>1.01</v>
      </c>
      <c r="BD30">
        <v>0.83399999999999996</v>
      </c>
      <c r="BE30">
        <v>0.89300000000000002</v>
      </c>
      <c r="BF30">
        <v>0.92400000000000004</v>
      </c>
      <c r="BG30">
        <v>0.90400000000000003</v>
      </c>
      <c r="BH30">
        <v>0.93600000000000005</v>
      </c>
      <c r="BI30">
        <v>0.87</v>
      </c>
      <c r="BJ30">
        <v>0.89200000000000002</v>
      </c>
      <c r="BK30">
        <v>0.872</v>
      </c>
      <c r="BL30">
        <v>0.89400000000000002</v>
      </c>
      <c r="BM30">
        <v>0.80500000000000005</v>
      </c>
      <c r="BN30">
        <v>0.88200000000000001</v>
      </c>
      <c r="BO30">
        <v>0.89500000000000002</v>
      </c>
      <c r="BP30">
        <v>0.879</v>
      </c>
      <c r="BQ30">
        <v>0.85299999999999998</v>
      </c>
      <c r="BR30">
        <v>0.82699999999999996</v>
      </c>
      <c r="BS30">
        <v>0.82799999999999996</v>
      </c>
      <c r="BT30">
        <v>0.90900000000000003</v>
      </c>
      <c r="BU30">
        <v>0.85099999999999998</v>
      </c>
      <c r="BV30">
        <v>0.86599999999999999</v>
      </c>
      <c r="BW30">
        <v>0.82299999999999995</v>
      </c>
      <c r="BX30">
        <v>0.93300000000000005</v>
      </c>
      <c r="BY30">
        <v>0.93200000000000005</v>
      </c>
      <c r="BZ30">
        <v>0.93200000000000005</v>
      </c>
    </row>
    <row r="31" spans="1:78" x14ac:dyDescent="0.25">
      <c r="A31" t="s">
        <v>195</v>
      </c>
      <c r="B31">
        <v>0</v>
      </c>
      <c r="C31">
        <v>0</v>
      </c>
      <c r="D31">
        <v>2E-3</v>
      </c>
      <c r="E31">
        <v>2E-3</v>
      </c>
      <c r="F31">
        <v>1E-3</v>
      </c>
      <c r="G31">
        <v>0</v>
      </c>
      <c r="H31">
        <v>0</v>
      </c>
      <c r="I31">
        <v>1E-3</v>
      </c>
      <c r="J31">
        <v>1E-3</v>
      </c>
      <c r="K31">
        <v>1E-3</v>
      </c>
      <c r="L31">
        <v>0</v>
      </c>
      <c r="M31">
        <v>0</v>
      </c>
      <c r="N31">
        <v>0</v>
      </c>
      <c r="O31">
        <v>2E-3</v>
      </c>
      <c r="P31">
        <v>4.0000000000000001E-3</v>
      </c>
      <c r="Q31">
        <v>1E-3</v>
      </c>
      <c r="R31">
        <v>0</v>
      </c>
      <c r="S31">
        <v>0</v>
      </c>
      <c r="T31">
        <v>1E-3</v>
      </c>
      <c r="U31">
        <v>1E-3</v>
      </c>
      <c r="V31">
        <v>0</v>
      </c>
      <c r="W31">
        <v>1E-3</v>
      </c>
      <c r="X31">
        <v>1E-3</v>
      </c>
      <c r="Y31">
        <v>1E-3</v>
      </c>
      <c r="Z31">
        <v>0</v>
      </c>
      <c r="AA31">
        <v>0</v>
      </c>
      <c r="AB31">
        <v>0</v>
      </c>
      <c r="AC31">
        <v>1E-3</v>
      </c>
      <c r="AD31">
        <v>0</v>
      </c>
      <c r="AE31">
        <v>2E-3</v>
      </c>
      <c r="AF31">
        <v>0</v>
      </c>
      <c r="AG31">
        <v>1E-3</v>
      </c>
      <c r="AH31">
        <v>3.1E-2</v>
      </c>
      <c r="AI31">
        <v>0</v>
      </c>
      <c r="AJ31">
        <v>1E-3</v>
      </c>
      <c r="AK31">
        <v>1E-3</v>
      </c>
      <c r="AL31">
        <v>0</v>
      </c>
      <c r="AM31">
        <v>0</v>
      </c>
      <c r="AN31">
        <v>1.7000000000000001E-2</v>
      </c>
      <c r="AO31">
        <v>1E-3</v>
      </c>
      <c r="AP31">
        <v>1E-3</v>
      </c>
      <c r="AQ31">
        <v>2E-3</v>
      </c>
      <c r="AR31">
        <v>2E-3</v>
      </c>
      <c r="AS31">
        <v>3.0000000000000001E-3</v>
      </c>
      <c r="AT31">
        <v>2E-3</v>
      </c>
      <c r="AU31">
        <v>3.0000000000000001E-3</v>
      </c>
      <c r="AV31">
        <v>1E-3</v>
      </c>
      <c r="AW31">
        <v>8.0000000000000002E-3</v>
      </c>
      <c r="AX31">
        <v>2E-3</v>
      </c>
      <c r="AY31">
        <v>2E-3</v>
      </c>
      <c r="AZ31">
        <v>2E-3</v>
      </c>
      <c r="BA31">
        <v>3.0000000000000001E-3</v>
      </c>
      <c r="BB31">
        <v>2E-3</v>
      </c>
      <c r="BC31">
        <v>3.0000000000000001E-3</v>
      </c>
      <c r="BD31">
        <v>2.9000000000000001E-2</v>
      </c>
      <c r="BE31">
        <v>1E-3</v>
      </c>
      <c r="BF31">
        <v>0</v>
      </c>
      <c r="BG31">
        <v>0</v>
      </c>
      <c r="BH31">
        <v>0</v>
      </c>
      <c r="BI31">
        <v>1E-3</v>
      </c>
      <c r="BJ31">
        <v>1E-3</v>
      </c>
      <c r="BK31">
        <v>1E-3</v>
      </c>
      <c r="BL31">
        <v>4.0000000000000001E-3</v>
      </c>
      <c r="BM31">
        <v>1E-3</v>
      </c>
      <c r="BN31">
        <v>0</v>
      </c>
      <c r="BO31">
        <v>0</v>
      </c>
      <c r="BP31">
        <v>1E-3</v>
      </c>
      <c r="BQ31">
        <v>1E-3</v>
      </c>
      <c r="BR31">
        <v>0</v>
      </c>
      <c r="BS31">
        <v>0</v>
      </c>
      <c r="BT31">
        <v>2E-3</v>
      </c>
      <c r="BU31">
        <v>1E-3</v>
      </c>
      <c r="BV31">
        <v>3.0000000000000001E-3</v>
      </c>
      <c r="BW31">
        <v>1E-3</v>
      </c>
      <c r="BX31">
        <v>0</v>
      </c>
      <c r="BY31">
        <v>0</v>
      </c>
      <c r="BZ31">
        <v>0</v>
      </c>
    </row>
  </sheetData>
  <pageMargins left="0.7" right="0.7" top="0.75" bottom="0.75" header="0.3" footer="0.3"/>
  <pageSetup orientation="landscape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935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937</v>
      </c>
      <c r="B11">
        <v>536</v>
      </c>
      <c r="C11">
        <v>471</v>
      </c>
      <c r="D11">
        <v>31</v>
      </c>
      <c r="E11">
        <v>34</v>
      </c>
      <c r="F11">
        <v>137</v>
      </c>
      <c r="G11">
        <v>336</v>
      </c>
      <c r="H11">
        <v>62</v>
      </c>
      <c r="I11">
        <v>135</v>
      </c>
      <c r="J11">
        <v>185</v>
      </c>
      <c r="K11">
        <v>110</v>
      </c>
      <c r="L11">
        <v>106</v>
      </c>
      <c r="M11">
        <v>108</v>
      </c>
      <c r="N11">
        <v>368</v>
      </c>
      <c r="O11">
        <v>50</v>
      </c>
      <c r="P11">
        <v>9</v>
      </c>
      <c r="Q11">
        <v>82</v>
      </c>
      <c r="R11">
        <v>454</v>
      </c>
      <c r="S11">
        <v>301</v>
      </c>
      <c r="T11">
        <v>147</v>
      </c>
      <c r="U11">
        <v>78</v>
      </c>
      <c r="V11">
        <v>501</v>
      </c>
      <c r="W11">
        <v>26</v>
      </c>
      <c r="X11">
        <v>8</v>
      </c>
      <c r="Y11">
        <v>57</v>
      </c>
      <c r="Z11">
        <v>479</v>
      </c>
      <c r="AA11">
        <v>535</v>
      </c>
      <c r="AB11">
        <v>478</v>
      </c>
      <c r="AC11">
        <v>81</v>
      </c>
      <c r="AD11">
        <v>408</v>
      </c>
      <c r="AE11">
        <v>44</v>
      </c>
      <c r="AF11">
        <v>391</v>
      </c>
      <c r="AG11">
        <v>109</v>
      </c>
      <c r="AH11">
        <v>4</v>
      </c>
      <c r="AI11">
        <v>383</v>
      </c>
      <c r="AJ11">
        <v>41</v>
      </c>
      <c r="AK11">
        <v>104</v>
      </c>
      <c r="AL11">
        <v>243</v>
      </c>
      <c r="AM11">
        <v>233</v>
      </c>
      <c r="AN11">
        <v>6</v>
      </c>
      <c r="AO11">
        <v>53</v>
      </c>
      <c r="AP11">
        <v>50</v>
      </c>
      <c r="AQ11">
        <v>56</v>
      </c>
      <c r="AR11">
        <v>52</v>
      </c>
      <c r="AS11">
        <v>42</v>
      </c>
      <c r="AT11">
        <v>35</v>
      </c>
      <c r="AU11">
        <v>31</v>
      </c>
      <c r="AV11">
        <v>44</v>
      </c>
      <c r="AW11">
        <v>7</v>
      </c>
      <c r="AX11">
        <v>21</v>
      </c>
      <c r="AY11">
        <v>53</v>
      </c>
      <c r="AZ11">
        <v>42</v>
      </c>
      <c r="BA11">
        <v>26</v>
      </c>
      <c r="BB11">
        <v>42</v>
      </c>
      <c r="BC11">
        <v>30</v>
      </c>
      <c r="BD11">
        <v>2</v>
      </c>
      <c r="BE11">
        <v>153</v>
      </c>
      <c r="BF11">
        <v>382</v>
      </c>
      <c r="BG11">
        <v>365</v>
      </c>
      <c r="BH11">
        <v>171</v>
      </c>
      <c r="BI11">
        <v>165</v>
      </c>
      <c r="BJ11">
        <v>94</v>
      </c>
      <c r="BK11">
        <v>68</v>
      </c>
      <c r="BL11">
        <v>29</v>
      </c>
      <c r="BM11">
        <v>132</v>
      </c>
      <c r="BN11">
        <v>179</v>
      </c>
      <c r="BO11">
        <v>155</v>
      </c>
      <c r="BP11">
        <v>70</v>
      </c>
      <c r="BQ11">
        <v>127</v>
      </c>
      <c r="BR11">
        <v>197</v>
      </c>
      <c r="BS11">
        <v>194</v>
      </c>
      <c r="BT11">
        <v>71</v>
      </c>
      <c r="BU11">
        <v>95</v>
      </c>
      <c r="BV11">
        <v>41</v>
      </c>
      <c r="BW11">
        <v>96</v>
      </c>
      <c r="BX11">
        <v>327</v>
      </c>
      <c r="BY11">
        <v>346</v>
      </c>
      <c r="BZ11">
        <v>273</v>
      </c>
    </row>
    <row r="12" spans="1:78" x14ac:dyDescent="0.25">
      <c r="B12" s="7">
        <v>0.09</v>
      </c>
      <c r="C12" s="7">
        <v>0.09</v>
      </c>
      <c r="D12" s="7">
        <v>0.05</v>
      </c>
      <c r="E12" s="7">
        <v>0.1</v>
      </c>
      <c r="F12" s="7">
        <v>0.12</v>
      </c>
      <c r="G12" s="7">
        <v>0.11</v>
      </c>
      <c r="H12" s="7">
        <v>0.04</v>
      </c>
      <c r="I12" s="7">
        <v>0.09</v>
      </c>
      <c r="J12" s="7">
        <v>0.1</v>
      </c>
      <c r="K12" s="7">
        <v>0.09</v>
      </c>
      <c r="L12" s="7">
        <v>7.0000000000000007E-2</v>
      </c>
      <c r="M12" s="7">
        <v>0.06</v>
      </c>
      <c r="N12" s="7">
        <v>0.11</v>
      </c>
      <c r="O12" s="7">
        <v>0.08</v>
      </c>
      <c r="P12" s="7">
        <v>0.05</v>
      </c>
      <c r="Q12" s="7">
        <v>0.09</v>
      </c>
      <c r="R12" s="7">
        <v>0.09</v>
      </c>
      <c r="S12" s="7">
        <v>0.08</v>
      </c>
      <c r="T12" s="7">
        <v>0.12</v>
      </c>
      <c r="U12" s="7">
        <v>0.08</v>
      </c>
      <c r="V12" s="7">
        <v>0.11</v>
      </c>
      <c r="W12" s="7">
        <v>0.04</v>
      </c>
      <c r="X12" s="7">
        <v>0.01</v>
      </c>
      <c r="Y12" s="7">
        <v>0.08</v>
      </c>
      <c r="Z12" s="7">
        <v>0.09</v>
      </c>
      <c r="AA12" s="7">
        <v>0.09</v>
      </c>
      <c r="AB12" s="7">
        <v>0.09</v>
      </c>
      <c r="AC12" s="7">
        <v>0.11</v>
      </c>
      <c r="AD12" s="7">
        <v>0.09</v>
      </c>
      <c r="AE12" s="7">
        <v>0.08</v>
      </c>
      <c r="AF12" s="7">
        <v>0.08</v>
      </c>
      <c r="AG12" s="7">
        <v>0.12</v>
      </c>
      <c r="AH12" s="7">
        <v>0.1</v>
      </c>
      <c r="AI12" s="7">
        <v>0.09</v>
      </c>
      <c r="AJ12" s="7">
        <v>7.0000000000000007E-2</v>
      </c>
      <c r="AK12" s="7">
        <v>0.11</v>
      </c>
      <c r="AL12" s="7">
        <v>0.1</v>
      </c>
      <c r="AM12" s="7">
        <v>0.08</v>
      </c>
      <c r="AN12" s="7">
        <v>0.1</v>
      </c>
      <c r="AO12" s="7">
        <v>0.08</v>
      </c>
      <c r="AP12" s="7">
        <v>0.08</v>
      </c>
      <c r="AQ12" s="7">
        <v>0.1</v>
      </c>
      <c r="AR12" s="7">
        <v>0.1</v>
      </c>
      <c r="AS12" s="7">
        <v>0.13</v>
      </c>
      <c r="AT12" s="7">
        <v>0.06</v>
      </c>
      <c r="AU12" s="7">
        <v>0.09</v>
      </c>
      <c r="AV12" s="7">
        <v>0.09</v>
      </c>
      <c r="AW12" s="7">
        <v>0.05</v>
      </c>
      <c r="AX12" s="7">
        <v>0.05</v>
      </c>
      <c r="AY12" s="7">
        <v>0.1</v>
      </c>
      <c r="AZ12" s="7">
        <v>0.1</v>
      </c>
      <c r="BA12" s="7">
        <v>0.09</v>
      </c>
      <c r="BB12" s="7">
        <v>0.1</v>
      </c>
      <c r="BC12" s="7">
        <v>0.1</v>
      </c>
      <c r="BD12" s="7">
        <v>7.0000000000000007E-2</v>
      </c>
      <c r="BE12" s="7">
        <v>0.17</v>
      </c>
      <c r="BF12" s="7">
        <v>0.08</v>
      </c>
      <c r="BG12" s="7">
        <v>0.11</v>
      </c>
      <c r="BH12" s="7">
        <v>0.06</v>
      </c>
      <c r="BI12" s="7">
        <v>0.13</v>
      </c>
      <c r="BJ12" s="7">
        <v>0.11</v>
      </c>
      <c r="BK12" s="7">
        <v>0.09</v>
      </c>
      <c r="BL12" s="7">
        <v>0.14000000000000001</v>
      </c>
      <c r="BM12" s="7">
        <v>0.15</v>
      </c>
      <c r="BN12" s="7">
        <v>0.11</v>
      </c>
      <c r="BO12" s="7">
        <v>7.0000000000000007E-2</v>
      </c>
      <c r="BP12" s="7">
        <v>0.06</v>
      </c>
      <c r="BQ12" s="7">
        <v>0.13</v>
      </c>
      <c r="BR12" s="7">
        <v>0.13</v>
      </c>
      <c r="BS12" s="7">
        <v>0.13</v>
      </c>
      <c r="BT12" s="7">
        <v>0.16</v>
      </c>
      <c r="BU12" s="7">
        <v>0.18</v>
      </c>
      <c r="BV12" s="7">
        <v>0.14000000000000001</v>
      </c>
      <c r="BW12" s="7">
        <v>0.13</v>
      </c>
      <c r="BX12" s="7">
        <v>0.08</v>
      </c>
      <c r="BY12" s="7">
        <v>0.09</v>
      </c>
      <c r="BZ12" s="7">
        <v>0.08</v>
      </c>
    </row>
    <row r="13" spans="1:78" x14ac:dyDescent="0.25">
      <c r="A13" t="s">
        <v>938</v>
      </c>
      <c r="B13">
        <v>418</v>
      </c>
      <c r="C13">
        <v>372</v>
      </c>
      <c r="D13">
        <v>22</v>
      </c>
      <c r="E13">
        <v>24</v>
      </c>
      <c r="F13">
        <v>106</v>
      </c>
      <c r="G13">
        <v>245</v>
      </c>
      <c r="H13">
        <v>66</v>
      </c>
      <c r="I13">
        <v>124</v>
      </c>
      <c r="J13">
        <v>157</v>
      </c>
      <c r="K13">
        <v>66</v>
      </c>
      <c r="L13">
        <v>70</v>
      </c>
      <c r="M13">
        <v>77</v>
      </c>
      <c r="N13">
        <v>296</v>
      </c>
      <c r="O13">
        <v>34</v>
      </c>
      <c r="P13">
        <v>11</v>
      </c>
      <c r="Q13">
        <v>61</v>
      </c>
      <c r="R13">
        <v>357</v>
      </c>
      <c r="S13">
        <v>251</v>
      </c>
      <c r="T13">
        <v>107</v>
      </c>
      <c r="U13">
        <v>56</v>
      </c>
      <c r="V13">
        <v>377</v>
      </c>
      <c r="W13">
        <v>22</v>
      </c>
      <c r="X13">
        <v>17</v>
      </c>
      <c r="Y13">
        <v>55</v>
      </c>
      <c r="Z13">
        <v>362</v>
      </c>
      <c r="AA13">
        <v>418</v>
      </c>
      <c r="AB13">
        <v>362</v>
      </c>
      <c r="AC13">
        <v>59</v>
      </c>
      <c r="AD13">
        <v>311</v>
      </c>
      <c r="AE13">
        <v>47</v>
      </c>
      <c r="AF13">
        <v>307</v>
      </c>
      <c r="AG13">
        <v>83</v>
      </c>
      <c r="AH13">
        <v>6</v>
      </c>
      <c r="AI13">
        <v>316</v>
      </c>
      <c r="AJ13">
        <v>29</v>
      </c>
      <c r="AK13">
        <v>65</v>
      </c>
      <c r="AL13">
        <v>182</v>
      </c>
      <c r="AM13">
        <v>182</v>
      </c>
      <c r="AN13">
        <v>2</v>
      </c>
      <c r="AO13">
        <v>51</v>
      </c>
      <c r="AP13">
        <v>34</v>
      </c>
      <c r="AQ13">
        <v>53</v>
      </c>
      <c r="AR13">
        <v>50</v>
      </c>
      <c r="AS13">
        <v>26</v>
      </c>
      <c r="AT13">
        <v>25</v>
      </c>
      <c r="AU13">
        <v>17</v>
      </c>
      <c r="AV13">
        <v>32</v>
      </c>
      <c r="AW13">
        <v>5</v>
      </c>
      <c r="AX13">
        <v>16</v>
      </c>
      <c r="AY13">
        <v>53</v>
      </c>
      <c r="AZ13">
        <v>33</v>
      </c>
      <c r="BA13">
        <v>19</v>
      </c>
      <c r="BB13">
        <v>24</v>
      </c>
      <c r="BC13">
        <v>27</v>
      </c>
      <c r="BD13">
        <v>4</v>
      </c>
      <c r="BE13">
        <v>85</v>
      </c>
      <c r="BF13">
        <v>333</v>
      </c>
      <c r="BG13">
        <v>269</v>
      </c>
      <c r="BH13">
        <v>149</v>
      </c>
      <c r="BI13">
        <v>128</v>
      </c>
      <c r="BJ13">
        <v>77</v>
      </c>
      <c r="BK13">
        <v>40</v>
      </c>
      <c r="BL13">
        <v>19</v>
      </c>
      <c r="BM13">
        <v>93</v>
      </c>
      <c r="BN13">
        <v>143</v>
      </c>
      <c r="BO13">
        <v>118</v>
      </c>
      <c r="BP13">
        <v>64</v>
      </c>
      <c r="BQ13">
        <v>110</v>
      </c>
      <c r="BR13">
        <v>150</v>
      </c>
      <c r="BS13">
        <v>153</v>
      </c>
      <c r="BT13">
        <v>35</v>
      </c>
      <c r="BU13">
        <v>58</v>
      </c>
      <c r="BV13">
        <v>26</v>
      </c>
      <c r="BW13">
        <v>84</v>
      </c>
      <c r="BX13">
        <v>251</v>
      </c>
      <c r="BY13">
        <v>250</v>
      </c>
      <c r="BZ13">
        <v>204</v>
      </c>
    </row>
    <row r="14" spans="1:78" x14ac:dyDescent="0.25">
      <c r="B14" s="7">
        <v>7.0000000000000007E-2</v>
      </c>
      <c r="C14" s="7">
        <v>7.0000000000000007E-2</v>
      </c>
      <c r="D14" s="7">
        <v>0.04</v>
      </c>
      <c r="E14" s="7">
        <v>7.0000000000000007E-2</v>
      </c>
      <c r="F14" s="7">
        <v>0.09</v>
      </c>
      <c r="G14" s="7">
        <v>0.08</v>
      </c>
      <c r="H14" s="7">
        <v>0.04</v>
      </c>
      <c r="I14" s="7">
        <v>0.09</v>
      </c>
      <c r="J14" s="7">
        <v>0.08</v>
      </c>
      <c r="K14" s="7">
        <v>0.05</v>
      </c>
      <c r="L14" s="7">
        <v>0.05</v>
      </c>
      <c r="M14" s="7">
        <v>0.05</v>
      </c>
      <c r="N14" s="7">
        <v>0.08</v>
      </c>
      <c r="O14" s="7">
        <v>0.05</v>
      </c>
      <c r="P14" s="7">
        <v>0.05</v>
      </c>
      <c r="Q14" s="7">
        <v>0.06</v>
      </c>
      <c r="R14" s="7">
        <v>7.0000000000000007E-2</v>
      </c>
      <c r="S14" s="7">
        <v>7.0000000000000007E-2</v>
      </c>
      <c r="T14" s="7">
        <v>0.09</v>
      </c>
      <c r="U14" s="7">
        <v>0.06</v>
      </c>
      <c r="V14" s="7">
        <v>0.08</v>
      </c>
      <c r="W14" s="7">
        <v>0.04</v>
      </c>
      <c r="X14" s="7">
        <v>0.02</v>
      </c>
      <c r="Y14" s="7">
        <v>0.08</v>
      </c>
      <c r="Z14" s="7">
        <v>7.0000000000000007E-2</v>
      </c>
      <c r="AA14" s="7">
        <v>7.0000000000000007E-2</v>
      </c>
      <c r="AB14" s="7">
        <v>7.0000000000000007E-2</v>
      </c>
      <c r="AC14" s="7">
        <v>0.08</v>
      </c>
      <c r="AD14" s="7">
        <v>7.0000000000000007E-2</v>
      </c>
      <c r="AE14" s="7">
        <v>0.09</v>
      </c>
      <c r="AF14" s="7">
        <v>7.0000000000000007E-2</v>
      </c>
      <c r="AG14" s="7">
        <v>0.09</v>
      </c>
      <c r="AH14" s="7">
        <v>0.15</v>
      </c>
      <c r="AI14" s="7">
        <v>7.0000000000000007E-2</v>
      </c>
      <c r="AJ14" s="7">
        <v>0.05</v>
      </c>
      <c r="AK14" s="7">
        <v>7.0000000000000007E-2</v>
      </c>
      <c r="AL14" s="7">
        <v>0.08</v>
      </c>
      <c r="AM14" s="7">
        <v>0.06</v>
      </c>
      <c r="AN14" s="7">
        <v>0.04</v>
      </c>
      <c r="AO14" s="7">
        <v>7.0000000000000007E-2</v>
      </c>
      <c r="AP14" s="7">
        <v>0.06</v>
      </c>
      <c r="AQ14" s="7">
        <v>0.09</v>
      </c>
      <c r="AR14" s="7">
        <v>0.09</v>
      </c>
      <c r="AS14" s="7">
        <v>0.08</v>
      </c>
      <c r="AT14" s="7">
        <v>0.04</v>
      </c>
      <c r="AU14" s="7">
        <v>0.05</v>
      </c>
      <c r="AV14" s="7">
        <v>0.06</v>
      </c>
      <c r="AW14" s="7">
        <v>0.04</v>
      </c>
      <c r="AX14" s="7">
        <v>0.04</v>
      </c>
      <c r="AY14" s="7">
        <v>0.1</v>
      </c>
      <c r="AZ14" s="7">
        <v>0.08</v>
      </c>
      <c r="BA14" s="7">
        <v>7.0000000000000007E-2</v>
      </c>
      <c r="BB14" s="7">
        <v>0.05</v>
      </c>
      <c r="BC14" s="7">
        <v>0.08</v>
      </c>
      <c r="BD14" s="7">
        <v>0.17</v>
      </c>
      <c r="BE14" s="7">
        <v>0.09</v>
      </c>
      <c r="BF14" s="7">
        <v>7.0000000000000007E-2</v>
      </c>
      <c r="BG14" s="7">
        <v>0.08</v>
      </c>
      <c r="BH14" s="7">
        <v>0.06</v>
      </c>
      <c r="BI14" s="7">
        <v>0.1</v>
      </c>
      <c r="BJ14" s="7">
        <v>0.09</v>
      </c>
      <c r="BK14" s="7">
        <v>0.05</v>
      </c>
      <c r="BL14" s="7">
        <v>0.1</v>
      </c>
      <c r="BM14" s="7">
        <v>0.1</v>
      </c>
      <c r="BN14" s="7">
        <v>0.08</v>
      </c>
      <c r="BO14" s="7">
        <v>0.05</v>
      </c>
      <c r="BP14" s="7">
        <v>0.05</v>
      </c>
      <c r="BQ14" s="7">
        <v>0.11</v>
      </c>
      <c r="BR14" s="7">
        <v>0.1</v>
      </c>
      <c r="BS14" s="7">
        <v>0.1</v>
      </c>
      <c r="BT14" s="7">
        <v>0.08</v>
      </c>
      <c r="BU14" s="7">
        <v>0.11</v>
      </c>
      <c r="BV14" s="7">
        <v>0.09</v>
      </c>
      <c r="BW14" s="7">
        <v>0.11</v>
      </c>
      <c r="BX14" s="7">
        <v>0.06</v>
      </c>
      <c r="BY14" s="7">
        <v>0.06</v>
      </c>
      <c r="BZ14" s="7">
        <v>0.06</v>
      </c>
    </row>
    <row r="15" spans="1:78" x14ac:dyDescent="0.25">
      <c r="A15" t="s">
        <v>939</v>
      </c>
      <c r="B15">
        <v>400</v>
      </c>
      <c r="C15">
        <v>337</v>
      </c>
      <c r="D15">
        <v>35</v>
      </c>
      <c r="E15">
        <v>28</v>
      </c>
      <c r="F15">
        <v>88</v>
      </c>
      <c r="G15">
        <v>236</v>
      </c>
      <c r="H15">
        <v>77</v>
      </c>
      <c r="I15">
        <v>90</v>
      </c>
      <c r="J15">
        <v>136</v>
      </c>
      <c r="K15">
        <v>89</v>
      </c>
      <c r="L15">
        <v>85</v>
      </c>
      <c r="M15">
        <v>93</v>
      </c>
      <c r="N15">
        <v>267</v>
      </c>
      <c r="O15">
        <v>32</v>
      </c>
      <c r="P15">
        <v>9</v>
      </c>
      <c r="Q15">
        <v>66</v>
      </c>
      <c r="R15">
        <v>335</v>
      </c>
      <c r="S15">
        <v>226</v>
      </c>
      <c r="T15">
        <v>94</v>
      </c>
      <c r="U15">
        <v>74</v>
      </c>
      <c r="V15">
        <v>343</v>
      </c>
      <c r="W15">
        <v>26</v>
      </c>
      <c r="X15">
        <v>29</v>
      </c>
      <c r="Y15">
        <v>48</v>
      </c>
      <c r="Z15">
        <v>352</v>
      </c>
      <c r="AA15">
        <v>397</v>
      </c>
      <c r="AB15">
        <v>349</v>
      </c>
      <c r="AC15">
        <v>58</v>
      </c>
      <c r="AD15">
        <v>312</v>
      </c>
      <c r="AE15">
        <v>26</v>
      </c>
      <c r="AF15">
        <v>305</v>
      </c>
      <c r="AG15">
        <v>76</v>
      </c>
      <c r="AH15">
        <v>1</v>
      </c>
      <c r="AI15">
        <v>292</v>
      </c>
      <c r="AJ15">
        <v>32</v>
      </c>
      <c r="AK15">
        <v>76</v>
      </c>
      <c r="AL15">
        <v>180</v>
      </c>
      <c r="AM15">
        <v>179</v>
      </c>
      <c r="AN15">
        <v>4</v>
      </c>
      <c r="AO15">
        <v>38</v>
      </c>
      <c r="AP15">
        <v>29</v>
      </c>
      <c r="AQ15">
        <v>48</v>
      </c>
      <c r="AR15">
        <v>32</v>
      </c>
      <c r="AS15">
        <v>26</v>
      </c>
      <c r="AT15">
        <v>31</v>
      </c>
      <c r="AU15">
        <v>21</v>
      </c>
      <c r="AV15">
        <v>29</v>
      </c>
      <c r="AW15">
        <v>8</v>
      </c>
      <c r="AX15">
        <v>25</v>
      </c>
      <c r="AY15">
        <v>43</v>
      </c>
      <c r="AZ15">
        <v>16</v>
      </c>
      <c r="BA15">
        <v>26</v>
      </c>
      <c r="BB15">
        <v>45</v>
      </c>
      <c r="BC15">
        <v>20</v>
      </c>
      <c r="BD15">
        <v>2</v>
      </c>
      <c r="BE15">
        <v>107</v>
      </c>
      <c r="BF15">
        <v>293</v>
      </c>
      <c r="BG15">
        <v>272</v>
      </c>
      <c r="BH15">
        <v>129</v>
      </c>
      <c r="BI15">
        <v>117</v>
      </c>
      <c r="BJ15">
        <v>79</v>
      </c>
      <c r="BK15">
        <v>48</v>
      </c>
      <c r="BL15">
        <v>24</v>
      </c>
      <c r="BM15">
        <v>99</v>
      </c>
      <c r="BN15">
        <v>117</v>
      </c>
      <c r="BO15">
        <v>128</v>
      </c>
      <c r="BP15">
        <v>55</v>
      </c>
      <c r="BQ15">
        <v>89</v>
      </c>
      <c r="BR15">
        <v>144</v>
      </c>
      <c r="BS15">
        <v>143</v>
      </c>
      <c r="BT15">
        <v>54</v>
      </c>
      <c r="BU15">
        <v>66</v>
      </c>
      <c r="BV15">
        <v>29</v>
      </c>
      <c r="BW15">
        <v>68</v>
      </c>
      <c r="BX15">
        <v>269</v>
      </c>
      <c r="BY15">
        <v>285</v>
      </c>
      <c r="BZ15">
        <v>237</v>
      </c>
    </row>
    <row r="16" spans="1:78" x14ac:dyDescent="0.25">
      <c r="B16" s="7">
        <v>7.0000000000000007E-2</v>
      </c>
      <c r="C16" s="7">
        <v>7.0000000000000007E-2</v>
      </c>
      <c r="D16" s="7">
        <v>0.06</v>
      </c>
      <c r="E16" s="7">
        <v>0.08</v>
      </c>
      <c r="F16" s="7">
        <v>0.08</v>
      </c>
      <c r="G16" s="7">
        <v>0.08</v>
      </c>
      <c r="H16" s="7">
        <v>0.04</v>
      </c>
      <c r="I16" s="7">
        <v>0.06</v>
      </c>
      <c r="J16" s="7">
        <v>7.0000000000000007E-2</v>
      </c>
      <c r="K16" s="7">
        <v>7.0000000000000007E-2</v>
      </c>
      <c r="L16" s="7">
        <v>0.06</v>
      </c>
      <c r="M16" s="7">
        <v>0.06</v>
      </c>
      <c r="N16" s="7">
        <v>0.08</v>
      </c>
      <c r="O16" s="7">
        <v>0.05</v>
      </c>
      <c r="P16" s="7">
        <v>0.05</v>
      </c>
      <c r="Q16" s="7">
        <v>7.0000000000000007E-2</v>
      </c>
      <c r="R16" s="7">
        <v>7.0000000000000007E-2</v>
      </c>
      <c r="S16" s="7">
        <v>0.06</v>
      </c>
      <c r="T16" s="7">
        <v>0.08</v>
      </c>
      <c r="U16" s="7">
        <v>0.08</v>
      </c>
      <c r="V16" s="7">
        <v>0.08</v>
      </c>
      <c r="W16" s="7">
        <v>0.04</v>
      </c>
      <c r="X16" s="7">
        <v>0.03</v>
      </c>
      <c r="Y16" s="7">
        <v>7.0000000000000007E-2</v>
      </c>
      <c r="Z16" s="7">
        <v>7.0000000000000007E-2</v>
      </c>
      <c r="AA16" s="7">
        <v>7.0000000000000007E-2</v>
      </c>
      <c r="AB16" s="7">
        <v>7.0000000000000007E-2</v>
      </c>
      <c r="AC16" s="7">
        <v>0.08</v>
      </c>
      <c r="AD16" s="7">
        <v>7.0000000000000007E-2</v>
      </c>
      <c r="AE16" s="7">
        <v>0.05</v>
      </c>
      <c r="AF16" s="7">
        <v>0.06</v>
      </c>
      <c r="AG16" s="7">
        <v>0.08</v>
      </c>
      <c r="AH16" s="7">
        <v>0.03</v>
      </c>
      <c r="AI16" s="7">
        <v>7.0000000000000007E-2</v>
      </c>
      <c r="AJ16" s="7">
        <v>0.06</v>
      </c>
      <c r="AK16" s="7">
        <v>0.08</v>
      </c>
      <c r="AL16" s="7">
        <v>0.08</v>
      </c>
      <c r="AM16" s="7">
        <v>0.06</v>
      </c>
      <c r="AN16" s="7">
        <v>7.0000000000000007E-2</v>
      </c>
      <c r="AO16" s="7">
        <v>0.05</v>
      </c>
      <c r="AP16" s="7">
        <v>0.05</v>
      </c>
      <c r="AQ16" s="7">
        <v>0.08</v>
      </c>
      <c r="AR16" s="7">
        <v>0.06</v>
      </c>
      <c r="AS16" s="7">
        <v>0.08</v>
      </c>
      <c r="AT16" s="7">
        <v>0.06</v>
      </c>
      <c r="AU16" s="7">
        <v>0.06</v>
      </c>
      <c r="AV16" s="7">
        <v>0.06</v>
      </c>
      <c r="AW16" s="7">
        <v>0.06</v>
      </c>
      <c r="AX16" s="7">
        <v>0.06</v>
      </c>
      <c r="AY16" s="7">
        <v>0.08</v>
      </c>
      <c r="AZ16" s="7">
        <v>0.04</v>
      </c>
      <c r="BA16" s="7">
        <v>0.09</v>
      </c>
      <c r="BB16" s="7">
        <v>0.1</v>
      </c>
      <c r="BC16" s="7">
        <v>0.06</v>
      </c>
      <c r="BD16" s="7">
        <v>7.0000000000000007E-2</v>
      </c>
      <c r="BE16" s="7">
        <v>0.12</v>
      </c>
      <c r="BF16" s="7">
        <v>0.06</v>
      </c>
      <c r="BG16" s="7">
        <v>0.08</v>
      </c>
      <c r="BH16" s="7">
        <v>0.05</v>
      </c>
      <c r="BI16" s="7">
        <v>0.09</v>
      </c>
      <c r="BJ16" s="7">
        <v>0.09</v>
      </c>
      <c r="BK16" s="7">
        <v>0.06</v>
      </c>
      <c r="BL16" s="7">
        <v>0.12</v>
      </c>
      <c r="BM16" s="7">
        <v>0.11</v>
      </c>
      <c r="BN16" s="7">
        <v>7.0000000000000007E-2</v>
      </c>
      <c r="BO16" s="7">
        <v>0.06</v>
      </c>
      <c r="BP16" s="7">
        <v>0.04</v>
      </c>
      <c r="BQ16" s="7">
        <v>0.09</v>
      </c>
      <c r="BR16" s="7">
        <v>0.09</v>
      </c>
      <c r="BS16" s="7">
        <v>0.09</v>
      </c>
      <c r="BT16" s="7">
        <v>0.12</v>
      </c>
      <c r="BU16" s="7">
        <v>0.12</v>
      </c>
      <c r="BV16" s="7">
        <v>0.1</v>
      </c>
      <c r="BW16" s="7">
        <v>0.09</v>
      </c>
      <c r="BX16" s="7">
        <v>7.0000000000000007E-2</v>
      </c>
      <c r="BY16" s="7">
        <v>7.0000000000000007E-2</v>
      </c>
      <c r="BZ16" s="7">
        <v>7.0000000000000007E-2</v>
      </c>
    </row>
    <row r="17" spans="1:78" x14ac:dyDescent="0.25">
      <c r="A17" t="s">
        <v>940</v>
      </c>
      <c r="B17">
        <v>210</v>
      </c>
      <c r="C17">
        <v>178</v>
      </c>
      <c r="D17">
        <v>23</v>
      </c>
      <c r="E17">
        <v>10</v>
      </c>
      <c r="F17">
        <v>62</v>
      </c>
      <c r="G17">
        <v>114</v>
      </c>
      <c r="H17">
        <v>34</v>
      </c>
      <c r="I17">
        <v>60</v>
      </c>
      <c r="J17">
        <v>69</v>
      </c>
      <c r="K17">
        <v>48</v>
      </c>
      <c r="L17">
        <v>33</v>
      </c>
      <c r="M17">
        <v>37</v>
      </c>
      <c r="N17">
        <v>155</v>
      </c>
      <c r="O17">
        <v>15</v>
      </c>
      <c r="P17">
        <v>3</v>
      </c>
      <c r="Q17">
        <v>29</v>
      </c>
      <c r="R17">
        <v>181</v>
      </c>
      <c r="S17">
        <v>122</v>
      </c>
      <c r="T17">
        <v>55</v>
      </c>
      <c r="U17">
        <v>30</v>
      </c>
      <c r="V17">
        <v>181</v>
      </c>
      <c r="W17">
        <v>13</v>
      </c>
      <c r="X17">
        <v>14</v>
      </c>
      <c r="Y17">
        <v>23</v>
      </c>
      <c r="Z17">
        <v>188</v>
      </c>
      <c r="AA17">
        <v>208</v>
      </c>
      <c r="AB17">
        <v>185</v>
      </c>
      <c r="AC17">
        <v>31</v>
      </c>
      <c r="AD17">
        <v>157</v>
      </c>
      <c r="AE17">
        <v>17</v>
      </c>
      <c r="AF17">
        <v>157</v>
      </c>
      <c r="AG17">
        <v>39</v>
      </c>
      <c r="AH17">
        <v>3</v>
      </c>
      <c r="AI17">
        <v>178</v>
      </c>
      <c r="AJ17">
        <v>9</v>
      </c>
      <c r="AK17">
        <v>27</v>
      </c>
      <c r="AL17">
        <v>109</v>
      </c>
      <c r="AM17">
        <v>84</v>
      </c>
      <c r="AN17">
        <v>0</v>
      </c>
      <c r="AO17">
        <v>17</v>
      </c>
      <c r="AP17">
        <v>17</v>
      </c>
      <c r="AQ17">
        <v>18</v>
      </c>
      <c r="AR17">
        <v>27</v>
      </c>
      <c r="AS17">
        <v>7</v>
      </c>
      <c r="AT17">
        <v>19</v>
      </c>
      <c r="AU17">
        <v>17</v>
      </c>
      <c r="AV17">
        <v>14</v>
      </c>
      <c r="AW17">
        <v>2</v>
      </c>
      <c r="AX17">
        <v>20</v>
      </c>
      <c r="AY17">
        <v>19</v>
      </c>
      <c r="AZ17">
        <v>17</v>
      </c>
      <c r="BA17">
        <v>7</v>
      </c>
      <c r="BB17">
        <v>16</v>
      </c>
      <c r="BC17">
        <v>6</v>
      </c>
      <c r="BD17">
        <v>0</v>
      </c>
      <c r="BE17">
        <v>58</v>
      </c>
      <c r="BF17">
        <v>152</v>
      </c>
      <c r="BG17">
        <v>140</v>
      </c>
      <c r="BH17">
        <v>70</v>
      </c>
      <c r="BI17">
        <v>73</v>
      </c>
      <c r="BJ17">
        <v>37</v>
      </c>
      <c r="BK17">
        <v>14</v>
      </c>
      <c r="BL17">
        <v>12</v>
      </c>
      <c r="BM17">
        <v>55</v>
      </c>
      <c r="BN17">
        <v>77</v>
      </c>
      <c r="BO17">
        <v>40</v>
      </c>
      <c r="BP17">
        <v>39</v>
      </c>
      <c r="BQ17">
        <v>51</v>
      </c>
      <c r="BR17">
        <v>96</v>
      </c>
      <c r="BS17">
        <v>88</v>
      </c>
      <c r="BT17">
        <v>23</v>
      </c>
      <c r="BU17">
        <v>41</v>
      </c>
      <c r="BV17">
        <v>13</v>
      </c>
      <c r="BW17">
        <v>39</v>
      </c>
      <c r="BX17">
        <v>126</v>
      </c>
      <c r="BY17">
        <v>125</v>
      </c>
      <c r="BZ17">
        <v>98</v>
      </c>
    </row>
    <row r="18" spans="1:78" x14ac:dyDescent="0.25">
      <c r="B18" s="7">
        <v>0.04</v>
      </c>
      <c r="C18" s="7">
        <v>0.04</v>
      </c>
      <c r="D18" s="7">
        <v>0.04</v>
      </c>
      <c r="E18" s="7">
        <v>0.03</v>
      </c>
      <c r="F18" s="7">
        <v>0.05</v>
      </c>
      <c r="G18" s="7">
        <v>0.04</v>
      </c>
      <c r="H18" s="7">
        <v>0.02</v>
      </c>
      <c r="I18" s="7">
        <v>0.04</v>
      </c>
      <c r="J18" s="7">
        <v>0.04</v>
      </c>
      <c r="K18" s="7">
        <v>0.04</v>
      </c>
      <c r="L18" s="7">
        <v>0.02</v>
      </c>
      <c r="M18" s="7">
        <v>0.02</v>
      </c>
      <c r="N18" s="7">
        <v>0.04</v>
      </c>
      <c r="O18" s="7">
        <v>0.02</v>
      </c>
      <c r="P18" s="7">
        <v>0.02</v>
      </c>
      <c r="Q18" s="7">
        <v>0.03</v>
      </c>
      <c r="R18" s="7">
        <v>0.04</v>
      </c>
      <c r="S18" s="7">
        <v>0.03</v>
      </c>
      <c r="T18" s="7">
        <v>0.04</v>
      </c>
      <c r="U18" s="7">
        <v>0.03</v>
      </c>
      <c r="V18" s="7">
        <v>0.04</v>
      </c>
      <c r="W18" s="7">
        <v>0.02</v>
      </c>
      <c r="X18" s="7">
        <v>0.02</v>
      </c>
      <c r="Y18" s="7">
        <v>0.03</v>
      </c>
      <c r="Z18" s="7">
        <v>0.04</v>
      </c>
      <c r="AA18" s="7">
        <v>0.03</v>
      </c>
      <c r="AB18" s="7">
        <v>0.04</v>
      </c>
      <c r="AC18" s="7">
        <v>0.04</v>
      </c>
      <c r="AD18" s="7">
        <v>0.03</v>
      </c>
      <c r="AE18" s="7">
        <v>0.03</v>
      </c>
      <c r="AF18" s="7">
        <v>0.03</v>
      </c>
      <c r="AG18" s="7">
        <v>0.04</v>
      </c>
      <c r="AH18" s="7">
        <v>0.09</v>
      </c>
      <c r="AI18" s="7">
        <v>0.04</v>
      </c>
      <c r="AJ18" s="7">
        <v>0.02</v>
      </c>
      <c r="AK18" s="7">
        <v>0.03</v>
      </c>
      <c r="AL18" s="7">
        <v>0.05</v>
      </c>
      <c r="AM18" s="7">
        <v>0.03</v>
      </c>
      <c r="AN18" t="s">
        <v>108</v>
      </c>
      <c r="AO18" s="7">
        <v>0.02</v>
      </c>
      <c r="AP18" s="7">
        <v>0.03</v>
      </c>
      <c r="AQ18" s="7">
        <v>0.03</v>
      </c>
      <c r="AR18" s="7">
        <v>0.05</v>
      </c>
      <c r="AS18" s="7">
        <v>0.02</v>
      </c>
      <c r="AT18" s="7">
        <v>0.03</v>
      </c>
      <c r="AU18" s="7">
        <v>0.05</v>
      </c>
      <c r="AV18" s="7">
        <v>0.03</v>
      </c>
      <c r="AW18" s="7">
        <v>0.02</v>
      </c>
      <c r="AX18" s="7">
        <v>0.05</v>
      </c>
      <c r="AY18" s="7">
        <v>0.04</v>
      </c>
      <c r="AZ18" s="7">
        <v>0.04</v>
      </c>
      <c r="BA18" s="7">
        <v>0.03</v>
      </c>
      <c r="BB18" s="7">
        <v>0.04</v>
      </c>
      <c r="BC18" s="7">
        <v>0.02</v>
      </c>
      <c r="BD18" t="s">
        <v>108</v>
      </c>
      <c r="BE18" s="7">
        <v>0.06</v>
      </c>
      <c r="BF18" s="7">
        <v>0.03</v>
      </c>
      <c r="BG18" s="7">
        <v>0.04</v>
      </c>
      <c r="BH18" s="7">
        <v>0.03</v>
      </c>
      <c r="BI18" s="7">
        <v>0.06</v>
      </c>
      <c r="BJ18" s="7">
        <v>0.04</v>
      </c>
      <c r="BK18" s="7">
        <v>0.02</v>
      </c>
      <c r="BL18" s="7">
        <v>0.06</v>
      </c>
      <c r="BM18" s="7">
        <v>0.06</v>
      </c>
      <c r="BN18" s="7">
        <v>0.05</v>
      </c>
      <c r="BO18" s="7">
        <v>0.02</v>
      </c>
      <c r="BP18" s="7">
        <v>0.03</v>
      </c>
      <c r="BQ18" s="7">
        <v>0.05</v>
      </c>
      <c r="BR18" s="7">
        <v>0.06</v>
      </c>
      <c r="BS18" s="7">
        <v>0.06</v>
      </c>
      <c r="BT18" s="7">
        <v>0.05</v>
      </c>
      <c r="BU18" s="7">
        <v>0.08</v>
      </c>
      <c r="BV18" s="7">
        <v>0.04</v>
      </c>
      <c r="BW18" s="7">
        <v>0.05</v>
      </c>
      <c r="BX18" s="7">
        <v>0.03</v>
      </c>
      <c r="BY18" s="7">
        <v>0.03</v>
      </c>
      <c r="BZ18" s="7">
        <v>0.03</v>
      </c>
    </row>
    <row r="19" spans="1:78" x14ac:dyDescent="0.25">
      <c r="A19" t="s">
        <v>941</v>
      </c>
      <c r="B19">
        <v>164</v>
      </c>
      <c r="C19">
        <v>145</v>
      </c>
      <c r="D19">
        <v>11</v>
      </c>
      <c r="E19">
        <v>8</v>
      </c>
      <c r="F19">
        <v>24</v>
      </c>
      <c r="G19">
        <v>95</v>
      </c>
      <c r="H19">
        <v>45</v>
      </c>
      <c r="I19">
        <v>71</v>
      </c>
      <c r="J19">
        <v>68</v>
      </c>
      <c r="K19">
        <v>17</v>
      </c>
      <c r="L19">
        <v>7</v>
      </c>
      <c r="M19">
        <v>11</v>
      </c>
      <c r="N19">
        <v>135</v>
      </c>
      <c r="O19">
        <v>13</v>
      </c>
      <c r="P19">
        <v>5</v>
      </c>
      <c r="Q19">
        <v>21</v>
      </c>
      <c r="R19">
        <v>143</v>
      </c>
      <c r="S19">
        <v>132</v>
      </c>
      <c r="T19">
        <v>22</v>
      </c>
      <c r="U19">
        <v>8</v>
      </c>
      <c r="V19">
        <v>141</v>
      </c>
      <c r="W19">
        <v>13</v>
      </c>
      <c r="X19">
        <v>8</v>
      </c>
      <c r="Y19">
        <v>14</v>
      </c>
      <c r="Z19">
        <v>150</v>
      </c>
      <c r="AA19">
        <v>164</v>
      </c>
      <c r="AB19">
        <v>150</v>
      </c>
      <c r="AC19">
        <v>22</v>
      </c>
      <c r="AD19">
        <v>129</v>
      </c>
      <c r="AE19">
        <v>12</v>
      </c>
      <c r="AF19">
        <v>115</v>
      </c>
      <c r="AG19">
        <v>38</v>
      </c>
      <c r="AH19">
        <v>1</v>
      </c>
      <c r="AI19">
        <v>148</v>
      </c>
      <c r="AJ19">
        <v>11</v>
      </c>
      <c r="AK19">
        <v>3</v>
      </c>
      <c r="AL19">
        <v>94</v>
      </c>
      <c r="AM19">
        <v>58</v>
      </c>
      <c r="AN19">
        <v>0</v>
      </c>
      <c r="AO19">
        <v>12</v>
      </c>
      <c r="AP19">
        <v>20</v>
      </c>
      <c r="AQ19">
        <v>13</v>
      </c>
      <c r="AR19">
        <v>19</v>
      </c>
      <c r="AS19">
        <v>11</v>
      </c>
      <c r="AT19">
        <v>19</v>
      </c>
      <c r="AU19">
        <v>9</v>
      </c>
      <c r="AV19">
        <v>14</v>
      </c>
      <c r="AW19">
        <v>0</v>
      </c>
      <c r="AX19">
        <v>11</v>
      </c>
      <c r="AY19">
        <v>19</v>
      </c>
      <c r="AZ19">
        <v>8</v>
      </c>
      <c r="BA19">
        <v>3</v>
      </c>
      <c r="BB19">
        <v>14</v>
      </c>
      <c r="BC19">
        <v>4</v>
      </c>
      <c r="BD19">
        <v>0</v>
      </c>
      <c r="BE19">
        <v>37</v>
      </c>
      <c r="BF19">
        <v>126</v>
      </c>
      <c r="BG19">
        <v>125</v>
      </c>
      <c r="BH19">
        <v>38</v>
      </c>
      <c r="BI19">
        <v>72</v>
      </c>
      <c r="BJ19">
        <v>35</v>
      </c>
      <c r="BK19">
        <v>14</v>
      </c>
      <c r="BL19">
        <v>8</v>
      </c>
      <c r="BM19">
        <v>59</v>
      </c>
      <c r="BN19">
        <v>65</v>
      </c>
      <c r="BO19">
        <v>26</v>
      </c>
      <c r="BP19">
        <v>14</v>
      </c>
      <c r="BQ19">
        <v>46</v>
      </c>
      <c r="BR19">
        <v>80</v>
      </c>
      <c r="BS19">
        <v>81</v>
      </c>
      <c r="BT19">
        <v>9</v>
      </c>
      <c r="BU19">
        <v>31</v>
      </c>
      <c r="BV19">
        <v>13</v>
      </c>
      <c r="BW19">
        <v>34</v>
      </c>
      <c r="BX19">
        <v>97</v>
      </c>
      <c r="BY19">
        <v>103</v>
      </c>
      <c r="BZ19">
        <v>77</v>
      </c>
    </row>
    <row r="20" spans="1:78" x14ac:dyDescent="0.25">
      <c r="B20" s="7">
        <v>0.03</v>
      </c>
      <c r="C20" s="7">
        <v>0.03</v>
      </c>
      <c r="D20" s="7">
        <v>0.02</v>
      </c>
      <c r="E20" s="7">
        <v>0.02</v>
      </c>
      <c r="F20" s="7">
        <v>0.02</v>
      </c>
      <c r="G20" s="7">
        <v>0.03</v>
      </c>
      <c r="H20" s="7">
        <v>0.03</v>
      </c>
      <c r="I20" s="7">
        <v>0.05</v>
      </c>
      <c r="J20" s="7">
        <v>0.04</v>
      </c>
      <c r="K20" s="7">
        <v>0.01</v>
      </c>
      <c r="L20" s="7">
        <v>0.01</v>
      </c>
      <c r="M20" s="7">
        <v>0.01</v>
      </c>
      <c r="N20" s="7">
        <v>0.04</v>
      </c>
      <c r="O20" s="7">
        <v>0.02</v>
      </c>
      <c r="P20" s="7">
        <v>0.02</v>
      </c>
      <c r="Q20" s="7">
        <v>0.02</v>
      </c>
      <c r="R20" s="7">
        <v>0.03</v>
      </c>
      <c r="S20" s="7">
        <v>0.04</v>
      </c>
      <c r="T20" s="7">
        <v>0.02</v>
      </c>
      <c r="U20" s="7">
        <v>0.01</v>
      </c>
      <c r="V20" s="7">
        <v>0.03</v>
      </c>
      <c r="W20" s="7">
        <v>0.02</v>
      </c>
      <c r="X20" s="7">
        <v>0.01</v>
      </c>
      <c r="Y20" s="7">
        <v>0.02</v>
      </c>
      <c r="Z20" s="7">
        <v>0.03</v>
      </c>
      <c r="AA20" s="7">
        <v>0.03</v>
      </c>
      <c r="AB20" s="7">
        <v>0.03</v>
      </c>
      <c r="AC20" s="7">
        <v>0.03</v>
      </c>
      <c r="AD20" s="7">
        <v>0.03</v>
      </c>
      <c r="AE20" s="7">
        <v>0.02</v>
      </c>
      <c r="AF20" s="7">
        <v>0.02</v>
      </c>
      <c r="AG20" s="7">
        <v>0.04</v>
      </c>
      <c r="AH20" s="7">
        <v>0.02</v>
      </c>
      <c r="AI20" s="7">
        <v>0.03</v>
      </c>
      <c r="AJ20" s="7">
        <v>0.02</v>
      </c>
      <c r="AK20">
        <v>0</v>
      </c>
      <c r="AL20" s="7">
        <v>0.04</v>
      </c>
      <c r="AM20" s="7">
        <v>0.02</v>
      </c>
      <c r="AN20" t="s">
        <v>108</v>
      </c>
      <c r="AO20" s="7">
        <v>0.02</v>
      </c>
      <c r="AP20" s="7">
        <v>0.03</v>
      </c>
      <c r="AQ20" s="7">
        <v>0.02</v>
      </c>
      <c r="AR20" s="7">
        <v>0.03</v>
      </c>
      <c r="AS20" s="7">
        <v>0.04</v>
      </c>
      <c r="AT20" s="7">
        <v>0.03</v>
      </c>
      <c r="AU20" s="7">
        <v>0.03</v>
      </c>
      <c r="AV20" s="7">
        <v>0.03</v>
      </c>
      <c r="AW20" t="s">
        <v>108</v>
      </c>
      <c r="AX20" s="7">
        <v>0.03</v>
      </c>
      <c r="AY20" s="7">
        <v>0.04</v>
      </c>
      <c r="AZ20" s="7">
        <v>0.02</v>
      </c>
      <c r="BA20" s="7">
        <v>0.01</v>
      </c>
      <c r="BB20" s="7">
        <v>0.03</v>
      </c>
      <c r="BC20" s="7">
        <v>0.01</v>
      </c>
      <c r="BD20" t="s">
        <v>108</v>
      </c>
      <c r="BE20" s="7">
        <v>0.04</v>
      </c>
      <c r="BF20" s="7">
        <v>0.02</v>
      </c>
      <c r="BG20" s="7">
        <v>0.04</v>
      </c>
      <c r="BH20" s="7">
        <v>0.01</v>
      </c>
      <c r="BI20" s="7">
        <v>0.06</v>
      </c>
      <c r="BJ20" s="7">
        <v>0.04</v>
      </c>
      <c r="BK20" s="7">
        <v>0.02</v>
      </c>
      <c r="BL20" s="7">
        <v>0.04</v>
      </c>
      <c r="BM20" s="7">
        <v>7.0000000000000007E-2</v>
      </c>
      <c r="BN20" s="7">
        <v>0.04</v>
      </c>
      <c r="BO20" s="7">
        <v>0.01</v>
      </c>
      <c r="BP20" s="7">
        <v>0.01</v>
      </c>
      <c r="BQ20" s="7">
        <v>0.05</v>
      </c>
      <c r="BR20" s="7">
        <v>0.05</v>
      </c>
      <c r="BS20" s="7">
        <v>0.05</v>
      </c>
      <c r="BT20" s="7">
        <v>0.02</v>
      </c>
      <c r="BU20" s="7">
        <v>0.06</v>
      </c>
      <c r="BV20" s="7">
        <v>0.04</v>
      </c>
      <c r="BW20" s="7">
        <v>0.04</v>
      </c>
      <c r="BX20" s="7">
        <v>0.02</v>
      </c>
      <c r="BY20" s="7">
        <v>0.03</v>
      </c>
      <c r="BZ20" s="7">
        <v>0.02</v>
      </c>
    </row>
    <row r="21" spans="1:78" x14ac:dyDescent="0.25">
      <c r="A21" t="s">
        <v>942</v>
      </c>
      <c r="B21">
        <v>129</v>
      </c>
      <c r="C21">
        <v>118</v>
      </c>
      <c r="D21">
        <v>9</v>
      </c>
      <c r="E21">
        <v>3</v>
      </c>
      <c r="F21">
        <v>37</v>
      </c>
      <c r="G21">
        <v>78</v>
      </c>
      <c r="H21">
        <v>14</v>
      </c>
      <c r="I21">
        <v>53</v>
      </c>
      <c r="J21">
        <v>46</v>
      </c>
      <c r="K21">
        <v>20</v>
      </c>
      <c r="L21">
        <v>10</v>
      </c>
      <c r="M21">
        <v>15</v>
      </c>
      <c r="N21">
        <v>105</v>
      </c>
      <c r="O21">
        <v>8</v>
      </c>
      <c r="P21">
        <v>1</v>
      </c>
      <c r="Q21">
        <v>5</v>
      </c>
      <c r="R21">
        <v>124</v>
      </c>
      <c r="S21">
        <v>94</v>
      </c>
      <c r="T21">
        <v>27</v>
      </c>
      <c r="U21">
        <v>5</v>
      </c>
      <c r="V21">
        <v>122</v>
      </c>
      <c r="W21">
        <v>4</v>
      </c>
      <c r="X21">
        <v>3</v>
      </c>
      <c r="Y21">
        <v>10</v>
      </c>
      <c r="Z21">
        <v>119</v>
      </c>
      <c r="AA21">
        <v>129</v>
      </c>
      <c r="AB21">
        <v>119</v>
      </c>
      <c r="AC21">
        <v>14</v>
      </c>
      <c r="AD21">
        <v>100</v>
      </c>
      <c r="AE21">
        <v>14</v>
      </c>
      <c r="AF21">
        <v>97</v>
      </c>
      <c r="AG21">
        <v>25</v>
      </c>
      <c r="AH21">
        <v>0</v>
      </c>
      <c r="AI21">
        <v>116</v>
      </c>
      <c r="AJ21">
        <v>6</v>
      </c>
      <c r="AK21">
        <v>6</v>
      </c>
      <c r="AL21">
        <v>72</v>
      </c>
      <c r="AM21">
        <v>43</v>
      </c>
      <c r="AN21">
        <v>0</v>
      </c>
      <c r="AO21">
        <v>14</v>
      </c>
      <c r="AP21">
        <v>14</v>
      </c>
      <c r="AQ21">
        <v>11</v>
      </c>
      <c r="AR21">
        <v>12</v>
      </c>
      <c r="AS21">
        <v>3</v>
      </c>
      <c r="AT21">
        <v>15</v>
      </c>
      <c r="AU21">
        <v>11</v>
      </c>
      <c r="AV21">
        <v>3</v>
      </c>
      <c r="AW21">
        <v>0</v>
      </c>
      <c r="AX21">
        <v>9</v>
      </c>
      <c r="AY21">
        <v>25</v>
      </c>
      <c r="AZ21">
        <v>12</v>
      </c>
      <c r="BA21">
        <v>1</v>
      </c>
      <c r="BB21">
        <v>12</v>
      </c>
      <c r="BC21">
        <v>3</v>
      </c>
      <c r="BD21">
        <v>0</v>
      </c>
      <c r="BE21">
        <v>26</v>
      </c>
      <c r="BF21">
        <v>103</v>
      </c>
      <c r="BG21">
        <v>88</v>
      </c>
      <c r="BH21">
        <v>42</v>
      </c>
      <c r="BI21">
        <v>54</v>
      </c>
      <c r="BJ21">
        <v>20</v>
      </c>
      <c r="BK21">
        <v>9</v>
      </c>
      <c r="BL21">
        <v>4</v>
      </c>
      <c r="BM21">
        <v>39</v>
      </c>
      <c r="BN21">
        <v>44</v>
      </c>
      <c r="BO21">
        <v>32</v>
      </c>
      <c r="BP21">
        <v>14</v>
      </c>
      <c r="BQ21">
        <v>38</v>
      </c>
      <c r="BR21">
        <v>66</v>
      </c>
      <c r="BS21">
        <v>64</v>
      </c>
      <c r="BT21">
        <v>4</v>
      </c>
      <c r="BU21">
        <v>24</v>
      </c>
      <c r="BV21">
        <v>6</v>
      </c>
      <c r="BW21">
        <v>34</v>
      </c>
      <c r="BX21">
        <v>76</v>
      </c>
      <c r="BY21">
        <v>76</v>
      </c>
      <c r="BZ21">
        <v>56</v>
      </c>
    </row>
    <row r="22" spans="1:78" x14ac:dyDescent="0.25">
      <c r="B22" s="7">
        <v>0.02</v>
      </c>
      <c r="C22" s="7">
        <v>0.02</v>
      </c>
      <c r="D22" s="7">
        <v>0.02</v>
      </c>
      <c r="E22" s="7">
        <v>0.01</v>
      </c>
      <c r="F22" s="7">
        <v>0.03</v>
      </c>
      <c r="G22" s="7">
        <v>0.03</v>
      </c>
      <c r="H22" s="7">
        <v>0.01</v>
      </c>
      <c r="I22" s="7">
        <v>0.04</v>
      </c>
      <c r="J22" s="7">
        <v>0.02</v>
      </c>
      <c r="K22" s="7">
        <v>0.02</v>
      </c>
      <c r="L22" s="7">
        <v>0.01</v>
      </c>
      <c r="M22" s="7">
        <v>0.01</v>
      </c>
      <c r="N22" s="7">
        <v>0.03</v>
      </c>
      <c r="O22" s="7">
        <v>0.01</v>
      </c>
      <c r="P22" s="7">
        <v>0.01</v>
      </c>
      <c r="Q22" s="7">
        <v>0.01</v>
      </c>
      <c r="R22" s="7">
        <v>0.02</v>
      </c>
      <c r="S22" s="7">
        <v>0.03</v>
      </c>
      <c r="T22" s="7">
        <v>0.02</v>
      </c>
      <c r="U22" s="7">
        <v>0.01</v>
      </c>
      <c r="V22" s="7">
        <v>0.03</v>
      </c>
      <c r="W22" s="7">
        <v>0.01</v>
      </c>
      <c r="X22">
        <v>0</v>
      </c>
      <c r="Y22" s="7">
        <v>0.01</v>
      </c>
      <c r="Z22" s="7">
        <v>0.02</v>
      </c>
      <c r="AA22" s="7">
        <v>0.02</v>
      </c>
      <c r="AB22" s="7">
        <v>0.02</v>
      </c>
      <c r="AC22" s="7">
        <v>0.02</v>
      </c>
      <c r="AD22" s="7">
        <v>0.02</v>
      </c>
      <c r="AE22" s="7">
        <v>0.03</v>
      </c>
      <c r="AF22" s="7">
        <v>0.02</v>
      </c>
      <c r="AG22" s="7">
        <v>0.03</v>
      </c>
      <c r="AH22" t="s">
        <v>108</v>
      </c>
      <c r="AI22" s="7">
        <v>0.03</v>
      </c>
      <c r="AJ22" s="7">
        <v>0.01</v>
      </c>
      <c r="AK22" s="7">
        <v>0.01</v>
      </c>
      <c r="AL22" s="7">
        <v>0.03</v>
      </c>
      <c r="AM22" s="7">
        <v>0.01</v>
      </c>
      <c r="AN22" t="s">
        <v>108</v>
      </c>
      <c r="AO22" s="7">
        <v>0.02</v>
      </c>
      <c r="AP22" s="7">
        <v>0.02</v>
      </c>
      <c r="AQ22" s="7">
        <v>0.02</v>
      </c>
      <c r="AR22" s="7">
        <v>0.02</v>
      </c>
      <c r="AS22" s="7">
        <v>0.01</v>
      </c>
      <c r="AT22" s="7">
        <v>0.03</v>
      </c>
      <c r="AU22" s="7">
        <v>0.03</v>
      </c>
      <c r="AV22" s="7">
        <v>0.01</v>
      </c>
      <c r="AW22" t="s">
        <v>108</v>
      </c>
      <c r="AX22" s="7">
        <v>0.02</v>
      </c>
      <c r="AY22" s="7">
        <v>0.05</v>
      </c>
      <c r="AZ22" s="7">
        <v>0.03</v>
      </c>
      <c r="BA22">
        <v>0</v>
      </c>
      <c r="BB22" s="7">
        <v>0.03</v>
      </c>
      <c r="BC22" s="7">
        <v>0.01</v>
      </c>
      <c r="BD22" t="s">
        <v>108</v>
      </c>
      <c r="BE22" s="7">
        <v>0.03</v>
      </c>
      <c r="BF22" s="7">
        <v>0.02</v>
      </c>
      <c r="BG22" s="7">
        <v>0.03</v>
      </c>
      <c r="BH22" s="7">
        <v>0.02</v>
      </c>
      <c r="BI22" s="7">
        <v>0.04</v>
      </c>
      <c r="BJ22" s="7">
        <v>0.02</v>
      </c>
      <c r="BK22" s="7">
        <v>0.01</v>
      </c>
      <c r="BL22" s="7">
        <v>0.02</v>
      </c>
      <c r="BM22" s="7">
        <v>0.04</v>
      </c>
      <c r="BN22" s="7">
        <v>0.03</v>
      </c>
      <c r="BO22" s="7">
        <v>0.01</v>
      </c>
      <c r="BP22" s="7">
        <v>0.01</v>
      </c>
      <c r="BQ22" s="7">
        <v>0.04</v>
      </c>
      <c r="BR22" s="7">
        <v>0.04</v>
      </c>
      <c r="BS22" s="7">
        <v>0.04</v>
      </c>
      <c r="BT22" s="7">
        <v>0.01</v>
      </c>
      <c r="BU22" s="7">
        <v>0.04</v>
      </c>
      <c r="BV22" s="7">
        <v>0.02</v>
      </c>
      <c r="BW22" s="7">
        <v>0.05</v>
      </c>
      <c r="BX22" s="7">
        <v>0.02</v>
      </c>
      <c r="BY22" s="7">
        <v>0.02</v>
      </c>
      <c r="BZ22" s="7">
        <v>0.02</v>
      </c>
    </row>
    <row r="23" spans="1:78" x14ac:dyDescent="0.25">
      <c r="A23" t="s">
        <v>214</v>
      </c>
      <c r="B23">
        <v>4537</v>
      </c>
      <c r="C23">
        <v>3825</v>
      </c>
      <c r="D23">
        <v>442</v>
      </c>
      <c r="E23">
        <v>270</v>
      </c>
      <c r="F23">
        <v>827</v>
      </c>
      <c r="G23">
        <v>2269</v>
      </c>
      <c r="H23">
        <v>1441</v>
      </c>
      <c r="I23">
        <v>1046</v>
      </c>
      <c r="J23">
        <v>1410</v>
      </c>
      <c r="K23">
        <v>954</v>
      </c>
      <c r="L23">
        <v>1127</v>
      </c>
      <c r="M23">
        <v>1356</v>
      </c>
      <c r="N23">
        <v>2535</v>
      </c>
      <c r="O23">
        <v>498</v>
      </c>
      <c r="P23">
        <v>148</v>
      </c>
      <c r="Q23">
        <v>733</v>
      </c>
      <c r="R23">
        <v>3804</v>
      </c>
      <c r="S23">
        <v>2797</v>
      </c>
      <c r="T23">
        <v>884</v>
      </c>
      <c r="U23">
        <v>785</v>
      </c>
      <c r="V23">
        <v>3208</v>
      </c>
      <c r="W23">
        <v>515</v>
      </c>
      <c r="X23">
        <v>779</v>
      </c>
      <c r="Y23">
        <v>548</v>
      </c>
      <c r="Z23">
        <v>3990</v>
      </c>
      <c r="AA23">
        <v>4527</v>
      </c>
      <c r="AB23">
        <v>3980</v>
      </c>
      <c r="AC23">
        <v>535</v>
      </c>
      <c r="AD23">
        <v>3568</v>
      </c>
      <c r="AE23">
        <v>387</v>
      </c>
      <c r="AF23">
        <v>3619</v>
      </c>
      <c r="AG23">
        <v>650</v>
      </c>
      <c r="AH23">
        <v>24</v>
      </c>
      <c r="AI23">
        <v>3258</v>
      </c>
      <c r="AJ23">
        <v>444</v>
      </c>
      <c r="AK23">
        <v>753</v>
      </c>
      <c r="AL23">
        <v>1706</v>
      </c>
      <c r="AM23">
        <v>2226</v>
      </c>
      <c r="AN23">
        <v>47</v>
      </c>
      <c r="AO23">
        <v>539</v>
      </c>
      <c r="AP23">
        <v>451</v>
      </c>
      <c r="AQ23">
        <v>430</v>
      </c>
      <c r="AR23">
        <v>407</v>
      </c>
      <c r="AS23">
        <v>230</v>
      </c>
      <c r="AT23">
        <v>443</v>
      </c>
      <c r="AU23">
        <v>268</v>
      </c>
      <c r="AV23">
        <v>374</v>
      </c>
      <c r="AW23">
        <v>127</v>
      </c>
      <c r="AX23">
        <v>312</v>
      </c>
      <c r="AY23">
        <v>388</v>
      </c>
      <c r="AZ23">
        <v>316</v>
      </c>
      <c r="BA23">
        <v>228</v>
      </c>
      <c r="BB23">
        <v>324</v>
      </c>
      <c r="BC23">
        <v>222</v>
      </c>
      <c r="BD23">
        <v>17</v>
      </c>
      <c r="BE23">
        <v>582</v>
      </c>
      <c r="BF23">
        <v>3955</v>
      </c>
      <c r="BG23">
        <v>2362</v>
      </c>
      <c r="BH23">
        <v>2175</v>
      </c>
      <c r="BI23">
        <v>874</v>
      </c>
      <c r="BJ23">
        <v>615</v>
      </c>
      <c r="BK23">
        <v>608</v>
      </c>
      <c r="BL23">
        <v>127</v>
      </c>
      <c r="BM23">
        <v>556</v>
      </c>
      <c r="BN23">
        <v>1218</v>
      </c>
      <c r="BO23">
        <v>1758</v>
      </c>
      <c r="BP23">
        <v>1005</v>
      </c>
      <c r="BQ23">
        <v>677</v>
      </c>
      <c r="BR23">
        <v>1057</v>
      </c>
      <c r="BS23">
        <v>1027</v>
      </c>
      <c r="BT23">
        <v>307</v>
      </c>
      <c r="BU23">
        <v>326</v>
      </c>
      <c r="BV23">
        <v>200</v>
      </c>
      <c r="BW23">
        <v>506</v>
      </c>
      <c r="BX23">
        <v>3118</v>
      </c>
      <c r="BY23">
        <v>3116</v>
      </c>
      <c r="BZ23">
        <v>2753</v>
      </c>
    </row>
    <row r="24" spans="1:78" x14ac:dyDescent="0.25">
      <c r="B24" s="7">
        <v>0.76</v>
      </c>
      <c r="C24" s="7">
        <v>0.75</v>
      </c>
      <c r="D24" s="7">
        <v>0.79</v>
      </c>
      <c r="E24" s="7">
        <v>0.76</v>
      </c>
      <c r="F24" s="7">
        <v>0.71</v>
      </c>
      <c r="G24" s="7">
        <v>0.73</v>
      </c>
      <c r="H24" s="7">
        <v>0.84</v>
      </c>
      <c r="I24" s="7">
        <v>0.72</v>
      </c>
      <c r="J24" s="7">
        <v>0.74</v>
      </c>
      <c r="K24" s="7">
        <v>0.78</v>
      </c>
      <c r="L24" s="7">
        <v>0.8</v>
      </c>
      <c r="M24" s="7">
        <v>0.82</v>
      </c>
      <c r="N24" s="7">
        <v>0.73</v>
      </c>
      <c r="O24" s="7">
        <v>0.78</v>
      </c>
      <c r="P24" s="7">
        <v>0.76</v>
      </c>
      <c r="Q24" s="7">
        <v>0.77</v>
      </c>
      <c r="R24" s="7">
        <v>0.76</v>
      </c>
      <c r="S24" s="7">
        <v>0.76</v>
      </c>
      <c r="T24" s="7">
        <v>0.72</v>
      </c>
      <c r="U24" s="7">
        <v>0.8</v>
      </c>
      <c r="V24" s="7">
        <v>0.72</v>
      </c>
      <c r="W24" s="7">
        <v>0.85</v>
      </c>
      <c r="X24" s="7">
        <v>0.9</v>
      </c>
      <c r="Y24" s="7">
        <v>0.76</v>
      </c>
      <c r="Z24" s="7">
        <v>0.76</v>
      </c>
      <c r="AA24" s="7">
        <v>0.76</v>
      </c>
      <c r="AB24" s="7">
        <v>0.76</v>
      </c>
      <c r="AC24" s="7">
        <v>0.75</v>
      </c>
      <c r="AD24" s="7">
        <v>0.76</v>
      </c>
      <c r="AE24" s="7">
        <v>0.74</v>
      </c>
      <c r="AF24" s="7">
        <v>0.77</v>
      </c>
      <c r="AG24" s="7">
        <v>0.71</v>
      </c>
      <c r="AH24" s="7">
        <v>0.62</v>
      </c>
      <c r="AI24" s="7">
        <v>0.75</v>
      </c>
      <c r="AJ24" s="7">
        <v>0.81</v>
      </c>
      <c r="AK24" s="7">
        <v>0.77</v>
      </c>
      <c r="AL24" s="7">
        <v>0.72</v>
      </c>
      <c r="AM24" s="7">
        <v>0.78</v>
      </c>
      <c r="AN24" s="7">
        <v>0.79</v>
      </c>
      <c r="AO24" s="7">
        <v>0.77</v>
      </c>
      <c r="AP24" s="7">
        <v>0.76</v>
      </c>
      <c r="AQ24" s="7">
        <v>0.76</v>
      </c>
      <c r="AR24" s="7">
        <v>0.75</v>
      </c>
      <c r="AS24" s="7">
        <v>0.72</v>
      </c>
      <c r="AT24" s="7">
        <v>0.8</v>
      </c>
      <c r="AU24" s="7">
        <v>0.77</v>
      </c>
      <c r="AV24" s="7">
        <v>0.76</v>
      </c>
      <c r="AW24" s="7">
        <v>0.89</v>
      </c>
      <c r="AX24" s="7">
        <v>0.76</v>
      </c>
      <c r="AY24" s="7">
        <v>0.73</v>
      </c>
      <c r="AZ24" s="7">
        <v>0.76</v>
      </c>
      <c r="BA24" s="7">
        <v>0.78</v>
      </c>
      <c r="BB24" s="7">
        <v>0.73</v>
      </c>
      <c r="BC24" s="7">
        <v>0.71</v>
      </c>
      <c r="BD24" s="7">
        <v>0.66</v>
      </c>
      <c r="BE24" s="7">
        <v>0.65</v>
      </c>
      <c r="BF24" s="7">
        <v>0.78</v>
      </c>
      <c r="BG24" s="7">
        <v>0.72</v>
      </c>
      <c r="BH24" s="7">
        <v>0.81</v>
      </c>
      <c r="BI24" s="7">
        <v>0.67</v>
      </c>
      <c r="BJ24" s="7">
        <v>0.71</v>
      </c>
      <c r="BK24" s="7">
        <v>0.79</v>
      </c>
      <c r="BL24" s="7">
        <v>0.64</v>
      </c>
      <c r="BM24" s="7">
        <v>0.63</v>
      </c>
      <c r="BN24" s="7">
        <v>0.72</v>
      </c>
      <c r="BO24" s="7">
        <v>0.81</v>
      </c>
      <c r="BP24" s="7">
        <v>0.8</v>
      </c>
      <c r="BQ24" s="7">
        <v>0.67</v>
      </c>
      <c r="BR24" s="7">
        <v>0.67</v>
      </c>
      <c r="BS24" s="7">
        <v>0.67</v>
      </c>
      <c r="BT24" s="7">
        <v>0.68</v>
      </c>
      <c r="BU24" s="7">
        <v>0.61</v>
      </c>
      <c r="BV24" s="7">
        <v>0.67</v>
      </c>
      <c r="BW24" s="7">
        <v>0.67</v>
      </c>
      <c r="BX24" s="7">
        <v>0.78</v>
      </c>
      <c r="BY24" s="7">
        <v>0.78</v>
      </c>
      <c r="BZ24" s="7">
        <v>0.79</v>
      </c>
    </row>
    <row r="25" spans="1:78" x14ac:dyDescent="0.25">
      <c r="A25" t="s">
        <v>40</v>
      </c>
      <c r="B25">
        <v>105</v>
      </c>
      <c r="C25">
        <v>85</v>
      </c>
      <c r="D25">
        <v>16</v>
      </c>
      <c r="E25">
        <v>4</v>
      </c>
      <c r="F25">
        <v>23</v>
      </c>
      <c r="G25">
        <v>53</v>
      </c>
      <c r="H25">
        <v>29</v>
      </c>
      <c r="I25">
        <v>20</v>
      </c>
      <c r="J25">
        <v>34</v>
      </c>
      <c r="K25">
        <v>19</v>
      </c>
      <c r="L25">
        <v>32</v>
      </c>
      <c r="M25">
        <v>31</v>
      </c>
      <c r="N25">
        <v>38</v>
      </c>
      <c r="O25">
        <v>29</v>
      </c>
      <c r="P25">
        <v>8</v>
      </c>
      <c r="Q25">
        <v>14</v>
      </c>
      <c r="R25">
        <v>92</v>
      </c>
      <c r="S25">
        <v>57</v>
      </c>
      <c r="T25">
        <v>29</v>
      </c>
      <c r="U25">
        <v>17</v>
      </c>
      <c r="V25">
        <v>65</v>
      </c>
      <c r="W25">
        <v>8</v>
      </c>
      <c r="X25">
        <v>15</v>
      </c>
      <c r="Y25">
        <v>13</v>
      </c>
      <c r="Z25">
        <v>92</v>
      </c>
      <c r="AA25">
        <v>105</v>
      </c>
      <c r="AB25">
        <v>92</v>
      </c>
      <c r="AC25">
        <v>10</v>
      </c>
      <c r="AD25">
        <v>75</v>
      </c>
      <c r="AE25">
        <v>14</v>
      </c>
      <c r="AF25">
        <v>83</v>
      </c>
      <c r="AG25">
        <v>13</v>
      </c>
      <c r="AH25">
        <v>0</v>
      </c>
      <c r="AI25">
        <v>75</v>
      </c>
      <c r="AJ25">
        <v>9</v>
      </c>
      <c r="AK25">
        <v>15</v>
      </c>
      <c r="AL25">
        <v>48</v>
      </c>
      <c r="AM25">
        <v>41</v>
      </c>
      <c r="AN25">
        <v>1</v>
      </c>
      <c r="AO25">
        <v>12</v>
      </c>
      <c r="AP25">
        <v>16</v>
      </c>
      <c r="AQ25">
        <v>5</v>
      </c>
      <c r="AR25">
        <v>12</v>
      </c>
      <c r="AS25">
        <v>4</v>
      </c>
      <c r="AT25">
        <v>4</v>
      </c>
      <c r="AU25">
        <v>5</v>
      </c>
      <c r="AV25">
        <v>12</v>
      </c>
      <c r="AW25">
        <v>0</v>
      </c>
      <c r="AX25">
        <v>16</v>
      </c>
      <c r="AY25">
        <v>3</v>
      </c>
      <c r="AZ25">
        <v>4</v>
      </c>
      <c r="BA25">
        <v>2</v>
      </c>
      <c r="BB25">
        <v>9</v>
      </c>
      <c r="BC25">
        <v>12</v>
      </c>
      <c r="BD25">
        <v>2</v>
      </c>
      <c r="BE25">
        <v>16</v>
      </c>
      <c r="BF25">
        <v>89</v>
      </c>
      <c r="BG25">
        <v>48</v>
      </c>
      <c r="BH25">
        <v>57</v>
      </c>
      <c r="BI25">
        <v>27</v>
      </c>
      <c r="BJ25">
        <v>6</v>
      </c>
      <c r="BK25">
        <v>8</v>
      </c>
      <c r="BL25">
        <v>4</v>
      </c>
      <c r="BM25">
        <v>11</v>
      </c>
      <c r="BN25">
        <v>30</v>
      </c>
      <c r="BO25">
        <v>23</v>
      </c>
      <c r="BP25">
        <v>41</v>
      </c>
      <c r="BQ25">
        <v>19</v>
      </c>
      <c r="BR25">
        <v>23</v>
      </c>
      <c r="BS25">
        <v>27</v>
      </c>
      <c r="BT25">
        <v>5</v>
      </c>
      <c r="BU25">
        <v>15</v>
      </c>
      <c r="BV25">
        <v>6</v>
      </c>
      <c r="BW25">
        <v>14</v>
      </c>
      <c r="BX25">
        <v>63</v>
      </c>
      <c r="BY25">
        <v>57</v>
      </c>
      <c r="BZ25">
        <v>55</v>
      </c>
    </row>
    <row r="26" spans="1:78" x14ac:dyDescent="0.25">
      <c r="B26" s="7">
        <v>0.02</v>
      </c>
      <c r="C26" s="7">
        <v>0.02</v>
      </c>
      <c r="D26" s="7">
        <v>0.03</v>
      </c>
      <c r="E26" s="7">
        <v>0.01</v>
      </c>
      <c r="F26" s="7">
        <v>0.02</v>
      </c>
      <c r="G26" s="7">
        <v>0.02</v>
      </c>
      <c r="H26" s="7">
        <v>0.02</v>
      </c>
      <c r="I26" s="7">
        <v>0.01</v>
      </c>
      <c r="J26" s="7">
        <v>0.02</v>
      </c>
      <c r="K26" s="7">
        <v>0.02</v>
      </c>
      <c r="L26" s="7">
        <v>0.02</v>
      </c>
      <c r="M26" s="7">
        <v>0.02</v>
      </c>
      <c r="N26" s="7">
        <v>0.01</v>
      </c>
      <c r="O26" s="7">
        <v>0.05</v>
      </c>
      <c r="P26" s="7">
        <v>0.04</v>
      </c>
      <c r="Q26" s="7">
        <v>0.01</v>
      </c>
      <c r="R26" s="7">
        <v>0.02</v>
      </c>
      <c r="S26" s="7">
        <v>0.02</v>
      </c>
      <c r="T26" s="7">
        <v>0.02</v>
      </c>
      <c r="U26" s="7">
        <v>0.02</v>
      </c>
      <c r="V26" s="7">
        <v>0.01</v>
      </c>
      <c r="W26" s="7">
        <v>0.01</v>
      </c>
      <c r="X26" s="7">
        <v>0.02</v>
      </c>
      <c r="Y26" s="7">
        <v>0.02</v>
      </c>
      <c r="Z26" s="7">
        <v>0.02</v>
      </c>
      <c r="AA26" s="7">
        <v>0.02</v>
      </c>
      <c r="AB26" s="7">
        <v>0.02</v>
      </c>
      <c r="AC26" s="7">
        <v>0.01</v>
      </c>
      <c r="AD26" s="7">
        <v>0.02</v>
      </c>
      <c r="AE26" s="7">
        <v>0.03</v>
      </c>
      <c r="AF26" s="7">
        <v>0.02</v>
      </c>
      <c r="AG26" s="7">
        <v>0.01</v>
      </c>
      <c r="AH26" t="s">
        <v>108</v>
      </c>
      <c r="AI26" s="7">
        <v>0.02</v>
      </c>
      <c r="AJ26" s="7">
        <v>0.02</v>
      </c>
      <c r="AK26" s="7">
        <v>0.01</v>
      </c>
      <c r="AL26" s="7">
        <v>0.02</v>
      </c>
      <c r="AM26" s="7">
        <v>0.01</v>
      </c>
      <c r="AN26" s="7">
        <v>0.02</v>
      </c>
      <c r="AO26" s="7">
        <v>0.02</v>
      </c>
      <c r="AP26" s="7">
        <v>0.03</v>
      </c>
      <c r="AQ26" s="7">
        <v>0.01</v>
      </c>
      <c r="AR26" s="7">
        <v>0.02</v>
      </c>
      <c r="AS26" s="7">
        <v>0.01</v>
      </c>
      <c r="AT26" s="7">
        <v>0.01</v>
      </c>
      <c r="AU26" s="7">
        <v>0.01</v>
      </c>
      <c r="AV26" s="7">
        <v>0.02</v>
      </c>
      <c r="AW26" t="s">
        <v>108</v>
      </c>
      <c r="AX26" s="7">
        <v>0.04</v>
      </c>
      <c r="AY26" s="7">
        <v>0.01</v>
      </c>
      <c r="AZ26" s="7">
        <v>0.01</v>
      </c>
      <c r="BA26" s="7">
        <v>0.01</v>
      </c>
      <c r="BB26" s="7">
        <v>0.02</v>
      </c>
      <c r="BC26" s="7">
        <v>0.04</v>
      </c>
      <c r="BD26" s="7">
        <v>7.0000000000000007E-2</v>
      </c>
      <c r="BE26" s="7">
        <v>0.02</v>
      </c>
      <c r="BF26" s="7">
        <v>0.02</v>
      </c>
      <c r="BG26" s="7">
        <v>0.01</v>
      </c>
      <c r="BH26" s="7">
        <v>0.02</v>
      </c>
      <c r="BI26" s="7">
        <v>0.02</v>
      </c>
      <c r="BJ26" s="7">
        <v>0.01</v>
      </c>
      <c r="BK26" s="7">
        <v>0.01</v>
      </c>
      <c r="BL26" s="7">
        <v>0.02</v>
      </c>
      <c r="BM26" s="7">
        <v>0.01</v>
      </c>
      <c r="BN26" s="7">
        <v>0.02</v>
      </c>
      <c r="BO26" s="7">
        <v>0.01</v>
      </c>
      <c r="BP26" s="7">
        <v>0.03</v>
      </c>
      <c r="BQ26" s="7">
        <v>0.02</v>
      </c>
      <c r="BR26" s="7">
        <v>0.01</v>
      </c>
      <c r="BS26" s="7">
        <v>0.02</v>
      </c>
      <c r="BT26" s="7">
        <v>0.01</v>
      </c>
      <c r="BU26" s="7">
        <v>0.03</v>
      </c>
      <c r="BV26" s="7">
        <v>0.02</v>
      </c>
      <c r="BW26" s="7">
        <v>0.02</v>
      </c>
      <c r="BX26" s="7">
        <v>0.02</v>
      </c>
      <c r="BY26" s="7">
        <v>0.01</v>
      </c>
      <c r="BZ26" s="7">
        <v>0.02</v>
      </c>
    </row>
    <row r="27" spans="1:78" x14ac:dyDescent="0.25">
      <c r="A27" t="s">
        <v>41</v>
      </c>
      <c r="B27">
        <v>84</v>
      </c>
      <c r="C27">
        <v>63</v>
      </c>
      <c r="D27">
        <v>9</v>
      </c>
      <c r="E27">
        <v>11</v>
      </c>
      <c r="F27">
        <v>11</v>
      </c>
      <c r="G27">
        <v>39</v>
      </c>
      <c r="H27">
        <v>34</v>
      </c>
      <c r="I27">
        <v>17</v>
      </c>
      <c r="J27">
        <v>25</v>
      </c>
      <c r="K27">
        <v>15</v>
      </c>
      <c r="L27">
        <v>28</v>
      </c>
      <c r="M27">
        <v>30</v>
      </c>
      <c r="N27">
        <v>27</v>
      </c>
      <c r="O27">
        <v>10</v>
      </c>
      <c r="P27">
        <v>17</v>
      </c>
      <c r="Q27">
        <v>19</v>
      </c>
      <c r="R27">
        <v>65</v>
      </c>
      <c r="S27">
        <v>56</v>
      </c>
      <c r="T27">
        <v>11</v>
      </c>
      <c r="U27">
        <v>17</v>
      </c>
      <c r="V27">
        <v>40</v>
      </c>
      <c r="W27">
        <v>14</v>
      </c>
      <c r="X27">
        <v>18</v>
      </c>
      <c r="Y27">
        <v>10</v>
      </c>
      <c r="Z27">
        <v>74</v>
      </c>
      <c r="AA27">
        <v>83</v>
      </c>
      <c r="AB27">
        <v>74</v>
      </c>
      <c r="AC27">
        <v>6</v>
      </c>
      <c r="AD27">
        <v>62</v>
      </c>
      <c r="AE27">
        <v>14</v>
      </c>
      <c r="AF27">
        <v>57</v>
      </c>
      <c r="AG27">
        <v>13</v>
      </c>
      <c r="AH27">
        <v>3</v>
      </c>
      <c r="AI27">
        <v>61</v>
      </c>
      <c r="AJ27">
        <v>5</v>
      </c>
      <c r="AK27">
        <v>14</v>
      </c>
      <c r="AL27">
        <v>34</v>
      </c>
      <c r="AM27">
        <v>27</v>
      </c>
      <c r="AN27">
        <v>2</v>
      </c>
      <c r="AO27">
        <v>21</v>
      </c>
      <c r="AP27">
        <v>6</v>
      </c>
      <c r="AQ27">
        <v>5</v>
      </c>
      <c r="AR27">
        <v>6</v>
      </c>
      <c r="AS27">
        <v>4</v>
      </c>
      <c r="AT27">
        <v>3</v>
      </c>
      <c r="AU27">
        <v>3</v>
      </c>
      <c r="AV27">
        <v>2</v>
      </c>
      <c r="AW27">
        <v>2</v>
      </c>
      <c r="AX27">
        <v>8</v>
      </c>
      <c r="AY27">
        <v>7</v>
      </c>
      <c r="AZ27">
        <v>3</v>
      </c>
      <c r="BA27">
        <v>11</v>
      </c>
      <c r="BB27">
        <v>10</v>
      </c>
      <c r="BC27">
        <v>16</v>
      </c>
      <c r="BD27">
        <v>0</v>
      </c>
      <c r="BE27">
        <v>16</v>
      </c>
      <c r="BF27">
        <v>68</v>
      </c>
      <c r="BG27">
        <v>45</v>
      </c>
      <c r="BH27">
        <v>39</v>
      </c>
      <c r="BI27">
        <v>14</v>
      </c>
      <c r="BJ27">
        <v>9</v>
      </c>
      <c r="BK27">
        <v>9</v>
      </c>
      <c r="BL27">
        <v>5</v>
      </c>
      <c r="BM27">
        <v>7</v>
      </c>
      <c r="BN27">
        <v>16</v>
      </c>
      <c r="BO27">
        <v>36</v>
      </c>
      <c r="BP27">
        <v>24</v>
      </c>
      <c r="BQ27">
        <v>15</v>
      </c>
      <c r="BR27">
        <v>20</v>
      </c>
      <c r="BS27">
        <v>20</v>
      </c>
      <c r="BT27">
        <v>10</v>
      </c>
      <c r="BU27">
        <v>8</v>
      </c>
      <c r="BV27">
        <v>5</v>
      </c>
      <c r="BW27">
        <v>11</v>
      </c>
      <c r="BX27">
        <v>47</v>
      </c>
      <c r="BY27">
        <v>47</v>
      </c>
      <c r="BZ27">
        <v>45</v>
      </c>
    </row>
    <row r="28" spans="1:78" x14ac:dyDescent="0.25">
      <c r="B28" s="7">
        <v>0.01</v>
      </c>
      <c r="C28" s="7">
        <v>0.01</v>
      </c>
      <c r="D28" s="7">
        <v>0.02</v>
      </c>
      <c r="E28" s="7">
        <v>0.03</v>
      </c>
      <c r="F28" s="7">
        <v>0.01</v>
      </c>
      <c r="G28" s="7">
        <v>0.01</v>
      </c>
      <c r="H28" s="7">
        <v>0.02</v>
      </c>
      <c r="I28" s="7">
        <v>0.01</v>
      </c>
      <c r="J28" s="7">
        <v>0.01</v>
      </c>
      <c r="K28" s="7">
        <v>0.01</v>
      </c>
      <c r="L28" s="7">
        <v>0.02</v>
      </c>
      <c r="M28" s="7">
        <v>0.02</v>
      </c>
      <c r="N28" s="7">
        <v>0.01</v>
      </c>
      <c r="O28" s="7">
        <v>0.02</v>
      </c>
      <c r="P28" s="7">
        <v>0.09</v>
      </c>
      <c r="Q28" s="7">
        <v>0.02</v>
      </c>
      <c r="R28" s="7">
        <v>0.01</v>
      </c>
      <c r="S28" s="7">
        <v>0.02</v>
      </c>
      <c r="T28" s="7">
        <v>0.01</v>
      </c>
      <c r="U28" s="7">
        <v>0.02</v>
      </c>
      <c r="V28" s="7">
        <v>0.01</v>
      </c>
      <c r="W28" s="7">
        <v>0.02</v>
      </c>
      <c r="X28" s="7">
        <v>0.02</v>
      </c>
      <c r="Y28" s="7">
        <v>0.01</v>
      </c>
      <c r="Z28" s="7">
        <v>0.01</v>
      </c>
      <c r="AA28" s="7">
        <v>0.01</v>
      </c>
      <c r="AB28" s="7">
        <v>0.01</v>
      </c>
      <c r="AC28" s="7">
        <v>0.01</v>
      </c>
      <c r="AD28" s="7">
        <v>0.01</v>
      </c>
      <c r="AE28" s="7">
        <v>0.03</v>
      </c>
      <c r="AF28" s="7">
        <v>0.01</v>
      </c>
      <c r="AG28" s="7">
        <v>0.01</v>
      </c>
      <c r="AH28" s="7">
        <v>0.08</v>
      </c>
      <c r="AI28" s="7">
        <v>0.01</v>
      </c>
      <c r="AJ28" s="7">
        <v>0.01</v>
      </c>
      <c r="AK28" s="7">
        <v>0.01</v>
      </c>
      <c r="AL28" s="7">
        <v>0.01</v>
      </c>
      <c r="AM28" s="7">
        <v>0.01</v>
      </c>
      <c r="AN28" s="7">
        <v>0.03</v>
      </c>
      <c r="AO28" s="7">
        <v>0.03</v>
      </c>
      <c r="AP28" s="7">
        <v>0.01</v>
      </c>
      <c r="AQ28" s="7">
        <v>0.01</v>
      </c>
      <c r="AR28" s="7">
        <v>0.01</v>
      </c>
      <c r="AS28" s="7">
        <v>0.01</v>
      </c>
      <c r="AT28" s="7">
        <v>0.01</v>
      </c>
      <c r="AU28" s="7">
        <v>0.01</v>
      </c>
      <c r="AV28">
        <v>0</v>
      </c>
      <c r="AW28" s="7">
        <v>0.01</v>
      </c>
      <c r="AX28" s="7">
        <v>0.02</v>
      </c>
      <c r="AY28" s="7">
        <v>0.01</v>
      </c>
      <c r="AZ28" s="7">
        <v>0.01</v>
      </c>
      <c r="BA28" s="7">
        <v>0.04</v>
      </c>
      <c r="BB28" s="7">
        <v>0.02</v>
      </c>
      <c r="BC28" s="7">
        <v>0.05</v>
      </c>
      <c r="BD28" t="s">
        <v>108</v>
      </c>
      <c r="BE28" s="7">
        <v>0.02</v>
      </c>
      <c r="BF28" s="7">
        <v>0.01</v>
      </c>
      <c r="BG28" s="7">
        <v>0.01</v>
      </c>
      <c r="BH28" s="7">
        <v>0.01</v>
      </c>
      <c r="BI28" s="7">
        <v>0.01</v>
      </c>
      <c r="BJ28" s="7">
        <v>0.01</v>
      </c>
      <c r="BK28" s="7">
        <v>0.01</v>
      </c>
      <c r="BL28" s="7">
        <v>0.02</v>
      </c>
      <c r="BM28" s="7">
        <v>0.01</v>
      </c>
      <c r="BN28" s="7">
        <v>0.01</v>
      </c>
      <c r="BO28" s="7">
        <v>0.02</v>
      </c>
      <c r="BP28" s="7">
        <v>0.02</v>
      </c>
      <c r="BQ28" s="7">
        <v>0.02</v>
      </c>
      <c r="BR28" s="7">
        <v>0.01</v>
      </c>
      <c r="BS28" s="7">
        <v>0.01</v>
      </c>
      <c r="BT28" s="7">
        <v>0.02</v>
      </c>
      <c r="BU28" s="7">
        <v>0.01</v>
      </c>
      <c r="BV28" s="7">
        <v>0.02</v>
      </c>
      <c r="BW28" s="7">
        <v>0.02</v>
      </c>
      <c r="BX28" s="7">
        <v>0.01</v>
      </c>
      <c r="BY28" s="7">
        <v>0.01</v>
      </c>
      <c r="BZ28" s="7">
        <v>0.01</v>
      </c>
    </row>
  </sheetData>
  <pageMargins left="0.7" right="0.7" top="0.75" bottom="0.75" header="0.3" footer="0.3"/>
  <pageSetup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943</v>
      </c>
    </row>
    <row r="2" spans="1:78" x14ac:dyDescent="0.25">
      <c r="A2" t="s">
        <v>945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326</v>
      </c>
      <c r="B12">
        <v>693</v>
      </c>
      <c r="C12">
        <v>549</v>
      </c>
      <c r="D12">
        <v>92</v>
      </c>
      <c r="E12">
        <v>52</v>
      </c>
      <c r="F12">
        <v>85</v>
      </c>
      <c r="G12">
        <v>344</v>
      </c>
      <c r="H12">
        <v>264</v>
      </c>
      <c r="I12">
        <v>153</v>
      </c>
      <c r="J12">
        <v>212</v>
      </c>
      <c r="K12">
        <v>135</v>
      </c>
      <c r="L12">
        <v>194</v>
      </c>
      <c r="M12">
        <v>237</v>
      </c>
      <c r="N12">
        <v>356</v>
      </c>
      <c r="O12">
        <v>78</v>
      </c>
      <c r="P12">
        <v>23</v>
      </c>
      <c r="Q12">
        <v>159</v>
      </c>
      <c r="R12">
        <v>534</v>
      </c>
      <c r="S12">
        <v>419</v>
      </c>
      <c r="T12">
        <v>115</v>
      </c>
      <c r="U12">
        <v>143</v>
      </c>
      <c r="V12">
        <v>451</v>
      </c>
      <c r="W12">
        <v>74</v>
      </c>
      <c r="X12">
        <v>165</v>
      </c>
      <c r="Y12">
        <v>98</v>
      </c>
      <c r="Z12">
        <v>595</v>
      </c>
      <c r="AA12">
        <v>691</v>
      </c>
      <c r="AB12">
        <v>593</v>
      </c>
      <c r="AC12">
        <v>79</v>
      </c>
      <c r="AD12">
        <v>525</v>
      </c>
      <c r="AE12">
        <v>81</v>
      </c>
      <c r="AF12">
        <v>582</v>
      </c>
      <c r="AG12">
        <v>72</v>
      </c>
      <c r="AH12">
        <v>5</v>
      </c>
      <c r="AI12">
        <v>472</v>
      </c>
      <c r="AJ12">
        <v>86</v>
      </c>
      <c r="AK12">
        <v>119</v>
      </c>
      <c r="AL12">
        <v>231</v>
      </c>
      <c r="AM12">
        <v>349</v>
      </c>
      <c r="AN12">
        <v>13</v>
      </c>
      <c r="AO12">
        <v>98</v>
      </c>
      <c r="AP12">
        <v>56</v>
      </c>
      <c r="AQ12">
        <v>44</v>
      </c>
      <c r="AR12">
        <v>76</v>
      </c>
      <c r="AS12">
        <v>53</v>
      </c>
      <c r="AT12">
        <v>66</v>
      </c>
      <c r="AU12">
        <v>43</v>
      </c>
      <c r="AV12">
        <v>51</v>
      </c>
      <c r="AW12">
        <v>25</v>
      </c>
      <c r="AX12">
        <v>67</v>
      </c>
      <c r="AY12">
        <v>64</v>
      </c>
      <c r="AZ12">
        <v>39</v>
      </c>
      <c r="BA12">
        <v>32</v>
      </c>
      <c r="BB12">
        <v>41</v>
      </c>
      <c r="BC12">
        <v>35</v>
      </c>
      <c r="BD12">
        <v>2</v>
      </c>
      <c r="BE12">
        <v>55</v>
      </c>
      <c r="BF12">
        <v>639</v>
      </c>
      <c r="BG12">
        <v>332</v>
      </c>
      <c r="BH12">
        <v>362</v>
      </c>
      <c r="BI12">
        <v>69</v>
      </c>
      <c r="BJ12">
        <v>97</v>
      </c>
      <c r="BK12">
        <v>124</v>
      </c>
      <c r="BL12">
        <v>22</v>
      </c>
      <c r="BM12">
        <v>44</v>
      </c>
      <c r="BN12">
        <v>148</v>
      </c>
      <c r="BO12">
        <v>297</v>
      </c>
      <c r="BP12">
        <v>205</v>
      </c>
      <c r="BQ12">
        <v>69</v>
      </c>
      <c r="BR12">
        <v>91</v>
      </c>
      <c r="BS12">
        <v>81</v>
      </c>
      <c r="BT12">
        <v>34</v>
      </c>
      <c r="BU12">
        <v>26</v>
      </c>
      <c r="BV12">
        <v>31</v>
      </c>
      <c r="BW12">
        <v>41</v>
      </c>
      <c r="BX12">
        <v>391</v>
      </c>
      <c r="BY12">
        <v>366</v>
      </c>
      <c r="BZ12">
        <v>326</v>
      </c>
    </row>
    <row r="13" spans="1:78" x14ac:dyDescent="0.25">
      <c r="B13" s="7">
        <v>0.12</v>
      </c>
      <c r="C13" s="7">
        <v>0.11</v>
      </c>
      <c r="D13" s="7">
        <v>0.17</v>
      </c>
      <c r="E13" s="7">
        <v>0.15</v>
      </c>
      <c r="F13" s="7">
        <v>7.0000000000000007E-2</v>
      </c>
      <c r="G13" s="7">
        <v>0.11</v>
      </c>
      <c r="H13" s="7">
        <v>0.15</v>
      </c>
      <c r="I13" s="7">
        <v>0.11</v>
      </c>
      <c r="J13" s="7">
        <v>0.11</v>
      </c>
      <c r="K13" s="7">
        <v>0.11</v>
      </c>
      <c r="L13" s="7">
        <v>0.14000000000000001</v>
      </c>
      <c r="M13" s="7">
        <v>0.14000000000000001</v>
      </c>
      <c r="N13" s="7">
        <v>0.1</v>
      </c>
      <c r="O13" s="7">
        <v>0.12</v>
      </c>
      <c r="P13" s="7">
        <v>0.12</v>
      </c>
      <c r="Q13" s="7">
        <v>0.17</v>
      </c>
      <c r="R13" s="7">
        <v>0.11</v>
      </c>
      <c r="S13" s="7">
        <v>0.11</v>
      </c>
      <c r="T13" s="7">
        <v>0.09</v>
      </c>
      <c r="U13" s="7">
        <v>0.15</v>
      </c>
      <c r="V13" s="7">
        <v>0.1</v>
      </c>
      <c r="W13" s="7">
        <v>0.12</v>
      </c>
      <c r="X13" s="7">
        <v>0.19</v>
      </c>
      <c r="Y13" s="7">
        <v>0.14000000000000001</v>
      </c>
      <c r="Z13" s="7">
        <v>0.11</v>
      </c>
      <c r="AA13" s="7">
        <v>0.12</v>
      </c>
      <c r="AB13" s="7">
        <v>0.11</v>
      </c>
      <c r="AC13" s="7">
        <v>0.11</v>
      </c>
      <c r="AD13" s="7">
        <v>0.11</v>
      </c>
      <c r="AE13" s="7">
        <v>0.16</v>
      </c>
      <c r="AF13" s="7">
        <v>0.12</v>
      </c>
      <c r="AG13" s="7">
        <v>0.08</v>
      </c>
      <c r="AH13" s="7">
        <v>0.12</v>
      </c>
      <c r="AI13" s="7">
        <v>0.11</v>
      </c>
      <c r="AJ13" s="7">
        <v>0.16</v>
      </c>
      <c r="AK13" s="7">
        <v>0.12</v>
      </c>
      <c r="AL13" s="7">
        <v>0.1</v>
      </c>
      <c r="AM13" s="7">
        <v>0.12</v>
      </c>
      <c r="AN13" s="7">
        <v>0.21</v>
      </c>
      <c r="AO13" s="7">
        <v>0.14000000000000001</v>
      </c>
      <c r="AP13" s="7">
        <v>0.09</v>
      </c>
      <c r="AQ13" s="7">
        <v>0.08</v>
      </c>
      <c r="AR13" s="7">
        <v>0.14000000000000001</v>
      </c>
      <c r="AS13" s="7">
        <v>0.17</v>
      </c>
      <c r="AT13" s="7">
        <v>0.12</v>
      </c>
      <c r="AU13" s="7">
        <v>0.12</v>
      </c>
      <c r="AV13" s="7">
        <v>0.1</v>
      </c>
      <c r="AW13" s="7">
        <v>0.18</v>
      </c>
      <c r="AX13" s="7">
        <v>0.16</v>
      </c>
      <c r="AY13" s="7">
        <v>0.12</v>
      </c>
      <c r="AZ13" s="7">
        <v>0.09</v>
      </c>
      <c r="BA13" s="7">
        <v>0.11</v>
      </c>
      <c r="BB13" s="7">
        <v>0.09</v>
      </c>
      <c r="BC13" s="7">
        <v>0.11</v>
      </c>
      <c r="BD13" s="7">
        <v>0.08</v>
      </c>
      <c r="BE13" s="7">
        <v>0.06</v>
      </c>
      <c r="BF13" s="7">
        <v>0.13</v>
      </c>
      <c r="BG13" s="7">
        <v>0.1</v>
      </c>
      <c r="BH13" s="7">
        <v>0.13</v>
      </c>
      <c r="BI13" s="7">
        <v>0.05</v>
      </c>
      <c r="BJ13" s="7">
        <v>0.11</v>
      </c>
      <c r="BK13" s="7">
        <v>0.16</v>
      </c>
      <c r="BL13" s="7">
        <v>0.11</v>
      </c>
      <c r="BM13" s="7">
        <v>0.05</v>
      </c>
      <c r="BN13" s="7">
        <v>0.09</v>
      </c>
      <c r="BO13" s="7">
        <v>0.14000000000000001</v>
      </c>
      <c r="BP13" s="7">
        <v>0.16</v>
      </c>
      <c r="BQ13" s="7">
        <v>7.0000000000000007E-2</v>
      </c>
      <c r="BR13" s="7">
        <v>0.06</v>
      </c>
      <c r="BS13" s="7">
        <v>0.05</v>
      </c>
      <c r="BT13" s="7">
        <v>7.0000000000000007E-2</v>
      </c>
      <c r="BU13" s="7">
        <v>0.05</v>
      </c>
      <c r="BV13" s="7">
        <v>0.11</v>
      </c>
      <c r="BW13" s="7">
        <v>0.05</v>
      </c>
      <c r="BX13" s="7">
        <v>0.1</v>
      </c>
      <c r="BY13" s="7">
        <v>0.09</v>
      </c>
      <c r="BZ13" s="7">
        <v>0.09</v>
      </c>
    </row>
    <row r="14" spans="1:78" x14ac:dyDescent="0.25">
      <c r="A14" t="s">
        <v>327</v>
      </c>
      <c r="B14">
        <v>1662</v>
      </c>
      <c r="C14">
        <v>1427</v>
      </c>
      <c r="D14">
        <v>150</v>
      </c>
      <c r="E14">
        <v>85</v>
      </c>
      <c r="F14">
        <v>274</v>
      </c>
      <c r="G14">
        <v>832</v>
      </c>
      <c r="H14">
        <v>556</v>
      </c>
      <c r="I14">
        <v>380</v>
      </c>
      <c r="J14">
        <v>505</v>
      </c>
      <c r="K14">
        <v>347</v>
      </c>
      <c r="L14">
        <v>430</v>
      </c>
      <c r="M14">
        <v>533</v>
      </c>
      <c r="N14">
        <v>928</v>
      </c>
      <c r="O14">
        <v>145</v>
      </c>
      <c r="P14">
        <v>56</v>
      </c>
      <c r="Q14">
        <v>301</v>
      </c>
      <c r="R14">
        <v>1361</v>
      </c>
      <c r="S14">
        <v>1044</v>
      </c>
      <c r="T14">
        <v>311</v>
      </c>
      <c r="U14">
        <v>282</v>
      </c>
      <c r="V14">
        <v>1159</v>
      </c>
      <c r="W14">
        <v>215</v>
      </c>
      <c r="X14">
        <v>282</v>
      </c>
      <c r="Y14">
        <v>198</v>
      </c>
      <c r="Z14">
        <v>1463</v>
      </c>
      <c r="AA14">
        <v>1659</v>
      </c>
      <c r="AB14">
        <v>1461</v>
      </c>
      <c r="AC14">
        <v>188</v>
      </c>
      <c r="AD14">
        <v>1332</v>
      </c>
      <c r="AE14">
        <v>129</v>
      </c>
      <c r="AF14">
        <v>1376</v>
      </c>
      <c r="AG14">
        <v>204</v>
      </c>
      <c r="AH14">
        <v>6</v>
      </c>
      <c r="AI14">
        <v>1198</v>
      </c>
      <c r="AJ14">
        <v>152</v>
      </c>
      <c r="AK14">
        <v>290</v>
      </c>
      <c r="AL14">
        <v>578</v>
      </c>
      <c r="AM14">
        <v>870</v>
      </c>
      <c r="AN14">
        <v>16</v>
      </c>
      <c r="AO14">
        <v>196</v>
      </c>
      <c r="AP14">
        <v>163</v>
      </c>
      <c r="AQ14">
        <v>186</v>
      </c>
      <c r="AR14">
        <v>139</v>
      </c>
      <c r="AS14">
        <v>84</v>
      </c>
      <c r="AT14">
        <v>157</v>
      </c>
      <c r="AU14">
        <v>80</v>
      </c>
      <c r="AV14">
        <v>143</v>
      </c>
      <c r="AW14">
        <v>51</v>
      </c>
      <c r="AX14">
        <v>94</v>
      </c>
      <c r="AY14">
        <v>151</v>
      </c>
      <c r="AZ14">
        <v>132</v>
      </c>
      <c r="BA14">
        <v>81</v>
      </c>
      <c r="BB14">
        <v>127</v>
      </c>
      <c r="BC14">
        <v>63</v>
      </c>
      <c r="BD14">
        <v>10</v>
      </c>
      <c r="BE14">
        <v>175</v>
      </c>
      <c r="BF14">
        <v>1486</v>
      </c>
      <c r="BG14">
        <v>859</v>
      </c>
      <c r="BH14">
        <v>802</v>
      </c>
      <c r="BI14">
        <v>249</v>
      </c>
      <c r="BJ14">
        <v>232</v>
      </c>
      <c r="BK14">
        <v>276</v>
      </c>
      <c r="BL14">
        <v>55</v>
      </c>
      <c r="BM14">
        <v>166</v>
      </c>
      <c r="BN14">
        <v>434</v>
      </c>
      <c r="BO14">
        <v>676</v>
      </c>
      <c r="BP14">
        <v>385</v>
      </c>
      <c r="BQ14">
        <v>228</v>
      </c>
      <c r="BR14">
        <v>302</v>
      </c>
      <c r="BS14">
        <v>315</v>
      </c>
      <c r="BT14">
        <v>115</v>
      </c>
      <c r="BU14">
        <v>77</v>
      </c>
      <c r="BV14">
        <v>94</v>
      </c>
      <c r="BW14">
        <v>151</v>
      </c>
      <c r="BX14">
        <v>1119</v>
      </c>
      <c r="BY14">
        <v>1096</v>
      </c>
      <c r="BZ14">
        <v>987</v>
      </c>
    </row>
    <row r="15" spans="1:78" x14ac:dyDescent="0.25">
      <c r="B15" s="7">
        <v>0.28000000000000003</v>
      </c>
      <c r="C15" s="7">
        <v>0.28000000000000003</v>
      </c>
      <c r="D15" s="7">
        <v>0.27</v>
      </c>
      <c r="E15" s="7">
        <v>0.24</v>
      </c>
      <c r="F15" s="7">
        <v>0.23</v>
      </c>
      <c r="G15" s="7">
        <v>0.27</v>
      </c>
      <c r="H15" s="7">
        <v>0.33</v>
      </c>
      <c r="I15" s="7">
        <v>0.26</v>
      </c>
      <c r="J15" s="7">
        <v>0.27</v>
      </c>
      <c r="K15" s="7">
        <v>0.28000000000000003</v>
      </c>
      <c r="L15" s="7">
        <v>0.3</v>
      </c>
      <c r="M15" s="7">
        <v>0.32</v>
      </c>
      <c r="N15" s="7">
        <v>0.27</v>
      </c>
      <c r="O15" s="7">
        <v>0.23</v>
      </c>
      <c r="P15" s="7">
        <v>0.28999999999999998</v>
      </c>
      <c r="Q15" s="7">
        <v>0.32</v>
      </c>
      <c r="R15" s="7">
        <v>0.27</v>
      </c>
      <c r="S15" s="7">
        <v>0.28000000000000003</v>
      </c>
      <c r="T15" s="7">
        <v>0.25</v>
      </c>
      <c r="U15" s="7">
        <v>0.28999999999999998</v>
      </c>
      <c r="V15" s="7">
        <v>0.26</v>
      </c>
      <c r="W15" s="7">
        <v>0.35</v>
      </c>
      <c r="X15" s="7">
        <v>0.32</v>
      </c>
      <c r="Y15" s="7">
        <v>0.28000000000000003</v>
      </c>
      <c r="Z15" s="7">
        <v>0.28000000000000003</v>
      </c>
      <c r="AA15" s="7">
        <v>0.28000000000000003</v>
      </c>
      <c r="AB15" s="7">
        <v>0.28000000000000003</v>
      </c>
      <c r="AC15" s="7">
        <v>0.26</v>
      </c>
      <c r="AD15" s="7">
        <v>0.28000000000000003</v>
      </c>
      <c r="AE15" s="7">
        <v>0.25</v>
      </c>
      <c r="AF15" s="7">
        <v>0.28999999999999998</v>
      </c>
      <c r="AG15" s="7">
        <v>0.22</v>
      </c>
      <c r="AH15" s="7">
        <v>0.16</v>
      </c>
      <c r="AI15" s="7">
        <v>0.28000000000000003</v>
      </c>
      <c r="AJ15" s="7">
        <v>0.28000000000000003</v>
      </c>
      <c r="AK15" s="7">
        <v>0.3</v>
      </c>
      <c r="AL15" s="7">
        <v>0.24</v>
      </c>
      <c r="AM15" s="7">
        <v>0.31</v>
      </c>
      <c r="AN15" s="7">
        <v>0.27</v>
      </c>
      <c r="AO15" s="7">
        <v>0.28000000000000003</v>
      </c>
      <c r="AP15" s="7">
        <v>0.28000000000000003</v>
      </c>
      <c r="AQ15" s="7">
        <v>0.33</v>
      </c>
      <c r="AR15" s="7">
        <v>0.26</v>
      </c>
      <c r="AS15" s="7">
        <v>0.26</v>
      </c>
      <c r="AT15" s="7">
        <v>0.28000000000000003</v>
      </c>
      <c r="AU15" s="7">
        <v>0.23</v>
      </c>
      <c r="AV15" s="7">
        <v>0.28999999999999998</v>
      </c>
      <c r="AW15" s="7">
        <v>0.36</v>
      </c>
      <c r="AX15" s="7">
        <v>0.23</v>
      </c>
      <c r="AY15" s="7">
        <v>0.28000000000000003</v>
      </c>
      <c r="AZ15" s="7">
        <v>0.32</v>
      </c>
      <c r="BA15" s="7">
        <v>0.28000000000000003</v>
      </c>
      <c r="BB15" s="7">
        <v>0.28999999999999998</v>
      </c>
      <c r="BC15" s="7">
        <v>0.2</v>
      </c>
      <c r="BD15" s="7">
        <v>0.4</v>
      </c>
      <c r="BE15" s="7">
        <v>0.19</v>
      </c>
      <c r="BF15" s="7">
        <v>0.28999999999999998</v>
      </c>
      <c r="BG15" s="7">
        <v>0.26</v>
      </c>
      <c r="BH15" s="7">
        <v>0.3</v>
      </c>
      <c r="BI15" s="7">
        <v>0.19</v>
      </c>
      <c r="BJ15" s="7">
        <v>0.27</v>
      </c>
      <c r="BK15" s="7">
        <v>0.36</v>
      </c>
      <c r="BL15" s="7">
        <v>0.28000000000000003</v>
      </c>
      <c r="BM15" s="7">
        <v>0.19</v>
      </c>
      <c r="BN15" s="7">
        <v>0.26</v>
      </c>
      <c r="BO15" s="7">
        <v>0.31</v>
      </c>
      <c r="BP15" s="7">
        <v>0.31</v>
      </c>
      <c r="BQ15" s="7">
        <v>0.23</v>
      </c>
      <c r="BR15" s="7">
        <v>0.19</v>
      </c>
      <c r="BS15" s="7">
        <v>0.21</v>
      </c>
      <c r="BT15" s="7">
        <v>0.26</v>
      </c>
      <c r="BU15" s="7">
        <v>0.14000000000000001</v>
      </c>
      <c r="BV15" s="7">
        <v>0.32</v>
      </c>
      <c r="BW15" s="7">
        <v>0.2</v>
      </c>
      <c r="BX15" s="7">
        <v>0.28000000000000003</v>
      </c>
      <c r="BY15" s="7">
        <v>0.27</v>
      </c>
      <c r="BZ15" s="7">
        <v>0.28000000000000003</v>
      </c>
    </row>
    <row r="16" spans="1:78" x14ac:dyDescent="0.25">
      <c r="A16" t="s">
        <v>334</v>
      </c>
      <c r="B16">
        <v>1158</v>
      </c>
      <c r="C16">
        <v>953</v>
      </c>
      <c r="D16">
        <v>120</v>
      </c>
      <c r="E16">
        <v>85</v>
      </c>
      <c r="F16">
        <v>272</v>
      </c>
      <c r="G16">
        <v>600</v>
      </c>
      <c r="H16">
        <v>286</v>
      </c>
      <c r="I16">
        <v>229</v>
      </c>
      <c r="J16">
        <v>363</v>
      </c>
      <c r="K16">
        <v>257</v>
      </c>
      <c r="L16">
        <v>308</v>
      </c>
      <c r="M16">
        <v>335</v>
      </c>
      <c r="N16">
        <v>618</v>
      </c>
      <c r="O16">
        <v>156</v>
      </c>
      <c r="P16">
        <v>49</v>
      </c>
      <c r="Q16">
        <v>147</v>
      </c>
      <c r="R16">
        <v>1010</v>
      </c>
      <c r="S16">
        <v>645</v>
      </c>
      <c r="T16">
        <v>278</v>
      </c>
      <c r="U16">
        <v>217</v>
      </c>
      <c r="V16">
        <v>828</v>
      </c>
      <c r="W16">
        <v>138</v>
      </c>
      <c r="X16">
        <v>179</v>
      </c>
      <c r="Y16">
        <v>139</v>
      </c>
      <c r="Z16">
        <v>1019</v>
      </c>
      <c r="AA16">
        <v>1154</v>
      </c>
      <c r="AB16">
        <v>1015</v>
      </c>
      <c r="AC16">
        <v>139</v>
      </c>
      <c r="AD16">
        <v>877</v>
      </c>
      <c r="AE16">
        <v>123</v>
      </c>
      <c r="AF16">
        <v>930</v>
      </c>
      <c r="AG16">
        <v>143</v>
      </c>
      <c r="AH16">
        <v>14</v>
      </c>
      <c r="AI16">
        <v>783</v>
      </c>
      <c r="AJ16">
        <v>135</v>
      </c>
      <c r="AK16">
        <v>227</v>
      </c>
      <c r="AL16">
        <v>393</v>
      </c>
      <c r="AM16">
        <v>600</v>
      </c>
      <c r="AN16">
        <v>12</v>
      </c>
      <c r="AO16">
        <v>143</v>
      </c>
      <c r="AP16">
        <v>130</v>
      </c>
      <c r="AQ16">
        <v>104</v>
      </c>
      <c r="AR16">
        <v>143</v>
      </c>
      <c r="AS16">
        <v>64</v>
      </c>
      <c r="AT16">
        <v>84</v>
      </c>
      <c r="AU16">
        <v>57</v>
      </c>
      <c r="AV16">
        <v>96</v>
      </c>
      <c r="AW16">
        <v>22</v>
      </c>
      <c r="AX16">
        <v>98</v>
      </c>
      <c r="AY16">
        <v>86</v>
      </c>
      <c r="AZ16">
        <v>59</v>
      </c>
      <c r="BA16">
        <v>63</v>
      </c>
      <c r="BB16">
        <v>81</v>
      </c>
      <c r="BC16">
        <v>66</v>
      </c>
      <c r="BD16">
        <v>5</v>
      </c>
      <c r="BE16">
        <v>123</v>
      </c>
      <c r="BF16">
        <v>1035</v>
      </c>
      <c r="BG16">
        <v>517</v>
      </c>
      <c r="BH16">
        <v>641</v>
      </c>
      <c r="BI16">
        <v>200</v>
      </c>
      <c r="BJ16">
        <v>125</v>
      </c>
      <c r="BK16">
        <v>126</v>
      </c>
      <c r="BL16">
        <v>22</v>
      </c>
      <c r="BM16">
        <v>110</v>
      </c>
      <c r="BN16">
        <v>280</v>
      </c>
      <c r="BO16">
        <v>449</v>
      </c>
      <c r="BP16">
        <v>318</v>
      </c>
      <c r="BQ16">
        <v>144</v>
      </c>
      <c r="BR16">
        <v>219</v>
      </c>
      <c r="BS16">
        <v>215</v>
      </c>
      <c r="BT16">
        <v>66</v>
      </c>
      <c r="BU16">
        <v>65</v>
      </c>
      <c r="BV16">
        <v>47</v>
      </c>
      <c r="BW16">
        <v>104</v>
      </c>
      <c r="BX16">
        <v>741</v>
      </c>
      <c r="BY16">
        <v>744</v>
      </c>
      <c r="BZ16">
        <v>675</v>
      </c>
    </row>
    <row r="17" spans="1:78" x14ac:dyDescent="0.25">
      <c r="B17" s="7">
        <v>0.19</v>
      </c>
      <c r="C17" s="7">
        <v>0.19</v>
      </c>
      <c r="D17" s="7">
        <v>0.21</v>
      </c>
      <c r="E17" s="7">
        <v>0.24</v>
      </c>
      <c r="F17" s="7">
        <v>0.23</v>
      </c>
      <c r="G17" s="7">
        <v>0.19</v>
      </c>
      <c r="H17" s="7">
        <v>0.17</v>
      </c>
      <c r="I17" s="7">
        <v>0.16</v>
      </c>
      <c r="J17" s="7">
        <v>0.19</v>
      </c>
      <c r="K17" s="7">
        <v>0.21</v>
      </c>
      <c r="L17" s="7">
        <v>0.22</v>
      </c>
      <c r="M17" s="7">
        <v>0.2</v>
      </c>
      <c r="N17" s="7">
        <v>0.18</v>
      </c>
      <c r="O17" s="7">
        <v>0.24</v>
      </c>
      <c r="P17" s="7">
        <v>0.25</v>
      </c>
      <c r="Q17" s="7">
        <v>0.16</v>
      </c>
      <c r="R17" s="7">
        <v>0.2</v>
      </c>
      <c r="S17" s="7">
        <v>0.17</v>
      </c>
      <c r="T17" s="7">
        <v>0.23</v>
      </c>
      <c r="U17" s="7">
        <v>0.22</v>
      </c>
      <c r="V17" s="7">
        <v>0.19</v>
      </c>
      <c r="W17" s="7">
        <v>0.23</v>
      </c>
      <c r="X17" s="7">
        <v>0.21</v>
      </c>
      <c r="Y17" s="7">
        <v>0.19</v>
      </c>
      <c r="Z17" s="7">
        <v>0.19</v>
      </c>
      <c r="AA17" s="7">
        <v>0.19</v>
      </c>
      <c r="AB17" s="7">
        <v>0.19</v>
      </c>
      <c r="AC17" s="7">
        <v>0.19</v>
      </c>
      <c r="AD17" s="7">
        <v>0.19</v>
      </c>
      <c r="AE17" s="7">
        <v>0.23</v>
      </c>
      <c r="AF17" s="7">
        <v>0.2</v>
      </c>
      <c r="AG17" s="7">
        <v>0.16</v>
      </c>
      <c r="AH17" s="7">
        <v>0.36</v>
      </c>
      <c r="AI17" s="7">
        <v>0.18</v>
      </c>
      <c r="AJ17" s="7">
        <v>0.25</v>
      </c>
      <c r="AK17" s="7">
        <v>0.23</v>
      </c>
      <c r="AL17" s="7">
        <v>0.17</v>
      </c>
      <c r="AM17" s="7">
        <v>0.21</v>
      </c>
      <c r="AN17" s="7">
        <v>0.2</v>
      </c>
      <c r="AO17" s="7">
        <v>0.2</v>
      </c>
      <c r="AP17" s="7">
        <v>0.22</v>
      </c>
      <c r="AQ17" s="7">
        <v>0.18</v>
      </c>
      <c r="AR17" s="7">
        <v>0.26</v>
      </c>
      <c r="AS17" s="7">
        <v>0.2</v>
      </c>
      <c r="AT17" s="7">
        <v>0.15</v>
      </c>
      <c r="AU17" s="7">
        <v>0.16</v>
      </c>
      <c r="AV17" s="7">
        <v>0.2</v>
      </c>
      <c r="AW17" s="7">
        <v>0.15</v>
      </c>
      <c r="AX17" s="7">
        <v>0.24</v>
      </c>
      <c r="AY17" s="7">
        <v>0.16</v>
      </c>
      <c r="AZ17" s="7">
        <v>0.14000000000000001</v>
      </c>
      <c r="BA17" s="7">
        <v>0.22</v>
      </c>
      <c r="BB17" s="7">
        <v>0.18</v>
      </c>
      <c r="BC17" s="7">
        <v>0.21</v>
      </c>
      <c r="BD17" s="7">
        <v>0.2</v>
      </c>
      <c r="BE17" s="7">
        <v>0.14000000000000001</v>
      </c>
      <c r="BF17" s="7">
        <v>0.2</v>
      </c>
      <c r="BG17" s="7">
        <v>0.16</v>
      </c>
      <c r="BH17" s="7">
        <v>0.24</v>
      </c>
      <c r="BI17" s="7">
        <v>0.15</v>
      </c>
      <c r="BJ17" s="7">
        <v>0.14000000000000001</v>
      </c>
      <c r="BK17" s="7">
        <v>0.16</v>
      </c>
      <c r="BL17" s="7">
        <v>0.11</v>
      </c>
      <c r="BM17" s="7">
        <v>0.12</v>
      </c>
      <c r="BN17" s="7">
        <v>0.17</v>
      </c>
      <c r="BO17" s="7">
        <v>0.21</v>
      </c>
      <c r="BP17" s="7">
        <v>0.25</v>
      </c>
      <c r="BQ17" s="7">
        <v>0.14000000000000001</v>
      </c>
      <c r="BR17" s="7">
        <v>0.14000000000000001</v>
      </c>
      <c r="BS17" s="7">
        <v>0.14000000000000001</v>
      </c>
      <c r="BT17" s="7">
        <v>0.15</v>
      </c>
      <c r="BU17" s="7">
        <v>0.12</v>
      </c>
      <c r="BV17" s="7">
        <v>0.16</v>
      </c>
      <c r="BW17" s="7">
        <v>0.14000000000000001</v>
      </c>
      <c r="BX17" s="7">
        <v>0.19</v>
      </c>
      <c r="BY17" s="7">
        <v>0.19</v>
      </c>
      <c r="BZ17" s="7">
        <v>0.19</v>
      </c>
    </row>
    <row r="18" spans="1:78" x14ac:dyDescent="0.25">
      <c r="A18" t="s">
        <v>329</v>
      </c>
      <c r="B18">
        <v>1441</v>
      </c>
      <c r="C18">
        <v>1258</v>
      </c>
      <c r="D18">
        <v>103</v>
      </c>
      <c r="E18">
        <v>79</v>
      </c>
      <c r="F18">
        <v>311</v>
      </c>
      <c r="G18">
        <v>789</v>
      </c>
      <c r="H18">
        <v>341</v>
      </c>
      <c r="I18">
        <v>405</v>
      </c>
      <c r="J18">
        <v>472</v>
      </c>
      <c r="K18">
        <v>300</v>
      </c>
      <c r="L18">
        <v>263</v>
      </c>
      <c r="M18">
        <v>324</v>
      </c>
      <c r="N18">
        <v>969</v>
      </c>
      <c r="O18">
        <v>121</v>
      </c>
      <c r="P18">
        <v>27</v>
      </c>
      <c r="Q18">
        <v>188</v>
      </c>
      <c r="R18">
        <v>1253</v>
      </c>
      <c r="S18">
        <v>951</v>
      </c>
      <c r="T18">
        <v>302</v>
      </c>
      <c r="U18">
        <v>171</v>
      </c>
      <c r="V18">
        <v>1204</v>
      </c>
      <c r="W18">
        <v>118</v>
      </c>
      <c r="X18">
        <v>115</v>
      </c>
      <c r="Y18">
        <v>148</v>
      </c>
      <c r="Z18">
        <v>1292</v>
      </c>
      <c r="AA18">
        <v>1437</v>
      </c>
      <c r="AB18">
        <v>1288</v>
      </c>
      <c r="AC18">
        <v>191</v>
      </c>
      <c r="AD18">
        <v>1146</v>
      </c>
      <c r="AE18">
        <v>93</v>
      </c>
      <c r="AF18">
        <v>1061</v>
      </c>
      <c r="AG18">
        <v>293</v>
      </c>
      <c r="AH18">
        <v>10</v>
      </c>
      <c r="AI18">
        <v>1104</v>
      </c>
      <c r="AJ18">
        <v>114</v>
      </c>
      <c r="AK18">
        <v>199</v>
      </c>
      <c r="AL18">
        <v>662</v>
      </c>
      <c r="AM18">
        <v>616</v>
      </c>
      <c r="AN18">
        <v>14</v>
      </c>
      <c r="AO18">
        <v>147</v>
      </c>
      <c r="AP18">
        <v>146</v>
      </c>
      <c r="AQ18">
        <v>173</v>
      </c>
      <c r="AR18">
        <v>96</v>
      </c>
      <c r="AS18">
        <v>66</v>
      </c>
      <c r="AT18">
        <v>159</v>
      </c>
      <c r="AU18">
        <v>87</v>
      </c>
      <c r="AV18">
        <v>126</v>
      </c>
      <c r="AW18">
        <v>28</v>
      </c>
      <c r="AX18">
        <v>73</v>
      </c>
      <c r="AY18">
        <v>125</v>
      </c>
      <c r="AZ18">
        <v>98</v>
      </c>
      <c r="BA18">
        <v>74</v>
      </c>
      <c r="BB18">
        <v>122</v>
      </c>
      <c r="BC18">
        <v>61</v>
      </c>
      <c r="BD18">
        <v>6</v>
      </c>
      <c r="BE18">
        <v>297</v>
      </c>
      <c r="BF18">
        <v>1143</v>
      </c>
      <c r="BG18">
        <v>938</v>
      </c>
      <c r="BH18">
        <v>502</v>
      </c>
      <c r="BI18">
        <v>442</v>
      </c>
      <c r="BJ18">
        <v>247</v>
      </c>
      <c r="BK18">
        <v>167</v>
      </c>
      <c r="BL18">
        <v>58</v>
      </c>
      <c r="BM18">
        <v>307</v>
      </c>
      <c r="BN18">
        <v>519</v>
      </c>
      <c r="BO18">
        <v>457</v>
      </c>
      <c r="BP18">
        <v>158</v>
      </c>
      <c r="BQ18">
        <v>326</v>
      </c>
      <c r="BR18">
        <v>555</v>
      </c>
      <c r="BS18">
        <v>540</v>
      </c>
      <c r="BT18">
        <v>133</v>
      </c>
      <c r="BU18">
        <v>197</v>
      </c>
      <c r="BV18">
        <v>83</v>
      </c>
      <c r="BW18">
        <v>258</v>
      </c>
      <c r="BX18">
        <v>1026</v>
      </c>
      <c r="BY18">
        <v>1061</v>
      </c>
      <c r="BZ18">
        <v>892</v>
      </c>
    </row>
    <row r="19" spans="1:78" x14ac:dyDescent="0.25">
      <c r="B19" s="7">
        <v>0.24</v>
      </c>
      <c r="C19" s="7">
        <v>0.25</v>
      </c>
      <c r="D19" s="7">
        <v>0.18</v>
      </c>
      <c r="E19" s="7">
        <v>0.22</v>
      </c>
      <c r="F19" s="7">
        <v>0.27</v>
      </c>
      <c r="G19" s="7">
        <v>0.25</v>
      </c>
      <c r="H19" s="7">
        <v>0.2</v>
      </c>
      <c r="I19" s="7">
        <v>0.28000000000000003</v>
      </c>
      <c r="J19" s="7">
        <v>0.25</v>
      </c>
      <c r="K19" s="7">
        <v>0.24</v>
      </c>
      <c r="L19" s="7">
        <v>0.19</v>
      </c>
      <c r="M19" s="7">
        <v>0.2</v>
      </c>
      <c r="N19" s="7">
        <v>0.28000000000000003</v>
      </c>
      <c r="O19" s="7">
        <v>0.19</v>
      </c>
      <c r="P19" s="7">
        <v>0.14000000000000001</v>
      </c>
      <c r="Q19" s="7">
        <v>0.2</v>
      </c>
      <c r="R19" s="7">
        <v>0.25</v>
      </c>
      <c r="S19" s="7">
        <v>0.26</v>
      </c>
      <c r="T19" s="7">
        <v>0.25</v>
      </c>
      <c r="U19" s="7">
        <v>0.17</v>
      </c>
      <c r="V19" s="7">
        <v>0.27</v>
      </c>
      <c r="W19" s="7">
        <v>0.19</v>
      </c>
      <c r="X19" s="7">
        <v>0.13</v>
      </c>
      <c r="Y19" s="7">
        <v>0.21</v>
      </c>
      <c r="Z19" s="7">
        <v>0.25</v>
      </c>
      <c r="AA19" s="7">
        <v>0.24</v>
      </c>
      <c r="AB19" s="7">
        <v>0.25</v>
      </c>
      <c r="AC19" s="7">
        <v>0.27</v>
      </c>
      <c r="AD19" s="7">
        <v>0.24</v>
      </c>
      <c r="AE19" s="7">
        <v>0.18</v>
      </c>
      <c r="AF19" s="7">
        <v>0.23</v>
      </c>
      <c r="AG19" s="7">
        <v>0.32</v>
      </c>
      <c r="AH19" s="7">
        <v>0.25</v>
      </c>
      <c r="AI19" s="7">
        <v>0.25</v>
      </c>
      <c r="AJ19" s="7">
        <v>0.21</v>
      </c>
      <c r="AK19" s="7">
        <v>0.2</v>
      </c>
      <c r="AL19" s="7">
        <v>0.28000000000000003</v>
      </c>
      <c r="AM19" s="7">
        <v>0.22</v>
      </c>
      <c r="AN19" s="7">
        <v>0.23</v>
      </c>
      <c r="AO19" s="7">
        <v>0.21</v>
      </c>
      <c r="AP19" s="7">
        <v>0.25</v>
      </c>
      <c r="AQ19" s="7">
        <v>0.31</v>
      </c>
      <c r="AR19" s="7">
        <v>0.18</v>
      </c>
      <c r="AS19" s="7">
        <v>0.21</v>
      </c>
      <c r="AT19" s="7">
        <v>0.28999999999999998</v>
      </c>
      <c r="AU19" s="7">
        <v>0.25</v>
      </c>
      <c r="AV19" s="7">
        <v>0.26</v>
      </c>
      <c r="AW19" s="7">
        <v>0.2</v>
      </c>
      <c r="AX19" s="7">
        <v>0.18</v>
      </c>
      <c r="AY19" s="7">
        <v>0.23</v>
      </c>
      <c r="AZ19" s="7">
        <v>0.24</v>
      </c>
      <c r="BA19" s="7">
        <v>0.25</v>
      </c>
      <c r="BB19" s="7">
        <v>0.28000000000000003</v>
      </c>
      <c r="BC19" s="7">
        <v>0.2</v>
      </c>
      <c r="BD19" s="7">
        <v>0.22</v>
      </c>
      <c r="BE19" s="7">
        <v>0.33</v>
      </c>
      <c r="BF19" s="7">
        <v>0.22</v>
      </c>
      <c r="BG19" s="7">
        <v>0.28000000000000003</v>
      </c>
      <c r="BH19" s="7">
        <v>0.19</v>
      </c>
      <c r="BI19" s="7">
        <v>0.34</v>
      </c>
      <c r="BJ19" s="7">
        <v>0.28000000000000003</v>
      </c>
      <c r="BK19" s="7">
        <v>0.22</v>
      </c>
      <c r="BL19" s="7">
        <v>0.28999999999999998</v>
      </c>
      <c r="BM19" s="7">
        <v>0.35</v>
      </c>
      <c r="BN19" s="7">
        <v>0.31</v>
      </c>
      <c r="BO19" s="7">
        <v>0.21</v>
      </c>
      <c r="BP19" s="7">
        <v>0.13</v>
      </c>
      <c r="BQ19" s="7">
        <v>0.32</v>
      </c>
      <c r="BR19" s="7">
        <v>0.35</v>
      </c>
      <c r="BS19" s="7">
        <v>0.35</v>
      </c>
      <c r="BT19" s="7">
        <v>0.3</v>
      </c>
      <c r="BU19" s="7">
        <v>0.37</v>
      </c>
      <c r="BV19" s="7">
        <v>0.28000000000000003</v>
      </c>
      <c r="BW19" s="7">
        <v>0.34</v>
      </c>
      <c r="BX19" s="7">
        <v>0.26</v>
      </c>
      <c r="BY19" s="7">
        <v>0.26</v>
      </c>
      <c r="BZ19" s="7">
        <v>0.25</v>
      </c>
    </row>
    <row r="20" spans="1:78" x14ac:dyDescent="0.25">
      <c r="A20" t="s">
        <v>330</v>
      </c>
      <c r="B20">
        <v>773</v>
      </c>
      <c r="C20">
        <v>648</v>
      </c>
      <c r="D20">
        <v>79</v>
      </c>
      <c r="E20">
        <v>46</v>
      </c>
      <c r="F20">
        <v>174</v>
      </c>
      <c r="G20">
        <v>442</v>
      </c>
      <c r="H20">
        <v>157</v>
      </c>
      <c r="I20">
        <v>250</v>
      </c>
      <c r="J20">
        <v>267</v>
      </c>
      <c r="K20">
        <v>139</v>
      </c>
      <c r="L20">
        <v>116</v>
      </c>
      <c r="M20">
        <v>136</v>
      </c>
      <c r="N20">
        <v>531</v>
      </c>
      <c r="O20">
        <v>88</v>
      </c>
      <c r="P20">
        <v>17</v>
      </c>
      <c r="Q20">
        <v>105</v>
      </c>
      <c r="R20">
        <v>668</v>
      </c>
      <c r="S20">
        <v>506</v>
      </c>
      <c r="T20">
        <v>168</v>
      </c>
      <c r="U20">
        <v>91</v>
      </c>
      <c r="V20">
        <v>676</v>
      </c>
      <c r="W20">
        <v>46</v>
      </c>
      <c r="X20">
        <v>49</v>
      </c>
      <c r="Y20">
        <v>101</v>
      </c>
      <c r="Z20">
        <v>671</v>
      </c>
      <c r="AA20">
        <v>773</v>
      </c>
      <c r="AB20">
        <v>671</v>
      </c>
      <c r="AC20">
        <v>97</v>
      </c>
      <c r="AD20">
        <v>632</v>
      </c>
      <c r="AE20">
        <v>40</v>
      </c>
      <c r="AF20">
        <v>551</v>
      </c>
      <c r="AG20">
        <v>187</v>
      </c>
      <c r="AH20">
        <v>5</v>
      </c>
      <c r="AI20">
        <v>639</v>
      </c>
      <c r="AJ20">
        <v>33</v>
      </c>
      <c r="AK20">
        <v>92</v>
      </c>
      <c r="AL20">
        <v>428</v>
      </c>
      <c r="AM20">
        <v>296</v>
      </c>
      <c r="AN20">
        <v>3</v>
      </c>
      <c r="AO20">
        <v>45</v>
      </c>
      <c r="AP20">
        <v>65</v>
      </c>
      <c r="AQ20">
        <v>42</v>
      </c>
      <c r="AR20">
        <v>48</v>
      </c>
      <c r="AS20">
        <v>44</v>
      </c>
      <c r="AT20">
        <v>76</v>
      </c>
      <c r="AU20">
        <v>56</v>
      </c>
      <c r="AV20">
        <v>62</v>
      </c>
      <c r="AW20">
        <v>15</v>
      </c>
      <c r="AX20">
        <v>63</v>
      </c>
      <c r="AY20">
        <v>87</v>
      </c>
      <c r="AZ20">
        <v>65</v>
      </c>
      <c r="BA20">
        <v>32</v>
      </c>
      <c r="BB20">
        <v>50</v>
      </c>
      <c r="BC20">
        <v>65</v>
      </c>
      <c r="BD20">
        <v>1</v>
      </c>
      <c r="BE20">
        <v>223</v>
      </c>
      <c r="BF20">
        <v>550</v>
      </c>
      <c r="BG20">
        <v>560</v>
      </c>
      <c r="BH20">
        <v>213</v>
      </c>
      <c r="BI20">
        <v>312</v>
      </c>
      <c r="BJ20">
        <v>146</v>
      </c>
      <c r="BK20">
        <v>54</v>
      </c>
      <c r="BL20">
        <v>37</v>
      </c>
      <c r="BM20">
        <v>248</v>
      </c>
      <c r="BN20">
        <v>268</v>
      </c>
      <c r="BO20">
        <v>200</v>
      </c>
      <c r="BP20">
        <v>57</v>
      </c>
      <c r="BQ20">
        <v>220</v>
      </c>
      <c r="BR20">
        <v>374</v>
      </c>
      <c r="BS20">
        <v>351</v>
      </c>
      <c r="BT20">
        <v>85</v>
      </c>
      <c r="BU20">
        <v>161</v>
      </c>
      <c r="BV20">
        <v>33</v>
      </c>
      <c r="BW20">
        <v>189</v>
      </c>
      <c r="BX20">
        <v>569</v>
      </c>
      <c r="BY20">
        <v>606</v>
      </c>
      <c r="BZ20">
        <v>488</v>
      </c>
    </row>
    <row r="21" spans="1:78" x14ac:dyDescent="0.25">
      <c r="B21" s="7">
        <v>0.13</v>
      </c>
      <c r="C21" s="7">
        <v>0.13</v>
      </c>
      <c r="D21" s="7">
        <v>0.14000000000000001</v>
      </c>
      <c r="E21" s="7">
        <v>0.13</v>
      </c>
      <c r="F21" s="7">
        <v>0.15</v>
      </c>
      <c r="G21" s="7">
        <v>0.14000000000000001</v>
      </c>
      <c r="H21" s="7">
        <v>0.09</v>
      </c>
      <c r="I21" s="7">
        <v>0.17</v>
      </c>
      <c r="J21" s="7">
        <v>0.14000000000000001</v>
      </c>
      <c r="K21" s="7">
        <v>0.11</v>
      </c>
      <c r="L21" s="7">
        <v>0.08</v>
      </c>
      <c r="M21" s="7">
        <v>0.08</v>
      </c>
      <c r="N21" s="7">
        <v>0.15</v>
      </c>
      <c r="O21" s="7">
        <v>0.14000000000000001</v>
      </c>
      <c r="P21" s="7">
        <v>0.09</v>
      </c>
      <c r="Q21" s="7">
        <v>0.11</v>
      </c>
      <c r="R21" s="7">
        <v>0.13</v>
      </c>
      <c r="S21" s="7">
        <v>0.14000000000000001</v>
      </c>
      <c r="T21" s="7">
        <v>0.14000000000000001</v>
      </c>
      <c r="U21" s="7">
        <v>0.09</v>
      </c>
      <c r="V21" s="7">
        <v>0.15</v>
      </c>
      <c r="W21" s="7">
        <v>0.08</v>
      </c>
      <c r="X21" s="7">
        <v>0.06</v>
      </c>
      <c r="Y21" s="7">
        <v>0.14000000000000001</v>
      </c>
      <c r="Z21" s="7">
        <v>0.13</v>
      </c>
      <c r="AA21" s="7">
        <v>0.13</v>
      </c>
      <c r="AB21" s="7">
        <v>0.13</v>
      </c>
      <c r="AC21" s="7">
        <v>0.14000000000000001</v>
      </c>
      <c r="AD21" s="7">
        <v>0.14000000000000001</v>
      </c>
      <c r="AE21" s="7">
        <v>0.08</v>
      </c>
      <c r="AF21" s="7">
        <v>0.12</v>
      </c>
      <c r="AG21" s="7">
        <v>0.2</v>
      </c>
      <c r="AH21" s="7">
        <v>0.12</v>
      </c>
      <c r="AI21" s="7">
        <v>0.15</v>
      </c>
      <c r="AJ21" s="7">
        <v>0.06</v>
      </c>
      <c r="AK21" s="7">
        <v>0.09</v>
      </c>
      <c r="AL21" s="7">
        <v>0.18</v>
      </c>
      <c r="AM21" s="7">
        <v>0.1</v>
      </c>
      <c r="AN21" s="7">
        <v>0.04</v>
      </c>
      <c r="AO21" s="7">
        <v>0.06</v>
      </c>
      <c r="AP21" s="7">
        <v>0.11</v>
      </c>
      <c r="AQ21" s="7">
        <v>7.0000000000000007E-2</v>
      </c>
      <c r="AR21" s="7">
        <v>0.09</v>
      </c>
      <c r="AS21" s="7">
        <v>0.14000000000000001</v>
      </c>
      <c r="AT21" s="7">
        <v>0.14000000000000001</v>
      </c>
      <c r="AU21" s="7">
        <v>0.16</v>
      </c>
      <c r="AV21" s="7">
        <v>0.13</v>
      </c>
      <c r="AW21" s="7">
        <v>0.11</v>
      </c>
      <c r="AX21" s="7">
        <v>0.15</v>
      </c>
      <c r="AY21" s="7">
        <v>0.16</v>
      </c>
      <c r="AZ21" s="7">
        <v>0.16</v>
      </c>
      <c r="BA21" s="7">
        <v>0.11</v>
      </c>
      <c r="BB21" s="7">
        <v>0.11</v>
      </c>
      <c r="BC21" s="7">
        <v>0.21</v>
      </c>
      <c r="BD21" s="7">
        <v>0.04</v>
      </c>
      <c r="BE21" s="7">
        <v>0.25</v>
      </c>
      <c r="BF21" s="7">
        <v>0.11</v>
      </c>
      <c r="BG21" s="7">
        <v>0.17</v>
      </c>
      <c r="BH21" s="7">
        <v>0.08</v>
      </c>
      <c r="BI21" s="7">
        <v>0.24</v>
      </c>
      <c r="BJ21" s="7">
        <v>0.17</v>
      </c>
      <c r="BK21" s="7">
        <v>7.0000000000000007E-2</v>
      </c>
      <c r="BL21" s="7">
        <v>0.19</v>
      </c>
      <c r="BM21" s="7">
        <v>0.28000000000000003</v>
      </c>
      <c r="BN21" s="7">
        <v>0.16</v>
      </c>
      <c r="BO21" s="7">
        <v>0.09</v>
      </c>
      <c r="BP21" s="7">
        <v>0.05</v>
      </c>
      <c r="BQ21" s="7">
        <v>0.22</v>
      </c>
      <c r="BR21" s="7">
        <v>0.24</v>
      </c>
      <c r="BS21" s="7">
        <v>0.23</v>
      </c>
      <c r="BT21" s="7">
        <v>0.19</v>
      </c>
      <c r="BU21" s="7">
        <v>0.3</v>
      </c>
      <c r="BV21" s="7">
        <v>0.11</v>
      </c>
      <c r="BW21" s="7">
        <v>0.25</v>
      </c>
      <c r="BX21" s="7">
        <v>0.14000000000000001</v>
      </c>
      <c r="BY21" s="7">
        <v>0.15</v>
      </c>
      <c r="BZ21" s="7">
        <v>0.14000000000000001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2355</v>
      </c>
      <c r="C24">
        <v>1976</v>
      </c>
      <c r="D24">
        <v>242</v>
      </c>
      <c r="E24">
        <v>137</v>
      </c>
      <c r="F24">
        <v>359</v>
      </c>
      <c r="G24">
        <v>1176</v>
      </c>
      <c r="H24">
        <v>821</v>
      </c>
      <c r="I24">
        <v>533</v>
      </c>
      <c r="J24">
        <v>716</v>
      </c>
      <c r="K24">
        <v>482</v>
      </c>
      <c r="L24">
        <v>624</v>
      </c>
      <c r="M24">
        <v>769</v>
      </c>
      <c r="N24">
        <v>1284</v>
      </c>
      <c r="O24">
        <v>222</v>
      </c>
      <c r="P24">
        <v>79</v>
      </c>
      <c r="Q24">
        <v>460</v>
      </c>
      <c r="R24">
        <v>1895</v>
      </c>
      <c r="S24">
        <v>1464</v>
      </c>
      <c r="T24">
        <v>426</v>
      </c>
      <c r="U24">
        <v>425</v>
      </c>
      <c r="V24">
        <v>1610</v>
      </c>
      <c r="W24">
        <v>289</v>
      </c>
      <c r="X24">
        <v>447</v>
      </c>
      <c r="Y24">
        <v>296</v>
      </c>
      <c r="Z24">
        <v>2059</v>
      </c>
      <c r="AA24">
        <v>2350</v>
      </c>
      <c r="AB24">
        <v>2053</v>
      </c>
      <c r="AC24">
        <v>267</v>
      </c>
      <c r="AD24">
        <v>1856</v>
      </c>
      <c r="AE24">
        <v>210</v>
      </c>
      <c r="AF24">
        <v>1959</v>
      </c>
      <c r="AG24">
        <v>276</v>
      </c>
      <c r="AH24">
        <v>11</v>
      </c>
      <c r="AI24">
        <v>1671</v>
      </c>
      <c r="AJ24">
        <v>238</v>
      </c>
      <c r="AK24">
        <v>410</v>
      </c>
      <c r="AL24">
        <v>809</v>
      </c>
      <c r="AM24">
        <v>1219</v>
      </c>
      <c r="AN24">
        <v>29</v>
      </c>
      <c r="AO24">
        <v>294</v>
      </c>
      <c r="AP24">
        <v>219</v>
      </c>
      <c r="AQ24">
        <v>230</v>
      </c>
      <c r="AR24">
        <v>215</v>
      </c>
      <c r="AS24">
        <v>136</v>
      </c>
      <c r="AT24">
        <v>223</v>
      </c>
      <c r="AU24">
        <v>124</v>
      </c>
      <c r="AV24">
        <v>194</v>
      </c>
      <c r="AW24">
        <v>76</v>
      </c>
      <c r="AX24">
        <v>161</v>
      </c>
      <c r="AY24">
        <v>215</v>
      </c>
      <c r="AZ24">
        <v>171</v>
      </c>
      <c r="BA24">
        <v>113</v>
      </c>
      <c r="BB24">
        <v>167</v>
      </c>
      <c r="BC24">
        <v>98</v>
      </c>
      <c r="BD24">
        <v>12</v>
      </c>
      <c r="BE24">
        <v>230</v>
      </c>
      <c r="BF24">
        <v>2125</v>
      </c>
      <c r="BG24">
        <v>1191</v>
      </c>
      <c r="BH24">
        <v>1164</v>
      </c>
      <c r="BI24">
        <v>318</v>
      </c>
      <c r="BJ24">
        <v>330</v>
      </c>
      <c r="BK24">
        <v>400</v>
      </c>
      <c r="BL24">
        <v>77</v>
      </c>
      <c r="BM24">
        <v>210</v>
      </c>
      <c r="BN24">
        <v>582</v>
      </c>
      <c r="BO24">
        <v>973</v>
      </c>
      <c r="BP24">
        <v>590</v>
      </c>
      <c r="BQ24">
        <v>297</v>
      </c>
      <c r="BR24">
        <v>393</v>
      </c>
      <c r="BS24">
        <v>396</v>
      </c>
      <c r="BT24">
        <v>149</v>
      </c>
      <c r="BU24">
        <v>102</v>
      </c>
      <c r="BV24">
        <v>125</v>
      </c>
      <c r="BW24">
        <v>192</v>
      </c>
      <c r="BX24">
        <v>1510</v>
      </c>
      <c r="BY24">
        <v>1463</v>
      </c>
      <c r="BZ24">
        <v>1313</v>
      </c>
    </row>
    <row r="25" spans="1:78" x14ac:dyDescent="0.25">
      <c r="B25" s="7">
        <v>0.39</v>
      </c>
      <c r="C25" s="7">
        <v>0.39</v>
      </c>
      <c r="D25" s="7">
        <v>0.43</v>
      </c>
      <c r="E25" s="7">
        <v>0.38</v>
      </c>
      <c r="F25" s="7">
        <v>0.31</v>
      </c>
      <c r="G25" s="7">
        <v>0.38</v>
      </c>
      <c r="H25" s="7">
        <v>0.48</v>
      </c>
      <c r="I25" s="7">
        <v>0.37</v>
      </c>
      <c r="J25" s="7">
        <v>0.38</v>
      </c>
      <c r="K25" s="7">
        <v>0.39</v>
      </c>
      <c r="L25" s="7">
        <v>0.44</v>
      </c>
      <c r="M25" s="7">
        <v>0.46</v>
      </c>
      <c r="N25" s="7">
        <v>0.37</v>
      </c>
      <c r="O25" s="7">
        <v>0.35</v>
      </c>
      <c r="P25" s="7">
        <v>0.41</v>
      </c>
      <c r="Q25" s="7">
        <v>0.48</v>
      </c>
      <c r="R25" s="7">
        <v>0.38</v>
      </c>
      <c r="S25" s="7">
        <v>0.4</v>
      </c>
      <c r="T25" s="7">
        <v>0.35</v>
      </c>
      <c r="U25" s="7">
        <v>0.44</v>
      </c>
      <c r="V25" s="7">
        <v>0.36</v>
      </c>
      <c r="W25" s="7">
        <v>0.48</v>
      </c>
      <c r="X25" s="7">
        <v>0.51</v>
      </c>
      <c r="Y25" s="7">
        <v>0.41</v>
      </c>
      <c r="Z25" s="7">
        <v>0.39</v>
      </c>
      <c r="AA25" s="7">
        <v>0.39</v>
      </c>
      <c r="AB25" s="7">
        <v>0.39</v>
      </c>
      <c r="AC25" s="7">
        <v>0.37</v>
      </c>
      <c r="AD25" s="7">
        <v>0.4</v>
      </c>
      <c r="AE25" s="7">
        <v>0.4</v>
      </c>
      <c r="AF25" s="7">
        <v>0.42</v>
      </c>
      <c r="AG25" s="7">
        <v>0.3</v>
      </c>
      <c r="AH25" s="7">
        <v>0.27</v>
      </c>
      <c r="AI25" s="7">
        <v>0.38</v>
      </c>
      <c r="AJ25" s="7">
        <v>0.43</v>
      </c>
      <c r="AK25" s="7">
        <v>0.42</v>
      </c>
      <c r="AL25" s="7">
        <v>0.34</v>
      </c>
      <c r="AM25" s="7">
        <v>0.43</v>
      </c>
      <c r="AN25" s="7">
        <v>0.49</v>
      </c>
      <c r="AO25" s="7">
        <v>0.42</v>
      </c>
      <c r="AP25" s="7">
        <v>0.37</v>
      </c>
      <c r="AQ25" s="7">
        <v>0.41</v>
      </c>
      <c r="AR25" s="7">
        <v>0.39</v>
      </c>
      <c r="AS25" s="7">
        <v>0.43</v>
      </c>
      <c r="AT25" s="7">
        <v>0.4</v>
      </c>
      <c r="AU25" s="7">
        <v>0.35</v>
      </c>
      <c r="AV25" s="7">
        <v>0.4</v>
      </c>
      <c r="AW25" s="7">
        <v>0.53</v>
      </c>
      <c r="AX25" s="7">
        <v>0.39</v>
      </c>
      <c r="AY25" s="7">
        <v>0.4</v>
      </c>
      <c r="AZ25" s="7">
        <v>0.41</v>
      </c>
      <c r="BA25" s="7">
        <v>0.39</v>
      </c>
      <c r="BB25" s="7">
        <v>0.38</v>
      </c>
      <c r="BC25" s="7">
        <v>0.31</v>
      </c>
      <c r="BD25" s="7">
        <v>0.48</v>
      </c>
      <c r="BE25" s="7">
        <v>0.26</v>
      </c>
      <c r="BF25" s="7">
        <v>0.42</v>
      </c>
      <c r="BG25" s="7">
        <v>0.36</v>
      </c>
      <c r="BH25" s="7">
        <v>0.43</v>
      </c>
      <c r="BI25" s="7">
        <v>0.24</v>
      </c>
      <c r="BJ25" s="7">
        <v>0.38</v>
      </c>
      <c r="BK25" s="7">
        <v>0.52</v>
      </c>
      <c r="BL25" s="7">
        <v>0.39</v>
      </c>
      <c r="BM25" s="7">
        <v>0.24</v>
      </c>
      <c r="BN25" s="7">
        <v>0.35</v>
      </c>
      <c r="BO25" s="7">
        <v>0.45</v>
      </c>
      <c r="BP25" s="7">
        <v>0.47</v>
      </c>
      <c r="BQ25" s="7">
        <v>0.28999999999999998</v>
      </c>
      <c r="BR25" s="7">
        <v>0.25</v>
      </c>
      <c r="BS25" s="7">
        <v>0.26</v>
      </c>
      <c r="BT25" s="7">
        <v>0.33</v>
      </c>
      <c r="BU25" s="7">
        <v>0.19</v>
      </c>
      <c r="BV25" s="7">
        <v>0.42</v>
      </c>
      <c r="BW25" s="7">
        <v>0.25</v>
      </c>
      <c r="BX25" s="7">
        <v>0.38</v>
      </c>
      <c r="BY25" s="7">
        <v>0.36</v>
      </c>
      <c r="BZ25" s="7">
        <v>0.37</v>
      </c>
    </row>
    <row r="26" spans="1:78" x14ac:dyDescent="0.25">
      <c r="A26" t="s">
        <v>332</v>
      </c>
      <c r="B26">
        <v>2213</v>
      </c>
      <c r="C26">
        <v>1907</v>
      </c>
      <c r="D26">
        <v>182</v>
      </c>
      <c r="E26">
        <v>125</v>
      </c>
      <c r="F26">
        <v>485</v>
      </c>
      <c r="G26">
        <v>1231</v>
      </c>
      <c r="H26">
        <v>497</v>
      </c>
      <c r="I26">
        <v>655</v>
      </c>
      <c r="J26">
        <v>739</v>
      </c>
      <c r="K26">
        <v>439</v>
      </c>
      <c r="L26">
        <v>379</v>
      </c>
      <c r="M26">
        <v>460</v>
      </c>
      <c r="N26">
        <v>1500</v>
      </c>
      <c r="O26">
        <v>209</v>
      </c>
      <c r="P26">
        <v>44</v>
      </c>
      <c r="Q26">
        <v>293</v>
      </c>
      <c r="R26">
        <v>1920</v>
      </c>
      <c r="S26">
        <v>1457</v>
      </c>
      <c r="T26">
        <v>470</v>
      </c>
      <c r="U26">
        <v>262</v>
      </c>
      <c r="V26">
        <v>1879</v>
      </c>
      <c r="W26">
        <v>163</v>
      </c>
      <c r="X26">
        <v>164</v>
      </c>
      <c r="Y26">
        <v>250</v>
      </c>
      <c r="Z26">
        <v>1963</v>
      </c>
      <c r="AA26">
        <v>2209</v>
      </c>
      <c r="AB26">
        <v>1959</v>
      </c>
      <c r="AC26">
        <v>289</v>
      </c>
      <c r="AD26">
        <v>1778</v>
      </c>
      <c r="AE26">
        <v>133</v>
      </c>
      <c r="AF26">
        <v>1613</v>
      </c>
      <c r="AG26">
        <v>480</v>
      </c>
      <c r="AH26">
        <v>14</v>
      </c>
      <c r="AI26">
        <v>1743</v>
      </c>
      <c r="AJ26">
        <v>147</v>
      </c>
      <c r="AK26">
        <v>291</v>
      </c>
      <c r="AL26">
        <v>1090</v>
      </c>
      <c r="AM26">
        <v>912</v>
      </c>
      <c r="AN26">
        <v>16</v>
      </c>
      <c r="AO26">
        <v>192</v>
      </c>
      <c r="AP26">
        <v>211</v>
      </c>
      <c r="AQ26">
        <v>215</v>
      </c>
      <c r="AR26">
        <v>145</v>
      </c>
      <c r="AS26">
        <v>110</v>
      </c>
      <c r="AT26">
        <v>235</v>
      </c>
      <c r="AU26">
        <v>143</v>
      </c>
      <c r="AV26">
        <v>188</v>
      </c>
      <c r="AW26">
        <v>44</v>
      </c>
      <c r="AX26">
        <v>137</v>
      </c>
      <c r="AY26">
        <v>212</v>
      </c>
      <c r="AZ26">
        <v>164</v>
      </c>
      <c r="BA26">
        <v>106</v>
      </c>
      <c r="BB26">
        <v>172</v>
      </c>
      <c r="BC26">
        <v>126</v>
      </c>
      <c r="BD26">
        <v>7</v>
      </c>
      <c r="BE26">
        <v>520</v>
      </c>
      <c r="BF26">
        <v>1693</v>
      </c>
      <c r="BG26">
        <v>1498</v>
      </c>
      <c r="BH26">
        <v>715</v>
      </c>
      <c r="BI26">
        <v>753</v>
      </c>
      <c r="BJ26">
        <v>393</v>
      </c>
      <c r="BK26">
        <v>221</v>
      </c>
      <c r="BL26">
        <v>95</v>
      </c>
      <c r="BM26">
        <v>555</v>
      </c>
      <c r="BN26">
        <v>786</v>
      </c>
      <c r="BO26">
        <v>657</v>
      </c>
      <c r="BP26">
        <v>215</v>
      </c>
      <c r="BQ26">
        <v>546</v>
      </c>
      <c r="BR26">
        <v>929</v>
      </c>
      <c r="BS26">
        <v>891</v>
      </c>
      <c r="BT26">
        <v>218</v>
      </c>
      <c r="BU26">
        <v>358</v>
      </c>
      <c r="BV26">
        <v>116</v>
      </c>
      <c r="BW26">
        <v>447</v>
      </c>
      <c r="BX26">
        <v>1595</v>
      </c>
      <c r="BY26">
        <v>1666</v>
      </c>
      <c r="BZ26">
        <v>1380</v>
      </c>
    </row>
    <row r="27" spans="1:78" x14ac:dyDescent="0.25">
      <c r="B27" s="7">
        <v>0.37</v>
      </c>
      <c r="C27" s="7">
        <v>0.38</v>
      </c>
      <c r="D27" s="7">
        <v>0.32</v>
      </c>
      <c r="E27" s="7">
        <v>0.35</v>
      </c>
      <c r="F27" s="7">
        <v>0.41</v>
      </c>
      <c r="G27" s="7">
        <v>0.4</v>
      </c>
      <c r="H27" s="7">
        <v>0.28999999999999998</v>
      </c>
      <c r="I27" s="7">
        <v>0.45</v>
      </c>
      <c r="J27" s="7">
        <v>0.39</v>
      </c>
      <c r="K27" s="7">
        <v>0.36</v>
      </c>
      <c r="L27" s="7">
        <v>0.27</v>
      </c>
      <c r="M27" s="7">
        <v>0.28000000000000003</v>
      </c>
      <c r="N27" s="7">
        <v>0.43</v>
      </c>
      <c r="O27" s="7">
        <v>0.33</v>
      </c>
      <c r="P27" s="7">
        <v>0.23</v>
      </c>
      <c r="Q27" s="7">
        <v>0.31</v>
      </c>
      <c r="R27" s="7">
        <v>0.38</v>
      </c>
      <c r="S27" s="7">
        <v>0.39</v>
      </c>
      <c r="T27" s="7">
        <v>0.38</v>
      </c>
      <c r="U27" s="7">
        <v>0.27</v>
      </c>
      <c r="V27" s="7">
        <v>0.42</v>
      </c>
      <c r="W27" s="7">
        <v>0.27</v>
      </c>
      <c r="X27" s="7">
        <v>0.19</v>
      </c>
      <c r="Y27" s="7">
        <v>0.35</v>
      </c>
      <c r="Z27" s="7">
        <v>0.37</v>
      </c>
      <c r="AA27" s="7">
        <v>0.37</v>
      </c>
      <c r="AB27" s="7">
        <v>0.37</v>
      </c>
      <c r="AC27" s="7">
        <v>0.4</v>
      </c>
      <c r="AD27" s="7">
        <v>0.38</v>
      </c>
      <c r="AE27" s="7">
        <v>0.25</v>
      </c>
      <c r="AF27" s="7">
        <v>0.34</v>
      </c>
      <c r="AG27" s="7">
        <v>0.52</v>
      </c>
      <c r="AH27" s="7">
        <v>0.37</v>
      </c>
      <c r="AI27" s="7">
        <v>0.4</v>
      </c>
      <c r="AJ27" s="7">
        <v>0.27</v>
      </c>
      <c r="AK27" s="7">
        <v>0.3</v>
      </c>
      <c r="AL27" s="7">
        <v>0.46</v>
      </c>
      <c r="AM27" s="7">
        <v>0.32</v>
      </c>
      <c r="AN27" s="7">
        <v>0.27</v>
      </c>
      <c r="AO27" s="7">
        <v>0.27</v>
      </c>
      <c r="AP27" s="7">
        <v>0.36</v>
      </c>
      <c r="AQ27" s="7">
        <v>0.38</v>
      </c>
      <c r="AR27" s="7">
        <v>0.26</v>
      </c>
      <c r="AS27" s="7">
        <v>0.35</v>
      </c>
      <c r="AT27" s="7">
        <v>0.42</v>
      </c>
      <c r="AU27" s="7">
        <v>0.41</v>
      </c>
      <c r="AV27" s="7">
        <v>0.38</v>
      </c>
      <c r="AW27" s="7">
        <v>0.3</v>
      </c>
      <c r="AX27" s="7">
        <v>0.33</v>
      </c>
      <c r="AY27" s="7">
        <v>0.4</v>
      </c>
      <c r="AZ27" s="7">
        <v>0.4</v>
      </c>
      <c r="BA27" s="7">
        <v>0.36</v>
      </c>
      <c r="BB27" s="7">
        <v>0.39</v>
      </c>
      <c r="BC27" s="7">
        <v>0.4</v>
      </c>
      <c r="BD27" s="7">
        <v>0.26</v>
      </c>
      <c r="BE27" s="7">
        <v>0.57999999999999996</v>
      </c>
      <c r="BF27" s="7">
        <v>0.33</v>
      </c>
      <c r="BG27" s="7">
        <v>0.45</v>
      </c>
      <c r="BH27" s="7">
        <v>0.27</v>
      </c>
      <c r="BI27" s="7">
        <v>0.57999999999999996</v>
      </c>
      <c r="BJ27" s="7">
        <v>0.45</v>
      </c>
      <c r="BK27" s="7">
        <v>0.28999999999999998</v>
      </c>
      <c r="BL27" s="7">
        <v>0.48</v>
      </c>
      <c r="BM27" s="7">
        <v>0.63</v>
      </c>
      <c r="BN27" s="7">
        <v>0.47</v>
      </c>
      <c r="BO27" s="7">
        <v>0.3</v>
      </c>
      <c r="BP27" s="7">
        <v>0.17</v>
      </c>
      <c r="BQ27" s="7">
        <v>0.54</v>
      </c>
      <c r="BR27" s="7">
        <v>0.59</v>
      </c>
      <c r="BS27" s="7">
        <v>0.57999999999999996</v>
      </c>
      <c r="BT27" s="7">
        <v>0.48</v>
      </c>
      <c r="BU27" s="7">
        <v>0.67</v>
      </c>
      <c r="BV27" s="7">
        <v>0.39</v>
      </c>
      <c r="BW27" s="7">
        <v>0.59</v>
      </c>
      <c r="BX27" s="7">
        <v>0.4</v>
      </c>
      <c r="BY27" s="7">
        <v>0.41</v>
      </c>
      <c r="BZ27" s="7">
        <v>0.39</v>
      </c>
    </row>
    <row r="28" spans="1:78" x14ac:dyDescent="0.25">
      <c r="A28" t="s">
        <v>40</v>
      </c>
      <c r="B28">
        <v>33</v>
      </c>
      <c r="C28">
        <v>28</v>
      </c>
      <c r="D28">
        <v>5</v>
      </c>
      <c r="E28">
        <v>0</v>
      </c>
      <c r="F28">
        <v>9</v>
      </c>
      <c r="G28">
        <v>18</v>
      </c>
      <c r="H28">
        <v>7</v>
      </c>
      <c r="I28">
        <v>5</v>
      </c>
      <c r="J28">
        <v>13</v>
      </c>
      <c r="K28">
        <v>5</v>
      </c>
      <c r="L28">
        <v>10</v>
      </c>
      <c r="M28">
        <v>3</v>
      </c>
      <c r="N28">
        <v>9</v>
      </c>
      <c r="O28">
        <v>20</v>
      </c>
      <c r="P28">
        <v>1</v>
      </c>
      <c r="Q28">
        <v>1</v>
      </c>
      <c r="R28">
        <v>33</v>
      </c>
      <c r="S28">
        <v>13</v>
      </c>
      <c r="T28">
        <v>9</v>
      </c>
      <c r="U28">
        <v>10</v>
      </c>
      <c r="V28">
        <v>11</v>
      </c>
      <c r="W28">
        <v>0</v>
      </c>
      <c r="X28">
        <v>3</v>
      </c>
      <c r="Y28">
        <v>3</v>
      </c>
      <c r="Z28">
        <v>30</v>
      </c>
      <c r="AA28">
        <v>33</v>
      </c>
      <c r="AB28">
        <v>30</v>
      </c>
      <c r="AC28">
        <v>3</v>
      </c>
      <c r="AD28">
        <v>20</v>
      </c>
      <c r="AE28">
        <v>3</v>
      </c>
      <c r="AF28">
        <v>23</v>
      </c>
      <c r="AG28">
        <v>1</v>
      </c>
      <c r="AH28">
        <v>0</v>
      </c>
      <c r="AI28">
        <v>19</v>
      </c>
      <c r="AJ28">
        <v>5</v>
      </c>
      <c r="AK28">
        <v>3</v>
      </c>
      <c r="AL28">
        <v>11</v>
      </c>
      <c r="AM28">
        <v>13</v>
      </c>
      <c r="AN28">
        <v>0</v>
      </c>
      <c r="AO28">
        <v>2</v>
      </c>
      <c r="AP28">
        <v>5</v>
      </c>
      <c r="AQ28">
        <v>0</v>
      </c>
      <c r="AR28">
        <v>5</v>
      </c>
      <c r="AS28">
        <v>1</v>
      </c>
      <c r="AT28">
        <v>0</v>
      </c>
      <c r="AU28">
        <v>6</v>
      </c>
      <c r="AV28">
        <v>2</v>
      </c>
      <c r="AW28">
        <v>0</v>
      </c>
      <c r="AX28">
        <v>5</v>
      </c>
      <c r="AY28">
        <v>0</v>
      </c>
      <c r="AZ28">
        <v>0</v>
      </c>
      <c r="BA28">
        <v>2</v>
      </c>
      <c r="BB28">
        <v>3</v>
      </c>
      <c r="BC28">
        <v>3</v>
      </c>
      <c r="BD28">
        <v>2</v>
      </c>
      <c r="BE28">
        <v>4</v>
      </c>
      <c r="BF28">
        <v>29</v>
      </c>
      <c r="BG28">
        <v>11</v>
      </c>
      <c r="BH28">
        <v>23</v>
      </c>
      <c r="BI28">
        <v>8</v>
      </c>
      <c r="BJ28">
        <v>1</v>
      </c>
      <c r="BK28">
        <v>1</v>
      </c>
      <c r="BL28">
        <v>0</v>
      </c>
      <c r="BM28">
        <v>1</v>
      </c>
      <c r="BN28">
        <v>5</v>
      </c>
      <c r="BO28">
        <v>8</v>
      </c>
      <c r="BP28">
        <v>19</v>
      </c>
      <c r="BQ28">
        <v>5</v>
      </c>
      <c r="BR28">
        <v>4</v>
      </c>
      <c r="BS28">
        <v>3</v>
      </c>
      <c r="BT28">
        <v>2</v>
      </c>
      <c r="BU28">
        <v>4</v>
      </c>
      <c r="BV28">
        <v>2</v>
      </c>
      <c r="BW28">
        <v>3</v>
      </c>
      <c r="BX28">
        <v>14</v>
      </c>
      <c r="BY28">
        <v>15</v>
      </c>
      <c r="BZ28">
        <v>12</v>
      </c>
    </row>
    <row r="29" spans="1:78" x14ac:dyDescent="0.25">
      <c r="B29" s="7">
        <v>0.01</v>
      </c>
      <c r="C29" s="7">
        <v>0.01</v>
      </c>
      <c r="D29" s="7">
        <v>0.01</v>
      </c>
      <c r="E29" t="s">
        <v>108</v>
      </c>
      <c r="F29" s="7">
        <v>0.01</v>
      </c>
      <c r="G29" s="7">
        <v>0.01</v>
      </c>
      <c r="H29">
        <v>0</v>
      </c>
      <c r="I29">
        <v>0</v>
      </c>
      <c r="J29" s="7">
        <v>0.01</v>
      </c>
      <c r="K29">
        <v>0</v>
      </c>
      <c r="L29" s="7">
        <v>0.01</v>
      </c>
      <c r="M29">
        <v>0</v>
      </c>
      <c r="N29">
        <v>0</v>
      </c>
      <c r="O29" s="7">
        <v>0.03</v>
      </c>
      <c r="P29" s="7">
        <v>0.01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 t="s">
        <v>108</v>
      </c>
      <c r="X29">
        <v>0</v>
      </c>
      <c r="Y29">
        <v>0</v>
      </c>
      <c r="Z29" s="7">
        <v>0.01</v>
      </c>
      <c r="AA29" s="7">
        <v>0.01</v>
      </c>
      <c r="AB29" s="7">
        <v>0.01</v>
      </c>
      <c r="AC29">
        <v>0</v>
      </c>
      <c r="AD29">
        <v>0</v>
      </c>
      <c r="AE29">
        <v>0</v>
      </c>
      <c r="AF29">
        <v>0</v>
      </c>
      <c r="AG29">
        <v>0</v>
      </c>
      <c r="AH29" t="s">
        <v>108</v>
      </c>
      <c r="AI29">
        <v>0</v>
      </c>
      <c r="AJ29" s="7">
        <v>0.01</v>
      </c>
      <c r="AK29">
        <v>0</v>
      </c>
      <c r="AL29">
        <v>0</v>
      </c>
      <c r="AM29">
        <v>0</v>
      </c>
      <c r="AN29" t="s">
        <v>108</v>
      </c>
      <c r="AO29">
        <v>0</v>
      </c>
      <c r="AP29" s="7">
        <v>0.01</v>
      </c>
      <c r="AQ29" t="s">
        <v>108</v>
      </c>
      <c r="AR29" s="7">
        <v>0.01</v>
      </c>
      <c r="AS29">
        <v>0</v>
      </c>
      <c r="AT29" t="s">
        <v>108</v>
      </c>
      <c r="AU29" s="7">
        <v>0.02</v>
      </c>
      <c r="AV29">
        <v>0</v>
      </c>
      <c r="AW29" t="s">
        <v>108</v>
      </c>
      <c r="AX29" s="7">
        <v>0.01</v>
      </c>
      <c r="AY29" t="s">
        <v>108</v>
      </c>
      <c r="AZ29" t="s">
        <v>108</v>
      </c>
      <c r="BA29" s="7">
        <v>0.01</v>
      </c>
      <c r="BB29" s="7">
        <v>0.01</v>
      </c>
      <c r="BC29" s="7">
        <v>0.01</v>
      </c>
      <c r="BD29" s="7">
        <v>7.0000000000000007E-2</v>
      </c>
      <c r="BE29">
        <v>0</v>
      </c>
      <c r="BF29" s="7">
        <v>0.01</v>
      </c>
      <c r="BG29">
        <v>0</v>
      </c>
      <c r="BH29" s="7">
        <v>0.01</v>
      </c>
      <c r="BI29" s="7">
        <v>0.01</v>
      </c>
      <c r="BJ29">
        <v>0</v>
      </c>
      <c r="BK29">
        <v>0</v>
      </c>
      <c r="BL29" t="s">
        <v>108</v>
      </c>
      <c r="BM29">
        <v>0</v>
      </c>
      <c r="BN29">
        <v>0</v>
      </c>
      <c r="BO29">
        <v>0</v>
      </c>
      <c r="BP29" s="7">
        <v>0.01</v>
      </c>
      <c r="BQ29">
        <v>0</v>
      </c>
      <c r="BR29">
        <v>0</v>
      </c>
      <c r="BS29">
        <v>0</v>
      </c>
      <c r="BT29">
        <v>0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228</v>
      </c>
      <c r="C30">
        <v>208</v>
      </c>
      <c r="D30">
        <v>10</v>
      </c>
      <c r="E30">
        <v>9</v>
      </c>
      <c r="F30">
        <v>47</v>
      </c>
      <c r="G30">
        <v>82</v>
      </c>
      <c r="H30">
        <v>98</v>
      </c>
      <c r="I30">
        <v>31</v>
      </c>
      <c r="J30">
        <v>62</v>
      </c>
      <c r="K30">
        <v>45</v>
      </c>
      <c r="L30">
        <v>89</v>
      </c>
      <c r="M30">
        <v>90</v>
      </c>
      <c r="N30">
        <v>83</v>
      </c>
      <c r="O30">
        <v>34</v>
      </c>
      <c r="P30">
        <v>21</v>
      </c>
      <c r="Q30">
        <v>48</v>
      </c>
      <c r="R30">
        <v>180</v>
      </c>
      <c r="S30">
        <v>110</v>
      </c>
      <c r="T30">
        <v>49</v>
      </c>
      <c r="U30">
        <v>61</v>
      </c>
      <c r="V30">
        <v>111</v>
      </c>
      <c r="W30">
        <v>17</v>
      </c>
      <c r="X30">
        <v>76</v>
      </c>
      <c r="Y30">
        <v>29</v>
      </c>
      <c r="Z30">
        <v>199</v>
      </c>
      <c r="AA30">
        <v>224</v>
      </c>
      <c r="AB30">
        <v>195</v>
      </c>
      <c r="AC30">
        <v>19</v>
      </c>
      <c r="AD30">
        <v>149</v>
      </c>
      <c r="AE30">
        <v>54</v>
      </c>
      <c r="AF30">
        <v>172</v>
      </c>
      <c r="AG30">
        <v>19</v>
      </c>
      <c r="AH30">
        <v>0</v>
      </c>
      <c r="AI30">
        <v>135</v>
      </c>
      <c r="AJ30">
        <v>25</v>
      </c>
      <c r="AK30">
        <v>50</v>
      </c>
      <c r="AL30">
        <v>59</v>
      </c>
      <c r="AM30">
        <v>97</v>
      </c>
      <c r="AN30">
        <v>2</v>
      </c>
      <c r="AO30">
        <v>70</v>
      </c>
      <c r="AP30">
        <v>25</v>
      </c>
      <c r="AQ30">
        <v>17</v>
      </c>
      <c r="AR30">
        <v>39</v>
      </c>
      <c r="AS30">
        <v>7</v>
      </c>
      <c r="AT30">
        <v>14</v>
      </c>
      <c r="AU30">
        <v>20</v>
      </c>
      <c r="AV30">
        <v>10</v>
      </c>
      <c r="AW30">
        <v>1</v>
      </c>
      <c r="AX30">
        <v>9</v>
      </c>
      <c r="AY30">
        <v>20</v>
      </c>
      <c r="AZ30">
        <v>19</v>
      </c>
      <c r="BA30">
        <v>10</v>
      </c>
      <c r="BB30">
        <v>19</v>
      </c>
      <c r="BC30">
        <v>18</v>
      </c>
      <c r="BD30">
        <v>0</v>
      </c>
      <c r="BE30">
        <v>22</v>
      </c>
      <c r="BF30">
        <v>206</v>
      </c>
      <c r="BG30">
        <v>82</v>
      </c>
      <c r="BH30">
        <v>146</v>
      </c>
      <c r="BI30">
        <v>22</v>
      </c>
      <c r="BJ30">
        <v>19</v>
      </c>
      <c r="BK30">
        <v>19</v>
      </c>
      <c r="BL30">
        <v>6</v>
      </c>
      <c r="BM30">
        <v>7</v>
      </c>
      <c r="BN30">
        <v>28</v>
      </c>
      <c r="BO30">
        <v>77</v>
      </c>
      <c r="BP30">
        <v>116</v>
      </c>
      <c r="BQ30">
        <v>15</v>
      </c>
      <c r="BR30">
        <v>27</v>
      </c>
      <c r="BS30">
        <v>21</v>
      </c>
      <c r="BT30">
        <v>15</v>
      </c>
      <c r="BU30">
        <v>7</v>
      </c>
      <c r="BV30">
        <v>5</v>
      </c>
      <c r="BW30">
        <v>11</v>
      </c>
      <c r="BX30">
        <v>140</v>
      </c>
      <c r="BY30">
        <v>131</v>
      </c>
      <c r="BZ30">
        <v>124</v>
      </c>
    </row>
    <row r="31" spans="1:78" x14ac:dyDescent="0.25">
      <c r="B31" s="7">
        <v>0.04</v>
      </c>
      <c r="C31" s="7">
        <v>0.04</v>
      </c>
      <c r="D31" s="7">
        <v>0.02</v>
      </c>
      <c r="E31" s="7">
        <v>0.03</v>
      </c>
      <c r="F31" s="7">
        <v>0.04</v>
      </c>
      <c r="G31" s="7">
        <v>0.03</v>
      </c>
      <c r="H31" s="7">
        <v>0.06</v>
      </c>
      <c r="I31" s="7">
        <v>0.02</v>
      </c>
      <c r="J31" s="7">
        <v>0.03</v>
      </c>
      <c r="K31" s="7">
        <v>0.04</v>
      </c>
      <c r="L31" s="7">
        <v>0.06</v>
      </c>
      <c r="M31" s="7">
        <v>0.05</v>
      </c>
      <c r="N31" s="7">
        <v>0.02</v>
      </c>
      <c r="O31" s="7">
        <v>0.05</v>
      </c>
      <c r="P31" s="7">
        <v>0.11</v>
      </c>
      <c r="Q31" s="7">
        <v>0.05</v>
      </c>
      <c r="R31" s="7">
        <v>0.04</v>
      </c>
      <c r="S31" s="7">
        <v>0.03</v>
      </c>
      <c r="T31" s="7">
        <v>0.04</v>
      </c>
      <c r="U31" s="7">
        <v>0.06</v>
      </c>
      <c r="V31" s="7">
        <v>0.03</v>
      </c>
      <c r="W31" s="7">
        <v>0.03</v>
      </c>
      <c r="X31" s="7">
        <v>0.09</v>
      </c>
      <c r="Y31" s="7">
        <v>0.04</v>
      </c>
      <c r="Z31" s="7">
        <v>0.04</v>
      </c>
      <c r="AA31" s="7">
        <v>0.04</v>
      </c>
      <c r="AB31" s="7">
        <v>0.04</v>
      </c>
      <c r="AC31" s="7">
        <v>0.03</v>
      </c>
      <c r="AD31" s="7">
        <v>0.03</v>
      </c>
      <c r="AE31" s="7">
        <v>0.1</v>
      </c>
      <c r="AF31" s="7">
        <v>0.04</v>
      </c>
      <c r="AG31" s="7">
        <v>0.02</v>
      </c>
      <c r="AH31" t="s">
        <v>108</v>
      </c>
      <c r="AI31" s="7">
        <v>0.03</v>
      </c>
      <c r="AJ31" s="7">
        <v>0.05</v>
      </c>
      <c r="AK31" s="7">
        <v>0.05</v>
      </c>
      <c r="AL31" s="7">
        <v>0.02</v>
      </c>
      <c r="AM31" s="7">
        <v>0.03</v>
      </c>
      <c r="AN31" s="7">
        <v>0.04</v>
      </c>
      <c r="AO31" s="7">
        <v>0.1</v>
      </c>
      <c r="AP31" s="7">
        <v>0.04</v>
      </c>
      <c r="AQ31" s="7">
        <v>0.03</v>
      </c>
      <c r="AR31" s="7">
        <v>7.0000000000000007E-2</v>
      </c>
      <c r="AS31" s="7">
        <v>0.02</v>
      </c>
      <c r="AT31" s="7">
        <v>0.02</v>
      </c>
      <c r="AU31" s="7">
        <v>0.06</v>
      </c>
      <c r="AV31" s="7">
        <v>0.02</v>
      </c>
      <c r="AW31" s="7">
        <v>0.01</v>
      </c>
      <c r="AX31" s="7">
        <v>0.02</v>
      </c>
      <c r="AY31" s="7">
        <v>0.04</v>
      </c>
      <c r="AZ31" s="7">
        <v>0.05</v>
      </c>
      <c r="BA31" s="7">
        <v>0.03</v>
      </c>
      <c r="BB31" s="7">
        <v>0.04</v>
      </c>
      <c r="BC31" s="7">
        <v>0.06</v>
      </c>
      <c r="BD31" t="s">
        <v>108</v>
      </c>
      <c r="BE31" s="7">
        <v>0.02</v>
      </c>
      <c r="BF31" s="7">
        <v>0.04</v>
      </c>
      <c r="BG31" s="7">
        <v>0.02</v>
      </c>
      <c r="BH31" s="7">
        <v>0.05</v>
      </c>
      <c r="BI31" s="7">
        <v>0.02</v>
      </c>
      <c r="BJ31" s="7">
        <v>0.02</v>
      </c>
      <c r="BK31" s="7">
        <v>0.03</v>
      </c>
      <c r="BL31" s="7">
        <v>0.03</v>
      </c>
      <c r="BM31" s="7">
        <v>0.01</v>
      </c>
      <c r="BN31" s="7">
        <v>0.02</v>
      </c>
      <c r="BO31" s="7">
        <v>0.04</v>
      </c>
      <c r="BP31" s="7">
        <v>0.09</v>
      </c>
      <c r="BQ31" s="7">
        <v>0.01</v>
      </c>
      <c r="BR31" s="7">
        <v>0.02</v>
      </c>
      <c r="BS31" s="7">
        <v>0.01</v>
      </c>
      <c r="BT31" s="7">
        <v>0.03</v>
      </c>
      <c r="BU31" s="7">
        <v>0.01</v>
      </c>
      <c r="BV31" s="7">
        <v>0.02</v>
      </c>
      <c r="BW31" s="7">
        <v>0.01</v>
      </c>
      <c r="BX31" s="7">
        <v>0.03</v>
      </c>
      <c r="BY31" s="7">
        <v>0.03</v>
      </c>
      <c r="BZ31" s="7">
        <v>0.04</v>
      </c>
    </row>
    <row r="32" spans="1:78" x14ac:dyDescent="0.25">
      <c r="A32" t="s">
        <v>193</v>
      </c>
      <c r="B32">
        <v>1.0999999999999999E-2</v>
      </c>
      <c r="C32">
        <f>--0.006</f>
        <v>6.0000000000000001E-3</v>
      </c>
      <c r="D32">
        <v>0.13600000000000001</v>
      </c>
      <c r="E32">
        <v>5.1999999999999998E-2</v>
      </c>
      <c r="F32">
        <f>--0.193</f>
        <v>0.193</v>
      </c>
      <c r="G32">
        <f>--0.051</f>
        <v>5.0999999999999997E-2</v>
      </c>
      <c r="H32">
        <v>0.26900000000000002</v>
      </c>
      <c r="I32">
        <f>--0.155</f>
        <v>0.155</v>
      </c>
      <c r="J32">
        <f>--0.043</f>
        <v>4.2999999999999997E-2</v>
      </c>
      <c r="K32">
        <v>3.3000000000000002E-2</v>
      </c>
      <c r="L32">
        <v>0.245</v>
      </c>
      <c r="M32">
        <v>0.26200000000000001</v>
      </c>
      <c r="N32">
        <f>--0.115</f>
        <v>0.115</v>
      </c>
      <c r="O32">
        <v>5.0000000000000001E-3</v>
      </c>
      <c r="P32">
        <v>0.23899999999999999</v>
      </c>
      <c r="Q32">
        <v>0.246</v>
      </c>
      <c r="R32">
        <f>--0.033</f>
        <v>3.3000000000000002E-2</v>
      </c>
      <c r="S32">
        <f>--0.023</f>
        <v>2.3E-2</v>
      </c>
      <c r="T32">
        <f>--0.083</f>
        <v>8.3000000000000004E-2</v>
      </c>
      <c r="U32">
        <v>0.23699999999999999</v>
      </c>
      <c r="V32">
        <f>--0.114</f>
        <v>0.114</v>
      </c>
      <c r="W32">
        <v>0.26100000000000001</v>
      </c>
      <c r="X32">
        <v>0.50600000000000001</v>
      </c>
      <c r="Y32">
        <v>6.3E-2</v>
      </c>
      <c r="Z32">
        <v>4.0000000000000001E-3</v>
      </c>
      <c r="AA32">
        <v>0.01</v>
      </c>
      <c r="AB32">
        <v>3.0000000000000001E-3</v>
      </c>
      <c r="AC32">
        <f>--0.059</f>
        <v>5.8999999999999997E-2</v>
      </c>
      <c r="AD32">
        <f>--0.007</f>
        <v>7.0000000000000001E-3</v>
      </c>
      <c r="AE32">
        <v>0.253</v>
      </c>
      <c r="AF32">
        <v>8.4000000000000005E-2</v>
      </c>
      <c r="AG32">
        <f>--0.355</f>
        <v>0.35499999999999998</v>
      </c>
      <c r="AH32">
        <f>--0.097</f>
        <v>9.7000000000000003E-2</v>
      </c>
      <c r="AI32">
        <f>--0.057</f>
        <v>5.7000000000000002E-2</v>
      </c>
      <c r="AJ32">
        <v>0.27800000000000002</v>
      </c>
      <c r="AK32">
        <v>0.158</v>
      </c>
      <c r="AL32">
        <f>--0.209</f>
        <v>0.20899999999999999</v>
      </c>
      <c r="AM32">
        <v>0.13200000000000001</v>
      </c>
      <c r="AN32">
        <v>0.4</v>
      </c>
      <c r="AO32">
        <v>0.247</v>
      </c>
      <c r="AP32">
        <f>--0.001</f>
        <v>1E-3</v>
      </c>
      <c r="AQ32">
        <v>3.1E-2</v>
      </c>
      <c r="AR32">
        <v>0.19600000000000001</v>
      </c>
      <c r="AS32">
        <v>0.11600000000000001</v>
      </c>
      <c r="AT32">
        <f>--0.042</f>
        <v>4.2000000000000003E-2</v>
      </c>
      <c r="AU32">
        <f>--0.097</f>
        <v>9.7000000000000003E-2</v>
      </c>
      <c r="AV32">
        <f>--0.013</f>
        <v>1.2999999999999999E-2</v>
      </c>
      <c r="AW32">
        <v>0.29799999999999999</v>
      </c>
      <c r="AX32">
        <v>6.9000000000000006E-2</v>
      </c>
      <c r="AY32">
        <f>--0.039</f>
        <v>3.9E-2</v>
      </c>
      <c r="AZ32">
        <f>--0.048</f>
        <v>4.8000000000000001E-2</v>
      </c>
      <c r="BA32">
        <v>2.5999999999999999E-2</v>
      </c>
      <c r="BB32">
        <f>--0.033</f>
        <v>3.3000000000000002E-2</v>
      </c>
      <c r="BC32">
        <f>--0.201</f>
        <v>0.20100000000000001</v>
      </c>
      <c r="BD32">
        <v>0.28000000000000003</v>
      </c>
      <c r="BE32">
        <f>--0.525</f>
        <v>0.52500000000000002</v>
      </c>
      <c r="BF32">
        <v>0.107</v>
      </c>
      <c r="BG32">
        <f>--0.167</f>
        <v>0.16700000000000001</v>
      </c>
      <c r="BH32">
        <v>0.23699999999999999</v>
      </c>
      <c r="BI32">
        <f>--0.533</f>
        <v>0.53300000000000003</v>
      </c>
      <c r="BJ32">
        <f>--0.132</f>
        <v>0.13200000000000001</v>
      </c>
      <c r="BK32">
        <v>0.33400000000000002</v>
      </c>
      <c r="BL32">
        <f>--0.17</f>
        <v>0.17</v>
      </c>
      <c r="BM32">
        <f>--0.628</f>
        <v>0.628</v>
      </c>
      <c r="BN32">
        <f>--0.196</f>
        <v>0.19600000000000001</v>
      </c>
      <c r="BO32">
        <v>0.19900000000000001</v>
      </c>
      <c r="BP32">
        <v>0.46500000000000002</v>
      </c>
      <c r="BQ32">
        <f>--0.406</f>
        <v>0.40600000000000003</v>
      </c>
      <c r="BR32">
        <f>--0.532</f>
        <v>0.53200000000000003</v>
      </c>
      <c r="BS32">
        <f>--0.51</f>
        <v>0.51</v>
      </c>
      <c r="BT32">
        <f>--0.278</f>
        <v>0.27800000000000002</v>
      </c>
      <c r="BU32">
        <f>--0.745</f>
        <v>0.745</v>
      </c>
      <c r="BV32">
        <v>2.3E-2</v>
      </c>
      <c r="BW32">
        <f>--0.544</f>
        <v>0.54400000000000004</v>
      </c>
      <c r="BX32">
        <f>--0.069</f>
        <v>6.9000000000000006E-2</v>
      </c>
      <c r="BY32">
        <f>--0.114</f>
        <v>0.114</v>
      </c>
      <c r="BZ32">
        <f>--0.068</f>
        <v>6.8000000000000005E-2</v>
      </c>
    </row>
    <row r="33" spans="1:78" x14ac:dyDescent="0.25">
      <c r="A33" t="s">
        <v>194</v>
      </c>
      <c r="B33">
        <v>1.2509999999999999</v>
      </c>
      <c r="C33">
        <v>1.2430000000000001</v>
      </c>
      <c r="D33">
        <v>1.3069999999999999</v>
      </c>
      <c r="E33">
        <v>1.2649999999999999</v>
      </c>
      <c r="F33">
        <v>1.19</v>
      </c>
      <c r="G33">
        <v>1.258</v>
      </c>
      <c r="H33">
        <v>1.24</v>
      </c>
      <c r="I33">
        <v>1.292</v>
      </c>
      <c r="J33">
        <v>1.26</v>
      </c>
      <c r="K33">
        <v>1.2170000000000001</v>
      </c>
      <c r="L33">
        <v>1.1890000000000001</v>
      </c>
      <c r="M33">
        <v>1.1970000000000001</v>
      </c>
      <c r="N33">
        <v>1.26</v>
      </c>
      <c r="O33">
        <v>1.258</v>
      </c>
      <c r="P33">
        <v>1.171</v>
      </c>
      <c r="Q33">
        <v>1.2869999999999999</v>
      </c>
      <c r="R33">
        <v>1.24</v>
      </c>
      <c r="S33">
        <v>1.264</v>
      </c>
      <c r="T33">
        <v>1.2170000000000001</v>
      </c>
      <c r="U33">
        <v>1.218</v>
      </c>
      <c r="V33">
        <v>1.256</v>
      </c>
      <c r="W33">
        <v>1.1439999999999999</v>
      </c>
      <c r="X33">
        <v>1.1539999999999999</v>
      </c>
      <c r="Y33">
        <v>1.2929999999999999</v>
      </c>
      <c r="Z33">
        <v>1.246</v>
      </c>
      <c r="AA33">
        <v>1.252</v>
      </c>
      <c r="AB33">
        <v>1.246</v>
      </c>
      <c r="AC33">
        <v>1.2490000000000001</v>
      </c>
      <c r="AD33">
        <v>1.2549999999999999</v>
      </c>
      <c r="AE33">
        <v>1.2070000000000001</v>
      </c>
      <c r="AF33">
        <v>1.242</v>
      </c>
      <c r="AG33">
        <v>1.2569999999999999</v>
      </c>
      <c r="AH33">
        <v>1.1679999999999999</v>
      </c>
      <c r="AI33">
        <v>1.2669999999999999</v>
      </c>
      <c r="AJ33">
        <v>1.1619999999999999</v>
      </c>
      <c r="AK33">
        <v>1.1890000000000001</v>
      </c>
      <c r="AL33">
        <v>1.2829999999999999</v>
      </c>
      <c r="AM33">
        <v>1.2130000000000001</v>
      </c>
      <c r="AN33">
        <v>1.2110000000000001</v>
      </c>
      <c r="AO33">
        <v>1.181</v>
      </c>
      <c r="AP33">
        <v>1.19</v>
      </c>
      <c r="AQ33">
        <v>1.131</v>
      </c>
      <c r="AR33">
        <v>1.1919999999999999</v>
      </c>
      <c r="AS33">
        <v>1.3120000000000001</v>
      </c>
      <c r="AT33">
        <v>1.2789999999999999</v>
      </c>
      <c r="AU33">
        <v>1.319</v>
      </c>
      <c r="AV33">
        <v>1.2290000000000001</v>
      </c>
      <c r="AW33">
        <v>1.274</v>
      </c>
      <c r="AX33">
        <v>1.3180000000000001</v>
      </c>
      <c r="AY33">
        <v>1.3120000000000001</v>
      </c>
      <c r="AZ33">
        <v>1.2829999999999999</v>
      </c>
      <c r="BA33">
        <v>1.2090000000000001</v>
      </c>
      <c r="BB33">
        <v>1.208</v>
      </c>
      <c r="BC33">
        <v>1.33</v>
      </c>
      <c r="BD33">
        <v>1.0609999999999999</v>
      </c>
      <c r="BE33">
        <v>1.24</v>
      </c>
      <c r="BF33">
        <v>1.2290000000000001</v>
      </c>
      <c r="BG33">
        <v>1.2829999999999999</v>
      </c>
      <c r="BH33">
        <v>1.1719999999999999</v>
      </c>
      <c r="BI33">
        <v>1.2070000000000001</v>
      </c>
      <c r="BJ33">
        <v>1.304</v>
      </c>
      <c r="BK33">
        <v>1.198</v>
      </c>
      <c r="BL33">
        <v>1.335</v>
      </c>
      <c r="BM33">
        <v>1.2170000000000001</v>
      </c>
      <c r="BN33">
        <v>1.244</v>
      </c>
      <c r="BO33">
        <v>1.2090000000000001</v>
      </c>
      <c r="BP33">
        <v>1.097</v>
      </c>
      <c r="BQ33">
        <v>1.252</v>
      </c>
      <c r="BR33">
        <v>1.2170000000000001</v>
      </c>
      <c r="BS33">
        <v>1.2090000000000001</v>
      </c>
      <c r="BT33">
        <v>1.2629999999999999</v>
      </c>
      <c r="BU33">
        <v>1.181</v>
      </c>
      <c r="BV33">
        <v>1.2290000000000001</v>
      </c>
      <c r="BW33">
        <v>1.2230000000000001</v>
      </c>
      <c r="BX33">
        <v>1.246</v>
      </c>
      <c r="BY33">
        <v>1.244</v>
      </c>
      <c r="BZ33">
        <v>1.2330000000000001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4.0000000000000001E-3</v>
      </c>
      <c r="F34">
        <v>1E-3</v>
      </c>
      <c r="G34">
        <v>1E-3</v>
      </c>
      <c r="H34">
        <v>1E-3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1E-3</v>
      </c>
      <c r="O34">
        <v>3.0000000000000001E-3</v>
      </c>
      <c r="P34">
        <v>7.0000000000000001E-3</v>
      </c>
      <c r="Q34">
        <v>2E-3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3.0000000000000001E-3</v>
      </c>
      <c r="AF34">
        <v>0</v>
      </c>
      <c r="AG34">
        <v>2E-3</v>
      </c>
      <c r="AH34">
        <v>3.6999999999999998E-2</v>
      </c>
      <c r="AI34">
        <v>0</v>
      </c>
      <c r="AJ34">
        <v>2E-3</v>
      </c>
      <c r="AK34">
        <v>1E-3</v>
      </c>
      <c r="AL34">
        <v>1E-3</v>
      </c>
      <c r="AM34">
        <v>1E-3</v>
      </c>
      <c r="AN34">
        <v>2.7E-2</v>
      </c>
      <c r="AO34">
        <v>2E-3</v>
      </c>
      <c r="AP34">
        <v>3.0000000000000001E-3</v>
      </c>
      <c r="AQ34">
        <v>2E-3</v>
      </c>
      <c r="AR34">
        <v>3.0000000000000001E-3</v>
      </c>
      <c r="AS34">
        <v>5.0000000000000001E-3</v>
      </c>
      <c r="AT34">
        <v>3.0000000000000001E-3</v>
      </c>
      <c r="AU34">
        <v>5.0000000000000001E-3</v>
      </c>
      <c r="AV34">
        <v>3.0000000000000001E-3</v>
      </c>
      <c r="AW34">
        <v>1.2999999999999999E-2</v>
      </c>
      <c r="AX34">
        <v>5.0000000000000001E-3</v>
      </c>
      <c r="AY34">
        <v>3.0000000000000001E-3</v>
      </c>
      <c r="AZ34">
        <v>4.0000000000000001E-3</v>
      </c>
      <c r="BA34">
        <v>5.0000000000000001E-3</v>
      </c>
      <c r="BB34">
        <v>3.0000000000000001E-3</v>
      </c>
      <c r="BC34">
        <v>6.0000000000000001E-3</v>
      </c>
      <c r="BD34">
        <v>4.7E-2</v>
      </c>
      <c r="BE34">
        <v>2E-3</v>
      </c>
      <c r="BF34">
        <v>0</v>
      </c>
      <c r="BG34">
        <v>1E-3</v>
      </c>
      <c r="BH34">
        <v>1E-3</v>
      </c>
      <c r="BI34">
        <v>1E-3</v>
      </c>
      <c r="BJ34">
        <v>2E-3</v>
      </c>
      <c r="BK34">
        <v>2E-3</v>
      </c>
      <c r="BL34">
        <v>8.9999999999999993E-3</v>
      </c>
      <c r="BM34">
        <v>2E-3</v>
      </c>
      <c r="BN34">
        <v>1E-3</v>
      </c>
      <c r="BO34">
        <v>1E-3</v>
      </c>
      <c r="BP34">
        <v>1E-3</v>
      </c>
      <c r="BQ34">
        <v>2E-3</v>
      </c>
      <c r="BR34">
        <v>1E-3</v>
      </c>
      <c r="BS34">
        <v>1E-3</v>
      </c>
      <c r="BT34">
        <v>4.0000000000000001E-3</v>
      </c>
      <c r="BU34">
        <v>3.0000000000000001E-3</v>
      </c>
      <c r="BV34">
        <v>5.0000000000000001E-3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943</v>
      </c>
    </row>
    <row r="2" spans="1:78" x14ac:dyDescent="0.25">
      <c r="A2" t="e">
        <f>- There are no real differences between suppliers in the prices they charge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326</v>
      </c>
      <c r="B12">
        <v>415</v>
      </c>
      <c r="C12">
        <v>318</v>
      </c>
      <c r="D12">
        <v>74</v>
      </c>
      <c r="E12">
        <v>23</v>
      </c>
      <c r="F12">
        <v>57</v>
      </c>
      <c r="G12">
        <v>228</v>
      </c>
      <c r="H12">
        <v>130</v>
      </c>
      <c r="I12">
        <v>79</v>
      </c>
      <c r="J12">
        <v>122</v>
      </c>
      <c r="K12">
        <v>90</v>
      </c>
      <c r="L12">
        <v>124</v>
      </c>
      <c r="M12">
        <v>144</v>
      </c>
      <c r="N12">
        <v>203</v>
      </c>
      <c r="O12">
        <v>54</v>
      </c>
      <c r="P12">
        <v>14</v>
      </c>
      <c r="Q12">
        <v>78</v>
      </c>
      <c r="R12">
        <v>337</v>
      </c>
      <c r="S12">
        <v>245</v>
      </c>
      <c r="T12">
        <v>74</v>
      </c>
      <c r="U12">
        <v>88</v>
      </c>
      <c r="V12">
        <v>286</v>
      </c>
      <c r="W12">
        <v>49</v>
      </c>
      <c r="X12">
        <v>79</v>
      </c>
      <c r="Y12">
        <v>52</v>
      </c>
      <c r="Z12">
        <v>363</v>
      </c>
      <c r="AA12">
        <v>413</v>
      </c>
      <c r="AB12">
        <v>361</v>
      </c>
      <c r="AC12">
        <v>47</v>
      </c>
      <c r="AD12">
        <v>318</v>
      </c>
      <c r="AE12">
        <v>43</v>
      </c>
      <c r="AF12">
        <v>370</v>
      </c>
      <c r="AG12">
        <v>31</v>
      </c>
      <c r="AH12">
        <v>1</v>
      </c>
      <c r="AI12">
        <v>254</v>
      </c>
      <c r="AJ12">
        <v>61</v>
      </c>
      <c r="AK12">
        <v>93</v>
      </c>
      <c r="AL12">
        <v>144</v>
      </c>
      <c r="AM12">
        <v>204</v>
      </c>
      <c r="AN12">
        <v>7</v>
      </c>
      <c r="AO12">
        <v>58</v>
      </c>
      <c r="AP12">
        <v>34</v>
      </c>
      <c r="AQ12">
        <v>30</v>
      </c>
      <c r="AR12">
        <v>28</v>
      </c>
      <c r="AS12">
        <v>31</v>
      </c>
      <c r="AT12">
        <v>42</v>
      </c>
      <c r="AU12">
        <v>22</v>
      </c>
      <c r="AV12">
        <v>41</v>
      </c>
      <c r="AW12">
        <v>22</v>
      </c>
      <c r="AX12">
        <v>52</v>
      </c>
      <c r="AY12">
        <v>28</v>
      </c>
      <c r="AZ12">
        <v>13</v>
      </c>
      <c r="BA12">
        <v>19</v>
      </c>
      <c r="BB12">
        <v>16</v>
      </c>
      <c r="BC12">
        <v>35</v>
      </c>
      <c r="BD12">
        <v>1</v>
      </c>
      <c r="BE12">
        <v>38</v>
      </c>
      <c r="BF12">
        <v>377</v>
      </c>
      <c r="BG12">
        <v>208</v>
      </c>
      <c r="BH12">
        <v>207</v>
      </c>
      <c r="BI12">
        <v>49</v>
      </c>
      <c r="BJ12">
        <v>66</v>
      </c>
      <c r="BK12">
        <v>63</v>
      </c>
      <c r="BL12">
        <v>10</v>
      </c>
      <c r="BM12">
        <v>39</v>
      </c>
      <c r="BN12">
        <v>99</v>
      </c>
      <c r="BO12">
        <v>161</v>
      </c>
      <c r="BP12">
        <v>115</v>
      </c>
      <c r="BQ12">
        <v>53</v>
      </c>
      <c r="BR12">
        <v>75</v>
      </c>
      <c r="BS12">
        <v>74</v>
      </c>
      <c r="BT12">
        <v>21</v>
      </c>
      <c r="BU12">
        <v>22</v>
      </c>
      <c r="BV12">
        <v>20</v>
      </c>
      <c r="BW12">
        <v>36</v>
      </c>
      <c r="BX12">
        <v>252</v>
      </c>
      <c r="BY12">
        <v>250</v>
      </c>
      <c r="BZ12">
        <v>215</v>
      </c>
    </row>
    <row r="13" spans="1:78" x14ac:dyDescent="0.25">
      <c r="B13" s="7">
        <v>7.0000000000000007E-2</v>
      </c>
      <c r="C13" s="7">
        <v>0.06</v>
      </c>
      <c r="D13" s="7">
        <v>0.13</v>
      </c>
      <c r="E13" s="7">
        <v>7.0000000000000007E-2</v>
      </c>
      <c r="F13" s="7">
        <v>0.05</v>
      </c>
      <c r="G13" s="7">
        <v>7.0000000000000007E-2</v>
      </c>
      <c r="H13" s="7">
        <v>0.08</v>
      </c>
      <c r="I13" s="7">
        <v>0.05</v>
      </c>
      <c r="J13" s="7">
        <v>0.06</v>
      </c>
      <c r="K13" s="7">
        <v>7.0000000000000007E-2</v>
      </c>
      <c r="L13" s="7">
        <v>0.09</v>
      </c>
      <c r="M13" s="7">
        <v>0.09</v>
      </c>
      <c r="N13" s="7">
        <v>0.06</v>
      </c>
      <c r="O13" s="7">
        <v>0.08</v>
      </c>
      <c r="P13" s="7">
        <v>7.0000000000000007E-2</v>
      </c>
      <c r="Q13" s="7">
        <v>0.08</v>
      </c>
      <c r="R13" s="7">
        <v>7.0000000000000007E-2</v>
      </c>
      <c r="S13" s="7">
        <v>7.0000000000000007E-2</v>
      </c>
      <c r="T13" s="7">
        <v>0.06</v>
      </c>
      <c r="U13" s="7">
        <v>0.09</v>
      </c>
      <c r="V13" s="7">
        <v>0.06</v>
      </c>
      <c r="W13" s="7">
        <v>0.08</v>
      </c>
      <c r="X13" s="7">
        <v>0.09</v>
      </c>
      <c r="Y13" s="7">
        <v>7.0000000000000007E-2</v>
      </c>
      <c r="Z13" s="7">
        <v>7.0000000000000007E-2</v>
      </c>
      <c r="AA13" s="7">
        <v>7.0000000000000007E-2</v>
      </c>
      <c r="AB13" s="7">
        <v>7.0000000000000007E-2</v>
      </c>
      <c r="AC13" s="7">
        <v>7.0000000000000007E-2</v>
      </c>
      <c r="AD13" s="7">
        <v>7.0000000000000007E-2</v>
      </c>
      <c r="AE13" s="7">
        <v>0.08</v>
      </c>
      <c r="AF13" s="7">
        <v>0.08</v>
      </c>
      <c r="AG13" s="7">
        <v>0.03</v>
      </c>
      <c r="AH13" s="7">
        <v>0.03</v>
      </c>
      <c r="AI13" s="7">
        <v>0.06</v>
      </c>
      <c r="AJ13" s="7">
        <v>0.11</v>
      </c>
      <c r="AK13" s="7">
        <v>0.09</v>
      </c>
      <c r="AL13" s="7">
        <v>0.06</v>
      </c>
      <c r="AM13" s="7">
        <v>7.0000000000000007E-2</v>
      </c>
      <c r="AN13" s="7">
        <v>0.12</v>
      </c>
      <c r="AO13" s="7">
        <v>0.08</v>
      </c>
      <c r="AP13" s="7">
        <v>0.06</v>
      </c>
      <c r="AQ13" s="7">
        <v>0.05</v>
      </c>
      <c r="AR13" s="7">
        <v>0.05</v>
      </c>
      <c r="AS13" s="7">
        <v>0.1</v>
      </c>
      <c r="AT13" s="7">
        <v>0.08</v>
      </c>
      <c r="AU13" s="7">
        <v>0.06</v>
      </c>
      <c r="AV13" s="7">
        <v>0.08</v>
      </c>
      <c r="AW13" s="7">
        <v>0.16</v>
      </c>
      <c r="AX13" s="7">
        <v>0.13</v>
      </c>
      <c r="AY13" s="7">
        <v>0.05</v>
      </c>
      <c r="AZ13" s="7">
        <v>0.03</v>
      </c>
      <c r="BA13" s="7">
        <v>7.0000000000000007E-2</v>
      </c>
      <c r="BB13" s="7">
        <v>0.04</v>
      </c>
      <c r="BC13" s="7">
        <v>0.11</v>
      </c>
      <c r="BD13" s="7">
        <v>0.04</v>
      </c>
      <c r="BE13" s="7">
        <v>0.04</v>
      </c>
      <c r="BF13" s="7">
        <v>7.0000000000000007E-2</v>
      </c>
      <c r="BG13" s="7">
        <v>0.06</v>
      </c>
      <c r="BH13" s="7">
        <v>0.08</v>
      </c>
      <c r="BI13" s="7">
        <v>0.04</v>
      </c>
      <c r="BJ13" s="7">
        <v>0.08</v>
      </c>
      <c r="BK13" s="7">
        <v>0.08</v>
      </c>
      <c r="BL13" s="7">
        <v>0.05</v>
      </c>
      <c r="BM13" s="7">
        <v>0.04</v>
      </c>
      <c r="BN13" s="7">
        <v>0.06</v>
      </c>
      <c r="BO13" s="7">
        <v>7.0000000000000007E-2</v>
      </c>
      <c r="BP13" s="7">
        <v>0.09</v>
      </c>
      <c r="BQ13" s="7">
        <v>0.05</v>
      </c>
      <c r="BR13" s="7">
        <v>0.05</v>
      </c>
      <c r="BS13" s="7">
        <v>0.05</v>
      </c>
      <c r="BT13" s="7">
        <v>0.05</v>
      </c>
      <c r="BU13" s="7">
        <v>0.04</v>
      </c>
      <c r="BV13" s="7">
        <v>7.0000000000000007E-2</v>
      </c>
      <c r="BW13" s="7">
        <v>0.05</v>
      </c>
      <c r="BX13" s="7">
        <v>0.06</v>
      </c>
      <c r="BY13" s="7">
        <v>0.06</v>
      </c>
      <c r="BZ13" s="7">
        <v>0.06</v>
      </c>
    </row>
    <row r="14" spans="1:78" x14ac:dyDescent="0.25">
      <c r="A14" t="s">
        <v>327</v>
      </c>
      <c r="B14">
        <v>1719</v>
      </c>
      <c r="C14">
        <v>1473</v>
      </c>
      <c r="D14">
        <v>166</v>
      </c>
      <c r="E14">
        <v>80</v>
      </c>
      <c r="F14">
        <v>315</v>
      </c>
      <c r="G14">
        <v>903</v>
      </c>
      <c r="H14">
        <v>502</v>
      </c>
      <c r="I14">
        <v>425</v>
      </c>
      <c r="J14">
        <v>505</v>
      </c>
      <c r="K14">
        <v>372</v>
      </c>
      <c r="L14">
        <v>417</v>
      </c>
      <c r="M14">
        <v>494</v>
      </c>
      <c r="N14">
        <v>1006</v>
      </c>
      <c r="O14">
        <v>172</v>
      </c>
      <c r="P14">
        <v>47</v>
      </c>
      <c r="Q14">
        <v>260</v>
      </c>
      <c r="R14">
        <v>1459</v>
      </c>
      <c r="S14">
        <v>1055</v>
      </c>
      <c r="T14">
        <v>337</v>
      </c>
      <c r="U14">
        <v>297</v>
      </c>
      <c r="V14">
        <v>1239</v>
      </c>
      <c r="W14">
        <v>196</v>
      </c>
      <c r="X14">
        <v>275</v>
      </c>
      <c r="Y14">
        <v>182</v>
      </c>
      <c r="Z14">
        <v>1537</v>
      </c>
      <c r="AA14">
        <v>1717</v>
      </c>
      <c r="AB14">
        <v>1535</v>
      </c>
      <c r="AC14">
        <v>180</v>
      </c>
      <c r="AD14">
        <v>1404</v>
      </c>
      <c r="AE14">
        <v>122</v>
      </c>
      <c r="AF14">
        <v>1448</v>
      </c>
      <c r="AG14">
        <v>172</v>
      </c>
      <c r="AH14">
        <v>5</v>
      </c>
      <c r="AI14">
        <v>1212</v>
      </c>
      <c r="AJ14">
        <v>175</v>
      </c>
      <c r="AK14">
        <v>302</v>
      </c>
      <c r="AL14">
        <v>614</v>
      </c>
      <c r="AM14">
        <v>910</v>
      </c>
      <c r="AN14">
        <v>15</v>
      </c>
      <c r="AO14">
        <v>174</v>
      </c>
      <c r="AP14">
        <v>181</v>
      </c>
      <c r="AQ14">
        <v>168</v>
      </c>
      <c r="AR14">
        <v>169</v>
      </c>
      <c r="AS14">
        <v>95</v>
      </c>
      <c r="AT14">
        <v>157</v>
      </c>
      <c r="AU14">
        <v>103</v>
      </c>
      <c r="AV14">
        <v>153</v>
      </c>
      <c r="AW14">
        <v>52</v>
      </c>
      <c r="AX14">
        <v>112</v>
      </c>
      <c r="AY14">
        <v>159</v>
      </c>
      <c r="AZ14">
        <v>112</v>
      </c>
      <c r="BA14">
        <v>71</v>
      </c>
      <c r="BB14">
        <v>117</v>
      </c>
      <c r="BC14">
        <v>65</v>
      </c>
      <c r="BD14">
        <v>5</v>
      </c>
      <c r="BE14">
        <v>179</v>
      </c>
      <c r="BF14">
        <v>1540</v>
      </c>
      <c r="BG14">
        <v>867</v>
      </c>
      <c r="BH14">
        <v>852</v>
      </c>
      <c r="BI14">
        <v>285</v>
      </c>
      <c r="BJ14">
        <v>240</v>
      </c>
      <c r="BK14">
        <v>248</v>
      </c>
      <c r="BL14">
        <v>55</v>
      </c>
      <c r="BM14">
        <v>200</v>
      </c>
      <c r="BN14">
        <v>472</v>
      </c>
      <c r="BO14">
        <v>642</v>
      </c>
      <c r="BP14">
        <v>405</v>
      </c>
      <c r="BQ14">
        <v>254</v>
      </c>
      <c r="BR14">
        <v>383</v>
      </c>
      <c r="BS14">
        <v>376</v>
      </c>
      <c r="BT14">
        <v>105</v>
      </c>
      <c r="BU14">
        <v>88</v>
      </c>
      <c r="BV14">
        <v>70</v>
      </c>
      <c r="BW14">
        <v>199</v>
      </c>
      <c r="BX14">
        <v>1203</v>
      </c>
      <c r="BY14">
        <v>1175</v>
      </c>
      <c r="BZ14">
        <v>1055</v>
      </c>
    </row>
    <row r="15" spans="1:78" x14ac:dyDescent="0.25">
      <c r="B15" s="7">
        <v>0.28999999999999998</v>
      </c>
      <c r="C15" s="7">
        <v>0.28999999999999998</v>
      </c>
      <c r="D15" s="7">
        <v>0.3</v>
      </c>
      <c r="E15" s="7">
        <v>0.23</v>
      </c>
      <c r="F15" s="7">
        <v>0.27</v>
      </c>
      <c r="G15" s="7">
        <v>0.28999999999999998</v>
      </c>
      <c r="H15" s="7">
        <v>0.28999999999999998</v>
      </c>
      <c r="I15" s="7">
        <v>0.28999999999999998</v>
      </c>
      <c r="J15" s="7">
        <v>0.27</v>
      </c>
      <c r="K15" s="7">
        <v>0.3</v>
      </c>
      <c r="L15" s="7">
        <v>0.3</v>
      </c>
      <c r="M15" s="7">
        <v>0.3</v>
      </c>
      <c r="N15" s="7">
        <v>0.28999999999999998</v>
      </c>
      <c r="O15" s="7">
        <v>0.27</v>
      </c>
      <c r="P15" s="7">
        <v>0.24</v>
      </c>
      <c r="Q15" s="7">
        <v>0.27</v>
      </c>
      <c r="R15" s="7">
        <v>0.28999999999999998</v>
      </c>
      <c r="S15" s="7">
        <v>0.28999999999999998</v>
      </c>
      <c r="T15" s="7">
        <v>0.27</v>
      </c>
      <c r="U15" s="7">
        <v>0.3</v>
      </c>
      <c r="V15" s="7">
        <v>0.28000000000000003</v>
      </c>
      <c r="W15" s="7">
        <v>0.32</v>
      </c>
      <c r="X15" s="7">
        <v>0.32</v>
      </c>
      <c r="Y15" s="7">
        <v>0.25</v>
      </c>
      <c r="Z15" s="7">
        <v>0.28999999999999998</v>
      </c>
      <c r="AA15" s="7">
        <v>0.28999999999999998</v>
      </c>
      <c r="AB15" s="7">
        <v>0.28999999999999998</v>
      </c>
      <c r="AC15" s="7">
        <v>0.25</v>
      </c>
      <c r="AD15" s="7">
        <v>0.3</v>
      </c>
      <c r="AE15" s="7">
        <v>0.23</v>
      </c>
      <c r="AF15" s="7">
        <v>0.31</v>
      </c>
      <c r="AG15" s="7">
        <v>0.19</v>
      </c>
      <c r="AH15" s="7">
        <v>0.13</v>
      </c>
      <c r="AI15" s="7">
        <v>0.28000000000000003</v>
      </c>
      <c r="AJ15" s="7">
        <v>0.32</v>
      </c>
      <c r="AK15" s="7">
        <v>0.31</v>
      </c>
      <c r="AL15" s="7">
        <v>0.26</v>
      </c>
      <c r="AM15" s="7">
        <v>0.32</v>
      </c>
      <c r="AN15" s="7">
        <v>0.25</v>
      </c>
      <c r="AO15" s="7">
        <v>0.25</v>
      </c>
      <c r="AP15" s="7">
        <v>0.31</v>
      </c>
      <c r="AQ15" s="7">
        <v>0.3</v>
      </c>
      <c r="AR15" s="7">
        <v>0.31</v>
      </c>
      <c r="AS15" s="7">
        <v>0.3</v>
      </c>
      <c r="AT15" s="7">
        <v>0.28000000000000003</v>
      </c>
      <c r="AU15" s="7">
        <v>0.3</v>
      </c>
      <c r="AV15" s="7">
        <v>0.31</v>
      </c>
      <c r="AW15" s="7">
        <v>0.37</v>
      </c>
      <c r="AX15" s="7">
        <v>0.27</v>
      </c>
      <c r="AY15" s="7">
        <v>0.3</v>
      </c>
      <c r="AZ15" s="7">
        <v>0.27</v>
      </c>
      <c r="BA15" s="7">
        <v>0.24</v>
      </c>
      <c r="BB15" s="7">
        <v>0.26</v>
      </c>
      <c r="BC15" s="7">
        <v>0.21</v>
      </c>
      <c r="BD15" s="7">
        <v>0.21</v>
      </c>
      <c r="BE15" s="7">
        <v>0.2</v>
      </c>
      <c r="BF15" s="7">
        <v>0.3</v>
      </c>
      <c r="BG15" s="7">
        <v>0.26</v>
      </c>
      <c r="BH15" s="7">
        <v>0.32</v>
      </c>
      <c r="BI15" s="7">
        <v>0.22</v>
      </c>
      <c r="BJ15" s="7">
        <v>0.28000000000000003</v>
      </c>
      <c r="BK15" s="7">
        <v>0.32</v>
      </c>
      <c r="BL15" s="7">
        <v>0.28000000000000003</v>
      </c>
      <c r="BM15" s="7">
        <v>0.23</v>
      </c>
      <c r="BN15" s="7">
        <v>0.28000000000000003</v>
      </c>
      <c r="BO15" s="7">
        <v>0.3</v>
      </c>
      <c r="BP15" s="7">
        <v>0.32</v>
      </c>
      <c r="BQ15" s="7">
        <v>0.25</v>
      </c>
      <c r="BR15" s="7">
        <v>0.24</v>
      </c>
      <c r="BS15" s="7">
        <v>0.25</v>
      </c>
      <c r="BT15" s="7">
        <v>0.23</v>
      </c>
      <c r="BU15" s="7">
        <v>0.16</v>
      </c>
      <c r="BV15" s="7">
        <v>0.24</v>
      </c>
      <c r="BW15" s="7">
        <v>0.26</v>
      </c>
      <c r="BX15" s="7">
        <v>0.3</v>
      </c>
      <c r="BY15" s="7">
        <v>0.28999999999999998</v>
      </c>
      <c r="BZ15" s="7">
        <v>0.3</v>
      </c>
    </row>
    <row r="16" spans="1:78" x14ac:dyDescent="0.25">
      <c r="A16" t="s">
        <v>334</v>
      </c>
      <c r="B16">
        <v>1315</v>
      </c>
      <c r="C16">
        <v>1085</v>
      </c>
      <c r="D16">
        <v>128</v>
      </c>
      <c r="E16">
        <v>102</v>
      </c>
      <c r="F16">
        <v>276</v>
      </c>
      <c r="G16">
        <v>671</v>
      </c>
      <c r="H16">
        <v>369</v>
      </c>
      <c r="I16">
        <v>276</v>
      </c>
      <c r="J16">
        <v>429</v>
      </c>
      <c r="K16">
        <v>277</v>
      </c>
      <c r="L16">
        <v>333</v>
      </c>
      <c r="M16">
        <v>363</v>
      </c>
      <c r="N16">
        <v>733</v>
      </c>
      <c r="O16">
        <v>163</v>
      </c>
      <c r="P16">
        <v>56</v>
      </c>
      <c r="Q16">
        <v>208</v>
      </c>
      <c r="R16">
        <v>1107</v>
      </c>
      <c r="S16">
        <v>780</v>
      </c>
      <c r="T16">
        <v>289</v>
      </c>
      <c r="U16">
        <v>230</v>
      </c>
      <c r="V16">
        <v>947</v>
      </c>
      <c r="W16">
        <v>152</v>
      </c>
      <c r="X16">
        <v>204</v>
      </c>
      <c r="Y16">
        <v>197</v>
      </c>
      <c r="Z16">
        <v>1118</v>
      </c>
      <c r="AA16">
        <v>1311</v>
      </c>
      <c r="AB16">
        <v>1114</v>
      </c>
      <c r="AC16">
        <v>157</v>
      </c>
      <c r="AD16">
        <v>978</v>
      </c>
      <c r="AE16">
        <v>160</v>
      </c>
      <c r="AF16">
        <v>1085</v>
      </c>
      <c r="AG16">
        <v>142</v>
      </c>
      <c r="AH16">
        <v>15</v>
      </c>
      <c r="AI16">
        <v>928</v>
      </c>
      <c r="AJ16">
        <v>141</v>
      </c>
      <c r="AK16">
        <v>217</v>
      </c>
      <c r="AL16">
        <v>449</v>
      </c>
      <c r="AM16">
        <v>663</v>
      </c>
      <c r="AN16">
        <v>13</v>
      </c>
      <c r="AO16">
        <v>182</v>
      </c>
      <c r="AP16">
        <v>155</v>
      </c>
      <c r="AQ16">
        <v>105</v>
      </c>
      <c r="AR16">
        <v>164</v>
      </c>
      <c r="AS16">
        <v>67</v>
      </c>
      <c r="AT16">
        <v>90</v>
      </c>
      <c r="AU16">
        <v>61</v>
      </c>
      <c r="AV16">
        <v>115</v>
      </c>
      <c r="AW16">
        <v>25</v>
      </c>
      <c r="AX16">
        <v>103</v>
      </c>
      <c r="AY16">
        <v>90</v>
      </c>
      <c r="AZ16">
        <v>92</v>
      </c>
      <c r="BA16">
        <v>84</v>
      </c>
      <c r="BB16">
        <v>98</v>
      </c>
      <c r="BC16">
        <v>63</v>
      </c>
      <c r="BD16">
        <v>2</v>
      </c>
      <c r="BE16">
        <v>132</v>
      </c>
      <c r="BF16">
        <v>1183</v>
      </c>
      <c r="BG16">
        <v>612</v>
      </c>
      <c r="BH16">
        <v>703</v>
      </c>
      <c r="BI16">
        <v>223</v>
      </c>
      <c r="BJ16">
        <v>150</v>
      </c>
      <c r="BK16">
        <v>157</v>
      </c>
      <c r="BL16">
        <v>31</v>
      </c>
      <c r="BM16">
        <v>128</v>
      </c>
      <c r="BN16">
        <v>302</v>
      </c>
      <c r="BO16">
        <v>531</v>
      </c>
      <c r="BP16">
        <v>355</v>
      </c>
      <c r="BQ16">
        <v>165</v>
      </c>
      <c r="BR16">
        <v>237</v>
      </c>
      <c r="BS16">
        <v>244</v>
      </c>
      <c r="BT16">
        <v>77</v>
      </c>
      <c r="BU16">
        <v>60</v>
      </c>
      <c r="BV16">
        <v>56</v>
      </c>
      <c r="BW16">
        <v>118</v>
      </c>
      <c r="BX16">
        <v>810</v>
      </c>
      <c r="BY16">
        <v>814</v>
      </c>
      <c r="BZ16">
        <v>721</v>
      </c>
    </row>
    <row r="17" spans="1:78" x14ac:dyDescent="0.25">
      <c r="B17" s="7">
        <v>0.22</v>
      </c>
      <c r="C17" s="7">
        <v>0.21</v>
      </c>
      <c r="D17" s="7">
        <v>0.23</v>
      </c>
      <c r="E17" s="7">
        <v>0.28999999999999998</v>
      </c>
      <c r="F17" s="7">
        <v>0.24</v>
      </c>
      <c r="G17" s="7">
        <v>0.22</v>
      </c>
      <c r="H17" s="7">
        <v>0.22</v>
      </c>
      <c r="I17" s="7">
        <v>0.19</v>
      </c>
      <c r="J17" s="7">
        <v>0.23</v>
      </c>
      <c r="K17" s="7">
        <v>0.23</v>
      </c>
      <c r="L17" s="7">
        <v>0.24</v>
      </c>
      <c r="M17" s="7">
        <v>0.22</v>
      </c>
      <c r="N17" s="7">
        <v>0.21</v>
      </c>
      <c r="O17" s="7">
        <v>0.25</v>
      </c>
      <c r="P17" s="7">
        <v>0.28999999999999998</v>
      </c>
      <c r="Q17" s="7">
        <v>0.22</v>
      </c>
      <c r="R17" s="7">
        <v>0.22</v>
      </c>
      <c r="S17" s="7">
        <v>0.21</v>
      </c>
      <c r="T17" s="7">
        <v>0.23</v>
      </c>
      <c r="U17" s="7">
        <v>0.24</v>
      </c>
      <c r="V17" s="7">
        <v>0.21</v>
      </c>
      <c r="W17" s="7">
        <v>0.25</v>
      </c>
      <c r="X17" s="7">
        <v>0.23</v>
      </c>
      <c r="Y17" s="7">
        <v>0.27</v>
      </c>
      <c r="Z17" s="7">
        <v>0.21</v>
      </c>
      <c r="AA17" s="7">
        <v>0.22</v>
      </c>
      <c r="AB17" s="7">
        <v>0.21</v>
      </c>
      <c r="AC17" s="7">
        <v>0.22</v>
      </c>
      <c r="AD17" s="7">
        <v>0.21</v>
      </c>
      <c r="AE17" s="7">
        <v>0.31</v>
      </c>
      <c r="AF17" s="7">
        <v>0.23</v>
      </c>
      <c r="AG17" s="7">
        <v>0.15</v>
      </c>
      <c r="AH17" s="7">
        <v>0.38</v>
      </c>
      <c r="AI17" s="7">
        <v>0.21</v>
      </c>
      <c r="AJ17" s="7">
        <v>0.26</v>
      </c>
      <c r="AK17" s="7">
        <v>0.22</v>
      </c>
      <c r="AL17" s="7">
        <v>0.19</v>
      </c>
      <c r="AM17" s="7">
        <v>0.23</v>
      </c>
      <c r="AN17" s="7">
        <v>0.23</v>
      </c>
      <c r="AO17" s="7">
        <v>0.26</v>
      </c>
      <c r="AP17" s="7">
        <v>0.26</v>
      </c>
      <c r="AQ17" s="7">
        <v>0.18</v>
      </c>
      <c r="AR17" s="7">
        <v>0.3</v>
      </c>
      <c r="AS17" s="7">
        <v>0.21</v>
      </c>
      <c r="AT17" s="7">
        <v>0.16</v>
      </c>
      <c r="AU17" s="7">
        <v>0.17</v>
      </c>
      <c r="AV17" s="7">
        <v>0.24</v>
      </c>
      <c r="AW17" s="7">
        <v>0.17</v>
      </c>
      <c r="AX17" s="7">
        <v>0.25</v>
      </c>
      <c r="AY17" s="7">
        <v>0.17</v>
      </c>
      <c r="AZ17" s="7">
        <v>0.22</v>
      </c>
      <c r="BA17" s="7">
        <v>0.28999999999999998</v>
      </c>
      <c r="BB17" s="7">
        <v>0.22</v>
      </c>
      <c r="BC17" s="7">
        <v>0.2</v>
      </c>
      <c r="BD17" s="7">
        <v>0.09</v>
      </c>
      <c r="BE17" s="7">
        <v>0.15</v>
      </c>
      <c r="BF17" s="7">
        <v>0.23</v>
      </c>
      <c r="BG17" s="7">
        <v>0.19</v>
      </c>
      <c r="BH17" s="7">
        <v>0.26</v>
      </c>
      <c r="BI17" s="7">
        <v>0.17</v>
      </c>
      <c r="BJ17" s="7">
        <v>0.17</v>
      </c>
      <c r="BK17" s="7">
        <v>0.2</v>
      </c>
      <c r="BL17" s="7">
        <v>0.15</v>
      </c>
      <c r="BM17" s="7">
        <v>0.14000000000000001</v>
      </c>
      <c r="BN17" s="7">
        <v>0.18</v>
      </c>
      <c r="BO17" s="7">
        <v>0.25</v>
      </c>
      <c r="BP17" s="7">
        <v>0.28000000000000003</v>
      </c>
      <c r="BQ17" s="7">
        <v>0.16</v>
      </c>
      <c r="BR17" s="7">
        <v>0.15</v>
      </c>
      <c r="BS17" s="7">
        <v>0.16</v>
      </c>
      <c r="BT17" s="7">
        <v>0.17</v>
      </c>
      <c r="BU17" s="7">
        <v>0.11</v>
      </c>
      <c r="BV17" s="7">
        <v>0.19</v>
      </c>
      <c r="BW17" s="7">
        <v>0.16</v>
      </c>
      <c r="BX17" s="7">
        <v>0.2</v>
      </c>
      <c r="BY17" s="7">
        <v>0.2</v>
      </c>
      <c r="BZ17" s="7">
        <v>0.21</v>
      </c>
    </row>
    <row r="18" spans="1:78" x14ac:dyDescent="0.25">
      <c r="A18" t="s">
        <v>329</v>
      </c>
      <c r="B18">
        <v>1455</v>
      </c>
      <c r="C18">
        <v>1277</v>
      </c>
      <c r="D18">
        <v>98</v>
      </c>
      <c r="E18">
        <v>80</v>
      </c>
      <c r="F18">
        <v>336</v>
      </c>
      <c r="G18">
        <v>751</v>
      </c>
      <c r="H18">
        <v>368</v>
      </c>
      <c r="I18">
        <v>383</v>
      </c>
      <c r="J18">
        <v>497</v>
      </c>
      <c r="K18">
        <v>295</v>
      </c>
      <c r="L18">
        <v>280</v>
      </c>
      <c r="M18">
        <v>366</v>
      </c>
      <c r="N18">
        <v>944</v>
      </c>
      <c r="O18">
        <v>116</v>
      </c>
      <c r="P18">
        <v>29</v>
      </c>
      <c r="Q18">
        <v>207</v>
      </c>
      <c r="R18">
        <v>1249</v>
      </c>
      <c r="S18">
        <v>947</v>
      </c>
      <c r="T18">
        <v>306</v>
      </c>
      <c r="U18">
        <v>183</v>
      </c>
      <c r="V18">
        <v>1199</v>
      </c>
      <c r="W18">
        <v>122</v>
      </c>
      <c r="X18">
        <v>131</v>
      </c>
      <c r="Y18">
        <v>148</v>
      </c>
      <c r="Z18">
        <v>1307</v>
      </c>
      <c r="AA18">
        <v>1450</v>
      </c>
      <c r="AB18">
        <v>1302</v>
      </c>
      <c r="AC18">
        <v>191</v>
      </c>
      <c r="AD18">
        <v>1158</v>
      </c>
      <c r="AE18">
        <v>96</v>
      </c>
      <c r="AF18">
        <v>1053</v>
      </c>
      <c r="AG18">
        <v>310</v>
      </c>
      <c r="AH18">
        <v>14</v>
      </c>
      <c r="AI18">
        <v>1133</v>
      </c>
      <c r="AJ18">
        <v>93</v>
      </c>
      <c r="AK18">
        <v>214</v>
      </c>
      <c r="AL18">
        <v>671</v>
      </c>
      <c r="AM18">
        <v>622</v>
      </c>
      <c r="AN18">
        <v>16</v>
      </c>
      <c r="AO18">
        <v>145</v>
      </c>
      <c r="AP18">
        <v>128</v>
      </c>
      <c r="AQ18">
        <v>183</v>
      </c>
      <c r="AR18">
        <v>88</v>
      </c>
      <c r="AS18">
        <v>65</v>
      </c>
      <c r="AT18">
        <v>177</v>
      </c>
      <c r="AU18">
        <v>77</v>
      </c>
      <c r="AV18">
        <v>123</v>
      </c>
      <c r="AW18">
        <v>23</v>
      </c>
      <c r="AX18">
        <v>70</v>
      </c>
      <c r="AY18">
        <v>144</v>
      </c>
      <c r="AZ18">
        <v>104</v>
      </c>
      <c r="BA18">
        <v>66</v>
      </c>
      <c r="BB18">
        <v>129</v>
      </c>
      <c r="BC18">
        <v>67</v>
      </c>
      <c r="BD18">
        <v>11</v>
      </c>
      <c r="BE18">
        <v>321</v>
      </c>
      <c r="BF18">
        <v>1134</v>
      </c>
      <c r="BG18">
        <v>957</v>
      </c>
      <c r="BH18">
        <v>499</v>
      </c>
      <c r="BI18">
        <v>442</v>
      </c>
      <c r="BJ18">
        <v>251</v>
      </c>
      <c r="BK18">
        <v>186</v>
      </c>
      <c r="BL18">
        <v>59</v>
      </c>
      <c r="BM18">
        <v>290</v>
      </c>
      <c r="BN18">
        <v>509</v>
      </c>
      <c r="BO18">
        <v>514</v>
      </c>
      <c r="BP18">
        <v>142</v>
      </c>
      <c r="BQ18">
        <v>308</v>
      </c>
      <c r="BR18">
        <v>539</v>
      </c>
      <c r="BS18">
        <v>517</v>
      </c>
      <c r="BT18">
        <v>143</v>
      </c>
      <c r="BU18">
        <v>215</v>
      </c>
      <c r="BV18">
        <v>81</v>
      </c>
      <c r="BW18">
        <v>239</v>
      </c>
      <c r="BX18">
        <v>1007</v>
      </c>
      <c r="BY18">
        <v>1033</v>
      </c>
      <c r="BZ18">
        <v>881</v>
      </c>
    </row>
    <row r="19" spans="1:78" x14ac:dyDescent="0.25">
      <c r="B19" s="7">
        <v>0.24</v>
      </c>
      <c r="C19" s="7">
        <v>0.25</v>
      </c>
      <c r="D19" s="7">
        <v>0.18</v>
      </c>
      <c r="E19" s="7">
        <v>0.23</v>
      </c>
      <c r="F19" s="7">
        <v>0.28999999999999998</v>
      </c>
      <c r="G19" s="7">
        <v>0.24</v>
      </c>
      <c r="H19" s="7">
        <v>0.22</v>
      </c>
      <c r="I19" s="7">
        <v>0.26</v>
      </c>
      <c r="J19" s="7">
        <v>0.26</v>
      </c>
      <c r="K19" s="7">
        <v>0.24</v>
      </c>
      <c r="L19" s="7">
        <v>0.2</v>
      </c>
      <c r="M19" s="7">
        <v>0.22</v>
      </c>
      <c r="N19" s="7">
        <v>0.27</v>
      </c>
      <c r="O19" s="7">
        <v>0.18</v>
      </c>
      <c r="P19" s="7">
        <v>0.15</v>
      </c>
      <c r="Q19" s="7">
        <v>0.22</v>
      </c>
      <c r="R19" s="7">
        <v>0.25</v>
      </c>
      <c r="S19" s="7">
        <v>0.26</v>
      </c>
      <c r="T19" s="7">
        <v>0.25</v>
      </c>
      <c r="U19" s="7">
        <v>0.19</v>
      </c>
      <c r="V19" s="7">
        <v>0.27</v>
      </c>
      <c r="W19" s="7">
        <v>0.2</v>
      </c>
      <c r="X19" s="7">
        <v>0.15</v>
      </c>
      <c r="Y19" s="7">
        <v>0.21</v>
      </c>
      <c r="Z19" s="7">
        <v>0.25</v>
      </c>
      <c r="AA19" s="7">
        <v>0.24</v>
      </c>
      <c r="AB19" s="7">
        <v>0.25</v>
      </c>
      <c r="AC19" s="7">
        <v>0.27</v>
      </c>
      <c r="AD19" s="7">
        <v>0.25</v>
      </c>
      <c r="AE19" s="7">
        <v>0.18</v>
      </c>
      <c r="AF19" s="7">
        <v>0.22</v>
      </c>
      <c r="AG19" s="7">
        <v>0.34</v>
      </c>
      <c r="AH19" s="7">
        <v>0.35</v>
      </c>
      <c r="AI19" s="7">
        <v>0.26</v>
      </c>
      <c r="AJ19" s="7">
        <v>0.17</v>
      </c>
      <c r="AK19" s="7">
        <v>0.22</v>
      </c>
      <c r="AL19" s="7">
        <v>0.28000000000000003</v>
      </c>
      <c r="AM19" s="7">
        <v>0.22</v>
      </c>
      <c r="AN19" s="7">
        <v>0.26</v>
      </c>
      <c r="AO19" s="7">
        <v>0.21</v>
      </c>
      <c r="AP19" s="7">
        <v>0.22</v>
      </c>
      <c r="AQ19" s="7">
        <v>0.32</v>
      </c>
      <c r="AR19" s="7">
        <v>0.16</v>
      </c>
      <c r="AS19" s="7">
        <v>0.2</v>
      </c>
      <c r="AT19" s="7">
        <v>0.32</v>
      </c>
      <c r="AU19" s="7">
        <v>0.22</v>
      </c>
      <c r="AV19" s="7">
        <v>0.25</v>
      </c>
      <c r="AW19" s="7">
        <v>0.16</v>
      </c>
      <c r="AX19" s="7">
        <v>0.17</v>
      </c>
      <c r="AY19" s="7">
        <v>0.27</v>
      </c>
      <c r="AZ19" s="7">
        <v>0.25</v>
      </c>
      <c r="BA19" s="7">
        <v>0.23</v>
      </c>
      <c r="BB19" s="7">
        <v>0.28999999999999998</v>
      </c>
      <c r="BC19" s="7">
        <v>0.21</v>
      </c>
      <c r="BD19" s="7">
        <v>0.44</v>
      </c>
      <c r="BE19" s="7">
        <v>0.36</v>
      </c>
      <c r="BF19" s="7">
        <v>0.22</v>
      </c>
      <c r="BG19" s="7">
        <v>0.28999999999999998</v>
      </c>
      <c r="BH19" s="7">
        <v>0.19</v>
      </c>
      <c r="BI19" s="7">
        <v>0.34</v>
      </c>
      <c r="BJ19" s="7">
        <v>0.28999999999999998</v>
      </c>
      <c r="BK19" s="7">
        <v>0.24</v>
      </c>
      <c r="BL19" s="7">
        <v>0.3</v>
      </c>
      <c r="BM19" s="7">
        <v>0.33</v>
      </c>
      <c r="BN19" s="7">
        <v>0.3</v>
      </c>
      <c r="BO19" s="7">
        <v>0.24</v>
      </c>
      <c r="BP19" s="7">
        <v>0.11</v>
      </c>
      <c r="BQ19" s="7">
        <v>0.31</v>
      </c>
      <c r="BR19" s="7">
        <v>0.34</v>
      </c>
      <c r="BS19" s="7">
        <v>0.34</v>
      </c>
      <c r="BT19" s="7">
        <v>0.32</v>
      </c>
      <c r="BU19" s="7">
        <v>0.4</v>
      </c>
      <c r="BV19" s="7">
        <v>0.28000000000000003</v>
      </c>
      <c r="BW19" s="7">
        <v>0.32</v>
      </c>
      <c r="BX19" s="7">
        <v>0.25</v>
      </c>
      <c r="BY19" s="7">
        <v>0.26</v>
      </c>
      <c r="BZ19" s="7">
        <v>0.25</v>
      </c>
    </row>
    <row r="20" spans="1:78" x14ac:dyDescent="0.25">
      <c r="A20" t="s">
        <v>330</v>
      </c>
      <c r="B20">
        <v>618</v>
      </c>
      <c r="C20">
        <v>520</v>
      </c>
      <c r="D20">
        <v>69</v>
      </c>
      <c r="E20">
        <v>30</v>
      </c>
      <c r="F20">
        <v>106</v>
      </c>
      <c r="G20">
        <v>373</v>
      </c>
      <c r="H20">
        <v>139</v>
      </c>
      <c r="I20">
        <v>209</v>
      </c>
      <c r="J20">
        <v>196</v>
      </c>
      <c r="K20">
        <v>105</v>
      </c>
      <c r="L20">
        <v>108</v>
      </c>
      <c r="M20">
        <v>116</v>
      </c>
      <c r="N20">
        <v>439</v>
      </c>
      <c r="O20">
        <v>48</v>
      </c>
      <c r="P20">
        <v>15</v>
      </c>
      <c r="Q20">
        <v>98</v>
      </c>
      <c r="R20">
        <v>521</v>
      </c>
      <c r="S20">
        <v>407</v>
      </c>
      <c r="T20">
        <v>122</v>
      </c>
      <c r="U20">
        <v>77</v>
      </c>
      <c r="V20">
        <v>530</v>
      </c>
      <c r="W20">
        <v>48</v>
      </c>
      <c r="X20">
        <v>39</v>
      </c>
      <c r="Y20">
        <v>71</v>
      </c>
      <c r="Z20">
        <v>547</v>
      </c>
      <c r="AA20">
        <v>618</v>
      </c>
      <c r="AB20">
        <v>547</v>
      </c>
      <c r="AC20">
        <v>88</v>
      </c>
      <c r="AD20">
        <v>503</v>
      </c>
      <c r="AE20">
        <v>27</v>
      </c>
      <c r="AF20">
        <v>368</v>
      </c>
      <c r="AG20">
        <v>228</v>
      </c>
      <c r="AH20">
        <v>3</v>
      </c>
      <c r="AI20">
        <v>519</v>
      </c>
      <c r="AJ20">
        <v>25</v>
      </c>
      <c r="AK20">
        <v>67</v>
      </c>
      <c r="AL20">
        <v>349</v>
      </c>
      <c r="AM20">
        <v>224</v>
      </c>
      <c r="AN20">
        <v>5</v>
      </c>
      <c r="AO20">
        <v>40</v>
      </c>
      <c r="AP20">
        <v>51</v>
      </c>
      <c r="AQ20">
        <v>47</v>
      </c>
      <c r="AR20">
        <v>45</v>
      </c>
      <c r="AS20">
        <v>27</v>
      </c>
      <c r="AT20">
        <v>57</v>
      </c>
      <c r="AU20">
        <v>39</v>
      </c>
      <c r="AV20">
        <v>42</v>
      </c>
      <c r="AW20">
        <v>16</v>
      </c>
      <c r="AX20">
        <v>53</v>
      </c>
      <c r="AY20">
        <v>69</v>
      </c>
      <c r="AZ20">
        <v>54</v>
      </c>
      <c r="BA20">
        <v>24</v>
      </c>
      <c r="BB20">
        <v>40</v>
      </c>
      <c r="BC20">
        <v>54</v>
      </c>
      <c r="BD20">
        <v>1</v>
      </c>
      <c r="BE20">
        <v>197</v>
      </c>
      <c r="BF20">
        <v>421</v>
      </c>
      <c r="BG20">
        <v>469</v>
      </c>
      <c r="BH20">
        <v>149</v>
      </c>
      <c r="BI20">
        <v>260</v>
      </c>
      <c r="BJ20">
        <v>111</v>
      </c>
      <c r="BK20">
        <v>59</v>
      </c>
      <c r="BL20">
        <v>30</v>
      </c>
      <c r="BM20">
        <v>212</v>
      </c>
      <c r="BN20">
        <v>219</v>
      </c>
      <c r="BO20">
        <v>135</v>
      </c>
      <c r="BP20">
        <v>53</v>
      </c>
      <c r="BQ20">
        <v>188</v>
      </c>
      <c r="BR20">
        <v>289</v>
      </c>
      <c r="BS20">
        <v>273</v>
      </c>
      <c r="BT20">
        <v>81</v>
      </c>
      <c r="BU20">
        <v>140</v>
      </c>
      <c r="BV20">
        <v>50</v>
      </c>
      <c r="BW20">
        <v>142</v>
      </c>
      <c r="BX20">
        <v>444</v>
      </c>
      <c r="BY20">
        <v>467</v>
      </c>
      <c r="BZ20">
        <v>389</v>
      </c>
    </row>
    <row r="21" spans="1:78" x14ac:dyDescent="0.25">
      <c r="B21" s="7">
        <v>0.1</v>
      </c>
      <c r="C21" s="7">
        <v>0.1</v>
      </c>
      <c r="D21" s="7">
        <v>0.12</v>
      </c>
      <c r="E21" s="7">
        <v>0.08</v>
      </c>
      <c r="F21" s="7">
        <v>0.09</v>
      </c>
      <c r="G21" s="7">
        <v>0.12</v>
      </c>
      <c r="H21" s="7">
        <v>0.08</v>
      </c>
      <c r="I21" s="7">
        <v>0.14000000000000001</v>
      </c>
      <c r="J21" s="7">
        <v>0.1</v>
      </c>
      <c r="K21" s="7">
        <v>0.09</v>
      </c>
      <c r="L21" s="7">
        <v>0.08</v>
      </c>
      <c r="M21" s="7">
        <v>7.0000000000000007E-2</v>
      </c>
      <c r="N21" s="7">
        <v>0.13</v>
      </c>
      <c r="O21" s="7">
        <v>0.08</v>
      </c>
      <c r="P21" s="7">
        <v>0.08</v>
      </c>
      <c r="Q21" s="7">
        <v>0.1</v>
      </c>
      <c r="R21" s="7">
        <v>0.1</v>
      </c>
      <c r="S21" s="7">
        <v>0.11</v>
      </c>
      <c r="T21" s="7">
        <v>0.1</v>
      </c>
      <c r="U21" s="7">
        <v>0.08</v>
      </c>
      <c r="V21" s="7">
        <v>0.12</v>
      </c>
      <c r="W21" s="7">
        <v>0.08</v>
      </c>
      <c r="X21" s="7">
        <v>0.04</v>
      </c>
      <c r="Y21" s="7">
        <v>0.1</v>
      </c>
      <c r="Z21" s="7">
        <v>0.1</v>
      </c>
      <c r="AA21" s="7">
        <v>0.1</v>
      </c>
      <c r="AB21" s="7">
        <v>0.1</v>
      </c>
      <c r="AC21" s="7">
        <v>0.12</v>
      </c>
      <c r="AD21" s="7">
        <v>0.11</v>
      </c>
      <c r="AE21" s="7">
        <v>0.05</v>
      </c>
      <c r="AF21" s="7">
        <v>0.08</v>
      </c>
      <c r="AG21" s="7">
        <v>0.25</v>
      </c>
      <c r="AH21" s="7">
        <v>0.09</v>
      </c>
      <c r="AI21" s="7">
        <v>0.12</v>
      </c>
      <c r="AJ21" s="7">
        <v>0.05</v>
      </c>
      <c r="AK21" s="7">
        <v>7.0000000000000007E-2</v>
      </c>
      <c r="AL21" s="7">
        <v>0.15</v>
      </c>
      <c r="AM21" s="7">
        <v>0.08</v>
      </c>
      <c r="AN21" s="7">
        <v>0.08</v>
      </c>
      <c r="AO21" s="7">
        <v>0.06</v>
      </c>
      <c r="AP21" s="7">
        <v>0.09</v>
      </c>
      <c r="AQ21" s="7">
        <v>0.08</v>
      </c>
      <c r="AR21" s="7">
        <v>0.08</v>
      </c>
      <c r="AS21" s="7">
        <v>0.09</v>
      </c>
      <c r="AT21" s="7">
        <v>0.1</v>
      </c>
      <c r="AU21" s="7">
        <v>0.11</v>
      </c>
      <c r="AV21" s="7">
        <v>0.08</v>
      </c>
      <c r="AW21" s="7">
        <v>0.11</v>
      </c>
      <c r="AX21" s="7">
        <v>0.13</v>
      </c>
      <c r="AY21" s="7">
        <v>0.13</v>
      </c>
      <c r="AZ21" s="7">
        <v>0.13</v>
      </c>
      <c r="BA21" s="7">
        <v>0.08</v>
      </c>
      <c r="BB21" s="7">
        <v>0.09</v>
      </c>
      <c r="BC21" s="7">
        <v>0.17</v>
      </c>
      <c r="BD21" s="7">
        <v>0.03</v>
      </c>
      <c r="BE21" s="7">
        <v>0.22</v>
      </c>
      <c r="BF21" s="7">
        <v>0.08</v>
      </c>
      <c r="BG21" s="7">
        <v>0.14000000000000001</v>
      </c>
      <c r="BH21" s="7">
        <v>0.06</v>
      </c>
      <c r="BI21" s="7">
        <v>0.2</v>
      </c>
      <c r="BJ21" s="7">
        <v>0.13</v>
      </c>
      <c r="BK21" s="7">
        <v>0.08</v>
      </c>
      <c r="BL21" s="7">
        <v>0.15</v>
      </c>
      <c r="BM21" s="7">
        <v>0.24</v>
      </c>
      <c r="BN21" s="7">
        <v>0.13</v>
      </c>
      <c r="BO21" s="7">
        <v>0.06</v>
      </c>
      <c r="BP21" s="7">
        <v>0.04</v>
      </c>
      <c r="BQ21" s="7">
        <v>0.19</v>
      </c>
      <c r="BR21" s="7">
        <v>0.18</v>
      </c>
      <c r="BS21" s="7">
        <v>0.18</v>
      </c>
      <c r="BT21" s="7">
        <v>0.18</v>
      </c>
      <c r="BU21" s="7">
        <v>0.26</v>
      </c>
      <c r="BV21" s="7">
        <v>0.17</v>
      </c>
      <c r="BW21" s="7">
        <v>0.19</v>
      </c>
      <c r="BX21" s="7">
        <v>0.11</v>
      </c>
      <c r="BY21" s="7">
        <v>0.12</v>
      </c>
      <c r="BZ21" s="7">
        <v>0.11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2134</v>
      </c>
      <c r="C24">
        <v>1791</v>
      </c>
      <c r="D24">
        <v>240</v>
      </c>
      <c r="E24">
        <v>103</v>
      </c>
      <c r="F24">
        <v>372</v>
      </c>
      <c r="G24">
        <v>1130</v>
      </c>
      <c r="H24">
        <v>631</v>
      </c>
      <c r="I24">
        <v>504</v>
      </c>
      <c r="J24">
        <v>627</v>
      </c>
      <c r="K24">
        <v>462</v>
      </c>
      <c r="L24">
        <v>541</v>
      </c>
      <c r="M24">
        <v>638</v>
      </c>
      <c r="N24">
        <v>1209</v>
      </c>
      <c r="O24">
        <v>226</v>
      </c>
      <c r="P24">
        <v>60</v>
      </c>
      <c r="Q24">
        <v>338</v>
      </c>
      <c r="R24">
        <v>1796</v>
      </c>
      <c r="S24">
        <v>1300</v>
      </c>
      <c r="T24">
        <v>412</v>
      </c>
      <c r="U24">
        <v>385</v>
      </c>
      <c r="V24">
        <v>1525</v>
      </c>
      <c r="W24">
        <v>245</v>
      </c>
      <c r="X24">
        <v>354</v>
      </c>
      <c r="Y24">
        <v>234</v>
      </c>
      <c r="Z24">
        <v>1900</v>
      </c>
      <c r="AA24">
        <v>2131</v>
      </c>
      <c r="AB24">
        <v>1897</v>
      </c>
      <c r="AC24">
        <v>227</v>
      </c>
      <c r="AD24">
        <v>1722</v>
      </c>
      <c r="AE24">
        <v>165</v>
      </c>
      <c r="AF24">
        <v>1818</v>
      </c>
      <c r="AG24">
        <v>203</v>
      </c>
      <c r="AH24">
        <v>6</v>
      </c>
      <c r="AI24">
        <v>1467</v>
      </c>
      <c r="AJ24">
        <v>236</v>
      </c>
      <c r="AK24">
        <v>394</v>
      </c>
      <c r="AL24">
        <v>758</v>
      </c>
      <c r="AM24">
        <v>1114</v>
      </c>
      <c r="AN24">
        <v>22</v>
      </c>
      <c r="AO24">
        <v>232</v>
      </c>
      <c r="AP24">
        <v>216</v>
      </c>
      <c r="AQ24">
        <v>197</v>
      </c>
      <c r="AR24">
        <v>197</v>
      </c>
      <c r="AS24">
        <v>125</v>
      </c>
      <c r="AT24">
        <v>199</v>
      </c>
      <c r="AU24">
        <v>125</v>
      </c>
      <c r="AV24">
        <v>194</v>
      </c>
      <c r="AW24">
        <v>75</v>
      </c>
      <c r="AX24">
        <v>164</v>
      </c>
      <c r="AY24">
        <v>188</v>
      </c>
      <c r="AZ24">
        <v>125</v>
      </c>
      <c r="BA24">
        <v>90</v>
      </c>
      <c r="BB24">
        <v>132</v>
      </c>
      <c r="BC24">
        <v>100</v>
      </c>
      <c r="BD24">
        <v>6</v>
      </c>
      <c r="BE24">
        <v>217</v>
      </c>
      <c r="BF24">
        <v>1917</v>
      </c>
      <c r="BG24">
        <v>1075</v>
      </c>
      <c r="BH24">
        <v>1059</v>
      </c>
      <c r="BI24">
        <v>334</v>
      </c>
      <c r="BJ24">
        <v>307</v>
      </c>
      <c r="BK24">
        <v>311</v>
      </c>
      <c r="BL24">
        <v>65</v>
      </c>
      <c r="BM24">
        <v>239</v>
      </c>
      <c r="BN24">
        <v>572</v>
      </c>
      <c r="BO24">
        <v>803</v>
      </c>
      <c r="BP24">
        <v>521</v>
      </c>
      <c r="BQ24">
        <v>307</v>
      </c>
      <c r="BR24">
        <v>458</v>
      </c>
      <c r="BS24">
        <v>450</v>
      </c>
      <c r="BT24">
        <v>126</v>
      </c>
      <c r="BU24">
        <v>110</v>
      </c>
      <c r="BV24">
        <v>90</v>
      </c>
      <c r="BW24">
        <v>235</v>
      </c>
      <c r="BX24">
        <v>1455</v>
      </c>
      <c r="BY24">
        <v>1425</v>
      </c>
      <c r="BZ24">
        <v>1270</v>
      </c>
    </row>
    <row r="25" spans="1:78" x14ac:dyDescent="0.25">
      <c r="B25" s="7">
        <v>0.36</v>
      </c>
      <c r="C25" s="7">
        <v>0.35</v>
      </c>
      <c r="D25" s="7">
        <v>0.43</v>
      </c>
      <c r="E25" s="7">
        <v>0.28999999999999998</v>
      </c>
      <c r="F25" s="7">
        <v>0.32</v>
      </c>
      <c r="G25" s="7">
        <v>0.36</v>
      </c>
      <c r="H25" s="7">
        <v>0.37</v>
      </c>
      <c r="I25" s="7">
        <v>0.35</v>
      </c>
      <c r="J25" s="7">
        <v>0.33</v>
      </c>
      <c r="K25" s="7">
        <v>0.38</v>
      </c>
      <c r="L25" s="7">
        <v>0.38</v>
      </c>
      <c r="M25" s="7">
        <v>0.39</v>
      </c>
      <c r="N25" s="7">
        <v>0.35</v>
      </c>
      <c r="O25" s="7">
        <v>0.35</v>
      </c>
      <c r="P25" s="7">
        <v>0.31</v>
      </c>
      <c r="Q25" s="7">
        <v>0.36</v>
      </c>
      <c r="R25" s="7">
        <v>0.36</v>
      </c>
      <c r="S25" s="7">
        <v>0.35</v>
      </c>
      <c r="T25" s="7">
        <v>0.33</v>
      </c>
      <c r="U25" s="7">
        <v>0.39</v>
      </c>
      <c r="V25" s="7">
        <v>0.34</v>
      </c>
      <c r="W25" s="7">
        <v>0.4</v>
      </c>
      <c r="X25" s="7">
        <v>0.41</v>
      </c>
      <c r="Y25" s="7">
        <v>0.33</v>
      </c>
      <c r="Z25" s="7">
        <v>0.36</v>
      </c>
      <c r="AA25" s="7">
        <v>0.36</v>
      </c>
      <c r="AB25" s="7">
        <v>0.36</v>
      </c>
      <c r="AC25" s="7">
        <v>0.32</v>
      </c>
      <c r="AD25" s="7">
        <v>0.37</v>
      </c>
      <c r="AE25" s="7">
        <v>0.32</v>
      </c>
      <c r="AF25" s="7">
        <v>0.39</v>
      </c>
      <c r="AG25" s="7">
        <v>0.22</v>
      </c>
      <c r="AH25" s="7">
        <v>0.16</v>
      </c>
      <c r="AI25" s="7">
        <v>0.34</v>
      </c>
      <c r="AJ25" s="7">
        <v>0.43</v>
      </c>
      <c r="AK25" s="7">
        <v>0.4</v>
      </c>
      <c r="AL25" s="7">
        <v>0.32</v>
      </c>
      <c r="AM25" s="7">
        <v>0.39</v>
      </c>
      <c r="AN25" s="7">
        <v>0.38</v>
      </c>
      <c r="AO25" s="7">
        <v>0.33</v>
      </c>
      <c r="AP25" s="7">
        <v>0.37</v>
      </c>
      <c r="AQ25" s="7">
        <v>0.35</v>
      </c>
      <c r="AR25" s="7">
        <v>0.36</v>
      </c>
      <c r="AS25" s="7">
        <v>0.39</v>
      </c>
      <c r="AT25" s="7">
        <v>0.36</v>
      </c>
      <c r="AU25" s="7">
        <v>0.36</v>
      </c>
      <c r="AV25" s="7">
        <v>0.4</v>
      </c>
      <c r="AW25" s="7">
        <v>0.52</v>
      </c>
      <c r="AX25" s="7">
        <v>0.4</v>
      </c>
      <c r="AY25" s="7">
        <v>0.35</v>
      </c>
      <c r="AZ25" s="7">
        <v>0.3</v>
      </c>
      <c r="BA25" s="7">
        <v>0.31</v>
      </c>
      <c r="BB25" s="7">
        <v>0.3</v>
      </c>
      <c r="BC25" s="7">
        <v>0.32</v>
      </c>
      <c r="BD25" s="7">
        <v>0.25</v>
      </c>
      <c r="BE25" s="7">
        <v>0.24</v>
      </c>
      <c r="BF25" s="7">
        <v>0.38</v>
      </c>
      <c r="BG25" s="7">
        <v>0.33</v>
      </c>
      <c r="BH25" s="7">
        <v>0.39</v>
      </c>
      <c r="BI25" s="7">
        <v>0.26</v>
      </c>
      <c r="BJ25" s="7">
        <v>0.35</v>
      </c>
      <c r="BK25" s="7">
        <v>0.41</v>
      </c>
      <c r="BL25" s="7">
        <v>0.33</v>
      </c>
      <c r="BM25" s="7">
        <v>0.27</v>
      </c>
      <c r="BN25" s="7">
        <v>0.34</v>
      </c>
      <c r="BO25" s="7">
        <v>0.37</v>
      </c>
      <c r="BP25" s="7">
        <v>0.41</v>
      </c>
      <c r="BQ25" s="7">
        <v>0.31</v>
      </c>
      <c r="BR25" s="7">
        <v>0.28999999999999998</v>
      </c>
      <c r="BS25" s="7">
        <v>0.3</v>
      </c>
      <c r="BT25" s="7">
        <v>0.28000000000000003</v>
      </c>
      <c r="BU25" s="7">
        <v>0.2</v>
      </c>
      <c r="BV25" s="7">
        <v>0.31</v>
      </c>
      <c r="BW25" s="7">
        <v>0.31</v>
      </c>
      <c r="BX25" s="7">
        <v>0.36</v>
      </c>
      <c r="BY25" s="7">
        <v>0.35</v>
      </c>
      <c r="BZ25" s="7">
        <v>0.36</v>
      </c>
    </row>
    <row r="26" spans="1:78" x14ac:dyDescent="0.25">
      <c r="A26" t="s">
        <v>332</v>
      </c>
      <c r="B26">
        <v>2073</v>
      </c>
      <c r="C26">
        <v>1797</v>
      </c>
      <c r="D26">
        <v>167</v>
      </c>
      <c r="E26">
        <v>110</v>
      </c>
      <c r="F26">
        <v>442</v>
      </c>
      <c r="G26">
        <v>1124</v>
      </c>
      <c r="H26">
        <v>507</v>
      </c>
      <c r="I26">
        <v>592</v>
      </c>
      <c r="J26">
        <v>693</v>
      </c>
      <c r="K26">
        <v>401</v>
      </c>
      <c r="L26">
        <v>388</v>
      </c>
      <c r="M26">
        <v>483</v>
      </c>
      <c r="N26">
        <v>1383</v>
      </c>
      <c r="O26">
        <v>164</v>
      </c>
      <c r="P26">
        <v>43</v>
      </c>
      <c r="Q26">
        <v>304</v>
      </c>
      <c r="R26">
        <v>1769</v>
      </c>
      <c r="S26">
        <v>1354</v>
      </c>
      <c r="T26">
        <v>428</v>
      </c>
      <c r="U26">
        <v>261</v>
      </c>
      <c r="V26">
        <v>1729</v>
      </c>
      <c r="W26">
        <v>170</v>
      </c>
      <c r="X26">
        <v>170</v>
      </c>
      <c r="Y26">
        <v>220</v>
      </c>
      <c r="Z26">
        <v>1854</v>
      </c>
      <c r="AA26">
        <v>2068</v>
      </c>
      <c r="AB26">
        <v>1849</v>
      </c>
      <c r="AC26">
        <v>278</v>
      </c>
      <c r="AD26">
        <v>1661</v>
      </c>
      <c r="AE26">
        <v>123</v>
      </c>
      <c r="AF26">
        <v>1421</v>
      </c>
      <c r="AG26">
        <v>538</v>
      </c>
      <c r="AH26">
        <v>17</v>
      </c>
      <c r="AI26">
        <v>1652</v>
      </c>
      <c r="AJ26">
        <v>118</v>
      </c>
      <c r="AK26">
        <v>280</v>
      </c>
      <c r="AL26">
        <v>1020</v>
      </c>
      <c r="AM26">
        <v>846</v>
      </c>
      <c r="AN26">
        <v>20</v>
      </c>
      <c r="AO26">
        <v>186</v>
      </c>
      <c r="AP26">
        <v>179</v>
      </c>
      <c r="AQ26">
        <v>230</v>
      </c>
      <c r="AR26">
        <v>133</v>
      </c>
      <c r="AS26">
        <v>92</v>
      </c>
      <c r="AT26">
        <v>234</v>
      </c>
      <c r="AU26">
        <v>115</v>
      </c>
      <c r="AV26">
        <v>165</v>
      </c>
      <c r="AW26">
        <v>39</v>
      </c>
      <c r="AX26">
        <v>123</v>
      </c>
      <c r="AY26">
        <v>213</v>
      </c>
      <c r="AZ26">
        <v>158</v>
      </c>
      <c r="BA26">
        <v>91</v>
      </c>
      <c r="BB26">
        <v>169</v>
      </c>
      <c r="BC26">
        <v>120</v>
      </c>
      <c r="BD26">
        <v>12</v>
      </c>
      <c r="BE26">
        <v>518</v>
      </c>
      <c r="BF26">
        <v>1555</v>
      </c>
      <c r="BG26">
        <v>1426</v>
      </c>
      <c r="BH26">
        <v>647</v>
      </c>
      <c r="BI26">
        <v>702</v>
      </c>
      <c r="BJ26">
        <v>362</v>
      </c>
      <c r="BK26">
        <v>245</v>
      </c>
      <c r="BL26">
        <v>90</v>
      </c>
      <c r="BM26">
        <v>502</v>
      </c>
      <c r="BN26">
        <v>728</v>
      </c>
      <c r="BO26">
        <v>649</v>
      </c>
      <c r="BP26">
        <v>194</v>
      </c>
      <c r="BQ26">
        <v>496</v>
      </c>
      <c r="BR26">
        <v>828</v>
      </c>
      <c r="BS26">
        <v>790</v>
      </c>
      <c r="BT26">
        <v>224</v>
      </c>
      <c r="BU26">
        <v>355</v>
      </c>
      <c r="BV26">
        <v>131</v>
      </c>
      <c r="BW26">
        <v>381</v>
      </c>
      <c r="BX26">
        <v>1451</v>
      </c>
      <c r="BY26">
        <v>1500</v>
      </c>
      <c r="BZ26">
        <v>1270</v>
      </c>
    </row>
    <row r="27" spans="1:78" x14ac:dyDescent="0.25">
      <c r="B27" s="7">
        <v>0.35</v>
      </c>
      <c r="C27" s="7">
        <v>0.35</v>
      </c>
      <c r="D27" s="7">
        <v>0.3</v>
      </c>
      <c r="E27" s="7">
        <v>0.31</v>
      </c>
      <c r="F27" s="7">
        <v>0.38</v>
      </c>
      <c r="G27" s="7">
        <v>0.36</v>
      </c>
      <c r="H27" s="7">
        <v>0.3</v>
      </c>
      <c r="I27" s="7">
        <v>0.41</v>
      </c>
      <c r="J27" s="7">
        <v>0.37</v>
      </c>
      <c r="K27" s="7">
        <v>0.33</v>
      </c>
      <c r="L27" s="7">
        <v>0.28000000000000003</v>
      </c>
      <c r="M27" s="7">
        <v>0.28999999999999998</v>
      </c>
      <c r="N27" s="7">
        <v>0.4</v>
      </c>
      <c r="O27" s="7">
        <v>0.26</v>
      </c>
      <c r="P27" s="7">
        <v>0.22</v>
      </c>
      <c r="Q27" s="7">
        <v>0.32</v>
      </c>
      <c r="R27" s="7">
        <v>0.35</v>
      </c>
      <c r="S27" s="7">
        <v>0.37</v>
      </c>
      <c r="T27" s="7">
        <v>0.35</v>
      </c>
      <c r="U27" s="7">
        <v>0.27</v>
      </c>
      <c r="V27" s="7">
        <v>0.39</v>
      </c>
      <c r="W27" s="7">
        <v>0.28000000000000003</v>
      </c>
      <c r="X27" s="7">
        <v>0.2</v>
      </c>
      <c r="Y27" s="7">
        <v>0.31</v>
      </c>
      <c r="Z27" s="7">
        <v>0.35</v>
      </c>
      <c r="AA27" s="7">
        <v>0.35</v>
      </c>
      <c r="AB27" s="7">
        <v>0.35</v>
      </c>
      <c r="AC27" s="7">
        <v>0.39</v>
      </c>
      <c r="AD27" s="7">
        <v>0.35</v>
      </c>
      <c r="AE27" s="7">
        <v>0.23</v>
      </c>
      <c r="AF27" s="7">
        <v>0.3</v>
      </c>
      <c r="AG27" s="7">
        <v>0.59</v>
      </c>
      <c r="AH27" s="7">
        <v>0.44</v>
      </c>
      <c r="AI27" s="7">
        <v>0.38</v>
      </c>
      <c r="AJ27" s="7">
        <v>0.21</v>
      </c>
      <c r="AK27" s="7">
        <v>0.28999999999999998</v>
      </c>
      <c r="AL27" s="7">
        <v>0.43</v>
      </c>
      <c r="AM27" s="7">
        <v>0.3</v>
      </c>
      <c r="AN27" s="7">
        <v>0.34</v>
      </c>
      <c r="AO27" s="7">
        <v>0.27</v>
      </c>
      <c r="AP27" s="7">
        <v>0.3</v>
      </c>
      <c r="AQ27" s="7">
        <v>0.41</v>
      </c>
      <c r="AR27" s="7">
        <v>0.24</v>
      </c>
      <c r="AS27" s="7">
        <v>0.28999999999999998</v>
      </c>
      <c r="AT27" s="7">
        <v>0.42</v>
      </c>
      <c r="AU27" s="7">
        <v>0.33</v>
      </c>
      <c r="AV27" s="7">
        <v>0.34</v>
      </c>
      <c r="AW27" s="7">
        <v>0.27</v>
      </c>
      <c r="AX27" s="7">
        <v>0.3</v>
      </c>
      <c r="AY27" s="7">
        <v>0.4</v>
      </c>
      <c r="AZ27" s="7">
        <v>0.38</v>
      </c>
      <c r="BA27" s="7">
        <v>0.31</v>
      </c>
      <c r="BB27" s="7">
        <v>0.38</v>
      </c>
      <c r="BC27" s="7">
        <v>0.39</v>
      </c>
      <c r="BD27" s="7">
        <v>0.47</v>
      </c>
      <c r="BE27" s="7">
        <v>0.57999999999999996</v>
      </c>
      <c r="BF27" s="7">
        <v>0.31</v>
      </c>
      <c r="BG27" s="7">
        <v>0.43</v>
      </c>
      <c r="BH27" s="7">
        <v>0.24</v>
      </c>
      <c r="BI27" s="7">
        <v>0.54</v>
      </c>
      <c r="BJ27" s="7">
        <v>0.42</v>
      </c>
      <c r="BK27" s="7">
        <v>0.32</v>
      </c>
      <c r="BL27" s="7">
        <v>0.45</v>
      </c>
      <c r="BM27" s="7">
        <v>0.56999999999999995</v>
      </c>
      <c r="BN27" s="7">
        <v>0.43</v>
      </c>
      <c r="BO27" s="7">
        <v>0.3</v>
      </c>
      <c r="BP27" s="7">
        <v>0.15</v>
      </c>
      <c r="BQ27" s="7">
        <v>0.49</v>
      </c>
      <c r="BR27" s="7">
        <v>0.53</v>
      </c>
      <c r="BS27" s="7">
        <v>0.52</v>
      </c>
      <c r="BT27" s="7">
        <v>0.5</v>
      </c>
      <c r="BU27" s="7">
        <v>0.66</v>
      </c>
      <c r="BV27" s="7">
        <v>0.44</v>
      </c>
      <c r="BW27" s="7">
        <v>0.5</v>
      </c>
      <c r="BX27" s="7">
        <v>0.36</v>
      </c>
      <c r="BY27" s="7">
        <v>0.37</v>
      </c>
      <c r="BZ27" s="7">
        <v>0.36</v>
      </c>
    </row>
    <row r="28" spans="1:78" x14ac:dyDescent="0.25">
      <c r="A28" t="s">
        <v>40</v>
      </c>
      <c r="B28">
        <v>33</v>
      </c>
      <c r="C28">
        <v>27</v>
      </c>
      <c r="D28">
        <v>6</v>
      </c>
      <c r="E28">
        <v>0</v>
      </c>
      <c r="F28">
        <v>10</v>
      </c>
      <c r="G28">
        <v>15</v>
      </c>
      <c r="H28">
        <v>8</v>
      </c>
      <c r="I28">
        <v>3</v>
      </c>
      <c r="J28">
        <v>16</v>
      </c>
      <c r="K28">
        <v>5</v>
      </c>
      <c r="L28">
        <v>9</v>
      </c>
      <c r="M28">
        <v>6</v>
      </c>
      <c r="N28">
        <v>8</v>
      </c>
      <c r="O28">
        <v>19</v>
      </c>
      <c r="P28">
        <v>0</v>
      </c>
      <c r="Q28">
        <v>1</v>
      </c>
      <c r="R28">
        <v>32</v>
      </c>
      <c r="S28">
        <v>12</v>
      </c>
      <c r="T28">
        <v>14</v>
      </c>
      <c r="U28">
        <v>7</v>
      </c>
      <c r="V28">
        <v>11</v>
      </c>
      <c r="W28">
        <v>0</v>
      </c>
      <c r="X28">
        <v>5</v>
      </c>
      <c r="Y28">
        <v>5</v>
      </c>
      <c r="Z28">
        <v>28</v>
      </c>
      <c r="AA28">
        <v>33</v>
      </c>
      <c r="AB28">
        <v>28</v>
      </c>
      <c r="AC28">
        <v>6</v>
      </c>
      <c r="AD28">
        <v>16</v>
      </c>
      <c r="AE28">
        <v>2</v>
      </c>
      <c r="AF28">
        <v>22</v>
      </c>
      <c r="AG28">
        <v>1</v>
      </c>
      <c r="AH28">
        <v>0</v>
      </c>
      <c r="AI28">
        <v>22</v>
      </c>
      <c r="AJ28">
        <v>4</v>
      </c>
      <c r="AK28">
        <v>1</v>
      </c>
      <c r="AL28">
        <v>13</v>
      </c>
      <c r="AM28">
        <v>11</v>
      </c>
      <c r="AN28">
        <v>0</v>
      </c>
      <c r="AO28">
        <v>3</v>
      </c>
      <c r="AP28">
        <v>7</v>
      </c>
      <c r="AQ28">
        <v>3</v>
      </c>
      <c r="AR28">
        <v>4</v>
      </c>
      <c r="AS28">
        <v>0</v>
      </c>
      <c r="AT28">
        <v>0</v>
      </c>
      <c r="AU28">
        <v>5</v>
      </c>
      <c r="AV28">
        <v>2</v>
      </c>
      <c r="AW28">
        <v>0</v>
      </c>
      <c r="AX28">
        <v>6</v>
      </c>
      <c r="AY28">
        <v>1</v>
      </c>
      <c r="AZ28">
        <v>0</v>
      </c>
      <c r="BA28">
        <v>0</v>
      </c>
      <c r="BB28">
        <v>2</v>
      </c>
      <c r="BC28">
        <v>3</v>
      </c>
      <c r="BD28">
        <v>2</v>
      </c>
      <c r="BE28">
        <v>4</v>
      </c>
      <c r="BF28">
        <v>29</v>
      </c>
      <c r="BG28">
        <v>13</v>
      </c>
      <c r="BH28">
        <v>20</v>
      </c>
      <c r="BI28">
        <v>10</v>
      </c>
      <c r="BJ28">
        <v>1</v>
      </c>
      <c r="BK28">
        <v>1</v>
      </c>
      <c r="BL28">
        <v>0</v>
      </c>
      <c r="BM28">
        <v>1</v>
      </c>
      <c r="BN28">
        <v>8</v>
      </c>
      <c r="BO28">
        <v>7</v>
      </c>
      <c r="BP28">
        <v>16</v>
      </c>
      <c r="BQ28">
        <v>7</v>
      </c>
      <c r="BR28">
        <v>6</v>
      </c>
      <c r="BS28">
        <v>3</v>
      </c>
      <c r="BT28">
        <v>2</v>
      </c>
      <c r="BU28">
        <v>4</v>
      </c>
      <c r="BV28">
        <v>3</v>
      </c>
      <c r="BW28">
        <v>3</v>
      </c>
      <c r="BX28">
        <v>14</v>
      </c>
      <c r="BY28">
        <v>15</v>
      </c>
      <c r="BZ28">
        <v>13</v>
      </c>
    </row>
    <row r="29" spans="1:78" x14ac:dyDescent="0.25">
      <c r="B29" s="7">
        <v>0.01</v>
      </c>
      <c r="C29" s="7">
        <v>0.01</v>
      </c>
      <c r="D29" s="7">
        <v>0.01</v>
      </c>
      <c r="E29" t="s">
        <v>108</v>
      </c>
      <c r="F29" s="7">
        <v>0.01</v>
      </c>
      <c r="G29">
        <v>0</v>
      </c>
      <c r="H29">
        <v>0</v>
      </c>
      <c r="I29">
        <v>0</v>
      </c>
      <c r="J29" s="7">
        <v>0.01</v>
      </c>
      <c r="K29">
        <v>0</v>
      </c>
      <c r="L29" s="7">
        <v>0.01</v>
      </c>
      <c r="M29">
        <v>0</v>
      </c>
      <c r="N29">
        <v>0</v>
      </c>
      <c r="O29" s="7">
        <v>0.03</v>
      </c>
      <c r="P29" t="s">
        <v>108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 t="s">
        <v>108</v>
      </c>
      <c r="X29" s="7">
        <v>0.01</v>
      </c>
      <c r="Y29" s="7">
        <v>0.01</v>
      </c>
      <c r="Z29" s="7">
        <v>0.01</v>
      </c>
      <c r="AA29" s="7">
        <v>0.01</v>
      </c>
      <c r="AB29" s="7">
        <v>0.01</v>
      </c>
      <c r="AC29" s="7">
        <v>0.01</v>
      </c>
      <c r="AD29">
        <v>0</v>
      </c>
      <c r="AE29">
        <v>0</v>
      </c>
      <c r="AF29">
        <v>0</v>
      </c>
      <c r="AG29">
        <v>0</v>
      </c>
      <c r="AH29" t="s">
        <v>108</v>
      </c>
      <c r="AI29" s="7">
        <v>0.01</v>
      </c>
      <c r="AJ29" s="7">
        <v>0.01</v>
      </c>
      <c r="AK29">
        <v>0</v>
      </c>
      <c r="AL29" s="7">
        <v>0.01</v>
      </c>
      <c r="AM29">
        <v>0</v>
      </c>
      <c r="AN29" t="s">
        <v>108</v>
      </c>
      <c r="AO29">
        <v>0</v>
      </c>
      <c r="AP29" s="7">
        <v>0.01</v>
      </c>
      <c r="AQ29" s="7">
        <v>0.01</v>
      </c>
      <c r="AR29" s="7">
        <v>0.01</v>
      </c>
      <c r="AS29" t="s">
        <v>108</v>
      </c>
      <c r="AT29" t="s">
        <v>108</v>
      </c>
      <c r="AU29" s="7">
        <v>0.01</v>
      </c>
      <c r="AV29">
        <v>0</v>
      </c>
      <c r="AW29" t="s">
        <v>108</v>
      </c>
      <c r="AX29" s="7">
        <v>0.01</v>
      </c>
      <c r="AY29">
        <v>0</v>
      </c>
      <c r="AZ29" t="s">
        <v>108</v>
      </c>
      <c r="BA29" t="s">
        <v>108</v>
      </c>
      <c r="BB29">
        <v>0</v>
      </c>
      <c r="BC29" s="7">
        <v>0.01</v>
      </c>
      <c r="BD29" s="7">
        <v>7.0000000000000007E-2</v>
      </c>
      <c r="BE29">
        <v>0</v>
      </c>
      <c r="BF29" s="7">
        <v>0.01</v>
      </c>
      <c r="BG29">
        <v>0</v>
      </c>
      <c r="BH29" s="7">
        <v>0.01</v>
      </c>
      <c r="BI29" s="7">
        <v>0.01</v>
      </c>
      <c r="BJ29">
        <v>0</v>
      </c>
      <c r="BK29">
        <v>0</v>
      </c>
      <c r="BL29" t="s">
        <v>108</v>
      </c>
      <c r="BM29">
        <v>0</v>
      </c>
      <c r="BN29">
        <v>0</v>
      </c>
      <c r="BO29">
        <v>0</v>
      </c>
      <c r="BP29" s="7">
        <v>0.01</v>
      </c>
      <c r="BQ29" s="7">
        <v>0.01</v>
      </c>
      <c r="BR29">
        <v>0</v>
      </c>
      <c r="BS29">
        <v>0</v>
      </c>
      <c r="BT29">
        <v>0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432</v>
      </c>
      <c r="C30">
        <v>372</v>
      </c>
      <c r="D30">
        <v>19</v>
      </c>
      <c r="E30">
        <v>40</v>
      </c>
      <c r="F30">
        <v>72</v>
      </c>
      <c r="G30">
        <v>167</v>
      </c>
      <c r="H30">
        <v>193</v>
      </c>
      <c r="I30">
        <v>79</v>
      </c>
      <c r="J30">
        <v>129</v>
      </c>
      <c r="K30">
        <v>84</v>
      </c>
      <c r="L30">
        <v>140</v>
      </c>
      <c r="M30">
        <v>169</v>
      </c>
      <c r="N30">
        <v>160</v>
      </c>
      <c r="O30">
        <v>68</v>
      </c>
      <c r="P30">
        <v>34</v>
      </c>
      <c r="Q30">
        <v>97</v>
      </c>
      <c r="R30">
        <v>334</v>
      </c>
      <c r="S30">
        <v>244</v>
      </c>
      <c r="T30">
        <v>89</v>
      </c>
      <c r="U30">
        <v>93</v>
      </c>
      <c r="V30">
        <v>228</v>
      </c>
      <c r="W30">
        <v>41</v>
      </c>
      <c r="X30">
        <v>136</v>
      </c>
      <c r="Y30">
        <v>61</v>
      </c>
      <c r="Z30">
        <v>370</v>
      </c>
      <c r="AA30">
        <v>427</v>
      </c>
      <c r="AB30">
        <v>366</v>
      </c>
      <c r="AC30">
        <v>47</v>
      </c>
      <c r="AD30">
        <v>303</v>
      </c>
      <c r="AE30">
        <v>73</v>
      </c>
      <c r="AF30">
        <v>350</v>
      </c>
      <c r="AG30">
        <v>34</v>
      </c>
      <c r="AH30">
        <v>1</v>
      </c>
      <c r="AI30">
        <v>282</v>
      </c>
      <c r="AJ30">
        <v>50</v>
      </c>
      <c r="AK30">
        <v>88</v>
      </c>
      <c r="AL30">
        <v>122</v>
      </c>
      <c r="AM30">
        <v>208</v>
      </c>
      <c r="AN30">
        <v>3</v>
      </c>
      <c r="AO30">
        <v>98</v>
      </c>
      <c r="AP30">
        <v>33</v>
      </c>
      <c r="AQ30">
        <v>31</v>
      </c>
      <c r="AR30">
        <v>48</v>
      </c>
      <c r="AS30">
        <v>33</v>
      </c>
      <c r="AT30">
        <v>33</v>
      </c>
      <c r="AU30">
        <v>42</v>
      </c>
      <c r="AV30">
        <v>14</v>
      </c>
      <c r="AW30">
        <v>4</v>
      </c>
      <c r="AX30">
        <v>14</v>
      </c>
      <c r="AY30">
        <v>42</v>
      </c>
      <c r="AZ30">
        <v>38</v>
      </c>
      <c r="BA30">
        <v>29</v>
      </c>
      <c r="BB30">
        <v>41</v>
      </c>
      <c r="BC30">
        <v>25</v>
      </c>
      <c r="BD30">
        <v>3</v>
      </c>
      <c r="BE30">
        <v>28</v>
      </c>
      <c r="BF30">
        <v>404</v>
      </c>
      <c r="BG30">
        <v>172</v>
      </c>
      <c r="BH30">
        <v>260</v>
      </c>
      <c r="BI30">
        <v>33</v>
      </c>
      <c r="BJ30">
        <v>47</v>
      </c>
      <c r="BK30">
        <v>54</v>
      </c>
      <c r="BL30">
        <v>13</v>
      </c>
      <c r="BM30">
        <v>13</v>
      </c>
      <c r="BN30">
        <v>73</v>
      </c>
      <c r="BO30">
        <v>174</v>
      </c>
      <c r="BP30">
        <v>171</v>
      </c>
      <c r="BQ30">
        <v>32</v>
      </c>
      <c r="BR30">
        <v>44</v>
      </c>
      <c r="BS30">
        <v>38</v>
      </c>
      <c r="BT30">
        <v>21</v>
      </c>
      <c r="BU30">
        <v>8</v>
      </c>
      <c r="BV30">
        <v>15</v>
      </c>
      <c r="BW30">
        <v>19</v>
      </c>
      <c r="BX30">
        <v>271</v>
      </c>
      <c r="BY30">
        <v>266</v>
      </c>
      <c r="BZ30">
        <v>231</v>
      </c>
    </row>
    <row r="31" spans="1:78" x14ac:dyDescent="0.25">
      <c r="B31" s="7">
        <v>7.0000000000000007E-2</v>
      </c>
      <c r="C31" s="7">
        <v>7.0000000000000007E-2</v>
      </c>
      <c r="D31" s="7">
        <v>0.03</v>
      </c>
      <c r="E31" s="7">
        <v>0.11</v>
      </c>
      <c r="F31" s="7">
        <v>0.06</v>
      </c>
      <c r="G31" s="7">
        <v>0.05</v>
      </c>
      <c r="H31" s="7">
        <v>0.11</v>
      </c>
      <c r="I31" s="7">
        <v>0.05</v>
      </c>
      <c r="J31" s="7">
        <v>7.0000000000000007E-2</v>
      </c>
      <c r="K31" s="7">
        <v>7.0000000000000007E-2</v>
      </c>
      <c r="L31" s="7">
        <v>0.1</v>
      </c>
      <c r="M31" s="7">
        <v>0.1</v>
      </c>
      <c r="N31" s="7">
        <v>0.05</v>
      </c>
      <c r="O31" s="7">
        <v>0.11</v>
      </c>
      <c r="P31" s="7">
        <v>0.18</v>
      </c>
      <c r="Q31" s="7">
        <v>0.1</v>
      </c>
      <c r="R31" s="7">
        <v>7.0000000000000007E-2</v>
      </c>
      <c r="S31" s="7">
        <v>7.0000000000000007E-2</v>
      </c>
      <c r="T31" s="7">
        <v>7.0000000000000007E-2</v>
      </c>
      <c r="U31" s="7">
        <v>0.09</v>
      </c>
      <c r="V31" s="7">
        <v>0.05</v>
      </c>
      <c r="W31" s="7">
        <v>7.0000000000000007E-2</v>
      </c>
      <c r="X31" s="7">
        <v>0.16</v>
      </c>
      <c r="Y31" s="7">
        <v>0.09</v>
      </c>
      <c r="Z31" s="7">
        <v>7.0000000000000007E-2</v>
      </c>
      <c r="AA31" s="7">
        <v>7.0000000000000007E-2</v>
      </c>
      <c r="AB31" s="7">
        <v>7.0000000000000007E-2</v>
      </c>
      <c r="AC31" s="7">
        <v>7.0000000000000007E-2</v>
      </c>
      <c r="AD31" s="7">
        <v>0.06</v>
      </c>
      <c r="AE31" s="7">
        <v>0.14000000000000001</v>
      </c>
      <c r="AF31" s="7">
        <v>7.0000000000000007E-2</v>
      </c>
      <c r="AG31" s="7">
        <v>0.04</v>
      </c>
      <c r="AH31" s="7">
        <v>0.02</v>
      </c>
      <c r="AI31" s="7">
        <v>0.06</v>
      </c>
      <c r="AJ31" s="7">
        <v>0.09</v>
      </c>
      <c r="AK31" s="7">
        <v>0.09</v>
      </c>
      <c r="AL31" s="7">
        <v>0.05</v>
      </c>
      <c r="AM31" s="7">
        <v>7.0000000000000007E-2</v>
      </c>
      <c r="AN31" s="7">
        <v>0.06</v>
      </c>
      <c r="AO31" s="7">
        <v>0.14000000000000001</v>
      </c>
      <c r="AP31" s="7">
        <v>0.06</v>
      </c>
      <c r="AQ31" s="7">
        <v>0.06</v>
      </c>
      <c r="AR31" s="7">
        <v>0.09</v>
      </c>
      <c r="AS31" s="7">
        <v>0.1</v>
      </c>
      <c r="AT31" s="7">
        <v>0.06</v>
      </c>
      <c r="AU31" s="7">
        <v>0.12</v>
      </c>
      <c r="AV31" s="7">
        <v>0.03</v>
      </c>
      <c r="AW31" s="7">
        <v>0.03</v>
      </c>
      <c r="AX31" s="7">
        <v>0.03</v>
      </c>
      <c r="AY31" s="7">
        <v>0.08</v>
      </c>
      <c r="AZ31" s="7">
        <v>0.09</v>
      </c>
      <c r="BA31" s="7">
        <v>0.1</v>
      </c>
      <c r="BB31" s="7">
        <v>0.09</v>
      </c>
      <c r="BC31" s="7">
        <v>0.08</v>
      </c>
      <c r="BD31" s="7">
        <v>0.13</v>
      </c>
      <c r="BE31" s="7">
        <v>0.03</v>
      </c>
      <c r="BF31" s="7">
        <v>0.08</v>
      </c>
      <c r="BG31" s="7">
        <v>0.05</v>
      </c>
      <c r="BH31" s="7">
        <v>0.1</v>
      </c>
      <c r="BI31" s="7">
        <v>0.03</v>
      </c>
      <c r="BJ31" s="7">
        <v>0.05</v>
      </c>
      <c r="BK31" s="7">
        <v>7.0000000000000007E-2</v>
      </c>
      <c r="BL31" s="7">
        <v>7.0000000000000007E-2</v>
      </c>
      <c r="BM31" s="7">
        <v>0.02</v>
      </c>
      <c r="BN31" s="7">
        <v>0.04</v>
      </c>
      <c r="BO31" s="7">
        <v>0.08</v>
      </c>
      <c r="BP31" s="7">
        <v>0.14000000000000001</v>
      </c>
      <c r="BQ31" s="7">
        <v>0.03</v>
      </c>
      <c r="BR31" s="7">
        <v>0.03</v>
      </c>
      <c r="BS31" s="7">
        <v>0.02</v>
      </c>
      <c r="BT31" s="7">
        <v>0.05</v>
      </c>
      <c r="BU31" s="7">
        <v>0.01</v>
      </c>
      <c r="BV31" s="7">
        <v>0.05</v>
      </c>
      <c r="BW31" s="7">
        <v>0.03</v>
      </c>
      <c r="BX31" s="7">
        <v>7.0000000000000007E-2</v>
      </c>
      <c r="BY31" s="7">
        <v>7.0000000000000007E-2</v>
      </c>
      <c r="BZ31" s="7">
        <v>7.0000000000000007E-2</v>
      </c>
    </row>
    <row r="32" spans="1:78" x14ac:dyDescent="0.25">
      <c r="A32" t="s">
        <v>193</v>
      </c>
      <c r="B32">
        <f>--0.026</f>
        <v>2.5999999999999999E-2</v>
      </c>
      <c r="C32">
        <f>--0.045</f>
        <v>4.4999999999999998E-2</v>
      </c>
      <c r="D32">
        <v>0.14599999999999999</v>
      </c>
      <c r="E32">
        <f>--0.041</f>
        <v>4.1000000000000002E-2</v>
      </c>
      <c r="F32">
        <f>--0.108</f>
        <v>0.108</v>
      </c>
      <c r="G32">
        <f>--0.048</f>
        <v>4.8000000000000001E-2</v>
      </c>
      <c r="H32">
        <v>7.5999999999999998E-2</v>
      </c>
      <c r="I32">
        <f>--0.159</f>
        <v>0.159</v>
      </c>
      <c r="J32">
        <f>--0.08</f>
        <v>0.08</v>
      </c>
      <c r="K32">
        <v>4.1000000000000002E-2</v>
      </c>
      <c r="L32">
        <v>0.13400000000000001</v>
      </c>
      <c r="M32">
        <v>0.124</v>
      </c>
      <c r="N32">
        <f>--0.123</f>
        <v>0.123</v>
      </c>
      <c r="O32">
        <v>0.122</v>
      </c>
      <c r="P32">
        <v>0.10100000000000001</v>
      </c>
      <c r="Q32">
        <v>1.6E-2</v>
      </c>
      <c r="R32">
        <f>--0.034</f>
        <v>3.4000000000000002E-2</v>
      </c>
      <c r="S32">
        <f>--0.063</f>
        <v>6.3E-2</v>
      </c>
      <c r="T32">
        <f>--0.057</f>
        <v>5.7000000000000002E-2</v>
      </c>
      <c r="U32">
        <v>0.153</v>
      </c>
      <c r="V32">
        <f>--0.107</f>
        <v>0.107</v>
      </c>
      <c r="W32">
        <v>0.13400000000000001</v>
      </c>
      <c r="X32">
        <v>0.307</v>
      </c>
      <c r="Y32">
        <f>--0.008</f>
        <v>8.0000000000000002E-3</v>
      </c>
      <c r="Z32">
        <f>--0.028</f>
        <v>2.8000000000000001E-2</v>
      </c>
      <c r="AA32">
        <f>--0.026</f>
        <v>2.5999999999999999E-2</v>
      </c>
      <c r="AB32">
        <f>--0.028</f>
        <v>2.8000000000000001E-2</v>
      </c>
      <c r="AC32">
        <f>--0.14</f>
        <v>0.14000000000000001</v>
      </c>
      <c r="AD32">
        <f>--0.028</f>
        <v>2.8000000000000001E-2</v>
      </c>
      <c r="AE32">
        <v>0.13200000000000001</v>
      </c>
      <c r="AF32">
        <v>9.1999999999999998E-2</v>
      </c>
      <c r="AG32">
        <f>--0.602</f>
        <v>0.60199999999999998</v>
      </c>
      <c r="AH32">
        <f>--0.354</f>
        <v>0.35399999999999998</v>
      </c>
      <c r="AI32">
        <f>--0.111</f>
        <v>0.111</v>
      </c>
      <c r="AJ32">
        <v>0.313</v>
      </c>
      <c r="AK32">
        <v>0.157</v>
      </c>
      <c r="AL32">
        <f>--0.209</f>
        <v>0.20899999999999999</v>
      </c>
      <c r="AM32">
        <v>9.5000000000000001E-2</v>
      </c>
      <c r="AN32">
        <v>8.3000000000000004E-2</v>
      </c>
      <c r="AO32">
        <v>0.107</v>
      </c>
      <c r="AP32">
        <v>3.5999999999999997E-2</v>
      </c>
      <c r="AQ32">
        <f>--0.094</f>
        <v>9.4E-2</v>
      </c>
      <c r="AR32">
        <v>9.7000000000000003E-2</v>
      </c>
      <c r="AS32">
        <v>0.127</v>
      </c>
      <c r="AT32">
        <f>--0.093</f>
        <v>9.2999999999999999E-2</v>
      </c>
      <c r="AU32">
        <f>--0.022</f>
        <v>2.1999999999999999E-2</v>
      </c>
      <c r="AV32">
        <v>0.06</v>
      </c>
      <c r="AW32">
        <v>0.30399999999999999</v>
      </c>
      <c r="AX32">
        <v>0.1</v>
      </c>
      <c r="AY32">
        <f>--0.136</f>
        <v>0.13600000000000001</v>
      </c>
      <c r="AZ32">
        <f>--0.195</f>
        <v>0.19500000000000001</v>
      </c>
      <c r="BA32">
        <f>--0.022</f>
        <v>2.1999999999999999E-2</v>
      </c>
      <c r="BB32">
        <f>--0.152</f>
        <v>0.152</v>
      </c>
      <c r="BC32">
        <f>--0.135</f>
        <v>0.13500000000000001</v>
      </c>
      <c r="BD32">
        <f>--0.259</f>
        <v>0.25900000000000001</v>
      </c>
      <c r="BE32">
        <f>--0.53</f>
        <v>0.53</v>
      </c>
      <c r="BF32">
        <v>6.8000000000000005E-2</v>
      </c>
      <c r="BG32">
        <f>--0.196</f>
        <v>0.19600000000000001</v>
      </c>
      <c r="BH32">
        <v>0.19500000000000001</v>
      </c>
      <c r="BI32">
        <f>--0.46</f>
        <v>0.46</v>
      </c>
      <c r="BJ32">
        <f>--0.122</f>
        <v>0.122</v>
      </c>
      <c r="BK32">
        <v>0.1</v>
      </c>
      <c r="BL32">
        <f>--0.242</f>
        <v>0.24199999999999999</v>
      </c>
      <c r="BM32">
        <f>--0.501</f>
        <v>0.501</v>
      </c>
      <c r="BN32">
        <f>--0.172</f>
        <v>0.17199999999999999</v>
      </c>
      <c r="BO32">
        <v>0.09</v>
      </c>
      <c r="BP32">
        <v>0.36299999999999999</v>
      </c>
      <c r="BQ32">
        <f>--0.334</f>
        <v>0.33400000000000002</v>
      </c>
      <c r="BR32">
        <f>--0.384</f>
        <v>0.38400000000000001</v>
      </c>
      <c r="BS32">
        <f>--0.363</f>
        <v>0.36299999999999999</v>
      </c>
      <c r="BT32">
        <f>--0.368</f>
        <v>0.36799999999999999</v>
      </c>
      <c r="BU32">
        <f>--0.692</f>
        <v>0.69199999999999995</v>
      </c>
      <c r="BV32">
        <f>--0.252</f>
        <v>0.252</v>
      </c>
      <c r="BW32">
        <f>--0.344</f>
        <v>0.34399999999999997</v>
      </c>
      <c r="BX32">
        <f>--0.051</f>
        <v>5.0999999999999997E-2</v>
      </c>
      <c r="BY32">
        <f>--0.078</f>
        <v>7.8E-2</v>
      </c>
      <c r="BZ32">
        <f>--0.053</f>
        <v>5.2999999999999999E-2</v>
      </c>
    </row>
    <row r="33" spans="1:78" x14ac:dyDescent="0.25">
      <c r="A33" t="s">
        <v>194</v>
      </c>
      <c r="B33">
        <v>1.1499999999999999</v>
      </c>
      <c r="C33">
        <v>1.1419999999999999</v>
      </c>
      <c r="D33">
        <v>1.242</v>
      </c>
      <c r="E33">
        <v>1.0880000000000001</v>
      </c>
      <c r="F33">
        <v>1.089</v>
      </c>
      <c r="G33">
        <v>1.177</v>
      </c>
      <c r="H33">
        <v>1.1339999999999999</v>
      </c>
      <c r="I33">
        <v>1.1839999999999999</v>
      </c>
      <c r="J33">
        <v>1.1379999999999999</v>
      </c>
      <c r="K33">
        <v>1.127</v>
      </c>
      <c r="L33">
        <v>1.1279999999999999</v>
      </c>
      <c r="M33">
        <v>1.1259999999999999</v>
      </c>
      <c r="N33">
        <v>1.159</v>
      </c>
      <c r="O33">
        <v>1.117</v>
      </c>
      <c r="P33">
        <v>1.0880000000000001</v>
      </c>
      <c r="Q33">
        <v>1.173</v>
      </c>
      <c r="R33">
        <v>1.1459999999999999</v>
      </c>
      <c r="S33">
        <v>1.157</v>
      </c>
      <c r="T33">
        <v>1.125</v>
      </c>
      <c r="U33">
        <v>1.1319999999999999</v>
      </c>
      <c r="V33">
        <v>1.1599999999999999</v>
      </c>
      <c r="W33">
        <v>1.1080000000000001</v>
      </c>
      <c r="X33">
        <v>1.054</v>
      </c>
      <c r="Y33">
        <v>1.1259999999999999</v>
      </c>
      <c r="Z33">
        <v>1.153</v>
      </c>
      <c r="AA33">
        <v>1.1499999999999999</v>
      </c>
      <c r="AB33">
        <v>1.1539999999999999</v>
      </c>
      <c r="AC33">
        <v>1.1639999999999999</v>
      </c>
      <c r="AD33">
        <v>1.1579999999999999</v>
      </c>
      <c r="AE33">
        <v>1.048</v>
      </c>
      <c r="AF33">
        <v>1.119</v>
      </c>
      <c r="AG33">
        <v>1.165</v>
      </c>
      <c r="AH33">
        <v>0.92300000000000004</v>
      </c>
      <c r="AI33">
        <v>1.1539999999999999</v>
      </c>
      <c r="AJ33">
        <v>1.069</v>
      </c>
      <c r="AK33">
        <v>1.127</v>
      </c>
      <c r="AL33">
        <v>1.1919999999999999</v>
      </c>
      <c r="AM33">
        <v>1.109</v>
      </c>
      <c r="AN33">
        <v>1.1919999999999999</v>
      </c>
      <c r="AO33">
        <v>1.087</v>
      </c>
      <c r="AP33">
        <v>1.089</v>
      </c>
      <c r="AQ33">
        <v>1.1080000000000001</v>
      </c>
      <c r="AR33">
        <v>1.052</v>
      </c>
      <c r="AS33">
        <v>1.1679999999999999</v>
      </c>
      <c r="AT33">
        <v>1.18</v>
      </c>
      <c r="AU33">
        <v>1.1870000000000001</v>
      </c>
      <c r="AV33">
        <v>1.131</v>
      </c>
      <c r="AW33">
        <v>1.2529999999999999</v>
      </c>
      <c r="AX33">
        <v>1.2390000000000001</v>
      </c>
      <c r="AY33">
        <v>1.1819999999999999</v>
      </c>
      <c r="AZ33">
        <v>1.1200000000000001</v>
      </c>
      <c r="BA33">
        <v>1.0860000000000001</v>
      </c>
      <c r="BB33">
        <v>1.073</v>
      </c>
      <c r="BC33">
        <v>1.3049999999999999</v>
      </c>
      <c r="BD33">
        <v>1.07</v>
      </c>
      <c r="BE33">
        <v>1.1759999999999999</v>
      </c>
      <c r="BF33">
        <v>1.1200000000000001</v>
      </c>
      <c r="BG33">
        <v>1.1910000000000001</v>
      </c>
      <c r="BH33">
        <v>1.0549999999999999</v>
      </c>
      <c r="BI33">
        <v>1.161</v>
      </c>
      <c r="BJ33">
        <v>1.2050000000000001</v>
      </c>
      <c r="BK33">
        <v>1.1339999999999999</v>
      </c>
      <c r="BL33">
        <v>1.198</v>
      </c>
      <c r="BM33">
        <v>1.2130000000000001</v>
      </c>
      <c r="BN33">
        <v>1.1739999999999999</v>
      </c>
      <c r="BO33">
        <v>1.083</v>
      </c>
      <c r="BP33">
        <v>1.004</v>
      </c>
      <c r="BQ33">
        <v>1.21</v>
      </c>
      <c r="BR33">
        <v>1.1890000000000001</v>
      </c>
      <c r="BS33">
        <v>1.1859999999999999</v>
      </c>
      <c r="BT33">
        <v>1.1850000000000001</v>
      </c>
      <c r="BU33">
        <v>1.155</v>
      </c>
      <c r="BV33">
        <v>1.2230000000000001</v>
      </c>
      <c r="BW33">
        <v>1.2050000000000001</v>
      </c>
      <c r="BX33">
        <v>1.1579999999999999</v>
      </c>
      <c r="BY33">
        <v>1.163</v>
      </c>
      <c r="BZ33">
        <v>1.1539999999999999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4.0000000000000001E-3</v>
      </c>
      <c r="F34">
        <v>1E-3</v>
      </c>
      <c r="G34">
        <v>1E-3</v>
      </c>
      <c r="H34">
        <v>1E-3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0</v>
      </c>
      <c r="O34">
        <v>2E-3</v>
      </c>
      <c r="P34">
        <v>7.0000000000000001E-3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2E-3</v>
      </c>
      <c r="AF34">
        <v>0</v>
      </c>
      <c r="AG34">
        <v>2E-3</v>
      </c>
      <c r="AH34">
        <v>2.4E-2</v>
      </c>
      <c r="AI34">
        <v>0</v>
      </c>
      <c r="AJ34">
        <v>2E-3</v>
      </c>
      <c r="AK34">
        <v>1E-3</v>
      </c>
      <c r="AL34">
        <v>1E-3</v>
      </c>
      <c r="AM34">
        <v>0</v>
      </c>
      <c r="AN34">
        <v>2.5999999999999999E-2</v>
      </c>
      <c r="AO34">
        <v>2E-3</v>
      </c>
      <c r="AP34">
        <v>2E-3</v>
      </c>
      <c r="AQ34">
        <v>2E-3</v>
      </c>
      <c r="AR34">
        <v>3.0000000000000001E-3</v>
      </c>
      <c r="AS34">
        <v>5.0000000000000001E-3</v>
      </c>
      <c r="AT34">
        <v>3.0000000000000001E-3</v>
      </c>
      <c r="AU34">
        <v>5.0000000000000001E-3</v>
      </c>
      <c r="AV34">
        <v>3.0000000000000001E-3</v>
      </c>
      <c r="AW34">
        <v>1.2999999999999999E-2</v>
      </c>
      <c r="AX34">
        <v>4.0000000000000001E-3</v>
      </c>
      <c r="AY34">
        <v>3.0000000000000001E-3</v>
      </c>
      <c r="AZ34">
        <v>3.0000000000000001E-3</v>
      </c>
      <c r="BA34">
        <v>4.0000000000000001E-3</v>
      </c>
      <c r="BB34">
        <v>3.0000000000000001E-3</v>
      </c>
      <c r="BC34">
        <v>6.0000000000000001E-3</v>
      </c>
      <c r="BD34">
        <v>5.7000000000000002E-2</v>
      </c>
      <c r="BE34">
        <v>2E-3</v>
      </c>
      <c r="BF34">
        <v>0</v>
      </c>
      <c r="BG34">
        <v>0</v>
      </c>
      <c r="BH34">
        <v>0</v>
      </c>
      <c r="BI34">
        <v>1E-3</v>
      </c>
      <c r="BJ34">
        <v>2E-3</v>
      </c>
      <c r="BK34">
        <v>2E-3</v>
      </c>
      <c r="BL34">
        <v>8.0000000000000002E-3</v>
      </c>
      <c r="BM34">
        <v>2E-3</v>
      </c>
      <c r="BN34">
        <v>1E-3</v>
      </c>
      <c r="BO34">
        <v>1E-3</v>
      </c>
      <c r="BP34">
        <v>1E-3</v>
      </c>
      <c r="BQ34">
        <v>2E-3</v>
      </c>
      <c r="BR34">
        <v>1E-3</v>
      </c>
      <c r="BS34">
        <v>1E-3</v>
      </c>
      <c r="BT34">
        <v>3.0000000000000001E-3</v>
      </c>
      <c r="BU34">
        <v>3.0000000000000001E-3</v>
      </c>
      <c r="BV34">
        <v>5.0000000000000001E-3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943</v>
      </c>
    </row>
    <row r="2" spans="1:78" x14ac:dyDescent="0.25">
      <c r="A2" t="s">
        <v>948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326</v>
      </c>
      <c r="B12">
        <v>986</v>
      </c>
      <c r="C12">
        <v>785</v>
      </c>
      <c r="D12">
        <v>118</v>
      </c>
      <c r="E12">
        <v>83</v>
      </c>
      <c r="F12">
        <v>166</v>
      </c>
      <c r="G12">
        <v>497</v>
      </c>
      <c r="H12">
        <v>324</v>
      </c>
      <c r="I12">
        <v>237</v>
      </c>
      <c r="J12">
        <v>299</v>
      </c>
      <c r="K12">
        <v>196</v>
      </c>
      <c r="L12">
        <v>253</v>
      </c>
      <c r="M12">
        <v>307</v>
      </c>
      <c r="N12">
        <v>528</v>
      </c>
      <c r="O12">
        <v>117</v>
      </c>
      <c r="P12">
        <v>35</v>
      </c>
      <c r="Q12">
        <v>194</v>
      </c>
      <c r="R12">
        <v>792</v>
      </c>
      <c r="S12">
        <v>601</v>
      </c>
      <c r="T12">
        <v>173</v>
      </c>
      <c r="U12">
        <v>191</v>
      </c>
      <c r="V12">
        <v>660</v>
      </c>
      <c r="W12">
        <v>107</v>
      </c>
      <c r="X12">
        <v>214</v>
      </c>
      <c r="Y12">
        <v>146</v>
      </c>
      <c r="Z12">
        <v>841</v>
      </c>
      <c r="AA12">
        <v>980</v>
      </c>
      <c r="AB12">
        <v>835</v>
      </c>
      <c r="AC12">
        <v>118</v>
      </c>
      <c r="AD12">
        <v>736</v>
      </c>
      <c r="AE12">
        <v>118</v>
      </c>
      <c r="AF12">
        <v>843</v>
      </c>
      <c r="AG12">
        <v>91</v>
      </c>
      <c r="AH12">
        <v>1</v>
      </c>
      <c r="AI12">
        <v>659</v>
      </c>
      <c r="AJ12">
        <v>119</v>
      </c>
      <c r="AK12">
        <v>185</v>
      </c>
      <c r="AL12">
        <v>308</v>
      </c>
      <c r="AM12">
        <v>517</v>
      </c>
      <c r="AN12">
        <v>16</v>
      </c>
      <c r="AO12">
        <v>145</v>
      </c>
      <c r="AP12">
        <v>70</v>
      </c>
      <c r="AQ12">
        <v>73</v>
      </c>
      <c r="AR12">
        <v>93</v>
      </c>
      <c r="AS12">
        <v>80</v>
      </c>
      <c r="AT12">
        <v>85</v>
      </c>
      <c r="AU12">
        <v>58</v>
      </c>
      <c r="AV12">
        <v>75</v>
      </c>
      <c r="AW12">
        <v>36</v>
      </c>
      <c r="AX12">
        <v>77</v>
      </c>
      <c r="AY12">
        <v>93</v>
      </c>
      <c r="AZ12">
        <v>57</v>
      </c>
      <c r="BA12">
        <v>76</v>
      </c>
      <c r="BB12">
        <v>59</v>
      </c>
      <c r="BC12">
        <v>45</v>
      </c>
      <c r="BD12">
        <v>9</v>
      </c>
      <c r="BE12">
        <v>73</v>
      </c>
      <c r="BF12">
        <v>913</v>
      </c>
      <c r="BG12">
        <v>430</v>
      </c>
      <c r="BH12">
        <v>556</v>
      </c>
      <c r="BI12">
        <v>93</v>
      </c>
      <c r="BJ12">
        <v>129</v>
      </c>
      <c r="BK12">
        <v>151</v>
      </c>
      <c r="BL12">
        <v>18</v>
      </c>
      <c r="BM12">
        <v>53</v>
      </c>
      <c r="BN12">
        <v>216</v>
      </c>
      <c r="BO12">
        <v>447</v>
      </c>
      <c r="BP12">
        <v>270</v>
      </c>
      <c r="BQ12">
        <v>92</v>
      </c>
      <c r="BR12">
        <v>124</v>
      </c>
      <c r="BS12">
        <v>101</v>
      </c>
      <c r="BT12">
        <v>50</v>
      </c>
      <c r="BU12">
        <v>27</v>
      </c>
      <c r="BV12">
        <v>49</v>
      </c>
      <c r="BW12">
        <v>49</v>
      </c>
      <c r="BX12">
        <v>610</v>
      </c>
      <c r="BY12">
        <v>614</v>
      </c>
      <c r="BZ12">
        <v>510</v>
      </c>
    </row>
    <row r="13" spans="1:78" x14ac:dyDescent="0.25">
      <c r="B13" s="7">
        <v>0.16</v>
      </c>
      <c r="C13" s="7">
        <v>0.15</v>
      </c>
      <c r="D13" s="7">
        <v>0.21</v>
      </c>
      <c r="E13" s="7">
        <v>0.23</v>
      </c>
      <c r="F13" s="7">
        <v>0.14000000000000001</v>
      </c>
      <c r="G13" s="7">
        <v>0.16</v>
      </c>
      <c r="H13" s="7">
        <v>0.19</v>
      </c>
      <c r="I13" s="7">
        <v>0.16</v>
      </c>
      <c r="J13" s="7">
        <v>0.16</v>
      </c>
      <c r="K13" s="7">
        <v>0.16</v>
      </c>
      <c r="L13" s="7">
        <v>0.18</v>
      </c>
      <c r="M13" s="7">
        <v>0.19</v>
      </c>
      <c r="N13" s="7">
        <v>0.15</v>
      </c>
      <c r="O13" s="7">
        <v>0.18</v>
      </c>
      <c r="P13" s="7">
        <v>0.18</v>
      </c>
      <c r="Q13" s="7">
        <v>0.2</v>
      </c>
      <c r="R13" s="7">
        <v>0.16</v>
      </c>
      <c r="S13" s="7">
        <v>0.16</v>
      </c>
      <c r="T13" s="7">
        <v>0.14000000000000001</v>
      </c>
      <c r="U13" s="7">
        <v>0.2</v>
      </c>
      <c r="V13" s="7">
        <v>0.15</v>
      </c>
      <c r="W13" s="7">
        <v>0.18</v>
      </c>
      <c r="X13" s="7">
        <v>0.25</v>
      </c>
      <c r="Y13" s="7">
        <v>0.2</v>
      </c>
      <c r="Z13" s="7">
        <v>0.16</v>
      </c>
      <c r="AA13" s="7">
        <v>0.16</v>
      </c>
      <c r="AB13" s="7">
        <v>0.16</v>
      </c>
      <c r="AC13" s="7">
        <v>0.16</v>
      </c>
      <c r="AD13" s="7">
        <v>0.16</v>
      </c>
      <c r="AE13" s="7">
        <v>0.23</v>
      </c>
      <c r="AF13" s="7">
        <v>0.18</v>
      </c>
      <c r="AG13" s="7">
        <v>0.1</v>
      </c>
      <c r="AH13" s="7">
        <v>0.04</v>
      </c>
      <c r="AI13" s="7">
        <v>0.15</v>
      </c>
      <c r="AJ13" s="7">
        <v>0.22</v>
      </c>
      <c r="AK13" s="7">
        <v>0.19</v>
      </c>
      <c r="AL13" s="7">
        <v>0.13</v>
      </c>
      <c r="AM13" s="7">
        <v>0.18</v>
      </c>
      <c r="AN13" s="7">
        <v>0.27</v>
      </c>
      <c r="AO13" s="7">
        <v>0.21</v>
      </c>
      <c r="AP13" s="7">
        <v>0.12</v>
      </c>
      <c r="AQ13" s="7">
        <v>0.13</v>
      </c>
      <c r="AR13" s="7">
        <v>0.17</v>
      </c>
      <c r="AS13" s="7">
        <v>0.25</v>
      </c>
      <c r="AT13" s="7">
        <v>0.15</v>
      </c>
      <c r="AU13" s="7">
        <v>0.17</v>
      </c>
      <c r="AV13" s="7">
        <v>0.15</v>
      </c>
      <c r="AW13" s="7">
        <v>0.25</v>
      </c>
      <c r="AX13" s="7">
        <v>0.19</v>
      </c>
      <c r="AY13" s="7">
        <v>0.17</v>
      </c>
      <c r="AZ13" s="7">
        <v>0.14000000000000001</v>
      </c>
      <c r="BA13" s="7">
        <v>0.26</v>
      </c>
      <c r="BB13" s="7">
        <v>0.13</v>
      </c>
      <c r="BC13" s="7">
        <v>0.14000000000000001</v>
      </c>
      <c r="BD13" s="7">
        <v>0.36</v>
      </c>
      <c r="BE13" s="7">
        <v>0.08</v>
      </c>
      <c r="BF13" s="7">
        <v>0.18</v>
      </c>
      <c r="BG13" s="7">
        <v>0.13</v>
      </c>
      <c r="BH13" s="7">
        <v>0.21</v>
      </c>
      <c r="BI13" s="7">
        <v>7.0000000000000007E-2</v>
      </c>
      <c r="BJ13" s="7">
        <v>0.15</v>
      </c>
      <c r="BK13" s="7">
        <v>0.2</v>
      </c>
      <c r="BL13" s="7">
        <v>0.09</v>
      </c>
      <c r="BM13" s="7">
        <v>0.06</v>
      </c>
      <c r="BN13" s="7">
        <v>0.13</v>
      </c>
      <c r="BO13" s="7">
        <v>0.21</v>
      </c>
      <c r="BP13" s="7">
        <v>0.21</v>
      </c>
      <c r="BQ13" s="7">
        <v>0.09</v>
      </c>
      <c r="BR13" s="7">
        <v>0.08</v>
      </c>
      <c r="BS13" s="7">
        <v>7.0000000000000007E-2</v>
      </c>
      <c r="BT13" s="7">
        <v>0.11</v>
      </c>
      <c r="BU13" s="7">
        <v>0.05</v>
      </c>
      <c r="BV13" s="7">
        <v>0.17</v>
      </c>
      <c r="BW13" s="7">
        <v>0.06</v>
      </c>
      <c r="BX13" s="7">
        <v>0.15</v>
      </c>
      <c r="BY13" s="7">
        <v>0.15</v>
      </c>
      <c r="BZ13" s="7">
        <v>0.15</v>
      </c>
    </row>
    <row r="14" spans="1:78" x14ac:dyDescent="0.25">
      <c r="A14" t="s">
        <v>327</v>
      </c>
      <c r="B14">
        <v>1767</v>
      </c>
      <c r="C14">
        <v>1524</v>
      </c>
      <c r="D14">
        <v>145</v>
      </c>
      <c r="E14">
        <v>97</v>
      </c>
      <c r="F14">
        <v>361</v>
      </c>
      <c r="G14">
        <v>858</v>
      </c>
      <c r="H14">
        <v>548</v>
      </c>
      <c r="I14">
        <v>394</v>
      </c>
      <c r="J14">
        <v>545</v>
      </c>
      <c r="K14">
        <v>386</v>
      </c>
      <c r="L14">
        <v>442</v>
      </c>
      <c r="M14">
        <v>547</v>
      </c>
      <c r="N14">
        <v>998</v>
      </c>
      <c r="O14">
        <v>159</v>
      </c>
      <c r="P14">
        <v>63</v>
      </c>
      <c r="Q14">
        <v>291</v>
      </c>
      <c r="R14">
        <v>1476</v>
      </c>
      <c r="S14">
        <v>1063</v>
      </c>
      <c r="T14">
        <v>372</v>
      </c>
      <c r="U14">
        <v>299</v>
      </c>
      <c r="V14">
        <v>1263</v>
      </c>
      <c r="W14">
        <v>206</v>
      </c>
      <c r="X14">
        <v>290</v>
      </c>
      <c r="Y14">
        <v>200</v>
      </c>
      <c r="Z14">
        <v>1568</v>
      </c>
      <c r="AA14">
        <v>1760</v>
      </c>
      <c r="AB14">
        <v>1560</v>
      </c>
      <c r="AC14">
        <v>202</v>
      </c>
      <c r="AD14">
        <v>1405</v>
      </c>
      <c r="AE14">
        <v>145</v>
      </c>
      <c r="AF14">
        <v>1467</v>
      </c>
      <c r="AG14">
        <v>197</v>
      </c>
      <c r="AH14">
        <v>12</v>
      </c>
      <c r="AI14">
        <v>1277</v>
      </c>
      <c r="AJ14">
        <v>178</v>
      </c>
      <c r="AK14">
        <v>284</v>
      </c>
      <c r="AL14">
        <v>637</v>
      </c>
      <c r="AM14">
        <v>893</v>
      </c>
      <c r="AN14">
        <v>20</v>
      </c>
      <c r="AO14">
        <v>211</v>
      </c>
      <c r="AP14">
        <v>200</v>
      </c>
      <c r="AQ14">
        <v>205</v>
      </c>
      <c r="AR14">
        <v>158</v>
      </c>
      <c r="AS14">
        <v>80</v>
      </c>
      <c r="AT14">
        <v>163</v>
      </c>
      <c r="AU14">
        <v>83</v>
      </c>
      <c r="AV14">
        <v>150</v>
      </c>
      <c r="AW14">
        <v>44</v>
      </c>
      <c r="AX14">
        <v>99</v>
      </c>
      <c r="AY14">
        <v>152</v>
      </c>
      <c r="AZ14">
        <v>146</v>
      </c>
      <c r="BA14">
        <v>84</v>
      </c>
      <c r="BB14">
        <v>127</v>
      </c>
      <c r="BC14">
        <v>68</v>
      </c>
      <c r="BD14">
        <v>6</v>
      </c>
      <c r="BE14">
        <v>172</v>
      </c>
      <c r="BF14">
        <v>1595</v>
      </c>
      <c r="BG14">
        <v>866</v>
      </c>
      <c r="BH14">
        <v>901</v>
      </c>
      <c r="BI14">
        <v>253</v>
      </c>
      <c r="BJ14">
        <v>251</v>
      </c>
      <c r="BK14">
        <v>257</v>
      </c>
      <c r="BL14">
        <v>61</v>
      </c>
      <c r="BM14">
        <v>181</v>
      </c>
      <c r="BN14">
        <v>466</v>
      </c>
      <c r="BO14">
        <v>702</v>
      </c>
      <c r="BP14">
        <v>418</v>
      </c>
      <c r="BQ14">
        <v>228</v>
      </c>
      <c r="BR14">
        <v>347</v>
      </c>
      <c r="BS14">
        <v>360</v>
      </c>
      <c r="BT14">
        <v>109</v>
      </c>
      <c r="BU14">
        <v>83</v>
      </c>
      <c r="BV14">
        <v>76</v>
      </c>
      <c r="BW14">
        <v>171</v>
      </c>
      <c r="BX14">
        <v>1215</v>
      </c>
      <c r="BY14">
        <v>1194</v>
      </c>
      <c r="BZ14">
        <v>1082</v>
      </c>
    </row>
    <row r="15" spans="1:78" x14ac:dyDescent="0.25">
      <c r="B15" s="7">
        <v>0.3</v>
      </c>
      <c r="C15" s="7">
        <v>0.3</v>
      </c>
      <c r="D15" s="7">
        <v>0.26</v>
      </c>
      <c r="E15" s="7">
        <v>0.27</v>
      </c>
      <c r="F15" s="7">
        <v>0.31</v>
      </c>
      <c r="G15" s="7">
        <v>0.28000000000000003</v>
      </c>
      <c r="H15" s="7">
        <v>0.32</v>
      </c>
      <c r="I15" s="7">
        <v>0.27</v>
      </c>
      <c r="J15" s="7">
        <v>0.28999999999999998</v>
      </c>
      <c r="K15" s="7">
        <v>0.31</v>
      </c>
      <c r="L15" s="7">
        <v>0.31</v>
      </c>
      <c r="M15" s="7">
        <v>0.33</v>
      </c>
      <c r="N15" s="7">
        <v>0.28999999999999998</v>
      </c>
      <c r="O15" s="7">
        <v>0.25</v>
      </c>
      <c r="P15" s="7">
        <v>0.33</v>
      </c>
      <c r="Q15" s="7">
        <v>0.31</v>
      </c>
      <c r="R15" s="7">
        <v>0.28999999999999998</v>
      </c>
      <c r="S15" s="7">
        <v>0.28999999999999998</v>
      </c>
      <c r="T15" s="7">
        <v>0.3</v>
      </c>
      <c r="U15" s="7">
        <v>0.31</v>
      </c>
      <c r="V15" s="7">
        <v>0.28000000000000003</v>
      </c>
      <c r="W15" s="7">
        <v>0.34</v>
      </c>
      <c r="X15" s="7">
        <v>0.33</v>
      </c>
      <c r="Y15" s="7">
        <v>0.28000000000000003</v>
      </c>
      <c r="Z15" s="7">
        <v>0.3</v>
      </c>
      <c r="AA15" s="7">
        <v>0.28999999999999998</v>
      </c>
      <c r="AB15" s="7">
        <v>0.3</v>
      </c>
      <c r="AC15" s="7">
        <v>0.28000000000000003</v>
      </c>
      <c r="AD15" s="7">
        <v>0.3</v>
      </c>
      <c r="AE15" s="7">
        <v>0.28000000000000003</v>
      </c>
      <c r="AF15" s="7">
        <v>0.31</v>
      </c>
      <c r="AG15" s="7">
        <v>0.21</v>
      </c>
      <c r="AH15" s="7">
        <v>0.31</v>
      </c>
      <c r="AI15" s="7">
        <v>0.28999999999999998</v>
      </c>
      <c r="AJ15" s="7">
        <v>0.33</v>
      </c>
      <c r="AK15" s="7">
        <v>0.28999999999999998</v>
      </c>
      <c r="AL15" s="7">
        <v>0.27</v>
      </c>
      <c r="AM15" s="7">
        <v>0.31</v>
      </c>
      <c r="AN15" s="7">
        <v>0.34</v>
      </c>
      <c r="AO15" s="7">
        <v>0.3</v>
      </c>
      <c r="AP15" s="7">
        <v>0.34</v>
      </c>
      <c r="AQ15" s="7">
        <v>0.36</v>
      </c>
      <c r="AR15" s="7">
        <v>0.28999999999999998</v>
      </c>
      <c r="AS15" s="7">
        <v>0.25</v>
      </c>
      <c r="AT15" s="7">
        <v>0.28999999999999998</v>
      </c>
      <c r="AU15" s="7">
        <v>0.24</v>
      </c>
      <c r="AV15" s="7">
        <v>0.31</v>
      </c>
      <c r="AW15" s="7">
        <v>0.31</v>
      </c>
      <c r="AX15" s="7">
        <v>0.24</v>
      </c>
      <c r="AY15" s="7">
        <v>0.28999999999999998</v>
      </c>
      <c r="AZ15" s="7">
        <v>0.35</v>
      </c>
      <c r="BA15" s="7">
        <v>0.28999999999999998</v>
      </c>
      <c r="BB15" s="7">
        <v>0.28999999999999998</v>
      </c>
      <c r="BC15" s="7">
        <v>0.22</v>
      </c>
      <c r="BD15" s="7">
        <v>0.24</v>
      </c>
      <c r="BE15" s="7">
        <v>0.19</v>
      </c>
      <c r="BF15" s="7">
        <v>0.31</v>
      </c>
      <c r="BG15" s="7">
        <v>0.26</v>
      </c>
      <c r="BH15" s="7">
        <v>0.34</v>
      </c>
      <c r="BI15" s="7">
        <v>0.19</v>
      </c>
      <c r="BJ15" s="7">
        <v>0.28999999999999998</v>
      </c>
      <c r="BK15" s="7">
        <v>0.33</v>
      </c>
      <c r="BL15" s="7">
        <v>0.31</v>
      </c>
      <c r="BM15" s="7">
        <v>0.2</v>
      </c>
      <c r="BN15" s="7">
        <v>0.28000000000000003</v>
      </c>
      <c r="BO15" s="7">
        <v>0.32</v>
      </c>
      <c r="BP15" s="7">
        <v>0.33</v>
      </c>
      <c r="BQ15" s="7">
        <v>0.23</v>
      </c>
      <c r="BR15" s="7">
        <v>0.22</v>
      </c>
      <c r="BS15" s="7">
        <v>0.24</v>
      </c>
      <c r="BT15" s="7">
        <v>0.24</v>
      </c>
      <c r="BU15" s="7">
        <v>0.15</v>
      </c>
      <c r="BV15" s="7">
        <v>0.26</v>
      </c>
      <c r="BW15" s="7">
        <v>0.23</v>
      </c>
      <c r="BX15" s="7">
        <v>0.3</v>
      </c>
      <c r="BY15" s="7">
        <v>0.3</v>
      </c>
      <c r="BZ15" s="7">
        <v>0.31</v>
      </c>
    </row>
    <row r="16" spans="1:78" x14ac:dyDescent="0.25">
      <c r="A16" t="s">
        <v>334</v>
      </c>
      <c r="B16">
        <v>955</v>
      </c>
      <c r="C16">
        <v>796</v>
      </c>
      <c r="D16">
        <v>103</v>
      </c>
      <c r="E16">
        <v>56</v>
      </c>
      <c r="F16">
        <v>212</v>
      </c>
      <c r="G16">
        <v>492</v>
      </c>
      <c r="H16">
        <v>251</v>
      </c>
      <c r="I16">
        <v>205</v>
      </c>
      <c r="J16">
        <v>297</v>
      </c>
      <c r="K16">
        <v>193</v>
      </c>
      <c r="L16">
        <v>261</v>
      </c>
      <c r="M16">
        <v>265</v>
      </c>
      <c r="N16">
        <v>521</v>
      </c>
      <c r="O16">
        <v>130</v>
      </c>
      <c r="P16">
        <v>39</v>
      </c>
      <c r="Q16">
        <v>135</v>
      </c>
      <c r="R16">
        <v>820</v>
      </c>
      <c r="S16">
        <v>551</v>
      </c>
      <c r="T16">
        <v>227</v>
      </c>
      <c r="U16">
        <v>172</v>
      </c>
      <c r="V16">
        <v>693</v>
      </c>
      <c r="W16">
        <v>104</v>
      </c>
      <c r="X16">
        <v>147</v>
      </c>
      <c r="Y16">
        <v>117</v>
      </c>
      <c r="Z16">
        <v>838</v>
      </c>
      <c r="AA16">
        <v>953</v>
      </c>
      <c r="AB16">
        <v>836</v>
      </c>
      <c r="AC16">
        <v>109</v>
      </c>
      <c r="AD16">
        <v>731</v>
      </c>
      <c r="AE16">
        <v>101</v>
      </c>
      <c r="AF16">
        <v>767</v>
      </c>
      <c r="AG16">
        <v>119</v>
      </c>
      <c r="AH16">
        <v>9</v>
      </c>
      <c r="AI16">
        <v>643</v>
      </c>
      <c r="AJ16">
        <v>107</v>
      </c>
      <c r="AK16">
        <v>205</v>
      </c>
      <c r="AL16">
        <v>310</v>
      </c>
      <c r="AM16">
        <v>515</v>
      </c>
      <c r="AN16">
        <v>9</v>
      </c>
      <c r="AO16">
        <v>117</v>
      </c>
      <c r="AP16">
        <v>100</v>
      </c>
      <c r="AQ16">
        <v>66</v>
      </c>
      <c r="AR16">
        <v>142</v>
      </c>
      <c r="AS16">
        <v>43</v>
      </c>
      <c r="AT16">
        <v>80</v>
      </c>
      <c r="AU16">
        <v>40</v>
      </c>
      <c r="AV16">
        <v>86</v>
      </c>
      <c r="AW16">
        <v>22</v>
      </c>
      <c r="AX16">
        <v>80</v>
      </c>
      <c r="AY16">
        <v>65</v>
      </c>
      <c r="AZ16">
        <v>61</v>
      </c>
      <c r="BA16">
        <v>41</v>
      </c>
      <c r="BB16">
        <v>77</v>
      </c>
      <c r="BC16">
        <v>52</v>
      </c>
      <c r="BD16">
        <v>0</v>
      </c>
      <c r="BE16">
        <v>95</v>
      </c>
      <c r="BF16">
        <v>861</v>
      </c>
      <c r="BG16">
        <v>433</v>
      </c>
      <c r="BH16">
        <v>523</v>
      </c>
      <c r="BI16">
        <v>183</v>
      </c>
      <c r="BJ16">
        <v>101</v>
      </c>
      <c r="BK16">
        <v>94</v>
      </c>
      <c r="BL16">
        <v>24</v>
      </c>
      <c r="BM16">
        <v>100</v>
      </c>
      <c r="BN16">
        <v>244</v>
      </c>
      <c r="BO16">
        <v>345</v>
      </c>
      <c r="BP16">
        <v>266</v>
      </c>
      <c r="BQ16">
        <v>133</v>
      </c>
      <c r="BR16">
        <v>209</v>
      </c>
      <c r="BS16">
        <v>203</v>
      </c>
      <c r="BT16">
        <v>41</v>
      </c>
      <c r="BU16">
        <v>58</v>
      </c>
      <c r="BV16">
        <v>41</v>
      </c>
      <c r="BW16">
        <v>95</v>
      </c>
      <c r="BX16">
        <v>583</v>
      </c>
      <c r="BY16">
        <v>569</v>
      </c>
      <c r="BZ16">
        <v>500</v>
      </c>
    </row>
    <row r="17" spans="1:78" x14ac:dyDescent="0.25">
      <c r="B17" s="7">
        <v>0.16</v>
      </c>
      <c r="C17" s="7">
        <v>0.16</v>
      </c>
      <c r="D17" s="7">
        <v>0.18</v>
      </c>
      <c r="E17" s="7">
        <v>0.16</v>
      </c>
      <c r="F17" s="7">
        <v>0.18</v>
      </c>
      <c r="G17" s="7">
        <v>0.16</v>
      </c>
      <c r="H17" s="7">
        <v>0.15</v>
      </c>
      <c r="I17" s="7">
        <v>0.14000000000000001</v>
      </c>
      <c r="J17" s="7">
        <v>0.16</v>
      </c>
      <c r="K17" s="7">
        <v>0.16</v>
      </c>
      <c r="L17" s="7">
        <v>0.19</v>
      </c>
      <c r="M17" s="7">
        <v>0.16</v>
      </c>
      <c r="N17" s="7">
        <v>0.15</v>
      </c>
      <c r="O17" s="7">
        <v>0.2</v>
      </c>
      <c r="P17" s="7">
        <v>0.2</v>
      </c>
      <c r="Q17" s="7">
        <v>0.14000000000000001</v>
      </c>
      <c r="R17" s="7">
        <v>0.16</v>
      </c>
      <c r="S17" s="7">
        <v>0.15</v>
      </c>
      <c r="T17" s="7">
        <v>0.18</v>
      </c>
      <c r="U17" s="7">
        <v>0.18</v>
      </c>
      <c r="V17" s="7">
        <v>0.16</v>
      </c>
      <c r="W17" s="7">
        <v>0.17</v>
      </c>
      <c r="X17" s="7">
        <v>0.17</v>
      </c>
      <c r="Y17" s="7">
        <v>0.16</v>
      </c>
      <c r="Z17" s="7">
        <v>0.16</v>
      </c>
      <c r="AA17" s="7">
        <v>0.16</v>
      </c>
      <c r="AB17" s="7">
        <v>0.16</v>
      </c>
      <c r="AC17" s="7">
        <v>0.15</v>
      </c>
      <c r="AD17" s="7">
        <v>0.16</v>
      </c>
      <c r="AE17" s="7">
        <v>0.19</v>
      </c>
      <c r="AF17" s="7">
        <v>0.16</v>
      </c>
      <c r="AG17" s="7">
        <v>0.13</v>
      </c>
      <c r="AH17" s="7">
        <v>0.23</v>
      </c>
      <c r="AI17" s="7">
        <v>0.15</v>
      </c>
      <c r="AJ17" s="7">
        <v>0.19</v>
      </c>
      <c r="AK17" s="7">
        <v>0.21</v>
      </c>
      <c r="AL17" s="7">
        <v>0.13</v>
      </c>
      <c r="AM17" s="7">
        <v>0.18</v>
      </c>
      <c r="AN17" s="7">
        <v>0.16</v>
      </c>
      <c r="AO17" s="7">
        <v>0.17</v>
      </c>
      <c r="AP17" s="7">
        <v>0.17</v>
      </c>
      <c r="AQ17" s="7">
        <v>0.12</v>
      </c>
      <c r="AR17" s="7">
        <v>0.26</v>
      </c>
      <c r="AS17" s="7">
        <v>0.14000000000000001</v>
      </c>
      <c r="AT17" s="7">
        <v>0.14000000000000001</v>
      </c>
      <c r="AU17" s="7">
        <v>0.11</v>
      </c>
      <c r="AV17" s="7">
        <v>0.17</v>
      </c>
      <c r="AW17" s="7">
        <v>0.16</v>
      </c>
      <c r="AX17" s="7">
        <v>0.2</v>
      </c>
      <c r="AY17" s="7">
        <v>0.12</v>
      </c>
      <c r="AZ17" s="7">
        <v>0.15</v>
      </c>
      <c r="BA17" s="7">
        <v>0.14000000000000001</v>
      </c>
      <c r="BB17" s="7">
        <v>0.17</v>
      </c>
      <c r="BC17" s="7">
        <v>0.17</v>
      </c>
      <c r="BD17" t="s">
        <v>108</v>
      </c>
      <c r="BE17" s="7">
        <v>0.11</v>
      </c>
      <c r="BF17" s="7">
        <v>0.17</v>
      </c>
      <c r="BG17" s="7">
        <v>0.13</v>
      </c>
      <c r="BH17" s="7">
        <v>0.19</v>
      </c>
      <c r="BI17" s="7">
        <v>0.14000000000000001</v>
      </c>
      <c r="BJ17" s="7">
        <v>0.12</v>
      </c>
      <c r="BK17" s="7">
        <v>0.12</v>
      </c>
      <c r="BL17" s="7">
        <v>0.12</v>
      </c>
      <c r="BM17" s="7">
        <v>0.11</v>
      </c>
      <c r="BN17" s="7">
        <v>0.14000000000000001</v>
      </c>
      <c r="BO17" s="7">
        <v>0.16</v>
      </c>
      <c r="BP17" s="7">
        <v>0.21</v>
      </c>
      <c r="BQ17" s="7">
        <v>0.13</v>
      </c>
      <c r="BR17" s="7">
        <v>0.13</v>
      </c>
      <c r="BS17" s="7">
        <v>0.13</v>
      </c>
      <c r="BT17" s="7">
        <v>0.09</v>
      </c>
      <c r="BU17" s="7">
        <v>0.11</v>
      </c>
      <c r="BV17" s="7">
        <v>0.14000000000000001</v>
      </c>
      <c r="BW17" s="7">
        <v>0.13</v>
      </c>
      <c r="BX17" s="7">
        <v>0.15</v>
      </c>
      <c r="BY17" s="7">
        <v>0.14000000000000001</v>
      </c>
      <c r="BZ17" s="7">
        <v>0.14000000000000001</v>
      </c>
    </row>
    <row r="18" spans="1:78" x14ac:dyDescent="0.25">
      <c r="A18" t="s">
        <v>329</v>
      </c>
      <c r="B18">
        <v>1276</v>
      </c>
      <c r="C18">
        <v>1116</v>
      </c>
      <c r="D18">
        <v>90</v>
      </c>
      <c r="E18">
        <v>71</v>
      </c>
      <c r="F18">
        <v>226</v>
      </c>
      <c r="G18">
        <v>707</v>
      </c>
      <c r="H18">
        <v>344</v>
      </c>
      <c r="I18">
        <v>336</v>
      </c>
      <c r="J18">
        <v>427</v>
      </c>
      <c r="K18">
        <v>252</v>
      </c>
      <c r="L18">
        <v>261</v>
      </c>
      <c r="M18">
        <v>320</v>
      </c>
      <c r="N18">
        <v>826</v>
      </c>
      <c r="O18">
        <v>105</v>
      </c>
      <c r="P18">
        <v>25</v>
      </c>
      <c r="Q18">
        <v>173</v>
      </c>
      <c r="R18">
        <v>1103</v>
      </c>
      <c r="S18">
        <v>838</v>
      </c>
      <c r="T18">
        <v>264</v>
      </c>
      <c r="U18">
        <v>158</v>
      </c>
      <c r="V18">
        <v>1033</v>
      </c>
      <c r="W18">
        <v>126</v>
      </c>
      <c r="X18">
        <v>115</v>
      </c>
      <c r="Y18">
        <v>139</v>
      </c>
      <c r="Z18">
        <v>1137</v>
      </c>
      <c r="AA18">
        <v>1276</v>
      </c>
      <c r="AB18">
        <v>1137</v>
      </c>
      <c r="AC18">
        <v>175</v>
      </c>
      <c r="AD18">
        <v>1023</v>
      </c>
      <c r="AE18">
        <v>71</v>
      </c>
      <c r="AF18">
        <v>934</v>
      </c>
      <c r="AG18">
        <v>271</v>
      </c>
      <c r="AH18">
        <v>7</v>
      </c>
      <c r="AI18">
        <v>977</v>
      </c>
      <c r="AJ18">
        <v>88</v>
      </c>
      <c r="AK18">
        <v>182</v>
      </c>
      <c r="AL18">
        <v>587</v>
      </c>
      <c r="AM18">
        <v>554</v>
      </c>
      <c r="AN18">
        <v>5</v>
      </c>
      <c r="AO18">
        <v>129</v>
      </c>
      <c r="AP18">
        <v>123</v>
      </c>
      <c r="AQ18">
        <v>151</v>
      </c>
      <c r="AR18">
        <v>70</v>
      </c>
      <c r="AS18">
        <v>70</v>
      </c>
      <c r="AT18">
        <v>138</v>
      </c>
      <c r="AU18">
        <v>89</v>
      </c>
      <c r="AV18">
        <v>111</v>
      </c>
      <c r="AW18">
        <v>23</v>
      </c>
      <c r="AX18">
        <v>67</v>
      </c>
      <c r="AY18">
        <v>128</v>
      </c>
      <c r="AZ18">
        <v>82</v>
      </c>
      <c r="BA18">
        <v>51</v>
      </c>
      <c r="BB18">
        <v>108</v>
      </c>
      <c r="BC18">
        <v>61</v>
      </c>
      <c r="BD18">
        <v>5</v>
      </c>
      <c r="BE18">
        <v>270</v>
      </c>
      <c r="BF18">
        <v>1006</v>
      </c>
      <c r="BG18">
        <v>878</v>
      </c>
      <c r="BH18">
        <v>398</v>
      </c>
      <c r="BI18">
        <v>408</v>
      </c>
      <c r="BJ18">
        <v>217</v>
      </c>
      <c r="BK18">
        <v>186</v>
      </c>
      <c r="BL18">
        <v>46</v>
      </c>
      <c r="BM18">
        <v>270</v>
      </c>
      <c r="BN18">
        <v>450</v>
      </c>
      <c r="BO18">
        <v>428</v>
      </c>
      <c r="BP18">
        <v>128</v>
      </c>
      <c r="BQ18">
        <v>278</v>
      </c>
      <c r="BR18">
        <v>462</v>
      </c>
      <c r="BS18">
        <v>461</v>
      </c>
      <c r="BT18">
        <v>133</v>
      </c>
      <c r="BU18">
        <v>167</v>
      </c>
      <c r="BV18">
        <v>71</v>
      </c>
      <c r="BW18">
        <v>217</v>
      </c>
      <c r="BX18">
        <v>892</v>
      </c>
      <c r="BY18">
        <v>925</v>
      </c>
      <c r="BZ18">
        <v>801</v>
      </c>
    </row>
    <row r="19" spans="1:78" x14ac:dyDescent="0.25">
      <c r="B19" s="7">
        <v>0.21</v>
      </c>
      <c r="C19" s="7">
        <v>0.22</v>
      </c>
      <c r="D19" s="7">
        <v>0.16</v>
      </c>
      <c r="E19" s="7">
        <v>0.2</v>
      </c>
      <c r="F19" s="7">
        <v>0.19</v>
      </c>
      <c r="G19" s="7">
        <v>0.23</v>
      </c>
      <c r="H19" s="7">
        <v>0.2</v>
      </c>
      <c r="I19" s="7">
        <v>0.23</v>
      </c>
      <c r="J19" s="7">
        <v>0.23</v>
      </c>
      <c r="K19" s="7">
        <v>0.21</v>
      </c>
      <c r="L19" s="7">
        <v>0.18</v>
      </c>
      <c r="M19" s="7">
        <v>0.19</v>
      </c>
      <c r="N19" s="7">
        <v>0.24</v>
      </c>
      <c r="O19" s="7">
        <v>0.16</v>
      </c>
      <c r="P19" s="7">
        <v>0.13</v>
      </c>
      <c r="Q19" s="7">
        <v>0.18</v>
      </c>
      <c r="R19" s="7">
        <v>0.22</v>
      </c>
      <c r="S19" s="7">
        <v>0.23</v>
      </c>
      <c r="T19" s="7">
        <v>0.21</v>
      </c>
      <c r="U19" s="7">
        <v>0.16</v>
      </c>
      <c r="V19" s="7">
        <v>0.23</v>
      </c>
      <c r="W19" s="7">
        <v>0.21</v>
      </c>
      <c r="X19" s="7">
        <v>0.13</v>
      </c>
      <c r="Y19" s="7">
        <v>0.19</v>
      </c>
      <c r="Z19" s="7">
        <v>0.22</v>
      </c>
      <c r="AA19" s="7">
        <v>0.21</v>
      </c>
      <c r="AB19" s="7">
        <v>0.22</v>
      </c>
      <c r="AC19" s="7">
        <v>0.24</v>
      </c>
      <c r="AD19" s="7">
        <v>0.22</v>
      </c>
      <c r="AE19" s="7">
        <v>0.14000000000000001</v>
      </c>
      <c r="AF19" s="7">
        <v>0.2</v>
      </c>
      <c r="AG19" s="7">
        <v>0.3</v>
      </c>
      <c r="AH19" s="7">
        <v>0.18</v>
      </c>
      <c r="AI19" s="7">
        <v>0.22</v>
      </c>
      <c r="AJ19" s="7">
        <v>0.16</v>
      </c>
      <c r="AK19" s="7">
        <v>0.19</v>
      </c>
      <c r="AL19" s="7">
        <v>0.25</v>
      </c>
      <c r="AM19" s="7">
        <v>0.19</v>
      </c>
      <c r="AN19" s="7">
        <v>0.09</v>
      </c>
      <c r="AO19" s="7">
        <v>0.18</v>
      </c>
      <c r="AP19" s="7">
        <v>0.21</v>
      </c>
      <c r="AQ19" s="7">
        <v>0.27</v>
      </c>
      <c r="AR19" s="7">
        <v>0.13</v>
      </c>
      <c r="AS19" s="7">
        <v>0.22</v>
      </c>
      <c r="AT19" s="7">
        <v>0.25</v>
      </c>
      <c r="AU19" s="7">
        <v>0.26</v>
      </c>
      <c r="AV19" s="7">
        <v>0.23</v>
      </c>
      <c r="AW19" s="7">
        <v>0.16</v>
      </c>
      <c r="AX19" s="7">
        <v>0.16</v>
      </c>
      <c r="AY19" s="7">
        <v>0.24</v>
      </c>
      <c r="AZ19" s="7">
        <v>0.2</v>
      </c>
      <c r="BA19" s="7">
        <v>0.17</v>
      </c>
      <c r="BB19" s="7">
        <v>0.25</v>
      </c>
      <c r="BC19" s="7">
        <v>0.19</v>
      </c>
      <c r="BD19" s="7">
        <v>0.21</v>
      </c>
      <c r="BE19" s="7">
        <v>0.3</v>
      </c>
      <c r="BF19" s="7">
        <v>0.2</v>
      </c>
      <c r="BG19" s="7">
        <v>0.27</v>
      </c>
      <c r="BH19" s="7">
        <v>0.15</v>
      </c>
      <c r="BI19" s="7">
        <v>0.31</v>
      </c>
      <c r="BJ19" s="7">
        <v>0.25</v>
      </c>
      <c r="BK19" s="7">
        <v>0.24</v>
      </c>
      <c r="BL19" s="7">
        <v>0.23</v>
      </c>
      <c r="BM19" s="7">
        <v>0.31</v>
      </c>
      <c r="BN19" s="7">
        <v>0.27</v>
      </c>
      <c r="BO19" s="7">
        <v>0.2</v>
      </c>
      <c r="BP19" s="7">
        <v>0.1</v>
      </c>
      <c r="BQ19" s="7">
        <v>0.28000000000000003</v>
      </c>
      <c r="BR19" s="7">
        <v>0.28999999999999998</v>
      </c>
      <c r="BS19" s="7">
        <v>0.3</v>
      </c>
      <c r="BT19" s="7">
        <v>0.3</v>
      </c>
      <c r="BU19" s="7">
        <v>0.31</v>
      </c>
      <c r="BV19" s="7">
        <v>0.24</v>
      </c>
      <c r="BW19" s="7">
        <v>0.28999999999999998</v>
      </c>
      <c r="BX19" s="7">
        <v>0.22</v>
      </c>
      <c r="BY19" s="7">
        <v>0.23</v>
      </c>
      <c r="BZ19" s="7">
        <v>0.23</v>
      </c>
    </row>
    <row r="20" spans="1:78" x14ac:dyDescent="0.25">
      <c r="A20" t="s">
        <v>330</v>
      </c>
      <c r="B20">
        <v>816</v>
      </c>
      <c r="C20">
        <v>685</v>
      </c>
      <c r="D20">
        <v>89</v>
      </c>
      <c r="E20">
        <v>42</v>
      </c>
      <c r="F20">
        <v>170</v>
      </c>
      <c r="G20">
        <v>475</v>
      </c>
      <c r="H20">
        <v>172</v>
      </c>
      <c r="I20">
        <v>256</v>
      </c>
      <c r="J20">
        <v>269</v>
      </c>
      <c r="K20">
        <v>163</v>
      </c>
      <c r="L20">
        <v>129</v>
      </c>
      <c r="M20">
        <v>161</v>
      </c>
      <c r="N20">
        <v>562</v>
      </c>
      <c r="O20">
        <v>79</v>
      </c>
      <c r="P20">
        <v>15</v>
      </c>
      <c r="Q20">
        <v>126</v>
      </c>
      <c r="R20">
        <v>690</v>
      </c>
      <c r="S20">
        <v>547</v>
      </c>
      <c r="T20">
        <v>148</v>
      </c>
      <c r="U20">
        <v>108</v>
      </c>
      <c r="V20">
        <v>708</v>
      </c>
      <c r="W20">
        <v>54</v>
      </c>
      <c r="X20">
        <v>51</v>
      </c>
      <c r="Y20">
        <v>89</v>
      </c>
      <c r="Z20">
        <v>728</v>
      </c>
      <c r="AA20">
        <v>816</v>
      </c>
      <c r="AB20">
        <v>728</v>
      </c>
      <c r="AC20">
        <v>95</v>
      </c>
      <c r="AD20">
        <v>670</v>
      </c>
      <c r="AE20">
        <v>46</v>
      </c>
      <c r="AF20">
        <v>550</v>
      </c>
      <c r="AG20">
        <v>231</v>
      </c>
      <c r="AH20">
        <v>10</v>
      </c>
      <c r="AI20">
        <v>682</v>
      </c>
      <c r="AJ20">
        <v>32</v>
      </c>
      <c r="AK20">
        <v>90</v>
      </c>
      <c r="AL20">
        <v>465</v>
      </c>
      <c r="AM20">
        <v>287</v>
      </c>
      <c r="AN20">
        <v>7</v>
      </c>
      <c r="AO20">
        <v>54</v>
      </c>
      <c r="AP20">
        <v>74</v>
      </c>
      <c r="AQ20">
        <v>57</v>
      </c>
      <c r="AR20">
        <v>48</v>
      </c>
      <c r="AS20">
        <v>40</v>
      </c>
      <c r="AT20">
        <v>84</v>
      </c>
      <c r="AU20">
        <v>57</v>
      </c>
      <c r="AV20">
        <v>58</v>
      </c>
      <c r="AW20">
        <v>15</v>
      </c>
      <c r="AX20">
        <v>74</v>
      </c>
      <c r="AY20">
        <v>84</v>
      </c>
      <c r="AZ20">
        <v>63</v>
      </c>
      <c r="BA20">
        <v>35</v>
      </c>
      <c r="BB20">
        <v>52</v>
      </c>
      <c r="BC20">
        <v>71</v>
      </c>
      <c r="BD20">
        <v>3</v>
      </c>
      <c r="BE20">
        <v>271</v>
      </c>
      <c r="BF20">
        <v>545</v>
      </c>
      <c r="BG20">
        <v>627</v>
      </c>
      <c r="BH20">
        <v>189</v>
      </c>
      <c r="BI20">
        <v>341</v>
      </c>
      <c r="BJ20">
        <v>158</v>
      </c>
      <c r="BK20">
        <v>68</v>
      </c>
      <c r="BL20">
        <v>46</v>
      </c>
      <c r="BM20">
        <v>274</v>
      </c>
      <c r="BN20">
        <v>276</v>
      </c>
      <c r="BO20">
        <v>191</v>
      </c>
      <c r="BP20">
        <v>76</v>
      </c>
      <c r="BQ20">
        <v>259</v>
      </c>
      <c r="BR20">
        <v>403</v>
      </c>
      <c r="BS20">
        <v>379</v>
      </c>
      <c r="BT20">
        <v>104</v>
      </c>
      <c r="BU20">
        <v>194</v>
      </c>
      <c r="BV20">
        <v>52</v>
      </c>
      <c r="BW20">
        <v>213</v>
      </c>
      <c r="BX20">
        <v>603</v>
      </c>
      <c r="BY20">
        <v>625</v>
      </c>
      <c r="BZ20">
        <v>517</v>
      </c>
    </row>
    <row r="21" spans="1:78" x14ac:dyDescent="0.25">
      <c r="B21" s="7">
        <v>0.14000000000000001</v>
      </c>
      <c r="C21" s="7">
        <v>0.14000000000000001</v>
      </c>
      <c r="D21" s="7">
        <v>0.16</v>
      </c>
      <c r="E21" s="7">
        <v>0.12</v>
      </c>
      <c r="F21" s="7">
        <v>0.14000000000000001</v>
      </c>
      <c r="G21" s="7">
        <v>0.15</v>
      </c>
      <c r="H21" s="7">
        <v>0.1</v>
      </c>
      <c r="I21" s="7">
        <v>0.18</v>
      </c>
      <c r="J21" s="7">
        <v>0.14000000000000001</v>
      </c>
      <c r="K21" s="7">
        <v>0.13</v>
      </c>
      <c r="L21" s="7">
        <v>0.09</v>
      </c>
      <c r="M21" s="7">
        <v>0.1</v>
      </c>
      <c r="N21" s="7">
        <v>0.16</v>
      </c>
      <c r="O21" s="7">
        <v>0.12</v>
      </c>
      <c r="P21" s="7">
        <v>7.0000000000000007E-2</v>
      </c>
      <c r="Q21" s="7">
        <v>0.13</v>
      </c>
      <c r="R21" s="7">
        <v>0.14000000000000001</v>
      </c>
      <c r="S21" s="7">
        <v>0.15</v>
      </c>
      <c r="T21" s="7">
        <v>0.12</v>
      </c>
      <c r="U21" s="7">
        <v>0.11</v>
      </c>
      <c r="V21" s="7">
        <v>0.16</v>
      </c>
      <c r="W21" s="7">
        <v>0.09</v>
      </c>
      <c r="X21" s="7">
        <v>0.06</v>
      </c>
      <c r="Y21" s="7">
        <v>0.12</v>
      </c>
      <c r="Z21" s="7">
        <v>0.14000000000000001</v>
      </c>
      <c r="AA21" s="7">
        <v>0.14000000000000001</v>
      </c>
      <c r="AB21" s="7">
        <v>0.14000000000000001</v>
      </c>
      <c r="AC21" s="7">
        <v>0.13</v>
      </c>
      <c r="AD21" s="7">
        <v>0.14000000000000001</v>
      </c>
      <c r="AE21" s="7">
        <v>0.09</v>
      </c>
      <c r="AF21" s="7">
        <v>0.12</v>
      </c>
      <c r="AG21" s="7">
        <v>0.25</v>
      </c>
      <c r="AH21" s="7">
        <v>0.25</v>
      </c>
      <c r="AI21" s="7">
        <v>0.16</v>
      </c>
      <c r="AJ21" s="7">
        <v>0.06</v>
      </c>
      <c r="AK21" s="7">
        <v>0.09</v>
      </c>
      <c r="AL21" s="7">
        <v>0.2</v>
      </c>
      <c r="AM21" s="7">
        <v>0.1</v>
      </c>
      <c r="AN21" s="7">
        <v>0.12</v>
      </c>
      <c r="AO21" s="7">
        <v>0.08</v>
      </c>
      <c r="AP21" s="7">
        <v>0.13</v>
      </c>
      <c r="AQ21" s="7">
        <v>0.1</v>
      </c>
      <c r="AR21" s="7">
        <v>0.09</v>
      </c>
      <c r="AS21" s="7">
        <v>0.13</v>
      </c>
      <c r="AT21" s="7">
        <v>0.15</v>
      </c>
      <c r="AU21" s="7">
        <v>0.16</v>
      </c>
      <c r="AV21" s="7">
        <v>0.12</v>
      </c>
      <c r="AW21" s="7">
        <v>0.11</v>
      </c>
      <c r="AX21" s="7">
        <v>0.18</v>
      </c>
      <c r="AY21" s="7">
        <v>0.16</v>
      </c>
      <c r="AZ21" s="7">
        <v>0.15</v>
      </c>
      <c r="BA21" s="7">
        <v>0.12</v>
      </c>
      <c r="BB21" s="7">
        <v>0.12</v>
      </c>
      <c r="BC21" s="7">
        <v>0.23</v>
      </c>
      <c r="BD21" s="7">
        <v>0.1</v>
      </c>
      <c r="BE21" s="7">
        <v>0.3</v>
      </c>
      <c r="BF21" s="7">
        <v>0.11</v>
      </c>
      <c r="BG21" s="7">
        <v>0.19</v>
      </c>
      <c r="BH21" s="7">
        <v>7.0000000000000007E-2</v>
      </c>
      <c r="BI21" s="7">
        <v>0.26</v>
      </c>
      <c r="BJ21" s="7">
        <v>0.18</v>
      </c>
      <c r="BK21" s="7">
        <v>0.09</v>
      </c>
      <c r="BL21" s="7">
        <v>0.23</v>
      </c>
      <c r="BM21" s="7">
        <v>0.31</v>
      </c>
      <c r="BN21" s="7">
        <v>0.16</v>
      </c>
      <c r="BO21" s="7">
        <v>0.09</v>
      </c>
      <c r="BP21" s="7">
        <v>0.06</v>
      </c>
      <c r="BQ21" s="7">
        <v>0.26</v>
      </c>
      <c r="BR21" s="7">
        <v>0.26</v>
      </c>
      <c r="BS21" s="7">
        <v>0.25</v>
      </c>
      <c r="BT21" s="7">
        <v>0.23</v>
      </c>
      <c r="BU21" s="7">
        <v>0.36</v>
      </c>
      <c r="BV21" s="7">
        <v>0.17</v>
      </c>
      <c r="BW21" s="7">
        <v>0.28000000000000003</v>
      </c>
      <c r="BX21" s="7">
        <v>0.15</v>
      </c>
      <c r="BY21" s="7">
        <v>0.16</v>
      </c>
      <c r="BZ21" s="7">
        <v>0.15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2754</v>
      </c>
      <c r="C24">
        <v>2309</v>
      </c>
      <c r="D24">
        <v>263</v>
      </c>
      <c r="E24">
        <v>181</v>
      </c>
      <c r="F24">
        <v>527</v>
      </c>
      <c r="G24">
        <v>1355</v>
      </c>
      <c r="H24">
        <v>871</v>
      </c>
      <c r="I24">
        <v>632</v>
      </c>
      <c r="J24">
        <v>845</v>
      </c>
      <c r="K24">
        <v>582</v>
      </c>
      <c r="L24">
        <v>695</v>
      </c>
      <c r="M24">
        <v>854</v>
      </c>
      <c r="N24">
        <v>1526</v>
      </c>
      <c r="O24">
        <v>275</v>
      </c>
      <c r="P24">
        <v>98</v>
      </c>
      <c r="Q24">
        <v>486</v>
      </c>
      <c r="R24">
        <v>2268</v>
      </c>
      <c r="S24">
        <v>1664</v>
      </c>
      <c r="T24">
        <v>545</v>
      </c>
      <c r="U24">
        <v>491</v>
      </c>
      <c r="V24">
        <v>1923</v>
      </c>
      <c r="W24">
        <v>313</v>
      </c>
      <c r="X24">
        <v>503</v>
      </c>
      <c r="Y24">
        <v>345</v>
      </c>
      <c r="Z24">
        <v>2408</v>
      </c>
      <c r="AA24">
        <v>2740</v>
      </c>
      <c r="AB24">
        <v>2395</v>
      </c>
      <c r="AC24">
        <v>320</v>
      </c>
      <c r="AD24">
        <v>2141</v>
      </c>
      <c r="AE24">
        <v>263</v>
      </c>
      <c r="AF24">
        <v>2310</v>
      </c>
      <c r="AG24">
        <v>288</v>
      </c>
      <c r="AH24">
        <v>14</v>
      </c>
      <c r="AI24">
        <v>1936</v>
      </c>
      <c r="AJ24">
        <v>298</v>
      </c>
      <c r="AK24">
        <v>469</v>
      </c>
      <c r="AL24">
        <v>944</v>
      </c>
      <c r="AM24">
        <v>1410</v>
      </c>
      <c r="AN24">
        <v>36</v>
      </c>
      <c r="AO24">
        <v>356</v>
      </c>
      <c r="AP24">
        <v>270</v>
      </c>
      <c r="AQ24">
        <v>278</v>
      </c>
      <c r="AR24">
        <v>251</v>
      </c>
      <c r="AS24">
        <v>159</v>
      </c>
      <c r="AT24">
        <v>248</v>
      </c>
      <c r="AU24">
        <v>141</v>
      </c>
      <c r="AV24">
        <v>225</v>
      </c>
      <c r="AW24">
        <v>81</v>
      </c>
      <c r="AX24">
        <v>176</v>
      </c>
      <c r="AY24">
        <v>246</v>
      </c>
      <c r="AZ24">
        <v>203</v>
      </c>
      <c r="BA24">
        <v>160</v>
      </c>
      <c r="BB24">
        <v>186</v>
      </c>
      <c r="BC24">
        <v>113</v>
      </c>
      <c r="BD24">
        <v>15</v>
      </c>
      <c r="BE24">
        <v>246</v>
      </c>
      <c r="BF24">
        <v>2508</v>
      </c>
      <c r="BG24">
        <v>1296</v>
      </c>
      <c r="BH24">
        <v>1457</v>
      </c>
      <c r="BI24">
        <v>346</v>
      </c>
      <c r="BJ24">
        <v>380</v>
      </c>
      <c r="BK24">
        <v>408</v>
      </c>
      <c r="BL24">
        <v>79</v>
      </c>
      <c r="BM24">
        <v>234</v>
      </c>
      <c r="BN24">
        <v>683</v>
      </c>
      <c r="BO24">
        <v>1149</v>
      </c>
      <c r="BP24">
        <v>687</v>
      </c>
      <c r="BQ24">
        <v>320</v>
      </c>
      <c r="BR24">
        <v>471</v>
      </c>
      <c r="BS24">
        <v>461</v>
      </c>
      <c r="BT24">
        <v>159</v>
      </c>
      <c r="BU24">
        <v>110</v>
      </c>
      <c r="BV24">
        <v>126</v>
      </c>
      <c r="BW24">
        <v>220</v>
      </c>
      <c r="BX24">
        <v>1825</v>
      </c>
      <c r="BY24">
        <v>1808</v>
      </c>
      <c r="BZ24">
        <v>1592</v>
      </c>
    </row>
    <row r="25" spans="1:78" x14ac:dyDescent="0.25">
      <c r="B25" s="7">
        <v>0.46</v>
      </c>
      <c r="C25" s="7">
        <v>0.46</v>
      </c>
      <c r="D25" s="7">
        <v>0.47</v>
      </c>
      <c r="E25" s="7">
        <v>0.51</v>
      </c>
      <c r="F25" s="7">
        <v>0.45</v>
      </c>
      <c r="G25" s="7">
        <v>0.44</v>
      </c>
      <c r="H25" s="7">
        <v>0.51</v>
      </c>
      <c r="I25" s="7">
        <v>0.43</v>
      </c>
      <c r="J25" s="7">
        <v>0.45</v>
      </c>
      <c r="K25" s="7">
        <v>0.47</v>
      </c>
      <c r="L25" s="7">
        <v>0.49</v>
      </c>
      <c r="M25" s="7">
        <v>0.52</v>
      </c>
      <c r="N25" s="7">
        <v>0.44</v>
      </c>
      <c r="O25" s="7">
        <v>0.43</v>
      </c>
      <c r="P25" s="7">
        <v>0.51</v>
      </c>
      <c r="Q25" s="7">
        <v>0.51</v>
      </c>
      <c r="R25" s="7">
        <v>0.45</v>
      </c>
      <c r="S25" s="7">
        <v>0.45</v>
      </c>
      <c r="T25" s="7">
        <v>0.44</v>
      </c>
      <c r="U25" s="7">
        <v>0.5</v>
      </c>
      <c r="V25" s="7">
        <v>0.43</v>
      </c>
      <c r="W25" s="7">
        <v>0.51</v>
      </c>
      <c r="X25" s="7">
        <v>0.57999999999999996</v>
      </c>
      <c r="Y25" s="7">
        <v>0.48</v>
      </c>
      <c r="Z25" s="7">
        <v>0.46</v>
      </c>
      <c r="AA25" s="7">
        <v>0.46</v>
      </c>
      <c r="AB25" s="7">
        <v>0.46</v>
      </c>
      <c r="AC25" s="7">
        <v>0.45</v>
      </c>
      <c r="AD25" s="7">
        <v>0.46</v>
      </c>
      <c r="AE25" s="7">
        <v>0.5</v>
      </c>
      <c r="AF25" s="7">
        <v>0.49</v>
      </c>
      <c r="AG25" s="7">
        <v>0.31</v>
      </c>
      <c r="AH25" s="7">
        <v>0.35</v>
      </c>
      <c r="AI25" s="7">
        <v>0.44</v>
      </c>
      <c r="AJ25" s="7">
        <v>0.54</v>
      </c>
      <c r="AK25" s="7">
        <v>0.48</v>
      </c>
      <c r="AL25" s="7">
        <v>0.4</v>
      </c>
      <c r="AM25" s="7">
        <v>0.5</v>
      </c>
      <c r="AN25" s="7">
        <v>0.62</v>
      </c>
      <c r="AO25" s="7">
        <v>0.51</v>
      </c>
      <c r="AP25" s="7">
        <v>0.46</v>
      </c>
      <c r="AQ25" s="7">
        <v>0.49</v>
      </c>
      <c r="AR25" s="7">
        <v>0.46</v>
      </c>
      <c r="AS25" s="7">
        <v>0.5</v>
      </c>
      <c r="AT25" s="7">
        <v>0.45</v>
      </c>
      <c r="AU25" s="7">
        <v>0.41</v>
      </c>
      <c r="AV25" s="7">
        <v>0.46</v>
      </c>
      <c r="AW25" s="7">
        <v>0.56000000000000005</v>
      </c>
      <c r="AX25" s="7">
        <v>0.43</v>
      </c>
      <c r="AY25" s="7">
        <v>0.46</v>
      </c>
      <c r="AZ25" s="7">
        <v>0.49</v>
      </c>
      <c r="BA25" s="7">
        <v>0.55000000000000004</v>
      </c>
      <c r="BB25" s="7">
        <v>0.42</v>
      </c>
      <c r="BC25" s="7">
        <v>0.36</v>
      </c>
      <c r="BD25" s="7">
        <v>0.6</v>
      </c>
      <c r="BE25" s="7">
        <v>0.27</v>
      </c>
      <c r="BF25" s="7">
        <v>0.49</v>
      </c>
      <c r="BG25" s="7">
        <v>0.39</v>
      </c>
      <c r="BH25" s="7">
        <v>0.54</v>
      </c>
      <c r="BI25" s="7">
        <v>0.27</v>
      </c>
      <c r="BJ25" s="7">
        <v>0.44</v>
      </c>
      <c r="BK25" s="7">
        <v>0.53</v>
      </c>
      <c r="BL25" s="7">
        <v>0.4</v>
      </c>
      <c r="BM25" s="7">
        <v>0.26</v>
      </c>
      <c r="BN25" s="7">
        <v>0.41</v>
      </c>
      <c r="BO25" s="7">
        <v>0.53</v>
      </c>
      <c r="BP25" s="7">
        <v>0.55000000000000004</v>
      </c>
      <c r="BQ25" s="7">
        <v>0.32</v>
      </c>
      <c r="BR25" s="7">
        <v>0.3</v>
      </c>
      <c r="BS25" s="7">
        <v>0.3</v>
      </c>
      <c r="BT25" s="7">
        <v>0.35</v>
      </c>
      <c r="BU25" s="7">
        <v>0.2</v>
      </c>
      <c r="BV25" s="7">
        <v>0.42</v>
      </c>
      <c r="BW25" s="7">
        <v>0.28999999999999998</v>
      </c>
      <c r="BX25" s="7">
        <v>0.46</v>
      </c>
      <c r="BY25" s="7">
        <v>0.45</v>
      </c>
      <c r="BZ25" s="7">
        <v>0.45</v>
      </c>
    </row>
    <row r="26" spans="1:78" x14ac:dyDescent="0.25">
      <c r="A26" t="s">
        <v>332</v>
      </c>
      <c r="B26">
        <v>2093</v>
      </c>
      <c r="C26">
        <v>1801</v>
      </c>
      <c r="D26">
        <v>179</v>
      </c>
      <c r="E26">
        <v>113</v>
      </c>
      <c r="F26">
        <v>395</v>
      </c>
      <c r="G26">
        <v>1182</v>
      </c>
      <c r="H26">
        <v>516</v>
      </c>
      <c r="I26">
        <v>592</v>
      </c>
      <c r="J26">
        <v>695</v>
      </c>
      <c r="K26">
        <v>416</v>
      </c>
      <c r="L26">
        <v>389</v>
      </c>
      <c r="M26">
        <v>482</v>
      </c>
      <c r="N26">
        <v>1388</v>
      </c>
      <c r="O26">
        <v>183</v>
      </c>
      <c r="P26">
        <v>40</v>
      </c>
      <c r="Q26">
        <v>299</v>
      </c>
      <c r="R26">
        <v>1794</v>
      </c>
      <c r="S26">
        <v>1386</v>
      </c>
      <c r="T26">
        <v>412</v>
      </c>
      <c r="U26">
        <v>266</v>
      </c>
      <c r="V26">
        <v>1741</v>
      </c>
      <c r="W26">
        <v>180</v>
      </c>
      <c r="X26">
        <v>167</v>
      </c>
      <c r="Y26">
        <v>228</v>
      </c>
      <c r="Z26">
        <v>1865</v>
      </c>
      <c r="AA26">
        <v>2092</v>
      </c>
      <c r="AB26">
        <v>1865</v>
      </c>
      <c r="AC26">
        <v>270</v>
      </c>
      <c r="AD26">
        <v>1694</v>
      </c>
      <c r="AE26">
        <v>117</v>
      </c>
      <c r="AF26">
        <v>1484</v>
      </c>
      <c r="AG26">
        <v>503</v>
      </c>
      <c r="AH26">
        <v>17</v>
      </c>
      <c r="AI26">
        <v>1659</v>
      </c>
      <c r="AJ26">
        <v>120</v>
      </c>
      <c r="AK26">
        <v>272</v>
      </c>
      <c r="AL26">
        <v>1052</v>
      </c>
      <c r="AM26">
        <v>841</v>
      </c>
      <c r="AN26">
        <v>12</v>
      </c>
      <c r="AO26">
        <v>183</v>
      </c>
      <c r="AP26">
        <v>197</v>
      </c>
      <c r="AQ26">
        <v>209</v>
      </c>
      <c r="AR26">
        <v>118</v>
      </c>
      <c r="AS26">
        <v>109</v>
      </c>
      <c r="AT26">
        <v>222</v>
      </c>
      <c r="AU26">
        <v>146</v>
      </c>
      <c r="AV26">
        <v>169</v>
      </c>
      <c r="AW26">
        <v>38</v>
      </c>
      <c r="AX26">
        <v>141</v>
      </c>
      <c r="AY26">
        <v>212</v>
      </c>
      <c r="AZ26">
        <v>146</v>
      </c>
      <c r="BA26">
        <v>86</v>
      </c>
      <c r="BB26">
        <v>161</v>
      </c>
      <c r="BC26">
        <v>131</v>
      </c>
      <c r="BD26">
        <v>8</v>
      </c>
      <c r="BE26">
        <v>541</v>
      </c>
      <c r="BF26">
        <v>1552</v>
      </c>
      <c r="BG26">
        <v>1505</v>
      </c>
      <c r="BH26">
        <v>587</v>
      </c>
      <c r="BI26">
        <v>749</v>
      </c>
      <c r="BJ26">
        <v>374</v>
      </c>
      <c r="BK26">
        <v>254</v>
      </c>
      <c r="BL26">
        <v>92</v>
      </c>
      <c r="BM26">
        <v>544</v>
      </c>
      <c r="BN26">
        <v>726</v>
      </c>
      <c r="BO26">
        <v>619</v>
      </c>
      <c r="BP26">
        <v>204</v>
      </c>
      <c r="BQ26">
        <v>536</v>
      </c>
      <c r="BR26">
        <v>865</v>
      </c>
      <c r="BS26">
        <v>839</v>
      </c>
      <c r="BT26">
        <v>237</v>
      </c>
      <c r="BU26">
        <v>361</v>
      </c>
      <c r="BV26">
        <v>123</v>
      </c>
      <c r="BW26">
        <v>429</v>
      </c>
      <c r="BX26">
        <v>1495</v>
      </c>
      <c r="BY26">
        <v>1550</v>
      </c>
      <c r="BZ26">
        <v>1318</v>
      </c>
    </row>
    <row r="27" spans="1:78" x14ac:dyDescent="0.25">
      <c r="B27" s="7">
        <v>0.35</v>
      </c>
      <c r="C27" s="7">
        <v>0.35</v>
      </c>
      <c r="D27" s="7">
        <v>0.32</v>
      </c>
      <c r="E27" s="7">
        <v>0.32</v>
      </c>
      <c r="F27" s="7">
        <v>0.34</v>
      </c>
      <c r="G27" s="7">
        <v>0.38</v>
      </c>
      <c r="H27" s="7">
        <v>0.3</v>
      </c>
      <c r="I27" s="7">
        <v>0.41</v>
      </c>
      <c r="J27" s="7">
        <v>0.37</v>
      </c>
      <c r="K27" s="7">
        <v>0.34</v>
      </c>
      <c r="L27" s="7">
        <v>0.28000000000000003</v>
      </c>
      <c r="M27" s="7">
        <v>0.28999999999999998</v>
      </c>
      <c r="N27" s="7">
        <v>0.4</v>
      </c>
      <c r="O27" s="7">
        <v>0.28999999999999998</v>
      </c>
      <c r="P27" s="7">
        <v>0.21</v>
      </c>
      <c r="Q27" s="7">
        <v>0.31</v>
      </c>
      <c r="R27" s="7">
        <v>0.36</v>
      </c>
      <c r="S27" s="7">
        <v>0.38</v>
      </c>
      <c r="T27" s="7">
        <v>0.33</v>
      </c>
      <c r="U27" s="7">
        <v>0.27</v>
      </c>
      <c r="V27" s="7">
        <v>0.39</v>
      </c>
      <c r="W27" s="7">
        <v>0.3</v>
      </c>
      <c r="X27" s="7">
        <v>0.19</v>
      </c>
      <c r="Y27" s="7">
        <v>0.32</v>
      </c>
      <c r="Z27" s="7">
        <v>0.35</v>
      </c>
      <c r="AA27" s="7">
        <v>0.35</v>
      </c>
      <c r="AB27" s="7">
        <v>0.35</v>
      </c>
      <c r="AC27" s="7">
        <v>0.38</v>
      </c>
      <c r="AD27" s="7">
        <v>0.36</v>
      </c>
      <c r="AE27" s="7">
        <v>0.22</v>
      </c>
      <c r="AF27" s="7">
        <v>0.32</v>
      </c>
      <c r="AG27" s="7">
        <v>0.55000000000000004</v>
      </c>
      <c r="AH27" s="7">
        <v>0.42</v>
      </c>
      <c r="AI27" s="7">
        <v>0.38</v>
      </c>
      <c r="AJ27" s="7">
        <v>0.22</v>
      </c>
      <c r="AK27" s="7">
        <v>0.28000000000000003</v>
      </c>
      <c r="AL27" s="7">
        <v>0.45</v>
      </c>
      <c r="AM27" s="7">
        <v>0.3</v>
      </c>
      <c r="AN27" s="7">
        <v>0.2</v>
      </c>
      <c r="AO27" s="7">
        <v>0.26</v>
      </c>
      <c r="AP27" s="7">
        <v>0.33</v>
      </c>
      <c r="AQ27" s="7">
        <v>0.37</v>
      </c>
      <c r="AR27" s="7">
        <v>0.22</v>
      </c>
      <c r="AS27" s="7">
        <v>0.34</v>
      </c>
      <c r="AT27" s="7">
        <v>0.4</v>
      </c>
      <c r="AU27" s="7">
        <v>0.42</v>
      </c>
      <c r="AV27" s="7">
        <v>0.35</v>
      </c>
      <c r="AW27" s="7">
        <v>0.27</v>
      </c>
      <c r="AX27" s="7">
        <v>0.34</v>
      </c>
      <c r="AY27" s="7">
        <v>0.4</v>
      </c>
      <c r="AZ27" s="7">
        <v>0.35</v>
      </c>
      <c r="BA27" s="7">
        <v>0.28999999999999998</v>
      </c>
      <c r="BB27" s="7">
        <v>0.36</v>
      </c>
      <c r="BC27" s="7">
        <v>0.42</v>
      </c>
      <c r="BD27" s="7">
        <v>0.31</v>
      </c>
      <c r="BE27" s="7">
        <v>0.6</v>
      </c>
      <c r="BF27" s="7">
        <v>0.3</v>
      </c>
      <c r="BG27" s="7">
        <v>0.46</v>
      </c>
      <c r="BH27" s="7">
        <v>0.22</v>
      </c>
      <c r="BI27" s="7">
        <v>0.57999999999999996</v>
      </c>
      <c r="BJ27" s="7">
        <v>0.43</v>
      </c>
      <c r="BK27" s="7">
        <v>0.33</v>
      </c>
      <c r="BL27" s="7">
        <v>0.46</v>
      </c>
      <c r="BM27" s="7">
        <v>0.62</v>
      </c>
      <c r="BN27" s="7">
        <v>0.43</v>
      </c>
      <c r="BO27" s="7">
        <v>0.28999999999999998</v>
      </c>
      <c r="BP27" s="7">
        <v>0.16</v>
      </c>
      <c r="BQ27" s="7">
        <v>0.53</v>
      </c>
      <c r="BR27" s="7">
        <v>0.55000000000000004</v>
      </c>
      <c r="BS27" s="7">
        <v>0.55000000000000004</v>
      </c>
      <c r="BT27" s="7">
        <v>0.53</v>
      </c>
      <c r="BU27" s="7">
        <v>0.67</v>
      </c>
      <c r="BV27" s="7">
        <v>0.41</v>
      </c>
      <c r="BW27" s="7">
        <v>0.56999999999999995</v>
      </c>
      <c r="BX27" s="7">
        <v>0.37</v>
      </c>
      <c r="BY27" s="7">
        <v>0.39</v>
      </c>
      <c r="BZ27" s="7">
        <v>0.38</v>
      </c>
    </row>
    <row r="28" spans="1:78" x14ac:dyDescent="0.25">
      <c r="A28" t="s">
        <v>40</v>
      </c>
      <c r="B28">
        <v>28</v>
      </c>
      <c r="C28">
        <v>22</v>
      </c>
      <c r="D28">
        <v>6</v>
      </c>
      <c r="E28">
        <v>0</v>
      </c>
      <c r="F28">
        <v>9</v>
      </c>
      <c r="G28">
        <v>13</v>
      </c>
      <c r="H28">
        <v>6</v>
      </c>
      <c r="I28">
        <v>4</v>
      </c>
      <c r="J28">
        <v>12</v>
      </c>
      <c r="K28">
        <v>4</v>
      </c>
      <c r="L28">
        <v>8</v>
      </c>
      <c r="M28">
        <v>2</v>
      </c>
      <c r="N28">
        <v>7</v>
      </c>
      <c r="O28">
        <v>19</v>
      </c>
      <c r="P28">
        <v>0</v>
      </c>
      <c r="Q28">
        <v>1</v>
      </c>
      <c r="R28">
        <v>28</v>
      </c>
      <c r="S28">
        <v>10</v>
      </c>
      <c r="T28">
        <v>9</v>
      </c>
      <c r="U28">
        <v>9</v>
      </c>
      <c r="V28">
        <v>8</v>
      </c>
      <c r="W28">
        <v>0</v>
      </c>
      <c r="X28">
        <v>3</v>
      </c>
      <c r="Y28">
        <v>4</v>
      </c>
      <c r="Z28">
        <v>24</v>
      </c>
      <c r="AA28">
        <v>28</v>
      </c>
      <c r="AB28">
        <v>24</v>
      </c>
      <c r="AC28">
        <v>1</v>
      </c>
      <c r="AD28">
        <v>16</v>
      </c>
      <c r="AE28">
        <v>3</v>
      </c>
      <c r="AF28">
        <v>19</v>
      </c>
      <c r="AG28">
        <v>0</v>
      </c>
      <c r="AH28">
        <v>0</v>
      </c>
      <c r="AI28">
        <v>16</v>
      </c>
      <c r="AJ28">
        <v>3</v>
      </c>
      <c r="AK28">
        <v>2</v>
      </c>
      <c r="AL28">
        <v>13</v>
      </c>
      <c r="AM28">
        <v>8</v>
      </c>
      <c r="AN28">
        <v>0</v>
      </c>
      <c r="AO28">
        <v>1</v>
      </c>
      <c r="AP28">
        <v>5</v>
      </c>
      <c r="AQ28">
        <v>0</v>
      </c>
      <c r="AR28">
        <v>4</v>
      </c>
      <c r="AS28">
        <v>0</v>
      </c>
      <c r="AT28">
        <v>0</v>
      </c>
      <c r="AU28">
        <v>5</v>
      </c>
      <c r="AV28">
        <v>2</v>
      </c>
      <c r="AW28">
        <v>0</v>
      </c>
      <c r="AX28">
        <v>6</v>
      </c>
      <c r="AY28">
        <v>0</v>
      </c>
      <c r="AZ28">
        <v>0</v>
      </c>
      <c r="BA28">
        <v>1</v>
      </c>
      <c r="BB28">
        <v>2</v>
      </c>
      <c r="BC28">
        <v>2</v>
      </c>
      <c r="BD28">
        <v>2</v>
      </c>
      <c r="BE28">
        <v>5</v>
      </c>
      <c r="BF28">
        <v>23</v>
      </c>
      <c r="BG28">
        <v>12</v>
      </c>
      <c r="BH28">
        <v>17</v>
      </c>
      <c r="BI28">
        <v>10</v>
      </c>
      <c r="BJ28">
        <v>1</v>
      </c>
      <c r="BK28">
        <v>1</v>
      </c>
      <c r="BL28">
        <v>0</v>
      </c>
      <c r="BM28">
        <v>1</v>
      </c>
      <c r="BN28">
        <v>6</v>
      </c>
      <c r="BO28">
        <v>6</v>
      </c>
      <c r="BP28">
        <v>15</v>
      </c>
      <c r="BQ28">
        <v>5</v>
      </c>
      <c r="BR28">
        <v>5</v>
      </c>
      <c r="BS28">
        <v>4</v>
      </c>
      <c r="BT28">
        <v>2</v>
      </c>
      <c r="BU28">
        <v>5</v>
      </c>
      <c r="BV28">
        <v>2</v>
      </c>
      <c r="BW28">
        <v>3</v>
      </c>
      <c r="BX28">
        <v>10</v>
      </c>
      <c r="BY28">
        <v>10</v>
      </c>
      <c r="BZ28">
        <v>9</v>
      </c>
    </row>
    <row r="29" spans="1:78" x14ac:dyDescent="0.25">
      <c r="B29">
        <v>0</v>
      </c>
      <c r="C29">
        <v>0</v>
      </c>
      <c r="D29" s="7">
        <v>0.01</v>
      </c>
      <c r="E29" t="s">
        <v>106</v>
      </c>
      <c r="F29" s="7">
        <v>0.01</v>
      </c>
      <c r="G29">
        <v>0</v>
      </c>
      <c r="H29">
        <v>0</v>
      </c>
      <c r="I29">
        <v>0</v>
      </c>
      <c r="J29" s="7">
        <v>0.01</v>
      </c>
      <c r="K29">
        <v>0</v>
      </c>
      <c r="L29" s="7">
        <v>0.01</v>
      </c>
      <c r="M29">
        <v>0</v>
      </c>
      <c r="N29">
        <v>0</v>
      </c>
      <c r="O29" s="7">
        <v>0.03</v>
      </c>
      <c r="P29" t="s">
        <v>106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 t="s">
        <v>106</v>
      </c>
      <c r="X29">
        <v>0</v>
      </c>
      <c r="Y29" s="7">
        <v>0.01</v>
      </c>
      <c r="Z29">
        <v>0</v>
      </c>
      <c r="AA29">
        <v>0</v>
      </c>
      <c r="AB29">
        <v>0</v>
      </c>
      <c r="AC29">
        <v>0</v>
      </c>
      <c r="AD29">
        <v>0</v>
      </c>
      <c r="AE29" s="7">
        <v>0.01</v>
      </c>
      <c r="AF29">
        <v>0</v>
      </c>
      <c r="AG29" t="s">
        <v>106</v>
      </c>
      <c r="AH29" t="s">
        <v>106</v>
      </c>
      <c r="AI29">
        <v>0</v>
      </c>
      <c r="AJ29" s="7">
        <v>0.01</v>
      </c>
      <c r="AK29">
        <v>0</v>
      </c>
      <c r="AL29" s="7">
        <v>0.01</v>
      </c>
      <c r="AM29">
        <v>0</v>
      </c>
      <c r="AN29" t="s">
        <v>106</v>
      </c>
      <c r="AO29">
        <v>0</v>
      </c>
      <c r="AP29" s="7">
        <v>0.01</v>
      </c>
      <c r="AQ29" t="s">
        <v>106</v>
      </c>
      <c r="AR29" s="7">
        <v>0.01</v>
      </c>
      <c r="AS29" t="s">
        <v>106</v>
      </c>
      <c r="AT29">
        <v>0</v>
      </c>
      <c r="AU29" s="7">
        <v>0.01</v>
      </c>
      <c r="AV29">
        <v>0</v>
      </c>
      <c r="AW29" t="s">
        <v>106</v>
      </c>
      <c r="AX29" s="7">
        <v>0.02</v>
      </c>
      <c r="AY29" t="s">
        <v>106</v>
      </c>
      <c r="AZ29" t="s">
        <v>106</v>
      </c>
      <c r="BA29">
        <v>0</v>
      </c>
      <c r="BB29">
        <v>0</v>
      </c>
      <c r="BC29" s="7">
        <v>0.01</v>
      </c>
      <c r="BD29" s="7">
        <v>7.0000000000000007E-2</v>
      </c>
      <c r="BE29" s="7">
        <v>0.01</v>
      </c>
      <c r="BF29">
        <v>0</v>
      </c>
      <c r="BG29">
        <v>0</v>
      </c>
      <c r="BH29" s="7">
        <v>0.01</v>
      </c>
      <c r="BI29" s="7">
        <v>0.01</v>
      </c>
      <c r="BJ29">
        <v>0</v>
      </c>
      <c r="BK29">
        <v>0</v>
      </c>
      <c r="BL29" t="s">
        <v>106</v>
      </c>
      <c r="BM29">
        <v>0</v>
      </c>
      <c r="BN29">
        <v>0</v>
      </c>
      <c r="BO29">
        <v>0</v>
      </c>
      <c r="BP29" s="7">
        <v>0.01</v>
      </c>
      <c r="BQ29" s="7">
        <v>0.01</v>
      </c>
      <c r="BR29">
        <v>0</v>
      </c>
      <c r="BS29">
        <v>0</v>
      </c>
      <c r="BT29">
        <v>0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157</v>
      </c>
      <c r="C30">
        <v>144</v>
      </c>
      <c r="D30">
        <v>8</v>
      </c>
      <c r="E30">
        <v>6</v>
      </c>
      <c r="F30">
        <v>28</v>
      </c>
      <c r="G30">
        <v>65</v>
      </c>
      <c r="H30">
        <v>64</v>
      </c>
      <c r="I30">
        <v>22</v>
      </c>
      <c r="J30">
        <v>45</v>
      </c>
      <c r="K30">
        <v>34</v>
      </c>
      <c r="L30">
        <v>56</v>
      </c>
      <c r="M30">
        <v>55</v>
      </c>
      <c r="N30">
        <v>51</v>
      </c>
      <c r="O30">
        <v>34</v>
      </c>
      <c r="P30">
        <v>17</v>
      </c>
      <c r="Q30">
        <v>29</v>
      </c>
      <c r="R30">
        <v>129</v>
      </c>
      <c r="S30">
        <v>78</v>
      </c>
      <c r="T30">
        <v>38</v>
      </c>
      <c r="U30">
        <v>38</v>
      </c>
      <c r="V30">
        <v>74</v>
      </c>
      <c r="W30">
        <v>11</v>
      </c>
      <c r="X30">
        <v>50</v>
      </c>
      <c r="Y30">
        <v>22</v>
      </c>
      <c r="Z30">
        <v>136</v>
      </c>
      <c r="AA30">
        <v>156</v>
      </c>
      <c r="AB30">
        <v>135</v>
      </c>
      <c r="AC30">
        <v>16</v>
      </c>
      <c r="AD30">
        <v>99</v>
      </c>
      <c r="AE30">
        <v>39</v>
      </c>
      <c r="AF30">
        <v>116</v>
      </c>
      <c r="AG30">
        <v>10</v>
      </c>
      <c r="AH30">
        <v>0</v>
      </c>
      <c r="AI30">
        <v>96</v>
      </c>
      <c r="AJ30">
        <v>22</v>
      </c>
      <c r="AK30">
        <v>33</v>
      </c>
      <c r="AL30">
        <v>43</v>
      </c>
      <c r="AM30">
        <v>68</v>
      </c>
      <c r="AN30">
        <v>1</v>
      </c>
      <c r="AO30">
        <v>45</v>
      </c>
      <c r="AP30">
        <v>18</v>
      </c>
      <c r="AQ30">
        <v>14</v>
      </c>
      <c r="AR30">
        <v>31</v>
      </c>
      <c r="AS30">
        <v>6</v>
      </c>
      <c r="AT30">
        <v>5</v>
      </c>
      <c r="AU30">
        <v>16</v>
      </c>
      <c r="AV30">
        <v>9</v>
      </c>
      <c r="AW30">
        <v>2</v>
      </c>
      <c r="AX30">
        <v>6</v>
      </c>
      <c r="AY30">
        <v>11</v>
      </c>
      <c r="AZ30">
        <v>3</v>
      </c>
      <c r="BA30">
        <v>6</v>
      </c>
      <c r="BB30">
        <v>16</v>
      </c>
      <c r="BC30">
        <v>15</v>
      </c>
      <c r="BD30">
        <v>1</v>
      </c>
      <c r="BE30">
        <v>13</v>
      </c>
      <c r="BF30">
        <v>144</v>
      </c>
      <c r="BG30">
        <v>52</v>
      </c>
      <c r="BH30">
        <v>105</v>
      </c>
      <c r="BI30">
        <v>14</v>
      </c>
      <c r="BJ30">
        <v>11</v>
      </c>
      <c r="BK30">
        <v>10</v>
      </c>
      <c r="BL30">
        <v>4</v>
      </c>
      <c r="BM30">
        <v>4</v>
      </c>
      <c r="BN30">
        <v>23</v>
      </c>
      <c r="BO30">
        <v>45</v>
      </c>
      <c r="BP30">
        <v>86</v>
      </c>
      <c r="BQ30">
        <v>13</v>
      </c>
      <c r="BR30">
        <v>22</v>
      </c>
      <c r="BS30">
        <v>19</v>
      </c>
      <c r="BT30">
        <v>11</v>
      </c>
      <c r="BU30">
        <v>3</v>
      </c>
      <c r="BV30">
        <v>4</v>
      </c>
      <c r="BW30">
        <v>8</v>
      </c>
      <c r="BX30">
        <v>88</v>
      </c>
      <c r="BY30">
        <v>83</v>
      </c>
      <c r="BZ30">
        <v>85</v>
      </c>
    </row>
    <row r="31" spans="1:78" x14ac:dyDescent="0.25">
      <c r="B31" s="7">
        <v>0.03</v>
      </c>
      <c r="C31" s="7">
        <v>0.03</v>
      </c>
      <c r="D31" s="7">
        <v>0.01</v>
      </c>
      <c r="E31" s="7">
        <v>0.02</v>
      </c>
      <c r="F31" s="7">
        <v>0.02</v>
      </c>
      <c r="G31" s="7">
        <v>0.02</v>
      </c>
      <c r="H31" s="7">
        <v>0.04</v>
      </c>
      <c r="I31" s="7">
        <v>0.01</v>
      </c>
      <c r="J31" s="7">
        <v>0.02</v>
      </c>
      <c r="K31" s="7">
        <v>0.03</v>
      </c>
      <c r="L31" s="7">
        <v>0.04</v>
      </c>
      <c r="M31" s="7">
        <v>0.03</v>
      </c>
      <c r="N31" s="7">
        <v>0.01</v>
      </c>
      <c r="O31" s="7">
        <v>0.05</v>
      </c>
      <c r="P31" s="7">
        <v>0.09</v>
      </c>
      <c r="Q31" s="7">
        <v>0.03</v>
      </c>
      <c r="R31" s="7">
        <v>0.03</v>
      </c>
      <c r="S31" s="7">
        <v>0.02</v>
      </c>
      <c r="T31" s="7">
        <v>0.03</v>
      </c>
      <c r="U31" s="7">
        <v>0.04</v>
      </c>
      <c r="V31" s="7">
        <v>0.02</v>
      </c>
      <c r="W31" s="7">
        <v>0.02</v>
      </c>
      <c r="X31" s="7">
        <v>0.06</v>
      </c>
      <c r="Y31" s="7">
        <v>0.03</v>
      </c>
      <c r="Z31" s="7">
        <v>0.03</v>
      </c>
      <c r="AA31" s="7">
        <v>0.03</v>
      </c>
      <c r="AB31" s="7">
        <v>0.03</v>
      </c>
      <c r="AC31" s="7">
        <v>0.02</v>
      </c>
      <c r="AD31" s="7">
        <v>0.02</v>
      </c>
      <c r="AE31" s="7">
        <v>7.0000000000000007E-2</v>
      </c>
      <c r="AF31" s="7">
        <v>0.02</v>
      </c>
      <c r="AG31" s="7">
        <v>0.01</v>
      </c>
      <c r="AH31" t="s">
        <v>108</v>
      </c>
      <c r="AI31" s="7">
        <v>0.02</v>
      </c>
      <c r="AJ31" s="7">
        <v>0.04</v>
      </c>
      <c r="AK31" s="7">
        <v>0.03</v>
      </c>
      <c r="AL31" s="7">
        <v>0.02</v>
      </c>
      <c r="AM31" s="7">
        <v>0.02</v>
      </c>
      <c r="AN31" s="7">
        <v>0.02</v>
      </c>
      <c r="AO31" s="7">
        <v>0.06</v>
      </c>
      <c r="AP31" s="7">
        <v>0.03</v>
      </c>
      <c r="AQ31" s="7">
        <v>0.02</v>
      </c>
      <c r="AR31" s="7">
        <v>0.06</v>
      </c>
      <c r="AS31" s="7">
        <v>0.02</v>
      </c>
      <c r="AT31" s="7">
        <v>0.01</v>
      </c>
      <c r="AU31" s="7">
        <v>0.05</v>
      </c>
      <c r="AV31" s="7">
        <v>0.02</v>
      </c>
      <c r="AW31" s="7">
        <v>0.01</v>
      </c>
      <c r="AX31" s="7">
        <v>0.01</v>
      </c>
      <c r="AY31" s="7">
        <v>0.02</v>
      </c>
      <c r="AZ31" s="7">
        <v>0.01</v>
      </c>
      <c r="BA31" s="7">
        <v>0.02</v>
      </c>
      <c r="BB31" s="7">
        <v>0.04</v>
      </c>
      <c r="BC31" s="7">
        <v>0.05</v>
      </c>
      <c r="BD31" s="7">
        <v>0.02</v>
      </c>
      <c r="BE31" s="7">
        <v>0.01</v>
      </c>
      <c r="BF31" s="7">
        <v>0.03</v>
      </c>
      <c r="BG31" s="7">
        <v>0.02</v>
      </c>
      <c r="BH31" s="7">
        <v>0.04</v>
      </c>
      <c r="BI31" s="7">
        <v>0.01</v>
      </c>
      <c r="BJ31" s="7">
        <v>0.01</v>
      </c>
      <c r="BK31" s="7">
        <v>0.01</v>
      </c>
      <c r="BL31" s="7">
        <v>0.02</v>
      </c>
      <c r="BM31">
        <v>0</v>
      </c>
      <c r="BN31" s="7">
        <v>0.01</v>
      </c>
      <c r="BO31" s="7">
        <v>0.02</v>
      </c>
      <c r="BP31" s="7">
        <v>7.0000000000000007E-2</v>
      </c>
      <c r="BQ31" s="7">
        <v>0.01</v>
      </c>
      <c r="BR31" s="7">
        <v>0.01</v>
      </c>
      <c r="BS31" s="7">
        <v>0.01</v>
      </c>
      <c r="BT31" s="7">
        <v>0.02</v>
      </c>
      <c r="BU31">
        <v>0</v>
      </c>
      <c r="BV31" s="7">
        <v>0.01</v>
      </c>
      <c r="BW31" s="7">
        <v>0.01</v>
      </c>
      <c r="BX31" s="7">
        <v>0.02</v>
      </c>
      <c r="BY31" s="7">
        <v>0.02</v>
      </c>
      <c r="BZ31" s="7">
        <v>0.02</v>
      </c>
    </row>
    <row r="32" spans="1:78" x14ac:dyDescent="0.25">
      <c r="A32" t="s">
        <v>193</v>
      </c>
      <c r="B32">
        <v>0.14299999999999999</v>
      </c>
      <c r="C32">
        <v>0.124</v>
      </c>
      <c r="D32">
        <v>0.20699999999999999</v>
      </c>
      <c r="E32">
        <v>0.31</v>
      </c>
      <c r="F32">
        <v>0.113</v>
      </c>
      <c r="G32">
        <v>6.4000000000000001E-2</v>
      </c>
      <c r="H32">
        <v>0.31</v>
      </c>
      <c r="I32">
        <v>1.4999999999999999E-2</v>
      </c>
      <c r="J32">
        <v>9.8000000000000004E-2</v>
      </c>
      <c r="K32">
        <v>0.16700000000000001</v>
      </c>
      <c r="L32">
        <v>0.32</v>
      </c>
      <c r="M32">
        <v>0.32300000000000001</v>
      </c>
      <c r="N32">
        <v>0.03</v>
      </c>
      <c r="O32">
        <v>0.22</v>
      </c>
      <c r="P32">
        <v>0.44900000000000001</v>
      </c>
      <c r="Q32">
        <v>0.27800000000000002</v>
      </c>
      <c r="R32">
        <v>0.11799999999999999</v>
      </c>
      <c r="S32">
        <v>9.1999999999999998E-2</v>
      </c>
      <c r="T32">
        <v>0.13300000000000001</v>
      </c>
      <c r="U32">
        <v>0.33100000000000002</v>
      </c>
      <c r="V32">
        <v>3.1E-2</v>
      </c>
      <c r="W32">
        <v>0.31</v>
      </c>
      <c r="X32">
        <v>0.61099999999999999</v>
      </c>
      <c r="Y32">
        <v>0.253</v>
      </c>
      <c r="Z32">
        <v>0.128</v>
      </c>
      <c r="AA32">
        <v>0.14000000000000001</v>
      </c>
      <c r="AB32">
        <v>0.125</v>
      </c>
      <c r="AC32">
        <v>0.105</v>
      </c>
      <c r="AD32">
        <v>0.112</v>
      </c>
      <c r="AE32">
        <v>0.45400000000000001</v>
      </c>
      <c r="AF32">
        <v>0.245</v>
      </c>
      <c r="AG32">
        <f>--0.391</f>
        <v>0.39100000000000001</v>
      </c>
      <c r="AH32">
        <f>--0.287</f>
        <v>0.28699999999999998</v>
      </c>
      <c r="AI32">
        <v>0.06</v>
      </c>
      <c r="AJ32">
        <v>0.50600000000000001</v>
      </c>
      <c r="AK32">
        <v>0.308</v>
      </c>
      <c r="AL32">
        <f>--0.115</f>
        <v>0.115</v>
      </c>
      <c r="AM32">
        <v>0.28899999999999998</v>
      </c>
      <c r="AN32">
        <v>0.58199999999999996</v>
      </c>
      <c r="AO32">
        <v>0.40300000000000002</v>
      </c>
      <c r="AP32">
        <v>0.123</v>
      </c>
      <c r="AQ32">
        <v>0.155</v>
      </c>
      <c r="AR32">
        <v>0.34699999999999998</v>
      </c>
      <c r="AS32">
        <v>0.28799999999999998</v>
      </c>
      <c r="AT32">
        <v>4.8000000000000001E-2</v>
      </c>
      <c r="AU32">
        <f>--0.009</f>
        <v>8.9999999999999993E-3</v>
      </c>
      <c r="AV32">
        <v>0.15</v>
      </c>
      <c r="AW32">
        <v>0.44700000000000001</v>
      </c>
      <c r="AX32">
        <v>9.6000000000000002E-2</v>
      </c>
      <c r="AY32">
        <v>0.08</v>
      </c>
      <c r="AZ32">
        <v>0.126</v>
      </c>
      <c r="BA32">
        <v>0.39900000000000002</v>
      </c>
      <c r="BB32">
        <v>7.6999999999999999E-2</v>
      </c>
      <c r="BC32">
        <f>--0.149</f>
        <v>0.14899999999999999</v>
      </c>
      <c r="BD32">
        <v>0.59699999999999998</v>
      </c>
      <c r="BE32">
        <f>--0.56</f>
        <v>0.56000000000000005</v>
      </c>
      <c r="BF32">
        <v>0.26900000000000002</v>
      </c>
      <c r="BG32">
        <f>--0.125</f>
        <v>0.125</v>
      </c>
      <c r="BH32">
        <v>0.48199999999999998</v>
      </c>
      <c r="BI32">
        <f>--0.509</f>
        <v>0.50900000000000001</v>
      </c>
      <c r="BJ32">
        <f>--0.027</f>
        <v>2.7E-2</v>
      </c>
      <c r="BK32">
        <v>0.313</v>
      </c>
      <c r="BL32">
        <f>--0.212</f>
        <v>0.21199999999999999</v>
      </c>
      <c r="BM32">
        <f>--0.604</f>
        <v>0.60399999999999998</v>
      </c>
      <c r="BN32">
        <f>--0.062</f>
        <v>6.2E-2</v>
      </c>
      <c r="BO32">
        <v>0.372</v>
      </c>
      <c r="BP32">
        <v>0.58499999999999996</v>
      </c>
      <c r="BQ32">
        <f>--0.386</f>
        <v>0.38600000000000001</v>
      </c>
      <c r="BR32">
        <f>--0.435</f>
        <v>0.435</v>
      </c>
      <c r="BS32">
        <f>--0.437</f>
        <v>0.437</v>
      </c>
      <c r="BT32">
        <f>--0.303</f>
        <v>0.30299999999999999</v>
      </c>
      <c r="BU32">
        <f>--0.791</f>
        <v>0.79100000000000004</v>
      </c>
      <c r="BV32">
        <v>3.0000000000000001E-3</v>
      </c>
      <c r="BW32">
        <f>--0.501</f>
        <v>0.501</v>
      </c>
      <c r="BX32">
        <v>8.6999999999999994E-2</v>
      </c>
      <c r="BY32">
        <v>6.3E-2</v>
      </c>
      <c r="BZ32">
        <v>7.9000000000000001E-2</v>
      </c>
    </row>
    <row r="33" spans="1:78" x14ac:dyDescent="0.25">
      <c r="A33" t="s">
        <v>194</v>
      </c>
      <c r="B33">
        <v>1.3220000000000001</v>
      </c>
      <c r="C33">
        <v>1.3120000000000001</v>
      </c>
      <c r="D33">
        <v>1.383</v>
      </c>
      <c r="E33">
        <v>1.35</v>
      </c>
      <c r="F33">
        <v>1.3</v>
      </c>
      <c r="G33">
        <v>1.34</v>
      </c>
      <c r="H33">
        <v>1.288</v>
      </c>
      <c r="I33">
        <v>1.3759999999999999</v>
      </c>
      <c r="J33">
        <v>1.3260000000000001</v>
      </c>
      <c r="K33">
        <v>1.3109999999999999</v>
      </c>
      <c r="L33">
        <v>1.2470000000000001</v>
      </c>
      <c r="M33">
        <v>1.268</v>
      </c>
      <c r="N33">
        <v>1.341</v>
      </c>
      <c r="O33">
        <v>1.3149999999999999</v>
      </c>
      <c r="P33">
        <v>1.1970000000000001</v>
      </c>
      <c r="Q33">
        <v>1.35</v>
      </c>
      <c r="R33">
        <v>1.3149999999999999</v>
      </c>
      <c r="S33">
        <v>1.34</v>
      </c>
      <c r="T33">
        <v>1.2669999999999999</v>
      </c>
      <c r="U33">
        <v>1.2929999999999999</v>
      </c>
      <c r="V33">
        <v>1.335</v>
      </c>
      <c r="W33">
        <v>1.242</v>
      </c>
      <c r="X33">
        <v>1.1919999999999999</v>
      </c>
      <c r="Y33">
        <v>1.337</v>
      </c>
      <c r="Z33">
        <v>1.319</v>
      </c>
      <c r="AA33">
        <v>1.3220000000000001</v>
      </c>
      <c r="AB33">
        <v>1.319</v>
      </c>
      <c r="AC33">
        <v>1.3220000000000001</v>
      </c>
      <c r="AD33">
        <v>1.3240000000000001</v>
      </c>
      <c r="AE33">
        <v>1.2689999999999999</v>
      </c>
      <c r="AF33">
        <v>1.2989999999999999</v>
      </c>
      <c r="AG33">
        <v>1.335</v>
      </c>
      <c r="AH33">
        <v>1.26</v>
      </c>
      <c r="AI33">
        <v>1.34</v>
      </c>
      <c r="AJ33">
        <v>1.1859999999999999</v>
      </c>
      <c r="AK33">
        <v>1.2490000000000001</v>
      </c>
      <c r="AL33">
        <v>1.363</v>
      </c>
      <c r="AM33">
        <v>1.266</v>
      </c>
      <c r="AN33">
        <v>1.3160000000000001</v>
      </c>
      <c r="AO33">
        <v>1.2529999999999999</v>
      </c>
      <c r="AP33">
        <v>1.2549999999999999</v>
      </c>
      <c r="AQ33">
        <v>1.252</v>
      </c>
      <c r="AR33">
        <v>1.1970000000000001</v>
      </c>
      <c r="AS33">
        <v>1.391</v>
      </c>
      <c r="AT33">
        <v>1.3340000000000001</v>
      </c>
      <c r="AU33">
        <v>1.393</v>
      </c>
      <c r="AV33">
        <v>1.2789999999999999</v>
      </c>
      <c r="AW33">
        <v>1.3240000000000001</v>
      </c>
      <c r="AX33">
        <v>1.389</v>
      </c>
      <c r="AY33">
        <v>1.3759999999999999</v>
      </c>
      <c r="AZ33">
        <v>1.3120000000000001</v>
      </c>
      <c r="BA33">
        <v>1.365</v>
      </c>
      <c r="BB33">
        <v>1.2669999999999999</v>
      </c>
      <c r="BC33">
        <v>1.4059999999999999</v>
      </c>
      <c r="BD33">
        <v>1.5049999999999999</v>
      </c>
      <c r="BE33">
        <v>1.3240000000000001</v>
      </c>
      <c r="BF33">
        <v>1.282</v>
      </c>
      <c r="BG33">
        <v>1.3540000000000001</v>
      </c>
      <c r="BH33">
        <v>1.198</v>
      </c>
      <c r="BI33">
        <v>1.272</v>
      </c>
      <c r="BJ33">
        <v>1.3740000000000001</v>
      </c>
      <c r="BK33">
        <v>1.2849999999999999</v>
      </c>
      <c r="BL33">
        <v>1.351</v>
      </c>
      <c r="BM33">
        <v>1.2809999999999999</v>
      </c>
      <c r="BN33">
        <v>1.32</v>
      </c>
      <c r="BO33">
        <v>1.2669999999999999</v>
      </c>
      <c r="BP33">
        <v>1.151</v>
      </c>
      <c r="BQ33">
        <v>1.335</v>
      </c>
      <c r="BR33">
        <v>1.304</v>
      </c>
      <c r="BS33">
        <v>1.278</v>
      </c>
      <c r="BT33">
        <v>1.37</v>
      </c>
      <c r="BU33">
        <v>1.232</v>
      </c>
      <c r="BV33">
        <v>1.3819999999999999</v>
      </c>
      <c r="BW33">
        <v>1.2949999999999999</v>
      </c>
      <c r="BX33">
        <v>1.333</v>
      </c>
      <c r="BY33">
        <v>1.341</v>
      </c>
      <c r="BZ33">
        <v>1.323</v>
      </c>
    </row>
    <row r="34" spans="1:78" x14ac:dyDescent="0.25">
      <c r="A34" t="s">
        <v>195</v>
      </c>
      <c r="B34">
        <v>0</v>
      </c>
      <c r="C34">
        <v>0</v>
      </c>
      <c r="D34">
        <v>4.0000000000000001E-3</v>
      </c>
      <c r="E34">
        <v>5.0000000000000001E-3</v>
      </c>
      <c r="F34">
        <v>2E-3</v>
      </c>
      <c r="G34">
        <v>1E-3</v>
      </c>
      <c r="H34">
        <v>1E-3</v>
      </c>
      <c r="I34">
        <v>2E-3</v>
      </c>
      <c r="J34">
        <v>1E-3</v>
      </c>
      <c r="K34">
        <v>2E-3</v>
      </c>
      <c r="L34">
        <v>1E-3</v>
      </c>
      <c r="M34">
        <v>1E-3</v>
      </c>
      <c r="N34">
        <v>1E-3</v>
      </c>
      <c r="O34">
        <v>3.0000000000000001E-3</v>
      </c>
      <c r="P34">
        <v>7.0000000000000001E-3</v>
      </c>
      <c r="Q34">
        <v>2E-3</v>
      </c>
      <c r="R34">
        <v>0</v>
      </c>
      <c r="S34">
        <v>1E-3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3.0000000000000001E-3</v>
      </c>
      <c r="AD34">
        <v>0</v>
      </c>
      <c r="AE34">
        <v>3.0000000000000001E-3</v>
      </c>
      <c r="AF34">
        <v>0</v>
      </c>
      <c r="AG34">
        <v>2E-3</v>
      </c>
      <c r="AH34">
        <v>4.2999999999999997E-2</v>
      </c>
      <c r="AI34">
        <v>0</v>
      </c>
      <c r="AJ34">
        <v>2E-3</v>
      </c>
      <c r="AK34">
        <v>1E-3</v>
      </c>
      <c r="AL34">
        <v>1E-3</v>
      </c>
      <c r="AM34">
        <v>1E-3</v>
      </c>
      <c r="AN34">
        <v>3.2000000000000001E-2</v>
      </c>
      <c r="AO34">
        <v>2E-3</v>
      </c>
      <c r="AP34">
        <v>3.0000000000000001E-3</v>
      </c>
      <c r="AQ34">
        <v>3.0000000000000001E-3</v>
      </c>
      <c r="AR34">
        <v>3.0000000000000001E-3</v>
      </c>
      <c r="AS34">
        <v>6.0000000000000001E-3</v>
      </c>
      <c r="AT34">
        <v>3.0000000000000001E-3</v>
      </c>
      <c r="AU34">
        <v>6.0000000000000001E-3</v>
      </c>
      <c r="AV34">
        <v>3.0000000000000001E-3</v>
      </c>
      <c r="AW34">
        <v>1.4E-2</v>
      </c>
      <c r="AX34">
        <v>5.0000000000000001E-3</v>
      </c>
      <c r="AY34">
        <v>3.0000000000000001E-3</v>
      </c>
      <c r="AZ34">
        <v>4.0000000000000001E-3</v>
      </c>
      <c r="BA34">
        <v>6.0000000000000001E-3</v>
      </c>
      <c r="BB34">
        <v>4.0000000000000001E-3</v>
      </c>
      <c r="BC34">
        <v>6.0000000000000001E-3</v>
      </c>
      <c r="BD34">
        <v>9.9000000000000005E-2</v>
      </c>
      <c r="BE34">
        <v>2E-3</v>
      </c>
      <c r="BF34">
        <v>0</v>
      </c>
      <c r="BG34">
        <v>1E-3</v>
      </c>
      <c r="BH34">
        <v>1E-3</v>
      </c>
      <c r="BI34">
        <v>1E-3</v>
      </c>
      <c r="BJ34">
        <v>2E-3</v>
      </c>
      <c r="BK34">
        <v>2E-3</v>
      </c>
      <c r="BL34">
        <v>8.9999999999999993E-3</v>
      </c>
      <c r="BM34">
        <v>2E-3</v>
      </c>
      <c r="BN34">
        <v>1E-3</v>
      </c>
      <c r="BO34">
        <v>1E-3</v>
      </c>
      <c r="BP34">
        <v>1E-3</v>
      </c>
      <c r="BQ34">
        <v>2E-3</v>
      </c>
      <c r="BR34">
        <v>1E-3</v>
      </c>
      <c r="BS34">
        <v>1E-3</v>
      </c>
      <c r="BT34">
        <v>4.0000000000000001E-3</v>
      </c>
      <c r="BU34">
        <v>3.0000000000000001E-3</v>
      </c>
      <c r="BV34">
        <v>7.0000000000000001E-3</v>
      </c>
      <c r="BW34">
        <v>2E-3</v>
      </c>
      <c r="BX34">
        <v>0</v>
      </c>
      <c r="BY34">
        <v>0</v>
      </c>
      <c r="BZ34">
        <v>1E-3</v>
      </c>
    </row>
  </sheetData>
  <pageMargins left="0.7" right="0.7" top="0.75" bottom="0.75" header="0.3" footer="0.3"/>
  <pageSetup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943</v>
      </c>
    </row>
    <row r="2" spans="1:78" x14ac:dyDescent="0.25">
      <c r="A2" t="e">
        <f>- I worry that if I switch things will go wrong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326</v>
      </c>
      <c r="B12">
        <v>694</v>
      </c>
      <c r="C12">
        <v>541</v>
      </c>
      <c r="D12">
        <v>101</v>
      </c>
      <c r="E12">
        <v>51</v>
      </c>
      <c r="F12">
        <v>99</v>
      </c>
      <c r="G12">
        <v>331</v>
      </c>
      <c r="H12">
        <v>265</v>
      </c>
      <c r="I12">
        <v>147</v>
      </c>
      <c r="J12">
        <v>211</v>
      </c>
      <c r="K12">
        <v>141</v>
      </c>
      <c r="L12">
        <v>195</v>
      </c>
      <c r="M12">
        <v>230</v>
      </c>
      <c r="N12">
        <v>350</v>
      </c>
      <c r="O12">
        <v>84</v>
      </c>
      <c r="P12">
        <v>29</v>
      </c>
      <c r="Q12">
        <v>159</v>
      </c>
      <c r="R12">
        <v>535</v>
      </c>
      <c r="S12">
        <v>413</v>
      </c>
      <c r="T12">
        <v>112</v>
      </c>
      <c r="U12">
        <v>149</v>
      </c>
      <c r="V12">
        <v>422</v>
      </c>
      <c r="W12">
        <v>107</v>
      </c>
      <c r="X12">
        <v>162</v>
      </c>
      <c r="Y12">
        <v>107</v>
      </c>
      <c r="Z12">
        <v>587</v>
      </c>
      <c r="AA12">
        <v>690</v>
      </c>
      <c r="AB12">
        <v>583</v>
      </c>
      <c r="AC12">
        <v>77</v>
      </c>
      <c r="AD12">
        <v>541</v>
      </c>
      <c r="AE12">
        <v>68</v>
      </c>
      <c r="AF12">
        <v>613</v>
      </c>
      <c r="AG12">
        <v>48</v>
      </c>
      <c r="AH12">
        <v>1</v>
      </c>
      <c r="AI12">
        <v>473</v>
      </c>
      <c r="AJ12">
        <v>87</v>
      </c>
      <c r="AK12">
        <v>126</v>
      </c>
      <c r="AL12">
        <v>247</v>
      </c>
      <c r="AM12">
        <v>343</v>
      </c>
      <c r="AN12">
        <v>13</v>
      </c>
      <c r="AO12">
        <v>88</v>
      </c>
      <c r="AP12">
        <v>47</v>
      </c>
      <c r="AQ12">
        <v>48</v>
      </c>
      <c r="AR12">
        <v>58</v>
      </c>
      <c r="AS12">
        <v>44</v>
      </c>
      <c r="AT12">
        <v>61</v>
      </c>
      <c r="AU12">
        <v>49</v>
      </c>
      <c r="AV12">
        <v>57</v>
      </c>
      <c r="AW12">
        <v>29</v>
      </c>
      <c r="AX12">
        <v>69</v>
      </c>
      <c r="AY12">
        <v>69</v>
      </c>
      <c r="AZ12">
        <v>35</v>
      </c>
      <c r="BA12">
        <v>39</v>
      </c>
      <c r="BB12">
        <v>47</v>
      </c>
      <c r="BC12">
        <v>35</v>
      </c>
      <c r="BD12">
        <v>7</v>
      </c>
      <c r="BE12">
        <v>57</v>
      </c>
      <c r="BF12">
        <v>637</v>
      </c>
      <c r="BG12">
        <v>316</v>
      </c>
      <c r="BH12">
        <v>378</v>
      </c>
      <c r="BI12">
        <v>76</v>
      </c>
      <c r="BJ12">
        <v>95</v>
      </c>
      <c r="BK12">
        <v>112</v>
      </c>
      <c r="BL12">
        <v>17</v>
      </c>
      <c r="BM12">
        <v>54</v>
      </c>
      <c r="BN12">
        <v>170</v>
      </c>
      <c r="BO12">
        <v>294</v>
      </c>
      <c r="BP12">
        <v>176</v>
      </c>
      <c r="BQ12">
        <v>88</v>
      </c>
      <c r="BR12">
        <v>115</v>
      </c>
      <c r="BS12">
        <v>113</v>
      </c>
      <c r="BT12">
        <v>40</v>
      </c>
      <c r="BU12">
        <v>25</v>
      </c>
      <c r="BV12">
        <v>34</v>
      </c>
      <c r="BW12">
        <v>56</v>
      </c>
      <c r="BX12">
        <v>447</v>
      </c>
      <c r="BY12">
        <v>443</v>
      </c>
      <c r="BZ12">
        <v>385</v>
      </c>
    </row>
    <row r="13" spans="1:78" x14ac:dyDescent="0.25">
      <c r="B13" s="7">
        <v>0.12</v>
      </c>
      <c r="C13" s="7">
        <v>0.11</v>
      </c>
      <c r="D13" s="7">
        <v>0.18</v>
      </c>
      <c r="E13" s="7">
        <v>0.14000000000000001</v>
      </c>
      <c r="F13" s="7">
        <v>0.08</v>
      </c>
      <c r="G13" s="7">
        <v>0.11</v>
      </c>
      <c r="H13" s="7">
        <v>0.15</v>
      </c>
      <c r="I13" s="7">
        <v>0.1</v>
      </c>
      <c r="J13" s="7">
        <v>0.11</v>
      </c>
      <c r="K13" s="7">
        <v>0.11</v>
      </c>
      <c r="L13" s="7">
        <v>0.14000000000000001</v>
      </c>
      <c r="M13" s="7">
        <v>0.14000000000000001</v>
      </c>
      <c r="N13" s="7">
        <v>0.1</v>
      </c>
      <c r="O13" s="7">
        <v>0.13</v>
      </c>
      <c r="P13" s="7">
        <v>0.15</v>
      </c>
      <c r="Q13" s="7">
        <v>0.17</v>
      </c>
      <c r="R13" s="7">
        <v>0.11</v>
      </c>
      <c r="S13" s="7">
        <v>0.11</v>
      </c>
      <c r="T13" s="7">
        <v>0.09</v>
      </c>
      <c r="U13" s="7">
        <v>0.15</v>
      </c>
      <c r="V13" s="7">
        <v>0.09</v>
      </c>
      <c r="W13" s="7">
        <v>0.18</v>
      </c>
      <c r="X13" s="7">
        <v>0.19</v>
      </c>
      <c r="Y13" s="7">
        <v>0.15</v>
      </c>
      <c r="Z13" s="7">
        <v>0.11</v>
      </c>
      <c r="AA13" s="7">
        <v>0.12</v>
      </c>
      <c r="AB13" s="7">
        <v>0.11</v>
      </c>
      <c r="AC13" s="7">
        <v>0.11</v>
      </c>
      <c r="AD13" s="7">
        <v>0.12</v>
      </c>
      <c r="AE13" s="7">
        <v>0.13</v>
      </c>
      <c r="AF13" s="7">
        <v>0.13</v>
      </c>
      <c r="AG13" s="7">
        <v>0.05</v>
      </c>
      <c r="AH13" s="7">
        <v>0.03</v>
      </c>
      <c r="AI13" s="7">
        <v>0.11</v>
      </c>
      <c r="AJ13" s="7">
        <v>0.16</v>
      </c>
      <c r="AK13" s="7">
        <v>0.13</v>
      </c>
      <c r="AL13" s="7">
        <v>0.1</v>
      </c>
      <c r="AM13" s="7">
        <v>0.12</v>
      </c>
      <c r="AN13" s="7">
        <v>0.22</v>
      </c>
      <c r="AO13" s="7">
        <v>0.13</v>
      </c>
      <c r="AP13" s="7">
        <v>0.08</v>
      </c>
      <c r="AQ13" s="7">
        <v>0.08</v>
      </c>
      <c r="AR13" s="7">
        <v>0.11</v>
      </c>
      <c r="AS13" s="7">
        <v>0.14000000000000001</v>
      </c>
      <c r="AT13" s="7">
        <v>0.11</v>
      </c>
      <c r="AU13" s="7">
        <v>0.14000000000000001</v>
      </c>
      <c r="AV13" s="7">
        <v>0.12</v>
      </c>
      <c r="AW13" s="7">
        <v>0.2</v>
      </c>
      <c r="AX13" s="7">
        <v>0.17</v>
      </c>
      <c r="AY13" s="7">
        <v>0.13</v>
      </c>
      <c r="AZ13" s="7">
        <v>0.08</v>
      </c>
      <c r="BA13" s="7">
        <v>0.13</v>
      </c>
      <c r="BB13" s="7">
        <v>0.11</v>
      </c>
      <c r="BC13" s="7">
        <v>0.11</v>
      </c>
      <c r="BD13" s="7">
        <v>0.27</v>
      </c>
      <c r="BE13" s="7">
        <v>0.06</v>
      </c>
      <c r="BF13" s="7">
        <v>0.13</v>
      </c>
      <c r="BG13" s="7">
        <v>0.1</v>
      </c>
      <c r="BH13" s="7">
        <v>0.14000000000000001</v>
      </c>
      <c r="BI13" s="7">
        <v>0.06</v>
      </c>
      <c r="BJ13" s="7">
        <v>0.11</v>
      </c>
      <c r="BK13" s="7">
        <v>0.15</v>
      </c>
      <c r="BL13" s="7">
        <v>0.08</v>
      </c>
      <c r="BM13" s="7">
        <v>0.06</v>
      </c>
      <c r="BN13" s="7">
        <v>0.1</v>
      </c>
      <c r="BO13" s="7">
        <v>0.14000000000000001</v>
      </c>
      <c r="BP13" s="7">
        <v>0.14000000000000001</v>
      </c>
      <c r="BQ13" s="7">
        <v>0.09</v>
      </c>
      <c r="BR13" s="7">
        <v>7.0000000000000007E-2</v>
      </c>
      <c r="BS13" s="7">
        <v>7.0000000000000007E-2</v>
      </c>
      <c r="BT13" s="7">
        <v>0.09</v>
      </c>
      <c r="BU13" s="7">
        <v>0.05</v>
      </c>
      <c r="BV13" s="7">
        <v>0.12</v>
      </c>
      <c r="BW13" s="7">
        <v>7.0000000000000007E-2</v>
      </c>
      <c r="BX13" s="7">
        <v>0.11</v>
      </c>
      <c r="BY13" s="7">
        <v>0.11</v>
      </c>
      <c r="BZ13" s="7">
        <v>0.11</v>
      </c>
    </row>
    <row r="14" spans="1:78" x14ac:dyDescent="0.25">
      <c r="A14" t="s">
        <v>327</v>
      </c>
      <c r="B14">
        <v>1476</v>
      </c>
      <c r="C14">
        <v>1237</v>
      </c>
      <c r="D14">
        <v>132</v>
      </c>
      <c r="E14">
        <v>107</v>
      </c>
      <c r="F14">
        <v>267</v>
      </c>
      <c r="G14">
        <v>728</v>
      </c>
      <c r="H14">
        <v>481</v>
      </c>
      <c r="I14">
        <v>317</v>
      </c>
      <c r="J14">
        <v>458</v>
      </c>
      <c r="K14">
        <v>308</v>
      </c>
      <c r="L14">
        <v>393</v>
      </c>
      <c r="M14">
        <v>486</v>
      </c>
      <c r="N14">
        <v>806</v>
      </c>
      <c r="O14">
        <v>130</v>
      </c>
      <c r="P14">
        <v>55</v>
      </c>
      <c r="Q14">
        <v>277</v>
      </c>
      <c r="R14">
        <v>1199</v>
      </c>
      <c r="S14">
        <v>892</v>
      </c>
      <c r="T14">
        <v>301</v>
      </c>
      <c r="U14">
        <v>260</v>
      </c>
      <c r="V14">
        <v>1037</v>
      </c>
      <c r="W14">
        <v>179</v>
      </c>
      <c r="X14">
        <v>255</v>
      </c>
      <c r="Y14">
        <v>186</v>
      </c>
      <c r="Z14">
        <v>1290</v>
      </c>
      <c r="AA14">
        <v>1471</v>
      </c>
      <c r="AB14">
        <v>1285</v>
      </c>
      <c r="AC14">
        <v>174</v>
      </c>
      <c r="AD14">
        <v>1161</v>
      </c>
      <c r="AE14">
        <v>127</v>
      </c>
      <c r="AF14">
        <v>1223</v>
      </c>
      <c r="AG14">
        <v>173</v>
      </c>
      <c r="AH14">
        <v>8</v>
      </c>
      <c r="AI14">
        <v>1048</v>
      </c>
      <c r="AJ14">
        <v>138</v>
      </c>
      <c r="AK14">
        <v>269</v>
      </c>
      <c r="AL14">
        <v>533</v>
      </c>
      <c r="AM14">
        <v>755</v>
      </c>
      <c r="AN14">
        <v>16</v>
      </c>
      <c r="AO14">
        <v>167</v>
      </c>
      <c r="AP14">
        <v>144</v>
      </c>
      <c r="AQ14">
        <v>157</v>
      </c>
      <c r="AR14">
        <v>112</v>
      </c>
      <c r="AS14">
        <v>81</v>
      </c>
      <c r="AT14">
        <v>133</v>
      </c>
      <c r="AU14">
        <v>65</v>
      </c>
      <c r="AV14">
        <v>129</v>
      </c>
      <c r="AW14">
        <v>40</v>
      </c>
      <c r="AX14">
        <v>91</v>
      </c>
      <c r="AY14">
        <v>127</v>
      </c>
      <c r="AZ14">
        <v>113</v>
      </c>
      <c r="BA14">
        <v>91</v>
      </c>
      <c r="BB14">
        <v>116</v>
      </c>
      <c r="BC14">
        <v>69</v>
      </c>
      <c r="BD14">
        <v>9</v>
      </c>
      <c r="BE14">
        <v>156</v>
      </c>
      <c r="BF14">
        <v>1320</v>
      </c>
      <c r="BG14">
        <v>726</v>
      </c>
      <c r="BH14">
        <v>750</v>
      </c>
      <c r="BI14">
        <v>212</v>
      </c>
      <c r="BJ14">
        <v>210</v>
      </c>
      <c r="BK14">
        <v>216</v>
      </c>
      <c r="BL14">
        <v>55</v>
      </c>
      <c r="BM14">
        <v>167</v>
      </c>
      <c r="BN14">
        <v>388</v>
      </c>
      <c r="BO14">
        <v>584</v>
      </c>
      <c r="BP14">
        <v>337</v>
      </c>
      <c r="BQ14">
        <v>210</v>
      </c>
      <c r="BR14">
        <v>304</v>
      </c>
      <c r="BS14">
        <v>303</v>
      </c>
      <c r="BT14">
        <v>88</v>
      </c>
      <c r="BU14">
        <v>76</v>
      </c>
      <c r="BV14">
        <v>68</v>
      </c>
      <c r="BW14">
        <v>156</v>
      </c>
      <c r="BX14">
        <v>1006</v>
      </c>
      <c r="BY14">
        <v>997</v>
      </c>
      <c r="BZ14">
        <v>886</v>
      </c>
    </row>
    <row r="15" spans="1:78" x14ac:dyDescent="0.25">
      <c r="B15" s="7">
        <v>0.25</v>
      </c>
      <c r="C15" s="7">
        <v>0.24</v>
      </c>
      <c r="D15" s="7">
        <v>0.24</v>
      </c>
      <c r="E15" s="7">
        <v>0.3</v>
      </c>
      <c r="F15" s="7">
        <v>0.23</v>
      </c>
      <c r="G15" s="7">
        <v>0.23</v>
      </c>
      <c r="H15" s="7">
        <v>0.28000000000000003</v>
      </c>
      <c r="I15" s="7">
        <v>0.22</v>
      </c>
      <c r="J15" s="7">
        <v>0.24</v>
      </c>
      <c r="K15" s="7">
        <v>0.25</v>
      </c>
      <c r="L15" s="7">
        <v>0.28000000000000003</v>
      </c>
      <c r="M15" s="7">
        <v>0.28999999999999998</v>
      </c>
      <c r="N15" s="7">
        <v>0.23</v>
      </c>
      <c r="O15" s="7">
        <v>0.2</v>
      </c>
      <c r="P15" s="7">
        <v>0.28000000000000003</v>
      </c>
      <c r="Q15" s="7">
        <v>0.28999999999999998</v>
      </c>
      <c r="R15" s="7">
        <v>0.24</v>
      </c>
      <c r="S15" s="7">
        <v>0.24</v>
      </c>
      <c r="T15" s="7">
        <v>0.24</v>
      </c>
      <c r="U15" s="7">
        <v>0.27</v>
      </c>
      <c r="V15" s="7">
        <v>0.23</v>
      </c>
      <c r="W15" s="7">
        <v>0.3</v>
      </c>
      <c r="X15" s="7">
        <v>0.28999999999999998</v>
      </c>
      <c r="Y15" s="7">
        <v>0.26</v>
      </c>
      <c r="Z15" s="7">
        <v>0.24</v>
      </c>
      <c r="AA15" s="7">
        <v>0.25</v>
      </c>
      <c r="AB15" s="7">
        <v>0.24</v>
      </c>
      <c r="AC15" s="7">
        <v>0.24</v>
      </c>
      <c r="AD15" s="7">
        <v>0.25</v>
      </c>
      <c r="AE15" s="7">
        <v>0.24</v>
      </c>
      <c r="AF15" s="7">
        <v>0.26</v>
      </c>
      <c r="AG15" s="7">
        <v>0.19</v>
      </c>
      <c r="AH15" s="7">
        <v>0.21</v>
      </c>
      <c r="AI15" s="7">
        <v>0.24</v>
      </c>
      <c r="AJ15" s="7">
        <v>0.25</v>
      </c>
      <c r="AK15" s="7">
        <v>0.27</v>
      </c>
      <c r="AL15" s="7">
        <v>0.23</v>
      </c>
      <c r="AM15" s="7">
        <v>0.27</v>
      </c>
      <c r="AN15" s="7">
        <v>0.28000000000000003</v>
      </c>
      <c r="AO15" s="7">
        <v>0.24</v>
      </c>
      <c r="AP15" s="7">
        <v>0.24</v>
      </c>
      <c r="AQ15" s="7">
        <v>0.28000000000000003</v>
      </c>
      <c r="AR15" s="7">
        <v>0.21</v>
      </c>
      <c r="AS15" s="7">
        <v>0.25</v>
      </c>
      <c r="AT15" s="7">
        <v>0.24</v>
      </c>
      <c r="AU15" s="7">
        <v>0.19</v>
      </c>
      <c r="AV15" s="7">
        <v>0.26</v>
      </c>
      <c r="AW15" s="7">
        <v>0.28000000000000003</v>
      </c>
      <c r="AX15" s="7">
        <v>0.22</v>
      </c>
      <c r="AY15" s="7">
        <v>0.24</v>
      </c>
      <c r="AZ15" s="7">
        <v>0.27</v>
      </c>
      <c r="BA15" s="7">
        <v>0.31</v>
      </c>
      <c r="BB15" s="7">
        <v>0.26</v>
      </c>
      <c r="BC15" s="7">
        <v>0.22</v>
      </c>
      <c r="BD15" s="7">
        <v>0.34</v>
      </c>
      <c r="BE15" s="7">
        <v>0.17</v>
      </c>
      <c r="BF15" s="7">
        <v>0.26</v>
      </c>
      <c r="BG15" s="7">
        <v>0.22</v>
      </c>
      <c r="BH15" s="7">
        <v>0.28000000000000003</v>
      </c>
      <c r="BI15" s="7">
        <v>0.16</v>
      </c>
      <c r="BJ15" s="7">
        <v>0.24</v>
      </c>
      <c r="BK15" s="7">
        <v>0.28000000000000003</v>
      </c>
      <c r="BL15" s="7">
        <v>0.27</v>
      </c>
      <c r="BM15" s="7">
        <v>0.19</v>
      </c>
      <c r="BN15" s="7">
        <v>0.23</v>
      </c>
      <c r="BO15" s="7">
        <v>0.27</v>
      </c>
      <c r="BP15" s="7">
        <v>0.27</v>
      </c>
      <c r="BQ15" s="7">
        <v>0.21</v>
      </c>
      <c r="BR15" s="7">
        <v>0.19</v>
      </c>
      <c r="BS15" s="7">
        <v>0.2</v>
      </c>
      <c r="BT15" s="7">
        <v>0.19</v>
      </c>
      <c r="BU15" s="7">
        <v>0.14000000000000001</v>
      </c>
      <c r="BV15" s="7">
        <v>0.23</v>
      </c>
      <c r="BW15" s="7">
        <v>0.21</v>
      </c>
      <c r="BX15" s="7">
        <v>0.25</v>
      </c>
      <c r="BY15" s="7">
        <v>0.25</v>
      </c>
      <c r="BZ15" s="7">
        <v>0.25</v>
      </c>
    </row>
    <row r="16" spans="1:78" x14ac:dyDescent="0.25">
      <c r="A16" t="s">
        <v>334</v>
      </c>
      <c r="B16">
        <v>992</v>
      </c>
      <c r="C16">
        <v>828</v>
      </c>
      <c r="D16">
        <v>104</v>
      </c>
      <c r="E16">
        <v>60</v>
      </c>
      <c r="F16">
        <v>247</v>
      </c>
      <c r="G16">
        <v>493</v>
      </c>
      <c r="H16">
        <v>252</v>
      </c>
      <c r="I16">
        <v>205</v>
      </c>
      <c r="J16">
        <v>305</v>
      </c>
      <c r="K16">
        <v>218</v>
      </c>
      <c r="L16">
        <v>264</v>
      </c>
      <c r="M16">
        <v>284</v>
      </c>
      <c r="N16">
        <v>515</v>
      </c>
      <c r="O16">
        <v>155</v>
      </c>
      <c r="P16">
        <v>38</v>
      </c>
      <c r="Q16">
        <v>137</v>
      </c>
      <c r="R16">
        <v>854</v>
      </c>
      <c r="S16">
        <v>564</v>
      </c>
      <c r="T16">
        <v>240</v>
      </c>
      <c r="U16">
        <v>174</v>
      </c>
      <c r="V16">
        <v>708</v>
      </c>
      <c r="W16">
        <v>108</v>
      </c>
      <c r="X16">
        <v>161</v>
      </c>
      <c r="Y16">
        <v>128</v>
      </c>
      <c r="Z16">
        <v>863</v>
      </c>
      <c r="AA16">
        <v>989</v>
      </c>
      <c r="AB16">
        <v>860</v>
      </c>
      <c r="AC16">
        <v>106</v>
      </c>
      <c r="AD16">
        <v>749</v>
      </c>
      <c r="AE16">
        <v>120</v>
      </c>
      <c r="AF16">
        <v>802</v>
      </c>
      <c r="AG16">
        <v>118</v>
      </c>
      <c r="AH16">
        <v>8</v>
      </c>
      <c r="AI16">
        <v>670</v>
      </c>
      <c r="AJ16">
        <v>113</v>
      </c>
      <c r="AK16">
        <v>191</v>
      </c>
      <c r="AL16">
        <v>304</v>
      </c>
      <c r="AM16">
        <v>532</v>
      </c>
      <c r="AN16">
        <v>6</v>
      </c>
      <c r="AO16">
        <v>147</v>
      </c>
      <c r="AP16">
        <v>94</v>
      </c>
      <c r="AQ16">
        <v>88</v>
      </c>
      <c r="AR16">
        <v>149</v>
      </c>
      <c r="AS16">
        <v>47</v>
      </c>
      <c r="AT16">
        <v>75</v>
      </c>
      <c r="AU16">
        <v>48</v>
      </c>
      <c r="AV16">
        <v>85</v>
      </c>
      <c r="AW16">
        <v>28</v>
      </c>
      <c r="AX16">
        <v>75</v>
      </c>
      <c r="AY16">
        <v>70</v>
      </c>
      <c r="AZ16">
        <v>56</v>
      </c>
      <c r="BA16">
        <v>47</v>
      </c>
      <c r="BB16">
        <v>77</v>
      </c>
      <c r="BC16">
        <v>50</v>
      </c>
      <c r="BD16">
        <v>2</v>
      </c>
      <c r="BE16">
        <v>106</v>
      </c>
      <c r="BF16">
        <v>886</v>
      </c>
      <c r="BG16">
        <v>430</v>
      </c>
      <c r="BH16">
        <v>562</v>
      </c>
      <c r="BI16">
        <v>153</v>
      </c>
      <c r="BJ16">
        <v>107</v>
      </c>
      <c r="BK16">
        <v>104</v>
      </c>
      <c r="BL16">
        <v>26</v>
      </c>
      <c r="BM16">
        <v>80</v>
      </c>
      <c r="BN16">
        <v>226</v>
      </c>
      <c r="BO16">
        <v>406</v>
      </c>
      <c r="BP16">
        <v>280</v>
      </c>
      <c r="BQ16">
        <v>117</v>
      </c>
      <c r="BR16">
        <v>169</v>
      </c>
      <c r="BS16">
        <v>176</v>
      </c>
      <c r="BT16">
        <v>64</v>
      </c>
      <c r="BU16">
        <v>48</v>
      </c>
      <c r="BV16">
        <v>40</v>
      </c>
      <c r="BW16">
        <v>84</v>
      </c>
      <c r="BX16">
        <v>598</v>
      </c>
      <c r="BY16">
        <v>591</v>
      </c>
      <c r="BZ16">
        <v>524</v>
      </c>
    </row>
    <row r="17" spans="1:78" x14ac:dyDescent="0.25">
      <c r="B17" s="7">
        <v>0.17</v>
      </c>
      <c r="C17" s="7">
        <v>0.16</v>
      </c>
      <c r="D17" s="7">
        <v>0.19</v>
      </c>
      <c r="E17" s="7">
        <v>0.17</v>
      </c>
      <c r="F17" s="7">
        <v>0.21</v>
      </c>
      <c r="G17" s="7">
        <v>0.16</v>
      </c>
      <c r="H17" s="7">
        <v>0.15</v>
      </c>
      <c r="I17" s="7">
        <v>0.14000000000000001</v>
      </c>
      <c r="J17" s="7">
        <v>0.16</v>
      </c>
      <c r="K17" s="7">
        <v>0.18</v>
      </c>
      <c r="L17" s="7">
        <v>0.19</v>
      </c>
      <c r="M17" s="7">
        <v>0.17</v>
      </c>
      <c r="N17" s="7">
        <v>0.15</v>
      </c>
      <c r="O17" s="7">
        <v>0.24</v>
      </c>
      <c r="P17" s="7">
        <v>0.19</v>
      </c>
      <c r="Q17" s="7">
        <v>0.14000000000000001</v>
      </c>
      <c r="R17" s="7">
        <v>0.17</v>
      </c>
      <c r="S17" s="7">
        <v>0.15</v>
      </c>
      <c r="T17" s="7">
        <v>0.19</v>
      </c>
      <c r="U17" s="7">
        <v>0.18</v>
      </c>
      <c r="V17" s="7">
        <v>0.16</v>
      </c>
      <c r="W17" s="7">
        <v>0.18</v>
      </c>
      <c r="X17" s="7">
        <v>0.18</v>
      </c>
      <c r="Y17" s="7">
        <v>0.18</v>
      </c>
      <c r="Z17" s="7">
        <v>0.16</v>
      </c>
      <c r="AA17" s="7">
        <v>0.17</v>
      </c>
      <c r="AB17" s="7">
        <v>0.16</v>
      </c>
      <c r="AC17" s="7">
        <v>0.15</v>
      </c>
      <c r="AD17" s="7">
        <v>0.16</v>
      </c>
      <c r="AE17" s="7">
        <v>0.23</v>
      </c>
      <c r="AF17" s="7">
        <v>0.17</v>
      </c>
      <c r="AG17" s="7">
        <v>0.13</v>
      </c>
      <c r="AH17" s="7">
        <v>0.19</v>
      </c>
      <c r="AI17" s="7">
        <v>0.15</v>
      </c>
      <c r="AJ17" s="7">
        <v>0.21</v>
      </c>
      <c r="AK17" s="7">
        <v>0.19</v>
      </c>
      <c r="AL17" s="7">
        <v>0.13</v>
      </c>
      <c r="AM17" s="7">
        <v>0.19</v>
      </c>
      <c r="AN17" s="7">
        <v>0.09</v>
      </c>
      <c r="AO17" s="7">
        <v>0.21</v>
      </c>
      <c r="AP17" s="7">
        <v>0.16</v>
      </c>
      <c r="AQ17" s="7">
        <v>0.15</v>
      </c>
      <c r="AR17" s="7">
        <v>0.27</v>
      </c>
      <c r="AS17" s="7">
        <v>0.15</v>
      </c>
      <c r="AT17" s="7">
        <v>0.14000000000000001</v>
      </c>
      <c r="AU17" s="7">
        <v>0.14000000000000001</v>
      </c>
      <c r="AV17" s="7">
        <v>0.17</v>
      </c>
      <c r="AW17" s="7">
        <v>0.2</v>
      </c>
      <c r="AX17" s="7">
        <v>0.18</v>
      </c>
      <c r="AY17" s="7">
        <v>0.13</v>
      </c>
      <c r="AZ17" s="7">
        <v>0.14000000000000001</v>
      </c>
      <c r="BA17" s="7">
        <v>0.16</v>
      </c>
      <c r="BB17" s="7">
        <v>0.17</v>
      </c>
      <c r="BC17" s="7">
        <v>0.16</v>
      </c>
      <c r="BD17" s="7">
        <v>7.0000000000000007E-2</v>
      </c>
      <c r="BE17" s="7">
        <v>0.12</v>
      </c>
      <c r="BF17" s="7">
        <v>0.17</v>
      </c>
      <c r="BG17" s="7">
        <v>0.13</v>
      </c>
      <c r="BH17" s="7">
        <v>0.21</v>
      </c>
      <c r="BI17" s="7">
        <v>0.12</v>
      </c>
      <c r="BJ17" s="7">
        <v>0.12</v>
      </c>
      <c r="BK17" s="7">
        <v>0.14000000000000001</v>
      </c>
      <c r="BL17" s="7">
        <v>0.13</v>
      </c>
      <c r="BM17" s="7">
        <v>0.09</v>
      </c>
      <c r="BN17" s="7">
        <v>0.13</v>
      </c>
      <c r="BO17" s="7">
        <v>0.19</v>
      </c>
      <c r="BP17" s="7">
        <v>0.22</v>
      </c>
      <c r="BQ17" s="7">
        <v>0.12</v>
      </c>
      <c r="BR17" s="7">
        <v>0.11</v>
      </c>
      <c r="BS17" s="7">
        <v>0.12</v>
      </c>
      <c r="BT17" s="7">
        <v>0.14000000000000001</v>
      </c>
      <c r="BU17" s="7">
        <v>0.09</v>
      </c>
      <c r="BV17" s="7">
        <v>0.14000000000000001</v>
      </c>
      <c r="BW17" s="7">
        <v>0.11</v>
      </c>
      <c r="BX17" s="7">
        <v>0.15</v>
      </c>
      <c r="BY17" s="7">
        <v>0.15</v>
      </c>
      <c r="BZ17" s="7">
        <v>0.15</v>
      </c>
    </row>
    <row r="18" spans="1:78" x14ac:dyDescent="0.25">
      <c r="A18" t="s">
        <v>329</v>
      </c>
      <c r="B18">
        <v>1558</v>
      </c>
      <c r="C18">
        <v>1376</v>
      </c>
      <c r="D18">
        <v>104</v>
      </c>
      <c r="E18">
        <v>78</v>
      </c>
      <c r="F18">
        <v>298</v>
      </c>
      <c r="G18">
        <v>856</v>
      </c>
      <c r="H18">
        <v>404</v>
      </c>
      <c r="I18">
        <v>437</v>
      </c>
      <c r="J18">
        <v>499</v>
      </c>
      <c r="K18">
        <v>316</v>
      </c>
      <c r="L18">
        <v>307</v>
      </c>
      <c r="M18">
        <v>398</v>
      </c>
      <c r="N18">
        <v>1004</v>
      </c>
      <c r="O18">
        <v>121</v>
      </c>
      <c r="P18">
        <v>35</v>
      </c>
      <c r="Q18">
        <v>196</v>
      </c>
      <c r="R18">
        <v>1362</v>
      </c>
      <c r="S18">
        <v>1021</v>
      </c>
      <c r="T18">
        <v>313</v>
      </c>
      <c r="U18">
        <v>206</v>
      </c>
      <c r="V18">
        <v>1261</v>
      </c>
      <c r="W18">
        <v>139</v>
      </c>
      <c r="X18">
        <v>153</v>
      </c>
      <c r="Y18">
        <v>169</v>
      </c>
      <c r="Z18">
        <v>1389</v>
      </c>
      <c r="AA18">
        <v>1555</v>
      </c>
      <c r="AB18">
        <v>1386</v>
      </c>
      <c r="AC18">
        <v>222</v>
      </c>
      <c r="AD18">
        <v>1225</v>
      </c>
      <c r="AE18">
        <v>101</v>
      </c>
      <c r="AF18">
        <v>1142</v>
      </c>
      <c r="AG18">
        <v>310</v>
      </c>
      <c r="AH18">
        <v>15</v>
      </c>
      <c r="AI18">
        <v>1198</v>
      </c>
      <c r="AJ18">
        <v>125</v>
      </c>
      <c r="AK18">
        <v>203</v>
      </c>
      <c r="AL18">
        <v>689</v>
      </c>
      <c r="AM18">
        <v>687</v>
      </c>
      <c r="AN18">
        <v>16</v>
      </c>
      <c r="AO18">
        <v>162</v>
      </c>
      <c r="AP18">
        <v>175</v>
      </c>
      <c r="AQ18">
        <v>193</v>
      </c>
      <c r="AR18">
        <v>101</v>
      </c>
      <c r="AS18">
        <v>68</v>
      </c>
      <c r="AT18">
        <v>176</v>
      </c>
      <c r="AU18">
        <v>104</v>
      </c>
      <c r="AV18">
        <v>122</v>
      </c>
      <c r="AW18">
        <v>28</v>
      </c>
      <c r="AX18">
        <v>74</v>
      </c>
      <c r="AY18">
        <v>145</v>
      </c>
      <c r="AZ18">
        <v>114</v>
      </c>
      <c r="BA18">
        <v>75</v>
      </c>
      <c r="BB18">
        <v>114</v>
      </c>
      <c r="BC18">
        <v>63</v>
      </c>
      <c r="BD18">
        <v>5</v>
      </c>
      <c r="BE18">
        <v>295</v>
      </c>
      <c r="BF18">
        <v>1263</v>
      </c>
      <c r="BG18">
        <v>1012</v>
      </c>
      <c r="BH18">
        <v>546</v>
      </c>
      <c r="BI18">
        <v>444</v>
      </c>
      <c r="BJ18">
        <v>255</v>
      </c>
      <c r="BK18">
        <v>211</v>
      </c>
      <c r="BL18">
        <v>58</v>
      </c>
      <c r="BM18">
        <v>285</v>
      </c>
      <c r="BN18">
        <v>521</v>
      </c>
      <c r="BO18">
        <v>527</v>
      </c>
      <c r="BP18">
        <v>224</v>
      </c>
      <c r="BQ18">
        <v>313</v>
      </c>
      <c r="BR18">
        <v>515</v>
      </c>
      <c r="BS18">
        <v>505</v>
      </c>
      <c r="BT18">
        <v>140</v>
      </c>
      <c r="BU18">
        <v>191</v>
      </c>
      <c r="BV18">
        <v>81</v>
      </c>
      <c r="BW18">
        <v>244</v>
      </c>
      <c r="BX18">
        <v>1118</v>
      </c>
      <c r="BY18">
        <v>1121</v>
      </c>
      <c r="BZ18">
        <v>991</v>
      </c>
    </row>
    <row r="19" spans="1:78" x14ac:dyDescent="0.25">
      <c r="B19" s="7">
        <v>0.26</v>
      </c>
      <c r="C19" s="7">
        <v>0.27</v>
      </c>
      <c r="D19" s="7">
        <v>0.19</v>
      </c>
      <c r="E19" s="7">
        <v>0.22</v>
      </c>
      <c r="F19" s="7">
        <v>0.25</v>
      </c>
      <c r="G19" s="7">
        <v>0.28000000000000003</v>
      </c>
      <c r="H19" s="7">
        <v>0.24</v>
      </c>
      <c r="I19" s="7">
        <v>0.3</v>
      </c>
      <c r="J19" s="7">
        <v>0.26</v>
      </c>
      <c r="K19" s="7">
        <v>0.26</v>
      </c>
      <c r="L19" s="7">
        <v>0.22</v>
      </c>
      <c r="M19" s="7">
        <v>0.24</v>
      </c>
      <c r="N19" s="7">
        <v>0.28999999999999998</v>
      </c>
      <c r="O19" s="7">
        <v>0.19</v>
      </c>
      <c r="P19" s="7">
        <v>0.18</v>
      </c>
      <c r="Q19" s="7">
        <v>0.21</v>
      </c>
      <c r="R19" s="7">
        <v>0.27</v>
      </c>
      <c r="S19" s="7">
        <v>0.28000000000000003</v>
      </c>
      <c r="T19" s="7">
        <v>0.25</v>
      </c>
      <c r="U19" s="7">
        <v>0.21</v>
      </c>
      <c r="V19" s="7">
        <v>0.28000000000000003</v>
      </c>
      <c r="W19" s="7">
        <v>0.23</v>
      </c>
      <c r="X19" s="7">
        <v>0.18</v>
      </c>
      <c r="Y19" s="7">
        <v>0.24</v>
      </c>
      <c r="Z19" s="7">
        <v>0.26</v>
      </c>
      <c r="AA19" s="7">
        <v>0.26</v>
      </c>
      <c r="AB19" s="7">
        <v>0.26</v>
      </c>
      <c r="AC19" s="7">
        <v>0.31</v>
      </c>
      <c r="AD19" s="7">
        <v>0.26</v>
      </c>
      <c r="AE19" s="7">
        <v>0.19</v>
      </c>
      <c r="AF19" s="7">
        <v>0.24</v>
      </c>
      <c r="AG19" s="7">
        <v>0.34</v>
      </c>
      <c r="AH19" s="7">
        <v>0.39</v>
      </c>
      <c r="AI19" s="7">
        <v>0.28000000000000003</v>
      </c>
      <c r="AJ19" s="7">
        <v>0.23</v>
      </c>
      <c r="AK19" s="7">
        <v>0.21</v>
      </c>
      <c r="AL19" s="7">
        <v>0.28999999999999998</v>
      </c>
      <c r="AM19" s="7">
        <v>0.24</v>
      </c>
      <c r="AN19" s="7">
        <v>0.27</v>
      </c>
      <c r="AO19" s="7">
        <v>0.23</v>
      </c>
      <c r="AP19" s="7">
        <v>0.3</v>
      </c>
      <c r="AQ19" s="7">
        <v>0.34</v>
      </c>
      <c r="AR19" s="7">
        <v>0.19</v>
      </c>
      <c r="AS19" s="7">
        <v>0.21</v>
      </c>
      <c r="AT19" s="7">
        <v>0.32</v>
      </c>
      <c r="AU19" s="7">
        <v>0.3</v>
      </c>
      <c r="AV19" s="7">
        <v>0.25</v>
      </c>
      <c r="AW19" s="7">
        <v>0.2</v>
      </c>
      <c r="AX19" s="7">
        <v>0.18</v>
      </c>
      <c r="AY19" s="7">
        <v>0.27</v>
      </c>
      <c r="AZ19" s="7">
        <v>0.27</v>
      </c>
      <c r="BA19" s="7">
        <v>0.26</v>
      </c>
      <c r="BB19" s="7">
        <v>0.26</v>
      </c>
      <c r="BC19" s="7">
        <v>0.2</v>
      </c>
      <c r="BD19" s="7">
        <v>0.18</v>
      </c>
      <c r="BE19" s="7">
        <v>0.33</v>
      </c>
      <c r="BF19" s="7">
        <v>0.25</v>
      </c>
      <c r="BG19" s="7">
        <v>0.31</v>
      </c>
      <c r="BH19" s="7">
        <v>0.2</v>
      </c>
      <c r="BI19" s="7">
        <v>0.34</v>
      </c>
      <c r="BJ19" s="7">
        <v>0.28999999999999998</v>
      </c>
      <c r="BK19" s="7">
        <v>0.28000000000000003</v>
      </c>
      <c r="BL19" s="7">
        <v>0.28999999999999998</v>
      </c>
      <c r="BM19" s="7">
        <v>0.32</v>
      </c>
      <c r="BN19" s="7">
        <v>0.31</v>
      </c>
      <c r="BO19" s="7">
        <v>0.24</v>
      </c>
      <c r="BP19" s="7">
        <v>0.18</v>
      </c>
      <c r="BQ19" s="7">
        <v>0.31</v>
      </c>
      <c r="BR19" s="7">
        <v>0.33</v>
      </c>
      <c r="BS19" s="7">
        <v>0.33</v>
      </c>
      <c r="BT19" s="7">
        <v>0.31</v>
      </c>
      <c r="BU19" s="7">
        <v>0.36</v>
      </c>
      <c r="BV19" s="7">
        <v>0.27</v>
      </c>
      <c r="BW19" s="7">
        <v>0.32</v>
      </c>
      <c r="BX19" s="7">
        <v>0.28000000000000003</v>
      </c>
      <c r="BY19" s="7">
        <v>0.28000000000000003</v>
      </c>
      <c r="BZ19" s="7">
        <v>0.28000000000000003</v>
      </c>
    </row>
    <row r="20" spans="1:78" x14ac:dyDescent="0.25">
      <c r="A20" t="s">
        <v>330</v>
      </c>
      <c r="B20">
        <v>1062</v>
      </c>
      <c r="C20">
        <v>901</v>
      </c>
      <c r="D20">
        <v>108</v>
      </c>
      <c r="E20">
        <v>54</v>
      </c>
      <c r="F20">
        <v>219</v>
      </c>
      <c r="G20">
        <v>615</v>
      </c>
      <c r="H20">
        <v>229</v>
      </c>
      <c r="I20">
        <v>316</v>
      </c>
      <c r="J20">
        <v>366</v>
      </c>
      <c r="K20">
        <v>203</v>
      </c>
      <c r="L20">
        <v>177</v>
      </c>
      <c r="M20">
        <v>190</v>
      </c>
      <c r="N20">
        <v>751</v>
      </c>
      <c r="O20">
        <v>104</v>
      </c>
      <c r="P20">
        <v>18</v>
      </c>
      <c r="Q20">
        <v>142</v>
      </c>
      <c r="R20">
        <v>920</v>
      </c>
      <c r="S20">
        <v>705</v>
      </c>
      <c r="T20">
        <v>218</v>
      </c>
      <c r="U20">
        <v>131</v>
      </c>
      <c r="V20">
        <v>921</v>
      </c>
      <c r="W20">
        <v>59</v>
      </c>
      <c r="X20">
        <v>81</v>
      </c>
      <c r="Y20">
        <v>99</v>
      </c>
      <c r="Z20">
        <v>963</v>
      </c>
      <c r="AA20">
        <v>1062</v>
      </c>
      <c r="AB20">
        <v>963</v>
      </c>
      <c r="AC20">
        <v>119</v>
      </c>
      <c r="AD20">
        <v>868</v>
      </c>
      <c r="AE20">
        <v>69</v>
      </c>
      <c r="AF20">
        <v>766</v>
      </c>
      <c r="AG20">
        <v>254</v>
      </c>
      <c r="AH20">
        <v>6</v>
      </c>
      <c r="AI20">
        <v>844</v>
      </c>
      <c r="AJ20">
        <v>58</v>
      </c>
      <c r="AK20">
        <v>146</v>
      </c>
      <c r="AL20">
        <v>533</v>
      </c>
      <c r="AM20">
        <v>437</v>
      </c>
      <c r="AN20">
        <v>8</v>
      </c>
      <c r="AO20">
        <v>84</v>
      </c>
      <c r="AP20">
        <v>103</v>
      </c>
      <c r="AQ20">
        <v>71</v>
      </c>
      <c r="AR20">
        <v>86</v>
      </c>
      <c r="AS20">
        <v>67</v>
      </c>
      <c r="AT20">
        <v>103</v>
      </c>
      <c r="AU20">
        <v>60</v>
      </c>
      <c r="AV20">
        <v>87</v>
      </c>
      <c r="AW20">
        <v>17</v>
      </c>
      <c r="AX20">
        <v>91</v>
      </c>
      <c r="AY20">
        <v>108</v>
      </c>
      <c r="AZ20">
        <v>86</v>
      </c>
      <c r="BA20">
        <v>37</v>
      </c>
      <c r="BB20">
        <v>70</v>
      </c>
      <c r="BC20">
        <v>75</v>
      </c>
      <c r="BD20">
        <v>2</v>
      </c>
      <c r="BE20">
        <v>266</v>
      </c>
      <c r="BF20">
        <v>796</v>
      </c>
      <c r="BG20">
        <v>751</v>
      </c>
      <c r="BH20">
        <v>311</v>
      </c>
      <c r="BI20">
        <v>389</v>
      </c>
      <c r="BJ20">
        <v>190</v>
      </c>
      <c r="BK20">
        <v>115</v>
      </c>
      <c r="BL20">
        <v>40</v>
      </c>
      <c r="BM20">
        <v>290</v>
      </c>
      <c r="BN20">
        <v>351</v>
      </c>
      <c r="BO20">
        <v>293</v>
      </c>
      <c r="BP20">
        <v>129</v>
      </c>
      <c r="BQ20">
        <v>262</v>
      </c>
      <c r="BR20">
        <v>443</v>
      </c>
      <c r="BS20">
        <v>406</v>
      </c>
      <c r="BT20">
        <v>106</v>
      </c>
      <c r="BU20">
        <v>187</v>
      </c>
      <c r="BV20">
        <v>65</v>
      </c>
      <c r="BW20">
        <v>205</v>
      </c>
      <c r="BX20">
        <v>721</v>
      </c>
      <c r="BY20">
        <v>761</v>
      </c>
      <c r="BZ20">
        <v>619</v>
      </c>
    </row>
    <row r="21" spans="1:78" x14ac:dyDescent="0.25">
      <c r="B21" s="7">
        <v>0.18</v>
      </c>
      <c r="C21" s="7">
        <v>0.18</v>
      </c>
      <c r="D21" s="7">
        <v>0.19</v>
      </c>
      <c r="E21" s="7">
        <v>0.15</v>
      </c>
      <c r="F21" s="7">
        <v>0.19</v>
      </c>
      <c r="G21" s="7">
        <v>0.2</v>
      </c>
      <c r="H21" s="7">
        <v>0.13</v>
      </c>
      <c r="I21" s="7">
        <v>0.22</v>
      </c>
      <c r="J21" s="7">
        <v>0.19</v>
      </c>
      <c r="K21" s="7">
        <v>0.17</v>
      </c>
      <c r="L21" s="7">
        <v>0.13</v>
      </c>
      <c r="M21" s="7">
        <v>0.11</v>
      </c>
      <c r="N21" s="7">
        <v>0.21</v>
      </c>
      <c r="O21" s="7">
        <v>0.16</v>
      </c>
      <c r="P21" s="7">
        <v>0.09</v>
      </c>
      <c r="Q21" s="7">
        <v>0.15</v>
      </c>
      <c r="R21" s="7">
        <v>0.18</v>
      </c>
      <c r="S21" s="7">
        <v>0.19</v>
      </c>
      <c r="T21" s="7">
        <v>0.18</v>
      </c>
      <c r="U21" s="7">
        <v>0.13</v>
      </c>
      <c r="V21" s="7">
        <v>0.21</v>
      </c>
      <c r="W21" s="7">
        <v>0.1</v>
      </c>
      <c r="X21" s="7">
        <v>0.09</v>
      </c>
      <c r="Y21" s="7">
        <v>0.14000000000000001</v>
      </c>
      <c r="Z21" s="7">
        <v>0.18</v>
      </c>
      <c r="AA21" s="7">
        <v>0.18</v>
      </c>
      <c r="AB21" s="7">
        <v>0.18</v>
      </c>
      <c r="AC21" s="7">
        <v>0.17</v>
      </c>
      <c r="AD21" s="7">
        <v>0.19</v>
      </c>
      <c r="AE21" s="7">
        <v>0.13</v>
      </c>
      <c r="AF21" s="7">
        <v>0.16</v>
      </c>
      <c r="AG21" s="7">
        <v>0.28000000000000003</v>
      </c>
      <c r="AH21" s="7">
        <v>0.15</v>
      </c>
      <c r="AI21" s="7">
        <v>0.19</v>
      </c>
      <c r="AJ21" s="7">
        <v>0.11</v>
      </c>
      <c r="AK21" s="7">
        <v>0.15</v>
      </c>
      <c r="AL21" s="7">
        <v>0.23</v>
      </c>
      <c r="AM21" s="7">
        <v>0.15</v>
      </c>
      <c r="AN21" s="7">
        <v>0.13</v>
      </c>
      <c r="AO21" s="7">
        <v>0.12</v>
      </c>
      <c r="AP21" s="7">
        <v>0.17</v>
      </c>
      <c r="AQ21" s="7">
        <v>0.13</v>
      </c>
      <c r="AR21" s="7">
        <v>0.16</v>
      </c>
      <c r="AS21" s="7">
        <v>0.21</v>
      </c>
      <c r="AT21" s="7">
        <v>0.19</v>
      </c>
      <c r="AU21" s="7">
        <v>0.17</v>
      </c>
      <c r="AV21" s="7">
        <v>0.18</v>
      </c>
      <c r="AW21" s="7">
        <v>0.12</v>
      </c>
      <c r="AX21" s="7">
        <v>0.22</v>
      </c>
      <c r="AY21" s="7">
        <v>0.2</v>
      </c>
      <c r="AZ21" s="7">
        <v>0.21</v>
      </c>
      <c r="BA21" s="7">
        <v>0.13</v>
      </c>
      <c r="BB21" s="7">
        <v>0.16</v>
      </c>
      <c r="BC21" s="7">
        <v>0.24</v>
      </c>
      <c r="BD21" s="7">
        <v>7.0000000000000007E-2</v>
      </c>
      <c r="BE21" s="7">
        <v>0.3</v>
      </c>
      <c r="BF21" s="7">
        <v>0.16</v>
      </c>
      <c r="BG21" s="7">
        <v>0.23</v>
      </c>
      <c r="BH21" s="7">
        <v>0.12</v>
      </c>
      <c r="BI21" s="7">
        <v>0.3</v>
      </c>
      <c r="BJ21" s="7">
        <v>0.22</v>
      </c>
      <c r="BK21" s="7">
        <v>0.15</v>
      </c>
      <c r="BL21" s="7">
        <v>0.2</v>
      </c>
      <c r="BM21" s="7">
        <v>0.33</v>
      </c>
      <c r="BN21" s="7">
        <v>0.21</v>
      </c>
      <c r="BO21" s="7">
        <v>0.14000000000000001</v>
      </c>
      <c r="BP21" s="7">
        <v>0.1</v>
      </c>
      <c r="BQ21" s="7">
        <v>0.26</v>
      </c>
      <c r="BR21" s="7">
        <v>0.28000000000000003</v>
      </c>
      <c r="BS21" s="7">
        <v>0.27</v>
      </c>
      <c r="BT21" s="7">
        <v>0.24</v>
      </c>
      <c r="BU21" s="7">
        <v>0.35</v>
      </c>
      <c r="BV21" s="7">
        <v>0.22</v>
      </c>
      <c r="BW21" s="7">
        <v>0.27</v>
      </c>
      <c r="BX21" s="7">
        <v>0.18</v>
      </c>
      <c r="BY21" s="7">
        <v>0.19</v>
      </c>
      <c r="BZ21" s="7">
        <v>0.18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2170</v>
      </c>
      <c r="C24">
        <v>1779</v>
      </c>
      <c r="D24">
        <v>233</v>
      </c>
      <c r="E24">
        <v>158</v>
      </c>
      <c r="F24">
        <v>366</v>
      </c>
      <c r="G24">
        <v>1059</v>
      </c>
      <c r="H24">
        <v>745</v>
      </c>
      <c r="I24">
        <v>464</v>
      </c>
      <c r="J24">
        <v>669</v>
      </c>
      <c r="K24">
        <v>448</v>
      </c>
      <c r="L24">
        <v>589</v>
      </c>
      <c r="M24">
        <v>716</v>
      </c>
      <c r="N24">
        <v>1156</v>
      </c>
      <c r="O24">
        <v>214</v>
      </c>
      <c r="P24">
        <v>84</v>
      </c>
      <c r="Q24">
        <v>437</v>
      </c>
      <c r="R24">
        <v>1734</v>
      </c>
      <c r="S24">
        <v>1305</v>
      </c>
      <c r="T24">
        <v>412</v>
      </c>
      <c r="U24">
        <v>409</v>
      </c>
      <c r="V24">
        <v>1459</v>
      </c>
      <c r="W24">
        <v>286</v>
      </c>
      <c r="X24">
        <v>417</v>
      </c>
      <c r="Y24">
        <v>294</v>
      </c>
      <c r="Z24">
        <v>1876</v>
      </c>
      <c r="AA24">
        <v>2161</v>
      </c>
      <c r="AB24">
        <v>1867</v>
      </c>
      <c r="AC24">
        <v>251</v>
      </c>
      <c r="AD24">
        <v>1703</v>
      </c>
      <c r="AE24">
        <v>195</v>
      </c>
      <c r="AF24">
        <v>1836</v>
      </c>
      <c r="AG24">
        <v>221</v>
      </c>
      <c r="AH24">
        <v>9</v>
      </c>
      <c r="AI24">
        <v>1521</v>
      </c>
      <c r="AJ24">
        <v>226</v>
      </c>
      <c r="AK24">
        <v>395</v>
      </c>
      <c r="AL24">
        <v>779</v>
      </c>
      <c r="AM24">
        <v>1098</v>
      </c>
      <c r="AN24">
        <v>30</v>
      </c>
      <c r="AO24">
        <v>256</v>
      </c>
      <c r="AP24">
        <v>191</v>
      </c>
      <c r="AQ24">
        <v>205</v>
      </c>
      <c r="AR24">
        <v>170</v>
      </c>
      <c r="AS24">
        <v>125</v>
      </c>
      <c r="AT24">
        <v>194</v>
      </c>
      <c r="AU24">
        <v>115</v>
      </c>
      <c r="AV24">
        <v>186</v>
      </c>
      <c r="AW24">
        <v>69</v>
      </c>
      <c r="AX24">
        <v>160</v>
      </c>
      <c r="AY24">
        <v>196</v>
      </c>
      <c r="AZ24">
        <v>147</v>
      </c>
      <c r="BA24">
        <v>130</v>
      </c>
      <c r="BB24">
        <v>163</v>
      </c>
      <c r="BC24">
        <v>104</v>
      </c>
      <c r="BD24">
        <v>16</v>
      </c>
      <c r="BE24">
        <v>214</v>
      </c>
      <c r="BF24">
        <v>1956</v>
      </c>
      <c r="BG24">
        <v>1041</v>
      </c>
      <c r="BH24">
        <v>1129</v>
      </c>
      <c r="BI24">
        <v>288</v>
      </c>
      <c r="BJ24">
        <v>304</v>
      </c>
      <c r="BK24">
        <v>328</v>
      </c>
      <c r="BL24">
        <v>71</v>
      </c>
      <c r="BM24">
        <v>222</v>
      </c>
      <c r="BN24">
        <v>558</v>
      </c>
      <c r="BO24">
        <v>878</v>
      </c>
      <c r="BP24">
        <v>513</v>
      </c>
      <c r="BQ24">
        <v>298</v>
      </c>
      <c r="BR24">
        <v>419</v>
      </c>
      <c r="BS24">
        <v>416</v>
      </c>
      <c r="BT24">
        <v>127</v>
      </c>
      <c r="BU24">
        <v>101</v>
      </c>
      <c r="BV24">
        <v>102</v>
      </c>
      <c r="BW24">
        <v>212</v>
      </c>
      <c r="BX24">
        <v>1453</v>
      </c>
      <c r="BY24">
        <v>1440</v>
      </c>
      <c r="BZ24">
        <v>1270</v>
      </c>
    </row>
    <row r="25" spans="1:78" x14ac:dyDescent="0.25">
      <c r="B25" s="7">
        <v>0.36</v>
      </c>
      <c r="C25" s="7">
        <v>0.35</v>
      </c>
      <c r="D25" s="7">
        <v>0.42</v>
      </c>
      <c r="E25" s="7">
        <v>0.45</v>
      </c>
      <c r="F25" s="7">
        <v>0.31</v>
      </c>
      <c r="G25" s="7">
        <v>0.34</v>
      </c>
      <c r="H25" s="7">
        <v>0.44</v>
      </c>
      <c r="I25" s="7">
        <v>0.32</v>
      </c>
      <c r="J25" s="7">
        <v>0.35</v>
      </c>
      <c r="K25" s="7">
        <v>0.37</v>
      </c>
      <c r="L25" s="7">
        <v>0.42</v>
      </c>
      <c r="M25" s="7">
        <v>0.43</v>
      </c>
      <c r="N25" s="7">
        <v>0.33</v>
      </c>
      <c r="O25" s="7">
        <v>0.33</v>
      </c>
      <c r="P25" s="7">
        <v>0.43</v>
      </c>
      <c r="Q25" s="7">
        <v>0.46</v>
      </c>
      <c r="R25" s="7">
        <v>0.34</v>
      </c>
      <c r="S25" s="7">
        <v>0.35</v>
      </c>
      <c r="T25" s="7">
        <v>0.33</v>
      </c>
      <c r="U25" s="7">
        <v>0.42</v>
      </c>
      <c r="V25" s="7">
        <v>0.33</v>
      </c>
      <c r="W25" s="7">
        <v>0.47</v>
      </c>
      <c r="X25" s="7">
        <v>0.48</v>
      </c>
      <c r="Y25" s="7">
        <v>0.41</v>
      </c>
      <c r="Z25" s="7">
        <v>0.36</v>
      </c>
      <c r="AA25" s="7">
        <v>0.36</v>
      </c>
      <c r="AB25" s="7">
        <v>0.36</v>
      </c>
      <c r="AC25" s="7">
        <v>0.35</v>
      </c>
      <c r="AD25" s="7">
        <v>0.36</v>
      </c>
      <c r="AE25" s="7">
        <v>0.37</v>
      </c>
      <c r="AF25" s="7">
        <v>0.39</v>
      </c>
      <c r="AG25" s="7">
        <v>0.24</v>
      </c>
      <c r="AH25" s="7">
        <v>0.24</v>
      </c>
      <c r="AI25" s="7">
        <v>0.35</v>
      </c>
      <c r="AJ25" s="7">
        <v>0.41</v>
      </c>
      <c r="AK25" s="7">
        <v>0.4</v>
      </c>
      <c r="AL25" s="7">
        <v>0.33</v>
      </c>
      <c r="AM25" s="7">
        <v>0.39</v>
      </c>
      <c r="AN25" s="7">
        <v>0.5</v>
      </c>
      <c r="AO25" s="7">
        <v>0.36</v>
      </c>
      <c r="AP25" s="7">
        <v>0.32</v>
      </c>
      <c r="AQ25" s="7">
        <v>0.36</v>
      </c>
      <c r="AR25" s="7">
        <v>0.31</v>
      </c>
      <c r="AS25" s="7">
        <v>0.39</v>
      </c>
      <c r="AT25" s="7">
        <v>0.35</v>
      </c>
      <c r="AU25" s="7">
        <v>0.33</v>
      </c>
      <c r="AV25" s="7">
        <v>0.38</v>
      </c>
      <c r="AW25" s="7">
        <v>0.48</v>
      </c>
      <c r="AX25" s="7">
        <v>0.39</v>
      </c>
      <c r="AY25" s="7">
        <v>0.37</v>
      </c>
      <c r="AZ25" s="7">
        <v>0.36</v>
      </c>
      <c r="BA25" s="7">
        <v>0.44</v>
      </c>
      <c r="BB25" s="7">
        <v>0.37</v>
      </c>
      <c r="BC25" s="7">
        <v>0.33</v>
      </c>
      <c r="BD25" s="7">
        <v>0.61</v>
      </c>
      <c r="BE25" s="7">
        <v>0.24</v>
      </c>
      <c r="BF25" s="7">
        <v>0.38</v>
      </c>
      <c r="BG25" s="7">
        <v>0.32</v>
      </c>
      <c r="BH25" s="7">
        <v>0.42</v>
      </c>
      <c r="BI25" s="7">
        <v>0.22</v>
      </c>
      <c r="BJ25" s="7">
        <v>0.35</v>
      </c>
      <c r="BK25" s="7">
        <v>0.43</v>
      </c>
      <c r="BL25" s="7">
        <v>0.36</v>
      </c>
      <c r="BM25" s="7">
        <v>0.25</v>
      </c>
      <c r="BN25" s="7">
        <v>0.33</v>
      </c>
      <c r="BO25" s="7">
        <v>0.41</v>
      </c>
      <c r="BP25" s="7">
        <v>0.41</v>
      </c>
      <c r="BQ25" s="7">
        <v>0.3</v>
      </c>
      <c r="BR25" s="7">
        <v>0.27</v>
      </c>
      <c r="BS25" s="7">
        <v>0.27</v>
      </c>
      <c r="BT25" s="7">
        <v>0.28000000000000003</v>
      </c>
      <c r="BU25" s="7">
        <v>0.19</v>
      </c>
      <c r="BV25" s="7">
        <v>0.35</v>
      </c>
      <c r="BW25" s="7">
        <v>0.28000000000000003</v>
      </c>
      <c r="BX25" s="7">
        <v>0.36</v>
      </c>
      <c r="BY25" s="7">
        <v>0.36</v>
      </c>
      <c r="BZ25" s="7">
        <v>0.36</v>
      </c>
    </row>
    <row r="26" spans="1:78" x14ac:dyDescent="0.25">
      <c r="A26" t="s">
        <v>332</v>
      </c>
      <c r="B26">
        <v>2620</v>
      </c>
      <c r="C26">
        <v>2277</v>
      </c>
      <c r="D26">
        <v>212</v>
      </c>
      <c r="E26">
        <v>131</v>
      </c>
      <c r="F26">
        <v>517</v>
      </c>
      <c r="G26">
        <v>1471</v>
      </c>
      <c r="H26">
        <v>633</v>
      </c>
      <c r="I26">
        <v>753</v>
      </c>
      <c r="J26">
        <v>865</v>
      </c>
      <c r="K26">
        <v>519</v>
      </c>
      <c r="L26">
        <v>483</v>
      </c>
      <c r="M26">
        <v>588</v>
      </c>
      <c r="N26">
        <v>1755</v>
      </c>
      <c r="O26">
        <v>225</v>
      </c>
      <c r="P26">
        <v>52</v>
      </c>
      <c r="Q26">
        <v>338</v>
      </c>
      <c r="R26">
        <v>2282</v>
      </c>
      <c r="S26">
        <v>1726</v>
      </c>
      <c r="T26">
        <v>531</v>
      </c>
      <c r="U26">
        <v>337</v>
      </c>
      <c r="V26">
        <v>2182</v>
      </c>
      <c r="W26">
        <v>198</v>
      </c>
      <c r="X26">
        <v>234</v>
      </c>
      <c r="Y26">
        <v>268</v>
      </c>
      <c r="Z26">
        <v>2352</v>
      </c>
      <c r="AA26">
        <v>2618</v>
      </c>
      <c r="AB26">
        <v>2350</v>
      </c>
      <c r="AC26">
        <v>341</v>
      </c>
      <c r="AD26">
        <v>2093</v>
      </c>
      <c r="AE26">
        <v>170</v>
      </c>
      <c r="AF26">
        <v>1908</v>
      </c>
      <c r="AG26">
        <v>564</v>
      </c>
      <c r="AH26">
        <v>21</v>
      </c>
      <c r="AI26">
        <v>2042</v>
      </c>
      <c r="AJ26">
        <v>183</v>
      </c>
      <c r="AK26">
        <v>349</v>
      </c>
      <c r="AL26">
        <v>1222</v>
      </c>
      <c r="AM26">
        <v>1124</v>
      </c>
      <c r="AN26">
        <v>23</v>
      </c>
      <c r="AO26">
        <v>246</v>
      </c>
      <c r="AP26">
        <v>278</v>
      </c>
      <c r="AQ26">
        <v>264</v>
      </c>
      <c r="AR26">
        <v>187</v>
      </c>
      <c r="AS26">
        <v>136</v>
      </c>
      <c r="AT26">
        <v>279</v>
      </c>
      <c r="AU26">
        <v>164</v>
      </c>
      <c r="AV26">
        <v>209</v>
      </c>
      <c r="AW26">
        <v>45</v>
      </c>
      <c r="AX26">
        <v>165</v>
      </c>
      <c r="AY26">
        <v>253</v>
      </c>
      <c r="AZ26">
        <v>200</v>
      </c>
      <c r="BA26">
        <v>113</v>
      </c>
      <c r="BB26">
        <v>184</v>
      </c>
      <c r="BC26">
        <v>137</v>
      </c>
      <c r="BD26">
        <v>6</v>
      </c>
      <c r="BE26">
        <v>561</v>
      </c>
      <c r="BF26">
        <v>2060</v>
      </c>
      <c r="BG26">
        <v>1763</v>
      </c>
      <c r="BH26">
        <v>858</v>
      </c>
      <c r="BI26">
        <v>833</v>
      </c>
      <c r="BJ26">
        <v>444</v>
      </c>
      <c r="BK26">
        <v>326</v>
      </c>
      <c r="BL26">
        <v>98</v>
      </c>
      <c r="BM26">
        <v>576</v>
      </c>
      <c r="BN26">
        <v>872</v>
      </c>
      <c r="BO26">
        <v>820</v>
      </c>
      <c r="BP26">
        <v>353</v>
      </c>
      <c r="BQ26">
        <v>574</v>
      </c>
      <c r="BR26">
        <v>958</v>
      </c>
      <c r="BS26">
        <v>911</v>
      </c>
      <c r="BT26">
        <v>246</v>
      </c>
      <c r="BU26">
        <v>378</v>
      </c>
      <c r="BV26">
        <v>147</v>
      </c>
      <c r="BW26">
        <v>449</v>
      </c>
      <c r="BX26">
        <v>1839</v>
      </c>
      <c r="BY26">
        <v>1882</v>
      </c>
      <c r="BZ26">
        <v>1610</v>
      </c>
    </row>
    <row r="27" spans="1:78" x14ac:dyDescent="0.25">
      <c r="B27" s="7">
        <v>0.44</v>
      </c>
      <c r="C27" s="7">
        <v>0.45</v>
      </c>
      <c r="D27" s="7">
        <v>0.38</v>
      </c>
      <c r="E27" s="7">
        <v>0.37</v>
      </c>
      <c r="F27" s="7">
        <v>0.44</v>
      </c>
      <c r="G27" s="7">
        <v>0.47</v>
      </c>
      <c r="H27" s="7">
        <v>0.37</v>
      </c>
      <c r="I27" s="7">
        <v>0.52</v>
      </c>
      <c r="J27" s="7">
        <v>0.46</v>
      </c>
      <c r="K27" s="7">
        <v>0.42</v>
      </c>
      <c r="L27" s="7">
        <v>0.34</v>
      </c>
      <c r="M27" s="7">
        <v>0.35</v>
      </c>
      <c r="N27" s="7">
        <v>0.5</v>
      </c>
      <c r="O27" s="7">
        <v>0.35</v>
      </c>
      <c r="P27" s="7">
        <v>0.27</v>
      </c>
      <c r="Q27" s="7">
        <v>0.36</v>
      </c>
      <c r="R27" s="7">
        <v>0.45</v>
      </c>
      <c r="S27" s="7">
        <v>0.47</v>
      </c>
      <c r="T27" s="7">
        <v>0.43</v>
      </c>
      <c r="U27" s="7">
        <v>0.35</v>
      </c>
      <c r="V27" s="7">
        <v>0.49</v>
      </c>
      <c r="W27" s="7">
        <v>0.33</v>
      </c>
      <c r="X27" s="7">
        <v>0.27</v>
      </c>
      <c r="Y27" s="7">
        <v>0.37</v>
      </c>
      <c r="Z27" s="7">
        <v>0.45</v>
      </c>
      <c r="AA27" s="7">
        <v>0.44</v>
      </c>
      <c r="AB27" s="7">
        <v>0.45</v>
      </c>
      <c r="AC27" s="7">
        <v>0.48</v>
      </c>
      <c r="AD27" s="7">
        <v>0.45</v>
      </c>
      <c r="AE27" s="7">
        <v>0.33</v>
      </c>
      <c r="AF27" s="7">
        <v>0.41</v>
      </c>
      <c r="AG27" s="7">
        <v>0.61</v>
      </c>
      <c r="AH27" s="7">
        <v>0.54</v>
      </c>
      <c r="AI27" s="7">
        <v>0.47</v>
      </c>
      <c r="AJ27" s="7">
        <v>0.33</v>
      </c>
      <c r="AK27" s="7">
        <v>0.36</v>
      </c>
      <c r="AL27" s="7">
        <v>0.52</v>
      </c>
      <c r="AM27" s="7">
        <v>0.4</v>
      </c>
      <c r="AN27" s="7">
        <v>0.4</v>
      </c>
      <c r="AO27" s="7">
        <v>0.35</v>
      </c>
      <c r="AP27" s="7">
        <v>0.47</v>
      </c>
      <c r="AQ27" s="7">
        <v>0.47</v>
      </c>
      <c r="AR27" s="7">
        <v>0.34</v>
      </c>
      <c r="AS27" s="7">
        <v>0.43</v>
      </c>
      <c r="AT27" s="7">
        <v>0.5</v>
      </c>
      <c r="AU27" s="7">
        <v>0.47</v>
      </c>
      <c r="AV27" s="7">
        <v>0.43</v>
      </c>
      <c r="AW27" s="7">
        <v>0.32</v>
      </c>
      <c r="AX27" s="7">
        <v>0.4</v>
      </c>
      <c r="AY27" s="7">
        <v>0.47</v>
      </c>
      <c r="AZ27" s="7">
        <v>0.48</v>
      </c>
      <c r="BA27" s="7">
        <v>0.38</v>
      </c>
      <c r="BB27" s="7">
        <v>0.42</v>
      </c>
      <c r="BC27" s="7">
        <v>0.44</v>
      </c>
      <c r="BD27" s="7">
        <v>0.25</v>
      </c>
      <c r="BE27" s="7">
        <v>0.62</v>
      </c>
      <c r="BF27" s="7">
        <v>0.4</v>
      </c>
      <c r="BG27" s="7">
        <v>0.53</v>
      </c>
      <c r="BH27" s="7">
        <v>0.32</v>
      </c>
      <c r="BI27" s="7">
        <v>0.64</v>
      </c>
      <c r="BJ27" s="7">
        <v>0.51</v>
      </c>
      <c r="BK27" s="7">
        <v>0.43</v>
      </c>
      <c r="BL27" s="7">
        <v>0.49</v>
      </c>
      <c r="BM27" s="7">
        <v>0.65</v>
      </c>
      <c r="BN27" s="7">
        <v>0.52</v>
      </c>
      <c r="BO27" s="7">
        <v>0.38</v>
      </c>
      <c r="BP27" s="7">
        <v>0.28000000000000003</v>
      </c>
      <c r="BQ27" s="7">
        <v>0.56999999999999995</v>
      </c>
      <c r="BR27" s="7">
        <v>0.61</v>
      </c>
      <c r="BS27" s="7">
        <v>0.6</v>
      </c>
      <c r="BT27" s="7">
        <v>0.55000000000000004</v>
      </c>
      <c r="BU27" s="7">
        <v>0.7</v>
      </c>
      <c r="BV27" s="7">
        <v>0.5</v>
      </c>
      <c r="BW27" s="7">
        <v>0.59</v>
      </c>
      <c r="BX27" s="7">
        <v>0.46</v>
      </c>
      <c r="BY27" s="7">
        <v>0.47</v>
      </c>
      <c r="BZ27" s="7">
        <v>0.46</v>
      </c>
    </row>
    <row r="28" spans="1:78" x14ac:dyDescent="0.25">
      <c r="A28" t="s">
        <v>40</v>
      </c>
      <c r="B28">
        <v>25</v>
      </c>
      <c r="C28">
        <v>21</v>
      </c>
      <c r="D28">
        <v>5</v>
      </c>
      <c r="E28">
        <v>0</v>
      </c>
      <c r="F28">
        <v>7</v>
      </c>
      <c r="G28">
        <v>12</v>
      </c>
      <c r="H28">
        <v>6</v>
      </c>
      <c r="I28">
        <v>3</v>
      </c>
      <c r="J28">
        <v>11</v>
      </c>
      <c r="K28">
        <v>4</v>
      </c>
      <c r="L28">
        <v>8</v>
      </c>
      <c r="M28">
        <v>3</v>
      </c>
      <c r="N28">
        <v>5</v>
      </c>
      <c r="O28">
        <v>18</v>
      </c>
      <c r="P28">
        <v>0</v>
      </c>
      <c r="Q28">
        <v>0</v>
      </c>
      <c r="R28">
        <v>25</v>
      </c>
      <c r="S28">
        <v>9</v>
      </c>
      <c r="T28">
        <v>9</v>
      </c>
      <c r="U28">
        <v>7</v>
      </c>
      <c r="V28">
        <v>6</v>
      </c>
      <c r="W28">
        <v>0</v>
      </c>
      <c r="X28">
        <v>3</v>
      </c>
      <c r="Y28">
        <v>3</v>
      </c>
      <c r="Z28">
        <v>23</v>
      </c>
      <c r="AA28">
        <v>25</v>
      </c>
      <c r="AB28">
        <v>23</v>
      </c>
      <c r="AC28">
        <v>1</v>
      </c>
      <c r="AD28">
        <v>14</v>
      </c>
      <c r="AE28">
        <v>2</v>
      </c>
      <c r="AF28">
        <v>17</v>
      </c>
      <c r="AG28">
        <v>0</v>
      </c>
      <c r="AH28">
        <v>0</v>
      </c>
      <c r="AI28">
        <v>15</v>
      </c>
      <c r="AJ28">
        <v>3</v>
      </c>
      <c r="AK28">
        <v>1</v>
      </c>
      <c r="AL28">
        <v>10</v>
      </c>
      <c r="AM28">
        <v>8</v>
      </c>
      <c r="AN28">
        <v>0</v>
      </c>
      <c r="AO28">
        <v>1</v>
      </c>
      <c r="AP28">
        <v>5</v>
      </c>
      <c r="AQ28">
        <v>0</v>
      </c>
      <c r="AR28">
        <v>3</v>
      </c>
      <c r="AS28">
        <v>1</v>
      </c>
      <c r="AT28">
        <v>0</v>
      </c>
      <c r="AU28">
        <v>5</v>
      </c>
      <c r="AV28">
        <v>2</v>
      </c>
      <c r="AW28">
        <v>0</v>
      </c>
      <c r="AX28">
        <v>5</v>
      </c>
      <c r="AY28">
        <v>0</v>
      </c>
      <c r="AZ28">
        <v>0</v>
      </c>
      <c r="BA28">
        <v>0</v>
      </c>
      <c r="BB28">
        <v>2</v>
      </c>
      <c r="BC28">
        <v>2</v>
      </c>
      <c r="BD28">
        <v>2</v>
      </c>
      <c r="BE28">
        <v>4</v>
      </c>
      <c r="BF28">
        <v>21</v>
      </c>
      <c r="BG28">
        <v>10</v>
      </c>
      <c r="BH28">
        <v>15</v>
      </c>
      <c r="BI28">
        <v>8</v>
      </c>
      <c r="BJ28">
        <v>1</v>
      </c>
      <c r="BK28">
        <v>1</v>
      </c>
      <c r="BL28">
        <v>0</v>
      </c>
      <c r="BM28">
        <v>1</v>
      </c>
      <c r="BN28">
        <v>5</v>
      </c>
      <c r="BO28">
        <v>6</v>
      </c>
      <c r="BP28">
        <v>14</v>
      </c>
      <c r="BQ28">
        <v>5</v>
      </c>
      <c r="BR28">
        <v>4</v>
      </c>
      <c r="BS28">
        <v>3</v>
      </c>
      <c r="BT28">
        <v>2</v>
      </c>
      <c r="BU28">
        <v>4</v>
      </c>
      <c r="BV28">
        <v>2</v>
      </c>
      <c r="BW28">
        <v>3</v>
      </c>
      <c r="BX28">
        <v>8</v>
      </c>
      <c r="BY28">
        <v>9</v>
      </c>
      <c r="BZ28">
        <v>8</v>
      </c>
    </row>
    <row r="29" spans="1:78" x14ac:dyDescent="0.25">
      <c r="B29">
        <v>0</v>
      </c>
      <c r="C29">
        <v>0</v>
      </c>
      <c r="D29" s="7">
        <v>0.01</v>
      </c>
      <c r="E29" t="s">
        <v>106</v>
      </c>
      <c r="F29" s="7">
        <v>0.01</v>
      </c>
      <c r="G29">
        <v>0</v>
      </c>
      <c r="H29">
        <v>0</v>
      </c>
      <c r="I29">
        <v>0</v>
      </c>
      <c r="J29" s="7">
        <v>0.01</v>
      </c>
      <c r="K29">
        <v>0</v>
      </c>
      <c r="L29" s="7">
        <v>0.01</v>
      </c>
      <c r="M29">
        <v>0</v>
      </c>
      <c r="N29">
        <v>0</v>
      </c>
      <c r="O29" s="7">
        <v>0.03</v>
      </c>
      <c r="P29" t="s">
        <v>106</v>
      </c>
      <c r="Q29" t="s">
        <v>106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 t="s">
        <v>106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106</v>
      </c>
      <c r="AH29" t="s">
        <v>106</v>
      </c>
      <c r="AI29">
        <v>0</v>
      </c>
      <c r="AJ29" s="7">
        <v>0.01</v>
      </c>
      <c r="AK29">
        <v>0</v>
      </c>
      <c r="AL29">
        <v>0</v>
      </c>
      <c r="AM29">
        <v>0</v>
      </c>
      <c r="AN29" t="s">
        <v>106</v>
      </c>
      <c r="AO29">
        <v>0</v>
      </c>
      <c r="AP29" s="7">
        <v>0.01</v>
      </c>
      <c r="AQ29" t="s">
        <v>106</v>
      </c>
      <c r="AR29" s="7">
        <v>0.01</v>
      </c>
      <c r="AS29">
        <v>0</v>
      </c>
      <c r="AT29" t="s">
        <v>106</v>
      </c>
      <c r="AU29" s="7">
        <v>0.01</v>
      </c>
      <c r="AV29">
        <v>0</v>
      </c>
      <c r="AW29" t="s">
        <v>106</v>
      </c>
      <c r="AX29" s="7">
        <v>0.01</v>
      </c>
      <c r="AY29" t="s">
        <v>106</v>
      </c>
      <c r="AZ29" t="s">
        <v>106</v>
      </c>
      <c r="BA29" t="s">
        <v>106</v>
      </c>
      <c r="BB29">
        <v>0</v>
      </c>
      <c r="BC29" s="7">
        <v>0.01</v>
      </c>
      <c r="BD29" s="7">
        <v>7.0000000000000007E-2</v>
      </c>
      <c r="BE29">
        <v>0</v>
      </c>
      <c r="BF29">
        <v>0</v>
      </c>
      <c r="BG29">
        <v>0</v>
      </c>
      <c r="BH29" s="7">
        <v>0.01</v>
      </c>
      <c r="BI29" s="7">
        <v>0.01</v>
      </c>
      <c r="BJ29">
        <v>0</v>
      </c>
      <c r="BK29">
        <v>0</v>
      </c>
      <c r="BL29" t="s">
        <v>106</v>
      </c>
      <c r="BM29">
        <v>0</v>
      </c>
      <c r="BN29">
        <v>0</v>
      </c>
      <c r="BO29">
        <v>0</v>
      </c>
      <c r="BP29" s="7">
        <v>0.01</v>
      </c>
      <c r="BQ29">
        <v>0</v>
      </c>
      <c r="BR29">
        <v>0</v>
      </c>
      <c r="BS29">
        <v>0</v>
      </c>
      <c r="BT29">
        <v>0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179</v>
      </c>
      <c r="C30">
        <v>168</v>
      </c>
      <c r="D30">
        <v>6</v>
      </c>
      <c r="E30">
        <v>5</v>
      </c>
      <c r="F30">
        <v>35</v>
      </c>
      <c r="G30">
        <v>72</v>
      </c>
      <c r="H30">
        <v>72</v>
      </c>
      <c r="I30">
        <v>29</v>
      </c>
      <c r="J30">
        <v>45</v>
      </c>
      <c r="K30">
        <v>39</v>
      </c>
      <c r="L30">
        <v>67</v>
      </c>
      <c r="M30">
        <v>67</v>
      </c>
      <c r="N30">
        <v>63</v>
      </c>
      <c r="O30">
        <v>29</v>
      </c>
      <c r="P30">
        <v>20</v>
      </c>
      <c r="Q30">
        <v>37</v>
      </c>
      <c r="R30">
        <v>143</v>
      </c>
      <c r="S30">
        <v>86</v>
      </c>
      <c r="T30">
        <v>40</v>
      </c>
      <c r="U30">
        <v>49</v>
      </c>
      <c r="V30">
        <v>85</v>
      </c>
      <c r="W30">
        <v>15</v>
      </c>
      <c r="X30">
        <v>55</v>
      </c>
      <c r="Y30">
        <v>23</v>
      </c>
      <c r="Z30">
        <v>156</v>
      </c>
      <c r="AA30">
        <v>177</v>
      </c>
      <c r="AB30">
        <v>154</v>
      </c>
      <c r="AC30">
        <v>17</v>
      </c>
      <c r="AD30">
        <v>121</v>
      </c>
      <c r="AE30">
        <v>36</v>
      </c>
      <c r="AF30">
        <v>133</v>
      </c>
      <c r="AG30">
        <v>16</v>
      </c>
      <c r="AH30">
        <v>1</v>
      </c>
      <c r="AI30">
        <v>103</v>
      </c>
      <c r="AJ30">
        <v>24</v>
      </c>
      <c r="AK30">
        <v>44</v>
      </c>
      <c r="AL30">
        <v>47</v>
      </c>
      <c r="AM30">
        <v>80</v>
      </c>
      <c r="AN30">
        <v>1</v>
      </c>
      <c r="AO30">
        <v>52</v>
      </c>
      <c r="AP30">
        <v>21</v>
      </c>
      <c r="AQ30">
        <v>10</v>
      </c>
      <c r="AR30">
        <v>36</v>
      </c>
      <c r="AS30">
        <v>10</v>
      </c>
      <c r="AT30">
        <v>7</v>
      </c>
      <c r="AU30">
        <v>17</v>
      </c>
      <c r="AV30">
        <v>8</v>
      </c>
      <c r="AW30">
        <v>1</v>
      </c>
      <c r="AX30">
        <v>5</v>
      </c>
      <c r="AY30">
        <v>14</v>
      </c>
      <c r="AZ30">
        <v>10</v>
      </c>
      <c r="BA30">
        <v>4</v>
      </c>
      <c r="BB30">
        <v>16</v>
      </c>
      <c r="BC30">
        <v>20</v>
      </c>
      <c r="BD30">
        <v>0</v>
      </c>
      <c r="BE30">
        <v>15</v>
      </c>
      <c r="BF30">
        <v>164</v>
      </c>
      <c r="BG30">
        <v>54</v>
      </c>
      <c r="BH30">
        <v>126</v>
      </c>
      <c r="BI30">
        <v>19</v>
      </c>
      <c r="BJ30">
        <v>11</v>
      </c>
      <c r="BK30">
        <v>8</v>
      </c>
      <c r="BL30">
        <v>4</v>
      </c>
      <c r="BM30">
        <v>6</v>
      </c>
      <c r="BN30">
        <v>22</v>
      </c>
      <c r="BO30">
        <v>54</v>
      </c>
      <c r="BP30">
        <v>98</v>
      </c>
      <c r="BQ30">
        <v>13</v>
      </c>
      <c r="BR30">
        <v>22</v>
      </c>
      <c r="BS30">
        <v>19</v>
      </c>
      <c r="BT30">
        <v>11</v>
      </c>
      <c r="BU30">
        <v>5</v>
      </c>
      <c r="BV30">
        <v>5</v>
      </c>
      <c r="BW30">
        <v>9</v>
      </c>
      <c r="BX30">
        <v>102</v>
      </c>
      <c r="BY30">
        <v>99</v>
      </c>
      <c r="BZ30">
        <v>92</v>
      </c>
    </row>
    <row r="31" spans="1:78" x14ac:dyDescent="0.25">
      <c r="B31" s="7">
        <v>0.03</v>
      </c>
      <c r="C31" s="7">
        <v>0.03</v>
      </c>
      <c r="D31" s="7">
        <v>0.01</v>
      </c>
      <c r="E31" s="7">
        <v>0.02</v>
      </c>
      <c r="F31" s="7">
        <v>0.03</v>
      </c>
      <c r="G31" s="7">
        <v>0.02</v>
      </c>
      <c r="H31" s="7">
        <v>0.04</v>
      </c>
      <c r="I31" s="7">
        <v>0.02</v>
      </c>
      <c r="J31" s="7">
        <v>0.02</v>
      </c>
      <c r="K31" s="7">
        <v>0.03</v>
      </c>
      <c r="L31" s="7">
        <v>0.05</v>
      </c>
      <c r="M31" s="7">
        <v>0.04</v>
      </c>
      <c r="N31" s="7">
        <v>0.02</v>
      </c>
      <c r="O31" s="7">
        <v>0.05</v>
      </c>
      <c r="P31" s="7">
        <v>0.1</v>
      </c>
      <c r="Q31" s="7">
        <v>0.04</v>
      </c>
      <c r="R31" s="7">
        <v>0.03</v>
      </c>
      <c r="S31" s="7">
        <v>0.02</v>
      </c>
      <c r="T31" s="7">
        <v>0.03</v>
      </c>
      <c r="U31" s="7">
        <v>0.05</v>
      </c>
      <c r="V31" s="7">
        <v>0.02</v>
      </c>
      <c r="W31" s="7">
        <v>0.02</v>
      </c>
      <c r="X31" s="7">
        <v>0.06</v>
      </c>
      <c r="Y31" s="7">
        <v>0.03</v>
      </c>
      <c r="Z31" s="7">
        <v>0.03</v>
      </c>
      <c r="AA31" s="7">
        <v>0.03</v>
      </c>
      <c r="AB31" s="7">
        <v>0.03</v>
      </c>
      <c r="AC31" s="7">
        <v>0.02</v>
      </c>
      <c r="AD31" s="7">
        <v>0.03</v>
      </c>
      <c r="AE31" s="7">
        <v>7.0000000000000007E-2</v>
      </c>
      <c r="AF31" s="7">
        <v>0.03</v>
      </c>
      <c r="AG31" s="7">
        <v>0.02</v>
      </c>
      <c r="AH31" s="7">
        <v>0.03</v>
      </c>
      <c r="AI31" s="7">
        <v>0.02</v>
      </c>
      <c r="AJ31" s="7">
        <v>0.04</v>
      </c>
      <c r="AK31" s="7">
        <v>0.05</v>
      </c>
      <c r="AL31" s="7">
        <v>0.02</v>
      </c>
      <c r="AM31" s="7">
        <v>0.03</v>
      </c>
      <c r="AN31" s="7">
        <v>0.01</v>
      </c>
      <c r="AO31" s="7">
        <v>7.0000000000000007E-2</v>
      </c>
      <c r="AP31" s="7">
        <v>0.04</v>
      </c>
      <c r="AQ31" s="7">
        <v>0.02</v>
      </c>
      <c r="AR31" s="7">
        <v>7.0000000000000007E-2</v>
      </c>
      <c r="AS31" s="7">
        <v>0.03</v>
      </c>
      <c r="AT31" s="7">
        <v>0.01</v>
      </c>
      <c r="AU31" s="7">
        <v>0.05</v>
      </c>
      <c r="AV31" s="7">
        <v>0.02</v>
      </c>
      <c r="AW31" s="7">
        <v>0.01</v>
      </c>
      <c r="AX31" s="7">
        <v>0.01</v>
      </c>
      <c r="AY31" s="7">
        <v>0.03</v>
      </c>
      <c r="AZ31" s="7">
        <v>0.02</v>
      </c>
      <c r="BA31" s="7">
        <v>0.01</v>
      </c>
      <c r="BB31" s="7">
        <v>0.04</v>
      </c>
      <c r="BC31" s="7">
        <v>0.06</v>
      </c>
      <c r="BD31" t="s">
        <v>108</v>
      </c>
      <c r="BE31" s="7">
        <v>0.02</v>
      </c>
      <c r="BF31" s="7">
        <v>0.03</v>
      </c>
      <c r="BG31" s="7">
        <v>0.02</v>
      </c>
      <c r="BH31" s="7">
        <v>0.05</v>
      </c>
      <c r="BI31" s="7">
        <v>0.01</v>
      </c>
      <c r="BJ31" s="7">
        <v>0.01</v>
      </c>
      <c r="BK31" s="7">
        <v>0.01</v>
      </c>
      <c r="BL31" s="7">
        <v>0.02</v>
      </c>
      <c r="BM31" s="7">
        <v>0.01</v>
      </c>
      <c r="BN31" s="7">
        <v>0.01</v>
      </c>
      <c r="BO31" s="7">
        <v>0.02</v>
      </c>
      <c r="BP31" s="7">
        <v>0.08</v>
      </c>
      <c r="BQ31" s="7">
        <v>0.01</v>
      </c>
      <c r="BR31" s="7">
        <v>0.01</v>
      </c>
      <c r="BS31" s="7">
        <v>0.01</v>
      </c>
      <c r="BT31" s="7">
        <v>0.02</v>
      </c>
      <c r="BU31" s="7">
        <v>0.01</v>
      </c>
      <c r="BV31" s="7">
        <v>0.02</v>
      </c>
      <c r="BW31" s="7">
        <v>0.01</v>
      </c>
      <c r="BX31" s="7">
        <v>0.03</v>
      </c>
      <c r="BY31" s="7">
        <v>0.02</v>
      </c>
      <c r="BZ31" s="7">
        <v>0.03</v>
      </c>
    </row>
    <row r="32" spans="1:78" x14ac:dyDescent="0.25">
      <c r="A32" t="s">
        <v>193</v>
      </c>
      <c r="B32">
        <f>--0.142</f>
        <v>0.14199999999999999</v>
      </c>
      <c r="C32">
        <f>--0.176</f>
        <v>0.17599999999999999</v>
      </c>
      <c r="D32">
        <v>2.8000000000000001E-2</v>
      </c>
      <c r="E32">
        <v>7.0000000000000007E-2</v>
      </c>
      <c r="F32">
        <f>--0.24</f>
        <v>0.24</v>
      </c>
      <c r="G32">
        <f>--0.23</f>
        <v>0.23</v>
      </c>
      <c r="H32">
        <v>9.0999999999999998E-2</v>
      </c>
      <c r="I32">
        <f>--0.322</f>
        <v>0.32200000000000001</v>
      </c>
      <c r="J32">
        <f>--0.191</f>
        <v>0.191</v>
      </c>
      <c r="K32">
        <f>--0.112</f>
        <v>0.112</v>
      </c>
      <c r="L32">
        <v>9.2999999999999999E-2</v>
      </c>
      <c r="M32">
        <v>0.106</v>
      </c>
      <c r="N32">
        <f>--0.292</f>
        <v>0.29199999999999998</v>
      </c>
      <c r="O32">
        <f>--0.052</f>
        <v>5.1999999999999998E-2</v>
      </c>
      <c r="P32">
        <v>0.25</v>
      </c>
      <c r="Q32">
        <v>0.127</v>
      </c>
      <c r="R32">
        <f>--0.192</f>
        <v>0.192</v>
      </c>
      <c r="S32">
        <f>--0.199</f>
        <v>0.19900000000000001</v>
      </c>
      <c r="T32">
        <f>--0.19</f>
        <v>0.19</v>
      </c>
      <c r="U32">
        <v>9.8000000000000004E-2</v>
      </c>
      <c r="V32">
        <f>--0.281</f>
        <v>0.28100000000000003</v>
      </c>
      <c r="W32">
        <v>0.23</v>
      </c>
      <c r="X32">
        <v>0.32500000000000001</v>
      </c>
      <c r="Y32">
        <v>4.9000000000000002E-2</v>
      </c>
      <c r="Z32">
        <f>--0.167</f>
        <v>0.16700000000000001</v>
      </c>
      <c r="AA32">
        <f>--0.144</f>
        <v>0.14399999999999999</v>
      </c>
      <c r="AB32">
        <f>--0.17</f>
        <v>0.17</v>
      </c>
      <c r="AC32">
        <f>--0.189</f>
        <v>0.189</v>
      </c>
      <c r="AD32">
        <f>--0.158</f>
        <v>0.158</v>
      </c>
      <c r="AE32">
        <v>4.8000000000000001E-2</v>
      </c>
      <c r="AF32">
        <f>--0.049</f>
        <v>4.9000000000000002E-2</v>
      </c>
      <c r="AG32">
        <f>--0.608</f>
        <v>0.60799999999999998</v>
      </c>
      <c r="AH32">
        <f>--0.438</f>
        <v>0.438</v>
      </c>
      <c r="AI32">
        <f>--0.211</f>
        <v>0.21099999999999999</v>
      </c>
      <c r="AJ32">
        <v>0.13700000000000001</v>
      </c>
      <c r="AK32">
        <v>2.9000000000000001E-2</v>
      </c>
      <c r="AL32">
        <f>--0.317</f>
        <v>0.317</v>
      </c>
      <c r="AM32">
        <f>--0.043</f>
        <v>4.2999999999999997E-2</v>
      </c>
      <c r="AN32">
        <v>0.20399999999999999</v>
      </c>
      <c r="AO32">
        <v>2.1000000000000001E-2</v>
      </c>
      <c r="AP32">
        <f>--0.253</f>
        <v>0.253</v>
      </c>
      <c r="AQ32">
        <f>--0.147</f>
        <v>0.14699999999999999</v>
      </c>
      <c r="AR32">
        <f>--0.09</f>
        <v>0.09</v>
      </c>
      <c r="AS32">
        <f>--0.114</f>
        <v>0.114</v>
      </c>
      <c r="AT32">
        <f>--0.23</f>
        <v>0.23</v>
      </c>
      <c r="AU32">
        <f>--0.183</f>
        <v>0.183</v>
      </c>
      <c r="AV32">
        <f>--0.11</f>
        <v>0.11</v>
      </c>
      <c r="AW32">
        <v>0.25</v>
      </c>
      <c r="AX32">
        <f>--0.065</f>
        <v>6.5000000000000002E-2</v>
      </c>
      <c r="AY32">
        <f>--0.185</f>
        <v>0.185</v>
      </c>
      <c r="AZ32">
        <f>--0.257</f>
        <v>0.25700000000000001</v>
      </c>
      <c r="BA32">
        <v>6.5000000000000002E-2</v>
      </c>
      <c r="BB32">
        <f>--0.102</f>
        <v>0.10199999999999999</v>
      </c>
      <c r="BC32">
        <f>--0.255</f>
        <v>0.255</v>
      </c>
      <c r="BD32">
        <v>0.61199999999999999</v>
      </c>
      <c r="BE32">
        <f>--0.631</f>
        <v>0.63100000000000001</v>
      </c>
      <c r="BF32">
        <f>--0.054</f>
        <v>5.3999999999999999E-2</v>
      </c>
      <c r="BG32">
        <f>--0.358</f>
        <v>0.35799999999999998</v>
      </c>
      <c r="BH32">
        <v>0.13300000000000001</v>
      </c>
      <c r="BI32">
        <f>--0.674</f>
        <v>0.67400000000000004</v>
      </c>
      <c r="BJ32">
        <f>--0.274</f>
        <v>0.27400000000000002</v>
      </c>
      <c r="BK32">
        <f>--0.002</f>
        <v>2E-3</v>
      </c>
      <c r="BL32">
        <f>--0.257</f>
        <v>0.25700000000000001</v>
      </c>
      <c r="BM32">
        <f>--0.673</f>
        <v>0.67300000000000004</v>
      </c>
      <c r="BN32">
        <f>--0.299</f>
        <v>0.29899999999999999</v>
      </c>
      <c r="BO32">
        <v>2.8000000000000001E-2</v>
      </c>
      <c r="BP32">
        <v>0.18099999999999999</v>
      </c>
      <c r="BQ32">
        <f>--0.454</f>
        <v>0.45400000000000001</v>
      </c>
      <c r="BR32">
        <f>--0.562</f>
        <v>0.56200000000000006</v>
      </c>
      <c r="BS32">
        <f>--0.524</f>
        <v>0.52400000000000002</v>
      </c>
      <c r="BT32">
        <f>--0.424</f>
        <v>0.42399999999999999</v>
      </c>
      <c r="BU32">
        <f>--0.83</f>
        <v>0.83</v>
      </c>
      <c r="BV32">
        <f>--0.26</f>
        <v>0.26</v>
      </c>
      <c r="BW32">
        <f>--0.519</f>
        <v>0.51900000000000002</v>
      </c>
      <c r="BX32">
        <f>--0.17</f>
        <v>0.17</v>
      </c>
      <c r="BY32">
        <f>--0.194</f>
        <v>0.19400000000000001</v>
      </c>
      <c r="BZ32">
        <f>--0.169</f>
        <v>0.16900000000000001</v>
      </c>
    </row>
    <row r="33" spans="1:78" x14ac:dyDescent="0.25">
      <c r="A33" t="s">
        <v>194</v>
      </c>
      <c r="B33">
        <v>1.3120000000000001</v>
      </c>
      <c r="C33">
        <v>1.298</v>
      </c>
      <c r="D33">
        <v>1.399</v>
      </c>
      <c r="E33">
        <v>1.3149999999999999</v>
      </c>
      <c r="F33">
        <v>1.252</v>
      </c>
      <c r="G33">
        <v>1.3129999999999999</v>
      </c>
      <c r="H33">
        <v>1.321</v>
      </c>
      <c r="I33">
        <v>1.3160000000000001</v>
      </c>
      <c r="J33">
        <v>1.319</v>
      </c>
      <c r="K33">
        <v>1.294</v>
      </c>
      <c r="L33">
        <v>1.2769999999999999</v>
      </c>
      <c r="M33">
        <v>1.2669999999999999</v>
      </c>
      <c r="N33">
        <v>1.3149999999999999</v>
      </c>
      <c r="O33">
        <v>1.3</v>
      </c>
      <c r="P33">
        <v>1.242</v>
      </c>
      <c r="Q33">
        <v>1.3520000000000001</v>
      </c>
      <c r="R33">
        <v>1.298</v>
      </c>
      <c r="S33">
        <v>1.3180000000000001</v>
      </c>
      <c r="T33">
        <v>1.264</v>
      </c>
      <c r="U33">
        <v>1.31</v>
      </c>
      <c r="V33">
        <v>1.298</v>
      </c>
      <c r="W33">
        <v>1.2669999999999999</v>
      </c>
      <c r="X33">
        <v>1.264</v>
      </c>
      <c r="Y33">
        <v>1.3080000000000001</v>
      </c>
      <c r="Z33">
        <v>1.31</v>
      </c>
      <c r="AA33">
        <v>1.3109999999999999</v>
      </c>
      <c r="AB33">
        <v>1.31</v>
      </c>
      <c r="AC33">
        <v>1.288</v>
      </c>
      <c r="AD33">
        <v>1.32</v>
      </c>
      <c r="AE33">
        <v>1.266</v>
      </c>
      <c r="AF33">
        <v>1.3160000000000001</v>
      </c>
      <c r="AG33">
        <v>1.226</v>
      </c>
      <c r="AH33">
        <v>1.101</v>
      </c>
      <c r="AI33">
        <v>1.3160000000000001</v>
      </c>
      <c r="AJ33">
        <v>1.2669999999999999</v>
      </c>
      <c r="AK33">
        <v>1.292</v>
      </c>
      <c r="AL33">
        <v>1.335</v>
      </c>
      <c r="AM33">
        <v>1.2869999999999999</v>
      </c>
      <c r="AN33">
        <v>1.401</v>
      </c>
      <c r="AO33">
        <v>1.254</v>
      </c>
      <c r="AP33">
        <v>1.254</v>
      </c>
      <c r="AQ33">
        <v>1.21</v>
      </c>
      <c r="AR33">
        <v>1.246</v>
      </c>
      <c r="AS33">
        <v>1.3859999999999999</v>
      </c>
      <c r="AT33">
        <v>1.3089999999999999</v>
      </c>
      <c r="AU33">
        <v>1.351</v>
      </c>
      <c r="AV33">
        <v>1.31</v>
      </c>
      <c r="AW33">
        <v>1.3129999999999999</v>
      </c>
      <c r="AX33">
        <v>1.419</v>
      </c>
      <c r="AY33">
        <v>1.3620000000000001</v>
      </c>
      <c r="AZ33">
        <v>1.3029999999999999</v>
      </c>
      <c r="BA33">
        <v>1.276</v>
      </c>
      <c r="BB33">
        <v>1.28</v>
      </c>
      <c r="BC33">
        <v>1.377</v>
      </c>
      <c r="BD33">
        <v>1.3069999999999999</v>
      </c>
      <c r="BE33">
        <v>1.26</v>
      </c>
      <c r="BF33">
        <v>1.3009999999999999</v>
      </c>
      <c r="BG33">
        <v>1.3149999999999999</v>
      </c>
      <c r="BH33">
        <v>1.2549999999999999</v>
      </c>
      <c r="BI33">
        <v>1.234</v>
      </c>
      <c r="BJ33">
        <v>1.341</v>
      </c>
      <c r="BK33">
        <v>1.3280000000000001</v>
      </c>
      <c r="BL33">
        <v>1.298</v>
      </c>
      <c r="BM33">
        <v>1.28</v>
      </c>
      <c r="BN33">
        <v>1.3109999999999999</v>
      </c>
      <c r="BO33">
        <v>1.282</v>
      </c>
      <c r="BP33">
        <v>1.2330000000000001</v>
      </c>
      <c r="BQ33">
        <v>1.319</v>
      </c>
      <c r="BR33">
        <v>1.288</v>
      </c>
      <c r="BS33">
        <v>1.2829999999999999</v>
      </c>
      <c r="BT33">
        <v>1.296</v>
      </c>
      <c r="BU33">
        <v>1.1950000000000001</v>
      </c>
      <c r="BV33">
        <v>1.353</v>
      </c>
      <c r="BW33">
        <v>1.292</v>
      </c>
      <c r="BX33">
        <v>1.3109999999999999</v>
      </c>
      <c r="BY33">
        <v>1.3169999999999999</v>
      </c>
      <c r="BZ33">
        <v>1.3049999999999999</v>
      </c>
    </row>
    <row r="34" spans="1:78" x14ac:dyDescent="0.25">
      <c r="A34" t="s">
        <v>195</v>
      </c>
      <c r="B34">
        <v>0</v>
      </c>
      <c r="C34">
        <v>0</v>
      </c>
      <c r="D34">
        <v>4.0000000000000001E-3</v>
      </c>
      <c r="E34">
        <v>5.0000000000000001E-3</v>
      </c>
      <c r="F34">
        <v>1E-3</v>
      </c>
      <c r="G34">
        <v>1E-3</v>
      </c>
      <c r="H34">
        <v>1E-3</v>
      </c>
      <c r="I34">
        <v>2E-3</v>
      </c>
      <c r="J34">
        <v>1E-3</v>
      </c>
      <c r="K34">
        <v>2E-3</v>
      </c>
      <c r="L34">
        <v>1E-3</v>
      </c>
      <c r="M34">
        <v>1E-3</v>
      </c>
      <c r="N34">
        <v>1E-3</v>
      </c>
      <c r="O34">
        <v>3.0000000000000001E-3</v>
      </c>
      <c r="P34">
        <v>8.0000000000000002E-3</v>
      </c>
      <c r="Q34">
        <v>2E-3</v>
      </c>
      <c r="R34">
        <v>0</v>
      </c>
      <c r="S34">
        <v>1E-3</v>
      </c>
      <c r="T34">
        <v>1E-3</v>
      </c>
      <c r="U34">
        <v>2E-3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3.0000000000000001E-3</v>
      </c>
      <c r="AF34">
        <v>0</v>
      </c>
      <c r="AG34">
        <v>2E-3</v>
      </c>
      <c r="AH34">
        <v>3.4000000000000002E-2</v>
      </c>
      <c r="AI34">
        <v>0</v>
      </c>
      <c r="AJ34">
        <v>3.0000000000000001E-3</v>
      </c>
      <c r="AK34">
        <v>2E-3</v>
      </c>
      <c r="AL34">
        <v>1E-3</v>
      </c>
      <c r="AM34">
        <v>1E-3</v>
      </c>
      <c r="AN34">
        <v>3.5000000000000003E-2</v>
      </c>
      <c r="AO34">
        <v>2E-3</v>
      </c>
      <c r="AP34">
        <v>3.0000000000000001E-3</v>
      </c>
      <c r="AQ34">
        <v>3.0000000000000001E-3</v>
      </c>
      <c r="AR34">
        <v>3.0000000000000001E-3</v>
      </c>
      <c r="AS34">
        <v>6.0000000000000001E-3</v>
      </c>
      <c r="AT34">
        <v>3.0000000000000001E-3</v>
      </c>
      <c r="AU34">
        <v>5.0000000000000001E-3</v>
      </c>
      <c r="AV34">
        <v>3.0000000000000001E-3</v>
      </c>
      <c r="AW34">
        <v>1.4E-2</v>
      </c>
      <c r="AX34">
        <v>5.0000000000000001E-3</v>
      </c>
      <c r="AY34">
        <v>3.0000000000000001E-3</v>
      </c>
      <c r="AZ34">
        <v>4.0000000000000001E-3</v>
      </c>
      <c r="BA34">
        <v>5.0000000000000001E-3</v>
      </c>
      <c r="BB34">
        <v>4.0000000000000001E-3</v>
      </c>
      <c r="BC34">
        <v>6.0000000000000001E-3</v>
      </c>
      <c r="BD34">
        <v>7.0999999999999994E-2</v>
      </c>
      <c r="BE34">
        <v>2E-3</v>
      </c>
      <c r="BF34">
        <v>0</v>
      </c>
      <c r="BG34">
        <v>1E-3</v>
      </c>
      <c r="BH34">
        <v>1E-3</v>
      </c>
      <c r="BI34">
        <v>1E-3</v>
      </c>
      <c r="BJ34">
        <v>2E-3</v>
      </c>
      <c r="BK34">
        <v>2E-3</v>
      </c>
      <c r="BL34">
        <v>8.9999999999999993E-3</v>
      </c>
      <c r="BM34">
        <v>2E-3</v>
      </c>
      <c r="BN34">
        <v>1E-3</v>
      </c>
      <c r="BO34">
        <v>1E-3</v>
      </c>
      <c r="BP34">
        <v>1E-3</v>
      </c>
      <c r="BQ34">
        <v>2E-3</v>
      </c>
      <c r="BR34">
        <v>1E-3</v>
      </c>
      <c r="BS34">
        <v>1E-3</v>
      </c>
      <c r="BT34">
        <v>4.0000000000000001E-3</v>
      </c>
      <c r="BU34">
        <v>3.0000000000000001E-3</v>
      </c>
      <c r="BV34">
        <v>6.0000000000000001E-3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943</v>
      </c>
    </row>
    <row r="2" spans="1:78" x14ac:dyDescent="0.25">
      <c r="A2" t="s">
        <v>951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326</v>
      </c>
      <c r="B12">
        <v>191</v>
      </c>
      <c r="C12">
        <v>150</v>
      </c>
      <c r="D12">
        <v>35</v>
      </c>
      <c r="E12">
        <v>6</v>
      </c>
      <c r="F12">
        <v>29</v>
      </c>
      <c r="G12">
        <v>100</v>
      </c>
      <c r="H12">
        <v>61</v>
      </c>
      <c r="I12">
        <v>30</v>
      </c>
      <c r="J12">
        <v>60</v>
      </c>
      <c r="K12">
        <v>42</v>
      </c>
      <c r="L12">
        <v>60</v>
      </c>
      <c r="M12">
        <v>78</v>
      </c>
      <c r="N12">
        <v>85</v>
      </c>
      <c r="O12">
        <v>21</v>
      </c>
      <c r="P12">
        <v>7</v>
      </c>
      <c r="Q12">
        <v>44</v>
      </c>
      <c r="R12">
        <v>147</v>
      </c>
      <c r="S12">
        <v>92</v>
      </c>
      <c r="T12">
        <v>46</v>
      </c>
      <c r="U12">
        <v>49</v>
      </c>
      <c r="V12">
        <v>129</v>
      </c>
      <c r="W12">
        <v>19</v>
      </c>
      <c r="X12">
        <v>40</v>
      </c>
      <c r="Y12">
        <v>35</v>
      </c>
      <c r="Z12">
        <v>156</v>
      </c>
      <c r="AA12">
        <v>189</v>
      </c>
      <c r="AB12">
        <v>155</v>
      </c>
      <c r="AC12">
        <v>24</v>
      </c>
      <c r="AD12">
        <v>144</v>
      </c>
      <c r="AE12">
        <v>17</v>
      </c>
      <c r="AF12">
        <v>155</v>
      </c>
      <c r="AG12">
        <v>19</v>
      </c>
      <c r="AH12">
        <v>1</v>
      </c>
      <c r="AI12">
        <v>107</v>
      </c>
      <c r="AJ12">
        <v>28</v>
      </c>
      <c r="AK12">
        <v>49</v>
      </c>
      <c r="AL12">
        <v>71</v>
      </c>
      <c r="AM12">
        <v>96</v>
      </c>
      <c r="AN12">
        <v>5</v>
      </c>
      <c r="AO12">
        <v>18</v>
      </c>
      <c r="AP12">
        <v>23</v>
      </c>
      <c r="AQ12">
        <v>7</v>
      </c>
      <c r="AR12">
        <v>22</v>
      </c>
      <c r="AS12">
        <v>12</v>
      </c>
      <c r="AT12">
        <v>13</v>
      </c>
      <c r="AU12">
        <v>10</v>
      </c>
      <c r="AV12">
        <v>11</v>
      </c>
      <c r="AW12">
        <v>10</v>
      </c>
      <c r="AX12">
        <v>26</v>
      </c>
      <c r="AY12">
        <v>14</v>
      </c>
      <c r="AZ12">
        <v>9</v>
      </c>
      <c r="BA12">
        <v>5</v>
      </c>
      <c r="BB12">
        <v>21</v>
      </c>
      <c r="BC12">
        <v>7</v>
      </c>
      <c r="BD12">
        <v>1</v>
      </c>
      <c r="BE12">
        <v>19</v>
      </c>
      <c r="BF12">
        <v>171</v>
      </c>
      <c r="BG12">
        <v>68</v>
      </c>
      <c r="BH12">
        <v>122</v>
      </c>
      <c r="BI12">
        <v>19</v>
      </c>
      <c r="BJ12">
        <v>19</v>
      </c>
      <c r="BK12">
        <v>23</v>
      </c>
      <c r="BL12">
        <v>4</v>
      </c>
      <c r="BM12">
        <v>15</v>
      </c>
      <c r="BN12">
        <v>53</v>
      </c>
      <c r="BO12">
        <v>57</v>
      </c>
      <c r="BP12">
        <v>64</v>
      </c>
      <c r="BQ12">
        <v>24</v>
      </c>
      <c r="BR12">
        <v>39</v>
      </c>
      <c r="BS12">
        <v>39</v>
      </c>
      <c r="BT12">
        <v>12</v>
      </c>
      <c r="BU12">
        <v>10</v>
      </c>
      <c r="BV12">
        <v>7</v>
      </c>
      <c r="BW12">
        <v>17</v>
      </c>
      <c r="BX12">
        <v>112</v>
      </c>
      <c r="BY12">
        <v>106</v>
      </c>
      <c r="BZ12">
        <v>96</v>
      </c>
    </row>
    <row r="13" spans="1:78" x14ac:dyDescent="0.25">
      <c r="B13" s="7">
        <v>0.03</v>
      </c>
      <c r="C13" s="7">
        <v>0.03</v>
      </c>
      <c r="D13" s="7">
        <v>0.06</v>
      </c>
      <c r="E13" s="7">
        <v>0.02</v>
      </c>
      <c r="F13" s="7">
        <v>0.03</v>
      </c>
      <c r="G13" s="7">
        <v>0.03</v>
      </c>
      <c r="H13" s="7">
        <v>0.04</v>
      </c>
      <c r="I13" s="7">
        <v>0.02</v>
      </c>
      <c r="J13" s="7">
        <v>0.03</v>
      </c>
      <c r="K13" s="7">
        <v>0.03</v>
      </c>
      <c r="L13" s="7">
        <v>0.04</v>
      </c>
      <c r="M13" s="7">
        <v>0.05</v>
      </c>
      <c r="N13" s="7">
        <v>0.02</v>
      </c>
      <c r="O13" s="7">
        <v>0.03</v>
      </c>
      <c r="P13" s="7">
        <v>0.03</v>
      </c>
      <c r="Q13" s="7">
        <v>0.05</v>
      </c>
      <c r="R13" s="7">
        <v>0.03</v>
      </c>
      <c r="S13" s="7">
        <v>0.03</v>
      </c>
      <c r="T13" s="7">
        <v>0.04</v>
      </c>
      <c r="U13" s="7">
        <v>0.05</v>
      </c>
      <c r="V13" s="7">
        <v>0.03</v>
      </c>
      <c r="W13" s="7">
        <v>0.03</v>
      </c>
      <c r="X13" s="7">
        <v>0.05</v>
      </c>
      <c r="Y13" s="7">
        <v>0.05</v>
      </c>
      <c r="Z13" s="7">
        <v>0.03</v>
      </c>
      <c r="AA13" s="7">
        <v>0.03</v>
      </c>
      <c r="AB13" s="7">
        <v>0.03</v>
      </c>
      <c r="AC13" s="7">
        <v>0.03</v>
      </c>
      <c r="AD13" s="7">
        <v>0.03</v>
      </c>
      <c r="AE13" s="7">
        <v>0.03</v>
      </c>
      <c r="AF13" s="7">
        <v>0.03</v>
      </c>
      <c r="AG13" s="7">
        <v>0.02</v>
      </c>
      <c r="AH13" s="7">
        <v>0.03</v>
      </c>
      <c r="AI13" s="7">
        <v>0.02</v>
      </c>
      <c r="AJ13" s="7">
        <v>0.05</v>
      </c>
      <c r="AK13" s="7">
        <v>0.05</v>
      </c>
      <c r="AL13" s="7">
        <v>0.03</v>
      </c>
      <c r="AM13" s="7">
        <v>0.03</v>
      </c>
      <c r="AN13" s="7">
        <v>0.08</v>
      </c>
      <c r="AO13" s="7">
        <v>0.03</v>
      </c>
      <c r="AP13" s="7">
        <v>0.04</v>
      </c>
      <c r="AQ13" s="7">
        <v>0.01</v>
      </c>
      <c r="AR13" s="7">
        <v>0.04</v>
      </c>
      <c r="AS13" s="7">
        <v>0.04</v>
      </c>
      <c r="AT13" s="7">
        <v>0.02</v>
      </c>
      <c r="AU13" s="7">
        <v>0.03</v>
      </c>
      <c r="AV13" s="7">
        <v>0.02</v>
      </c>
      <c r="AW13" s="7">
        <v>7.0000000000000007E-2</v>
      </c>
      <c r="AX13" s="7">
        <v>0.06</v>
      </c>
      <c r="AY13" s="7">
        <v>0.03</v>
      </c>
      <c r="AZ13" s="7">
        <v>0.02</v>
      </c>
      <c r="BA13" s="7">
        <v>0.02</v>
      </c>
      <c r="BB13" s="7">
        <v>0.05</v>
      </c>
      <c r="BC13" s="7">
        <v>0.02</v>
      </c>
      <c r="BD13" s="7">
        <v>0.05</v>
      </c>
      <c r="BE13" s="7">
        <v>0.02</v>
      </c>
      <c r="BF13" s="7">
        <v>0.03</v>
      </c>
      <c r="BG13" s="7">
        <v>0.02</v>
      </c>
      <c r="BH13" s="7">
        <v>0.05</v>
      </c>
      <c r="BI13" s="7">
        <v>0.01</v>
      </c>
      <c r="BJ13" s="7">
        <v>0.02</v>
      </c>
      <c r="BK13" s="7">
        <v>0.03</v>
      </c>
      <c r="BL13" s="7">
        <v>0.02</v>
      </c>
      <c r="BM13" s="7">
        <v>0.02</v>
      </c>
      <c r="BN13" s="7">
        <v>0.03</v>
      </c>
      <c r="BO13" s="7">
        <v>0.03</v>
      </c>
      <c r="BP13" s="7">
        <v>0.05</v>
      </c>
      <c r="BQ13" s="7">
        <v>0.02</v>
      </c>
      <c r="BR13" s="7">
        <v>0.02</v>
      </c>
      <c r="BS13" s="7">
        <v>0.03</v>
      </c>
      <c r="BT13" s="7">
        <v>0.03</v>
      </c>
      <c r="BU13" s="7">
        <v>0.02</v>
      </c>
      <c r="BV13" s="7">
        <v>0.02</v>
      </c>
      <c r="BW13" s="7">
        <v>0.02</v>
      </c>
      <c r="BX13" s="7">
        <v>0.03</v>
      </c>
      <c r="BY13" s="7">
        <v>0.03</v>
      </c>
      <c r="BZ13" s="7">
        <v>0.03</v>
      </c>
    </row>
    <row r="14" spans="1:78" x14ac:dyDescent="0.25">
      <c r="A14" t="s">
        <v>327</v>
      </c>
      <c r="B14">
        <v>523</v>
      </c>
      <c r="C14">
        <v>436</v>
      </c>
      <c r="D14">
        <v>52</v>
      </c>
      <c r="E14">
        <v>35</v>
      </c>
      <c r="F14">
        <v>104</v>
      </c>
      <c r="G14">
        <v>253</v>
      </c>
      <c r="H14">
        <v>166</v>
      </c>
      <c r="I14">
        <v>83</v>
      </c>
      <c r="J14">
        <v>149</v>
      </c>
      <c r="K14">
        <v>118</v>
      </c>
      <c r="L14">
        <v>173</v>
      </c>
      <c r="M14">
        <v>187</v>
      </c>
      <c r="N14">
        <v>253</v>
      </c>
      <c r="O14">
        <v>52</v>
      </c>
      <c r="P14">
        <v>30</v>
      </c>
      <c r="Q14">
        <v>91</v>
      </c>
      <c r="R14">
        <v>431</v>
      </c>
      <c r="S14">
        <v>253</v>
      </c>
      <c r="T14">
        <v>131</v>
      </c>
      <c r="U14">
        <v>127</v>
      </c>
      <c r="V14">
        <v>317</v>
      </c>
      <c r="W14">
        <v>82</v>
      </c>
      <c r="X14">
        <v>120</v>
      </c>
      <c r="Y14">
        <v>68</v>
      </c>
      <c r="Z14">
        <v>455</v>
      </c>
      <c r="AA14">
        <v>522</v>
      </c>
      <c r="AB14">
        <v>454</v>
      </c>
      <c r="AC14">
        <v>59</v>
      </c>
      <c r="AD14">
        <v>409</v>
      </c>
      <c r="AE14">
        <v>50</v>
      </c>
      <c r="AF14">
        <v>438</v>
      </c>
      <c r="AG14">
        <v>49</v>
      </c>
      <c r="AH14">
        <v>3</v>
      </c>
      <c r="AI14">
        <v>332</v>
      </c>
      <c r="AJ14">
        <v>63</v>
      </c>
      <c r="AK14">
        <v>115</v>
      </c>
      <c r="AL14">
        <v>177</v>
      </c>
      <c r="AM14">
        <v>264</v>
      </c>
      <c r="AN14">
        <v>9</v>
      </c>
      <c r="AO14">
        <v>67</v>
      </c>
      <c r="AP14">
        <v>73</v>
      </c>
      <c r="AQ14">
        <v>37</v>
      </c>
      <c r="AR14">
        <v>72</v>
      </c>
      <c r="AS14">
        <v>28</v>
      </c>
      <c r="AT14">
        <v>48</v>
      </c>
      <c r="AU14">
        <v>24</v>
      </c>
      <c r="AV14">
        <v>50</v>
      </c>
      <c r="AW14">
        <v>19</v>
      </c>
      <c r="AX14">
        <v>33</v>
      </c>
      <c r="AY14">
        <v>25</v>
      </c>
      <c r="AZ14">
        <v>31</v>
      </c>
      <c r="BA14">
        <v>27</v>
      </c>
      <c r="BB14">
        <v>31</v>
      </c>
      <c r="BC14">
        <v>24</v>
      </c>
      <c r="BD14">
        <v>1</v>
      </c>
      <c r="BE14">
        <v>43</v>
      </c>
      <c r="BF14">
        <v>479</v>
      </c>
      <c r="BG14">
        <v>199</v>
      </c>
      <c r="BH14">
        <v>324</v>
      </c>
      <c r="BI14">
        <v>59</v>
      </c>
      <c r="BJ14">
        <v>55</v>
      </c>
      <c r="BK14">
        <v>64</v>
      </c>
      <c r="BL14">
        <v>12</v>
      </c>
      <c r="BM14">
        <v>28</v>
      </c>
      <c r="BN14">
        <v>115</v>
      </c>
      <c r="BO14">
        <v>192</v>
      </c>
      <c r="BP14">
        <v>188</v>
      </c>
      <c r="BQ14">
        <v>49</v>
      </c>
      <c r="BR14">
        <v>80</v>
      </c>
      <c r="BS14">
        <v>78</v>
      </c>
      <c r="BT14">
        <v>26</v>
      </c>
      <c r="BU14">
        <v>22</v>
      </c>
      <c r="BV14">
        <v>22</v>
      </c>
      <c r="BW14">
        <v>32</v>
      </c>
      <c r="BX14">
        <v>375</v>
      </c>
      <c r="BY14">
        <v>360</v>
      </c>
      <c r="BZ14">
        <v>330</v>
      </c>
    </row>
    <row r="15" spans="1:78" x14ac:dyDescent="0.25">
      <c r="B15" s="7">
        <v>0.09</v>
      </c>
      <c r="C15" s="7">
        <v>0.09</v>
      </c>
      <c r="D15" s="7">
        <v>0.09</v>
      </c>
      <c r="E15" s="7">
        <v>0.1</v>
      </c>
      <c r="F15" s="7">
        <v>0.09</v>
      </c>
      <c r="G15" s="7">
        <v>0.08</v>
      </c>
      <c r="H15" s="7">
        <v>0.1</v>
      </c>
      <c r="I15" s="7">
        <v>0.06</v>
      </c>
      <c r="J15" s="7">
        <v>0.08</v>
      </c>
      <c r="K15" s="7">
        <v>0.1</v>
      </c>
      <c r="L15" s="7">
        <v>0.12</v>
      </c>
      <c r="M15" s="7">
        <v>0.11</v>
      </c>
      <c r="N15" s="7">
        <v>7.0000000000000007E-2</v>
      </c>
      <c r="O15" s="7">
        <v>0.08</v>
      </c>
      <c r="P15" s="7">
        <v>0.15</v>
      </c>
      <c r="Q15" s="7">
        <v>0.1</v>
      </c>
      <c r="R15" s="7">
        <v>0.09</v>
      </c>
      <c r="S15" s="7">
        <v>7.0000000000000007E-2</v>
      </c>
      <c r="T15" s="7">
        <v>0.11</v>
      </c>
      <c r="U15" s="7">
        <v>0.13</v>
      </c>
      <c r="V15" s="7">
        <v>7.0000000000000007E-2</v>
      </c>
      <c r="W15" s="7">
        <v>0.13</v>
      </c>
      <c r="X15" s="7">
        <v>0.14000000000000001</v>
      </c>
      <c r="Y15" s="7">
        <v>0.09</v>
      </c>
      <c r="Z15" s="7">
        <v>0.09</v>
      </c>
      <c r="AA15" s="7">
        <v>0.09</v>
      </c>
      <c r="AB15" s="7">
        <v>0.09</v>
      </c>
      <c r="AC15" s="7">
        <v>0.08</v>
      </c>
      <c r="AD15" s="7">
        <v>0.09</v>
      </c>
      <c r="AE15" s="7">
        <v>0.09</v>
      </c>
      <c r="AF15" s="7">
        <v>0.09</v>
      </c>
      <c r="AG15" s="7">
        <v>0.05</v>
      </c>
      <c r="AH15" s="7">
        <v>0.09</v>
      </c>
      <c r="AI15" s="7">
        <v>0.08</v>
      </c>
      <c r="AJ15" s="7">
        <v>0.11</v>
      </c>
      <c r="AK15" s="7">
        <v>0.12</v>
      </c>
      <c r="AL15" s="7">
        <v>0.08</v>
      </c>
      <c r="AM15" s="7">
        <v>0.09</v>
      </c>
      <c r="AN15" s="7">
        <v>0.15</v>
      </c>
      <c r="AO15" s="7">
        <v>0.1</v>
      </c>
      <c r="AP15" s="7">
        <v>0.12</v>
      </c>
      <c r="AQ15" s="7">
        <v>7.0000000000000007E-2</v>
      </c>
      <c r="AR15" s="7">
        <v>0.13</v>
      </c>
      <c r="AS15" s="7">
        <v>0.09</v>
      </c>
      <c r="AT15" s="7">
        <v>0.09</v>
      </c>
      <c r="AU15" s="7">
        <v>7.0000000000000007E-2</v>
      </c>
      <c r="AV15" s="7">
        <v>0.1</v>
      </c>
      <c r="AW15" s="7">
        <v>0.13</v>
      </c>
      <c r="AX15" s="7">
        <v>0.08</v>
      </c>
      <c r="AY15" s="7">
        <v>0.05</v>
      </c>
      <c r="AZ15" s="7">
        <v>0.08</v>
      </c>
      <c r="BA15" s="7">
        <v>0.09</v>
      </c>
      <c r="BB15" s="7">
        <v>7.0000000000000007E-2</v>
      </c>
      <c r="BC15" s="7">
        <v>0.08</v>
      </c>
      <c r="BD15" s="7">
        <v>0.06</v>
      </c>
      <c r="BE15" s="7">
        <v>0.05</v>
      </c>
      <c r="BF15" s="7">
        <v>0.09</v>
      </c>
      <c r="BG15" s="7">
        <v>0.06</v>
      </c>
      <c r="BH15" s="7">
        <v>0.12</v>
      </c>
      <c r="BI15" s="7">
        <v>0.05</v>
      </c>
      <c r="BJ15" s="7">
        <v>0.06</v>
      </c>
      <c r="BK15" s="7">
        <v>0.08</v>
      </c>
      <c r="BL15" s="7">
        <v>0.06</v>
      </c>
      <c r="BM15" s="7">
        <v>0.03</v>
      </c>
      <c r="BN15" s="7">
        <v>7.0000000000000007E-2</v>
      </c>
      <c r="BO15" s="7">
        <v>0.09</v>
      </c>
      <c r="BP15" s="7">
        <v>0.15</v>
      </c>
      <c r="BQ15" s="7">
        <v>0.05</v>
      </c>
      <c r="BR15" s="7">
        <v>0.05</v>
      </c>
      <c r="BS15" s="7">
        <v>0.05</v>
      </c>
      <c r="BT15" s="7">
        <v>0.06</v>
      </c>
      <c r="BU15" s="7">
        <v>0.04</v>
      </c>
      <c r="BV15" s="7">
        <v>7.0000000000000007E-2</v>
      </c>
      <c r="BW15" s="7">
        <v>0.04</v>
      </c>
      <c r="BX15" s="7">
        <v>0.09</v>
      </c>
      <c r="BY15" s="7">
        <v>0.09</v>
      </c>
      <c r="BZ15" s="7">
        <v>0.09</v>
      </c>
    </row>
    <row r="16" spans="1:78" x14ac:dyDescent="0.25">
      <c r="A16" t="s">
        <v>334</v>
      </c>
      <c r="B16">
        <v>750</v>
      </c>
      <c r="C16">
        <v>581</v>
      </c>
      <c r="D16">
        <v>89</v>
      </c>
      <c r="E16">
        <v>80</v>
      </c>
      <c r="F16">
        <v>180</v>
      </c>
      <c r="G16">
        <v>371</v>
      </c>
      <c r="H16">
        <v>199</v>
      </c>
      <c r="I16">
        <v>100</v>
      </c>
      <c r="J16">
        <v>223</v>
      </c>
      <c r="K16">
        <v>187</v>
      </c>
      <c r="L16">
        <v>241</v>
      </c>
      <c r="M16">
        <v>244</v>
      </c>
      <c r="N16">
        <v>334</v>
      </c>
      <c r="O16">
        <v>128</v>
      </c>
      <c r="P16">
        <v>45</v>
      </c>
      <c r="Q16">
        <v>114</v>
      </c>
      <c r="R16">
        <v>636</v>
      </c>
      <c r="S16">
        <v>364</v>
      </c>
      <c r="T16">
        <v>196</v>
      </c>
      <c r="U16">
        <v>180</v>
      </c>
      <c r="V16">
        <v>481</v>
      </c>
      <c r="W16">
        <v>96</v>
      </c>
      <c r="X16">
        <v>161</v>
      </c>
      <c r="Y16">
        <v>85</v>
      </c>
      <c r="Z16">
        <v>665</v>
      </c>
      <c r="AA16">
        <v>745</v>
      </c>
      <c r="AB16">
        <v>660</v>
      </c>
      <c r="AC16">
        <v>70</v>
      </c>
      <c r="AD16">
        <v>541</v>
      </c>
      <c r="AE16">
        <v>121</v>
      </c>
      <c r="AF16">
        <v>634</v>
      </c>
      <c r="AG16">
        <v>60</v>
      </c>
      <c r="AH16">
        <v>7</v>
      </c>
      <c r="AI16">
        <v>472</v>
      </c>
      <c r="AJ16">
        <v>89</v>
      </c>
      <c r="AK16">
        <v>173</v>
      </c>
      <c r="AL16">
        <v>225</v>
      </c>
      <c r="AM16">
        <v>388</v>
      </c>
      <c r="AN16">
        <v>6</v>
      </c>
      <c r="AO16">
        <v>125</v>
      </c>
      <c r="AP16">
        <v>63</v>
      </c>
      <c r="AQ16">
        <v>57</v>
      </c>
      <c r="AR16">
        <v>126</v>
      </c>
      <c r="AS16">
        <v>40</v>
      </c>
      <c r="AT16">
        <v>50</v>
      </c>
      <c r="AU16">
        <v>20</v>
      </c>
      <c r="AV16">
        <v>74</v>
      </c>
      <c r="AW16">
        <v>19</v>
      </c>
      <c r="AX16">
        <v>70</v>
      </c>
      <c r="AY16">
        <v>40</v>
      </c>
      <c r="AZ16">
        <v>36</v>
      </c>
      <c r="BA16">
        <v>66</v>
      </c>
      <c r="BB16">
        <v>57</v>
      </c>
      <c r="BC16">
        <v>32</v>
      </c>
      <c r="BD16">
        <v>2</v>
      </c>
      <c r="BE16">
        <v>63</v>
      </c>
      <c r="BF16">
        <v>687</v>
      </c>
      <c r="BG16">
        <v>273</v>
      </c>
      <c r="BH16">
        <v>478</v>
      </c>
      <c r="BI16">
        <v>90</v>
      </c>
      <c r="BJ16">
        <v>72</v>
      </c>
      <c r="BK16">
        <v>70</v>
      </c>
      <c r="BL16">
        <v>14</v>
      </c>
      <c r="BM16">
        <v>43</v>
      </c>
      <c r="BN16">
        <v>131</v>
      </c>
      <c r="BO16">
        <v>300</v>
      </c>
      <c r="BP16">
        <v>275</v>
      </c>
      <c r="BQ16">
        <v>83</v>
      </c>
      <c r="BR16">
        <v>99</v>
      </c>
      <c r="BS16">
        <v>100</v>
      </c>
      <c r="BT16">
        <v>37</v>
      </c>
      <c r="BU16">
        <v>33</v>
      </c>
      <c r="BV16">
        <v>33</v>
      </c>
      <c r="BW16">
        <v>59</v>
      </c>
      <c r="BX16">
        <v>461</v>
      </c>
      <c r="BY16">
        <v>452</v>
      </c>
      <c r="BZ16">
        <v>427</v>
      </c>
    </row>
    <row r="17" spans="1:78" x14ac:dyDescent="0.25">
      <c r="B17" s="7">
        <v>0.13</v>
      </c>
      <c r="C17" s="7">
        <v>0.11</v>
      </c>
      <c r="D17" s="7">
        <v>0.16</v>
      </c>
      <c r="E17" s="7">
        <v>0.22</v>
      </c>
      <c r="F17" s="7">
        <v>0.15</v>
      </c>
      <c r="G17" s="7">
        <v>0.12</v>
      </c>
      <c r="H17" s="7">
        <v>0.12</v>
      </c>
      <c r="I17" s="7">
        <v>7.0000000000000007E-2</v>
      </c>
      <c r="J17" s="7">
        <v>0.12</v>
      </c>
      <c r="K17" s="7">
        <v>0.15</v>
      </c>
      <c r="L17" s="7">
        <v>0.17</v>
      </c>
      <c r="M17" s="7">
        <v>0.15</v>
      </c>
      <c r="N17" s="7">
        <v>0.1</v>
      </c>
      <c r="O17" s="7">
        <v>0.2</v>
      </c>
      <c r="P17" s="7">
        <v>0.23</v>
      </c>
      <c r="Q17" s="7">
        <v>0.12</v>
      </c>
      <c r="R17" s="7">
        <v>0.13</v>
      </c>
      <c r="S17" s="7">
        <v>0.1</v>
      </c>
      <c r="T17" s="7">
        <v>0.16</v>
      </c>
      <c r="U17" s="7">
        <v>0.18</v>
      </c>
      <c r="V17" s="7">
        <v>0.11</v>
      </c>
      <c r="W17" s="7">
        <v>0.16</v>
      </c>
      <c r="X17" s="7">
        <v>0.18</v>
      </c>
      <c r="Y17" s="7">
        <v>0.12</v>
      </c>
      <c r="Z17" s="7">
        <v>0.13</v>
      </c>
      <c r="AA17" s="7">
        <v>0.12</v>
      </c>
      <c r="AB17" s="7">
        <v>0.13</v>
      </c>
      <c r="AC17" s="7">
        <v>0.1</v>
      </c>
      <c r="AD17" s="7">
        <v>0.12</v>
      </c>
      <c r="AE17" s="7">
        <v>0.23</v>
      </c>
      <c r="AF17" s="7">
        <v>0.13</v>
      </c>
      <c r="AG17" s="7">
        <v>7.0000000000000007E-2</v>
      </c>
      <c r="AH17" s="7">
        <v>0.17</v>
      </c>
      <c r="AI17" s="7">
        <v>0.11</v>
      </c>
      <c r="AJ17" s="7">
        <v>0.16</v>
      </c>
      <c r="AK17" s="7">
        <v>0.18</v>
      </c>
      <c r="AL17" s="7">
        <v>0.1</v>
      </c>
      <c r="AM17" s="7">
        <v>0.14000000000000001</v>
      </c>
      <c r="AN17" s="7">
        <v>0.1</v>
      </c>
      <c r="AO17" s="7">
        <v>0.18</v>
      </c>
      <c r="AP17" s="7">
        <v>0.11</v>
      </c>
      <c r="AQ17" s="7">
        <v>0.1</v>
      </c>
      <c r="AR17" s="7">
        <v>0.23</v>
      </c>
      <c r="AS17" s="7">
        <v>0.12</v>
      </c>
      <c r="AT17" s="7">
        <v>0.09</v>
      </c>
      <c r="AU17" s="7">
        <v>0.06</v>
      </c>
      <c r="AV17" s="7">
        <v>0.15</v>
      </c>
      <c r="AW17" s="7">
        <v>0.13</v>
      </c>
      <c r="AX17" s="7">
        <v>0.17</v>
      </c>
      <c r="AY17" s="7">
        <v>7.0000000000000007E-2</v>
      </c>
      <c r="AZ17" s="7">
        <v>0.09</v>
      </c>
      <c r="BA17" s="7">
        <v>0.23</v>
      </c>
      <c r="BB17" s="7">
        <v>0.13</v>
      </c>
      <c r="BC17" s="7">
        <v>0.1</v>
      </c>
      <c r="BD17" s="7">
        <v>7.0000000000000007E-2</v>
      </c>
      <c r="BE17" s="7">
        <v>7.0000000000000007E-2</v>
      </c>
      <c r="BF17" s="7">
        <v>0.14000000000000001</v>
      </c>
      <c r="BG17" s="7">
        <v>0.08</v>
      </c>
      <c r="BH17" s="7">
        <v>0.18</v>
      </c>
      <c r="BI17" s="7">
        <v>7.0000000000000007E-2</v>
      </c>
      <c r="BJ17" s="7">
        <v>0.08</v>
      </c>
      <c r="BK17" s="7">
        <v>0.09</v>
      </c>
      <c r="BL17" s="7">
        <v>7.0000000000000007E-2</v>
      </c>
      <c r="BM17" s="7">
        <v>0.05</v>
      </c>
      <c r="BN17" s="7">
        <v>0.08</v>
      </c>
      <c r="BO17" s="7">
        <v>0.14000000000000001</v>
      </c>
      <c r="BP17" s="7">
        <v>0.22</v>
      </c>
      <c r="BQ17" s="7">
        <v>0.08</v>
      </c>
      <c r="BR17" s="7">
        <v>0.06</v>
      </c>
      <c r="BS17" s="7">
        <v>7.0000000000000007E-2</v>
      </c>
      <c r="BT17" s="7">
        <v>0.08</v>
      </c>
      <c r="BU17" s="7">
        <v>0.06</v>
      </c>
      <c r="BV17" s="7">
        <v>0.11</v>
      </c>
      <c r="BW17" s="7">
        <v>0.08</v>
      </c>
      <c r="BX17" s="7">
        <v>0.12</v>
      </c>
      <c r="BY17" s="7">
        <v>0.11</v>
      </c>
      <c r="BZ17" s="7">
        <v>0.12</v>
      </c>
    </row>
    <row r="18" spans="1:78" x14ac:dyDescent="0.25">
      <c r="A18" t="s">
        <v>329</v>
      </c>
      <c r="B18">
        <v>1786</v>
      </c>
      <c r="C18">
        <v>1557</v>
      </c>
      <c r="D18">
        <v>140</v>
      </c>
      <c r="E18">
        <v>89</v>
      </c>
      <c r="F18">
        <v>350</v>
      </c>
      <c r="G18">
        <v>893</v>
      </c>
      <c r="H18">
        <v>543</v>
      </c>
      <c r="I18">
        <v>449</v>
      </c>
      <c r="J18">
        <v>558</v>
      </c>
      <c r="K18">
        <v>379</v>
      </c>
      <c r="L18">
        <v>401</v>
      </c>
      <c r="M18">
        <v>552</v>
      </c>
      <c r="N18">
        <v>1044</v>
      </c>
      <c r="O18">
        <v>147</v>
      </c>
      <c r="P18">
        <v>43</v>
      </c>
      <c r="Q18">
        <v>304</v>
      </c>
      <c r="R18">
        <v>1483</v>
      </c>
      <c r="S18">
        <v>1134</v>
      </c>
      <c r="T18">
        <v>346</v>
      </c>
      <c r="U18">
        <v>282</v>
      </c>
      <c r="V18">
        <v>1344</v>
      </c>
      <c r="W18">
        <v>190</v>
      </c>
      <c r="X18">
        <v>248</v>
      </c>
      <c r="Y18">
        <v>205</v>
      </c>
      <c r="Z18">
        <v>1581</v>
      </c>
      <c r="AA18">
        <v>1780</v>
      </c>
      <c r="AB18">
        <v>1575</v>
      </c>
      <c r="AC18">
        <v>228</v>
      </c>
      <c r="AD18">
        <v>1416</v>
      </c>
      <c r="AE18">
        <v>127</v>
      </c>
      <c r="AF18">
        <v>1421</v>
      </c>
      <c r="AG18">
        <v>256</v>
      </c>
      <c r="AH18">
        <v>9</v>
      </c>
      <c r="AI18">
        <v>1316</v>
      </c>
      <c r="AJ18">
        <v>161</v>
      </c>
      <c r="AK18">
        <v>274</v>
      </c>
      <c r="AL18">
        <v>670</v>
      </c>
      <c r="AM18">
        <v>901</v>
      </c>
      <c r="AN18">
        <v>15</v>
      </c>
      <c r="AO18">
        <v>197</v>
      </c>
      <c r="AP18">
        <v>177</v>
      </c>
      <c r="AQ18">
        <v>213</v>
      </c>
      <c r="AR18">
        <v>114</v>
      </c>
      <c r="AS18">
        <v>94</v>
      </c>
      <c r="AT18">
        <v>178</v>
      </c>
      <c r="AU18">
        <v>126</v>
      </c>
      <c r="AV18">
        <v>177</v>
      </c>
      <c r="AW18">
        <v>43</v>
      </c>
      <c r="AX18">
        <v>93</v>
      </c>
      <c r="AY18">
        <v>159</v>
      </c>
      <c r="AZ18">
        <v>95</v>
      </c>
      <c r="BA18">
        <v>83</v>
      </c>
      <c r="BB18">
        <v>153</v>
      </c>
      <c r="BC18">
        <v>74</v>
      </c>
      <c r="BD18">
        <v>7</v>
      </c>
      <c r="BE18">
        <v>230</v>
      </c>
      <c r="BF18">
        <v>1557</v>
      </c>
      <c r="BG18">
        <v>983</v>
      </c>
      <c r="BH18">
        <v>803</v>
      </c>
      <c r="BI18">
        <v>356</v>
      </c>
      <c r="BJ18">
        <v>238</v>
      </c>
      <c r="BK18">
        <v>275</v>
      </c>
      <c r="BL18">
        <v>63</v>
      </c>
      <c r="BM18">
        <v>210</v>
      </c>
      <c r="BN18">
        <v>546</v>
      </c>
      <c r="BO18">
        <v>691</v>
      </c>
      <c r="BP18">
        <v>339</v>
      </c>
      <c r="BQ18">
        <v>269</v>
      </c>
      <c r="BR18">
        <v>440</v>
      </c>
      <c r="BS18">
        <v>452</v>
      </c>
      <c r="BT18">
        <v>126</v>
      </c>
      <c r="BU18">
        <v>120</v>
      </c>
      <c r="BV18">
        <v>72</v>
      </c>
      <c r="BW18">
        <v>211</v>
      </c>
      <c r="BX18">
        <v>1213</v>
      </c>
      <c r="BY18">
        <v>1220</v>
      </c>
      <c r="BZ18">
        <v>1069</v>
      </c>
    </row>
    <row r="19" spans="1:78" x14ac:dyDescent="0.25">
      <c r="B19" s="7">
        <v>0.3</v>
      </c>
      <c r="C19" s="7">
        <v>0.31</v>
      </c>
      <c r="D19" s="7">
        <v>0.25</v>
      </c>
      <c r="E19" s="7">
        <v>0.25</v>
      </c>
      <c r="F19" s="7">
        <v>0.3</v>
      </c>
      <c r="G19" s="7">
        <v>0.28999999999999998</v>
      </c>
      <c r="H19" s="7">
        <v>0.32</v>
      </c>
      <c r="I19" s="7">
        <v>0.31</v>
      </c>
      <c r="J19" s="7">
        <v>0.28999999999999998</v>
      </c>
      <c r="K19" s="7">
        <v>0.31</v>
      </c>
      <c r="L19" s="7">
        <v>0.28000000000000003</v>
      </c>
      <c r="M19" s="7">
        <v>0.33</v>
      </c>
      <c r="N19" s="7">
        <v>0.3</v>
      </c>
      <c r="O19" s="7">
        <v>0.23</v>
      </c>
      <c r="P19" s="7">
        <v>0.22</v>
      </c>
      <c r="Q19" s="7">
        <v>0.32</v>
      </c>
      <c r="R19" s="7">
        <v>0.28999999999999998</v>
      </c>
      <c r="S19" s="7">
        <v>0.31</v>
      </c>
      <c r="T19" s="7">
        <v>0.28000000000000003</v>
      </c>
      <c r="U19" s="7">
        <v>0.28999999999999998</v>
      </c>
      <c r="V19" s="7">
        <v>0.3</v>
      </c>
      <c r="W19" s="7">
        <v>0.31</v>
      </c>
      <c r="X19" s="7">
        <v>0.28999999999999998</v>
      </c>
      <c r="Y19" s="7">
        <v>0.28999999999999998</v>
      </c>
      <c r="Z19" s="7">
        <v>0.3</v>
      </c>
      <c r="AA19" s="7">
        <v>0.3</v>
      </c>
      <c r="AB19" s="7">
        <v>0.3</v>
      </c>
      <c r="AC19" s="7">
        <v>0.32</v>
      </c>
      <c r="AD19" s="7">
        <v>0.3</v>
      </c>
      <c r="AE19" s="7">
        <v>0.24</v>
      </c>
      <c r="AF19" s="7">
        <v>0.3</v>
      </c>
      <c r="AG19" s="7">
        <v>0.28000000000000003</v>
      </c>
      <c r="AH19" s="7">
        <v>0.22</v>
      </c>
      <c r="AI19" s="7">
        <v>0.3</v>
      </c>
      <c r="AJ19" s="7">
        <v>0.28999999999999998</v>
      </c>
      <c r="AK19" s="7">
        <v>0.28000000000000003</v>
      </c>
      <c r="AL19" s="7">
        <v>0.28000000000000003</v>
      </c>
      <c r="AM19" s="7">
        <v>0.32</v>
      </c>
      <c r="AN19" s="7">
        <v>0.25</v>
      </c>
      <c r="AO19" s="7">
        <v>0.28000000000000003</v>
      </c>
      <c r="AP19" s="7">
        <v>0.3</v>
      </c>
      <c r="AQ19" s="7">
        <v>0.38</v>
      </c>
      <c r="AR19" s="7">
        <v>0.21</v>
      </c>
      <c r="AS19" s="7">
        <v>0.3</v>
      </c>
      <c r="AT19" s="7">
        <v>0.32</v>
      </c>
      <c r="AU19" s="7">
        <v>0.36</v>
      </c>
      <c r="AV19" s="7">
        <v>0.36</v>
      </c>
      <c r="AW19" s="7">
        <v>0.3</v>
      </c>
      <c r="AX19" s="7">
        <v>0.23</v>
      </c>
      <c r="AY19" s="7">
        <v>0.3</v>
      </c>
      <c r="AZ19" s="7">
        <v>0.23</v>
      </c>
      <c r="BA19" s="7">
        <v>0.28000000000000003</v>
      </c>
      <c r="BB19" s="7">
        <v>0.35</v>
      </c>
      <c r="BC19" s="7">
        <v>0.24</v>
      </c>
      <c r="BD19" s="7">
        <v>0.27</v>
      </c>
      <c r="BE19" s="7">
        <v>0.26</v>
      </c>
      <c r="BF19" s="7">
        <v>0.31</v>
      </c>
      <c r="BG19" s="7">
        <v>0.3</v>
      </c>
      <c r="BH19" s="7">
        <v>0.3</v>
      </c>
      <c r="BI19" s="7">
        <v>0.27</v>
      </c>
      <c r="BJ19" s="7">
        <v>0.27</v>
      </c>
      <c r="BK19" s="7">
        <v>0.36</v>
      </c>
      <c r="BL19" s="7">
        <v>0.32</v>
      </c>
      <c r="BM19" s="7">
        <v>0.24</v>
      </c>
      <c r="BN19" s="7">
        <v>0.32</v>
      </c>
      <c r="BO19" s="7">
        <v>0.32</v>
      </c>
      <c r="BP19" s="7">
        <v>0.27</v>
      </c>
      <c r="BQ19" s="7">
        <v>0.27</v>
      </c>
      <c r="BR19" s="7">
        <v>0.28000000000000003</v>
      </c>
      <c r="BS19" s="7">
        <v>0.3</v>
      </c>
      <c r="BT19" s="7">
        <v>0.28000000000000003</v>
      </c>
      <c r="BU19" s="7">
        <v>0.22</v>
      </c>
      <c r="BV19" s="7">
        <v>0.24</v>
      </c>
      <c r="BW19" s="7">
        <v>0.28000000000000003</v>
      </c>
      <c r="BX19" s="7">
        <v>0.3</v>
      </c>
      <c r="BY19" s="7">
        <v>0.3</v>
      </c>
      <c r="BZ19" s="7">
        <v>0.31</v>
      </c>
    </row>
    <row r="20" spans="1:78" x14ac:dyDescent="0.25">
      <c r="A20" t="s">
        <v>330</v>
      </c>
      <c r="B20">
        <v>2505</v>
      </c>
      <c r="C20">
        <v>2138</v>
      </c>
      <c r="D20">
        <v>227</v>
      </c>
      <c r="E20">
        <v>140</v>
      </c>
      <c r="F20">
        <v>463</v>
      </c>
      <c r="G20">
        <v>1393</v>
      </c>
      <c r="H20">
        <v>648</v>
      </c>
      <c r="I20">
        <v>764</v>
      </c>
      <c r="J20">
        <v>832</v>
      </c>
      <c r="K20">
        <v>455</v>
      </c>
      <c r="L20">
        <v>453</v>
      </c>
      <c r="M20">
        <v>514</v>
      </c>
      <c r="N20">
        <v>1702</v>
      </c>
      <c r="O20">
        <v>237</v>
      </c>
      <c r="P20">
        <v>52</v>
      </c>
      <c r="Q20">
        <v>357</v>
      </c>
      <c r="R20">
        <v>2148</v>
      </c>
      <c r="S20">
        <v>1732</v>
      </c>
      <c r="T20">
        <v>459</v>
      </c>
      <c r="U20">
        <v>278</v>
      </c>
      <c r="V20">
        <v>2060</v>
      </c>
      <c r="W20">
        <v>204</v>
      </c>
      <c r="X20">
        <v>235</v>
      </c>
      <c r="Y20">
        <v>289</v>
      </c>
      <c r="Z20">
        <v>2216</v>
      </c>
      <c r="AA20">
        <v>2503</v>
      </c>
      <c r="AB20">
        <v>2214</v>
      </c>
      <c r="AC20">
        <v>313</v>
      </c>
      <c r="AD20">
        <v>2021</v>
      </c>
      <c r="AE20">
        <v>158</v>
      </c>
      <c r="AF20">
        <v>1873</v>
      </c>
      <c r="AG20">
        <v>517</v>
      </c>
      <c r="AH20">
        <v>19</v>
      </c>
      <c r="AI20">
        <v>1992</v>
      </c>
      <c r="AJ20">
        <v>180</v>
      </c>
      <c r="AK20">
        <v>317</v>
      </c>
      <c r="AL20">
        <v>1154</v>
      </c>
      <c r="AM20">
        <v>1087</v>
      </c>
      <c r="AN20">
        <v>24</v>
      </c>
      <c r="AO20">
        <v>238</v>
      </c>
      <c r="AP20">
        <v>228</v>
      </c>
      <c r="AQ20">
        <v>235</v>
      </c>
      <c r="AR20">
        <v>171</v>
      </c>
      <c r="AS20">
        <v>139</v>
      </c>
      <c r="AT20">
        <v>252</v>
      </c>
      <c r="AU20">
        <v>148</v>
      </c>
      <c r="AV20">
        <v>166</v>
      </c>
      <c r="AW20">
        <v>49</v>
      </c>
      <c r="AX20">
        <v>177</v>
      </c>
      <c r="AY20">
        <v>277</v>
      </c>
      <c r="AZ20">
        <v>235</v>
      </c>
      <c r="BA20">
        <v>107</v>
      </c>
      <c r="BB20">
        <v>159</v>
      </c>
      <c r="BC20">
        <v>150</v>
      </c>
      <c r="BD20">
        <v>12</v>
      </c>
      <c r="BE20">
        <v>521</v>
      </c>
      <c r="BF20">
        <v>1984</v>
      </c>
      <c r="BG20">
        <v>1695</v>
      </c>
      <c r="BH20">
        <v>809</v>
      </c>
      <c r="BI20">
        <v>750</v>
      </c>
      <c r="BJ20">
        <v>467</v>
      </c>
      <c r="BK20">
        <v>322</v>
      </c>
      <c r="BL20">
        <v>101</v>
      </c>
      <c r="BM20">
        <v>581</v>
      </c>
      <c r="BN20">
        <v>804</v>
      </c>
      <c r="BO20">
        <v>850</v>
      </c>
      <c r="BP20">
        <v>269</v>
      </c>
      <c r="BQ20">
        <v>565</v>
      </c>
      <c r="BR20">
        <v>888</v>
      </c>
      <c r="BS20">
        <v>836</v>
      </c>
      <c r="BT20">
        <v>230</v>
      </c>
      <c r="BU20">
        <v>344</v>
      </c>
      <c r="BV20">
        <v>154</v>
      </c>
      <c r="BW20">
        <v>426</v>
      </c>
      <c r="BX20">
        <v>1713</v>
      </c>
      <c r="BY20">
        <v>1763</v>
      </c>
      <c r="BZ20">
        <v>1467</v>
      </c>
    </row>
    <row r="21" spans="1:78" x14ac:dyDescent="0.25">
      <c r="B21" s="7">
        <v>0.42</v>
      </c>
      <c r="C21" s="7">
        <v>0.42</v>
      </c>
      <c r="D21" s="7">
        <v>0.41</v>
      </c>
      <c r="E21" s="7">
        <v>0.39</v>
      </c>
      <c r="F21" s="7">
        <v>0.4</v>
      </c>
      <c r="G21" s="7">
        <v>0.45</v>
      </c>
      <c r="H21" s="7">
        <v>0.38</v>
      </c>
      <c r="I21" s="7">
        <v>0.53</v>
      </c>
      <c r="J21" s="7">
        <v>0.44</v>
      </c>
      <c r="K21" s="7">
        <v>0.37</v>
      </c>
      <c r="L21" s="7">
        <v>0.32</v>
      </c>
      <c r="M21" s="7">
        <v>0.31</v>
      </c>
      <c r="N21" s="7">
        <v>0.49</v>
      </c>
      <c r="O21" s="7">
        <v>0.37</v>
      </c>
      <c r="P21" s="7">
        <v>0.27</v>
      </c>
      <c r="Q21" s="7">
        <v>0.38</v>
      </c>
      <c r="R21" s="7">
        <v>0.43</v>
      </c>
      <c r="S21" s="7">
        <v>0.47</v>
      </c>
      <c r="T21" s="7">
        <v>0.37</v>
      </c>
      <c r="U21" s="7">
        <v>0.28999999999999998</v>
      </c>
      <c r="V21" s="7">
        <v>0.46</v>
      </c>
      <c r="W21" s="7">
        <v>0.34</v>
      </c>
      <c r="X21" s="7">
        <v>0.27</v>
      </c>
      <c r="Y21" s="7">
        <v>0.4</v>
      </c>
      <c r="Z21" s="7">
        <v>0.42</v>
      </c>
      <c r="AA21" s="7">
        <v>0.42</v>
      </c>
      <c r="AB21" s="7">
        <v>0.42</v>
      </c>
      <c r="AC21" s="7">
        <v>0.44</v>
      </c>
      <c r="AD21" s="7">
        <v>0.43</v>
      </c>
      <c r="AE21" s="7">
        <v>0.3</v>
      </c>
      <c r="AF21" s="7">
        <v>0.4</v>
      </c>
      <c r="AG21" s="7">
        <v>0.56000000000000005</v>
      </c>
      <c r="AH21" s="7">
        <v>0.48</v>
      </c>
      <c r="AI21" s="7">
        <v>0.46</v>
      </c>
      <c r="AJ21" s="7">
        <v>0.33</v>
      </c>
      <c r="AK21" s="7">
        <v>0.32</v>
      </c>
      <c r="AL21" s="7">
        <v>0.49</v>
      </c>
      <c r="AM21" s="7">
        <v>0.38</v>
      </c>
      <c r="AN21" s="7">
        <v>0.41</v>
      </c>
      <c r="AO21" s="7">
        <v>0.34</v>
      </c>
      <c r="AP21" s="7">
        <v>0.39</v>
      </c>
      <c r="AQ21" s="7">
        <v>0.41</v>
      </c>
      <c r="AR21" s="7">
        <v>0.31</v>
      </c>
      <c r="AS21" s="7">
        <v>0.44</v>
      </c>
      <c r="AT21" s="7">
        <v>0.45</v>
      </c>
      <c r="AU21" s="7">
        <v>0.42</v>
      </c>
      <c r="AV21" s="7">
        <v>0.34</v>
      </c>
      <c r="AW21" s="7">
        <v>0.34</v>
      </c>
      <c r="AX21" s="7">
        <v>0.43</v>
      </c>
      <c r="AY21" s="7">
        <v>0.52</v>
      </c>
      <c r="AZ21" s="7">
        <v>0.56999999999999995</v>
      </c>
      <c r="BA21" s="7">
        <v>0.36</v>
      </c>
      <c r="BB21" s="7">
        <v>0.36</v>
      </c>
      <c r="BC21" s="7">
        <v>0.48</v>
      </c>
      <c r="BD21" s="7">
        <v>0.46</v>
      </c>
      <c r="BE21" s="7">
        <v>0.57999999999999996</v>
      </c>
      <c r="BF21" s="7">
        <v>0.39</v>
      </c>
      <c r="BG21" s="7">
        <v>0.51</v>
      </c>
      <c r="BH21" s="7">
        <v>0.3</v>
      </c>
      <c r="BI21" s="7">
        <v>0.57999999999999996</v>
      </c>
      <c r="BJ21" s="7">
        <v>0.54</v>
      </c>
      <c r="BK21" s="7">
        <v>0.42</v>
      </c>
      <c r="BL21" s="7">
        <v>0.51</v>
      </c>
      <c r="BM21" s="7">
        <v>0.66</v>
      </c>
      <c r="BN21" s="7">
        <v>0.48</v>
      </c>
      <c r="BO21" s="7">
        <v>0.39</v>
      </c>
      <c r="BP21" s="7">
        <v>0.21</v>
      </c>
      <c r="BQ21" s="7">
        <v>0.56000000000000005</v>
      </c>
      <c r="BR21" s="7">
        <v>0.56999999999999995</v>
      </c>
      <c r="BS21" s="7">
        <v>0.55000000000000004</v>
      </c>
      <c r="BT21" s="7">
        <v>0.51</v>
      </c>
      <c r="BU21" s="7">
        <v>0.64</v>
      </c>
      <c r="BV21" s="7">
        <v>0.52</v>
      </c>
      <c r="BW21" s="7">
        <v>0.56000000000000005</v>
      </c>
      <c r="BX21" s="7">
        <v>0.43</v>
      </c>
      <c r="BY21" s="7">
        <v>0.44</v>
      </c>
      <c r="BZ21" s="7">
        <v>0.42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713</v>
      </c>
      <c r="C24">
        <v>586</v>
      </c>
      <c r="D24">
        <v>87</v>
      </c>
      <c r="E24">
        <v>40</v>
      </c>
      <c r="F24">
        <v>133</v>
      </c>
      <c r="G24">
        <v>352</v>
      </c>
      <c r="H24">
        <v>228</v>
      </c>
      <c r="I24">
        <v>112</v>
      </c>
      <c r="J24">
        <v>208</v>
      </c>
      <c r="K24">
        <v>159</v>
      </c>
      <c r="L24">
        <v>233</v>
      </c>
      <c r="M24">
        <v>265</v>
      </c>
      <c r="N24">
        <v>339</v>
      </c>
      <c r="O24">
        <v>73</v>
      </c>
      <c r="P24">
        <v>36</v>
      </c>
      <c r="Q24">
        <v>135</v>
      </c>
      <c r="R24">
        <v>578</v>
      </c>
      <c r="S24">
        <v>345</v>
      </c>
      <c r="T24">
        <v>177</v>
      </c>
      <c r="U24">
        <v>176</v>
      </c>
      <c r="V24">
        <v>446</v>
      </c>
      <c r="W24">
        <v>101</v>
      </c>
      <c r="X24">
        <v>160</v>
      </c>
      <c r="Y24">
        <v>103</v>
      </c>
      <c r="Z24">
        <v>610</v>
      </c>
      <c r="AA24">
        <v>711</v>
      </c>
      <c r="AB24">
        <v>608</v>
      </c>
      <c r="AC24">
        <v>83</v>
      </c>
      <c r="AD24">
        <v>553</v>
      </c>
      <c r="AE24">
        <v>66</v>
      </c>
      <c r="AF24">
        <v>592</v>
      </c>
      <c r="AG24">
        <v>69</v>
      </c>
      <c r="AH24">
        <v>5</v>
      </c>
      <c r="AI24">
        <v>439</v>
      </c>
      <c r="AJ24">
        <v>91</v>
      </c>
      <c r="AK24">
        <v>164</v>
      </c>
      <c r="AL24">
        <v>248</v>
      </c>
      <c r="AM24">
        <v>360</v>
      </c>
      <c r="AN24">
        <v>14</v>
      </c>
      <c r="AO24">
        <v>85</v>
      </c>
      <c r="AP24">
        <v>97</v>
      </c>
      <c r="AQ24">
        <v>44</v>
      </c>
      <c r="AR24">
        <v>95</v>
      </c>
      <c r="AS24">
        <v>40</v>
      </c>
      <c r="AT24">
        <v>60</v>
      </c>
      <c r="AU24">
        <v>33</v>
      </c>
      <c r="AV24">
        <v>61</v>
      </c>
      <c r="AW24">
        <v>29</v>
      </c>
      <c r="AX24">
        <v>58</v>
      </c>
      <c r="AY24">
        <v>39</v>
      </c>
      <c r="AZ24">
        <v>40</v>
      </c>
      <c r="BA24">
        <v>32</v>
      </c>
      <c r="BB24">
        <v>52</v>
      </c>
      <c r="BC24">
        <v>31</v>
      </c>
      <c r="BD24">
        <v>3</v>
      </c>
      <c r="BE24">
        <v>63</v>
      </c>
      <c r="BF24">
        <v>650</v>
      </c>
      <c r="BG24">
        <v>267</v>
      </c>
      <c r="BH24">
        <v>446</v>
      </c>
      <c r="BI24">
        <v>78</v>
      </c>
      <c r="BJ24">
        <v>74</v>
      </c>
      <c r="BK24">
        <v>88</v>
      </c>
      <c r="BL24">
        <v>16</v>
      </c>
      <c r="BM24">
        <v>44</v>
      </c>
      <c r="BN24">
        <v>168</v>
      </c>
      <c r="BO24">
        <v>249</v>
      </c>
      <c r="BP24">
        <v>252</v>
      </c>
      <c r="BQ24">
        <v>73</v>
      </c>
      <c r="BR24">
        <v>119</v>
      </c>
      <c r="BS24">
        <v>116</v>
      </c>
      <c r="BT24">
        <v>38</v>
      </c>
      <c r="BU24">
        <v>33</v>
      </c>
      <c r="BV24">
        <v>29</v>
      </c>
      <c r="BW24">
        <v>49</v>
      </c>
      <c r="BX24">
        <v>486</v>
      </c>
      <c r="BY24">
        <v>467</v>
      </c>
      <c r="BZ24">
        <v>426</v>
      </c>
    </row>
    <row r="25" spans="1:78" x14ac:dyDescent="0.25">
      <c r="B25" s="7">
        <v>0.12</v>
      </c>
      <c r="C25" s="7">
        <v>0.12</v>
      </c>
      <c r="D25" s="7">
        <v>0.16</v>
      </c>
      <c r="E25" s="7">
        <v>0.11</v>
      </c>
      <c r="F25" s="7">
        <v>0.11</v>
      </c>
      <c r="G25" s="7">
        <v>0.11</v>
      </c>
      <c r="H25" s="7">
        <v>0.13</v>
      </c>
      <c r="I25" s="7">
        <v>0.08</v>
      </c>
      <c r="J25" s="7">
        <v>0.11</v>
      </c>
      <c r="K25" s="7">
        <v>0.13</v>
      </c>
      <c r="L25" s="7">
        <v>0.17</v>
      </c>
      <c r="M25" s="7">
        <v>0.16</v>
      </c>
      <c r="N25" s="7">
        <v>0.1</v>
      </c>
      <c r="O25" s="7">
        <v>0.11</v>
      </c>
      <c r="P25" s="7">
        <v>0.19</v>
      </c>
      <c r="Q25" s="7">
        <v>0.14000000000000001</v>
      </c>
      <c r="R25" s="7">
        <v>0.11</v>
      </c>
      <c r="S25" s="7">
        <v>0.09</v>
      </c>
      <c r="T25" s="7">
        <v>0.14000000000000001</v>
      </c>
      <c r="U25" s="7">
        <v>0.18</v>
      </c>
      <c r="V25" s="7">
        <v>0.1</v>
      </c>
      <c r="W25" s="7">
        <v>0.17</v>
      </c>
      <c r="X25" s="7">
        <v>0.18</v>
      </c>
      <c r="Y25" s="7">
        <v>0.14000000000000001</v>
      </c>
      <c r="Z25" s="7">
        <v>0.12</v>
      </c>
      <c r="AA25" s="7">
        <v>0.12</v>
      </c>
      <c r="AB25" s="7">
        <v>0.12</v>
      </c>
      <c r="AC25" s="7">
        <v>0.12</v>
      </c>
      <c r="AD25" s="7">
        <v>0.12</v>
      </c>
      <c r="AE25" s="7">
        <v>0.13</v>
      </c>
      <c r="AF25" s="7">
        <v>0.13</v>
      </c>
      <c r="AG25" s="7">
        <v>7.0000000000000007E-2</v>
      </c>
      <c r="AH25" s="7">
        <v>0.12</v>
      </c>
      <c r="AI25" s="7">
        <v>0.1</v>
      </c>
      <c r="AJ25" s="7">
        <v>0.17</v>
      </c>
      <c r="AK25" s="7">
        <v>0.17</v>
      </c>
      <c r="AL25" s="7">
        <v>0.11</v>
      </c>
      <c r="AM25" s="7">
        <v>0.13</v>
      </c>
      <c r="AN25" s="7">
        <v>0.23</v>
      </c>
      <c r="AO25" s="7">
        <v>0.12</v>
      </c>
      <c r="AP25" s="7">
        <v>0.16</v>
      </c>
      <c r="AQ25" s="7">
        <v>0.08</v>
      </c>
      <c r="AR25" s="7">
        <v>0.17</v>
      </c>
      <c r="AS25" s="7">
        <v>0.12</v>
      </c>
      <c r="AT25" s="7">
        <v>0.11</v>
      </c>
      <c r="AU25" s="7">
        <v>0.1</v>
      </c>
      <c r="AV25" s="7">
        <v>0.13</v>
      </c>
      <c r="AW25" s="7">
        <v>0.2</v>
      </c>
      <c r="AX25" s="7">
        <v>0.14000000000000001</v>
      </c>
      <c r="AY25" s="7">
        <v>7.0000000000000007E-2</v>
      </c>
      <c r="AZ25" s="7">
        <v>0.1</v>
      </c>
      <c r="BA25" s="7">
        <v>0.11</v>
      </c>
      <c r="BB25" s="7">
        <v>0.12</v>
      </c>
      <c r="BC25" s="7">
        <v>0.1</v>
      </c>
      <c r="BD25" s="7">
        <v>0.11</v>
      </c>
      <c r="BE25" s="7">
        <v>7.0000000000000007E-2</v>
      </c>
      <c r="BF25" s="7">
        <v>0.13</v>
      </c>
      <c r="BG25" s="7">
        <v>0.08</v>
      </c>
      <c r="BH25" s="7">
        <v>0.17</v>
      </c>
      <c r="BI25" s="7">
        <v>0.06</v>
      </c>
      <c r="BJ25" s="7">
        <v>0.09</v>
      </c>
      <c r="BK25" s="7">
        <v>0.11</v>
      </c>
      <c r="BL25" s="7">
        <v>0.08</v>
      </c>
      <c r="BM25" s="7">
        <v>0.05</v>
      </c>
      <c r="BN25" s="7">
        <v>0.1</v>
      </c>
      <c r="BO25" s="7">
        <v>0.12</v>
      </c>
      <c r="BP25" s="7">
        <v>0.2</v>
      </c>
      <c r="BQ25" s="7">
        <v>7.0000000000000007E-2</v>
      </c>
      <c r="BR25" s="7">
        <v>0.08</v>
      </c>
      <c r="BS25" s="7">
        <v>0.08</v>
      </c>
      <c r="BT25" s="7">
        <v>0.09</v>
      </c>
      <c r="BU25" s="7">
        <v>0.06</v>
      </c>
      <c r="BV25" s="7">
        <v>0.1</v>
      </c>
      <c r="BW25" s="7">
        <v>0.06</v>
      </c>
      <c r="BX25" s="7">
        <v>0.12</v>
      </c>
      <c r="BY25" s="7">
        <v>0.12</v>
      </c>
      <c r="BZ25" s="7">
        <v>0.12</v>
      </c>
    </row>
    <row r="26" spans="1:78" x14ac:dyDescent="0.25">
      <c r="A26" t="s">
        <v>332</v>
      </c>
      <c r="B26">
        <v>4291</v>
      </c>
      <c r="C26">
        <v>3695</v>
      </c>
      <c r="D26">
        <v>367</v>
      </c>
      <c r="E26">
        <v>229</v>
      </c>
      <c r="F26">
        <v>813</v>
      </c>
      <c r="G26">
        <v>2287</v>
      </c>
      <c r="H26">
        <v>1192</v>
      </c>
      <c r="I26">
        <v>1213</v>
      </c>
      <c r="J26">
        <v>1390</v>
      </c>
      <c r="K26">
        <v>834</v>
      </c>
      <c r="L26">
        <v>854</v>
      </c>
      <c r="M26">
        <v>1067</v>
      </c>
      <c r="N26">
        <v>2746</v>
      </c>
      <c r="O26">
        <v>384</v>
      </c>
      <c r="P26">
        <v>94</v>
      </c>
      <c r="Q26">
        <v>660</v>
      </c>
      <c r="R26">
        <v>3631</v>
      </c>
      <c r="S26">
        <v>2867</v>
      </c>
      <c r="T26">
        <v>804</v>
      </c>
      <c r="U26">
        <v>561</v>
      </c>
      <c r="V26">
        <v>3404</v>
      </c>
      <c r="W26">
        <v>394</v>
      </c>
      <c r="X26">
        <v>483</v>
      </c>
      <c r="Y26">
        <v>494</v>
      </c>
      <c r="Z26">
        <v>3797</v>
      </c>
      <c r="AA26">
        <v>4283</v>
      </c>
      <c r="AB26">
        <v>3789</v>
      </c>
      <c r="AC26">
        <v>542</v>
      </c>
      <c r="AD26">
        <v>3437</v>
      </c>
      <c r="AE26">
        <v>285</v>
      </c>
      <c r="AF26">
        <v>3293</v>
      </c>
      <c r="AG26">
        <v>773</v>
      </c>
      <c r="AH26">
        <v>27</v>
      </c>
      <c r="AI26">
        <v>3307</v>
      </c>
      <c r="AJ26">
        <v>341</v>
      </c>
      <c r="AK26">
        <v>591</v>
      </c>
      <c r="AL26">
        <v>1824</v>
      </c>
      <c r="AM26">
        <v>1988</v>
      </c>
      <c r="AN26">
        <v>39</v>
      </c>
      <c r="AO26">
        <v>435</v>
      </c>
      <c r="AP26">
        <v>405</v>
      </c>
      <c r="AQ26">
        <v>448</v>
      </c>
      <c r="AR26">
        <v>285</v>
      </c>
      <c r="AS26">
        <v>233</v>
      </c>
      <c r="AT26">
        <v>430</v>
      </c>
      <c r="AU26">
        <v>274</v>
      </c>
      <c r="AV26">
        <v>343</v>
      </c>
      <c r="AW26">
        <v>92</v>
      </c>
      <c r="AX26">
        <v>270</v>
      </c>
      <c r="AY26">
        <v>435</v>
      </c>
      <c r="AZ26">
        <v>330</v>
      </c>
      <c r="BA26">
        <v>190</v>
      </c>
      <c r="BB26">
        <v>312</v>
      </c>
      <c r="BC26">
        <v>225</v>
      </c>
      <c r="BD26">
        <v>19</v>
      </c>
      <c r="BE26">
        <v>750</v>
      </c>
      <c r="BF26">
        <v>3541</v>
      </c>
      <c r="BG26">
        <v>2679</v>
      </c>
      <c r="BH26">
        <v>1612</v>
      </c>
      <c r="BI26">
        <v>1106</v>
      </c>
      <c r="BJ26">
        <v>705</v>
      </c>
      <c r="BK26">
        <v>596</v>
      </c>
      <c r="BL26">
        <v>164</v>
      </c>
      <c r="BM26">
        <v>791</v>
      </c>
      <c r="BN26">
        <v>1350</v>
      </c>
      <c r="BO26">
        <v>1542</v>
      </c>
      <c r="BP26">
        <v>607</v>
      </c>
      <c r="BQ26">
        <v>834</v>
      </c>
      <c r="BR26">
        <v>1328</v>
      </c>
      <c r="BS26">
        <v>1288</v>
      </c>
      <c r="BT26">
        <v>356</v>
      </c>
      <c r="BU26">
        <v>464</v>
      </c>
      <c r="BV26">
        <v>226</v>
      </c>
      <c r="BW26">
        <v>637</v>
      </c>
      <c r="BX26">
        <v>2926</v>
      </c>
      <c r="BY26">
        <v>2983</v>
      </c>
      <c r="BZ26">
        <v>2536</v>
      </c>
    </row>
    <row r="27" spans="1:78" x14ac:dyDescent="0.25">
      <c r="B27" s="7">
        <v>0.72</v>
      </c>
      <c r="C27" s="7">
        <v>0.73</v>
      </c>
      <c r="D27" s="7">
        <v>0.66</v>
      </c>
      <c r="E27" s="7">
        <v>0.64</v>
      </c>
      <c r="F27" s="7">
        <v>0.69</v>
      </c>
      <c r="G27" s="7">
        <v>0.74</v>
      </c>
      <c r="H27" s="7">
        <v>0.7</v>
      </c>
      <c r="I27" s="7">
        <v>0.83</v>
      </c>
      <c r="J27" s="7">
        <v>0.73</v>
      </c>
      <c r="K27" s="7">
        <v>0.68</v>
      </c>
      <c r="L27" s="7">
        <v>0.61</v>
      </c>
      <c r="M27" s="7">
        <v>0.64</v>
      </c>
      <c r="N27" s="7">
        <v>0.79</v>
      </c>
      <c r="O27" s="7">
        <v>0.6</v>
      </c>
      <c r="P27" s="7">
        <v>0.49</v>
      </c>
      <c r="Q27" s="7">
        <v>0.7</v>
      </c>
      <c r="R27" s="7">
        <v>0.72</v>
      </c>
      <c r="S27" s="7">
        <v>0.78</v>
      </c>
      <c r="T27" s="7">
        <v>0.65</v>
      </c>
      <c r="U27" s="7">
        <v>0.56999999999999995</v>
      </c>
      <c r="V27" s="7">
        <v>0.77</v>
      </c>
      <c r="W27" s="7">
        <v>0.65</v>
      </c>
      <c r="X27" s="7">
        <v>0.56000000000000005</v>
      </c>
      <c r="Y27" s="7">
        <v>0.69</v>
      </c>
      <c r="Z27" s="7">
        <v>0.72</v>
      </c>
      <c r="AA27" s="7">
        <v>0.72</v>
      </c>
      <c r="AB27" s="7">
        <v>0.72</v>
      </c>
      <c r="AC27" s="7">
        <v>0.76</v>
      </c>
      <c r="AD27" s="7">
        <v>0.73</v>
      </c>
      <c r="AE27" s="7">
        <v>0.54</v>
      </c>
      <c r="AF27" s="7">
        <v>0.7</v>
      </c>
      <c r="AG27" s="7">
        <v>0.84</v>
      </c>
      <c r="AH27" s="7">
        <v>0.71</v>
      </c>
      <c r="AI27" s="7">
        <v>0.76</v>
      </c>
      <c r="AJ27" s="7">
        <v>0.62</v>
      </c>
      <c r="AK27" s="7">
        <v>0.6</v>
      </c>
      <c r="AL27" s="7">
        <v>0.77</v>
      </c>
      <c r="AM27" s="7">
        <v>0.7</v>
      </c>
      <c r="AN27" s="7">
        <v>0.66</v>
      </c>
      <c r="AO27" s="7">
        <v>0.62</v>
      </c>
      <c r="AP27" s="7">
        <v>0.69</v>
      </c>
      <c r="AQ27" s="7">
        <v>0.79</v>
      </c>
      <c r="AR27" s="7">
        <v>0.52</v>
      </c>
      <c r="AS27" s="7">
        <v>0.73</v>
      </c>
      <c r="AT27" s="7">
        <v>0.78</v>
      </c>
      <c r="AU27" s="7">
        <v>0.79</v>
      </c>
      <c r="AV27" s="7">
        <v>0.7</v>
      </c>
      <c r="AW27" s="7">
        <v>0.64</v>
      </c>
      <c r="AX27" s="7">
        <v>0.66</v>
      </c>
      <c r="AY27" s="7">
        <v>0.82</v>
      </c>
      <c r="AZ27" s="7">
        <v>0.8</v>
      </c>
      <c r="BA27" s="7">
        <v>0.65</v>
      </c>
      <c r="BB27" s="7">
        <v>0.71</v>
      </c>
      <c r="BC27" s="7">
        <v>0.72</v>
      </c>
      <c r="BD27" s="7">
        <v>0.72</v>
      </c>
      <c r="BE27" s="7">
        <v>0.83</v>
      </c>
      <c r="BF27" s="7">
        <v>0.7</v>
      </c>
      <c r="BG27" s="7">
        <v>0.81</v>
      </c>
      <c r="BH27" s="7">
        <v>0.6</v>
      </c>
      <c r="BI27" s="7">
        <v>0.85</v>
      </c>
      <c r="BJ27" s="7">
        <v>0.81</v>
      </c>
      <c r="BK27" s="7">
        <v>0.78</v>
      </c>
      <c r="BL27" s="7">
        <v>0.82</v>
      </c>
      <c r="BM27" s="7">
        <v>0.9</v>
      </c>
      <c r="BN27" s="7">
        <v>0.8</v>
      </c>
      <c r="BO27" s="7">
        <v>0.71</v>
      </c>
      <c r="BP27" s="7">
        <v>0.48</v>
      </c>
      <c r="BQ27" s="7">
        <v>0.83</v>
      </c>
      <c r="BR27" s="7">
        <v>0.85</v>
      </c>
      <c r="BS27" s="7">
        <v>0.84</v>
      </c>
      <c r="BT27" s="7">
        <v>0.79</v>
      </c>
      <c r="BU27" s="7">
        <v>0.87</v>
      </c>
      <c r="BV27" s="7">
        <v>0.76</v>
      </c>
      <c r="BW27" s="7">
        <v>0.84</v>
      </c>
      <c r="BX27" s="7">
        <v>0.73</v>
      </c>
      <c r="BY27" s="7">
        <v>0.74</v>
      </c>
      <c r="BZ27" s="7">
        <v>0.72</v>
      </c>
    </row>
    <row r="28" spans="1:78" x14ac:dyDescent="0.25">
      <c r="A28" t="s">
        <v>40</v>
      </c>
      <c r="B28">
        <v>29</v>
      </c>
      <c r="C28">
        <v>23</v>
      </c>
      <c r="D28">
        <v>6</v>
      </c>
      <c r="E28">
        <v>0</v>
      </c>
      <c r="F28">
        <v>6</v>
      </c>
      <c r="G28">
        <v>14</v>
      </c>
      <c r="H28">
        <v>8</v>
      </c>
      <c r="I28">
        <v>3</v>
      </c>
      <c r="J28">
        <v>10</v>
      </c>
      <c r="K28">
        <v>6</v>
      </c>
      <c r="L28">
        <v>10</v>
      </c>
      <c r="M28">
        <v>5</v>
      </c>
      <c r="N28">
        <v>5</v>
      </c>
      <c r="O28">
        <v>19</v>
      </c>
      <c r="P28">
        <v>0</v>
      </c>
      <c r="Q28">
        <v>3</v>
      </c>
      <c r="R28">
        <v>26</v>
      </c>
      <c r="S28">
        <v>12</v>
      </c>
      <c r="T28">
        <v>9</v>
      </c>
      <c r="U28">
        <v>8</v>
      </c>
      <c r="V28">
        <v>4</v>
      </c>
      <c r="W28">
        <v>2</v>
      </c>
      <c r="X28">
        <v>6</v>
      </c>
      <c r="Y28">
        <v>3</v>
      </c>
      <c r="Z28">
        <v>26</v>
      </c>
      <c r="AA28">
        <v>29</v>
      </c>
      <c r="AB28">
        <v>26</v>
      </c>
      <c r="AC28">
        <v>1</v>
      </c>
      <c r="AD28">
        <v>16</v>
      </c>
      <c r="AE28">
        <v>3</v>
      </c>
      <c r="AF28">
        <v>22</v>
      </c>
      <c r="AG28">
        <v>0</v>
      </c>
      <c r="AH28">
        <v>0</v>
      </c>
      <c r="AI28">
        <v>19</v>
      </c>
      <c r="AJ28">
        <v>3</v>
      </c>
      <c r="AK28">
        <v>3</v>
      </c>
      <c r="AL28">
        <v>12</v>
      </c>
      <c r="AM28">
        <v>8</v>
      </c>
      <c r="AN28">
        <v>0</v>
      </c>
      <c r="AO28">
        <v>3</v>
      </c>
      <c r="AP28">
        <v>6</v>
      </c>
      <c r="AQ28">
        <v>1</v>
      </c>
      <c r="AR28">
        <v>2</v>
      </c>
      <c r="AS28">
        <v>0</v>
      </c>
      <c r="AT28">
        <v>0</v>
      </c>
      <c r="AU28">
        <v>6</v>
      </c>
      <c r="AV28">
        <v>2</v>
      </c>
      <c r="AW28">
        <v>0</v>
      </c>
      <c r="AX28">
        <v>6</v>
      </c>
      <c r="AY28">
        <v>1</v>
      </c>
      <c r="AZ28">
        <v>0</v>
      </c>
      <c r="BA28">
        <v>0</v>
      </c>
      <c r="BB28">
        <v>2</v>
      </c>
      <c r="BC28">
        <v>3</v>
      </c>
      <c r="BD28">
        <v>2</v>
      </c>
      <c r="BE28">
        <v>5</v>
      </c>
      <c r="BF28">
        <v>24</v>
      </c>
      <c r="BG28">
        <v>14</v>
      </c>
      <c r="BH28">
        <v>15</v>
      </c>
      <c r="BI28">
        <v>8</v>
      </c>
      <c r="BJ28">
        <v>1</v>
      </c>
      <c r="BK28">
        <v>2</v>
      </c>
      <c r="BL28">
        <v>0</v>
      </c>
      <c r="BM28">
        <v>1</v>
      </c>
      <c r="BN28">
        <v>6</v>
      </c>
      <c r="BO28">
        <v>10</v>
      </c>
      <c r="BP28">
        <v>12</v>
      </c>
      <c r="BQ28">
        <v>5</v>
      </c>
      <c r="BR28">
        <v>6</v>
      </c>
      <c r="BS28">
        <v>6</v>
      </c>
      <c r="BT28">
        <v>3</v>
      </c>
      <c r="BU28">
        <v>4</v>
      </c>
      <c r="BV28">
        <v>2</v>
      </c>
      <c r="BW28">
        <v>3</v>
      </c>
      <c r="BX28">
        <v>12</v>
      </c>
      <c r="BY28">
        <v>11</v>
      </c>
      <c r="BZ28">
        <v>10</v>
      </c>
    </row>
    <row r="29" spans="1:78" x14ac:dyDescent="0.25">
      <c r="B29">
        <v>0</v>
      </c>
      <c r="C29">
        <v>0</v>
      </c>
      <c r="D29" s="7">
        <v>0.01</v>
      </c>
      <c r="E29" t="s">
        <v>106</v>
      </c>
      <c r="F29" s="7">
        <v>0.01</v>
      </c>
      <c r="G29">
        <v>0</v>
      </c>
      <c r="H29">
        <v>0</v>
      </c>
      <c r="I29">
        <v>0</v>
      </c>
      <c r="J29" s="7">
        <v>0.01</v>
      </c>
      <c r="K29">
        <v>0</v>
      </c>
      <c r="L29" s="7">
        <v>0.01</v>
      </c>
      <c r="M29">
        <v>0</v>
      </c>
      <c r="N29">
        <v>0</v>
      </c>
      <c r="O29" s="7">
        <v>0.03</v>
      </c>
      <c r="P29" t="s">
        <v>106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>
        <v>0</v>
      </c>
      <c r="X29" s="7">
        <v>0.01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7">
        <v>0.01</v>
      </c>
      <c r="AF29">
        <v>0</v>
      </c>
      <c r="AG29" t="s">
        <v>106</v>
      </c>
      <c r="AH29" t="s">
        <v>106</v>
      </c>
      <c r="AI29">
        <v>0</v>
      </c>
      <c r="AJ29" s="7">
        <v>0.01</v>
      </c>
      <c r="AK29">
        <v>0</v>
      </c>
      <c r="AL29">
        <v>0</v>
      </c>
      <c r="AM29">
        <v>0</v>
      </c>
      <c r="AN29" t="s">
        <v>106</v>
      </c>
      <c r="AO29">
        <v>0</v>
      </c>
      <c r="AP29" s="7">
        <v>0.01</v>
      </c>
      <c r="AQ29">
        <v>0</v>
      </c>
      <c r="AR29">
        <v>0</v>
      </c>
      <c r="AS29" t="s">
        <v>106</v>
      </c>
      <c r="AT29" t="s">
        <v>106</v>
      </c>
      <c r="AU29" s="7">
        <v>0.02</v>
      </c>
      <c r="AV29">
        <v>0</v>
      </c>
      <c r="AW29" t="s">
        <v>106</v>
      </c>
      <c r="AX29" s="7">
        <v>0.01</v>
      </c>
      <c r="AY29">
        <v>0</v>
      </c>
      <c r="AZ29" t="s">
        <v>106</v>
      </c>
      <c r="BA29" t="s">
        <v>106</v>
      </c>
      <c r="BB29" s="7">
        <v>0.01</v>
      </c>
      <c r="BC29" s="7">
        <v>0.01</v>
      </c>
      <c r="BD29" s="7">
        <v>7.0000000000000007E-2</v>
      </c>
      <c r="BE29" s="7">
        <v>0.01</v>
      </c>
      <c r="BF29">
        <v>0</v>
      </c>
      <c r="BG29">
        <v>0</v>
      </c>
      <c r="BH29" s="7">
        <v>0.01</v>
      </c>
      <c r="BI29" s="7">
        <v>0.01</v>
      </c>
      <c r="BJ29">
        <v>0</v>
      </c>
      <c r="BK29">
        <v>0</v>
      </c>
      <c r="BL29" t="s">
        <v>106</v>
      </c>
      <c r="BM29">
        <v>0</v>
      </c>
      <c r="BN29">
        <v>0</v>
      </c>
      <c r="BO29">
        <v>0</v>
      </c>
      <c r="BP29" s="7">
        <v>0.01</v>
      </c>
      <c r="BQ29">
        <v>0</v>
      </c>
      <c r="BR29">
        <v>0</v>
      </c>
      <c r="BS29">
        <v>0</v>
      </c>
      <c r="BT29" s="7">
        <v>0.01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204</v>
      </c>
      <c r="C30">
        <v>187</v>
      </c>
      <c r="D30">
        <v>10</v>
      </c>
      <c r="E30">
        <v>6</v>
      </c>
      <c r="F30">
        <v>39</v>
      </c>
      <c r="G30">
        <v>83</v>
      </c>
      <c r="H30">
        <v>82</v>
      </c>
      <c r="I30">
        <v>26</v>
      </c>
      <c r="J30">
        <v>63</v>
      </c>
      <c r="K30">
        <v>42</v>
      </c>
      <c r="L30">
        <v>73</v>
      </c>
      <c r="M30">
        <v>77</v>
      </c>
      <c r="N30">
        <v>71</v>
      </c>
      <c r="O30">
        <v>37</v>
      </c>
      <c r="P30">
        <v>19</v>
      </c>
      <c r="Q30">
        <v>37</v>
      </c>
      <c r="R30">
        <v>167</v>
      </c>
      <c r="S30">
        <v>102</v>
      </c>
      <c r="T30">
        <v>46</v>
      </c>
      <c r="U30">
        <v>50</v>
      </c>
      <c r="V30">
        <v>104</v>
      </c>
      <c r="W30">
        <v>15</v>
      </c>
      <c r="X30">
        <v>59</v>
      </c>
      <c r="Y30">
        <v>32</v>
      </c>
      <c r="Z30">
        <v>172</v>
      </c>
      <c r="AA30">
        <v>201</v>
      </c>
      <c r="AB30">
        <v>169</v>
      </c>
      <c r="AC30">
        <v>20</v>
      </c>
      <c r="AD30">
        <v>133</v>
      </c>
      <c r="AE30">
        <v>47</v>
      </c>
      <c r="AF30">
        <v>155</v>
      </c>
      <c r="AG30">
        <v>17</v>
      </c>
      <c r="AH30">
        <v>0</v>
      </c>
      <c r="AI30">
        <v>115</v>
      </c>
      <c r="AJ30">
        <v>25</v>
      </c>
      <c r="AK30">
        <v>49</v>
      </c>
      <c r="AL30">
        <v>54</v>
      </c>
      <c r="AM30">
        <v>96</v>
      </c>
      <c r="AN30">
        <v>1</v>
      </c>
      <c r="AO30">
        <v>53</v>
      </c>
      <c r="AP30">
        <v>19</v>
      </c>
      <c r="AQ30">
        <v>17</v>
      </c>
      <c r="AR30">
        <v>38</v>
      </c>
      <c r="AS30">
        <v>5</v>
      </c>
      <c r="AT30">
        <v>15</v>
      </c>
      <c r="AU30">
        <v>15</v>
      </c>
      <c r="AV30">
        <v>10</v>
      </c>
      <c r="AW30">
        <v>3</v>
      </c>
      <c r="AX30">
        <v>6</v>
      </c>
      <c r="AY30">
        <v>19</v>
      </c>
      <c r="AZ30">
        <v>8</v>
      </c>
      <c r="BA30">
        <v>6</v>
      </c>
      <c r="BB30">
        <v>19</v>
      </c>
      <c r="BC30">
        <v>22</v>
      </c>
      <c r="BD30">
        <v>1</v>
      </c>
      <c r="BE30">
        <v>18</v>
      </c>
      <c r="BF30">
        <v>185</v>
      </c>
      <c r="BG30">
        <v>66</v>
      </c>
      <c r="BH30">
        <v>138</v>
      </c>
      <c r="BI30">
        <v>19</v>
      </c>
      <c r="BJ30">
        <v>16</v>
      </c>
      <c r="BK30">
        <v>12</v>
      </c>
      <c r="BL30">
        <v>6</v>
      </c>
      <c r="BM30">
        <v>4</v>
      </c>
      <c r="BN30">
        <v>25</v>
      </c>
      <c r="BO30">
        <v>63</v>
      </c>
      <c r="BP30">
        <v>111</v>
      </c>
      <c r="BQ30">
        <v>13</v>
      </c>
      <c r="BR30">
        <v>19</v>
      </c>
      <c r="BS30">
        <v>16</v>
      </c>
      <c r="BT30">
        <v>15</v>
      </c>
      <c r="BU30">
        <v>3</v>
      </c>
      <c r="BV30">
        <v>6</v>
      </c>
      <c r="BW30">
        <v>8</v>
      </c>
      <c r="BX30">
        <v>115</v>
      </c>
      <c r="BY30">
        <v>108</v>
      </c>
      <c r="BZ30">
        <v>104</v>
      </c>
    </row>
    <row r="31" spans="1:78" x14ac:dyDescent="0.25">
      <c r="B31" s="7">
        <v>0.03</v>
      </c>
      <c r="C31" s="7">
        <v>0.04</v>
      </c>
      <c r="D31" s="7">
        <v>0.02</v>
      </c>
      <c r="E31" s="7">
        <v>0.02</v>
      </c>
      <c r="F31" s="7">
        <v>0.03</v>
      </c>
      <c r="G31" s="7">
        <v>0.03</v>
      </c>
      <c r="H31" s="7">
        <v>0.05</v>
      </c>
      <c r="I31" s="7">
        <v>0.02</v>
      </c>
      <c r="J31" s="7">
        <v>0.03</v>
      </c>
      <c r="K31" s="7">
        <v>0.03</v>
      </c>
      <c r="L31" s="7">
        <v>0.05</v>
      </c>
      <c r="M31" s="7">
        <v>0.05</v>
      </c>
      <c r="N31" s="7">
        <v>0.02</v>
      </c>
      <c r="O31" s="7">
        <v>0.06</v>
      </c>
      <c r="P31" s="7">
        <v>0.1</v>
      </c>
      <c r="Q31" s="7">
        <v>0.04</v>
      </c>
      <c r="R31" s="7">
        <v>0.03</v>
      </c>
      <c r="S31" s="7">
        <v>0.03</v>
      </c>
      <c r="T31" s="7">
        <v>0.04</v>
      </c>
      <c r="U31" s="7">
        <v>0.05</v>
      </c>
      <c r="V31" s="7">
        <v>0.02</v>
      </c>
      <c r="W31" s="7">
        <v>0.02</v>
      </c>
      <c r="X31" s="7">
        <v>7.0000000000000007E-2</v>
      </c>
      <c r="Y31" s="7">
        <v>0.04</v>
      </c>
      <c r="Z31" s="7">
        <v>0.03</v>
      </c>
      <c r="AA31" s="7">
        <v>0.03</v>
      </c>
      <c r="AB31" s="7">
        <v>0.03</v>
      </c>
      <c r="AC31" s="7">
        <v>0.03</v>
      </c>
      <c r="AD31" s="7">
        <v>0.03</v>
      </c>
      <c r="AE31" s="7">
        <v>0.09</v>
      </c>
      <c r="AF31" s="7">
        <v>0.03</v>
      </c>
      <c r="AG31" s="7">
        <v>0.02</v>
      </c>
      <c r="AH31" t="s">
        <v>108</v>
      </c>
      <c r="AI31" s="7">
        <v>0.03</v>
      </c>
      <c r="AJ31" s="7">
        <v>0.05</v>
      </c>
      <c r="AK31" s="7">
        <v>0.05</v>
      </c>
      <c r="AL31" s="7">
        <v>0.02</v>
      </c>
      <c r="AM31" s="7">
        <v>0.03</v>
      </c>
      <c r="AN31" s="7">
        <v>0.01</v>
      </c>
      <c r="AO31" s="7">
        <v>0.08</v>
      </c>
      <c r="AP31" s="7">
        <v>0.03</v>
      </c>
      <c r="AQ31" s="7">
        <v>0.03</v>
      </c>
      <c r="AR31" s="7">
        <v>7.0000000000000007E-2</v>
      </c>
      <c r="AS31" s="7">
        <v>0.02</v>
      </c>
      <c r="AT31" s="7">
        <v>0.03</v>
      </c>
      <c r="AU31" s="7">
        <v>0.04</v>
      </c>
      <c r="AV31" s="7">
        <v>0.02</v>
      </c>
      <c r="AW31" s="7">
        <v>0.02</v>
      </c>
      <c r="AX31" s="7">
        <v>0.01</v>
      </c>
      <c r="AY31" s="7">
        <v>0.03</v>
      </c>
      <c r="AZ31" s="7">
        <v>0.02</v>
      </c>
      <c r="BA31" s="7">
        <v>0.02</v>
      </c>
      <c r="BB31" s="7">
        <v>0.04</v>
      </c>
      <c r="BC31" s="7">
        <v>7.0000000000000007E-2</v>
      </c>
      <c r="BD31" s="7">
        <v>0.03</v>
      </c>
      <c r="BE31" s="7">
        <v>0.02</v>
      </c>
      <c r="BF31" s="7">
        <v>0.04</v>
      </c>
      <c r="BG31" s="7">
        <v>0.02</v>
      </c>
      <c r="BH31" s="7">
        <v>0.05</v>
      </c>
      <c r="BI31" s="7">
        <v>0.01</v>
      </c>
      <c r="BJ31" s="7">
        <v>0.02</v>
      </c>
      <c r="BK31" s="7">
        <v>0.02</v>
      </c>
      <c r="BL31" s="7">
        <v>0.03</v>
      </c>
      <c r="BM31">
        <v>0</v>
      </c>
      <c r="BN31" s="7">
        <v>0.02</v>
      </c>
      <c r="BO31" s="7">
        <v>0.03</v>
      </c>
      <c r="BP31" s="7">
        <v>0.09</v>
      </c>
      <c r="BQ31" s="7">
        <v>0.01</v>
      </c>
      <c r="BR31" s="7">
        <v>0.01</v>
      </c>
      <c r="BS31" s="7">
        <v>0.01</v>
      </c>
      <c r="BT31" s="7">
        <v>0.03</v>
      </c>
      <c r="BU31" s="7">
        <v>0.01</v>
      </c>
      <c r="BV31" s="7">
        <v>0.02</v>
      </c>
      <c r="BW31" s="7">
        <v>0.01</v>
      </c>
      <c r="BX31" s="7">
        <v>0.03</v>
      </c>
      <c r="BY31" s="7">
        <v>0.03</v>
      </c>
      <c r="BZ31" s="7">
        <v>0.03</v>
      </c>
    </row>
    <row r="32" spans="1:78" x14ac:dyDescent="0.25">
      <c r="A32" t="s">
        <v>193</v>
      </c>
      <c r="B32">
        <f>--1.024</f>
        <v>1.024</v>
      </c>
      <c r="C32">
        <f>--1.049</f>
        <v>1.0489999999999999</v>
      </c>
      <c r="D32">
        <f>--0.868</f>
        <v>0.86799999999999999</v>
      </c>
      <c r="E32">
        <f>--0.923</f>
        <v>0.92300000000000004</v>
      </c>
      <c r="F32">
        <f>--0.988</f>
        <v>0.98799999999999999</v>
      </c>
      <c r="G32">
        <f>--1.072</f>
        <v>1.0720000000000001</v>
      </c>
      <c r="H32">
        <f>--0.959</f>
        <v>0.95899999999999996</v>
      </c>
      <c r="I32">
        <f>--1.288</f>
        <v>1.288</v>
      </c>
      <c r="J32">
        <f>--1.073</f>
        <v>1.073</v>
      </c>
      <c r="K32">
        <f>--0.922</f>
        <v>0.92200000000000004</v>
      </c>
      <c r="L32">
        <f>--0.764</f>
        <v>0.76400000000000001</v>
      </c>
      <c r="M32">
        <f>--0.786</f>
        <v>0.78600000000000003</v>
      </c>
      <c r="N32">
        <f>--1.177</f>
        <v>1.177</v>
      </c>
      <c r="O32">
        <f>--0.901</f>
        <v>0.90100000000000002</v>
      </c>
      <c r="P32">
        <f>--0.587</f>
        <v>0.58699999999999997</v>
      </c>
      <c r="Q32">
        <f>--0.922</f>
        <v>0.92200000000000004</v>
      </c>
      <c r="R32">
        <f>--1.043</f>
        <v>1.0429999999999999</v>
      </c>
      <c r="S32">
        <f>--1.164</f>
        <v>1.1639999999999999</v>
      </c>
      <c r="T32">
        <f>--0.884</f>
        <v>0.88400000000000001</v>
      </c>
      <c r="U32">
        <f>--0.67</f>
        <v>0.67</v>
      </c>
      <c r="V32">
        <f>--1.129</f>
        <v>1.129</v>
      </c>
      <c r="W32">
        <f>--0.81</f>
        <v>0.81</v>
      </c>
      <c r="X32">
        <f>--0.645</f>
        <v>0.64500000000000002</v>
      </c>
      <c r="Y32">
        <f>--0.946</f>
        <v>0.94599999999999995</v>
      </c>
      <c r="Z32">
        <f>--1.034</f>
        <v>1.034</v>
      </c>
      <c r="AA32">
        <f>--1.025</f>
        <v>1.0249999999999999</v>
      </c>
      <c r="AB32">
        <f>--1.036</f>
        <v>1.036</v>
      </c>
      <c r="AC32">
        <f>--1.077</f>
        <v>1.077</v>
      </c>
      <c r="AD32">
        <f>--1.051</f>
        <v>1.0509999999999999</v>
      </c>
      <c r="AE32">
        <f>--0.761</f>
        <v>0.76100000000000001</v>
      </c>
      <c r="AF32">
        <f>--0.978</f>
        <v>0.97799999999999998</v>
      </c>
      <c r="AG32">
        <f>--1.333</f>
        <v>1.333</v>
      </c>
      <c r="AH32">
        <f>--1.028</f>
        <v>1.028</v>
      </c>
      <c r="AI32">
        <f>--1.127</f>
        <v>1.127</v>
      </c>
      <c r="AJ32">
        <f>--0.771</f>
        <v>0.77100000000000002</v>
      </c>
      <c r="AK32">
        <f>--0.748</f>
        <v>0.748</v>
      </c>
      <c r="AL32">
        <f>--1.157</f>
        <v>1.157</v>
      </c>
      <c r="AM32">
        <f>--0.957</f>
        <v>0.95699999999999996</v>
      </c>
      <c r="AN32">
        <f>--0.76</f>
        <v>0.76</v>
      </c>
      <c r="AO32">
        <f>--0.885</f>
        <v>0.88500000000000001</v>
      </c>
      <c r="AP32">
        <f>--0.908</f>
        <v>0.90800000000000003</v>
      </c>
      <c r="AQ32">
        <f>--1.151</f>
        <v>1.151</v>
      </c>
      <c r="AR32">
        <f>--0.671</f>
        <v>0.67100000000000004</v>
      </c>
      <c r="AS32">
        <f>--1.027</f>
        <v>1.0269999999999999</v>
      </c>
      <c r="AT32">
        <f>--1.129</f>
        <v>1.129</v>
      </c>
      <c r="AU32">
        <f>--1.16</f>
        <v>1.1599999999999999</v>
      </c>
      <c r="AV32">
        <f>--0.914</f>
        <v>0.91400000000000003</v>
      </c>
      <c r="AW32">
        <f>--0.732</f>
        <v>0.73199999999999998</v>
      </c>
      <c r="AX32">
        <f>--0.914</f>
        <v>0.91400000000000003</v>
      </c>
      <c r="AY32">
        <f>--1.281</f>
        <v>1.2809999999999999</v>
      </c>
      <c r="AZ32">
        <f>--1.272</f>
        <v>1.272</v>
      </c>
      <c r="BA32">
        <f>--0.902</f>
        <v>0.90200000000000002</v>
      </c>
      <c r="BB32">
        <f>--0.947</f>
        <v>0.94699999999999995</v>
      </c>
      <c r="BC32">
        <f>--1.17</f>
        <v>1.17</v>
      </c>
      <c r="BD32">
        <f>--1.121</f>
        <v>1.121</v>
      </c>
      <c r="BE32">
        <f>--1.357</f>
        <v>1.357</v>
      </c>
      <c r="BF32">
        <f>--0.964</f>
        <v>0.96399999999999997</v>
      </c>
      <c r="BG32">
        <f>--1.255</f>
        <v>1.2549999999999999</v>
      </c>
      <c r="BH32">
        <f>--0.731</f>
        <v>0.73099999999999998</v>
      </c>
      <c r="BI32">
        <f>--1.38</f>
        <v>1.38</v>
      </c>
      <c r="BJ32">
        <f>--1.27</f>
        <v>1.27</v>
      </c>
      <c r="BK32">
        <f>--1.07</f>
        <v>1.07</v>
      </c>
      <c r="BL32">
        <f>--1.267</f>
        <v>1.2669999999999999</v>
      </c>
      <c r="BM32">
        <f>--1.496</f>
        <v>1.496</v>
      </c>
      <c r="BN32">
        <f>--1.171</f>
        <v>1.171</v>
      </c>
      <c r="BO32">
        <f>--0.997</f>
        <v>0.997</v>
      </c>
      <c r="BP32">
        <f>--0.493</f>
        <v>0.49299999999999999</v>
      </c>
      <c r="BQ32">
        <f>--1.317</f>
        <v>1.3169999999999999</v>
      </c>
      <c r="BR32">
        <f>--1.331</f>
        <v>1.331</v>
      </c>
      <c r="BS32">
        <f>--1.309</f>
        <v>1.3089999999999999</v>
      </c>
      <c r="BT32">
        <f>--1.241</f>
        <v>1.2410000000000001</v>
      </c>
      <c r="BU32">
        <f>--1.445</f>
        <v>1.4450000000000001</v>
      </c>
      <c r="BV32">
        <f>--1.198</f>
        <v>1.198</v>
      </c>
      <c r="BW32">
        <f>--1.339</f>
        <v>1.339</v>
      </c>
      <c r="BX32">
        <f>--1.043</f>
        <v>1.0429999999999999</v>
      </c>
      <c r="BY32">
        <f>--1.07</f>
        <v>1.07</v>
      </c>
      <c r="BZ32">
        <f>--1.027</f>
        <v>1.0269999999999999</v>
      </c>
    </row>
    <row r="33" spans="1:78" x14ac:dyDescent="0.25">
      <c r="A33" t="s">
        <v>194</v>
      </c>
      <c r="B33">
        <v>1.107</v>
      </c>
      <c r="C33">
        <v>1.0920000000000001</v>
      </c>
      <c r="D33">
        <v>1.238</v>
      </c>
      <c r="E33">
        <v>1.0820000000000001</v>
      </c>
      <c r="F33">
        <v>1.0840000000000001</v>
      </c>
      <c r="G33">
        <v>1.1020000000000001</v>
      </c>
      <c r="H33">
        <v>1.129</v>
      </c>
      <c r="I33">
        <v>0.97099999999999997</v>
      </c>
      <c r="J33">
        <v>1.093</v>
      </c>
      <c r="K33">
        <v>1.1200000000000001</v>
      </c>
      <c r="L33">
        <v>1.181</v>
      </c>
      <c r="M33">
        <v>1.1639999999999999</v>
      </c>
      <c r="N33">
        <v>1.042</v>
      </c>
      <c r="O33">
        <v>1.1359999999999999</v>
      </c>
      <c r="P33">
        <v>1.1870000000000001</v>
      </c>
      <c r="Q33">
        <v>1.1599999999999999</v>
      </c>
      <c r="R33">
        <v>1.0960000000000001</v>
      </c>
      <c r="S33">
        <v>1.0369999999999999</v>
      </c>
      <c r="T33">
        <v>1.157</v>
      </c>
      <c r="U33">
        <v>1.1950000000000001</v>
      </c>
      <c r="V33">
        <v>1.0629999999999999</v>
      </c>
      <c r="W33">
        <v>1.1479999999999999</v>
      </c>
      <c r="X33">
        <v>1.19</v>
      </c>
      <c r="Y33">
        <v>1.1859999999999999</v>
      </c>
      <c r="Z33">
        <v>1.0960000000000001</v>
      </c>
      <c r="AA33">
        <v>1.107</v>
      </c>
      <c r="AB33">
        <v>1.0960000000000001</v>
      </c>
      <c r="AC33">
        <v>1.095</v>
      </c>
      <c r="AD33">
        <v>1.1000000000000001</v>
      </c>
      <c r="AE33">
        <v>1.129</v>
      </c>
      <c r="AF33">
        <v>1.1180000000000001</v>
      </c>
      <c r="AG33">
        <v>0.97099999999999997</v>
      </c>
      <c r="AH33">
        <v>1.1639999999999999</v>
      </c>
      <c r="AI33">
        <v>1.054</v>
      </c>
      <c r="AJ33">
        <v>1.198</v>
      </c>
      <c r="AK33">
        <v>1.1990000000000001</v>
      </c>
      <c r="AL33">
        <v>1.0780000000000001</v>
      </c>
      <c r="AM33">
        <v>1.1140000000000001</v>
      </c>
      <c r="AN33">
        <v>1.357</v>
      </c>
      <c r="AO33">
        <v>1.1020000000000001</v>
      </c>
      <c r="AP33">
        <v>1.1830000000000001</v>
      </c>
      <c r="AQ33">
        <v>0.94699999999999995</v>
      </c>
      <c r="AR33">
        <v>1.2050000000000001</v>
      </c>
      <c r="AS33">
        <v>1.1299999999999999</v>
      </c>
      <c r="AT33">
        <v>1.052</v>
      </c>
      <c r="AU33">
        <v>1.02</v>
      </c>
      <c r="AV33">
        <v>1.0609999999999999</v>
      </c>
      <c r="AW33">
        <v>1.266</v>
      </c>
      <c r="AX33">
        <v>1.234</v>
      </c>
      <c r="AY33">
        <v>0.99</v>
      </c>
      <c r="AZ33">
        <v>1.046</v>
      </c>
      <c r="BA33">
        <v>1.0620000000000001</v>
      </c>
      <c r="BB33">
        <v>1.1180000000000001</v>
      </c>
      <c r="BC33">
        <v>1.0820000000000001</v>
      </c>
      <c r="BD33">
        <v>1.1839999999999999</v>
      </c>
      <c r="BE33">
        <v>0.96699999999999997</v>
      </c>
      <c r="BF33">
        <v>1.1200000000000001</v>
      </c>
      <c r="BG33">
        <v>0.99299999999999999</v>
      </c>
      <c r="BH33">
        <v>1.175</v>
      </c>
      <c r="BI33">
        <v>0.91600000000000004</v>
      </c>
      <c r="BJ33">
        <v>1.0089999999999999</v>
      </c>
      <c r="BK33">
        <v>1.0660000000000001</v>
      </c>
      <c r="BL33">
        <v>0.97699999999999998</v>
      </c>
      <c r="BM33">
        <v>0.86799999999999999</v>
      </c>
      <c r="BN33">
        <v>1.0529999999999999</v>
      </c>
      <c r="BO33">
        <v>1.079</v>
      </c>
      <c r="BP33">
        <v>1.181</v>
      </c>
      <c r="BQ33">
        <v>0.98399999999999999</v>
      </c>
      <c r="BR33">
        <v>0.98199999999999998</v>
      </c>
      <c r="BS33">
        <v>0.98199999999999998</v>
      </c>
      <c r="BT33">
        <v>1.0269999999999999</v>
      </c>
      <c r="BU33">
        <v>0.92600000000000005</v>
      </c>
      <c r="BV33">
        <v>1.0640000000000001</v>
      </c>
      <c r="BW33">
        <v>0.95499999999999996</v>
      </c>
      <c r="BX33">
        <v>1.0980000000000001</v>
      </c>
      <c r="BY33">
        <v>1.085</v>
      </c>
      <c r="BZ33">
        <v>1.097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3.0000000000000001E-3</v>
      </c>
      <c r="F34">
        <v>1E-3</v>
      </c>
      <c r="G34">
        <v>0</v>
      </c>
      <c r="H34">
        <v>1E-3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0</v>
      </c>
      <c r="O34">
        <v>2E-3</v>
      </c>
      <c r="P34">
        <v>7.0000000000000001E-3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3.0000000000000001E-3</v>
      </c>
      <c r="AF34">
        <v>0</v>
      </c>
      <c r="AG34">
        <v>1E-3</v>
      </c>
      <c r="AH34">
        <v>3.6999999999999998E-2</v>
      </c>
      <c r="AI34">
        <v>0</v>
      </c>
      <c r="AJ34">
        <v>3.0000000000000001E-3</v>
      </c>
      <c r="AK34">
        <v>1E-3</v>
      </c>
      <c r="AL34">
        <v>1E-3</v>
      </c>
      <c r="AM34">
        <v>0</v>
      </c>
      <c r="AN34">
        <v>3.3000000000000002E-2</v>
      </c>
      <c r="AO34">
        <v>2E-3</v>
      </c>
      <c r="AP34">
        <v>3.0000000000000001E-3</v>
      </c>
      <c r="AQ34">
        <v>2E-3</v>
      </c>
      <c r="AR34">
        <v>3.0000000000000001E-3</v>
      </c>
      <c r="AS34">
        <v>4.0000000000000001E-3</v>
      </c>
      <c r="AT34">
        <v>2E-3</v>
      </c>
      <c r="AU34">
        <v>3.0000000000000001E-3</v>
      </c>
      <c r="AV34">
        <v>2E-3</v>
      </c>
      <c r="AW34">
        <v>1.2999999999999999E-2</v>
      </c>
      <c r="AX34">
        <v>4.0000000000000001E-3</v>
      </c>
      <c r="AY34">
        <v>2E-3</v>
      </c>
      <c r="AZ34">
        <v>3.0000000000000001E-3</v>
      </c>
      <c r="BA34">
        <v>4.0000000000000001E-3</v>
      </c>
      <c r="BB34">
        <v>3.0000000000000001E-3</v>
      </c>
      <c r="BC34">
        <v>4.0000000000000001E-3</v>
      </c>
      <c r="BD34">
        <v>6.0999999999999999E-2</v>
      </c>
      <c r="BE34">
        <v>1E-3</v>
      </c>
      <c r="BF34">
        <v>0</v>
      </c>
      <c r="BG34">
        <v>0</v>
      </c>
      <c r="BH34">
        <v>1E-3</v>
      </c>
      <c r="BI34">
        <v>1E-3</v>
      </c>
      <c r="BJ34">
        <v>1E-3</v>
      </c>
      <c r="BK34">
        <v>1E-3</v>
      </c>
      <c r="BL34">
        <v>5.0000000000000001E-3</v>
      </c>
      <c r="BM34">
        <v>1E-3</v>
      </c>
      <c r="BN34">
        <v>1E-3</v>
      </c>
      <c r="BO34">
        <v>1E-3</v>
      </c>
      <c r="BP34">
        <v>1E-3</v>
      </c>
      <c r="BQ34">
        <v>1E-3</v>
      </c>
      <c r="BR34">
        <v>1E-3</v>
      </c>
      <c r="BS34">
        <v>1E-3</v>
      </c>
      <c r="BT34">
        <v>2E-3</v>
      </c>
      <c r="BU34">
        <v>2E-3</v>
      </c>
      <c r="BV34">
        <v>4.0000000000000001E-3</v>
      </c>
      <c r="BW34">
        <v>1E-3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943</v>
      </c>
    </row>
    <row r="2" spans="1:78" x14ac:dyDescent="0.25">
      <c r="A2" t="e">
        <f>- Some Energy suppliers are more trustworthy than others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326</v>
      </c>
      <c r="B12">
        <v>526</v>
      </c>
      <c r="C12">
        <v>426</v>
      </c>
      <c r="D12">
        <v>58</v>
      </c>
      <c r="E12">
        <v>42</v>
      </c>
      <c r="F12">
        <v>104</v>
      </c>
      <c r="G12">
        <v>303</v>
      </c>
      <c r="H12">
        <v>119</v>
      </c>
      <c r="I12">
        <v>138</v>
      </c>
      <c r="J12">
        <v>169</v>
      </c>
      <c r="K12">
        <v>97</v>
      </c>
      <c r="L12">
        <v>122</v>
      </c>
      <c r="M12">
        <v>141</v>
      </c>
      <c r="N12">
        <v>309</v>
      </c>
      <c r="O12">
        <v>58</v>
      </c>
      <c r="P12">
        <v>18</v>
      </c>
      <c r="Q12">
        <v>107</v>
      </c>
      <c r="R12">
        <v>419</v>
      </c>
      <c r="S12">
        <v>318</v>
      </c>
      <c r="T12">
        <v>104</v>
      </c>
      <c r="U12">
        <v>92</v>
      </c>
      <c r="V12">
        <v>420</v>
      </c>
      <c r="W12">
        <v>43</v>
      </c>
      <c r="X12">
        <v>61</v>
      </c>
      <c r="Y12">
        <v>53</v>
      </c>
      <c r="Z12">
        <v>473</v>
      </c>
      <c r="AA12">
        <v>521</v>
      </c>
      <c r="AB12">
        <v>468</v>
      </c>
      <c r="AC12">
        <v>49</v>
      </c>
      <c r="AD12">
        <v>432</v>
      </c>
      <c r="AE12">
        <v>35</v>
      </c>
      <c r="AF12">
        <v>374</v>
      </c>
      <c r="AG12">
        <v>132</v>
      </c>
      <c r="AH12">
        <v>4</v>
      </c>
      <c r="AI12">
        <v>391</v>
      </c>
      <c r="AJ12">
        <v>45</v>
      </c>
      <c r="AK12">
        <v>88</v>
      </c>
      <c r="AL12">
        <v>244</v>
      </c>
      <c r="AM12">
        <v>228</v>
      </c>
      <c r="AN12">
        <v>7</v>
      </c>
      <c r="AO12">
        <v>46</v>
      </c>
      <c r="AP12">
        <v>39</v>
      </c>
      <c r="AQ12">
        <v>33</v>
      </c>
      <c r="AR12">
        <v>41</v>
      </c>
      <c r="AS12">
        <v>34</v>
      </c>
      <c r="AT12">
        <v>58</v>
      </c>
      <c r="AU12">
        <v>41</v>
      </c>
      <c r="AV12">
        <v>40</v>
      </c>
      <c r="AW12">
        <v>11</v>
      </c>
      <c r="AX12">
        <v>47</v>
      </c>
      <c r="AY12">
        <v>47</v>
      </c>
      <c r="AZ12">
        <v>35</v>
      </c>
      <c r="BA12">
        <v>33</v>
      </c>
      <c r="BB12">
        <v>33</v>
      </c>
      <c r="BC12">
        <v>35</v>
      </c>
      <c r="BD12">
        <v>0</v>
      </c>
      <c r="BE12">
        <v>109</v>
      </c>
      <c r="BF12">
        <v>418</v>
      </c>
      <c r="BG12">
        <v>339</v>
      </c>
      <c r="BH12">
        <v>187</v>
      </c>
      <c r="BI12">
        <v>147</v>
      </c>
      <c r="BJ12">
        <v>90</v>
      </c>
      <c r="BK12">
        <v>76</v>
      </c>
      <c r="BL12">
        <v>24</v>
      </c>
      <c r="BM12">
        <v>114</v>
      </c>
      <c r="BN12">
        <v>180</v>
      </c>
      <c r="BO12">
        <v>178</v>
      </c>
      <c r="BP12">
        <v>55</v>
      </c>
      <c r="BQ12">
        <v>124</v>
      </c>
      <c r="BR12">
        <v>179</v>
      </c>
      <c r="BS12">
        <v>185</v>
      </c>
      <c r="BT12">
        <v>50</v>
      </c>
      <c r="BU12">
        <v>70</v>
      </c>
      <c r="BV12">
        <v>26</v>
      </c>
      <c r="BW12">
        <v>100</v>
      </c>
      <c r="BX12">
        <v>403</v>
      </c>
      <c r="BY12">
        <v>400</v>
      </c>
      <c r="BZ12">
        <v>356</v>
      </c>
    </row>
    <row r="13" spans="1:78" x14ac:dyDescent="0.25">
      <c r="B13" s="7">
        <v>0.09</v>
      </c>
      <c r="C13" s="7">
        <v>0.08</v>
      </c>
      <c r="D13" s="7">
        <v>0.1</v>
      </c>
      <c r="E13" s="7">
        <v>0.12</v>
      </c>
      <c r="F13" s="7">
        <v>0.09</v>
      </c>
      <c r="G13" s="7">
        <v>0.1</v>
      </c>
      <c r="H13" s="7">
        <v>7.0000000000000007E-2</v>
      </c>
      <c r="I13" s="7">
        <v>0.1</v>
      </c>
      <c r="J13" s="7">
        <v>0.09</v>
      </c>
      <c r="K13" s="7">
        <v>0.08</v>
      </c>
      <c r="L13" s="7">
        <v>0.09</v>
      </c>
      <c r="M13" s="7">
        <v>0.08</v>
      </c>
      <c r="N13" s="7">
        <v>0.09</v>
      </c>
      <c r="O13" s="7">
        <v>0.09</v>
      </c>
      <c r="P13" s="7">
        <v>0.09</v>
      </c>
      <c r="Q13" s="7">
        <v>0.11</v>
      </c>
      <c r="R13" s="7">
        <v>0.08</v>
      </c>
      <c r="S13" s="7">
        <v>0.09</v>
      </c>
      <c r="T13" s="7">
        <v>0.08</v>
      </c>
      <c r="U13" s="7">
        <v>0.09</v>
      </c>
      <c r="V13" s="7">
        <v>0.09</v>
      </c>
      <c r="W13" s="7">
        <v>7.0000000000000007E-2</v>
      </c>
      <c r="X13" s="7">
        <v>7.0000000000000007E-2</v>
      </c>
      <c r="Y13" s="7">
        <v>7.0000000000000007E-2</v>
      </c>
      <c r="Z13" s="7">
        <v>0.09</v>
      </c>
      <c r="AA13" s="7">
        <v>0.09</v>
      </c>
      <c r="AB13" s="7">
        <v>0.09</v>
      </c>
      <c r="AC13" s="7">
        <v>7.0000000000000007E-2</v>
      </c>
      <c r="AD13" s="7">
        <v>0.09</v>
      </c>
      <c r="AE13" s="7">
        <v>7.0000000000000007E-2</v>
      </c>
      <c r="AF13" s="7">
        <v>0.08</v>
      </c>
      <c r="AG13" s="7">
        <v>0.14000000000000001</v>
      </c>
      <c r="AH13" s="7">
        <v>0.12</v>
      </c>
      <c r="AI13" s="7">
        <v>0.09</v>
      </c>
      <c r="AJ13" s="7">
        <v>0.08</v>
      </c>
      <c r="AK13" s="7">
        <v>0.09</v>
      </c>
      <c r="AL13" s="7">
        <v>0.1</v>
      </c>
      <c r="AM13" s="7">
        <v>0.08</v>
      </c>
      <c r="AN13" s="7">
        <v>0.11</v>
      </c>
      <c r="AO13" s="7">
        <v>7.0000000000000007E-2</v>
      </c>
      <c r="AP13" s="7">
        <v>7.0000000000000007E-2</v>
      </c>
      <c r="AQ13" s="7">
        <v>0.06</v>
      </c>
      <c r="AR13" s="7">
        <v>7.0000000000000007E-2</v>
      </c>
      <c r="AS13" s="7">
        <v>0.11</v>
      </c>
      <c r="AT13" s="7">
        <v>0.1</v>
      </c>
      <c r="AU13" s="7">
        <v>0.12</v>
      </c>
      <c r="AV13" s="7">
        <v>0.08</v>
      </c>
      <c r="AW13" s="7">
        <v>0.08</v>
      </c>
      <c r="AX13" s="7">
        <v>0.11</v>
      </c>
      <c r="AY13" s="7">
        <v>0.09</v>
      </c>
      <c r="AZ13" s="7">
        <v>0.08</v>
      </c>
      <c r="BA13" s="7">
        <v>0.11</v>
      </c>
      <c r="BB13" s="7">
        <v>7.0000000000000007E-2</v>
      </c>
      <c r="BC13" s="7">
        <v>0.11</v>
      </c>
      <c r="BD13" t="s">
        <v>108</v>
      </c>
      <c r="BE13" s="7">
        <v>0.12</v>
      </c>
      <c r="BF13" s="7">
        <v>0.08</v>
      </c>
      <c r="BG13" s="7">
        <v>0.1</v>
      </c>
      <c r="BH13" s="7">
        <v>7.0000000000000007E-2</v>
      </c>
      <c r="BI13" s="7">
        <v>0.11</v>
      </c>
      <c r="BJ13" s="7">
        <v>0.1</v>
      </c>
      <c r="BK13" s="7">
        <v>0.1</v>
      </c>
      <c r="BL13" s="7">
        <v>0.12</v>
      </c>
      <c r="BM13" s="7">
        <v>0.13</v>
      </c>
      <c r="BN13" s="7">
        <v>0.11</v>
      </c>
      <c r="BO13" s="7">
        <v>0.08</v>
      </c>
      <c r="BP13" s="7">
        <v>0.04</v>
      </c>
      <c r="BQ13" s="7">
        <v>0.12</v>
      </c>
      <c r="BR13" s="7">
        <v>0.11</v>
      </c>
      <c r="BS13" s="7">
        <v>0.12</v>
      </c>
      <c r="BT13" s="7">
        <v>0.11</v>
      </c>
      <c r="BU13" s="7">
        <v>0.13</v>
      </c>
      <c r="BV13" s="7">
        <v>0.09</v>
      </c>
      <c r="BW13" s="7">
        <v>0.13</v>
      </c>
      <c r="BX13" s="7">
        <v>0.1</v>
      </c>
      <c r="BY13" s="7">
        <v>0.1</v>
      </c>
      <c r="BZ13" s="7">
        <v>0.1</v>
      </c>
    </row>
    <row r="14" spans="1:78" x14ac:dyDescent="0.25">
      <c r="A14" t="s">
        <v>327</v>
      </c>
      <c r="B14">
        <v>1782</v>
      </c>
      <c r="C14">
        <v>1574</v>
      </c>
      <c r="D14">
        <v>131</v>
      </c>
      <c r="E14">
        <v>77</v>
      </c>
      <c r="F14">
        <v>379</v>
      </c>
      <c r="G14">
        <v>883</v>
      </c>
      <c r="H14">
        <v>519</v>
      </c>
      <c r="I14">
        <v>430</v>
      </c>
      <c r="J14">
        <v>547</v>
      </c>
      <c r="K14">
        <v>371</v>
      </c>
      <c r="L14">
        <v>434</v>
      </c>
      <c r="M14">
        <v>502</v>
      </c>
      <c r="N14">
        <v>1085</v>
      </c>
      <c r="O14">
        <v>157</v>
      </c>
      <c r="P14">
        <v>38</v>
      </c>
      <c r="Q14">
        <v>279</v>
      </c>
      <c r="R14">
        <v>1503</v>
      </c>
      <c r="S14">
        <v>1083</v>
      </c>
      <c r="T14">
        <v>387</v>
      </c>
      <c r="U14">
        <v>281</v>
      </c>
      <c r="V14">
        <v>1328</v>
      </c>
      <c r="W14">
        <v>205</v>
      </c>
      <c r="X14">
        <v>244</v>
      </c>
      <c r="Y14">
        <v>189</v>
      </c>
      <c r="Z14">
        <v>1593</v>
      </c>
      <c r="AA14">
        <v>1779</v>
      </c>
      <c r="AB14">
        <v>1590</v>
      </c>
      <c r="AC14">
        <v>206</v>
      </c>
      <c r="AD14">
        <v>1448</v>
      </c>
      <c r="AE14">
        <v>114</v>
      </c>
      <c r="AF14">
        <v>1347</v>
      </c>
      <c r="AG14">
        <v>346</v>
      </c>
      <c r="AH14">
        <v>13</v>
      </c>
      <c r="AI14">
        <v>1321</v>
      </c>
      <c r="AJ14">
        <v>145</v>
      </c>
      <c r="AK14">
        <v>286</v>
      </c>
      <c r="AL14">
        <v>719</v>
      </c>
      <c r="AM14">
        <v>866</v>
      </c>
      <c r="AN14">
        <v>16</v>
      </c>
      <c r="AO14">
        <v>180</v>
      </c>
      <c r="AP14">
        <v>191</v>
      </c>
      <c r="AQ14">
        <v>203</v>
      </c>
      <c r="AR14">
        <v>154</v>
      </c>
      <c r="AS14">
        <v>69</v>
      </c>
      <c r="AT14">
        <v>178</v>
      </c>
      <c r="AU14">
        <v>112</v>
      </c>
      <c r="AV14">
        <v>165</v>
      </c>
      <c r="AW14">
        <v>37</v>
      </c>
      <c r="AX14">
        <v>92</v>
      </c>
      <c r="AY14">
        <v>155</v>
      </c>
      <c r="AZ14">
        <v>130</v>
      </c>
      <c r="BA14">
        <v>73</v>
      </c>
      <c r="BB14">
        <v>137</v>
      </c>
      <c r="BC14">
        <v>76</v>
      </c>
      <c r="BD14">
        <v>10</v>
      </c>
      <c r="BE14">
        <v>277</v>
      </c>
      <c r="BF14">
        <v>1505</v>
      </c>
      <c r="BG14">
        <v>971</v>
      </c>
      <c r="BH14">
        <v>811</v>
      </c>
      <c r="BI14">
        <v>373</v>
      </c>
      <c r="BJ14">
        <v>266</v>
      </c>
      <c r="BK14">
        <v>236</v>
      </c>
      <c r="BL14">
        <v>68</v>
      </c>
      <c r="BM14">
        <v>272</v>
      </c>
      <c r="BN14">
        <v>519</v>
      </c>
      <c r="BO14">
        <v>664</v>
      </c>
      <c r="BP14">
        <v>327</v>
      </c>
      <c r="BQ14">
        <v>287</v>
      </c>
      <c r="BR14">
        <v>485</v>
      </c>
      <c r="BS14">
        <v>472</v>
      </c>
      <c r="BT14">
        <v>145</v>
      </c>
      <c r="BU14">
        <v>158</v>
      </c>
      <c r="BV14">
        <v>81</v>
      </c>
      <c r="BW14">
        <v>221</v>
      </c>
      <c r="BX14">
        <v>1324</v>
      </c>
      <c r="BY14">
        <v>1332</v>
      </c>
      <c r="BZ14">
        <v>1189</v>
      </c>
    </row>
    <row r="15" spans="1:78" x14ac:dyDescent="0.25">
      <c r="B15" s="7">
        <v>0.3</v>
      </c>
      <c r="C15" s="7">
        <v>0.31</v>
      </c>
      <c r="D15" s="7">
        <v>0.23</v>
      </c>
      <c r="E15" s="7">
        <v>0.22</v>
      </c>
      <c r="F15" s="7">
        <v>0.32</v>
      </c>
      <c r="G15" s="7">
        <v>0.28000000000000003</v>
      </c>
      <c r="H15" s="7">
        <v>0.3</v>
      </c>
      <c r="I15" s="7">
        <v>0.3</v>
      </c>
      <c r="J15" s="7">
        <v>0.28999999999999998</v>
      </c>
      <c r="K15" s="7">
        <v>0.3</v>
      </c>
      <c r="L15" s="7">
        <v>0.31</v>
      </c>
      <c r="M15" s="7">
        <v>0.3</v>
      </c>
      <c r="N15" s="7">
        <v>0.31</v>
      </c>
      <c r="O15" s="7">
        <v>0.24</v>
      </c>
      <c r="P15" s="7">
        <v>0.2</v>
      </c>
      <c r="Q15" s="7">
        <v>0.28999999999999998</v>
      </c>
      <c r="R15" s="7">
        <v>0.3</v>
      </c>
      <c r="S15" s="7">
        <v>0.28999999999999998</v>
      </c>
      <c r="T15" s="7">
        <v>0.31</v>
      </c>
      <c r="U15" s="7">
        <v>0.28999999999999998</v>
      </c>
      <c r="V15" s="7">
        <v>0.3</v>
      </c>
      <c r="W15" s="7">
        <v>0.34</v>
      </c>
      <c r="X15" s="7">
        <v>0.28000000000000003</v>
      </c>
      <c r="Y15" s="7">
        <v>0.26</v>
      </c>
      <c r="Z15" s="7">
        <v>0.3</v>
      </c>
      <c r="AA15" s="7">
        <v>0.3</v>
      </c>
      <c r="AB15" s="7">
        <v>0.3</v>
      </c>
      <c r="AC15" s="7">
        <v>0.28999999999999998</v>
      </c>
      <c r="AD15" s="7">
        <v>0.31</v>
      </c>
      <c r="AE15" s="7">
        <v>0.22</v>
      </c>
      <c r="AF15" s="7">
        <v>0.28999999999999998</v>
      </c>
      <c r="AG15" s="7">
        <v>0.38</v>
      </c>
      <c r="AH15" s="7">
        <v>0.32</v>
      </c>
      <c r="AI15" s="7">
        <v>0.3</v>
      </c>
      <c r="AJ15" s="7">
        <v>0.26</v>
      </c>
      <c r="AK15" s="7">
        <v>0.28999999999999998</v>
      </c>
      <c r="AL15" s="7">
        <v>0.3</v>
      </c>
      <c r="AM15" s="7">
        <v>0.3</v>
      </c>
      <c r="AN15" s="7">
        <v>0.27</v>
      </c>
      <c r="AO15" s="7">
        <v>0.26</v>
      </c>
      <c r="AP15" s="7">
        <v>0.32</v>
      </c>
      <c r="AQ15" s="7">
        <v>0.36</v>
      </c>
      <c r="AR15" s="7">
        <v>0.28000000000000003</v>
      </c>
      <c r="AS15" s="7">
        <v>0.22</v>
      </c>
      <c r="AT15" s="7">
        <v>0.32</v>
      </c>
      <c r="AU15" s="7">
        <v>0.32</v>
      </c>
      <c r="AV15" s="7">
        <v>0.34</v>
      </c>
      <c r="AW15" s="7">
        <v>0.26</v>
      </c>
      <c r="AX15" s="7">
        <v>0.23</v>
      </c>
      <c r="AY15" s="7">
        <v>0.28999999999999998</v>
      </c>
      <c r="AZ15" s="7">
        <v>0.31</v>
      </c>
      <c r="BA15" s="7">
        <v>0.25</v>
      </c>
      <c r="BB15" s="7">
        <v>0.31</v>
      </c>
      <c r="BC15" s="7">
        <v>0.24</v>
      </c>
      <c r="BD15" s="7">
        <v>0.41</v>
      </c>
      <c r="BE15" s="7">
        <v>0.31</v>
      </c>
      <c r="BF15" s="7">
        <v>0.3</v>
      </c>
      <c r="BG15" s="7">
        <v>0.28999999999999998</v>
      </c>
      <c r="BH15" s="7">
        <v>0.3</v>
      </c>
      <c r="BI15" s="7">
        <v>0.28999999999999998</v>
      </c>
      <c r="BJ15" s="7">
        <v>0.31</v>
      </c>
      <c r="BK15" s="7">
        <v>0.31</v>
      </c>
      <c r="BL15" s="7">
        <v>0.34</v>
      </c>
      <c r="BM15" s="7">
        <v>0.31</v>
      </c>
      <c r="BN15" s="7">
        <v>0.31</v>
      </c>
      <c r="BO15" s="7">
        <v>0.31</v>
      </c>
      <c r="BP15" s="7">
        <v>0.26</v>
      </c>
      <c r="BQ15" s="7">
        <v>0.28000000000000003</v>
      </c>
      <c r="BR15" s="7">
        <v>0.31</v>
      </c>
      <c r="BS15" s="7">
        <v>0.31</v>
      </c>
      <c r="BT15" s="7">
        <v>0.32</v>
      </c>
      <c r="BU15" s="7">
        <v>0.28999999999999998</v>
      </c>
      <c r="BV15" s="7">
        <v>0.28000000000000003</v>
      </c>
      <c r="BW15" s="7">
        <v>0.28999999999999998</v>
      </c>
      <c r="BX15" s="7">
        <v>0.33</v>
      </c>
      <c r="BY15" s="7">
        <v>0.33</v>
      </c>
      <c r="BZ15" s="7">
        <v>0.34</v>
      </c>
    </row>
    <row r="16" spans="1:78" x14ac:dyDescent="0.25">
      <c r="A16" t="s">
        <v>334</v>
      </c>
      <c r="B16">
        <v>1970</v>
      </c>
      <c r="C16">
        <v>1633</v>
      </c>
      <c r="D16">
        <v>209</v>
      </c>
      <c r="E16">
        <v>128</v>
      </c>
      <c r="F16">
        <v>389</v>
      </c>
      <c r="G16">
        <v>1051</v>
      </c>
      <c r="H16">
        <v>531</v>
      </c>
      <c r="I16">
        <v>465</v>
      </c>
      <c r="J16">
        <v>661</v>
      </c>
      <c r="K16">
        <v>406</v>
      </c>
      <c r="L16">
        <v>438</v>
      </c>
      <c r="M16">
        <v>526</v>
      </c>
      <c r="N16">
        <v>1164</v>
      </c>
      <c r="O16">
        <v>212</v>
      </c>
      <c r="P16">
        <v>69</v>
      </c>
      <c r="Q16">
        <v>277</v>
      </c>
      <c r="R16">
        <v>1693</v>
      </c>
      <c r="S16">
        <v>1230</v>
      </c>
      <c r="T16">
        <v>405</v>
      </c>
      <c r="U16">
        <v>319</v>
      </c>
      <c r="V16">
        <v>1507</v>
      </c>
      <c r="W16">
        <v>184</v>
      </c>
      <c r="X16">
        <v>261</v>
      </c>
      <c r="Y16">
        <v>226</v>
      </c>
      <c r="Z16">
        <v>1745</v>
      </c>
      <c r="AA16">
        <v>1965</v>
      </c>
      <c r="AB16">
        <v>1739</v>
      </c>
      <c r="AC16">
        <v>245</v>
      </c>
      <c r="AD16">
        <v>1503</v>
      </c>
      <c r="AE16">
        <v>202</v>
      </c>
      <c r="AF16">
        <v>1576</v>
      </c>
      <c r="AG16">
        <v>262</v>
      </c>
      <c r="AH16">
        <v>18</v>
      </c>
      <c r="AI16">
        <v>1433</v>
      </c>
      <c r="AJ16">
        <v>173</v>
      </c>
      <c r="AK16">
        <v>323</v>
      </c>
      <c r="AL16">
        <v>736</v>
      </c>
      <c r="AM16">
        <v>963</v>
      </c>
      <c r="AN16">
        <v>19</v>
      </c>
      <c r="AO16">
        <v>244</v>
      </c>
      <c r="AP16">
        <v>207</v>
      </c>
      <c r="AQ16">
        <v>190</v>
      </c>
      <c r="AR16">
        <v>205</v>
      </c>
      <c r="AS16">
        <v>107</v>
      </c>
      <c r="AT16">
        <v>159</v>
      </c>
      <c r="AU16">
        <v>78</v>
      </c>
      <c r="AV16">
        <v>160</v>
      </c>
      <c r="AW16">
        <v>50</v>
      </c>
      <c r="AX16">
        <v>157</v>
      </c>
      <c r="AY16">
        <v>164</v>
      </c>
      <c r="AZ16">
        <v>125</v>
      </c>
      <c r="BA16">
        <v>101</v>
      </c>
      <c r="BB16">
        <v>155</v>
      </c>
      <c r="BC16">
        <v>106</v>
      </c>
      <c r="BD16">
        <v>5</v>
      </c>
      <c r="BE16">
        <v>289</v>
      </c>
      <c r="BF16">
        <v>1681</v>
      </c>
      <c r="BG16">
        <v>1091</v>
      </c>
      <c r="BH16">
        <v>879</v>
      </c>
      <c r="BI16">
        <v>441</v>
      </c>
      <c r="BJ16">
        <v>288</v>
      </c>
      <c r="BK16">
        <v>243</v>
      </c>
      <c r="BL16">
        <v>59</v>
      </c>
      <c r="BM16">
        <v>287</v>
      </c>
      <c r="BN16">
        <v>512</v>
      </c>
      <c r="BO16">
        <v>736</v>
      </c>
      <c r="BP16">
        <v>435</v>
      </c>
      <c r="BQ16">
        <v>328</v>
      </c>
      <c r="BR16">
        <v>502</v>
      </c>
      <c r="BS16">
        <v>474</v>
      </c>
      <c r="BT16">
        <v>135</v>
      </c>
      <c r="BU16">
        <v>185</v>
      </c>
      <c r="BV16">
        <v>99</v>
      </c>
      <c r="BW16">
        <v>242</v>
      </c>
      <c r="BX16">
        <v>1243</v>
      </c>
      <c r="BY16">
        <v>1249</v>
      </c>
      <c r="BZ16">
        <v>1065</v>
      </c>
    </row>
    <row r="17" spans="1:78" x14ac:dyDescent="0.25">
      <c r="B17" s="7">
        <v>0.33</v>
      </c>
      <c r="C17" s="7">
        <v>0.32</v>
      </c>
      <c r="D17" s="7">
        <v>0.37</v>
      </c>
      <c r="E17" s="7">
        <v>0.36</v>
      </c>
      <c r="F17" s="7">
        <v>0.33</v>
      </c>
      <c r="G17" s="7">
        <v>0.34</v>
      </c>
      <c r="H17" s="7">
        <v>0.31</v>
      </c>
      <c r="I17" s="7">
        <v>0.32</v>
      </c>
      <c r="J17" s="7">
        <v>0.35</v>
      </c>
      <c r="K17" s="7">
        <v>0.33</v>
      </c>
      <c r="L17" s="7">
        <v>0.31</v>
      </c>
      <c r="M17" s="7">
        <v>0.32</v>
      </c>
      <c r="N17" s="7">
        <v>0.33</v>
      </c>
      <c r="O17" s="7">
        <v>0.33</v>
      </c>
      <c r="P17" s="7">
        <v>0.35</v>
      </c>
      <c r="Q17" s="7">
        <v>0.28999999999999998</v>
      </c>
      <c r="R17" s="7">
        <v>0.34</v>
      </c>
      <c r="S17" s="7">
        <v>0.33</v>
      </c>
      <c r="T17" s="7">
        <v>0.33</v>
      </c>
      <c r="U17" s="7">
        <v>0.33</v>
      </c>
      <c r="V17" s="7">
        <v>0.34</v>
      </c>
      <c r="W17" s="7">
        <v>0.3</v>
      </c>
      <c r="X17" s="7">
        <v>0.3</v>
      </c>
      <c r="Y17" s="7">
        <v>0.32</v>
      </c>
      <c r="Z17" s="7">
        <v>0.33</v>
      </c>
      <c r="AA17" s="7">
        <v>0.33</v>
      </c>
      <c r="AB17" s="7">
        <v>0.33</v>
      </c>
      <c r="AC17" s="7">
        <v>0.34</v>
      </c>
      <c r="AD17" s="7">
        <v>0.32</v>
      </c>
      <c r="AE17" s="7">
        <v>0.39</v>
      </c>
      <c r="AF17" s="7">
        <v>0.34</v>
      </c>
      <c r="AG17" s="7">
        <v>0.28000000000000003</v>
      </c>
      <c r="AH17" s="7">
        <v>0.46</v>
      </c>
      <c r="AI17" s="7">
        <v>0.33</v>
      </c>
      <c r="AJ17" s="7">
        <v>0.31</v>
      </c>
      <c r="AK17" s="7">
        <v>0.33</v>
      </c>
      <c r="AL17" s="7">
        <v>0.31</v>
      </c>
      <c r="AM17" s="7">
        <v>0.34</v>
      </c>
      <c r="AN17" s="7">
        <v>0.32</v>
      </c>
      <c r="AO17" s="7">
        <v>0.35</v>
      </c>
      <c r="AP17" s="7">
        <v>0.35</v>
      </c>
      <c r="AQ17" s="7">
        <v>0.33</v>
      </c>
      <c r="AR17" s="7">
        <v>0.38</v>
      </c>
      <c r="AS17" s="7">
        <v>0.34</v>
      </c>
      <c r="AT17" s="7">
        <v>0.28999999999999998</v>
      </c>
      <c r="AU17" s="7">
        <v>0.22</v>
      </c>
      <c r="AV17" s="7">
        <v>0.33</v>
      </c>
      <c r="AW17" s="7">
        <v>0.35</v>
      </c>
      <c r="AX17" s="7">
        <v>0.38</v>
      </c>
      <c r="AY17" s="7">
        <v>0.31</v>
      </c>
      <c r="AZ17" s="7">
        <v>0.3</v>
      </c>
      <c r="BA17" s="7">
        <v>0.35</v>
      </c>
      <c r="BB17" s="7">
        <v>0.35</v>
      </c>
      <c r="BC17" s="7">
        <v>0.34</v>
      </c>
      <c r="BD17" s="7">
        <v>0.19</v>
      </c>
      <c r="BE17" s="7">
        <v>0.32</v>
      </c>
      <c r="BF17" s="7">
        <v>0.33</v>
      </c>
      <c r="BG17" s="7">
        <v>0.33</v>
      </c>
      <c r="BH17" s="7">
        <v>0.33</v>
      </c>
      <c r="BI17" s="7">
        <v>0.34</v>
      </c>
      <c r="BJ17" s="7">
        <v>0.33</v>
      </c>
      <c r="BK17" s="7">
        <v>0.32</v>
      </c>
      <c r="BL17" s="7">
        <v>0.28999999999999998</v>
      </c>
      <c r="BM17" s="7">
        <v>0.32</v>
      </c>
      <c r="BN17" s="7">
        <v>0.3</v>
      </c>
      <c r="BO17" s="7">
        <v>0.34</v>
      </c>
      <c r="BP17" s="7">
        <v>0.35</v>
      </c>
      <c r="BQ17" s="7">
        <v>0.33</v>
      </c>
      <c r="BR17" s="7">
        <v>0.32</v>
      </c>
      <c r="BS17" s="7">
        <v>0.31</v>
      </c>
      <c r="BT17" s="7">
        <v>0.3</v>
      </c>
      <c r="BU17" s="7">
        <v>0.35</v>
      </c>
      <c r="BV17" s="7">
        <v>0.34</v>
      </c>
      <c r="BW17" s="7">
        <v>0.32</v>
      </c>
      <c r="BX17" s="7">
        <v>0.31</v>
      </c>
      <c r="BY17" s="7">
        <v>0.31</v>
      </c>
      <c r="BZ17" s="7">
        <v>0.3</v>
      </c>
    </row>
    <row r="18" spans="1:78" x14ac:dyDescent="0.25">
      <c r="A18" t="s">
        <v>329</v>
      </c>
      <c r="B18">
        <v>763</v>
      </c>
      <c r="C18">
        <v>656</v>
      </c>
      <c r="D18">
        <v>60</v>
      </c>
      <c r="E18">
        <v>48</v>
      </c>
      <c r="F18">
        <v>148</v>
      </c>
      <c r="G18">
        <v>416</v>
      </c>
      <c r="H18">
        <v>199</v>
      </c>
      <c r="I18">
        <v>205</v>
      </c>
      <c r="J18">
        <v>228</v>
      </c>
      <c r="K18">
        <v>162</v>
      </c>
      <c r="L18">
        <v>169</v>
      </c>
      <c r="M18">
        <v>193</v>
      </c>
      <c r="N18">
        <v>475</v>
      </c>
      <c r="O18">
        <v>67</v>
      </c>
      <c r="P18">
        <v>28</v>
      </c>
      <c r="Q18">
        <v>115</v>
      </c>
      <c r="R18">
        <v>648</v>
      </c>
      <c r="S18">
        <v>500</v>
      </c>
      <c r="T18">
        <v>149</v>
      </c>
      <c r="U18">
        <v>106</v>
      </c>
      <c r="V18">
        <v>579</v>
      </c>
      <c r="W18">
        <v>83</v>
      </c>
      <c r="X18">
        <v>99</v>
      </c>
      <c r="Y18">
        <v>92</v>
      </c>
      <c r="Z18">
        <v>671</v>
      </c>
      <c r="AA18">
        <v>763</v>
      </c>
      <c r="AB18">
        <v>671</v>
      </c>
      <c r="AC18">
        <v>105</v>
      </c>
      <c r="AD18">
        <v>602</v>
      </c>
      <c r="AE18">
        <v>49</v>
      </c>
      <c r="AF18">
        <v>628</v>
      </c>
      <c r="AG18">
        <v>89</v>
      </c>
      <c r="AH18">
        <v>2</v>
      </c>
      <c r="AI18">
        <v>567</v>
      </c>
      <c r="AJ18">
        <v>77</v>
      </c>
      <c r="AK18">
        <v>117</v>
      </c>
      <c r="AL18">
        <v>323</v>
      </c>
      <c r="AM18">
        <v>354</v>
      </c>
      <c r="AN18">
        <v>7</v>
      </c>
      <c r="AO18">
        <v>77</v>
      </c>
      <c r="AP18">
        <v>74</v>
      </c>
      <c r="AQ18">
        <v>81</v>
      </c>
      <c r="AR18">
        <v>66</v>
      </c>
      <c r="AS18">
        <v>40</v>
      </c>
      <c r="AT18">
        <v>74</v>
      </c>
      <c r="AU18">
        <v>49</v>
      </c>
      <c r="AV18">
        <v>69</v>
      </c>
      <c r="AW18">
        <v>22</v>
      </c>
      <c r="AX18">
        <v>37</v>
      </c>
      <c r="AY18">
        <v>73</v>
      </c>
      <c r="AZ18">
        <v>52</v>
      </c>
      <c r="BA18">
        <v>41</v>
      </c>
      <c r="BB18">
        <v>44</v>
      </c>
      <c r="BC18">
        <v>36</v>
      </c>
      <c r="BD18">
        <v>4</v>
      </c>
      <c r="BE18">
        <v>114</v>
      </c>
      <c r="BF18">
        <v>650</v>
      </c>
      <c r="BG18">
        <v>444</v>
      </c>
      <c r="BH18">
        <v>320</v>
      </c>
      <c r="BI18">
        <v>187</v>
      </c>
      <c r="BJ18">
        <v>112</v>
      </c>
      <c r="BK18">
        <v>99</v>
      </c>
      <c r="BL18">
        <v>21</v>
      </c>
      <c r="BM18">
        <v>117</v>
      </c>
      <c r="BN18">
        <v>245</v>
      </c>
      <c r="BO18">
        <v>262</v>
      </c>
      <c r="BP18">
        <v>139</v>
      </c>
      <c r="BQ18">
        <v>139</v>
      </c>
      <c r="BR18">
        <v>224</v>
      </c>
      <c r="BS18">
        <v>215</v>
      </c>
      <c r="BT18">
        <v>59</v>
      </c>
      <c r="BU18">
        <v>64</v>
      </c>
      <c r="BV18">
        <v>43</v>
      </c>
      <c r="BW18">
        <v>105</v>
      </c>
      <c r="BX18">
        <v>480</v>
      </c>
      <c r="BY18">
        <v>484</v>
      </c>
      <c r="BZ18">
        <v>411</v>
      </c>
    </row>
    <row r="19" spans="1:78" x14ac:dyDescent="0.25">
      <c r="B19" s="7">
        <v>0.13</v>
      </c>
      <c r="C19" s="7">
        <v>0.13</v>
      </c>
      <c r="D19" s="7">
        <v>0.11</v>
      </c>
      <c r="E19" s="7">
        <v>0.13</v>
      </c>
      <c r="F19" s="7">
        <v>0.13</v>
      </c>
      <c r="G19" s="7">
        <v>0.13</v>
      </c>
      <c r="H19" s="7">
        <v>0.12</v>
      </c>
      <c r="I19" s="7">
        <v>0.14000000000000001</v>
      </c>
      <c r="J19" s="7">
        <v>0.12</v>
      </c>
      <c r="K19" s="7">
        <v>0.13</v>
      </c>
      <c r="L19" s="7">
        <v>0.12</v>
      </c>
      <c r="M19" s="7">
        <v>0.12</v>
      </c>
      <c r="N19" s="7">
        <v>0.14000000000000001</v>
      </c>
      <c r="O19" s="7">
        <v>0.1</v>
      </c>
      <c r="P19" s="7">
        <v>0.14000000000000001</v>
      </c>
      <c r="Q19" s="7">
        <v>0.12</v>
      </c>
      <c r="R19" s="7">
        <v>0.13</v>
      </c>
      <c r="S19" s="7">
        <v>0.14000000000000001</v>
      </c>
      <c r="T19" s="7">
        <v>0.12</v>
      </c>
      <c r="U19" s="7">
        <v>0.11</v>
      </c>
      <c r="V19" s="7">
        <v>0.13</v>
      </c>
      <c r="W19" s="7">
        <v>0.14000000000000001</v>
      </c>
      <c r="X19" s="7">
        <v>0.11</v>
      </c>
      <c r="Y19" s="7">
        <v>0.13</v>
      </c>
      <c r="Z19" s="7">
        <v>0.13</v>
      </c>
      <c r="AA19" s="7">
        <v>0.13</v>
      </c>
      <c r="AB19" s="7">
        <v>0.13</v>
      </c>
      <c r="AC19" s="7">
        <v>0.15</v>
      </c>
      <c r="AD19" s="7">
        <v>0.13</v>
      </c>
      <c r="AE19" s="7">
        <v>0.09</v>
      </c>
      <c r="AF19" s="7">
        <v>0.13</v>
      </c>
      <c r="AG19" s="7">
        <v>0.1</v>
      </c>
      <c r="AH19" s="7">
        <v>0.05</v>
      </c>
      <c r="AI19" s="7">
        <v>0.13</v>
      </c>
      <c r="AJ19" s="7">
        <v>0.14000000000000001</v>
      </c>
      <c r="AK19" s="7">
        <v>0.12</v>
      </c>
      <c r="AL19" s="7">
        <v>0.14000000000000001</v>
      </c>
      <c r="AM19" s="7">
        <v>0.12</v>
      </c>
      <c r="AN19" s="7">
        <v>0.12</v>
      </c>
      <c r="AO19" s="7">
        <v>0.11</v>
      </c>
      <c r="AP19" s="7">
        <v>0.13</v>
      </c>
      <c r="AQ19" s="7">
        <v>0.14000000000000001</v>
      </c>
      <c r="AR19" s="7">
        <v>0.12</v>
      </c>
      <c r="AS19" s="7">
        <v>0.13</v>
      </c>
      <c r="AT19" s="7">
        <v>0.13</v>
      </c>
      <c r="AU19" s="7">
        <v>0.14000000000000001</v>
      </c>
      <c r="AV19" s="7">
        <v>0.14000000000000001</v>
      </c>
      <c r="AW19" s="7">
        <v>0.16</v>
      </c>
      <c r="AX19" s="7">
        <v>0.09</v>
      </c>
      <c r="AY19" s="7">
        <v>0.14000000000000001</v>
      </c>
      <c r="AZ19" s="7">
        <v>0.12</v>
      </c>
      <c r="BA19" s="7">
        <v>0.14000000000000001</v>
      </c>
      <c r="BB19" s="7">
        <v>0.1</v>
      </c>
      <c r="BC19" s="7">
        <v>0.12</v>
      </c>
      <c r="BD19" s="7">
        <v>0.14000000000000001</v>
      </c>
      <c r="BE19" s="7">
        <v>0.13</v>
      </c>
      <c r="BF19" s="7">
        <v>0.13</v>
      </c>
      <c r="BG19" s="7">
        <v>0.13</v>
      </c>
      <c r="BH19" s="7">
        <v>0.12</v>
      </c>
      <c r="BI19" s="7">
        <v>0.14000000000000001</v>
      </c>
      <c r="BJ19" s="7">
        <v>0.13</v>
      </c>
      <c r="BK19" s="7">
        <v>0.13</v>
      </c>
      <c r="BL19" s="7">
        <v>0.11</v>
      </c>
      <c r="BM19" s="7">
        <v>0.13</v>
      </c>
      <c r="BN19" s="7">
        <v>0.15</v>
      </c>
      <c r="BO19" s="7">
        <v>0.12</v>
      </c>
      <c r="BP19" s="7">
        <v>0.11</v>
      </c>
      <c r="BQ19" s="7">
        <v>0.14000000000000001</v>
      </c>
      <c r="BR19" s="7">
        <v>0.14000000000000001</v>
      </c>
      <c r="BS19" s="7">
        <v>0.14000000000000001</v>
      </c>
      <c r="BT19" s="7">
        <v>0.13</v>
      </c>
      <c r="BU19" s="7">
        <v>0.12</v>
      </c>
      <c r="BV19" s="7">
        <v>0.14000000000000001</v>
      </c>
      <c r="BW19" s="7">
        <v>0.14000000000000001</v>
      </c>
      <c r="BX19" s="7">
        <v>0.12</v>
      </c>
      <c r="BY19" s="7">
        <v>0.12</v>
      </c>
      <c r="BZ19" s="7">
        <v>0.12</v>
      </c>
    </row>
    <row r="20" spans="1:78" x14ac:dyDescent="0.25">
      <c r="A20" t="s">
        <v>330</v>
      </c>
      <c r="B20">
        <v>372</v>
      </c>
      <c r="C20">
        <v>294</v>
      </c>
      <c r="D20">
        <v>58</v>
      </c>
      <c r="E20">
        <v>21</v>
      </c>
      <c r="F20">
        <v>61</v>
      </c>
      <c r="G20">
        <v>242</v>
      </c>
      <c r="H20">
        <v>70</v>
      </c>
      <c r="I20">
        <v>103</v>
      </c>
      <c r="J20">
        <v>118</v>
      </c>
      <c r="K20">
        <v>77</v>
      </c>
      <c r="L20">
        <v>75</v>
      </c>
      <c r="M20">
        <v>94</v>
      </c>
      <c r="N20">
        <v>229</v>
      </c>
      <c r="O20">
        <v>42</v>
      </c>
      <c r="P20">
        <v>7</v>
      </c>
      <c r="Q20">
        <v>62</v>
      </c>
      <c r="R20">
        <v>310</v>
      </c>
      <c r="S20">
        <v>225</v>
      </c>
      <c r="T20">
        <v>77</v>
      </c>
      <c r="U20">
        <v>62</v>
      </c>
      <c r="V20">
        <v>287</v>
      </c>
      <c r="W20">
        <v>41</v>
      </c>
      <c r="X20">
        <v>44</v>
      </c>
      <c r="Y20">
        <v>54</v>
      </c>
      <c r="Z20">
        <v>318</v>
      </c>
      <c r="AA20">
        <v>371</v>
      </c>
      <c r="AB20">
        <v>317</v>
      </c>
      <c r="AC20">
        <v>52</v>
      </c>
      <c r="AD20">
        <v>279</v>
      </c>
      <c r="AE20">
        <v>37</v>
      </c>
      <c r="AF20">
        <v>311</v>
      </c>
      <c r="AG20">
        <v>42</v>
      </c>
      <c r="AH20">
        <v>0</v>
      </c>
      <c r="AI20">
        <v>273</v>
      </c>
      <c r="AJ20">
        <v>32</v>
      </c>
      <c r="AK20">
        <v>65</v>
      </c>
      <c r="AL20">
        <v>154</v>
      </c>
      <c r="AM20">
        <v>176</v>
      </c>
      <c r="AN20">
        <v>3</v>
      </c>
      <c r="AO20">
        <v>39</v>
      </c>
      <c r="AP20">
        <v>27</v>
      </c>
      <c r="AQ20">
        <v>20</v>
      </c>
      <c r="AR20">
        <v>25</v>
      </c>
      <c r="AS20">
        <v>25</v>
      </c>
      <c r="AT20">
        <v>32</v>
      </c>
      <c r="AU20">
        <v>22</v>
      </c>
      <c r="AV20">
        <v>24</v>
      </c>
      <c r="AW20">
        <v>12</v>
      </c>
      <c r="AX20">
        <v>45</v>
      </c>
      <c r="AY20">
        <v>40</v>
      </c>
      <c r="AZ20">
        <v>24</v>
      </c>
      <c r="BA20">
        <v>14</v>
      </c>
      <c r="BB20">
        <v>29</v>
      </c>
      <c r="BC20">
        <v>32</v>
      </c>
      <c r="BD20">
        <v>0</v>
      </c>
      <c r="BE20">
        <v>56</v>
      </c>
      <c r="BF20">
        <v>316</v>
      </c>
      <c r="BG20">
        <v>219</v>
      </c>
      <c r="BH20">
        <v>154</v>
      </c>
      <c r="BI20">
        <v>85</v>
      </c>
      <c r="BJ20">
        <v>62</v>
      </c>
      <c r="BK20">
        <v>52</v>
      </c>
      <c r="BL20">
        <v>11</v>
      </c>
      <c r="BM20">
        <v>58</v>
      </c>
      <c r="BN20">
        <v>119</v>
      </c>
      <c r="BO20">
        <v>121</v>
      </c>
      <c r="BP20">
        <v>74</v>
      </c>
      <c r="BQ20">
        <v>67</v>
      </c>
      <c r="BR20">
        <v>99</v>
      </c>
      <c r="BS20">
        <v>106</v>
      </c>
      <c r="BT20">
        <v>23</v>
      </c>
      <c r="BU20">
        <v>38</v>
      </c>
      <c r="BV20">
        <v>21</v>
      </c>
      <c r="BW20">
        <v>49</v>
      </c>
      <c r="BX20">
        <v>171</v>
      </c>
      <c r="BY20">
        <v>173</v>
      </c>
      <c r="BZ20">
        <v>141</v>
      </c>
    </row>
    <row r="21" spans="1:78" x14ac:dyDescent="0.25">
      <c r="B21" s="7">
        <v>0.06</v>
      </c>
      <c r="C21" s="7">
        <v>0.06</v>
      </c>
      <c r="D21" s="7">
        <v>0.1</v>
      </c>
      <c r="E21" s="7">
        <v>0.06</v>
      </c>
      <c r="F21" s="7">
        <v>0.05</v>
      </c>
      <c r="G21" s="7">
        <v>0.08</v>
      </c>
      <c r="H21" s="7">
        <v>0.04</v>
      </c>
      <c r="I21" s="7">
        <v>7.0000000000000007E-2</v>
      </c>
      <c r="J21" s="7">
        <v>0.06</v>
      </c>
      <c r="K21" s="7">
        <v>0.06</v>
      </c>
      <c r="L21" s="7">
        <v>0.05</v>
      </c>
      <c r="M21" s="7">
        <v>0.06</v>
      </c>
      <c r="N21" s="7">
        <v>7.0000000000000007E-2</v>
      </c>
      <c r="O21" s="7">
        <v>7.0000000000000007E-2</v>
      </c>
      <c r="P21" s="7">
        <v>0.04</v>
      </c>
      <c r="Q21" s="7">
        <v>7.0000000000000007E-2</v>
      </c>
      <c r="R21" s="7">
        <v>0.06</v>
      </c>
      <c r="S21" s="7">
        <v>0.06</v>
      </c>
      <c r="T21" s="7">
        <v>0.06</v>
      </c>
      <c r="U21" s="7">
        <v>0.06</v>
      </c>
      <c r="V21" s="7">
        <v>0.06</v>
      </c>
      <c r="W21" s="7">
        <v>7.0000000000000007E-2</v>
      </c>
      <c r="X21" s="7">
        <v>0.05</v>
      </c>
      <c r="Y21" s="7">
        <v>0.08</v>
      </c>
      <c r="Z21" s="7">
        <v>0.06</v>
      </c>
      <c r="AA21" s="7">
        <v>0.06</v>
      </c>
      <c r="AB21" s="7">
        <v>0.06</v>
      </c>
      <c r="AC21" s="7">
        <v>7.0000000000000007E-2</v>
      </c>
      <c r="AD21" s="7">
        <v>0.06</v>
      </c>
      <c r="AE21" s="7">
        <v>7.0000000000000007E-2</v>
      </c>
      <c r="AF21" s="7">
        <v>7.0000000000000007E-2</v>
      </c>
      <c r="AG21" s="7">
        <v>0.05</v>
      </c>
      <c r="AH21" t="s">
        <v>108</v>
      </c>
      <c r="AI21" s="7">
        <v>0.06</v>
      </c>
      <c r="AJ21" s="7">
        <v>0.06</v>
      </c>
      <c r="AK21" s="7">
        <v>7.0000000000000007E-2</v>
      </c>
      <c r="AL21" s="7">
        <v>7.0000000000000007E-2</v>
      </c>
      <c r="AM21" s="7">
        <v>0.06</v>
      </c>
      <c r="AN21" s="7">
        <v>0.04</v>
      </c>
      <c r="AO21" s="7">
        <v>0.06</v>
      </c>
      <c r="AP21" s="7">
        <v>0.05</v>
      </c>
      <c r="AQ21" s="7">
        <v>0.04</v>
      </c>
      <c r="AR21" s="7">
        <v>0.05</v>
      </c>
      <c r="AS21" s="7">
        <v>0.08</v>
      </c>
      <c r="AT21" s="7">
        <v>0.06</v>
      </c>
      <c r="AU21" s="7">
        <v>0.06</v>
      </c>
      <c r="AV21" s="7">
        <v>0.05</v>
      </c>
      <c r="AW21" s="7">
        <v>0.09</v>
      </c>
      <c r="AX21" s="7">
        <v>0.11</v>
      </c>
      <c r="AY21" s="7">
        <v>0.08</v>
      </c>
      <c r="AZ21" s="7">
        <v>0.06</v>
      </c>
      <c r="BA21" s="7">
        <v>0.05</v>
      </c>
      <c r="BB21" s="7">
        <v>7.0000000000000007E-2</v>
      </c>
      <c r="BC21" s="7">
        <v>0.1</v>
      </c>
      <c r="BD21" t="s">
        <v>108</v>
      </c>
      <c r="BE21" s="7">
        <v>0.06</v>
      </c>
      <c r="BF21" s="7">
        <v>0.06</v>
      </c>
      <c r="BG21" s="7">
        <v>7.0000000000000007E-2</v>
      </c>
      <c r="BH21" s="7">
        <v>0.06</v>
      </c>
      <c r="BI21" s="7">
        <v>7.0000000000000007E-2</v>
      </c>
      <c r="BJ21" s="7">
        <v>7.0000000000000007E-2</v>
      </c>
      <c r="BK21" s="7">
        <v>7.0000000000000007E-2</v>
      </c>
      <c r="BL21" s="7">
        <v>0.05</v>
      </c>
      <c r="BM21" s="7">
        <v>7.0000000000000007E-2</v>
      </c>
      <c r="BN21" s="7">
        <v>7.0000000000000007E-2</v>
      </c>
      <c r="BO21" s="7">
        <v>0.06</v>
      </c>
      <c r="BP21" s="7">
        <v>0.06</v>
      </c>
      <c r="BQ21" s="7">
        <v>7.0000000000000007E-2</v>
      </c>
      <c r="BR21" s="7">
        <v>0.06</v>
      </c>
      <c r="BS21" s="7">
        <v>7.0000000000000007E-2</v>
      </c>
      <c r="BT21" s="7">
        <v>0.05</v>
      </c>
      <c r="BU21" s="7">
        <v>7.0000000000000007E-2</v>
      </c>
      <c r="BV21" s="7">
        <v>7.0000000000000007E-2</v>
      </c>
      <c r="BW21" s="7">
        <v>0.06</v>
      </c>
      <c r="BX21" s="7">
        <v>0.04</v>
      </c>
      <c r="BY21" s="7">
        <v>0.04</v>
      </c>
      <c r="BZ21" s="7">
        <v>0.04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2308</v>
      </c>
      <c r="C24">
        <v>2000</v>
      </c>
      <c r="D24">
        <v>189</v>
      </c>
      <c r="E24">
        <v>119</v>
      </c>
      <c r="F24">
        <v>484</v>
      </c>
      <c r="G24">
        <v>1186</v>
      </c>
      <c r="H24">
        <v>639</v>
      </c>
      <c r="I24">
        <v>568</v>
      </c>
      <c r="J24">
        <v>717</v>
      </c>
      <c r="K24">
        <v>468</v>
      </c>
      <c r="L24">
        <v>555</v>
      </c>
      <c r="M24">
        <v>643</v>
      </c>
      <c r="N24">
        <v>1394</v>
      </c>
      <c r="O24">
        <v>215</v>
      </c>
      <c r="P24">
        <v>56</v>
      </c>
      <c r="Q24">
        <v>386</v>
      </c>
      <c r="R24">
        <v>1922</v>
      </c>
      <c r="S24">
        <v>1401</v>
      </c>
      <c r="T24">
        <v>490</v>
      </c>
      <c r="U24">
        <v>373</v>
      </c>
      <c r="V24">
        <v>1748</v>
      </c>
      <c r="W24">
        <v>249</v>
      </c>
      <c r="X24">
        <v>305</v>
      </c>
      <c r="Y24">
        <v>242</v>
      </c>
      <c r="Z24">
        <v>2066</v>
      </c>
      <c r="AA24">
        <v>2300</v>
      </c>
      <c r="AB24">
        <v>2058</v>
      </c>
      <c r="AC24">
        <v>255</v>
      </c>
      <c r="AD24">
        <v>1880</v>
      </c>
      <c r="AE24">
        <v>149</v>
      </c>
      <c r="AF24">
        <v>1721</v>
      </c>
      <c r="AG24">
        <v>478</v>
      </c>
      <c r="AH24">
        <v>17</v>
      </c>
      <c r="AI24">
        <v>1712</v>
      </c>
      <c r="AJ24">
        <v>190</v>
      </c>
      <c r="AK24">
        <v>374</v>
      </c>
      <c r="AL24">
        <v>964</v>
      </c>
      <c r="AM24">
        <v>1094</v>
      </c>
      <c r="AN24">
        <v>22</v>
      </c>
      <c r="AO24">
        <v>226</v>
      </c>
      <c r="AP24">
        <v>231</v>
      </c>
      <c r="AQ24">
        <v>236</v>
      </c>
      <c r="AR24">
        <v>195</v>
      </c>
      <c r="AS24">
        <v>102</v>
      </c>
      <c r="AT24">
        <v>236</v>
      </c>
      <c r="AU24">
        <v>153</v>
      </c>
      <c r="AV24">
        <v>205</v>
      </c>
      <c r="AW24">
        <v>48</v>
      </c>
      <c r="AX24">
        <v>139</v>
      </c>
      <c r="AY24">
        <v>203</v>
      </c>
      <c r="AZ24">
        <v>165</v>
      </c>
      <c r="BA24">
        <v>106</v>
      </c>
      <c r="BB24">
        <v>170</v>
      </c>
      <c r="BC24">
        <v>110</v>
      </c>
      <c r="BD24">
        <v>10</v>
      </c>
      <c r="BE24">
        <v>386</v>
      </c>
      <c r="BF24">
        <v>1922</v>
      </c>
      <c r="BG24">
        <v>1310</v>
      </c>
      <c r="BH24">
        <v>998</v>
      </c>
      <c r="BI24">
        <v>520</v>
      </c>
      <c r="BJ24">
        <v>356</v>
      </c>
      <c r="BK24">
        <v>312</v>
      </c>
      <c r="BL24">
        <v>93</v>
      </c>
      <c r="BM24">
        <v>386</v>
      </c>
      <c r="BN24">
        <v>699</v>
      </c>
      <c r="BO24">
        <v>842</v>
      </c>
      <c r="BP24">
        <v>381</v>
      </c>
      <c r="BQ24">
        <v>411</v>
      </c>
      <c r="BR24">
        <v>664</v>
      </c>
      <c r="BS24">
        <v>657</v>
      </c>
      <c r="BT24">
        <v>195</v>
      </c>
      <c r="BU24">
        <v>228</v>
      </c>
      <c r="BV24">
        <v>108</v>
      </c>
      <c r="BW24">
        <v>321</v>
      </c>
      <c r="BX24">
        <v>1726</v>
      </c>
      <c r="BY24">
        <v>1732</v>
      </c>
      <c r="BZ24">
        <v>1545</v>
      </c>
    </row>
    <row r="25" spans="1:78" x14ac:dyDescent="0.25">
      <c r="B25" s="7">
        <v>0.39</v>
      </c>
      <c r="C25" s="7">
        <v>0.39</v>
      </c>
      <c r="D25" s="7">
        <v>0.34</v>
      </c>
      <c r="E25" s="7">
        <v>0.33</v>
      </c>
      <c r="F25" s="7">
        <v>0.41</v>
      </c>
      <c r="G25" s="7">
        <v>0.38</v>
      </c>
      <c r="H25" s="7">
        <v>0.37</v>
      </c>
      <c r="I25" s="7">
        <v>0.39</v>
      </c>
      <c r="J25" s="7">
        <v>0.38</v>
      </c>
      <c r="K25" s="7">
        <v>0.38</v>
      </c>
      <c r="L25" s="7">
        <v>0.39</v>
      </c>
      <c r="M25" s="7">
        <v>0.39</v>
      </c>
      <c r="N25" s="7">
        <v>0.4</v>
      </c>
      <c r="O25" s="7">
        <v>0.34</v>
      </c>
      <c r="P25" s="7">
        <v>0.28999999999999998</v>
      </c>
      <c r="Q25" s="7">
        <v>0.41</v>
      </c>
      <c r="R25" s="7">
        <v>0.38</v>
      </c>
      <c r="S25" s="7">
        <v>0.38</v>
      </c>
      <c r="T25" s="7">
        <v>0.4</v>
      </c>
      <c r="U25" s="7">
        <v>0.38</v>
      </c>
      <c r="V25" s="7">
        <v>0.39</v>
      </c>
      <c r="W25" s="7">
        <v>0.41</v>
      </c>
      <c r="X25" s="7">
        <v>0.35</v>
      </c>
      <c r="Y25" s="7">
        <v>0.34</v>
      </c>
      <c r="Z25" s="7">
        <v>0.39</v>
      </c>
      <c r="AA25" s="7">
        <v>0.39</v>
      </c>
      <c r="AB25" s="7">
        <v>0.39</v>
      </c>
      <c r="AC25" s="7">
        <v>0.36</v>
      </c>
      <c r="AD25" s="7">
        <v>0.4</v>
      </c>
      <c r="AE25" s="7">
        <v>0.28999999999999998</v>
      </c>
      <c r="AF25" s="7">
        <v>0.37</v>
      </c>
      <c r="AG25" s="7">
        <v>0.52</v>
      </c>
      <c r="AH25" s="7">
        <v>0.44</v>
      </c>
      <c r="AI25" s="7">
        <v>0.39</v>
      </c>
      <c r="AJ25" s="7">
        <v>0.35</v>
      </c>
      <c r="AK25" s="7">
        <v>0.38</v>
      </c>
      <c r="AL25" s="7">
        <v>0.41</v>
      </c>
      <c r="AM25" s="7">
        <v>0.38</v>
      </c>
      <c r="AN25" s="7">
        <v>0.38</v>
      </c>
      <c r="AO25" s="7">
        <v>0.32</v>
      </c>
      <c r="AP25" s="7">
        <v>0.39</v>
      </c>
      <c r="AQ25" s="7">
        <v>0.42</v>
      </c>
      <c r="AR25" s="7">
        <v>0.36</v>
      </c>
      <c r="AS25" s="7">
        <v>0.32</v>
      </c>
      <c r="AT25" s="7">
        <v>0.42</v>
      </c>
      <c r="AU25" s="7">
        <v>0.44</v>
      </c>
      <c r="AV25" s="7">
        <v>0.42</v>
      </c>
      <c r="AW25" s="7">
        <v>0.34</v>
      </c>
      <c r="AX25" s="7">
        <v>0.34</v>
      </c>
      <c r="AY25" s="7">
        <v>0.38</v>
      </c>
      <c r="AZ25" s="7">
        <v>0.4</v>
      </c>
      <c r="BA25" s="7">
        <v>0.36</v>
      </c>
      <c r="BB25" s="7">
        <v>0.38</v>
      </c>
      <c r="BC25" s="7">
        <v>0.35</v>
      </c>
      <c r="BD25" s="7">
        <v>0.41</v>
      </c>
      <c r="BE25" s="7">
        <v>0.43</v>
      </c>
      <c r="BF25" s="7">
        <v>0.38</v>
      </c>
      <c r="BG25" s="7">
        <v>0.4</v>
      </c>
      <c r="BH25" s="7">
        <v>0.37</v>
      </c>
      <c r="BI25" s="7">
        <v>0.4</v>
      </c>
      <c r="BJ25" s="7">
        <v>0.41</v>
      </c>
      <c r="BK25" s="7">
        <v>0.41</v>
      </c>
      <c r="BL25" s="7">
        <v>0.47</v>
      </c>
      <c r="BM25" s="7">
        <v>0.44</v>
      </c>
      <c r="BN25" s="7">
        <v>0.42</v>
      </c>
      <c r="BO25" s="7">
        <v>0.39</v>
      </c>
      <c r="BP25" s="7">
        <v>0.3</v>
      </c>
      <c r="BQ25" s="7">
        <v>0.41</v>
      </c>
      <c r="BR25" s="7">
        <v>0.42</v>
      </c>
      <c r="BS25" s="7">
        <v>0.43</v>
      </c>
      <c r="BT25" s="7">
        <v>0.43</v>
      </c>
      <c r="BU25" s="7">
        <v>0.42</v>
      </c>
      <c r="BV25" s="7">
        <v>0.36</v>
      </c>
      <c r="BW25" s="7">
        <v>0.42</v>
      </c>
      <c r="BX25" s="7">
        <v>0.43</v>
      </c>
      <c r="BY25" s="7">
        <v>0.43</v>
      </c>
      <c r="BZ25" s="7">
        <v>0.44</v>
      </c>
    </row>
    <row r="26" spans="1:78" x14ac:dyDescent="0.25">
      <c r="A26" t="s">
        <v>332</v>
      </c>
      <c r="B26">
        <v>1136</v>
      </c>
      <c r="C26">
        <v>950</v>
      </c>
      <c r="D26">
        <v>118</v>
      </c>
      <c r="E26">
        <v>68</v>
      </c>
      <c r="F26">
        <v>209</v>
      </c>
      <c r="G26">
        <v>657</v>
      </c>
      <c r="H26">
        <v>269</v>
      </c>
      <c r="I26">
        <v>307</v>
      </c>
      <c r="J26">
        <v>346</v>
      </c>
      <c r="K26">
        <v>238</v>
      </c>
      <c r="L26">
        <v>244</v>
      </c>
      <c r="M26">
        <v>287</v>
      </c>
      <c r="N26">
        <v>704</v>
      </c>
      <c r="O26">
        <v>109</v>
      </c>
      <c r="P26">
        <v>35</v>
      </c>
      <c r="Q26">
        <v>177</v>
      </c>
      <c r="R26">
        <v>958</v>
      </c>
      <c r="S26">
        <v>726</v>
      </c>
      <c r="T26">
        <v>226</v>
      </c>
      <c r="U26">
        <v>168</v>
      </c>
      <c r="V26">
        <v>867</v>
      </c>
      <c r="W26">
        <v>124</v>
      </c>
      <c r="X26">
        <v>142</v>
      </c>
      <c r="Y26">
        <v>147</v>
      </c>
      <c r="Z26">
        <v>989</v>
      </c>
      <c r="AA26">
        <v>1135</v>
      </c>
      <c r="AB26">
        <v>988</v>
      </c>
      <c r="AC26">
        <v>157</v>
      </c>
      <c r="AD26">
        <v>881</v>
      </c>
      <c r="AE26">
        <v>87</v>
      </c>
      <c r="AF26">
        <v>939</v>
      </c>
      <c r="AG26">
        <v>131</v>
      </c>
      <c r="AH26">
        <v>2</v>
      </c>
      <c r="AI26">
        <v>841</v>
      </c>
      <c r="AJ26">
        <v>109</v>
      </c>
      <c r="AK26">
        <v>182</v>
      </c>
      <c r="AL26">
        <v>477</v>
      </c>
      <c r="AM26">
        <v>529</v>
      </c>
      <c r="AN26">
        <v>10</v>
      </c>
      <c r="AO26">
        <v>116</v>
      </c>
      <c r="AP26">
        <v>101</v>
      </c>
      <c r="AQ26">
        <v>101</v>
      </c>
      <c r="AR26">
        <v>91</v>
      </c>
      <c r="AS26">
        <v>65</v>
      </c>
      <c r="AT26">
        <v>106</v>
      </c>
      <c r="AU26">
        <v>71</v>
      </c>
      <c r="AV26">
        <v>94</v>
      </c>
      <c r="AW26">
        <v>35</v>
      </c>
      <c r="AX26">
        <v>82</v>
      </c>
      <c r="AY26">
        <v>113</v>
      </c>
      <c r="AZ26">
        <v>76</v>
      </c>
      <c r="BA26">
        <v>55</v>
      </c>
      <c r="BB26">
        <v>74</v>
      </c>
      <c r="BC26">
        <v>68</v>
      </c>
      <c r="BD26">
        <v>4</v>
      </c>
      <c r="BE26">
        <v>170</v>
      </c>
      <c r="BF26">
        <v>966</v>
      </c>
      <c r="BG26">
        <v>663</v>
      </c>
      <c r="BH26">
        <v>473</v>
      </c>
      <c r="BI26">
        <v>272</v>
      </c>
      <c r="BJ26">
        <v>174</v>
      </c>
      <c r="BK26">
        <v>151</v>
      </c>
      <c r="BL26">
        <v>32</v>
      </c>
      <c r="BM26">
        <v>174</v>
      </c>
      <c r="BN26">
        <v>364</v>
      </c>
      <c r="BO26">
        <v>384</v>
      </c>
      <c r="BP26">
        <v>213</v>
      </c>
      <c r="BQ26">
        <v>206</v>
      </c>
      <c r="BR26">
        <v>322</v>
      </c>
      <c r="BS26">
        <v>322</v>
      </c>
      <c r="BT26">
        <v>82</v>
      </c>
      <c r="BU26">
        <v>102</v>
      </c>
      <c r="BV26">
        <v>63</v>
      </c>
      <c r="BW26">
        <v>154</v>
      </c>
      <c r="BX26">
        <v>651</v>
      </c>
      <c r="BY26">
        <v>658</v>
      </c>
      <c r="BZ26">
        <v>552</v>
      </c>
    </row>
    <row r="27" spans="1:78" x14ac:dyDescent="0.25">
      <c r="B27" s="7">
        <v>0.19</v>
      </c>
      <c r="C27" s="7">
        <v>0.19</v>
      </c>
      <c r="D27" s="7">
        <v>0.21</v>
      </c>
      <c r="E27" s="7">
        <v>0.19</v>
      </c>
      <c r="F27" s="7">
        <v>0.18</v>
      </c>
      <c r="G27" s="7">
        <v>0.21</v>
      </c>
      <c r="H27" s="7">
        <v>0.16</v>
      </c>
      <c r="I27" s="7">
        <v>0.21</v>
      </c>
      <c r="J27" s="7">
        <v>0.18</v>
      </c>
      <c r="K27" s="7">
        <v>0.19</v>
      </c>
      <c r="L27" s="7">
        <v>0.17</v>
      </c>
      <c r="M27" s="7">
        <v>0.17</v>
      </c>
      <c r="N27" s="7">
        <v>0.2</v>
      </c>
      <c r="O27" s="7">
        <v>0.17</v>
      </c>
      <c r="P27" s="7">
        <v>0.18</v>
      </c>
      <c r="Q27" s="7">
        <v>0.19</v>
      </c>
      <c r="R27" s="7">
        <v>0.19</v>
      </c>
      <c r="S27" s="7">
        <v>0.2</v>
      </c>
      <c r="T27" s="7">
        <v>0.18</v>
      </c>
      <c r="U27" s="7">
        <v>0.17</v>
      </c>
      <c r="V27" s="7">
        <v>0.2</v>
      </c>
      <c r="W27" s="7">
        <v>0.2</v>
      </c>
      <c r="X27" s="7">
        <v>0.16</v>
      </c>
      <c r="Y27" s="7">
        <v>0.2</v>
      </c>
      <c r="Z27" s="7">
        <v>0.19</v>
      </c>
      <c r="AA27" s="7">
        <v>0.19</v>
      </c>
      <c r="AB27" s="7">
        <v>0.19</v>
      </c>
      <c r="AC27" s="7">
        <v>0.22</v>
      </c>
      <c r="AD27" s="7">
        <v>0.19</v>
      </c>
      <c r="AE27" s="7">
        <v>0.17</v>
      </c>
      <c r="AF27" s="7">
        <v>0.2</v>
      </c>
      <c r="AG27" s="7">
        <v>0.14000000000000001</v>
      </c>
      <c r="AH27" s="7">
        <v>0.05</v>
      </c>
      <c r="AI27" s="7">
        <v>0.19</v>
      </c>
      <c r="AJ27" s="7">
        <v>0.2</v>
      </c>
      <c r="AK27" s="7">
        <v>0.19</v>
      </c>
      <c r="AL27" s="7">
        <v>0.2</v>
      </c>
      <c r="AM27" s="7">
        <v>0.19</v>
      </c>
      <c r="AN27" s="7">
        <v>0.17</v>
      </c>
      <c r="AO27" s="7">
        <v>0.17</v>
      </c>
      <c r="AP27" s="7">
        <v>0.17</v>
      </c>
      <c r="AQ27" s="7">
        <v>0.18</v>
      </c>
      <c r="AR27" s="7">
        <v>0.17</v>
      </c>
      <c r="AS27" s="7">
        <v>0.21</v>
      </c>
      <c r="AT27" s="7">
        <v>0.19</v>
      </c>
      <c r="AU27" s="7">
        <v>0.21</v>
      </c>
      <c r="AV27" s="7">
        <v>0.19</v>
      </c>
      <c r="AW27" s="7">
        <v>0.24</v>
      </c>
      <c r="AX27" s="7">
        <v>0.2</v>
      </c>
      <c r="AY27" s="7">
        <v>0.21</v>
      </c>
      <c r="AZ27" s="7">
        <v>0.18</v>
      </c>
      <c r="BA27" s="7">
        <v>0.19</v>
      </c>
      <c r="BB27" s="7">
        <v>0.17</v>
      </c>
      <c r="BC27" s="7">
        <v>0.22</v>
      </c>
      <c r="BD27" s="7">
        <v>0.14000000000000001</v>
      </c>
      <c r="BE27" s="7">
        <v>0.19</v>
      </c>
      <c r="BF27" s="7">
        <v>0.19</v>
      </c>
      <c r="BG27" s="7">
        <v>0.2</v>
      </c>
      <c r="BH27" s="7">
        <v>0.18</v>
      </c>
      <c r="BI27" s="7">
        <v>0.21</v>
      </c>
      <c r="BJ27" s="7">
        <v>0.2</v>
      </c>
      <c r="BK27" s="7">
        <v>0.2</v>
      </c>
      <c r="BL27" s="7">
        <v>0.16</v>
      </c>
      <c r="BM27" s="7">
        <v>0.2</v>
      </c>
      <c r="BN27" s="7">
        <v>0.22</v>
      </c>
      <c r="BO27" s="7">
        <v>0.18</v>
      </c>
      <c r="BP27" s="7">
        <v>0.17</v>
      </c>
      <c r="BQ27" s="7">
        <v>0.2</v>
      </c>
      <c r="BR27" s="7">
        <v>0.21</v>
      </c>
      <c r="BS27" s="7">
        <v>0.21</v>
      </c>
      <c r="BT27" s="7">
        <v>0.18</v>
      </c>
      <c r="BU27" s="7">
        <v>0.19</v>
      </c>
      <c r="BV27" s="7">
        <v>0.21</v>
      </c>
      <c r="BW27" s="7">
        <v>0.2</v>
      </c>
      <c r="BX27" s="7">
        <v>0.16</v>
      </c>
      <c r="BY27" s="7">
        <v>0.16</v>
      </c>
      <c r="BZ27" s="7">
        <v>0.16</v>
      </c>
    </row>
    <row r="28" spans="1:78" x14ac:dyDescent="0.25">
      <c r="A28" t="s">
        <v>40</v>
      </c>
      <c r="B28">
        <v>36</v>
      </c>
      <c r="C28">
        <v>30</v>
      </c>
      <c r="D28">
        <v>6</v>
      </c>
      <c r="E28">
        <v>0</v>
      </c>
      <c r="F28">
        <v>12</v>
      </c>
      <c r="G28">
        <v>13</v>
      </c>
      <c r="H28">
        <v>12</v>
      </c>
      <c r="I28">
        <v>6</v>
      </c>
      <c r="J28">
        <v>14</v>
      </c>
      <c r="K28">
        <v>6</v>
      </c>
      <c r="L28">
        <v>9</v>
      </c>
      <c r="M28">
        <v>7</v>
      </c>
      <c r="N28">
        <v>9</v>
      </c>
      <c r="O28">
        <v>19</v>
      </c>
      <c r="P28">
        <v>2</v>
      </c>
      <c r="Q28">
        <v>4</v>
      </c>
      <c r="R28">
        <v>32</v>
      </c>
      <c r="S28">
        <v>15</v>
      </c>
      <c r="T28">
        <v>10</v>
      </c>
      <c r="U28">
        <v>11</v>
      </c>
      <c r="V28">
        <v>11</v>
      </c>
      <c r="W28">
        <v>2</v>
      </c>
      <c r="X28">
        <v>6</v>
      </c>
      <c r="Y28">
        <v>8</v>
      </c>
      <c r="Z28">
        <v>28</v>
      </c>
      <c r="AA28">
        <v>36</v>
      </c>
      <c r="AB28">
        <v>28</v>
      </c>
      <c r="AC28">
        <v>3</v>
      </c>
      <c r="AD28">
        <v>22</v>
      </c>
      <c r="AE28">
        <v>4</v>
      </c>
      <c r="AF28">
        <v>27</v>
      </c>
      <c r="AG28">
        <v>0</v>
      </c>
      <c r="AH28">
        <v>0</v>
      </c>
      <c r="AI28">
        <v>21</v>
      </c>
      <c r="AJ28">
        <v>2</v>
      </c>
      <c r="AK28">
        <v>4</v>
      </c>
      <c r="AL28">
        <v>17</v>
      </c>
      <c r="AM28">
        <v>10</v>
      </c>
      <c r="AN28">
        <v>0</v>
      </c>
      <c r="AO28">
        <v>2</v>
      </c>
      <c r="AP28">
        <v>5</v>
      </c>
      <c r="AQ28">
        <v>1</v>
      </c>
      <c r="AR28">
        <v>3</v>
      </c>
      <c r="AS28">
        <v>0</v>
      </c>
      <c r="AT28">
        <v>3</v>
      </c>
      <c r="AU28">
        <v>5</v>
      </c>
      <c r="AV28">
        <v>2</v>
      </c>
      <c r="AW28">
        <v>0</v>
      </c>
      <c r="AX28">
        <v>6</v>
      </c>
      <c r="AY28">
        <v>2</v>
      </c>
      <c r="AZ28">
        <v>0</v>
      </c>
      <c r="BA28">
        <v>0</v>
      </c>
      <c r="BB28">
        <v>2</v>
      </c>
      <c r="BC28">
        <v>6</v>
      </c>
      <c r="BD28">
        <v>2</v>
      </c>
      <c r="BE28">
        <v>10</v>
      </c>
      <c r="BF28">
        <v>27</v>
      </c>
      <c r="BG28">
        <v>18</v>
      </c>
      <c r="BH28">
        <v>19</v>
      </c>
      <c r="BI28">
        <v>11</v>
      </c>
      <c r="BJ28">
        <v>1</v>
      </c>
      <c r="BK28">
        <v>3</v>
      </c>
      <c r="BL28">
        <v>0</v>
      </c>
      <c r="BM28">
        <v>3</v>
      </c>
      <c r="BN28">
        <v>8</v>
      </c>
      <c r="BO28">
        <v>9</v>
      </c>
      <c r="BP28">
        <v>16</v>
      </c>
      <c r="BQ28">
        <v>5</v>
      </c>
      <c r="BR28">
        <v>7</v>
      </c>
      <c r="BS28">
        <v>6</v>
      </c>
      <c r="BT28">
        <v>6</v>
      </c>
      <c r="BU28">
        <v>6</v>
      </c>
      <c r="BV28">
        <v>2</v>
      </c>
      <c r="BW28">
        <v>3</v>
      </c>
      <c r="BX28">
        <v>16</v>
      </c>
      <c r="BY28">
        <v>16</v>
      </c>
      <c r="BZ28">
        <v>16</v>
      </c>
    </row>
    <row r="29" spans="1:78" x14ac:dyDescent="0.25">
      <c r="B29" s="7">
        <v>0.01</v>
      </c>
      <c r="C29" s="7">
        <v>0.01</v>
      </c>
      <c r="D29" s="7">
        <v>0.01</v>
      </c>
      <c r="E29" t="s">
        <v>108</v>
      </c>
      <c r="F29" s="7">
        <v>0.01</v>
      </c>
      <c r="G29">
        <v>0</v>
      </c>
      <c r="H29" s="7">
        <v>0.01</v>
      </c>
      <c r="I29">
        <v>0</v>
      </c>
      <c r="J29" s="7">
        <v>0.01</v>
      </c>
      <c r="K29" s="7">
        <v>0.01</v>
      </c>
      <c r="L29" s="7">
        <v>0.01</v>
      </c>
      <c r="M29">
        <v>0</v>
      </c>
      <c r="N29">
        <v>0</v>
      </c>
      <c r="O29" s="7">
        <v>0.03</v>
      </c>
      <c r="P29" s="7">
        <v>0.01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>
        <v>0</v>
      </c>
      <c r="X29" s="7">
        <v>0.01</v>
      </c>
      <c r="Y29" s="7">
        <v>0.01</v>
      </c>
      <c r="Z29" s="7">
        <v>0.01</v>
      </c>
      <c r="AA29" s="7">
        <v>0.01</v>
      </c>
      <c r="AB29" s="7">
        <v>0.01</v>
      </c>
      <c r="AC29">
        <v>0</v>
      </c>
      <c r="AD29">
        <v>0</v>
      </c>
      <c r="AE29" s="7">
        <v>0.01</v>
      </c>
      <c r="AF29" s="7">
        <v>0.01</v>
      </c>
      <c r="AG29" t="s">
        <v>108</v>
      </c>
      <c r="AH29" t="s">
        <v>108</v>
      </c>
      <c r="AI29">
        <v>0</v>
      </c>
      <c r="AJ29">
        <v>0</v>
      </c>
      <c r="AK29">
        <v>0</v>
      </c>
      <c r="AL29" s="7">
        <v>0.01</v>
      </c>
      <c r="AM29">
        <v>0</v>
      </c>
      <c r="AN29" t="s">
        <v>108</v>
      </c>
      <c r="AO29">
        <v>0</v>
      </c>
      <c r="AP29" s="7">
        <v>0.01</v>
      </c>
      <c r="AQ29">
        <v>0</v>
      </c>
      <c r="AR29" s="7">
        <v>0.01</v>
      </c>
      <c r="AS29" t="s">
        <v>108</v>
      </c>
      <c r="AT29" s="7">
        <v>0.01</v>
      </c>
      <c r="AU29" s="7">
        <v>0.01</v>
      </c>
      <c r="AV29">
        <v>0</v>
      </c>
      <c r="AW29" t="s">
        <v>108</v>
      </c>
      <c r="AX29" s="7">
        <v>0.02</v>
      </c>
      <c r="AY29">
        <v>0</v>
      </c>
      <c r="AZ29" t="s">
        <v>108</v>
      </c>
      <c r="BA29" t="s">
        <v>108</v>
      </c>
      <c r="BB29" s="7">
        <v>0.01</v>
      </c>
      <c r="BC29" s="7">
        <v>0.02</v>
      </c>
      <c r="BD29" s="7">
        <v>7.0000000000000007E-2</v>
      </c>
      <c r="BE29" s="7">
        <v>0.01</v>
      </c>
      <c r="BF29" s="7">
        <v>0.01</v>
      </c>
      <c r="BG29" s="7">
        <v>0.01</v>
      </c>
      <c r="BH29" s="7">
        <v>0.01</v>
      </c>
      <c r="BI29" s="7">
        <v>0.01</v>
      </c>
      <c r="BJ29">
        <v>0</v>
      </c>
      <c r="BK29">
        <v>0</v>
      </c>
      <c r="BL29" t="s">
        <v>108</v>
      </c>
      <c r="BM29">
        <v>0</v>
      </c>
      <c r="BN29">
        <v>0</v>
      </c>
      <c r="BO29">
        <v>0</v>
      </c>
      <c r="BP29" s="7">
        <v>0.01</v>
      </c>
      <c r="BQ29">
        <v>0</v>
      </c>
      <c r="BR29">
        <v>0</v>
      </c>
      <c r="BS29">
        <v>0</v>
      </c>
      <c r="BT29" s="7">
        <v>0.01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536</v>
      </c>
      <c r="C30">
        <v>459</v>
      </c>
      <c r="D30">
        <v>37</v>
      </c>
      <c r="E30">
        <v>40</v>
      </c>
      <c r="F30">
        <v>78</v>
      </c>
      <c r="G30">
        <v>201</v>
      </c>
      <c r="H30">
        <v>258</v>
      </c>
      <c r="I30">
        <v>107</v>
      </c>
      <c r="J30">
        <v>156</v>
      </c>
      <c r="K30">
        <v>110</v>
      </c>
      <c r="L30">
        <v>164</v>
      </c>
      <c r="M30">
        <v>195</v>
      </c>
      <c r="N30">
        <v>222</v>
      </c>
      <c r="O30">
        <v>87</v>
      </c>
      <c r="P30">
        <v>33</v>
      </c>
      <c r="Q30">
        <v>104</v>
      </c>
      <c r="R30">
        <v>433</v>
      </c>
      <c r="S30">
        <v>318</v>
      </c>
      <c r="T30">
        <v>101</v>
      </c>
      <c r="U30">
        <v>105</v>
      </c>
      <c r="V30">
        <v>307</v>
      </c>
      <c r="W30">
        <v>49</v>
      </c>
      <c r="X30">
        <v>155</v>
      </c>
      <c r="Y30">
        <v>94</v>
      </c>
      <c r="Z30">
        <v>443</v>
      </c>
      <c r="AA30">
        <v>535</v>
      </c>
      <c r="AB30">
        <v>441</v>
      </c>
      <c r="AC30">
        <v>54</v>
      </c>
      <c r="AD30">
        <v>394</v>
      </c>
      <c r="AE30">
        <v>82</v>
      </c>
      <c r="AF30">
        <v>433</v>
      </c>
      <c r="AG30">
        <v>48</v>
      </c>
      <c r="AH30">
        <v>2</v>
      </c>
      <c r="AI30">
        <v>344</v>
      </c>
      <c r="AJ30">
        <v>75</v>
      </c>
      <c r="AK30">
        <v>97</v>
      </c>
      <c r="AL30">
        <v>168</v>
      </c>
      <c r="AM30">
        <v>245</v>
      </c>
      <c r="AN30">
        <v>8</v>
      </c>
      <c r="AO30">
        <v>113</v>
      </c>
      <c r="AP30">
        <v>46</v>
      </c>
      <c r="AQ30">
        <v>39</v>
      </c>
      <c r="AR30">
        <v>52</v>
      </c>
      <c r="AS30">
        <v>44</v>
      </c>
      <c r="AT30">
        <v>51</v>
      </c>
      <c r="AU30">
        <v>41</v>
      </c>
      <c r="AV30">
        <v>29</v>
      </c>
      <c r="AW30">
        <v>10</v>
      </c>
      <c r="AX30">
        <v>25</v>
      </c>
      <c r="AY30">
        <v>52</v>
      </c>
      <c r="AZ30">
        <v>48</v>
      </c>
      <c r="BA30">
        <v>32</v>
      </c>
      <c r="BB30">
        <v>41</v>
      </c>
      <c r="BC30">
        <v>22</v>
      </c>
      <c r="BD30">
        <v>5</v>
      </c>
      <c r="BE30">
        <v>45</v>
      </c>
      <c r="BF30">
        <v>491</v>
      </c>
      <c r="BG30">
        <v>216</v>
      </c>
      <c r="BH30">
        <v>320</v>
      </c>
      <c r="BI30">
        <v>57</v>
      </c>
      <c r="BJ30">
        <v>48</v>
      </c>
      <c r="BK30">
        <v>60</v>
      </c>
      <c r="BL30">
        <v>16</v>
      </c>
      <c r="BM30">
        <v>33</v>
      </c>
      <c r="BN30">
        <v>98</v>
      </c>
      <c r="BO30">
        <v>192</v>
      </c>
      <c r="BP30">
        <v>213</v>
      </c>
      <c r="BQ30">
        <v>57</v>
      </c>
      <c r="BR30">
        <v>77</v>
      </c>
      <c r="BS30">
        <v>68</v>
      </c>
      <c r="BT30">
        <v>32</v>
      </c>
      <c r="BU30">
        <v>15</v>
      </c>
      <c r="BV30">
        <v>24</v>
      </c>
      <c r="BW30">
        <v>36</v>
      </c>
      <c r="BX30">
        <v>364</v>
      </c>
      <c r="BY30">
        <v>365</v>
      </c>
      <c r="BZ30">
        <v>326</v>
      </c>
    </row>
    <row r="31" spans="1:78" x14ac:dyDescent="0.25">
      <c r="B31" s="7">
        <v>0.09</v>
      </c>
      <c r="C31" s="7">
        <v>0.09</v>
      </c>
      <c r="D31" s="7">
        <v>7.0000000000000007E-2</v>
      </c>
      <c r="E31" s="7">
        <v>0.11</v>
      </c>
      <c r="F31" s="7">
        <v>7.0000000000000007E-2</v>
      </c>
      <c r="G31" s="7">
        <v>0.06</v>
      </c>
      <c r="H31" s="7">
        <v>0.15</v>
      </c>
      <c r="I31" s="7">
        <v>7.0000000000000007E-2</v>
      </c>
      <c r="J31" s="7">
        <v>0.08</v>
      </c>
      <c r="K31" s="7">
        <v>0.09</v>
      </c>
      <c r="L31" s="7">
        <v>0.12</v>
      </c>
      <c r="M31" s="7">
        <v>0.12</v>
      </c>
      <c r="N31" s="7">
        <v>0.06</v>
      </c>
      <c r="O31" s="7">
        <v>0.14000000000000001</v>
      </c>
      <c r="P31" s="7">
        <v>0.17</v>
      </c>
      <c r="Q31" s="7">
        <v>0.11</v>
      </c>
      <c r="R31" s="7">
        <v>0.09</v>
      </c>
      <c r="S31" s="7">
        <v>0.09</v>
      </c>
      <c r="T31" s="7">
        <v>0.08</v>
      </c>
      <c r="U31" s="7">
        <v>0.11</v>
      </c>
      <c r="V31" s="7">
        <v>7.0000000000000007E-2</v>
      </c>
      <c r="W31" s="7">
        <v>0.08</v>
      </c>
      <c r="X31" s="7">
        <v>0.18</v>
      </c>
      <c r="Y31" s="7">
        <v>0.13</v>
      </c>
      <c r="Z31" s="7">
        <v>0.08</v>
      </c>
      <c r="AA31" s="7">
        <v>0.09</v>
      </c>
      <c r="AB31" s="7">
        <v>0.08</v>
      </c>
      <c r="AC31" s="7">
        <v>0.08</v>
      </c>
      <c r="AD31" s="7">
        <v>0.08</v>
      </c>
      <c r="AE31" s="7">
        <v>0.16</v>
      </c>
      <c r="AF31" s="7">
        <v>0.09</v>
      </c>
      <c r="AG31" s="7">
        <v>0.05</v>
      </c>
      <c r="AH31" s="7">
        <v>0.06</v>
      </c>
      <c r="AI31" s="7">
        <v>0.08</v>
      </c>
      <c r="AJ31" s="7">
        <v>0.14000000000000001</v>
      </c>
      <c r="AK31" s="7">
        <v>0.1</v>
      </c>
      <c r="AL31" s="7">
        <v>7.0000000000000007E-2</v>
      </c>
      <c r="AM31" s="7">
        <v>0.09</v>
      </c>
      <c r="AN31" s="7">
        <v>0.14000000000000001</v>
      </c>
      <c r="AO31" s="7">
        <v>0.16</v>
      </c>
      <c r="AP31" s="7">
        <v>0.08</v>
      </c>
      <c r="AQ31" s="7">
        <v>7.0000000000000007E-2</v>
      </c>
      <c r="AR31" s="7">
        <v>0.09</v>
      </c>
      <c r="AS31" s="7">
        <v>0.14000000000000001</v>
      </c>
      <c r="AT31" s="7">
        <v>0.09</v>
      </c>
      <c r="AU31" s="7">
        <v>0.12</v>
      </c>
      <c r="AV31" s="7">
        <v>0.06</v>
      </c>
      <c r="AW31" s="7">
        <v>7.0000000000000007E-2</v>
      </c>
      <c r="AX31" s="7">
        <v>0.06</v>
      </c>
      <c r="AY31" s="7">
        <v>0.1</v>
      </c>
      <c r="AZ31" s="7">
        <v>0.12</v>
      </c>
      <c r="BA31" s="7">
        <v>0.11</v>
      </c>
      <c r="BB31" s="7">
        <v>0.09</v>
      </c>
      <c r="BC31" s="7">
        <v>7.0000000000000007E-2</v>
      </c>
      <c r="BD31" s="7">
        <v>0.2</v>
      </c>
      <c r="BE31" s="7">
        <v>0.05</v>
      </c>
      <c r="BF31" s="7">
        <v>0.1</v>
      </c>
      <c r="BG31" s="7">
        <v>7.0000000000000007E-2</v>
      </c>
      <c r="BH31" s="7">
        <v>0.12</v>
      </c>
      <c r="BI31" s="7">
        <v>0.04</v>
      </c>
      <c r="BJ31" s="7">
        <v>0.06</v>
      </c>
      <c r="BK31" s="7">
        <v>0.08</v>
      </c>
      <c r="BL31" s="7">
        <v>0.08</v>
      </c>
      <c r="BM31" s="7">
        <v>0.04</v>
      </c>
      <c r="BN31" s="7">
        <v>0.06</v>
      </c>
      <c r="BO31" s="7">
        <v>0.09</v>
      </c>
      <c r="BP31" s="7">
        <v>0.17</v>
      </c>
      <c r="BQ31" s="7">
        <v>0.06</v>
      </c>
      <c r="BR31" s="7">
        <v>0.05</v>
      </c>
      <c r="BS31" s="7">
        <v>0.04</v>
      </c>
      <c r="BT31" s="7">
        <v>7.0000000000000007E-2</v>
      </c>
      <c r="BU31" s="7">
        <v>0.03</v>
      </c>
      <c r="BV31" s="7">
        <v>0.08</v>
      </c>
      <c r="BW31" s="7">
        <v>0.05</v>
      </c>
      <c r="BX31" s="7">
        <v>0.09</v>
      </c>
      <c r="BY31" s="7">
        <v>0.09</v>
      </c>
      <c r="BZ31" s="7">
        <v>0.09</v>
      </c>
    </row>
    <row r="32" spans="1:78" x14ac:dyDescent="0.25">
      <c r="A32" t="s">
        <v>193</v>
      </c>
      <c r="B32">
        <v>0.245</v>
      </c>
      <c r="C32">
        <v>0.25800000000000001</v>
      </c>
      <c r="D32">
        <v>0.13900000000000001</v>
      </c>
      <c r="E32">
        <v>0.22700000000000001</v>
      </c>
      <c r="F32">
        <v>0.29399999999999998</v>
      </c>
      <c r="G32">
        <v>0.20399999999999999</v>
      </c>
      <c r="H32">
        <v>0.29099999999999998</v>
      </c>
      <c r="I32">
        <v>0.221</v>
      </c>
      <c r="J32">
        <v>0.24399999999999999</v>
      </c>
      <c r="K32">
        <v>0.22500000000000001</v>
      </c>
      <c r="L32">
        <v>0.28999999999999998</v>
      </c>
      <c r="M32">
        <v>0.27700000000000002</v>
      </c>
      <c r="N32">
        <v>0.23599999999999999</v>
      </c>
      <c r="O32">
        <v>0.22800000000000001</v>
      </c>
      <c r="P32">
        <v>0.19600000000000001</v>
      </c>
      <c r="Q32">
        <v>0.30199999999999999</v>
      </c>
      <c r="R32">
        <v>0.23400000000000001</v>
      </c>
      <c r="S32">
        <v>0.22900000000000001</v>
      </c>
      <c r="T32">
        <v>0.25900000000000001</v>
      </c>
      <c r="U32">
        <v>0.27300000000000002</v>
      </c>
      <c r="V32">
        <v>0.246</v>
      </c>
      <c r="W32">
        <v>0.22900000000000001</v>
      </c>
      <c r="X32">
        <v>0.254</v>
      </c>
      <c r="Y32">
        <v>0.153</v>
      </c>
      <c r="Z32">
        <v>0.25700000000000001</v>
      </c>
      <c r="AA32">
        <v>0.24399999999999999</v>
      </c>
      <c r="AB32">
        <v>0.255</v>
      </c>
      <c r="AC32">
        <v>0.14499999999999999</v>
      </c>
      <c r="AD32">
        <v>0.27</v>
      </c>
      <c r="AE32">
        <v>0.13800000000000001</v>
      </c>
      <c r="AF32">
        <v>0.19900000000000001</v>
      </c>
      <c r="AG32">
        <v>0.502</v>
      </c>
      <c r="AH32">
        <v>0.54100000000000004</v>
      </c>
      <c r="AI32">
        <v>0.248</v>
      </c>
      <c r="AJ32">
        <v>0.19900000000000001</v>
      </c>
      <c r="AK32">
        <v>0.24399999999999999</v>
      </c>
      <c r="AL32">
        <v>0.26500000000000001</v>
      </c>
      <c r="AM32">
        <v>0.23899999999999999</v>
      </c>
      <c r="AN32">
        <v>0.32100000000000001</v>
      </c>
      <c r="AO32">
        <v>0.19900000000000001</v>
      </c>
      <c r="AP32">
        <v>0.26200000000000001</v>
      </c>
      <c r="AQ32">
        <v>0.28100000000000003</v>
      </c>
      <c r="AR32">
        <v>0.24199999999999999</v>
      </c>
      <c r="AS32">
        <v>0.16600000000000001</v>
      </c>
      <c r="AT32">
        <v>0.312</v>
      </c>
      <c r="AU32">
        <v>0.33100000000000002</v>
      </c>
      <c r="AV32">
        <v>0.27800000000000002</v>
      </c>
      <c r="AW32">
        <v>9.1999999999999998E-2</v>
      </c>
      <c r="AX32">
        <v>0.153</v>
      </c>
      <c r="AY32">
        <v>0.20100000000000001</v>
      </c>
      <c r="AZ32">
        <v>0.27500000000000002</v>
      </c>
      <c r="BA32">
        <v>0.26700000000000002</v>
      </c>
      <c r="BB32">
        <v>0.25</v>
      </c>
      <c r="BC32">
        <v>0.158</v>
      </c>
      <c r="BD32">
        <v>0.36199999999999999</v>
      </c>
      <c r="BE32">
        <v>0.318</v>
      </c>
      <c r="BF32">
        <v>0.23100000000000001</v>
      </c>
      <c r="BG32">
        <v>0.251</v>
      </c>
      <c r="BH32">
        <v>0.23699999999999999</v>
      </c>
      <c r="BI32">
        <v>0.251</v>
      </c>
      <c r="BJ32">
        <v>0.25800000000000001</v>
      </c>
      <c r="BK32">
        <v>0.26400000000000001</v>
      </c>
      <c r="BL32">
        <v>0.40600000000000003</v>
      </c>
      <c r="BM32">
        <v>0.316</v>
      </c>
      <c r="BN32">
        <v>0.251</v>
      </c>
      <c r="BO32">
        <v>0.26200000000000001</v>
      </c>
      <c r="BP32">
        <v>0.14399999999999999</v>
      </c>
      <c r="BQ32">
        <v>0.27800000000000002</v>
      </c>
      <c r="BR32">
        <v>0.28299999999999997</v>
      </c>
      <c r="BS32">
        <v>0.28499999999999998</v>
      </c>
      <c r="BT32">
        <v>0.34200000000000003</v>
      </c>
      <c r="BU32">
        <v>0.30599999999999999</v>
      </c>
      <c r="BV32">
        <v>0.185</v>
      </c>
      <c r="BW32">
        <v>0.30299999999999999</v>
      </c>
      <c r="BX32">
        <v>0.36099999999999999</v>
      </c>
      <c r="BY32">
        <v>0.35799999999999998</v>
      </c>
      <c r="BZ32">
        <v>0.38200000000000001</v>
      </c>
    </row>
    <row r="33" spans="1:78" x14ac:dyDescent="0.25">
      <c r="A33" t="s">
        <v>194</v>
      </c>
      <c r="B33">
        <v>1.036</v>
      </c>
      <c r="C33">
        <v>1.024</v>
      </c>
      <c r="D33">
        <v>1.1180000000000001</v>
      </c>
      <c r="E33">
        <v>1.0680000000000001</v>
      </c>
      <c r="F33">
        <v>1.0069999999999999</v>
      </c>
      <c r="G33">
        <v>1.077</v>
      </c>
      <c r="H33">
        <v>0.97</v>
      </c>
      <c r="I33">
        <v>1.07</v>
      </c>
      <c r="J33">
        <v>1.0289999999999999</v>
      </c>
      <c r="K33">
        <v>1.026</v>
      </c>
      <c r="L33">
        <v>1.0189999999999999</v>
      </c>
      <c r="M33">
        <v>1.0229999999999999</v>
      </c>
      <c r="N33">
        <v>1.0409999999999999</v>
      </c>
      <c r="O33">
        <v>1.0569999999999999</v>
      </c>
      <c r="P33">
        <v>1.0029999999999999</v>
      </c>
      <c r="Q33">
        <v>1.0880000000000001</v>
      </c>
      <c r="R33">
        <v>1.026</v>
      </c>
      <c r="S33">
        <v>1.0329999999999999</v>
      </c>
      <c r="T33">
        <v>1.028</v>
      </c>
      <c r="U33">
        <v>1.046</v>
      </c>
      <c r="V33">
        <v>1.0429999999999999</v>
      </c>
      <c r="W33">
        <v>1.036</v>
      </c>
      <c r="X33">
        <v>1.006</v>
      </c>
      <c r="Y33">
        <v>1.0660000000000001</v>
      </c>
      <c r="Z33">
        <v>1.032</v>
      </c>
      <c r="AA33">
        <v>1.036</v>
      </c>
      <c r="AB33">
        <v>1.0309999999999999</v>
      </c>
      <c r="AC33">
        <v>1.034</v>
      </c>
      <c r="AD33">
        <v>1.0369999999999999</v>
      </c>
      <c r="AE33">
        <v>1.01</v>
      </c>
      <c r="AF33">
        <v>1.036</v>
      </c>
      <c r="AG33">
        <v>1.024</v>
      </c>
      <c r="AH33">
        <v>0.78</v>
      </c>
      <c r="AI33">
        <v>1.0389999999999999</v>
      </c>
      <c r="AJ33">
        <v>1.0409999999999999</v>
      </c>
      <c r="AK33">
        <v>1.0469999999999999</v>
      </c>
      <c r="AL33">
        <v>1.0680000000000001</v>
      </c>
      <c r="AM33">
        <v>1.02</v>
      </c>
      <c r="AN33">
        <v>1.046</v>
      </c>
      <c r="AO33">
        <v>0.99099999999999999</v>
      </c>
      <c r="AP33">
        <v>0.95799999999999996</v>
      </c>
      <c r="AQ33">
        <v>0.93100000000000005</v>
      </c>
      <c r="AR33">
        <v>0.96299999999999997</v>
      </c>
      <c r="AS33">
        <v>1.107</v>
      </c>
      <c r="AT33">
        <v>1.06</v>
      </c>
      <c r="AU33">
        <v>1.1220000000000001</v>
      </c>
      <c r="AV33">
        <v>0.999</v>
      </c>
      <c r="AW33">
        <v>1.0760000000000001</v>
      </c>
      <c r="AX33">
        <v>1.137</v>
      </c>
      <c r="AY33">
        <v>1.081</v>
      </c>
      <c r="AZ33">
        <v>1.0349999999999999</v>
      </c>
      <c r="BA33">
        <v>1.038</v>
      </c>
      <c r="BB33">
        <v>1.0089999999999999</v>
      </c>
      <c r="BC33">
        <v>1.145</v>
      </c>
      <c r="BD33">
        <v>0.80600000000000005</v>
      </c>
      <c r="BE33">
        <v>1.069</v>
      </c>
      <c r="BF33">
        <v>1.03</v>
      </c>
      <c r="BG33">
        <v>1.0620000000000001</v>
      </c>
      <c r="BH33">
        <v>1.002</v>
      </c>
      <c r="BI33">
        <v>1.07</v>
      </c>
      <c r="BJ33">
        <v>1.0669999999999999</v>
      </c>
      <c r="BK33">
        <v>1.0640000000000001</v>
      </c>
      <c r="BL33">
        <v>1.048</v>
      </c>
      <c r="BM33">
        <v>1.081</v>
      </c>
      <c r="BN33">
        <v>1.087</v>
      </c>
      <c r="BO33">
        <v>1.0069999999999999</v>
      </c>
      <c r="BP33">
        <v>0.96599999999999997</v>
      </c>
      <c r="BQ33">
        <v>1.087</v>
      </c>
      <c r="BR33">
        <v>1.069</v>
      </c>
      <c r="BS33">
        <v>1.093</v>
      </c>
      <c r="BT33">
        <v>1.044</v>
      </c>
      <c r="BU33">
        <v>1.0840000000000001</v>
      </c>
      <c r="BV33">
        <v>1.06</v>
      </c>
      <c r="BW33">
        <v>1.093</v>
      </c>
      <c r="BX33">
        <v>1.0009999999999999</v>
      </c>
      <c r="BY33">
        <v>1.0009999999999999</v>
      </c>
      <c r="BZ33">
        <v>0.995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3.0000000000000001E-3</v>
      </c>
      <c r="F34">
        <v>1E-3</v>
      </c>
      <c r="G34">
        <v>0</v>
      </c>
      <c r="H34">
        <v>1E-3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0</v>
      </c>
      <c r="O34">
        <v>2E-3</v>
      </c>
      <c r="P34">
        <v>6.0000000000000001E-3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2E-3</v>
      </c>
      <c r="AF34">
        <v>0</v>
      </c>
      <c r="AG34">
        <v>1E-3</v>
      </c>
      <c r="AH34">
        <v>1.7000000000000001E-2</v>
      </c>
      <c r="AI34">
        <v>0</v>
      </c>
      <c r="AJ34">
        <v>2E-3</v>
      </c>
      <c r="AK34">
        <v>1E-3</v>
      </c>
      <c r="AL34">
        <v>1E-3</v>
      </c>
      <c r="AM34">
        <v>0</v>
      </c>
      <c r="AN34">
        <v>2.1999999999999999E-2</v>
      </c>
      <c r="AO34">
        <v>2E-3</v>
      </c>
      <c r="AP34">
        <v>2E-3</v>
      </c>
      <c r="AQ34">
        <v>2E-3</v>
      </c>
      <c r="AR34">
        <v>2E-3</v>
      </c>
      <c r="AS34">
        <v>4.0000000000000001E-3</v>
      </c>
      <c r="AT34">
        <v>2E-3</v>
      </c>
      <c r="AU34">
        <v>4.0000000000000001E-3</v>
      </c>
      <c r="AV34">
        <v>2E-3</v>
      </c>
      <c r="AW34">
        <v>0.01</v>
      </c>
      <c r="AX34">
        <v>4.0000000000000001E-3</v>
      </c>
      <c r="AY34">
        <v>2E-3</v>
      </c>
      <c r="AZ34">
        <v>3.0000000000000001E-3</v>
      </c>
      <c r="BA34">
        <v>4.0000000000000001E-3</v>
      </c>
      <c r="BB34">
        <v>2E-3</v>
      </c>
      <c r="BC34">
        <v>5.0000000000000001E-3</v>
      </c>
      <c r="BD34">
        <v>3.4000000000000002E-2</v>
      </c>
      <c r="BE34">
        <v>1E-3</v>
      </c>
      <c r="BF34">
        <v>0</v>
      </c>
      <c r="BG34">
        <v>0</v>
      </c>
      <c r="BH34">
        <v>0</v>
      </c>
      <c r="BI34">
        <v>1E-3</v>
      </c>
      <c r="BJ34">
        <v>1E-3</v>
      </c>
      <c r="BK34">
        <v>2E-3</v>
      </c>
      <c r="BL34">
        <v>6.0000000000000001E-3</v>
      </c>
      <c r="BM34">
        <v>2E-3</v>
      </c>
      <c r="BN34">
        <v>1E-3</v>
      </c>
      <c r="BO34">
        <v>1E-3</v>
      </c>
      <c r="BP34">
        <v>1E-3</v>
      </c>
      <c r="BQ34">
        <v>1E-3</v>
      </c>
      <c r="BR34">
        <v>1E-3</v>
      </c>
      <c r="BS34">
        <v>1E-3</v>
      </c>
      <c r="BT34">
        <v>3.0000000000000001E-3</v>
      </c>
      <c r="BU34">
        <v>2E-3</v>
      </c>
      <c r="BV34">
        <v>4.0000000000000001E-3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943</v>
      </c>
    </row>
    <row r="2" spans="1:78" x14ac:dyDescent="0.25">
      <c r="A2" t="e">
        <f>- Changing tariff with your existing supplier is A good way to save money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326</v>
      </c>
      <c r="B12">
        <v>730</v>
      </c>
      <c r="C12">
        <v>615</v>
      </c>
      <c r="D12">
        <v>79</v>
      </c>
      <c r="E12">
        <v>36</v>
      </c>
      <c r="F12">
        <v>134</v>
      </c>
      <c r="G12">
        <v>449</v>
      </c>
      <c r="H12">
        <v>147</v>
      </c>
      <c r="I12">
        <v>226</v>
      </c>
      <c r="J12">
        <v>247</v>
      </c>
      <c r="K12">
        <v>129</v>
      </c>
      <c r="L12">
        <v>128</v>
      </c>
      <c r="M12">
        <v>138</v>
      </c>
      <c r="N12">
        <v>486</v>
      </c>
      <c r="O12">
        <v>92</v>
      </c>
      <c r="P12">
        <v>15</v>
      </c>
      <c r="Q12">
        <v>101</v>
      </c>
      <c r="R12">
        <v>629</v>
      </c>
      <c r="S12">
        <v>464</v>
      </c>
      <c r="T12">
        <v>158</v>
      </c>
      <c r="U12">
        <v>96</v>
      </c>
      <c r="V12">
        <v>628</v>
      </c>
      <c r="W12">
        <v>49</v>
      </c>
      <c r="X12">
        <v>50</v>
      </c>
      <c r="Y12">
        <v>77</v>
      </c>
      <c r="Z12">
        <v>652</v>
      </c>
      <c r="AA12">
        <v>729</v>
      </c>
      <c r="AB12">
        <v>651</v>
      </c>
      <c r="AC12">
        <v>75</v>
      </c>
      <c r="AD12">
        <v>595</v>
      </c>
      <c r="AE12">
        <v>55</v>
      </c>
      <c r="AF12">
        <v>518</v>
      </c>
      <c r="AG12">
        <v>179</v>
      </c>
      <c r="AH12">
        <v>8</v>
      </c>
      <c r="AI12">
        <v>600</v>
      </c>
      <c r="AJ12">
        <v>30</v>
      </c>
      <c r="AK12">
        <v>86</v>
      </c>
      <c r="AL12">
        <v>435</v>
      </c>
      <c r="AM12">
        <v>231</v>
      </c>
      <c r="AN12">
        <v>11</v>
      </c>
      <c r="AO12">
        <v>50</v>
      </c>
      <c r="AP12">
        <v>58</v>
      </c>
      <c r="AQ12">
        <v>45</v>
      </c>
      <c r="AR12">
        <v>68</v>
      </c>
      <c r="AS12">
        <v>40</v>
      </c>
      <c r="AT12">
        <v>62</v>
      </c>
      <c r="AU12">
        <v>72</v>
      </c>
      <c r="AV12">
        <v>80</v>
      </c>
      <c r="AW12">
        <v>15</v>
      </c>
      <c r="AX12">
        <v>64</v>
      </c>
      <c r="AY12">
        <v>66</v>
      </c>
      <c r="AZ12">
        <v>43</v>
      </c>
      <c r="BA12">
        <v>27</v>
      </c>
      <c r="BB12">
        <v>43</v>
      </c>
      <c r="BC12">
        <v>44</v>
      </c>
      <c r="BD12">
        <v>1</v>
      </c>
      <c r="BE12">
        <v>208</v>
      </c>
      <c r="BF12">
        <v>522</v>
      </c>
      <c r="BG12">
        <v>499</v>
      </c>
      <c r="BH12">
        <v>231</v>
      </c>
      <c r="BI12">
        <v>257</v>
      </c>
      <c r="BJ12">
        <v>123</v>
      </c>
      <c r="BK12">
        <v>76</v>
      </c>
      <c r="BL12">
        <v>32</v>
      </c>
      <c r="BM12">
        <v>222</v>
      </c>
      <c r="BN12">
        <v>251</v>
      </c>
      <c r="BO12">
        <v>181</v>
      </c>
      <c r="BP12">
        <v>75</v>
      </c>
      <c r="BQ12">
        <v>245</v>
      </c>
      <c r="BR12">
        <v>335</v>
      </c>
      <c r="BS12">
        <v>326</v>
      </c>
      <c r="BT12">
        <v>77</v>
      </c>
      <c r="BU12">
        <v>151</v>
      </c>
      <c r="BV12">
        <v>52</v>
      </c>
      <c r="BW12">
        <v>205</v>
      </c>
      <c r="BX12">
        <v>494</v>
      </c>
      <c r="BY12">
        <v>519</v>
      </c>
      <c r="BZ12">
        <v>437</v>
      </c>
    </row>
    <row r="13" spans="1:78" x14ac:dyDescent="0.25">
      <c r="B13" s="7">
        <v>0.12</v>
      </c>
      <c r="C13" s="7">
        <v>0.12</v>
      </c>
      <c r="D13" s="7">
        <v>0.14000000000000001</v>
      </c>
      <c r="E13" s="7">
        <v>0.1</v>
      </c>
      <c r="F13" s="7">
        <v>0.11</v>
      </c>
      <c r="G13" s="7">
        <v>0.14000000000000001</v>
      </c>
      <c r="H13" s="7">
        <v>0.09</v>
      </c>
      <c r="I13" s="7">
        <v>0.16</v>
      </c>
      <c r="J13" s="7">
        <v>0.13</v>
      </c>
      <c r="K13" s="7">
        <v>0.1</v>
      </c>
      <c r="L13" s="7">
        <v>0.09</v>
      </c>
      <c r="M13" s="7">
        <v>0.08</v>
      </c>
      <c r="N13" s="7">
        <v>0.14000000000000001</v>
      </c>
      <c r="O13" s="7">
        <v>0.14000000000000001</v>
      </c>
      <c r="P13" s="7">
        <v>7.0000000000000007E-2</v>
      </c>
      <c r="Q13" s="7">
        <v>0.11</v>
      </c>
      <c r="R13" s="7">
        <v>0.12</v>
      </c>
      <c r="S13" s="7">
        <v>0.13</v>
      </c>
      <c r="T13" s="7">
        <v>0.13</v>
      </c>
      <c r="U13" s="7">
        <v>0.1</v>
      </c>
      <c r="V13" s="7">
        <v>0.14000000000000001</v>
      </c>
      <c r="W13" s="7">
        <v>0.08</v>
      </c>
      <c r="X13" s="7">
        <v>0.06</v>
      </c>
      <c r="Y13" s="7">
        <v>0.11</v>
      </c>
      <c r="Z13" s="7">
        <v>0.12</v>
      </c>
      <c r="AA13" s="7">
        <v>0.12</v>
      </c>
      <c r="AB13" s="7">
        <v>0.12</v>
      </c>
      <c r="AC13" s="7">
        <v>0.1</v>
      </c>
      <c r="AD13" s="7">
        <v>0.13</v>
      </c>
      <c r="AE13" s="7">
        <v>0.11</v>
      </c>
      <c r="AF13" s="7">
        <v>0.11</v>
      </c>
      <c r="AG13" s="7">
        <v>0.2</v>
      </c>
      <c r="AH13" s="7">
        <v>0.2</v>
      </c>
      <c r="AI13" s="7">
        <v>0.14000000000000001</v>
      </c>
      <c r="AJ13" s="7">
        <v>0.05</v>
      </c>
      <c r="AK13" s="7">
        <v>0.09</v>
      </c>
      <c r="AL13" s="7">
        <v>0.18</v>
      </c>
      <c r="AM13" s="7">
        <v>0.08</v>
      </c>
      <c r="AN13" s="7">
        <v>0.19</v>
      </c>
      <c r="AO13" s="7">
        <v>7.0000000000000007E-2</v>
      </c>
      <c r="AP13" s="7">
        <v>0.1</v>
      </c>
      <c r="AQ13" s="7">
        <v>0.08</v>
      </c>
      <c r="AR13" s="7">
        <v>0.12</v>
      </c>
      <c r="AS13" s="7">
        <v>0.13</v>
      </c>
      <c r="AT13" s="7">
        <v>0.11</v>
      </c>
      <c r="AU13" s="7">
        <v>0.21</v>
      </c>
      <c r="AV13" s="7">
        <v>0.16</v>
      </c>
      <c r="AW13" s="7">
        <v>0.1</v>
      </c>
      <c r="AX13" s="7">
        <v>0.16</v>
      </c>
      <c r="AY13" s="7">
        <v>0.12</v>
      </c>
      <c r="AZ13" s="7">
        <v>0.1</v>
      </c>
      <c r="BA13" s="7">
        <v>0.09</v>
      </c>
      <c r="BB13" s="7">
        <v>0.1</v>
      </c>
      <c r="BC13" s="7">
        <v>0.14000000000000001</v>
      </c>
      <c r="BD13" s="7">
        <v>0.05</v>
      </c>
      <c r="BE13" s="7">
        <v>0.23</v>
      </c>
      <c r="BF13" s="7">
        <v>0.1</v>
      </c>
      <c r="BG13" s="7">
        <v>0.15</v>
      </c>
      <c r="BH13" s="7">
        <v>0.09</v>
      </c>
      <c r="BI13" s="7">
        <v>0.2</v>
      </c>
      <c r="BJ13" s="7">
        <v>0.14000000000000001</v>
      </c>
      <c r="BK13" s="7">
        <v>0.1</v>
      </c>
      <c r="BL13" s="7">
        <v>0.16</v>
      </c>
      <c r="BM13" s="7">
        <v>0.25</v>
      </c>
      <c r="BN13" s="7">
        <v>0.15</v>
      </c>
      <c r="BO13" s="7">
        <v>0.08</v>
      </c>
      <c r="BP13" s="7">
        <v>0.06</v>
      </c>
      <c r="BQ13" s="7">
        <v>0.24</v>
      </c>
      <c r="BR13" s="7">
        <v>0.21</v>
      </c>
      <c r="BS13" s="7">
        <v>0.21</v>
      </c>
      <c r="BT13" s="7">
        <v>0.17</v>
      </c>
      <c r="BU13" s="7">
        <v>0.28000000000000003</v>
      </c>
      <c r="BV13" s="7">
        <v>0.17</v>
      </c>
      <c r="BW13" s="7">
        <v>0.27</v>
      </c>
      <c r="BX13" s="7">
        <v>0.12</v>
      </c>
      <c r="BY13" s="7">
        <v>0.13</v>
      </c>
      <c r="BZ13" s="7">
        <v>0.12</v>
      </c>
    </row>
    <row r="14" spans="1:78" x14ac:dyDescent="0.25">
      <c r="A14" t="s">
        <v>327</v>
      </c>
      <c r="B14">
        <v>2522</v>
      </c>
      <c r="C14">
        <v>2166</v>
      </c>
      <c r="D14">
        <v>205</v>
      </c>
      <c r="E14">
        <v>150</v>
      </c>
      <c r="F14">
        <v>500</v>
      </c>
      <c r="G14">
        <v>1361</v>
      </c>
      <c r="H14">
        <v>661</v>
      </c>
      <c r="I14">
        <v>642</v>
      </c>
      <c r="J14">
        <v>836</v>
      </c>
      <c r="K14">
        <v>528</v>
      </c>
      <c r="L14">
        <v>516</v>
      </c>
      <c r="M14">
        <v>648</v>
      </c>
      <c r="N14">
        <v>1593</v>
      </c>
      <c r="O14">
        <v>217</v>
      </c>
      <c r="P14">
        <v>64</v>
      </c>
      <c r="Q14">
        <v>346</v>
      </c>
      <c r="R14">
        <v>2175</v>
      </c>
      <c r="S14">
        <v>1635</v>
      </c>
      <c r="T14">
        <v>495</v>
      </c>
      <c r="U14">
        <v>362</v>
      </c>
      <c r="V14">
        <v>1975</v>
      </c>
      <c r="W14">
        <v>264</v>
      </c>
      <c r="X14">
        <v>272</v>
      </c>
      <c r="Y14">
        <v>284</v>
      </c>
      <c r="Z14">
        <v>2237</v>
      </c>
      <c r="AA14">
        <v>2516</v>
      </c>
      <c r="AB14">
        <v>2232</v>
      </c>
      <c r="AC14">
        <v>331</v>
      </c>
      <c r="AD14">
        <v>2001</v>
      </c>
      <c r="AE14">
        <v>170</v>
      </c>
      <c r="AF14">
        <v>1962</v>
      </c>
      <c r="AG14">
        <v>425</v>
      </c>
      <c r="AH14">
        <v>16</v>
      </c>
      <c r="AI14">
        <v>1903</v>
      </c>
      <c r="AJ14">
        <v>214</v>
      </c>
      <c r="AK14">
        <v>368</v>
      </c>
      <c r="AL14">
        <v>1056</v>
      </c>
      <c r="AM14">
        <v>1187</v>
      </c>
      <c r="AN14">
        <v>20</v>
      </c>
      <c r="AO14">
        <v>255</v>
      </c>
      <c r="AP14">
        <v>291</v>
      </c>
      <c r="AQ14">
        <v>251</v>
      </c>
      <c r="AR14">
        <v>184</v>
      </c>
      <c r="AS14">
        <v>135</v>
      </c>
      <c r="AT14">
        <v>265</v>
      </c>
      <c r="AU14">
        <v>142</v>
      </c>
      <c r="AV14">
        <v>220</v>
      </c>
      <c r="AW14">
        <v>59</v>
      </c>
      <c r="AX14">
        <v>142</v>
      </c>
      <c r="AY14">
        <v>236</v>
      </c>
      <c r="AZ14">
        <v>180</v>
      </c>
      <c r="BA14">
        <v>122</v>
      </c>
      <c r="BB14">
        <v>173</v>
      </c>
      <c r="BC14">
        <v>109</v>
      </c>
      <c r="BD14">
        <v>14</v>
      </c>
      <c r="BE14">
        <v>418</v>
      </c>
      <c r="BF14">
        <v>2104</v>
      </c>
      <c r="BG14">
        <v>1546</v>
      </c>
      <c r="BH14">
        <v>975</v>
      </c>
      <c r="BI14">
        <v>648</v>
      </c>
      <c r="BJ14">
        <v>411</v>
      </c>
      <c r="BK14">
        <v>347</v>
      </c>
      <c r="BL14">
        <v>92</v>
      </c>
      <c r="BM14">
        <v>450</v>
      </c>
      <c r="BN14">
        <v>799</v>
      </c>
      <c r="BO14">
        <v>876</v>
      </c>
      <c r="BP14">
        <v>398</v>
      </c>
      <c r="BQ14">
        <v>490</v>
      </c>
      <c r="BR14">
        <v>760</v>
      </c>
      <c r="BS14">
        <v>749</v>
      </c>
      <c r="BT14">
        <v>217</v>
      </c>
      <c r="BU14">
        <v>247</v>
      </c>
      <c r="BV14">
        <v>143</v>
      </c>
      <c r="BW14">
        <v>367</v>
      </c>
      <c r="BX14">
        <v>1764</v>
      </c>
      <c r="BY14">
        <v>1794</v>
      </c>
      <c r="BZ14">
        <v>1529</v>
      </c>
    </row>
    <row r="15" spans="1:78" x14ac:dyDescent="0.25">
      <c r="B15" s="7">
        <v>0.42</v>
      </c>
      <c r="C15" s="7">
        <v>0.43</v>
      </c>
      <c r="D15" s="7">
        <v>0.37</v>
      </c>
      <c r="E15" s="7">
        <v>0.42</v>
      </c>
      <c r="F15" s="7">
        <v>0.43</v>
      </c>
      <c r="G15" s="7">
        <v>0.44</v>
      </c>
      <c r="H15" s="7">
        <v>0.39</v>
      </c>
      <c r="I15" s="7">
        <v>0.44</v>
      </c>
      <c r="J15" s="7">
        <v>0.44</v>
      </c>
      <c r="K15" s="7">
        <v>0.43</v>
      </c>
      <c r="L15" s="7">
        <v>0.37</v>
      </c>
      <c r="M15" s="7">
        <v>0.39</v>
      </c>
      <c r="N15" s="7">
        <v>0.46</v>
      </c>
      <c r="O15" s="7">
        <v>0.34</v>
      </c>
      <c r="P15" s="7">
        <v>0.33</v>
      </c>
      <c r="Q15" s="7">
        <v>0.37</v>
      </c>
      <c r="R15" s="7">
        <v>0.43</v>
      </c>
      <c r="S15" s="7">
        <v>0.44</v>
      </c>
      <c r="T15" s="7">
        <v>0.4</v>
      </c>
      <c r="U15" s="7">
        <v>0.37</v>
      </c>
      <c r="V15" s="7">
        <v>0.44</v>
      </c>
      <c r="W15" s="7">
        <v>0.43</v>
      </c>
      <c r="X15" s="7">
        <v>0.31</v>
      </c>
      <c r="Y15" s="7">
        <v>0.4</v>
      </c>
      <c r="Z15" s="7">
        <v>0.42</v>
      </c>
      <c r="AA15" s="7">
        <v>0.42</v>
      </c>
      <c r="AB15" s="7">
        <v>0.42</v>
      </c>
      <c r="AC15" s="7">
        <v>0.46</v>
      </c>
      <c r="AD15" s="7">
        <v>0.43</v>
      </c>
      <c r="AE15" s="7">
        <v>0.33</v>
      </c>
      <c r="AF15" s="7">
        <v>0.42</v>
      </c>
      <c r="AG15" s="7">
        <v>0.46</v>
      </c>
      <c r="AH15" s="7">
        <v>0.42</v>
      </c>
      <c r="AI15" s="7">
        <v>0.44</v>
      </c>
      <c r="AJ15" s="7">
        <v>0.39</v>
      </c>
      <c r="AK15" s="7">
        <v>0.37</v>
      </c>
      <c r="AL15" s="7">
        <v>0.45</v>
      </c>
      <c r="AM15" s="7">
        <v>0.42</v>
      </c>
      <c r="AN15" s="7">
        <v>0.34</v>
      </c>
      <c r="AO15" s="7">
        <v>0.36</v>
      </c>
      <c r="AP15" s="7">
        <v>0.49</v>
      </c>
      <c r="AQ15" s="7">
        <v>0.44</v>
      </c>
      <c r="AR15" s="7">
        <v>0.34</v>
      </c>
      <c r="AS15" s="7">
        <v>0.42</v>
      </c>
      <c r="AT15" s="7">
        <v>0.48</v>
      </c>
      <c r="AU15" s="7">
        <v>0.41</v>
      </c>
      <c r="AV15" s="7">
        <v>0.45</v>
      </c>
      <c r="AW15" s="7">
        <v>0.41</v>
      </c>
      <c r="AX15" s="7">
        <v>0.35</v>
      </c>
      <c r="AY15" s="7">
        <v>0.44</v>
      </c>
      <c r="AZ15" s="7">
        <v>0.44</v>
      </c>
      <c r="BA15" s="7">
        <v>0.41</v>
      </c>
      <c r="BB15" s="7">
        <v>0.39</v>
      </c>
      <c r="BC15" s="7">
        <v>0.35</v>
      </c>
      <c r="BD15" s="7">
        <v>0.55000000000000004</v>
      </c>
      <c r="BE15" s="7">
        <v>0.46</v>
      </c>
      <c r="BF15" s="7">
        <v>0.41</v>
      </c>
      <c r="BG15" s="7">
        <v>0.47</v>
      </c>
      <c r="BH15" s="7">
        <v>0.36</v>
      </c>
      <c r="BI15" s="7">
        <v>0.5</v>
      </c>
      <c r="BJ15" s="7">
        <v>0.47</v>
      </c>
      <c r="BK15" s="7">
        <v>0.45</v>
      </c>
      <c r="BL15" s="7">
        <v>0.46</v>
      </c>
      <c r="BM15" s="7">
        <v>0.51</v>
      </c>
      <c r="BN15" s="7">
        <v>0.48</v>
      </c>
      <c r="BO15" s="7">
        <v>0.4</v>
      </c>
      <c r="BP15" s="7">
        <v>0.32</v>
      </c>
      <c r="BQ15" s="7">
        <v>0.49</v>
      </c>
      <c r="BR15" s="7">
        <v>0.48</v>
      </c>
      <c r="BS15" s="7">
        <v>0.49</v>
      </c>
      <c r="BT15" s="7">
        <v>0.48</v>
      </c>
      <c r="BU15" s="7">
        <v>0.46</v>
      </c>
      <c r="BV15" s="7">
        <v>0.48</v>
      </c>
      <c r="BW15" s="7">
        <v>0.49</v>
      </c>
      <c r="BX15" s="7">
        <v>0.44</v>
      </c>
      <c r="BY15" s="7">
        <v>0.45</v>
      </c>
      <c r="BZ15" s="7">
        <v>0.44</v>
      </c>
    </row>
    <row r="16" spans="1:78" x14ac:dyDescent="0.25">
      <c r="A16" t="s">
        <v>334</v>
      </c>
      <c r="B16">
        <v>1565</v>
      </c>
      <c r="C16">
        <v>1289</v>
      </c>
      <c r="D16">
        <v>175</v>
      </c>
      <c r="E16">
        <v>101</v>
      </c>
      <c r="F16">
        <v>346</v>
      </c>
      <c r="G16">
        <v>777</v>
      </c>
      <c r="H16">
        <v>442</v>
      </c>
      <c r="I16">
        <v>357</v>
      </c>
      <c r="J16">
        <v>482</v>
      </c>
      <c r="K16">
        <v>330</v>
      </c>
      <c r="L16">
        <v>396</v>
      </c>
      <c r="M16">
        <v>471</v>
      </c>
      <c r="N16">
        <v>845</v>
      </c>
      <c r="O16">
        <v>186</v>
      </c>
      <c r="P16">
        <v>64</v>
      </c>
      <c r="Q16">
        <v>244</v>
      </c>
      <c r="R16">
        <v>1321</v>
      </c>
      <c r="S16">
        <v>920</v>
      </c>
      <c r="T16">
        <v>339</v>
      </c>
      <c r="U16">
        <v>287</v>
      </c>
      <c r="V16">
        <v>1133</v>
      </c>
      <c r="W16">
        <v>166</v>
      </c>
      <c r="X16">
        <v>251</v>
      </c>
      <c r="Y16">
        <v>188</v>
      </c>
      <c r="Z16">
        <v>1377</v>
      </c>
      <c r="AA16">
        <v>1560</v>
      </c>
      <c r="AB16">
        <v>1371</v>
      </c>
      <c r="AC16">
        <v>176</v>
      </c>
      <c r="AD16">
        <v>1187</v>
      </c>
      <c r="AE16">
        <v>182</v>
      </c>
      <c r="AF16">
        <v>1281</v>
      </c>
      <c r="AG16">
        <v>180</v>
      </c>
      <c r="AH16">
        <v>10</v>
      </c>
      <c r="AI16">
        <v>1100</v>
      </c>
      <c r="AJ16">
        <v>167</v>
      </c>
      <c r="AK16">
        <v>287</v>
      </c>
      <c r="AL16">
        <v>506</v>
      </c>
      <c r="AM16">
        <v>825</v>
      </c>
      <c r="AN16">
        <v>16</v>
      </c>
      <c r="AO16">
        <v>210</v>
      </c>
      <c r="AP16">
        <v>142</v>
      </c>
      <c r="AQ16">
        <v>149</v>
      </c>
      <c r="AR16">
        <v>187</v>
      </c>
      <c r="AS16">
        <v>74</v>
      </c>
      <c r="AT16">
        <v>129</v>
      </c>
      <c r="AU16">
        <v>58</v>
      </c>
      <c r="AV16">
        <v>119</v>
      </c>
      <c r="AW16">
        <v>45</v>
      </c>
      <c r="AX16">
        <v>129</v>
      </c>
      <c r="AY16">
        <v>127</v>
      </c>
      <c r="AZ16">
        <v>99</v>
      </c>
      <c r="BA16">
        <v>99</v>
      </c>
      <c r="BB16">
        <v>123</v>
      </c>
      <c r="BC16">
        <v>82</v>
      </c>
      <c r="BD16">
        <v>4</v>
      </c>
      <c r="BE16">
        <v>145</v>
      </c>
      <c r="BF16">
        <v>1420</v>
      </c>
      <c r="BG16">
        <v>716</v>
      </c>
      <c r="BH16">
        <v>849</v>
      </c>
      <c r="BI16">
        <v>243</v>
      </c>
      <c r="BJ16">
        <v>183</v>
      </c>
      <c r="BK16">
        <v>186</v>
      </c>
      <c r="BL16">
        <v>40</v>
      </c>
      <c r="BM16">
        <v>127</v>
      </c>
      <c r="BN16">
        <v>370</v>
      </c>
      <c r="BO16">
        <v>656</v>
      </c>
      <c r="BP16">
        <v>413</v>
      </c>
      <c r="BQ16">
        <v>164</v>
      </c>
      <c r="BR16">
        <v>274</v>
      </c>
      <c r="BS16">
        <v>268</v>
      </c>
      <c r="BT16">
        <v>84</v>
      </c>
      <c r="BU16">
        <v>71</v>
      </c>
      <c r="BV16">
        <v>62</v>
      </c>
      <c r="BW16">
        <v>111</v>
      </c>
      <c r="BX16">
        <v>970</v>
      </c>
      <c r="BY16">
        <v>942</v>
      </c>
      <c r="BZ16">
        <v>857</v>
      </c>
    </row>
    <row r="17" spans="1:78" x14ac:dyDescent="0.25">
      <c r="B17" s="7">
        <v>0.26</v>
      </c>
      <c r="C17" s="7">
        <v>0.25</v>
      </c>
      <c r="D17" s="7">
        <v>0.31</v>
      </c>
      <c r="E17" s="7">
        <v>0.28999999999999998</v>
      </c>
      <c r="F17" s="7">
        <v>0.3</v>
      </c>
      <c r="G17" s="7">
        <v>0.25</v>
      </c>
      <c r="H17" s="7">
        <v>0.26</v>
      </c>
      <c r="I17" s="7">
        <v>0.25</v>
      </c>
      <c r="J17" s="7">
        <v>0.25</v>
      </c>
      <c r="K17" s="7">
        <v>0.27</v>
      </c>
      <c r="L17" s="7">
        <v>0.28000000000000003</v>
      </c>
      <c r="M17" s="7">
        <v>0.28000000000000003</v>
      </c>
      <c r="N17" s="7">
        <v>0.24</v>
      </c>
      <c r="O17" s="7">
        <v>0.28999999999999998</v>
      </c>
      <c r="P17" s="7">
        <v>0.33</v>
      </c>
      <c r="Q17" s="7">
        <v>0.26</v>
      </c>
      <c r="R17" s="7">
        <v>0.26</v>
      </c>
      <c r="S17" s="7">
        <v>0.25</v>
      </c>
      <c r="T17" s="7">
        <v>0.27</v>
      </c>
      <c r="U17" s="7">
        <v>0.28999999999999998</v>
      </c>
      <c r="V17" s="7">
        <v>0.26</v>
      </c>
      <c r="W17" s="7">
        <v>0.27</v>
      </c>
      <c r="X17" s="7">
        <v>0.28999999999999998</v>
      </c>
      <c r="Y17" s="7">
        <v>0.26</v>
      </c>
      <c r="Z17" s="7">
        <v>0.26</v>
      </c>
      <c r="AA17" s="7">
        <v>0.26</v>
      </c>
      <c r="AB17" s="7">
        <v>0.26</v>
      </c>
      <c r="AC17" s="7">
        <v>0.25</v>
      </c>
      <c r="AD17" s="7">
        <v>0.25</v>
      </c>
      <c r="AE17" s="7">
        <v>0.35</v>
      </c>
      <c r="AF17" s="7">
        <v>0.27</v>
      </c>
      <c r="AG17" s="7">
        <v>0.2</v>
      </c>
      <c r="AH17" s="7">
        <v>0.26</v>
      </c>
      <c r="AI17" s="7">
        <v>0.25</v>
      </c>
      <c r="AJ17" s="7">
        <v>0.3</v>
      </c>
      <c r="AK17" s="7">
        <v>0.28999999999999998</v>
      </c>
      <c r="AL17" s="7">
        <v>0.21</v>
      </c>
      <c r="AM17" s="7">
        <v>0.28999999999999998</v>
      </c>
      <c r="AN17" s="7">
        <v>0.26</v>
      </c>
      <c r="AO17" s="7">
        <v>0.3</v>
      </c>
      <c r="AP17" s="7">
        <v>0.24</v>
      </c>
      <c r="AQ17" s="7">
        <v>0.26</v>
      </c>
      <c r="AR17" s="7">
        <v>0.34</v>
      </c>
      <c r="AS17" s="7">
        <v>0.23</v>
      </c>
      <c r="AT17" s="7">
        <v>0.23</v>
      </c>
      <c r="AU17" s="7">
        <v>0.17</v>
      </c>
      <c r="AV17" s="7">
        <v>0.24</v>
      </c>
      <c r="AW17" s="7">
        <v>0.31</v>
      </c>
      <c r="AX17" s="7">
        <v>0.31</v>
      </c>
      <c r="AY17" s="7">
        <v>0.24</v>
      </c>
      <c r="AZ17" s="7">
        <v>0.24</v>
      </c>
      <c r="BA17" s="7">
        <v>0.34</v>
      </c>
      <c r="BB17" s="7">
        <v>0.28000000000000003</v>
      </c>
      <c r="BC17" s="7">
        <v>0.26</v>
      </c>
      <c r="BD17" s="7">
        <v>0.15</v>
      </c>
      <c r="BE17" s="7">
        <v>0.16</v>
      </c>
      <c r="BF17" s="7">
        <v>0.28000000000000003</v>
      </c>
      <c r="BG17" s="7">
        <v>0.22</v>
      </c>
      <c r="BH17" s="7">
        <v>0.32</v>
      </c>
      <c r="BI17" s="7">
        <v>0.19</v>
      </c>
      <c r="BJ17" s="7">
        <v>0.21</v>
      </c>
      <c r="BK17" s="7">
        <v>0.24</v>
      </c>
      <c r="BL17" s="7">
        <v>0.2</v>
      </c>
      <c r="BM17" s="7">
        <v>0.14000000000000001</v>
      </c>
      <c r="BN17" s="7">
        <v>0.22</v>
      </c>
      <c r="BO17" s="7">
        <v>0.3</v>
      </c>
      <c r="BP17" s="7">
        <v>0.33</v>
      </c>
      <c r="BQ17" s="7">
        <v>0.16</v>
      </c>
      <c r="BR17" s="7">
        <v>0.17</v>
      </c>
      <c r="BS17" s="7">
        <v>0.18</v>
      </c>
      <c r="BT17" s="7">
        <v>0.19</v>
      </c>
      <c r="BU17" s="7">
        <v>0.13</v>
      </c>
      <c r="BV17" s="7">
        <v>0.21</v>
      </c>
      <c r="BW17" s="7">
        <v>0.15</v>
      </c>
      <c r="BX17" s="7">
        <v>0.24</v>
      </c>
      <c r="BY17" s="7">
        <v>0.23</v>
      </c>
      <c r="BZ17" s="7">
        <v>0.24</v>
      </c>
    </row>
    <row r="18" spans="1:78" x14ac:dyDescent="0.25">
      <c r="A18" t="s">
        <v>329</v>
      </c>
      <c r="B18">
        <v>527</v>
      </c>
      <c r="C18">
        <v>445</v>
      </c>
      <c r="D18">
        <v>52</v>
      </c>
      <c r="E18">
        <v>30</v>
      </c>
      <c r="F18">
        <v>90</v>
      </c>
      <c r="G18">
        <v>243</v>
      </c>
      <c r="H18">
        <v>193</v>
      </c>
      <c r="I18">
        <v>111</v>
      </c>
      <c r="J18">
        <v>147</v>
      </c>
      <c r="K18">
        <v>109</v>
      </c>
      <c r="L18">
        <v>160</v>
      </c>
      <c r="M18">
        <v>168</v>
      </c>
      <c r="N18">
        <v>300</v>
      </c>
      <c r="O18">
        <v>46</v>
      </c>
      <c r="P18">
        <v>12</v>
      </c>
      <c r="Q18">
        <v>115</v>
      </c>
      <c r="R18">
        <v>412</v>
      </c>
      <c r="S18">
        <v>332</v>
      </c>
      <c r="T18">
        <v>106</v>
      </c>
      <c r="U18">
        <v>78</v>
      </c>
      <c r="V18">
        <v>362</v>
      </c>
      <c r="W18">
        <v>65</v>
      </c>
      <c r="X18">
        <v>100</v>
      </c>
      <c r="Y18">
        <v>67</v>
      </c>
      <c r="Z18">
        <v>459</v>
      </c>
      <c r="AA18">
        <v>527</v>
      </c>
      <c r="AB18">
        <v>459</v>
      </c>
      <c r="AC18">
        <v>64</v>
      </c>
      <c r="AD18">
        <v>426</v>
      </c>
      <c r="AE18">
        <v>33</v>
      </c>
      <c r="AF18">
        <v>429</v>
      </c>
      <c r="AG18">
        <v>62</v>
      </c>
      <c r="AH18">
        <v>4</v>
      </c>
      <c r="AI18">
        <v>374</v>
      </c>
      <c r="AJ18">
        <v>46</v>
      </c>
      <c r="AK18">
        <v>92</v>
      </c>
      <c r="AL18">
        <v>191</v>
      </c>
      <c r="AM18">
        <v>276</v>
      </c>
      <c r="AN18">
        <v>4</v>
      </c>
      <c r="AO18">
        <v>56</v>
      </c>
      <c r="AP18">
        <v>42</v>
      </c>
      <c r="AQ18">
        <v>71</v>
      </c>
      <c r="AR18">
        <v>37</v>
      </c>
      <c r="AS18">
        <v>25</v>
      </c>
      <c r="AT18">
        <v>57</v>
      </c>
      <c r="AU18">
        <v>26</v>
      </c>
      <c r="AV18">
        <v>38</v>
      </c>
      <c r="AW18">
        <v>14</v>
      </c>
      <c r="AX18">
        <v>38</v>
      </c>
      <c r="AY18">
        <v>47</v>
      </c>
      <c r="AZ18">
        <v>41</v>
      </c>
      <c r="BA18">
        <v>24</v>
      </c>
      <c r="BB18">
        <v>41</v>
      </c>
      <c r="BC18">
        <v>24</v>
      </c>
      <c r="BD18">
        <v>2</v>
      </c>
      <c r="BE18">
        <v>60</v>
      </c>
      <c r="BF18">
        <v>467</v>
      </c>
      <c r="BG18">
        <v>271</v>
      </c>
      <c r="BH18">
        <v>256</v>
      </c>
      <c r="BI18">
        <v>85</v>
      </c>
      <c r="BJ18">
        <v>81</v>
      </c>
      <c r="BK18">
        <v>81</v>
      </c>
      <c r="BL18">
        <v>16</v>
      </c>
      <c r="BM18">
        <v>54</v>
      </c>
      <c r="BN18">
        <v>145</v>
      </c>
      <c r="BO18">
        <v>213</v>
      </c>
      <c r="BP18">
        <v>114</v>
      </c>
      <c r="BQ18">
        <v>56</v>
      </c>
      <c r="BR18">
        <v>119</v>
      </c>
      <c r="BS18">
        <v>107</v>
      </c>
      <c r="BT18">
        <v>32</v>
      </c>
      <c r="BU18">
        <v>36</v>
      </c>
      <c r="BV18">
        <v>22</v>
      </c>
      <c r="BW18">
        <v>37</v>
      </c>
      <c r="BX18">
        <v>363</v>
      </c>
      <c r="BY18">
        <v>373</v>
      </c>
      <c r="BZ18">
        <v>322</v>
      </c>
    </row>
    <row r="19" spans="1:78" x14ac:dyDescent="0.25">
      <c r="B19" s="7">
        <v>0.09</v>
      </c>
      <c r="C19" s="7">
        <v>0.09</v>
      </c>
      <c r="D19" s="7">
        <v>0.09</v>
      </c>
      <c r="E19" s="7">
        <v>0.09</v>
      </c>
      <c r="F19" s="7">
        <v>0.08</v>
      </c>
      <c r="G19" s="7">
        <v>0.08</v>
      </c>
      <c r="H19" s="7">
        <v>0.11</v>
      </c>
      <c r="I19" s="7">
        <v>0.08</v>
      </c>
      <c r="J19" s="7">
        <v>0.08</v>
      </c>
      <c r="K19" s="7">
        <v>0.09</v>
      </c>
      <c r="L19" s="7">
        <v>0.11</v>
      </c>
      <c r="M19" s="7">
        <v>0.1</v>
      </c>
      <c r="N19" s="7">
        <v>0.09</v>
      </c>
      <c r="O19" s="7">
        <v>7.0000000000000007E-2</v>
      </c>
      <c r="P19" s="7">
        <v>0.06</v>
      </c>
      <c r="Q19" s="7">
        <v>0.12</v>
      </c>
      <c r="R19" s="7">
        <v>0.08</v>
      </c>
      <c r="S19" s="7">
        <v>0.09</v>
      </c>
      <c r="T19" s="7">
        <v>0.09</v>
      </c>
      <c r="U19" s="7">
        <v>0.08</v>
      </c>
      <c r="V19" s="7">
        <v>0.08</v>
      </c>
      <c r="W19" s="7">
        <v>0.11</v>
      </c>
      <c r="X19" s="7">
        <v>0.11</v>
      </c>
      <c r="Y19" s="7">
        <v>0.09</v>
      </c>
      <c r="Z19" s="7">
        <v>0.09</v>
      </c>
      <c r="AA19" s="7">
        <v>0.09</v>
      </c>
      <c r="AB19" s="7">
        <v>0.09</v>
      </c>
      <c r="AC19" s="7">
        <v>0.09</v>
      </c>
      <c r="AD19" s="7">
        <v>0.09</v>
      </c>
      <c r="AE19" s="7">
        <v>0.06</v>
      </c>
      <c r="AF19" s="7">
        <v>0.09</v>
      </c>
      <c r="AG19" s="7">
        <v>7.0000000000000007E-2</v>
      </c>
      <c r="AH19" s="7">
        <v>0.09</v>
      </c>
      <c r="AI19" s="7">
        <v>0.09</v>
      </c>
      <c r="AJ19" s="7">
        <v>0.08</v>
      </c>
      <c r="AK19" s="7">
        <v>0.09</v>
      </c>
      <c r="AL19" s="7">
        <v>0.08</v>
      </c>
      <c r="AM19" s="7">
        <v>0.1</v>
      </c>
      <c r="AN19" s="7">
        <v>7.0000000000000007E-2</v>
      </c>
      <c r="AO19" s="7">
        <v>0.08</v>
      </c>
      <c r="AP19" s="7">
        <v>7.0000000000000007E-2</v>
      </c>
      <c r="AQ19" s="7">
        <v>0.13</v>
      </c>
      <c r="AR19" s="7">
        <v>7.0000000000000007E-2</v>
      </c>
      <c r="AS19" s="7">
        <v>0.08</v>
      </c>
      <c r="AT19" s="7">
        <v>0.1</v>
      </c>
      <c r="AU19" s="7">
        <v>7.0000000000000007E-2</v>
      </c>
      <c r="AV19" s="7">
        <v>0.08</v>
      </c>
      <c r="AW19" s="7">
        <v>0.09</v>
      </c>
      <c r="AX19" s="7">
        <v>0.09</v>
      </c>
      <c r="AY19" s="7">
        <v>0.09</v>
      </c>
      <c r="AZ19" s="7">
        <v>0.1</v>
      </c>
      <c r="BA19" s="7">
        <v>0.08</v>
      </c>
      <c r="BB19" s="7">
        <v>0.09</v>
      </c>
      <c r="BC19" s="7">
        <v>0.08</v>
      </c>
      <c r="BD19" s="7">
        <v>7.0000000000000007E-2</v>
      </c>
      <c r="BE19" s="7">
        <v>7.0000000000000007E-2</v>
      </c>
      <c r="BF19" s="7">
        <v>0.09</v>
      </c>
      <c r="BG19" s="7">
        <v>0.08</v>
      </c>
      <c r="BH19" s="7">
        <v>0.1</v>
      </c>
      <c r="BI19" s="7">
        <v>7.0000000000000007E-2</v>
      </c>
      <c r="BJ19" s="7">
        <v>0.09</v>
      </c>
      <c r="BK19" s="7">
        <v>0.11</v>
      </c>
      <c r="BL19" s="7">
        <v>0.08</v>
      </c>
      <c r="BM19" s="7">
        <v>0.06</v>
      </c>
      <c r="BN19" s="7">
        <v>0.09</v>
      </c>
      <c r="BO19" s="7">
        <v>0.1</v>
      </c>
      <c r="BP19" s="7">
        <v>0.09</v>
      </c>
      <c r="BQ19" s="7">
        <v>0.06</v>
      </c>
      <c r="BR19" s="7">
        <v>0.08</v>
      </c>
      <c r="BS19" s="7">
        <v>7.0000000000000007E-2</v>
      </c>
      <c r="BT19" s="7">
        <v>7.0000000000000007E-2</v>
      </c>
      <c r="BU19" s="7">
        <v>7.0000000000000007E-2</v>
      </c>
      <c r="BV19" s="7">
        <v>7.0000000000000007E-2</v>
      </c>
      <c r="BW19" s="7">
        <v>0.05</v>
      </c>
      <c r="BX19" s="7">
        <v>0.09</v>
      </c>
      <c r="BY19" s="7">
        <v>0.09</v>
      </c>
      <c r="BZ19" s="7">
        <v>0.09</v>
      </c>
    </row>
    <row r="20" spans="1:78" x14ac:dyDescent="0.25">
      <c r="A20" t="s">
        <v>330</v>
      </c>
      <c r="B20">
        <v>117</v>
      </c>
      <c r="C20">
        <v>93</v>
      </c>
      <c r="D20">
        <v>17</v>
      </c>
      <c r="E20">
        <v>7</v>
      </c>
      <c r="F20">
        <v>9</v>
      </c>
      <c r="G20">
        <v>66</v>
      </c>
      <c r="H20">
        <v>42</v>
      </c>
      <c r="I20">
        <v>22</v>
      </c>
      <c r="J20">
        <v>30</v>
      </c>
      <c r="K20">
        <v>30</v>
      </c>
      <c r="L20">
        <v>34</v>
      </c>
      <c r="M20">
        <v>37</v>
      </c>
      <c r="N20">
        <v>62</v>
      </c>
      <c r="O20">
        <v>18</v>
      </c>
      <c r="P20">
        <v>1</v>
      </c>
      <c r="Q20">
        <v>31</v>
      </c>
      <c r="R20">
        <v>86</v>
      </c>
      <c r="S20">
        <v>66</v>
      </c>
      <c r="T20">
        <v>22</v>
      </c>
      <c r="U20">
        <v>25</v>
      </c>
      <c r="V20">
        <v>76</v>
      </c>
      <c r="W20">
        <v>14</v>
      </c>
      <c r="X20">
        <v>26</v>
      </c>
      <c r="Y20">
        <v>18</v>
      </c>
      <c r="Z20">
        <v>99</v>
      </c>
      <c r="AA20">
        <v>116</v>
      </c>
      <c r="AB20">
        <v>97</v>
      </c>
      <c r="AC20">
        <v>14</v>
      </c>
      <c r="AD20">
        <v>93</v>
      </c>
      <c r="AE20">
        <v>8</v>
      </c>
      <c r="AF20">
        <v>93</v>
      </c>
      <c r="AG20">
        <v>19</v>
      </c>
      <c r="AH20">
        <v>1</v>
      </c>
      <c r="AI20">
        <v>59</v>
      </c>
      <c r="AJ20">
        <v>18</v>
      </c>
      <c r="AK20">
        <v>35</v>
      </c>
      <c r="AL20">
        <v>37</v>
      </c>
      <c r="AM20">
        <v>64</v>
      </c>
      <c r="AN20">
        <v>4</v>
      </c>
      <c r="AO20">
        <v>11</v>
      </c>
      <c r="AP20">
        <v>8</v>
      </c>
      <c r="AQ20">
        <v>6</v>
      </c>
      <c r="AR20">
        <v>8</v>
      </c>
      <c r="AS20">
        <v>7</v>
      </c>
      <c r="AT20">
        <v>10</v>
      </c>
      <c r="AU20">
        <v>5</v>
      </c>
      <c r="AV20">
        <v>12</v>
      </c>
      <c r="AW20">
        <v>8</v>
      </c>
      <c r="AX20">
        <v>9</v>
      </c>
      <c r="AY20">
        <v>12</v>
      </c>
      <c r="AZ20">
        <v>3</v>
      </c>
      <c r="BA20">
        <v>5</v>
      </c>
      <c r="BB20">
        <v>10</v>
      </c>
      <c r="BC20">
        <v>15</v>
      </c>
      <c r="BD20">
        <v>0</v>
      </c>
      <c r="BE20">
        <v>13</v>
      </c>
      <c r="BF20">
        <v>104</v>
      </c>
      <c r="BG20">
        <v>53</v>
      </c>
      <c r="BH20">
        <v>64</v>
      </c>
      <c r="BI20">
        <v>19</v>
      </c>
      <c r="BJ20">
        <v>15</v>
      </c>
      <c r="BK20">
        <v>15</v>
      </c>
      <c r="BL20">
        <v>1</v>
      </c>
      <c r="BM20">
        <v>14</v>
      </c>
      <c r="BN20">
        <v>26</v>
      </c>
      <c r="BO20">
        <v>45</v>
      </c>
      <c r="BP20">
        <v>33</v>
      </c>
      <c r="BQ20">
        <v>11</v>
      </c>
      <c r="BR20">
        <v>25</v>
      </c>
      <c r="BS20">
        <v>25</v>
      </c>
      <c r="BT20">
        <v>4</v>
      </c>
      <c r="BU20">
        <v>9</v>
      </c>
      <c r="BV20">
        <v>0</v>
      </c>
      <c r="BW20">
        <v>11</v>
      </c>
      <c r="BX20">
        <v>79</v>
      </c>
      <c r="BY20">
        <v>80</v>
      </c>
      <c r="BZ20">
        <v>74</v>
      </c>
    </row>
    <row r="21" spans="1:78" x14ac:dyDescent="0.25">
      <c r="B21" s="7">
        <v>0.02</v>
      </c>
      <c r="C21" s="7">
        <v>0.02</v>
      </c>
      <c r="D21" s="7">
        <v>0.03</v>
      </c>
      <c r="E21" s="7">
        <v>0.02</v>
      </c>
      <c r="F21" s="7">
        <v>0.01</v>
      </c>
      <c r="G21" s="7">
        <v>0.02</v>
      </c>
      <c r="H21" s="7">
        <v>0.02</v>
      </c>
      <c r="I21" s="7">
        <v>0.02</v>
      </c>
      <c r="J21" s="7">
        <v>0.02</v>
      </c>
      <c r="K21" s="7">
        <v>0.02</v>
      </c>
      <c r="L21" s="7">
        <v>0.02</v>
      </c>
      <c r="M21" s="7">
        <v>0.02</v>
      </c>
      <c r="N21" s="7">
        <v>0.02</v>
      </c>
      <c r="O21" s="7">
        <v>0.03</v>
      </c>
      <c r="P21">
        <v>0</v>
      </c>
      <c r="Q21" s="7">
        <v>0.03</v>
      </c>
      <c r="R21" s="7">
        <v>0.02</v>
      </c>
      <c r="S21" s="7">
        <v>0.02</v>
      </c>
      <c r="T21" s="7">
        <v>0.02</v>
      </c>
      <c r="U21" s="7">
        <v>0.03</v>
      </c>
      <c r="V21" s="7">
        <v>0.02</v>
      </c>
      <c r="W21" s="7">
        <v>0.02</v>
      </c>
      <c r="X21" s="7">
        <v>0.03</v>
      </c>
      <c r="Y21" s="7">
        <v>0.03</v>
      </c>
      <c r="Z21" s="7">
        <v>0.02</v>
      </c>
      <c r="AA21" s="7">
        <v>0.02</v>
      </c>
      <c r="AB21" s="7">
        <v>0.02</v>
      </c>
      <c r="AC21" s="7">
        <v>0.02</v>
      </c>
      <c r="AD21" s="7">
        <v>0.02</v>
      </c>
      <c r="AE21" s="7">
        <v>0.01</v>
      </c>
      <c r="AF21" s="7">
        <v>0.02</v>
      </c>
      <c r="AG21" s="7">
        <v>0.02</v>
      </c>
      <c r="AH21" s="7">
        <v>0.01</v>
      </c>
      <c r="AI21" s="7">
        <v>0.01</v>
      </c>
      <c r="AJ21" s="7">
        <v>0.03</v>
      </c>
      <c r="AK21" s="7">
        <v>0.04</v>
      </c>
      <c r="AL21" s="7">
        <v>0.02</v>
      </c>
      <c r="AM21" s="7">
        <v>0.02</v>
      </c>
      <c r="AN21" s="7">
        <v>7.0000000000000007E-2</v>
      </c>
      <c r="AO21" s="7">
        <v>0.02</v>
      </c>
      <c r="AP21" s="7">
        <v>0.01</v>
      </c>
      <c r="AQ21" s="7">
        <v>0.01</v>
      </c>
      <c r="AR21" s="7">
        <v>0.02</v>
      </c>
      <c r="AS21" s="7">
        <v>0.02</v>
      </c>
      <c r="AT21" s="7">
        <v>0.02</v>
      </c>
      <c r="AU21" s="7">
        <v>0.02</v>
      </c>
      <c r="AV21" s="7">
        <v>0.02</v>
      </c>
      <c r="AW21" s="7">
        <v>0.06</v>
      </c>
      <c r="AX21" s="7">
        <v>0.02</v>
      </c>
      <c r="AY21" s="7">
        <v>0.02</v>
      </c>
      <c r="AZ21" s="7">
        <v>0.01</v>
      </c>
      <c r="BA21" s="7">
        <v>0.02</v>
      </c>
      <c r="BB21" s="7">
        <v>0.02</v>
      </c>
      <c r="BC21" s="7">
        <v>0.05</v>
      </c>
      <c r="BD21" t="s">
        <v>108</v>
      </c>
      <c r="BE21" s="7">
        <v>0.01</v>
      </c>
      <c r="BF21" s="7">
        <v>0.02</v>
      </c>
      <c r="BG21" s="7">
        <v>0.02</v>
      </c>
      <c r="BH21" s="7">
        <v>0.02</v>
      </c>
      <c r="BI21" s="7">
        <v>0.01</v>
      </c>
      <c r="BJ21" s="7">
        <v>0.02</v>
      </c>
      <c r="BK21" s="7">
        <v>0.02</v>
      </c>
      <c r="BL21" s="7">
        <v>0.01</v>
      </c>
      <c r="BM21" s="7">
        <v>0.02</v>
      </c>
      <c r="BN21" s="7">
        <v>0.02</v>
      </c>
      <c r="BO21" s="7">
        <v>0.02</v>
      </c>
      <c r="BP21" s="7">
        <v>0.03</v>
      </c>
      <c r="BQ21" s="7">
        <v>0.01</v>
      </c>
      <c r="BR21" s="7">
        <v>0.02</v>
      </c>
      <c r="BS21" s="7">
        <v>0.02</v>
      </c>
      <c r="BT21" s="7">
        <v>0.01</v>
      </c>
      <c r="BU21" s="7">
        <v>0.02</v>
      </c>
      <c r="BV21">
        <v>0</v>
      </c>
      <c r="BW21" s="7">
        <v>0.01</v>
      </c>
      <c r="BX21" s="7">
        <v>0.02</v>
      </c>
      <c r="BY21" s="7">
        <v>0.02</v>
      </c>
      <c r="BZ21" s="7">
        <v>0.02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3251</v>
      </c>
      <c r="C24">
        <v>2781</v>
      </c>
      <c r="D24">
        <v>284</v>
      </c>
      <c r="E24">
        <v>186</v>
      </c>
      <c r="F24">
        <v>633</v>
      </c>
      <c r="G24">
        <v>1810</v>
      </c>
      <c r="H24">
        <v>808</v>
      </c>
      <c r="I24">
        <v>867</v>
      </c>
      <c r="J24">
        <v>1083</v>
      </c>
      <c r="K24">
        <v>656</v>
      </c>
      <c r="L24">
        <v>644</v>
      </c>
      <c r="M24">
        <v>786</v>
      </c>
      <c r="N24">
        <v>2079</v>
      </c>
      <c r="O24">
        <v>309</v>
      </c>
      <c r="P24">
        <v>78</v>
      </c>
      <c r="Q24">
        <v>447</v>
      </c>
      <c r="R24">
        <v>2804</v>
      </c>
      <c r="S24">
        <v>2098</v>
      </c>
      <c r="T24">
        <v>654</v>
      </c>
      <c r="U24">
        <v>458</v>
      </c>
      <c r="V24">
        <v>2603</v>
      </c>
      <c r="W24">
        <v>313</v>
      </c>
      <c r="X24">
        <v>322</v>
      </c>
      <c r="Y24">
        <v>362</v>
      </c>
      <c r="Z24">
        <v>2889</v>
      </c>
      <c r="AA24">
        <v>3245</v>
      </c>
      <c r="AB24">
        <v>2883</v>
      </c>
      <c r="AC24">
        <v>405</v>
      </c>
      <c r="AD24">
        <v>2596</v>
      </c>
      <c r="AE24">
        <v>226</v>
      </c>
      <c r="AF24">
        <v>2481</v>
      </c>
      <c r="AG24">
        <v>604</v>
      </c>
      <c r="AH24">
        <v>24</v>
      </c>
      <c r="AI24">
        <v>2503</v>
      </c>
      <c r="AJ24">
        <v>244</v>
      </c>
      <c r="AK24">
        <v>453</v>
      </c>
      <c r="AL24">
        <v>1491</v>
      </c>
      <c r="AM24">
        <v>1418</v>
      </c>
      <c r="AN24">
        <v>32</v>
      </c>
      <c r="AO24">
        <v>306</v>
      </c>
      <c r="AP24">
        <v>350</v>
      </c>
      <c r="AQ24">
        <v>296</v>
      </c>
      <c r="AR24">
        <v>252</v>
      </c>
      <c r="AS24">
        <v>175</v>
      </c>
      <c r="AT24">
        <v>327</v>
      </c>
      <c r="AU24">
        <v>214</v>
      </c>
      <c r="AV24">
        <v>300</v>
      </c>
      <c r="AW24">
        <v>74</v>
      </c>
      <c r="AX24">
        <v>206</v>
      </c>
      <c r="AY24">
        <v>302</v>
      </c>
      <c r="AZ24">
        <v>223</v>
      </c>
      <c r="BA24">
        <v>149</v>
      </c>
      <c r="BB24">
        <v>216</v>
      </c>
      <c r="BC24">
        <v>153</v>
      </c>
      <c r="BD24">
        <v>15</v>
      </c>
      <c r="BE24">
        <v>625</v>
      </c>
      <c r="BF24">
        <v>2626</v>
      </c>
      <c r="BG24">
        <v>2045</v>
      </c>
      <c r="BH24">
        <v>1206</v>
      </c>
      <c r="BI24">
        <v>905</v>
      </c>
      <c r="BJ24">
        <v>534</v>
      </c>
      <c r="BK24">
        <v>423</v>
      </c>
      <c r="BL24">
        <v>124</v>
      </c>
      <c r="BM24">
        <v>671</v>
      </c>
      <c r="BN24">
        <v>1050</v>
      </c>
      <c r="BO24">
        <v>1057</v>
      </c>
      <c r="BP24">
        <v>473</v>
      </c>
      <c r="BQ24">
        <v>736</v>
      </c>
      <c r="BR24">
        <v>1095</v>
      </c>
      <c r="BS24">
        <v>1075</v>
      </c>
      <c r="BT24">
        <v>294</v>
      </c>
      <c r="BU24">
        <v>398</v>
      </c>
      <c r="BV24">
        <v>195</v>
      </c>
      <c r="BW24">
        <v>572</v>
      </c>
      <c r="BX24">
        <v>2257</v>
      </c>
      <c r="BY24">
        <v>2313</v>
      </c>
      <c r="BZ24">
        <v>1965</v>
      </c>
    </row>
    <row r="25" spans="1:78" x14ac:dyDescent="0.25">
      <c r="B25" s="7">
        <v>0.54</v>
      </c>
      <c r="C25" s="7">
        <v>0.55000000000000004</v>
      </c>
      <c r="D25" s="7">
        <v>0.51</v>
      </c>
      <c r="E25" s="7">
        <v>0.52</v>
      </c>
      <c r="F25" s="7">
        <v>0.54</v>
      </c>
      <c r="G25" s="7">
        <v>0.57999999999999996</v>
      </c>
      <c r="H25" s="7">
        <v>0.47</v>
      </c>
      <c r="I25" s="7">
        <v>0.6</v>
      </c>
      <c r="J25" s="7">
        <v>0.56999999999999995</v>
      </c>
      <c r="K25" s="7">
        <v>0.53</v>
      </c>
      <c r="L25" s="7">
        <v>0.46</v>
      </c>
      <c r="M25" s="7">
        <v>0.47</v>
      </c>
      <c r="N25" s="7">
        <v>0.6</v>
      </c>
      <c r="O25" s="7">
        <v>0.48</v>
      </c>
      <c r="P25" s="7">
        <v>0.4</v>
      </c>
      <c r="Q25" s="7">
        <v>0.47</v>
      </c>
      <c r="R25" s="7">
        <v>0.56000000000000005</v>
      </c>
      <c r="S25" s="7">
        <v>0.56999999999999995</v>
      </c>
      <c r="T25" s="7">
        <v>0.53</v>
      </c>
      <c r="U25" s="7">
        <v>0.47</v>
      </c>
      <c r="V25" s="7">
        <v>0.59</v>
      </c>
      <c r="W25" s="7">
        <v>0.52</v>
      </c>
      <c r="X25" s="7">
        <v>0.37</v>
      </c>
      <c r="Y25" s="7">
        <v>0.5</v>
      </c>
      <c r="Z25" s="7">
        <v>0.55000000000000004</v>
      </c>
      <c r="AA25" s="7">
        <v>0.54</v>
      </c>
      <c r="AB25" s="7">
        <v>0.55000000000000004</v>
      </c>
      <c r="AC25" s="7">
        <v>0.56999999999999995</v>
      </c>
      <c r="AD25" s="7">
        <v>0.55000000000000004</v>
      </c>
      <c r="AE25" s="7">
        <v>0.43</v>
      </c>
      <c r="AF25" s="7">
        <v>0.53</v>
      </c>
      <c r="AG25" s="7">
        <v>0.66</v>
      </c>
      <c r="AH25" s="7">
        <v>0.62</v>
      </c>
      <c r="AI25" s="7">
        <v>0.57999999999999996</v>
      </c>
      <c r="AJ25" s="7">
        <v>0.44</v>
      </c>
      <c r="AK25" s="7">
        <v>0.46</v>
      </c>
      <c r="AL25" s="7">
        <v>0.63</v>
      </c>
      <c r="AM25" s="7">
        <v>0.5</v>
      </c>
      <c r="AN25" s="7">
        <v>0.53</v>
      </c>
      <c r="AO25" s="7">
        <v>0.44</v>
      </c>
      <c r="AP25" s="7">
        <v>0.59</v>
      </c>
      <c r="AQ25" s="7">
        <v>0.52</v>
      </c>
      <c r="AR25" s="7">
        <v>0.46</v>
      </c>
      <c r="AS25" s="7">
        <v>0.55000000000000004</v>
      </c>
      <c r="AT25" s="7">
        <v>0.59</v>
      </c>
      <c r="AU25" s="7">
        <v>0.61</v>
      </c>
      <c r="AV25" s="7">
        <v>0.61</v>
      </c>
      <c r="AW25" s="7">
        <v>0.52</v>
      </c>
      <c r="AX25" s="7">
        <v>0.5</v>
      </c>
      <c r="AY25" s="7">
        <v>0.56999999999999995</v>
      </c>
      <c r="AZ25" s="7">
        <v>0.54</v>
      </c>
      <c r="BA25" s="7">
        <v>0.51</v>
      </c>
      <c r="BB25" s="7">
        <v>0.49</v>
      </c>
      <c r="BC25" s="7">
        <v>0.49</v>
      </c>
      <c r="BD25" s="7">
        <v>0.6</v>
      </c>
      <c r="BE25" s="7">
        <v>0.69</v>
      </c>
      <c r="BF25" s="7">
        <v>0.52</v>
      </c>
      <c r="BG25" s="7">
        <v>0.62</v>
      </c>
      <c r="BH25" s="7">
        <v>0.45</v>
      </c>
      <c r="BI25" s="7">
        <v>0.7</v>
      </c>
      <c r="BJ25" s="7">
        <v>0.62</v>
      </c>
      <c r="BK25" s="7">
        <v>0.55000000000000004</v>
      </c>
      <c r="BL25" s="7">
        <v>0.62</v>
      </c>
      <c r="BM25" s="7">
        <v>0.76</v>
      </c>
      <c r="BN25" s="7">
        <v>0.62</v>
      </c>
      <c r="BO25" s="7">
        <v>0.49</v>
      </c>
      <c r="BP25" s="7">
        <v>0.38</v>
      </c>
      <c r="BQ25" s="7">
        <v>0.73</v>
      </c>
      <c r="BR25" s="7">
        <v>0.7</v>
      </c>
      <c r="BS25" s="7">
        <v>0.7</v>
      </c>
      <c r="BT25" s="7">
        <v>0.65</v>
      </c>
      <c r="BU25" s="7">
        <v>0.74</v>
      </c>
      <c r="BV25" s="7">
        <v>0.66</v>
      </c>
      <c r="BW25" s="7">
        <v>0.76</v>
      </c>
      <c r="BX25" s="7">
        <v>0.56000000000000005</v>
      </c>
      <c r="BY25" s="7">
        <v>0.57999999999999996</v>
      </c>
      <c r="BZ25" s="7">
        <v>0.56000000000000005</v>
      </c>
    </row>
    <row r="26" spans="1:78" x14ac:dyDescent="0.25">
      <c r="A26" t="s">
        <v>332</v>
      </c>
      <c r="B26">
        <v>644</v>
      </c>
      <c r="C26">
        <v>538</v>
      </c>
      <c r="D26">
        <v>68</v>
      </c>
      <c r="E26">
        <v>37</v>
      </c>
      <c r="F26">
        <v>100</v>
      </c>
      <c r="G26">
        <v>309</v>
      </c>
      <c r="H26">
        <v>235</v>
      </c>
      <c r="I26">
        <v>133</v>
      </c>
      <c r="J26">
        <v>177</v>
      </c>
      <c r="K26">
        <v>140</v>
      </c>
      <c r="L26">
        <v>194</v>
      </c>
      <c r="M26">
        <v>205</v>
      </c>
      <c r="N26">
        <v>362</v>
      </c>
      <c r="O26">
        <v>64</v>
      </c>
      <c r="P26">
        <v>13</v>
      </c>
      <c r="Q26">
        <v>146</v>
      </c>
      <c r="R26">
        <v>498</v>
      </c>
      <c r="S26">
        <v>398</v>
      </c>
      <c r="T26">
        <v>128</v>
      </c>
      <c r="U26">
        <v>103</v>
      </c>
      <c r="V26">
        <v>438</v>
      </c>
      <c r="W26">
        <v>79</v>
      </c>
      <c r="X26">
        <v>126</v>
      </c>
      <c r="Y26">
        <v>86</v>
      </c>
      <c r="Z26">
        <v>558</v>
      </c>
      <c r="AA26">
        <v>643</v>
      </c>
      <c r="AB26">
        <v>557</v>
      </c>
      <c r="AC26">
        <v>78</v>
      </c>
      <c r="AD26">
        <v>520</v>
      </c>
      <c r="AE26">
        <v>41</v>
      </c>
      <c r="AF26">
        <v>522</v>
      </c>
      <c r="AG26">
        <v>81</v>
      </c>
      <c r="AH26">
        <v>4</v>
      </c>
      <c r="AI26">
        <v>433</v>
      </c>
      <c r="AJ26">
        <v>64</v>
      </c>
      <c r="AK26">
        <v>127</v>
      </c>
      <c r="AL26">
        <v>228</v>
      </c>
      <c r="AM26">
        <v>340</v>
      </c>
      <c r="AN26">
        <v>8</v>
      </c>
      <c r="AO26">
        <v>67</v>
      </c>
      <c r="AP26">
        <v>50</v>
      </c>
      <c r="AQ26">
        <v>77</v>
      </c>
      <c r="AR26">
        <v>45</v>
      </c>
      <c r="AS26">
        <v>32</v>
      </c>
      <c r="AT26">
        <v>66</v>
      </c>
      <c r="AU26">
        <v>31</v>
      </c>
      <c r="AV26">
        <v>50</v>
      </c>
      <c r="AW26">
        <v>22</v>
      </c>
      <c r="AX26">
        <v>47</v>
      </c>
      <c r="AY26">
        <v>58</v>
      </c>
      <c r="AZ26">
        <v>44</v>
      </c>
      <c r="BA26">
        <v>29</v>
      </c>
      <c r="BB26">
        <v>51</v>
      </c>
      <c r="BC26">
        <v>39</v>
      </c>
      <c r="BD26">
        <v>2</v>
      </c>
      <c r="BE26">
        <v>73</v>
      </c>
      <c r="BF26">
        <v>571</v>
      </c>
      <c r="BG26">
        <v>324</v>
      </c>
      <c r="BH26">
        <v>320</v>
      </c>
      <c r="BI26">
        <v>104</v>
      </c>
      <c r="BJ26">
        <v>96</v>
      </c>
      <c r="BK26">
        <v>96</v>
      </c>
      <c r="BL26">
        <v>18</v>
      </c>
      <c r="BM26">
        <v>68</v>
      </c>
      <c r="BN26">
        <v>171</v>
      </c>
      <c r="BO26">
        <v>258</v>
      </c>
      <c r="BP26">
        <v>147</v>
      </c>
      <c r="BQ26">
        <v>67</v>
      </c>
      <c r="BR26">
        <v>144</v>
      </c>
      <c r="BS26">
        <v>132</v>
      </c>
      <c r="BT26">
        <v>36</v>
      </c>
      <c r="BU26">
        <v>45</v>
      </c>
      <c r="BV26">
        <v>22</v>
      </c>
      <c r="BW26">
        <v>48</v>
      </c>
      <c r="BX26">
        <v>442</v>
      </c>
      <c r="BY26">
        <v>453</v>
      </c>
      <c r="BZ26">
        <v>396</v>
      </c>
    </row>
    <row r="27" spans="1:78" x14ac:dyDescent="0.25">
      <c r="B27" s="7">
        <v>0.11</v>
      </c>
      <c r="C27" s="7">
        <v>0.11</v>
      </c>
      <c r="D27" s="7">
        <v>0.12</v>
      </c>
      <c r="E27" s="7">
        <v>0.11</v>
      </c>
      <c r="F27" s="7">
        <v>0.08</v>
      </c>
      <c r="G27" s="7">
        <v>0.1</v>
      </c>
      <c r="H27" s="7">
        <v>0.14000000000000001</v>
      </c>
      <c r="I27" s="7">
        <v>0.09</v>
      </c>
      <c r="J27" s="7">
        <v>0.09</v>
      </c>
      <c r="K27" s="7">
        <v>0.11</v>
      </c>
      <c r="L27" s="7">
        <v>0.14000000000000001</v>
      </c>
      <c r="M27" s="7">
        <v>0.12</v>
      </c>
      <c r="N27" s="7">
        <v>0.1</v>
      </c>
      <c r="O27" s="7">
        <v>0.1</v>
      </c>
      <c r="P27" s="7">
        <v>7.0000000000000007E-2</v>
      </c>
      <c r="Q27" s="7">
        <v>0.15</v>
      </c>
      <c r="R27" s="7">
        <v>0.1</v>
      </c>
      <c r="S27" s="7">
        <v>0.11</v>
      </c>
      <c r="T27" s="7">
        <v>0.1</v>
      </c>
      <c r="U27" s="7">
        <v>0.11</v>
      </c>
      <c r="V27" s="7">
        <v>0.1</v>
      </c>
      <c r="W27" s="7">
        <v>0.13</v>
      </c>
      <c r="X27" s="7">
        <v>0.14000000000000001</v>
      </c>
      <c r="Y27" s="7">
        <v>0.12</v>
      </c>
      <c r="Z27" s="7">
        <v>0.11</v>
      </c>
      <c r="AA27" s="7">
        <v>0.11</v>
      </c>
      <c r="AB27" s="7">
        <v>0.11</v>
      </c>
      <c r="AC27" s="7">
        <v>0.11</v>
      </c>
      <c r="AD27" s="7">
        <v>0.11</v>
      </c>
      <c r="AE27" s="7">
        <v>0.08</v>
      </c>
      <c r="AF27" s="7">
        <v>0.11</v>
      </c>
      <c r="AG27" s="7">
        <v>0.09</v>
      </c>
      <c r="AH27" s="7">
        <v>0.1</v>
      </c>
      <c r="AI27" s="7">
        <v>0.1</v>
      </c>
      <c r="AJ27" s="7">
        <v>0.12</v>
      </c>
      <c r="AK27" s="7">
        <v>0.13</v>
      </c>
      <c r="AL27" s="7">
        <v>0.1</v>
      </c>
      <c r="AM27" s="7">
        <v>0.12</v>
      </c>
      <c r="AN27" s="7">
        <v>0.13</v>
      </c>
      <c r="AO27" s="7">
        <v>0.1</v>
      </c>
      <c r="AP27" s="7">
        <v>0.08</v>
      </c>
      <c r="AQ27" s="7">
        <v>0.14000000000000001</v>
      </c>
      <c r="AR27" s="7">
        <v>0.08</v>
      </c>
      <c r="AS27" s="7">
        <v>0.1</v>
      </c>
      <c r="AT27" s="7">
        <v>0.12</v>
      </c>
      <c r="AU27" s="7">
        <v>0.09</v>
      </c>
      <c r="AV27" s="7">
        <v>0.1</v>
      </c>
      <c r="AW27" s="7">
        <v>0.15</v>
      </c>
      <c r="AX27" s="7">
        <v>0.11</v>
      </c>
      <c r="AY27" s="7">
        <v>0.11</v>
      </c>
      <c r="AZ27" s="7">
        <v>0.11</v>
      </c>
      <c r="BA27" s="7">
        <v>0.1</v>
      </c>
      <c r="BB27" s="7">
        <v>0.12</v>
      </c>
      <c r="BC27" s="7">
        <v>0.12</v>
      </c>
      <c r="BD27" s="7">
        <v>7.0000000000000007E-2</v>
      </c>
      <c r="BE27" s="7">
        <v>0.08</v>
      </c>
      <c r="BF27" s="7">
        <v>0.11</v>
      </c>
      <c r="BG27" s="7">
        <v>0.1</v>
      </c>
      <c r="BH27" s="7">
        <v>0.12</v>
      </c>
      <c r="BI27" s="7">
        <v>0.08</v>
      </c>
      <c r="BJ27" s="7">
        <v>0.11</v>
      </c>
      <c r="BK27" s="7">
        <v>0.12</v>
      </c>
      <c r="BL27" s="7">
        <v>0.09</v>
      </c>
      <c r="BM27" s="7">
        <v>0.08</v>
      </c>
      <c r="BN27" s="7">
        <v>0.1</v>
      </c>
      <c r="BO27" s="7">
        <v>0.12</v>
      </c>
      <c r="BP27" s="7">
        <v>0.12</v>
      </c>
      <c r="BQ27" s="7">
        <v>7.0000000000000007E-2</v>
      </c>
      <c r="BR27" s="7">
        <v>0.09</v>
      </c>
      <c r="BS27" s="7">
        <v>0.09</v>
      </c>
      <c r="BT27" s="7">
        <v>0.08</v>
      </c>
      <c r="BU27" s="7">
        <v>0.08</v>
      </c>
      <c r="BV27" s="7">
        <v>7.0000000000000007E-2</v>
      </c>
      <c r="BW27" s="7">
        <v>0.06</v>
      </c>
      <c r="BX27" s="7">
        <v>0.11</v>
      </c>
      <c r="BY27" s="7">
        <v>0.11</v>
      </c>
      <c r="BZ27" s="7">
        <v>0.11</v>
      </c>
    </row>
    <row r="28" spans="1:78" x14ac:dyDescent="0.25">
      <c r="A28" t="s">
        <v>40</v>
      </c>
      <c r="B28">
        <v>30</v>
      </c>
      <c r="C28">
        <v>24</v>
      </c>
      <c r="D28">
        <v>6</v>
      </c>
      <c r="E28">
        <v>0</v>
      </c>
      <c r="F28">
        <v>7</v>
      </c>
      <c r="G28">
        <v>16</v>
      </c>
      <c r="H28">
        <v>7</v>
      </c>
      <c r="I28">
        <v>3</v>
      </c>
      <c r="J28">
        <v>11</v>
      </c>
      <c r="K28">
        <v>6</v>
      </c>
      <c r="L28">
        <v>10</v>
      </c>
      <c r="M28">
        <v>4</v>
      </c>
      <c r="N28">
        <v>6</v>
      </c>
      <c r="O28">
        <v>21</v>
      </c>
      <c r="P28">
        <v>0</v>
      </c>
      <c r="Q28">
        <v>1</v>
      </c>
      <c r="R28">
        <v>29</v>
      </c>
      <c r="S28">
        <v>9</v>
      </c>
      <c r="T28">
        <v>11</v>
      </c>
      <c r="U28">
        <v>9</v>
      </c>
      <c r="V28">
        <v>8</v>
      </c>
      <c r="W28">
        <v>2</v>
      </c>
      <c r="X28">
        <v>3</v>
      </c>
      <c r="Y28">
        <v>3</v>
      </c>
      <c r="Z28">
        <v>27</v>
      </c>
      <c r="AA28">
        <v>30</v>
      </c>
      <c r="AB28">
        <v>27</v>
      </c>
      <c r="AC28">
        <v>1</v>
      </c>
      <c r="AD28">
        <v>16</v>
      </c>
      <c r="AE28">
        <v>3</v>
      </c>
      <c r="AF28">
        <v>21</v>
      </c>
      <c r="AG28">
        <v>0</v>
      </c>
      <c r="AH28">
        <v>0</v>
      </c>
      <c r="AI28">
        <v>17</v>
      </c>
      <c r="AJ28">
        <v>4</v>
      </c>
      <c r="AK28">
        <v>2</v>
      </c>
      <c r="AL28">
        <v>11</v>
      </c>
      <c r="AM28">
        <v>9</v>
      </c>
      <c r="AN28">
        <v>0</v>
      </c>
      <c r="AO28">
        <v>3</v>
      </c>
      <c r="AP28">
        <v>7</v>
      </c>
      <c r="AQ28">
        <v>0</v>
      </c>
      <c r="AR28">
        <v>4</v>
      </c>
      <c r="AS28">
        <v>0</v>
      </c>
      <c r="AT28">
        <v>0</v>
      </c>
      <c r="AU28">
        <v>5</v>
      </c>
      <c r="AV28">
        <v>2</v>
      </c>
      <c r="AW28">
        <v>0</v>
      </c>
      <c r="AX28">
        <v>6</v>
      </c>
      <c r="AY28">
        <v>0</v>
      </c>
      <c r="AZ28">
        <v>0</v>
      </c>
      <c r="BA28">
        <v>0</v>
      </c>
      <c r="BB28">
        <v>2</v>
      </c>
      <c r="BC28">
        <v>3</v>
      </c>
      <c r="BD28">
        <v>2</v>
      </c>
      <c r="BE28">
        <v>5</v>
      </c>
      <c r="BF28">
        <v>25</v>
      </c>
      <c r="BG28">
        <v>12</v>
      </c>
      <c r="BH28">
        <v>18</v>
      </c>
      <c r="BI28">
        <v>8</v>
      </c>
      <c r="BJ28">
        <v>1</v>
      </c>
      <c r="BK28">
        <v>1</v>
      </c>
      <c r="BL28">
        <v>0</v>
      </c>
      <c r="BM28">
        <v>1</v>
      </c>
      <c r="BN28">
        <v>6</v>
      </c>
      <c r="BO28">
        <v>8</v>
      </c>
      <c r="BP28">
        <v>15</v>
      </c>
      <c r="BQ28">
        <v>5</v>
      </c>
      <c r="BR28">
        <v>5</v>
      </c>
      <c r="BS28">
        <v>4</v>
      </c>
      <c r="BT28">
        <v>3</v>
      </c>
      <c r="BU28">
        <v>4</v>
      </c>
      <c r="BV28">
        <v>2</v>
      </c>
      <c r="BW28">
        <v>3</v>
      </c>
      <c r="BX28">
        <v>11</v>
      </c>
      <c r="BY28">
        <v>11</v>
      </c>
      <c r="BZ28">
        <v>10</v>
      </c>
    </row>
    <row r="29" spans="1:78" x14ac:dyDescent="0.25">
      <c r="B29">
        <v>0</v>
      </c>
      <c r="C29">
        <v>0</v>
      </c>
      <c r="D29" s="7">
        <v>0.01</v>
      </c>
      <c r="E29" t="s">
        <v>106</v>
      </c>
      <c r="F29" s="7">
        <v>0.01</v>
      </c>
      <c r="G29" s="7">
        <v>0.01</v>
      </c>
      <c r="H29">
        <v>0</v>
      </c>
      <c r="I29">
        <v>0</v>
      </c>
      <c r="J29" s="7">
        <v>0.01</v>
      </c>
      <c r="K29">
        <v>0</v>
      </c>
      <c r="L29" s="7">
        <v>0.01</v>
      </c>
      <c r="M29">
        <v>0</v>
      </c>
      <c r="N29">
        <v>0</v>
      </c>
      <c r="O29" s="7">
        <v>0.03</v>
      </c>
      <c r="P29" t="s">
        <v>106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>
        <v>0</v>
      </c>
      <c r="X29">
        <v>0</v>
      </c>
      <c r="Y29">
        <v>0</v>
      </c>
      <c r="Z29" s="7">
        <v>0.01</v>
      </c>
      <c r="AA29" s="7">
        <v>0.01</v>
      </c>
      <c r="AB29" s="7">
        <v>0.01</v>
      </c>
      <c r="AC29">
        <v>0</v>
      </c>
      <c r="AD29">
        <v>0</v>
      </c>
      <c r="AE29" s="7">
        <v>0.01</v>
      </c>
      <c r="AF29">
        <v>0</v>
      </c>
      <c r="AG29" t="s">
        <v>106</v>
      </c>
      <c r="AH29" t="s">
        <v>106</v>
      </c>
      <c r="AI29">
        <v>0</v>
      </c>
      <c r="AJ29" s="7">
        <v>0.01</v>
      </c>
      <c r="AK29">
        <v>0</v>
      </c>
      <c r="AL29">
        <v>0</v>
      </c>
      <c r="AM29">
        <v>0</v>
      </c>
      <c r="AN29" t="s">
        <v>106</v>
      </c>
      <c r="AO29">
        <v>0</v>
      </c>
      <c r="AP29" s="7">
        <v>0.01</v>
      </c>
      <c r="AQ29" t="s">
        <v>106</v>
      </c>
      <c r="AR29" s="7">
        <v>0.01</v>
      </c>
      <c r="AS29" t="s">
        <v>106</v>
      </c>
      <c r="AT29" t="s">
        <v>106</v>
      </c>
      <c r="AU29" s="7">
        <v>0.01</v>
      </c>
      <c r="AV29">
        <v>0</v>
      </c>
      <c r="AW29" t="s">
        <v>106</v>
      </c>
      <c r="AX29" s="7">
        <v>0.01</v>
      </c>
      <c r="AY29" t="s">
        <v>106</v>
      </c>
      <c r="AZ29" t="s">
        <v>106</v>
      </c>
      <c r="BA29" t="s">
        <v>106</v>
      </c>
      <c r="BB29">
        <v>0</v>
      </c>
      <c r="BC29" s="7">
        <v>0.01</v>
      </c>
      <c r="BD29" s="7">
        <v>7.0000000000000007E-2</v>
      </c>
      <c r="BE29" s="7">
        <v>0.01</v>
      </c>
      <c r="BF29">
        <v>0</v>
      </c>
      <c r="BG29">
        <v>0</v>
      </c>
      <c r="BH29" s="7">
        <v>0.01</v>
      </c>
      <c r="BI29" s="7">
        <v>0.01</v>
      </c>
      <c r="BJ29">
        <v>0</v>
      </c>
      <c r="BK29">
        <v>0</v>
      </c>
      <c r="BL29" t="s">
        <v>106</v>
      </c>
      <c r="BM29">
        <v>0</v>
      </c>
      <c r="BN29">
        <v>0</v>
      </c>
      <c r="BO29">
        <v>0</v>
      </c>
      <c r="BP29" s="7">
        <v>0.01</v>
      </c>
      <c r="BQ29">
        <v>0</v>
      </c>
      <c r="BR29">
        <v>0</v>
      </c>
      <c r="BS29">
        <v>0</v>
      </c>
      <c r="BT29" s="7">
        <v>0.01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497</v>
      </c>
      <c r="C30">
        <v>441</v>
      </c>
      <c r="D30">
        <v>26</v>
      </c>
      <c r="E30">
        <v>30</v>
      </c>
      <c r="F30">
        <v>85</v>
      </c>
      <c r="G30">
        <v>196</v>
      </c>
      <c r="H30">
        <v>217</v>
      </c>
      <c r="I30">
        <v>94</v>
      </c>
      <c r="J30">
        <v>142</v>
      </c>
      <c r="K30">
        <v>96</v>
      </c>
      <c r="L30">
        <v>165</v>
      </c>
      <c r="M30">
        <v>193</v>
      </c>
      <c r="N30">
        <v>202</v>
      </c>
      <c r="O30">
        <v>63</v>
      </c>
      <c r="P30">
        <v>40</v>
      </c>
      <c r="Q30">
        <v>110</v>
      </c>
      <c r="R30">
        <v>387</v>
      </c>
      <c r="S30">
        <v>264</v>
      </c>
      <c r="T30">
        <v>100</v>
      </c>
      <c r="U30">
        <v>120</v>
      </c>
      <c r="V30">
        <v>258</v>
      </c>
      <c r="W30">
        <v>47</v>
      </c>
      <c r="X30">
        <v>167</v>
      </c>
      <c r="Y30">
        <v>78</v>
      </c>
      <c r="Z30">
        <v>420</v>
      </c>
      <c r="AA30">
        <v>493</v>
      </c>
      <c r="AB30">
        <v>415</v>
      </c>
      <c r="AC30">
        <v>56</v>
      </c>
      <c r="AD30">
        <v>362</v>
      </c>
      <c r="AE30">
        <v>72</v>
      </c>
      <c r="AF30">
        <v>391</v>
      </c>
      <c r="AG30">
        <v>54</v>
      </c>
      <c r="AH30">
        <v>1</v>
      </c>
      <c r="AI30">
        <v>299</v>
      </c>
      <c r="AJ30">
        <v>70</v>
      </c>
      <c r="AK30">
        <v>111</v>
      </c>
      <c r="AL30">
        <v>126</v>
      </c>
      <c r="AM30">
        <v>250</v>
      </c>
      <c r="AN30">
        <v>4</v>
      </c>
      <c r="AO30">
        <v>116</v>
      </c>
      <c r="AP30">
        <v>42</v>
      </c>
      <c r="AQ30">
        <v>44</v>
      </c>
      <c r="AR30">
        <v>58</v>
      </c>
      <c r="AS30">
        <v>36</v>
      </c>
      <c r="AT30">
        <v>33</v>
      </c>
      <c r="AU30">
        <v>40</v>
      </c>
      <c r="AV30">
        <v>19</v>
      </c>
      <c r="AW30">
        <v>3</v>
      </c>
      <c r="AX30">
        <v>23</v>
      </c>
      <c r="AY30">
        <v>46</v>
      </c>
      <c r="AZ30">
        <v>47</v>
      </c>
      <c r="BA30">
        <v>17</v>
      </c>
      <c r="BB30">
        <v>50</v>
      </c>
      <c r="BC30">
        <v>36</v>
      </c>
      <c r="BD30">
        <v>3</v>
      </c>
      <c r="BE30">
        <v>51</v>
      </c>
      <c r="BF30">
        <v>446</v>
      </c>
      <c r="BG30">
        <v>201</v>
      </c>
      <c r="BH30">
        <v>296</v>
      </c>
      <c r="BI30">
        <v>41</v>
      </c>
      <c r="BJ30">
        <v>53</v>
      </c>
      <c r="BK30">
        <v>62</v>
      </c>
      <c r="BL30">
        <v>17</v>
      </c>
      <c r="BM30">
        <v>16</v>
      </c>
      <c r="BN30">
        <v>85</v>
      </c>
      <c r="BO30">
        <v>186</v>
      </c>
      <c r="BP30">
        <v>210</v>
      </c>
      <c r="BQ30">
        <v>36</v>
      </c>
      <c r="BR30">
        <v>53</v>
      </c>
      <c r="BS30">
        <v>46</v>
      </c>
      <c r="BT30">
        <v>33</v>
      </c>
      <c r="BU30">
        <v>18</v>
      </c>
      <c r="BV30">
        <v>15</v>
      </c>
      <c r="BW30">
        <v>22</v>
      </c>
      <c r="BX30">
        <v>320</v>
      </c>
      <c r="BY30">
        <v>300</v>
      </c>
      <c r="BZ30">
        <v>275</v>
      </c>
    </row>
    <row r="31" spans="1:78" x14ac:dyDescent="0.25">
      <c r="B31" s="7">
        <v>0.08</v>
      </c>
      <c r="C31" s="7">
        <v>0.09</v>
      </c>
      <c r="D31" s="7">
        <v>0.05</v>
      </c>
      <c r="E31" s="7">
        <v>0.09</v>
      </c>
      <c r="F31" s="7">
        <v>7.0000000000000007E-2</v>
      </c>
      <c r="G31" s="7">
        <v>0.06</v>
      </c>
      <c r="H31" s="7">
        <v>0.13</v>
      </c>
      <c r="I31" s="7">
        <v>0.06</v>
      </c>
      <c r="J31" s="7">
        <v>7.0000000000000007E-2</v>
      </c>
      <c r="K31" s="7">
        <v>0.08</v>
      </c>
      <c r="L31" s="7">
        <v>0.12</v>
      </c>
      <c r="M31" s="7">
        <v>0.12</v>
      </c>
      <c r="N31" s="7">
        <v>0.06</v>
      </c>
      <c r="O31" s="7">
        <v>0.1</v>
      </c>
      <c r="P31" s="7">
        <v>0.2</v>
      </c>
      <c r="Q31" s="7">
        <v>0.12</v>
      </c>
      <c r="R31" s="7">
        <v>0.08</v>
      </c>
      <c r="S31" s="7">
        <v>7.0000000000000007E-2</v>
      </c>
      <c r="T31" s="7">
        <v>0.08</v>
      </c>
      <c r="U31" s="7">
        <v>0.12</v>
      </c>
      <c r="V31" s="7">
        <v>0.06</v>
      </c>
      <c r="W31" s="7">
        <v>0.08</v>
      </c>
      <c r="X31" s="7">
        <v>0.19</v>
      </c>
      <c r="Y31" s="7">
        <v>0.11</v>
      </c>
      <c r="Z31" s="7">
        <v>0.08</v>
      </c>
      <c r="AA31" s="7">
        <v>0.08</v>
      </c>
      <c r="AB31" s="7">
        <v>0.08</v>
      </c>
      <c r="AC31" s="7">
        <v>0.08</v>
      </c>
      <c r="AD31" s="7">
        <v>0.08</v>
      </c>
      <c r="AE31" s="7">
        <v>0.14000000000000001</v>
      </c>
      <c r="AF31" s="7">
        <v>0.08</v>
      </c>
      <c r="AG31" s="7">
        <v>0.06</v>
      </c>
      <c r="AH31" s="7">
        <v>0.02</v>
      </c>
      <c r="AI31" s="7">
        <v>7.0000000000000007E-2</v>
      </c>
      <c r="AJ31" s="7">
        <v>0.13</v>
      </c>
      <c r="AK31" s="7">
        <v>0.11</v>
      </c>
      <c r="AL31" s="7">
        <v>0.05</v>
      </c>
      <c r="AM31" s="7">
        <v>0.09</v>
      </c>
      <c r="AN31" s="7">
        <v>7.0000000000000007E-2</v>
      </c>
      <c r="AO31" s="7">
        <v>0.17</v>
      </c>
      <c r="AP31" s="7">
        <v>7.0000000000000007E-2</v>
      </c>
      <c r="AQ31" s="7">
        <v>0.08</v>
      </c>
      <c r="AR31" s="7">
        <v>0.11</v>
      </c>
      <c r="AS31" s="7">
        <v>0.11</v>
      </c>
      <c r="AT31" s="7">
        <v>0.06</v>
      </c>
      <c r="AU31" s="7">
        <v>0.12</v>
      </c>
      <c r="AV31" s="7">
        <v>0.04</v>
      </c>
      <c r="AW31" s="7">
        <v>0.02</v>
      </c>
      <c r="AX31" s="7">
        <v>0.06</v>
      </c>
      <c r="AY31" s="7">
        <v>0.09</v>
      </c>
      <c r="AZ31" s="7">
        <v>0.11</v>
      </c>
      <c r="BA31" s="7">
        <v>0.06</v>
      </c>
      <c r="BB31" s="7">
        <v>0.11</v>
      </c>
      <c r="BC31" s="7">
        <v>0.11</v>
      </c>
      <c r="BD31" s="7">
        <v>0.12</v>
      </c>
      <c r="BE31" s="7">
        <v>0.06</v>
      </c>
      <c r="BF31" s="7">
        <v>0.09</v>
      </c>
      <c r="BG31" s="7">
        <v>0.06</v>
      </c>
      <c r="BH31" s="7">
        <v>0.11</v>
      </c>
      <c r="BI31" s="7">
        <v>0.03</v>
      </c>
      <c r="BJ31" s="7">
        <v>0.06</v>
      </c>
      <c r="BK31" s="7">
        <v>0.08</v>
      </c>
      <c r="BL31" s="7">
        <v>0.09</v>
      </c>
      <c r="BM31" s="7">
        <v>0.02</v>
      </c>
      <c r="BN31" s="7">
        <v>0.05</v>
      </c>
      <c r="BO31" s="7">
        <v>0.09</v>
      </c>
      <c r="BP31" s="7">
        <v>0.17</v>
      </c>
      <c r="BQ31" s="7">
        <v>0.04</v>
      </c>
      <c r="BR31" s="7">
        <v>0.03</v>
      </c>
      <c r="BS31" s="7">
        <v>0.03</v>
      </c>
      <c r="BT31" s="7">
        <v>7.0000000000000007E-2</v>
      </c>
      <c r="BU31" s="7">
        <v>0.03</v>
      </c>
      <c r="BV31" s="7">
        <v>0.05</v>
      </c>
      <c r="BW31" s="7">
        <v>0.03</v>
      </c>
      <c r="BX31" s="7">
        <v>0.08</v>
      </c>
      <c r="BY31" s="7">
        <v>7.0000000000000007E-2</v>
      </c>
      <c r="BZ31" s="7">
        <v>0.08</v>
      </c>
    </row>
    <row r="32" spans="1:78" x14ac:dyDescent="0.25">
      <c r="A32" t="s">
        <v>193</v>
      </c>
      <c r="B32">
        <v>0.59</v>
      </c>
      <c r="C32">
        <v>0.6</v>
      </c>
      <c r="D32">
        <v>0.52700000000000002</v>
      </c>
      <c r="E32">
        <v>0.54700000000000004</v>
      </c>
      <c r="F32">
        <v>0.61</v>
      </c>
      <c r="G32">
        <v>0.65</v>
      </c>
      <c r="H32">
        <v>0.45700000000000002</v>
      </c>
      <c r="I32">
        <v>0.69099999999999995</v>
      </c>
      <c r="J32">
        <v>0.64500000000000002</v>
      </c>
      <c r="K32">
        <v>0.54600000000000004</v>
      </c>
      <c r="L32">
        <v>0.44</v>
      </c>
      <c r="M32">
        <v>0.46700000000000003</v>
      </c>
      <c r="N32">
        <v>0.65200000000000002</v>
      </c>
      <c r="O32">
        <v>0.56999999999999995</v>
      </c>
      <c r="P32">
        <v>0.51200000000000001</v>
      </c>
      <c r="Q32">
        <v>0.44400000000000001</v>
      </c>
      <c r="R32">
        <v>0.61599999999999999</v>
      </c>
      <c r="S32">
        <v>0.61399999999999999</v>
      </c>
      <c r="T32">
        <v>0.59099999999999997</v>
      </c>
      <c r="U32">
        <v>0.503</v>
      </c>
      <c r="V32">
        <v>0.65100000000000002</v>
      </c>
      <c r="W32">
        <v>0.48099999999999998</v>
      </c>
      <c r="X32">
        <v>0.315</v>
      </c>
      <c r="Y32">
        <v>0.52700000000000002</v>
      </c>
      <c r="Z32">
        <v>0.59799999999999998</v>
      </c>
      <c r="AA32">
        <v>0.59</v>
      </c>
      <c r="AB32">
        <v>0.59899999999999998</v>
      </c>
      <c r="AC32">
        <v>0.58899999999999997</v>
      </c>
      <c r="AD32">
        <v>0.59899999999999998</v>
      </c>
      <c r="AE32">
        <v>0.51900000000000002</v>
      </c>
      <c r="AF32">
        <v>0.55600000000000005</v>
      </c>
      <c r="AG32">
        <v>0.79100000000000004</v>
      </c>
      <c r="AH32">
        <v>0.72</v>
      </c>
      <c r="AI32">
        <v>0.64700000000000002</v>
      </c>
      <c r="AJ32">
        <v>0.40500000000000003</v>
      </c>
      <c r="AK32">
        <v>0.434</v>
      </c>
      <c r="AL32">
        <v>0.746</v>
      </c>
      <c r="AM32">
        <v>0.48199999999999998</v>
      </c>
      <c r="AN32">
        <v>0.56899999999999995</v>
      </c>
      <c r="AO32">
        <v>0.47699999999999998</v>
      </c>
      <c r="AP32">
        <v>0.64500000000000002</v>
      </c>
      <c r="AQ32">
        <v>0.495</v>
      </c>
      <c r="AR32">
        <v>0.55200000000000005</v>
      </c>
      <c r="AS32">
        <v>0.627</v>
      </c>
      <c r="AT32">
        <v>0.59899999999999998</v>
      </c>
      <c r="AU32">
        <v>0.82399999999999995</v>
      </c>
      <c r="AV32">
        <v>0.67700000000000005</v>
      </c>
      <c r="AW32">
        <v>0.42099999999999999</v>
      </c>
      <c r="AX32">
        <v>0.56200000000000006</v>
      </c>
      <c r="AY32">
        <v>0.61199999999999999</v>
      </c>
      <c r="AZ32">
        <v>0.59699999999999998</v>
      </c>
      <c r="BA32">
        <v>0.51600000000000001</v>
      </c>
      <c r="BB32">
        <v>0.50800000000000001</v>
      </c>
      <c r="BC32">
        <v>0.52</v>
      </c>
      <c r="BD32">
        <v>0.71</v>
      </c>
      <c r="BE32">
        <v>0.88600000000000001</v>
      </c>
      <c r="BF32">
        <v>0.53600000000000003</v>
      </c>
      <c r="BG32">
        <v>0.70299999999999996</v>
      </c>
      <c r="BH32">
        <v>0.443</v>
      </c>
      <c r="BI32">
        <v>0.83099999999999996</v>
      </c>
      <c r="BJ32">
        <v>0.67</v>
      </c>
      <c r="BK32">
        <v>0.55000000000000004</v>
      </c>
      <c r="BL32">
        <v>0.749</v>
      </c>
      <c r="BM32">
        <v>0.93700000000000006</v>
      </c>
      <c r="BN32">
        <v>0.69399999999999995</v>
      </c>
      <c r="BO32">
        <v>0.47499999999999998</v>
      </c>
      <c r="BP32">
        <v>0.35699999999999998</v>
      </c>
      <c r="BQ32">
        <v>0.93300000000000005</v>
      </c>
      <c r="BR32">
        <v>0.83299999999999996</v>
      </c>
      <c r="BS32">
        <v>0.84399999999999997</v>
      </c>
      <c r="BT32">
        <v>0.8</v>
      </c>
      <c r="BU32">
        <v>0.96199999999999997</v>
      </c>
      <c r="BV32">
        <v>0.80300000000000005</v>
      </c>
      <c r="BW32">
        <v>0.98299999999999998</v>
      </c>
      <c r="BX32">
        <v>0.60799999999999998</v>
      </c>
      <c r="BY32">
        <v>0.62</v>
      </c>
      <c r="BZ32">
        <v>0.6</v>
      </c>
    </row>
    <row r="33" spans="1:78" x14ac:dyDescent="0.25">
      <c r="A33" t="s">
        <v>194</v>
      </c>
      <c r="B33">
        <v>0.91200000000000003</v>
      </c>
      <c r="C33">
        <v>0.90600000000000003</v>
      </c>
      <c r="D33">
        <v>0.96699999999999997</v>
      </c>
      <c r="E33">
        <v>0.88900000000000001</v>
      </c>
      <c r="F33">
        <v>0.83899999999999997</v>
      </c>
      <c r="G33">
        <v>0.91800000000000004</v>
      </c>
      <c r="H33">
        <v>0.93600000000000005</v>
      </c>
      <c r="I33">
        <v>0.89900000000000002</v>
      </c>
      <c r="J33">
        <v>0.88700000000000001</v>
      </c>
      <c r="K33">
        <v>0.91200000000000003</v>
      </c>
      <c r="L33">
        <v>0.93899999999999995</v>
      </c>
      <c r="M33">
        <v>0.90500000000000003</v>
      </c>
      <c r="N33">
        <v>0.90500000000000003</v>
      </c>
      <c r="O33">
        <v>0.96599999999999997</v>
      </c>
      <c r="P33">
        <v>0.79200000000000004</v>
      </c>
      <c r="Q33">
        <v>0.99299999999999999</v>
      </c>
      <c r="R33">
        <v>0.89400000000000002</v>
      </c>
      <c r="S33">
        <v>0.90500000000000003</v>
      </c>
      <c r="T33">
        <v>0.91300000000000003</v>
      </c>
      <c r="U33">
        <v>0.91400000000000003</v>
      </c>
      <c r="V33">
        <v>0.9</v>
      </c>
      <c r="W33">
        <v>0.90200000000000002</v>
      </c>
      <c r="X33">
        <v>0.93200000000000005</v>
      </c>
      <c r="Y33">
        <v>0.93799999999999994</v>
      </c>
      <c r="Z33">
        <v>0.90800000000000003</v>
      </c>
      <c r="AA33">
        <v>0.91100000000000003</v>
      </c>
      <c r="AB33">
        <v>0.90800000000000003</v>
      </c>
      <c r="AC33">
        <v>0.89</v>
      </c>
      <c r="AD33">
        <v>0.92</v>
      </c>
      <c r="AE33">
        <v>0.86499999999999999</v>
      </c>
      <c r="AF33">
        <v>0.90500000000000003</v>
      </c>
      <c r="AG33">
        <v>0.92400000000000004</v>
      </c>
      <c r="AH33">
        <v>0.95599999999999996</v>
      </c>
      <c r="AI33">
        <v>0.89400000000000002</v>
      </c>
      <c r="AJ33">
        <v>0.88900000000000001</v>
      </c>
      <c r="AK33">
        <v>0.94899999999999995</v>
      </c>
      <c r="AL33">
        <v>0.92300000000000004</v>
      </c>
      <c r="AM33">
        <v>0.89</v>
      </c>
      <c r="AN33">
        <v>1.117</v>
      </c>
      <c r="AO33">
        <v>0.85499999999999998</v>
      </c>
      <c r="AP33">
        <v>0.83199999999999996</v>
      </c>
      <c r="AQ33">
        <v>0.875</v>
      </c>
      <c r="AR33">
        <v>0.88600000000000001</v>
      </c>
      <c r="AS33">
        <v>0.92400000000000004</v>
      </c>
      <c r="AT33">
        <v>0.89900000000000002</v>
      </c>
      <c r="AU33">
        <v>0.94699999999999995</v>
      </c>
      <c r="AV33">
        <v>0.93500000000000005</v>
      </c>
      <c r="AW33">
        <v>1</v>
      </c>
      <c r="AX33">
        <v>0.96</v>
      </c>
      <c r="AY33">
        <v>0.92</v>
      </c>
      <c r="AZ33">
        <v>0.86799999999999999</v>
      </c>
      <c r="BA33">
        <v>0.85099999999999998</v>
      </c>
      <c r="BB33">
        <v>0.91500000000000004</v>
      </c>
      <c r="BC33">
        <v>1.0369999999999999</v>
      </c>
      <c r="BD33">
        <v>0.71499999999999997</v>
      </c>
      <c r="BE33">
        <v>0.91</v>
      </c>
      <c r="BF33">
        <v>0.90100000000000002</v>
      </c>
      <c r="BG33">
        <v>0.90100000000000002</v>
      </c>
      <c r="BH33">
        <v>0.90500000000000003</v>
      </c>
      <c r="BI33">
        <v>0.88300000000000001</v>
      </c>
      <c r="BJ33">
        <v>0.91400000000000003</v>
      </c>
      <c r="BK33">
        <v>0.90700000000000003</v>
      </c>
      <c r="BL33">
        <v>0.877</v>
      </c>
      <c r="BM33">
        <v>0.89</v>
      </c>
      <c r="BN33">
        <v>0.9</v>
      </c>
      <c r="BO33">
        <v>0.88600000000000001</v>
      </c>
      <c r="BP33">
        <v>0.88800000000000001</v>
      </c>
      <c r="BQ33">
        <v>0.87</v>
      </c>
      <c r="BR33">
        <v>0.91600000000000004</v>
      </c>
      <c r="BS33">
        <v>0.90600000000000003</v>
      </c>
      <c r="BT33">
        <v>0.86399999999999999</v>
      </c>
      <c r="BU33">
        <v>0.93300000000000005</v>
      </c>
      <c r="BV33">
        <v>0.83399999999999996</v>
      </c>
      <c r="BW33">
        <v>0.877</v>
      </c>
      <c r="BX33">
        <v>0.91400000000000003</v>
      </c>
      <c r="BY33">
        <v>0.92</v>
      </c>
      <c r="BZ33">
        <v>0.92200000000000004</v>
      </c>
    </row>
    <row r="34" spans="1:78" x14ac:dyDescent="0.25">
      <c r="A34" t="s">
        <v>195</v>
      </c>
      <c r="B34">
        <v>0</v>
      </c>
      <c r="C34">
        <v>0</v>
      </c>
      <c r="D34">
        <v>2E-3</v>
      </c>
      <c r="E34">
        <v>2E-3</v>
      </c>
      <c r="F34">
        <v>1E-3</v>
      </c>
      <c r="G34">
        <v>0</v>
      </c>
      <c r="H34">
        <v>0</v>
      </c>
      <c r="I34">
        <v>1E-3</v>
      </c>
      <c r="J34">
        <v>1E-3</v>
      </c>
      <c r="K34">
        <v>1E-3</v>
      </c>
      <c r="L34">
        <v>0</v>
      </c>
      <c r="M34">
        <v>0</v>
      </c>
      <c r="N34">
        <v>0</v>
      </c>
      <c r="O34">
        <v>2E-3</v>
      </c>
      <c r="P34">
        <v>4.0000000000000001E-3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1E-3</v>
      </c>
      <c r="X34">
        <v>1E-3</v>
      </c>
      <c r="Y34">
        <v>1E-3</v>
      </c>
      <c r="Z34">
        <v>0</v>
      </c>
      <c r="AA34">
        <v>0</v>
      </c>
      <c r="AB34">
        <v>0</v>
      </c>
      <c r="AC34">
        <v>1E-3</v>
      </c>
      <c r="AD34">
        <v>0</v>
      </c>
      <c r="AE34">
        <v>2E-3</v>
      </c>
      <c r="AF34">
        <v>0</v>
      </c>
      <c r="AG34">
        <v>1E-3</v>
      </c>
      <c r="AH34">
        <v>2.5000000000000001E-2</v>
      </c>
      <c r="AI34">
        <v>0</v>
      </c>
      <c r="AJ34">
        <v>2E-3</v>
      </c>
      <c r="AK34">
        <v>1E-3</v>
      </c>
      <c r="AL34">
        <v>0</v>
      </c>
      <c r="AM34">
        <v>0</v>
      </c>
      <c r="AN34">
        <v>2.4E-2</v>
      </c>
      <c r="AO34">
        <v>1E-3</v>
      </c>
      <c r="AP34">
        <v>1E-3</v>
      </c>
      <c r="AQ34">
        <v>2E-3</v>
      </c>
      <c r="AR34">
        <v>2E-3</v>
      </c>
      <c r="AS34">
        <v>3.0000000000000001E-3</v>
      </c>
      <c r="AT34">
        <v>2E-3</v>
      </c>
      <c r="AU34">
        <v>3.0000000000000001E-3</v>
      </c>
      <c r="AV34">
        <v>2E-3</v>
      </c>
      <c r="AW34">
        <v>8.0000000000000002E-3</v>
      </c>
      <c r="AX34">
        <v>3.0000000000000001E-3</v>
      </c>
      <c r="AY34">
        <v>2E-3</v>
      </c>
      <c r="AZ34">
        <v>2E-3</v>
      </c>
      <c r="BA34">
        <v>3.0000000000000001E-3</v>
      </c>
      <c r="BB34">
        <v>2E-3</v>
      </c>
      <c r="BC34">
        <v>4.0000000000000001E-3</v>
      </c>
      <c r="BD34">
        <v>2.4E-2</v>
      </c>
      <c r="BE34">
        <v>1E-3</v>
      </c>
      <c r="BF34">
        <v>0</v>
      </c>
      <c r="BG34">
        <v>0</v>
      </c>
      <c r="BH34">
        <v>0</v>
      </c>
      <c r="BI34">
        <v>1E-3</v>
      </c>
      <c r="BJ34">
        <v>1E-3</v>
      </c>
      <c r="BK34">
        <v>1E-3</v>
      </c>
      <c r="BL34">
        <v>4.0000000000000001E-3</v>
      </c>
      <c r="BM34">
        <v>1E-3</v>
      </c>
      <c r="BN34">
        <v>1E-3</v>
      </c>
      <c r="BO34">
        <v>0</v>
      </c>
      <c r="BP34">
        <v>1E-3</v>
      </c>
      <c r="BQ34">
        <v>1E-3</v>
      </c>
      <c r="BR34">
        <v>1E-3</v>
      </c>
      <c r="BS34">
        <v>1E-3</v>
      </c>
      <c r="BT34">
        <v>2E-3</v>
      </c>
      <c r="BU34">
        <v>2E-3</v>
      </c>
      <c r="BV34">
        <v>3.0000000000000001E-3</v>
      </c>
      <c r="BW34">
        <v>1E-3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8" x14ac:dyDescent="0.25">
      <c r="A1" t="s">
        <v>954</v>
      </c>
    </row>
    <row r="2" spans="1:8" x14ac:dyDescent="0.25">
      <c r="A2" t="s">
        <v>111</v>
      </c>
    </row>
    <row r="4" spans="1:8" x14ac:dyDescent="0.25">
      <c r="B4" t="s">
        <v>956</v>
      </c>
      <c r="C4" t="s">
        <v>957</v>
      </c>
      <c r="D4" t="s">
        <v>958</v>
      </c>
      <c r="E4" t="s">
        <v>959</v>
      </c>
      <c r="F4" t="s">
        <v>960</v>
      </c>
      <c r="G4" t="s">
        <v>961</v>
      </c>
      <c r="H4" t="s">
        <v>962</v>
      </c>
    </row>
    <row r="6" spans="1:8" x14ac:dyDescent="0.25">
      <c r="A6" t="s">
        <v>102</v>
      </c>
      <c r="B6">
        <v>5956</v>
      </c>
      <c r="C6">
        <v>5956</v>
      </c>
      <c r="D6">
        <v>5956</v>
      </c>
      <c r="E6">
        <v>5956</v>
      </c>
      <c r="F6">
        <v>5956</v>
      </c>
      <c r="G6">
        <v>5956</v>
      </c>
      <c r="H6">
        <v>5956</v>
      </c>
    </row>
    <row r="7" spans="1:8" x14ac:dyDescent="0.25">
      <c r="A7" t="s">
        <v>103</v>
      </c>
      <c r="B7">
        <v>5987</v>
      </c>
      <c r="C7">
        <v>5987</v>
      </c>
      <c r="D7">
        <v>5987</v>
      </c>
      <c r="E7">
        <v>5987</v>
      </c>
      <c r="F7">
        <v>5987</v>
      </c>
      <c r="G7">
        <v>5987</v>
      </c>
      <c r="H7">
        <v>5987</v>
      </c>
    </row>
    <row r="8" spans="1:8" x14ac:dyDescent="0.25">
      <c r="A8" t="s">
        <v>104</v>
      </c>
    </row>
    <row r="9" spans="1:8" x14ac:dyDescent="0.25">
      <c r="A9" t="s">
        <v>326</v>
      </c>
      <c r="B9">
        <v>693</v>
      </c>
      <c r="C9">
        <v>415</v>
      </c>
      <c r="D9">
        <v>986</v>
      </c>
      <c r="E9">
        <v>694</v>
      </c>
      <c r="F9">
        <v>191</v>
      </c>
      <c r="G9">
        <v>526</v>
      </c>
      <c r="H9">
        <v>730</v>
      </c>
    </row>
    <row r="10" spans="1:8" x14ac:dyDescent="0.25">
      <c r="B10" s="7">
        <v>0.12</v>
      </c>
      <c r="C10" s="7">
        <v>7.0000000000000007E-2</v>
      </c>
      <c r="D10" s="7">
        <v>0.16</v>
      </c>
      <c r="E10" s="7">
        <v>0.12</v>
      </c>
      <c r="F10" s="7">
        <v>0.03</v>
      </c>
      <c r="G10" s="7">
        <v>0.09</v>
      </c>
      <c r="H10" s="7">
        <v>0.12</v>
      </c>
    </row>
    <row r="11" spans="1:8" x14ac:dyDescent="0.25">
      <c r="A11" t="s">
        <v>327</v>
      </c>
      <c r="B11">
        <v>1662</v>
      </c>
      <c r="C11">
        <v>1719</v>
      </c>
      <c r="D11">
        <v>1767</v>
      </c>
      <c r="E11">
        <v>1476</v>
      </c>
      <c r="F11">
        <v>523</v>
      </c>
      <c r="G11">
        <v>1782</v>
      </c>
      <c r="H11">
        <v>2522</v>
      </c>
    </row>
    <row r="12" spans="1:8" x14ac:dyDescent="0.25">
      <c r="B12" s="7">
        <v>0.28000000000000003</v>
      </c>
      <c r="C12" s="7">
        <v>0.28999999999999998</v>
      </c>
      <c r="D12" s="7">
        <v>0.3</v>
      </c>
      <c r="E12" s="7">
        <v>0.25</v>
      </c>
      <c r="F12" s="7">
        <v>0.09</v>
      </c>
      <c r="G12" s="7">
        <v>0.3</v>
      </c>
      <c r="H12" s="7">
        <v>0.42</v>
      </c>
    </row>
    <row r="13" spans="1:8" x14ac:dyDescent="0.25">
      <c r="A13" t="s">
        <v>334</v>
      </c>
      <c r="B13">
        <v>1158</v>
      </c>
      <c r="C13">
        <v>1315</v>
      </c>
      <c r="D13">
        <v>955</v>
      </c>
      <c r="E13">
        <v>992</v>
      </c>
      <c r="F13">
        <v>750</v>
      </c>
      <c r="G13">
        <v>1970</v>
      </c>
      <c r="H13">
        <v>1565</v>
      </c>
    </row>
    <row r="14" spans="1:8" x14ac:dyDescent="0.25">
      <c r="B14" s="7">
        <v>0.19</v>
      </c>
      <c r="C14" s="7">
        <v>0.22</v>
      </c>
      <c r="D14" s="7">
        <v>0.16</v>
      </c>
      <c r="E14" s="7">
        <v>0.17</v>
      </c>
      <c r="F14" s="7">
        <v>0.13</v>
      </c>
      <c r="G14" s="7">
        <v>0.33</v>
      </c>
      <c r="H14" s="7">
        <v>0.26</v>
      </c>
    </row>
    <row r="15" spans="1:8" x14ac:dyDescent="0.25">
      <c r="A15" t="s">
        <v>329</v>
      </c>
      <c r="B15">
        <v>1441</v>
      </c>
      <c r="C15">
        <v>1455</v>
      </c>
      <c r="D15">
        <v>1276</v>
      </c>
      <c r="E15">
        <v>1558</v>
      </c>
      <c r="F15">
        <v>1786</v>
      </c>
      <c r="G15">
        <v>763</v>
      </c>
      <c r="H15">
        <v>527</v>
      </c>
    </row>
    <row r="16" spans="1:8" x14ac:dyDescent="0.25">
      <c r="B16" s="7">
        <v>0.24</v>
      </c>
      <c r="C16" s="7">
        <v>0.24</v>
      </c>
      <c r="D16" s="7">
        <v>0.21</v>
      </c>
      <c r="E16" s="7">
        <v>0.26</v>
      </c>
      <c r="F16" s="7">
        <v>0.3</v>
      </c>
      <c r="G16" s="7">
        <v>0.13</v>
      </c>
      <c r="H16" s="7">
        <v>0.09</v>
      </c>
    </row>
    <row r="17" spans="1:8" x14ac:dyDescent="0.25">
      <c r="A17" t="s">
        <v>330</v>
      </c>
      <c r="B17">
        <v>773</v>
      </c>
      <c r="C17">
        <v>618</v>
      </c>
      <c r="D17">
        <v>816</v>
      </c>
      <c r="E17">
        <v>1062</v>
      </c>
      <c r="F17">
        <v>2505</v>
      </c>
      <c r="G17">
        <v>372</v>
      </c>
      <c r="H17">
        <v>117</v>
      </c>
    </row>
    <row r="18" spans="1:8" x14ac:dyDescent="0.25">
      <c r="B18" s="7">
        <v>0.13</v>
      </c>
      <c r="C18" s="7">
        <v>0.1</v>
      </c>
      <c r="D18" s="7">
        <v>0.14000000000000001</v>
      </c>
      <c r="E18" s="7">
        <v>0.18</v>
      </c>
      <c r="F18" s="7">
        <v>0.42</v>
      </c>
      <c r="G18" s="7">
        <v>0.06</v>
      </c>
      <c r="H18" s="7">
        <v>0.02</v>
      </c>
    </row>
    <row r="19" spans="1:8" x14ac:dyDescent="0.25">
      <c r="A19" t="s">
        <v>166</v>
      </c>
    </row>
    <row r="20" spans="1:8" x14ac:dyDescent="0.25">
      <c r="A20" t="s">
        <v>104</v>
      </c>
    </row>
    <row r="21" spans="1:8" x14ac:dyDescent="0.25">
      <c r="A21" t="s">
        <v>331</v>
      </c>
      <c r="B21">
        <v>2355</v>
      </c>
      <c r="C21">
        <v>2134</v>
      </c>
      <c r="D21">
        <v>2754</v>
      </c>
      <c r="E21">
        <v>2170</v>
      </c>
      <c r="F21">
        <v>713</v>
      </c>
      <c r="G21">
        <v>2308</v>
      </c>
      <c r="H21">
        <v>3251</v>
      </c>
    </row>
    <row r="22" spans="1:8" x14ac:dyDescent="0.25">
      <c r="B22" s="7">
        <v>0.39</v>
      </c>
      <c r="C22" s="7">
        <v>0.36</v>
      </c>
      <c r="D22" s="7">
        <v>0.46</v>
      </c>
      <c r="E22" s="7">
        <v>0.36</v>
      </c>
      <c r="F22" s="7">
        <v>0.12</v>
      </c>
      <c r="G22" s="7">
        <v>0.39</v>
      </c>
      <c r="H22" s="7">
        <v>0.54</v>
      </c>
    </row>
    <row r="23" spans="1:8" x14ac:dyDescent="0.25">
      <c r="A23" t="s">
        <v>332</v>
      </c>
      <c r="B23">
        <v>2213</v>
      </c>
      <c r="C23">
        <v>2073</v>
      </c>
      <c r="D23">
        <v>2093</v>
      </c>
      <c r="E23">
        <v>2620</v>
      </c>
      <c r="F23">
        <v>4291</v>
      </c>
      <c r="G23">
        <v>1136</v>
      </c>
      <c r="H23">
        <v>644</v>
      </c>
    </row>
    <row r="24" spans="1:8" x14ac:dyDescent="0.25">
      <c r="B24" s="7">
        <v>0.37</v>
      </c>
      <c r="C24" s="7">
        <v>0.35</v>
      </c>
      <c r="D24" s="7">
        <v>0.35</v>
      </c>
      <c r="E24" s="7">
        <v>0.44</v>
      </c>
      <c r="F24" s="7">
        <v>0.72</v>
      </c>
      <c r="G24" s="7">
        <v>0.19</v>
      </c>
      <c r="H24" s="7">
        <v>0.11</v>
      </c>
    </row>
    <row r="25" spans="1:8" x14ac:dyDescent="0.25">
      <c r="A25" t="s">
        <v>40</v>
      </c>
      <c r="B25">
        <v>33</v>
      </c>
      <c r="C25">
        <v>33</v>
      </c>
      <c r="D25">
        <v>28</v>
      </c>
      <c r="E25">
        <v>25</v>
      </c>
      <c r="F25">
        <v>29</v>
      </c>
      <c r="G25">
        <v>36</v>
      </c>
      <c r="H25">
        <v>30</v>
      </c>
    </row>
    <row r="26" spans="1:8" x14ac:dyDescent="0.25">
      <c r="B26" s="7">
        <v>0.01</v>
      </c>
      <c r="C26" s="7">
        <v>0.01</v>
      </c>
      <c r="D26">
        <v>0</v>
      </c>
      <c r="E26">
        <v>0</v>
      </c>
      <c r="F26">
        <v>0</v>
      </c>
      <c r="G26" s="7">
        <v>0.01</v>
      </c>
      <c r="H26">
        <v>0</v>
      </c>
    </row>
    <row r="27" spans="1:8" x14ac:dyDescent="0.25">
      <c r="A27" t="s">
        <v>41</v>
      </c>
      <c r="B27">
        <v>228</v>
      </c>
      <c r="C27">
        <v>432</v>
      </c>
      <c r="D27">
        <v>157</v>
      </c>
      <c r="E27">
        <v>179</v>
      </c>
      <c r="F27">
        <v>204</v>
      </c>
      <c r="G27">
        <v>536</v>
      </c>
      <c r="H27">
        <v>497</v>
      </c>
    </row>
    <row r="28" spans="1:8" x14ac:dyDescent="0.25">
      <c r="B28" s="7">
        <v>0.04</v>
      </c>
      <c r="C28" s="7">
        <v>7.0000000000000007E-2</v>
      </c>
      <c r="D28" s="7">
        <v>0.03</v>
      </c>
      <c r="E28" s="7">
        <v>0.03</v>
      </c>
      <c r="F28" s="7">
        <v>0.03</v>
      </c>
      <c r="G28" s="7">
        <v>0.09</v>
      </c>
      <c r="H28" s="7">
        <v>0.08</v>
      </c>
    </row>
    <row r="29" spans="1:8" x14ac:dyDescent="0.25">
      <c r="A29" t="s">
        <v>193</v>
      </c>
      <c r="B29">
        <v>1.0999999999999999E-2</v>
      </c>
      <c r="C29">
        <f>--0.026</f>
        <v>2.5999999999999999E-2</v>
      </c>
      <c r="D29">
        <v>0.14299999999999999</v>
      </c>
      <c r="E29">
        <f>--0.142</f>
        <v>0.14199999999999999</v>
      </c>
      <c r="F29">
        <f>--1.024</f>
        <v>1.024</v>
      </c>
      <c r="G29">
        <v>0.245</v>
      </c>
      <c r="H29">
        <v>0.59</v>
      </c>
    </row>
    <row r="30" spans="1:8" x14ac:dyDescent="0.25">
      <c r="A30" t="s">
        <v>194</v>
      </c>
      <c r="B30">
        <v>1.2509999999999999</v>
      </c>
      <c r="C30">
        <v>1.1499999999999999</v>
      </c>
      <c r="D30">
        <v>1.3220000000000001</v>
      </c>
      <c r="E30">
        <v>1.3120000000000001</v>
      </c>
      <c r="F30">
        <v>1.107</v>
      </c>
      <c r="G30">
        <v>1.036</v>
      </c>
      <c r="H30">
        <v>0.91200000000000003</v>
      </c>
    </row>
    <row r="31" spans="1:8" x14ac:dyDescent="0.25">
      <c r="A31" t="s">
        <v>195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</row>
  </sheetData>
  <pageMargins left="0.7" right="0.7" top="0.75" bottom="0.75" header="0.3" footer="0.3"/>
  <pageSetup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2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35" sqref="A35"/>
    </sheetView>
  </sheetViews>
  <sheetFormatPr defaultRowHeight="15" x14ac:dyDescent="0.25"/>
  <sheetData>
    <row r="1" spans="1:78" x14ac:dyDescent="0.25">
      <c r="A1" t="s">
        <v>963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965</v>
      </c>
      <c r="B11">
        <v>4728</v>
      </c>
      <c r="C11">
        <v>4056</v>
      </c>
      <c r="D11">
        <v>406</v>
      </c>
      <c r="E11">
        <v>266</v>
      </c>
      <c r="F11">
        <v>994</v>
      </c>
      <c r="G11">
        <v>2557</v>
      </c>
      <c r="H11">
        <v>1177</v>
      </c>
      <c r="I11">
        <v>1155</v>
      </c>
      <c r="J11">
        <v>1526</v>
      </c>
      <c r="K11">
        <v>986</v>
      </c>
      <c r="L11">
        <v>1060</v>
      </c>
      <c r="M11">
        <v>1255</v>
      </c>
      <c r="N11">
        <v>2875</v>
      </c>
      <c r="O11">
        <v>462</v>
      </c>
      <c r="P11">
        <v>136</v>
      </c>
      <c r="Q11">
        <v>683</v>
      </c>
      <c r="R11">
        <v>4044</v>
      </c>
      <c r="S11">
        <v>2899</v>
      </c>
      <c r="T11">
        <v>1040</v>
      </c>
      <c r="U11">
        <v>725</v>
      </c>
      <c r="V11">
        <v>3710</v>
      </c>
      <c r="W11">
        <v>459</v>
      </c>
      <c r="X11">
        <v>541</v>
      </c>
      <c r="Y11">
        <v>530</v>
      </c>
      <c r="Z11">
        <v>4197</v>
      </c>
      <c r="AA11">
        <v>4722</v>
      </c>
      <c r="AB11">
        <v>4192</v>
      </c>
      <c r="AC11">
        <v>585</v>
      </c>
      <c r="AD11">
        <v>3741</v>
      </c>
      <c r="AE11">
        <v>365</v>
      </c>
      <c r="AF11">
        <v>3653</v>
      </c>
      <c r="AG11">
        <v>805</v>
      </c>
      <c r="AH11">
        <v>35</v>
      </c>
      <c r="AI11">
        <v>3515</v>
      </c>
      <c r="AJ11">
        <v>385</v>
      </c>
      <c r="AK11">
        <v>752</v>
      </c>
      <c r="AL11">
        <v>2004</v>
      </c>
      <c r="AM11">
        <v>2149</v>
      </c>
      <c r="AN11">
        <v>40</v>
      </c>
      <c r="AO11">
        <v>522</v>
      </c>
      <c r="AP11">
        <v>469</v>
      </c>
      <c r="AQ11">
        <v>474</v>
      </c>
      <c r="AR11">
        <v>427</v>
      </c>
      <c r="AS11">
        <v>228</v>
      </c>
      <c r="AT11">
        <v>455</v>
      </c>
      <c r="AU11">
        <v>272</v>
      </c>
      <c r="AV11">
        <v>391</v>
      </c>
      <c r="AW11">
        <v>102</v>
      </c>
      <c r="AX11">
        <v>299</v>
      </c>
      <c r="AY11">
        <v>449</v>
      </c>
      <c r="AZ11">
        <v>344</v>
      </c>
      <c r="BA11">
        <v>222</v>
      </c>
      <c r="BB11">
        <v>331</v>
      </c>
      <c r="BC11">
        <v>246</v>
      </c>
      <c r="BD11">
        <v>19</v>
      </c>
      <c r="BE11">
        <v>825</v>
      </c>
      <c r="BF11">
        <v>3902</v>
      </c>
      <c r="BG11">
        <v>2835</v>
      </c>
      <c r="BH11">
        <v>1893</v>
      </c>
      <c r="BI11">
        <v>1202</v>
      </c>
      <c r="BJ11">
        <v>731</v>
      </c>
      <c r="BK11">
        <v>624</v>
      </c>
      <c r="BL11">
        <v>174</v>
      </c>
      <c r="BM11">
        <v>818</v>
      </c>
      <c r="BN11">
        <v>1437</v>
      </c>
      <c r="BO11">
        <v>1653</v>
      </c>
      <c r="BP11">
        <v>820</v>
      </c>
      <c r="BQ11">
        <v>895</v>
      </c>
      <c r="BR11">
        <v>1425</v>
      </c>
      <c r="BS11">
        <v>1382</v>
      </c>
      <c r="BT11">
        <v>403</v>
      </c>
      <c r="BU11">
        <v>501</v>
      </c>
      <c r="BV11">
        <v>250</v>
      </c>
      <c r="BW11">
        <v>685</v>
      </c>
      <c r="BX11">
        <v>3143</v>
      </c>
      <c r="BY11">
        <v>3184</v>
      </c>
      <c r="BZ11">
        <v>2751</v>
      </c>
    </row>
    <row r="12" spans="1:78" x14ac:dyDescent="0.25">
      <c r="B12" s="7">
        <v>0.79</v>
      </c>
      <c r="C12" s="7">
        <v>0.8</v>
      </c>
      <c r="D12" s="7">
        <v>0.73</v>
      </c>
      <c r="E12" s="7">
        <v>0.75</v>
      </c>
      <c r="F12" s="7">
        <v>0.85</v>
      </c>
      <c r="G12" s="7">
        <v>0.82</v>
      </c>
      <c r="H12" s="7">
        <v>0.69</v>
      </c>
      <c r="I12" s="7">
        <v>0.79</v>
      </c>
      <c r="J12" s="7">
        <v>0.81</v>
      </c>
      <c r="K12" s="7">
        <v>0.8</v>
      </c>
      <c r="L12" s="7">
        <v>0.75</v>
      </c>
      <c r="M12" s="7">
        <v>0.76</v>
      </c>
      <c r="N12" s="7">
        <v>0.82</v>
      </c>
      <c r="O12" s="7">
        <v>0.72</v>
      </c>
      <c r="P12" s="7">
        <v>0.7</v>
      </c>
      <c r="Q12" s="7">
        <v>0.72</v>
      </c>
      <c r="R12" s="7">
        <v>0.8</v>
      </c>
      <c r="S12" s="7">
        <v>0.79</v>
      </c>
      <c r="T12" s="7">
        <v>0.84</v>
      </c>
      <c r="U12" s="7">
        <v>0.74</v>
      </c>
      <c r="V12" s="7">
        <v>0.84</v>
      </c>
      <c r="W12" s="7">
        <v>0.76</v>
      </c>
      <c r="X12" s="7">
        <v>0.62</v>
      </c>
      <c r="Y12" s="7">
        <v>0.74</v>
      </c>
      <c r="Z12" s="7">
        <v>0.8</v>
      </c>
      <c r="AA12" s="7">
        <v>0.79</v>
      </c>
      <c r="AB12" s="7">
        <v>0.8</v>
      </c>
      <c r="AC12" s="7">
        <v>0.82</v>
      </c>
      <c r="AD12" s="7">
        <v>0.8</v>
      </c>
      <c r="AE12" s="7">
        <v>0.7</v>
      </c>
      <c r="AF12" s="7">
        <v>0.78</v>
      </c>
      <c r="AG12" s="7">
        <v>0.88</v>
      </c>
      <c r="AH12" s="7">
        <v>0.89</v>
      </c>
      <c r="AI12" s="7">
        <v>0.81</v>
      </c>
      <c r="AJ12" s="7">
        <v>0.7</v>
      </c>
      <c r="AK12" s="7">
        <v>0.77</v>
      </c>
      <c r="AL12" s="7">
        <v>0.85</v>
      </c>
      <c r="AM12" s="7">
        <v>0.76</v>
      </c>
      <c r="AN12" s="7">
        <v>0.67</v>
      </c>
      <c r="AO12" s="7">
        <v>0.74</v>
      </c>
      <c r="AP12" s="7">
        <v>0.8</v>
      </c>
      <c r="AQ12" s="7">
        <v>0.84</v>
      </c>
      <c r="AR12" s="7">
        <v>0.78</v>
      </c>
      <c r="AS12" s="7">
        <v>0.72</v>
      </c>
      <c r="AT12" s="7">
        <v>0.82</v>
      </c>
      <c r="AU12" s="7">
        <v>0.78</v>
      </c>
      <c r="AV12" s="7">
        <v>0.8</v>
      </c>
      <c r="AW12" s="7">
        <v>0.72</v>
      </c>
      <c r="AX12" s="7">
        <v>0.73</v>
      </c>
      <c r="AY12" s="7">
        <v>0.84</v>
      </c>
      <c r="AZ12" s="7">
        <v>0.83</v>
      </c>
      <c r="BA12" s="7">
        <v>0.76</v>
      </c>
      <c r="BB12" s="7">
        <v>0.75</v>
      </c>
      <c r="BC12" s="7">
        <v>0.79</v>
      </c>
      <c r="BD12" s="7">
        <v>0.74</v>
      </c>
      <c r="BE12" s="7">
        <v>0.92</v>
      </c>
      <c r="BF12" s="7">
        <v>0.77</v>
      </c>
      <c r="BG12" s="7">
        <v>0.86</v>
      </c>
      <c r="BH12" s="7">
        <v>0.7</v>
      </c>
      <c r="BI12" s="7">
        <v>0.92</v>
      </c>
      <c r="BJ12" s="7">
        <v>0.84</v>
      </c>
      <c r="BK12" s="7">
        <v>0.81</v>
      </c>
      <c r="BL12" s="7">
        <v>0.87</v>
      </c>
      <c r="BM12" s="7">
        <v>0.93</v>
      </c>
      <c r="BN12" s="7">
        <v>0.85</v>
      </c>
      <c r="BO12" s="7">
        <v>0.76</v>
      </c>
      <c r="BP12" s="7">
        <v>0.65</v>
      </c>
      <c r="BQ12" s="7">
        <v>0.89</v>
      </c>
      <c r="BR12" s="7">
        <v>0.91</v>
      </c>
      <c r="BS12" s="7">
        <v>0.91</v>
      </c>
      <c r="BT12" s="7">
        <v>0.9</v>
      </c>
      <c r="BU12" s="7">
        <v>0.93</v>
      </c>
      <c r="BV12" s="7">
        <v>0.85</v>
      </c>
      <c r="BW12" s="7">
        <v>0.91</v>
      </c>
      <c r="BX12" s="7">
        <v>0.79</v>
      </c>
      <c r="BY12" s="7">
        <v>0.79</v>
      </c>
      <c r="BZ12" s="7">
        <v>0.78</v>
      </c>
    </row>
    <row r="13" spans="1:78" x14ac:dyDescent="0.25">
      <c r="A13" t="s">
        <v>966</v>
      </c>
      <c r="B13">
        <v>2008</v>
      </c>
      <c r="C13">
        <v>1709</v>
      </c>
      <c r="D13">
        <v>168</v>
      </c>
      <c r="E13">
        <v>130</v>
      </c>
      <c r="F13">
        <v>366</v>
      </c>
      <c r="G13">
        <v>1067</v>
      </c>
      <c r="H13">
        <v>575</v>
      </c>
      <c r="I13">
        <v>512</v>
      </c>
      <c r="J13">
        <v>629</v>
      </c>
      <c r="K13">
        <v>376</v>
      </c>
      <c r="L13">
        <v>491</v>
      </c>
      <c r="M13">
        <v>566</v>
      </c>
      <c r="N13">
        <v>1186</v>
      </c>
      <c r="O13">
        <v>198</v>
      </c>
      <c r="P13">
        <v>57</v>
      </c>
      <c r="Q13">
        <v>309</v>
      </c>
      <c r="R13">
        <v>1699</v>
      </c>
      <c r="S13">
        <v>1251</v>
      </c>
      <c r="T13">
        <v>396</v>
      </c>
      <c r="U13">
        <v>332</v>
      </c>
      <c r="V13">
        <v>1487</v>
      </c>
      <c r="W13">
        <v>230</v>
      </c>
      <c r="X13">
        <v>282</v>
      </c>
      <c r="Y13">
        <v>242</v>
      </c>
      <c r="Z13">
        <v>1766</v>
      </c>
      <c r="AA13">
        <v>2006</v>
      </c>
      <c r="AB13">
        <v>1764</v>
      </c>
      <c r="AC13">
        <v>246</v>
      </c>
      <c r="AD13">
        <v>1617</v>
      </c>
      <c r="AE13">
        <v>132</v>
      </c>
      <c r="AF13">
        <v>1590</v>
      </c>
      <c r="AG13">
        <v>330</v>
      </c>
      <c r="AH13">
        <v>11</v>
      </c>
      <c r="AI13">
        <v>1485</v>
      </c>
      <c r="AJ13">
        <v>181</v>
      </c>
      <c r="AK13">
        <v>300</v>
      </c>
      <c r="AL13">
        <v>827</v>
      </c>
      <c r="AM13">
        <v>965</v>
      </c>
      <c r="AN13">
        <v>19</v>
      </c>
      <c r="AO13">
        <v>193</v>
      </c>
      <c r="AP13">
        <v>197</v>
      </c>
      <c r="AQ13">
        <v>214</v>
      </c>
      <c r="AR13">
        <v>238</v>
      </c>
      <c r="AS13">
        <v>85</v>
      </c>
      <c r="AT13">
        <v>209</v>
      </c>
      <c r="AU13">
        <v>122</v>
      </c>
      <c r="AV13">
        <v>143</v>
      </c>
      <c r="AW13">
        <v>58</v>
      </c>
      <c r="AX13">
        <v>106</v>
      </c>
      <c r="AY13">
        <v>160</v>
      </c>
      <c r="AZ13">
        <v>126</v>
      </c>
      <c r="BA13">
        <v>104</v>
      </c>
      <c r="BB13">
        <v>134</v>
      </c>
      <c r="BC13">
        <v>102</v>
      </c>
      <c r="BD13">
        <v>9</v>
      </c>
      <c r="BE13">
        <v>301</v>
      </c>
      <c r="BF13">
        <v>1707</v>
      </c>
      <c r="BG13">
        <v>1130</v>
      </c>
      <c r="BH13">
        <v>878</v>
      </c>
      <c r="BI13">
        <v>463</v>
      </c>
      <c r="BJ13">
        <v>304</v>
      </c>
      <c r="BK13">
        <v>264</v>
      </c>
      <c r="BL13">
        <v>69</v>
      </c>
      <c r="BM13">
        <v>334</v>
      </c>
      <c r="BN13">
        <v>577</v>
      </c>
      <c r="BO13">
        <v>735</v>
      </c>
      <c r="BP13">
        <v>362</v>
      </c>
      <c r="BQ13">
        <v>341</v>
      </c>
      <c r="BR13">
        <v>544</v>
      </c>
      <c r="BS13">
        <v>539</v>
      </c>
      <c r="BT13">
        <v>139</v>
      </c>
      <c r="BU13">
        <v>189</v>
      </c>
      <c r="BV13">
        <v>91</v>
      </c>
      <c r="BW13">
        <v>265</v>
      </c>
      <c r="BX13">
        <v>1431</v>
      </c>
      <c r="BY13">
        <v>1420</v>
      </c>
      <c r="BZ13">
        <v>1264</v>
      </c>
    </row>
    <row r="14" spans="1:78" x14ac:dyDescent="0.25">
      <c r="B14" s="7">
        <v>0.34</v>
      </c>
      <c r="C14" s="7">
        <v>0.34</v>
      </c>
      <c r="D14" s="7">
        <v>0.3</v>
      </c>
      <c r="E14" s="7">
        <v>0.37</v>
      </c>
      <c r="F14" s="7">
        <v>0.31</v>
      </c>
      <c r="G14" s="7">
        <v>0.34</v>
      </c>
      <c r="H14" s="7">
        <v>0.34</v>
      </c>
      <c r="I14" s="7">
        <v>0.35</v>
      </c>
      <c r="J14" s="7">
        <v>0.33</v>
      </c>
      <c r="K14" s="7">
        <v>0.31</v>
      </c>
      <c r="L14" s="7">
        <v>0.35</v>
      </c>
      <c r="M14" s="7">
        <v>0.34</v>
      </c>
      <c r="N14" s="7">
        <v>0.34</v>
      </c>
      <c r="O14" s="7">
        <v>0.31</v>
      </c>
      <c r="P14" s="7">
        <v>0.3</v>
      </c>
      <c r="Q14" s="7">
        <v>0.33</v>
      </c>
      <c r="R14" s="7">
        <v>0.34</v>
      </c>
      <c r="S14" s="7">
        <v>0.34</v>
      </c>
      <c r="T14" s="7">
        <v>0.32</v>
      </c>
      <c r="U14" s="7">
        <v>0.34</v>
      </c>
      <c r="V14" s="7">
        <v>0.33</v>
      </c>
      <c r="W14" s="7">
        <v>0.38</v>
      </c>
      <c r="X14" s="7">
        <v>0.32</v>
      </c>
      <c r="Y14" s="7">
        <v>0.34</v>
      </c>
      <c r="Z14" s="7">
        <v>0.34</v>
      </c>
      <c r="AA14" s="7">
        <v>0.34</v>
      </c>
      <c r="AB14" s="7">
        <v>0.34</v>
      </c>
      <c r="AC14" s="7">
        <v>0.34</v>
      </c>
      <c r="AD14" s="7">
        <v>0.35</v>
      </c>
      <c r="AE14" s="7">
        <v>0.25</v>
      </c>
      <c r="AF14" s="7">
        <v>0.34</v>
      </c>
      <c r="AG14" s="7">
        <v>0.36</v>
      </c>
      <c r="AH14" s="7">
        <v>0.27</v>
      </c>
      <c r="AI14" s="7">
        <v>0.34</v>
      </c>
      <c r="AJ14" s="7">
        <v>0.33</v>
      </c>
      <c r="AK14" s="7">
        <v>0.31</v>
      </c>
      <c r="AL14" s="7">
        <v>0.35</v>
      </c>
      <c r="AM14" s="7">
        <v>0.34</v>
      </c>
      <c r="AN14" s="7">
        <v>0.32</v>
      </c>
      <c r="AO14" s="7">
        <v>0.27</v>
      </c>
      <c r="AP14" s="7">
        <v>0.33</v>
      </c>
      <c r="AQ14" s="7">
        <v>0.38</v>
      </c>
      <c r="AR14" s="7">
        <v>0.44</v>
      </c>
      <c r="AS14" s="7">
        <v>0.27</v>
      </c>
      <c r="AT14" s="7">
        <v>0.38</v>
      </c>
      <c r="AU14" s="7">
        <v>0.35</v>
      </c>
      <c r="AV14" s="7">
        <v>0.28999999999999998</v>
      </c>
      <c r="AW14" s="7">
        <v>0.41</v>
      </c>
      <c r="AX14" s="7">
        <v>0.26</v>
      </c>
      <c r="AY14" s="7">
        <v>0.3</v>
      </c>
      <c r="AZ14" s="7">
        <v>0.31</v>
      </c>
      <c r="BA14" s="7">
        <v>0.35</v>
      </c>
      <c r="BB14" s="7">
        <v>0.3</v>
      </c>
      <c r="BC14" s="7">
        <v>0.33</v>
      </c>
      <c r="BD14" s="7">
        <v>0.36</v>
      </c>
      <c r="BE14" s="7">
        <v>0.33</v>
      </c>
      <c r="BF14" s="7">
        <v>0.34</v>
      </c>
      <c r="BG14" s="7">
        <v>0.34</v>
      </c>
      <c r="BH14" s="7">
        <v>0.33</v>
      </c>
      <c r="BI14" s="7">
        <v>0.36</v>
      </c>
      <c r="BJ14" s="7">
        <v>0.35</v>
      </c>
      <c r="BK14" s="7">
        <v>0.34</v>
      </c>
      <c r="BL14" s="7">
        <v>0.35</v>
      </c>
      <c r="BM14" s="7">
        <v>0.38</v>
      </c>
      <c r="BN14" s="7">
        <v>0.34</v>
      </c>
      <c r="BO14" s="7">
        <v>0.34</v>
      </c>
      <c r="BP14" s="7">
        <v>0.28999999999999998</v>
      </c>
      <c r="BQ14" s="7">
        <v>0.34</v>
      </c>
      <c r="BR14" s="7">
        <v>0.35</v>
      </c>
      <c r="BS14" s="7">
        <v>0.35</v>
      </c>
      <c r="BT14" s="7">
        <v>0.31</v>
      </c>
      <c r="BU14" s="7">
        <v>0.35</v>
      </c>
      <c r="BV14" s="7">
        <v>0.31</v>
      </c>
      <c r="BW14" s="7">
        <v>0.35</v>
      </c>
      <c r="BX14" s="7">
        <v>0.36</v>
      </c>
      <c r="BY14" s="7">
        <v>0.35</v>
      </c>
      <c r="BZ14" s="7">
        <v>0.36</v>
      </c>
    </row>
    <row r="15" spans="1:78" x14ac:dyDescent="0.25">
      <c r="A15" t="s">
        <v>967</v>
      </c>
      <c r="B15">
        <v>678</v>
      </c>
      <c r="C15">
        <v>555</v>
      </c>
      <c r="D15">
        <v>67</v>
      </c>
      <c r="E15">
        <v>57</v>
      </c>
      <c r="F15">
        <v>115</v>
      </c>
      <c r="G15">
        <v>350</v>
      </c>
      <c r="H15">
        <v>213</v>
      </c>
      <c r="I15">
        <v>194</v>
      </c>
      <c r="J15">
        <v>208</v>
      </c>
      <c r="K15">
        <v>136</v>
      </c>
      <c r="L15">
        <v>139</v>
      </c>
      <c r="M15">
        <v>177</v>
      </c>
      <c r="N15">
        <v>409</v>
      </c>
      <c r="O15">
        <v>72</v>
      </c>
      <c r="P15">
        <v>20</v>
      </c>
      <c r="Q15">
        <v>123</v>
      </c>
      <c r="R15">
        <v>555</v>
      </c>
      <c r="S15">
        <v>453</v>
      </c>
      <c r="T15">
        <v>129</v>
      </c>
      <c r="U15">
        <v>86</v>
      </c>
      <c r="V15">
        <v>506</v>
      </c>
      <c r="W15">
        <v>63</v>
      </c>
      <c r="X15">
        <v>107</v>
      </c>
      <c r="Y15">
        <v>106</v>
      </c>
      <c r="Z15">
        <v>572</v>
      </c>
      <c r="AA15">
        <v>677</v>
      </c>
      <c r="AB15">
        <v>571</v>
      </c>
      <c r="AC15">
        <v>80</v>
      </c>
      <c r="AD15">
        <v>554</v>
      </c>
      <c r="AE15">
        <v>42</v>
      </c>
      <c r="AF15">
        <v>567</v>
      </c>
      <c r="AG15">
        <v>89</v>
      </c>
      <c r="AH15">
        <v>3</v>
      </c>
      <c r="AI15">
        <v>518</v>
      </c>
      <c r="AJ15">
        <v>70</v>
      </c>
      <c r="AK15">
        <v>87</v>
      </c>
      <c r="AL15">
        <v>265</v>
      </c>
      <c r="AM15">
        <v>326</v>
      </c>
      <c r="AN15">
        <v>11</v>
      </c>
      <c r="AO15">
        <v>75</v>
      </c>
      <c r="AP15">
        <v>66</v>
      </c>
      <c r="AQ15">
        <v>49</v>
      </c>
      <c r="AR15">
        <v>73</v>
      </c>
      <c r="AS15">
        <v>42</v>
      </c>
      <c r="AT15">
        <v>73</v>
      </c>
      <c r="AU15">
        <v>30</v>
      </c>
      <c r="AV15">
        <v>35</v>
      </c>
      <c r="AW15">
        <v>22</v>
      </c>
      <c r="AX15">
        <v>44</v>
      </c>
      <c r="AY15">
        <v>60</v>
      </c>
      <c r="AZ15">
        <v>48</v>
      </c>
      <c r="BA15">
        <v>49</v>
      </c>
      <c r="BB15">
        <v>50</v>
      </c>
      <c r="BC15">
        <v>35</v>
      </c>
      <c r="BD15">
        <v>2</v>
      </c>
      <c r="BE15">
        <v>69</v>
      </c>
      <c r="BF15">
        <v>609</v>
      </c>
      <c r="BG15">
        <v>369</v>
      </c>
      <c r="BH15">
        <v>309</v>
      </c>
      <c r="BI15">
        <v>123</v>
      </c>
      <c r="BJ15">
        <v>116</v>
      </c>
      <c r="BK15">
        <v>98</v>
      </c>
      <c r="BL15">
        <v>23</v>
      </c>
      <c r="BM15">
        <v>91</v>
      </c>
      <c r="BN15">
        <v>195</v>
      </c>
      <c r="BO15">
        <v>275</v>
      </c>
      <c r="BP15">
        <v>117</v>
      </c>
      <c r="BQ15">
        <v>102</v>
      </c>
      <c r="BR15">
        <v>177</v>
      </c>
      <c r="BS15">
        <v>158</v>
      </c>
      <c r="BT15">
        <v>36</v>
      </c>
      <c r="BU15">
        <v>40</v>
      </c>
      <c r="BV15">
        <v>35</v>
      </c>
      <c r="BW15">
        <v>71</v>
      </c>
      <c r="BX15">
        <v>514</v>
      </c>
      <c r="BY15">
        <v>502</v>
      </c>
      <c r="BZ15">
        <v>447</v>
      </c>
    </row>
    <row r="16" spans="1:78" x14ac:dyDescent="0.25">
      <c r="B16" s="7">
        <v>0.11</v>
      </c>
      <c r="C16" s="7">
        <v>0.11</v>
      </c>
      <c r="D16" s="7">
        <v>0.12</v>
      </c>
      <c r="E16" s="7">
        <v>0.16</v>
      </c>
      <c r="F16" s="7">
        <v>0.1</v>
      </c>
      <c r="G16" s="7">
        <v>0.11</v>
      </c>
      <c r="H16" s="7">
        <v>0.12</v>
      </c>
      <c r="I16" s="7">
        <v>0.13</v>
      </c>
      <c r="J16" s="7">
        <v>0.11</v>
      </c>
      <c r="K16" s="7">
        <v>0.11</v>
      </c>
      <c r="L16" s="7">
        <v>0.1</v>
      </c>
      <c r="M16" s="7">
        <v>0.11</v>
      </c>
      <c r="N16" s="7">
        <v>0.12</v>
      </c>
      <c r="O16" s="7">
        <v>0.11</v>
      </c>
      <c r="P16" s="7">
        <v>0.11</v>
      </c>
      <c r="Q16" s="7">
        <v>0.13</v>
      </c>
      <c r="R16" s="7">
        <v>0.11</v>
      </c>
      <c r="S16" s="7">
        <v>0.12</v>
      </c>
      <c r="T16" s="7">
        <v>0.1</v>
      </c>
      <c r="U16" s="7">
        <v>0.09</v>
      </c>
      <c r="V16" s="7">
        <v>0.11</v>
      </c>
      <c r="W16" s="7">
        <v>0.1</v>
      </c>
      <c r="X16" s="7">
        <v>0.12</v>
      </c>
      <c r="Y16" s="7">
        <v>0.15</v>
      </c>
      <c r="Z16" s="7">
        <v>0.11</v>
      </c>
      <c r="AA16" s="7">
        <v>0.11</v>
      </c>
      <c r="AB16" s="7">
        <v>0.11</v>
      </c>
      <c r="AC16" s="7">
        <v>0.11</v>
      </c>
      <c r="AD16" s="7">
        <v>0.12</v>
      </c>
      <c r="AE16" s="7">
        <v>0.08</v>
      </c>
      <c r="AF16" s="7">
        <v>0.12</v>
      </c>
      <c r="AG16" s="7">
        <v>0.1</v>
      </c>
      <c r="AH16" s="7">
        <v>7.0000000000000007E-2</v>
      </c>
      <c r="AI16" s="7">
        <v>0.12</v>
      </c>
      <c r="AJ16" s="7">
        <v>0.13</v>
      </c>
      <c r="AK16" s="7">
        <v>0.09</v>
      </c>
      <c r="AL16" s="7">
        <v>0.11</v>
      </c>
      <c r="AM16" s="7">
        <v>0.11</v>
      </c>
      <c r="AN16" s="7">
        <v>0.18</v>
      </c>
      <c r="AO16" s="7">
        <v>0.11</v>
      </c>
      <c r="AP16" s="7">
        <v>0.11</v>
      </c>
      <c r="AQ16" s="7">
        <v>0.09</v>
      </c>
      <c r="AR16" s="7">
        <v>0.13</v>
      </c>
      <c r="AS16" s="7">
        <v>0.13</v>
      </c>
      <c r="AT16" s="7">
        <v>0.13</v>
      </c>
      <c r="AU16" s="7">
        <v>0.09</v>
      </c>
      <c r="AV16" s="7">
        <v>7.0000000000000007E-2</v>
      </c>
      <c r="AW16" s="7">
        <v>0.16</v>
      </c>
      <c r="AX16" s="7">
        <v>0.11</v>
      </c>
      <c r="AY16" s="7">
        <v>0.11</v>
      </c>
      <c r="AZ16" s="7">
        <v>0.12</v>
      </c>
      <c r="BA16" s="7">
        <v>0.17</v>
      </c>
      <c r="BB16" s="7">
        <v>0.11</v>
      </c>
      <c r="BC16" s="7">
        <v>0.11</v>
      </c>
      <c r="BD16" s="7">
        <v>0.06</v>
      </c>
      <c r="BE16" s="7">
        <v>0.08</v>
      </c>
      <c r="BF16" s="7">
        <v>0.12</v>
      </c>
      <c r="BG16" s="7">
        <v>0.11</v>
      </c>
      <c r="BH16" s="7">
        <v>0.12</v>
      </c>
      <c r="BI16" s="7">
        <v>0.09</v>
      </c>
      <c r="BJ16" s="7">
        <v>0.13</v>
      </c>
      <c r="BK16" s="7">
        <v>0.13</v>
      </c>
      <c r="BL16" s="7">
        <v>0.12</v>
      </c>
      <c r="BM16" s="7">
        <v>0.1</v>
      </c>
      <c r="BN16" s="7">
        <v>0.12</v>
      </c>
      <c r="BO16" s="7">
        <v>0.13</v>
      </c>
      <c r="BP16" s="7">
        <v>0.09</v>
      </c>
      <c r="BQ16" s="7">
        <v>0.1</v>
      </c>
      <c r="BR16" s="7">
        <v>0.11</v>
      </c>
      <c r="BS16" s="7">
        <v>0.1</v>
      </c>
      <c r="BT16" s="7">
        <v>0.08</v>
      </c>
      <c r="BU16" s="7">
        <v>7.0000000000000007E-2</v>
      </c>
      <c r="BV16" s="7">
        <v>0.12</v>
      </c>
      <c r="BW16" s="7">
        <v>0.09</v>
      </c>
      <c r="BX16" s="7">
        <v>0.13</v>
      </c>
      <c r="BY16" s="7">
        <v>0.12</v>
      </c>
      <c r="BZ16" s="7">
        <v>0.13</v>
      </c>
    </row>
    <row r="17" spans="1:78" x14ac:dyDescent="0.25">
      <c r="A17" t="s">
        <v>968</v>
      </c>
      <c r="B17">
        <v>275</v>
      </c>
      <c r="C17">
        <v>221</v>
      </c>
      <c r="D17">
        <v>22</v>
      </c>
      <c r="E17">
        <v>32</v>
      </c>
      <c r="F17">
        <v>30</v>
      </c>
      <c r="G17">
        <v>131</v>
      </c>
      <c r="H17">
        <v>113</v>
      </c>
      <c r="I17">
        <v>55</v>
      </c>
      <c r="J17">
        <v>80</v>
      </c>
      <c r="K17">
        <v>56</v>
      </c>
      <c r="L17">
        <v>84</v>
      </c>
      <c r="M17">
        <v>89</v>
      </c>
      <c r="N17">
        <v>134</v>
      </c>
      <c r="O17">
        <v>39</v>
      </c>
      <c r="P17">
        <v>12</v>
      </c>
      <c r="Q17">
        <v>68</v>
      </c>
      <c r="R17">
        <v>206</v>
      </c>
      <c r="S17">
        <v>164</v>
      </c>
      <c r="T17">
        <v>39</v>
      </c>
      <c r="U17">
        <v>63</v>
      </c>
      <c r="V17">
        <v>177</v>
      </c>
      <c r="W17">
        <v>27</v>
      </c>
      <c r="X17">
        <v>70</v>
      </c>
      <c r="Y17">
        <v>31</v>
      </c>
      <c r="Z17">
        <v>244</v>
      </c>
      <c r="AA17">
        <v>275</v>
      </c>
      <c r="AB17">
        <v>244</v>
      </c>
      <c r="AC17">
        <v>24</v>
      </c>
      <c r="AD17">
        <v>237</v>
      </c>
      <c r="AE17">
        <v>13</v>
      </c>
      <c r="AF17">
        <v>243</v>
      </c>
      <c r="AG17">
        <v>19</v>
      </c>
      <c r="AH17">
        <v>0</v>
      </c>
      <c r="AI17">
        <v>170</v>
      </c>
      <c r="AJ17">
        <v>45</v>
      </c>
      <c r="AK17">
        <v>53</v>
      </c>
      <c r="AL17">
        <v>87</v>
      </c>
      <c r="AM17">
        <v>150</v>
      </c>
      <c r="AN17">
        <v>3</v>
      </c>
      <c r="AO17">
        <v>34</v>
      </c>
      <c r="AP17">
        <v>34</v>
      </c>
      <c r="AQ17">
        <v>22</v>
      </c>
      <c r="AR17">
        <v>28</v>
      </c>
      <c r="AS17">
        <v>28</v>
      </c>
      <c r="AT17">
        <v>27</v>
      </c>
      <c r="AU17">
        <v>19</v>
      </c>
      <c r="AV17">
        <v>11</v>
      </c>
      <c r="AW17">
        <v>7</v>
      </c>
      <c r="AX17">
        <v>15</v>
      </c>
      <c r="AY17">
        <v>17</v>
      </c>
      <c r="AZ17">
        <v>18</v>
      </c>
      <c r="BA17">
        <v>17</v>
      </c>
      <c r="BB17">
        <v>22</v>
      </c>
      <c r="BC17">
        <v>11</v>
      </c>
      <c r="BD17">
        <v>0</v>
      </c>
      <c r="BE17">
        <v>14</v>
      </c>
      <c r="BF17">
        <v>261</v>
      </c>
      <c r="BG17">
        <v>113</v>
      </c>
      <c r="BH17">
        <v>162</v>
      </c>
      <c r="BI17">
        <v>25</v>
      </c>
      <c r="BJ17">
        <v>28</v>
      </c>
      <c r="BK17">
        <v>47</v>
      </c>
      <c r="BL17">
        <v>5</v>
      </c>
      <c r="BM17">
        <v>21</v>
      </c>
      <c r="BN17">
        <v>53</v>
      </c>
      <c r="BO17">
        <v>122</v>
      </c>
      <c r="BP17">
        <v>80</v>
      </c>
      <c r="BQ17">
        <v>27</v>
      </c>
      <c r="BR17">
        <v>35</v>
      </c>
      <c r="BS17">
        <v>31</v>
      </c>
      <c r="BT17">
        <v>10</v>
      </c>
      <c r="BU17">
        <v>7</v>
      </c>
      <c r="BV17">
        <v>11</v>
      </c>
      <c r="BW17">
        <v>17</v>
      </c>
      <c r="BX17">
        <v>212</v>
      </c>
      <c r="BY17">
        <v>204</v>
      </c>
      <c r="BZ17">
        <v>182</v>
      </c>
    </row>
    <row r="18" spans="1:78" x14ac:dyDescent="0.25">
      <c r="B18" s="7">
        <v>0.05</v>
      </c>
      <c r="C18" s="7">
        <v>0.04</v>
      </c>
      <c r="D18" s="7">
        <v>0.04</v>
      </c>
      <c r="E18" s="7">
        <v>0.09</v>
      </c>
      <c r="F18" s="7">
        <v>0.03</v>
      </c>
      <c r="G18" s="7">
        <v>0.04</v>
      </c>
      <c r="H18" s="7">
        <v>7.0000000000000007E-2</v>
      </c>
      <c r="I18" s="7">
        <v>0.04</v>
      </c>
      <c r="J18" s="7">
        <v>0.04</v>
      </c>
      <c r="K18" s="7">
        <v>0.05</v>
      </c>
      <c r="L18" s="7">
        <v>0.06</v>
      </c>
      <c r="M18" s="7">
        <v>0.05</v>
      </c>
      <c r="N18" s="7">
        <v>0.04</v>
      </c>
      <c r="O18" s="7">
        <v>0.06</v>
      </c>
      <c r="P18" s="7">
        <v>0.06</v>
      </c>
      <c r="Q18" s="7">
        <v>7.0000000000000007E-2</v>
      </c>
      <c r="R18" s="7">
        <v>0.04</v>
      </c>
      <c r="S18" s="7">
        <v>0.04</v>
      </c>
      <c r="T18" s="7">
        <v>0.03</v>
      </c>
      <c r="U18" s="7">
        <v>0.06</v>
      </c>
      <c r="V18" s="7">
        <v>0.04</v>
      </c>
      <c r="W18" s="7">
        <v>0.04</v>
      </c>
      <c r="X18" s="7">
        <v>0.08</v>
      </c>
      <c r="Y18" s="7">
        <v>0.04</v>
      </c>
      <c r="Z18" s="7">
        <v>0.05</v>
      </c>
      <c r="AA18" s="7">
        <v>0.05</v>
      </c>
      <c r="AB18" s="7">
        <v>0.05</v>
      </c>
      <c r="AC18" s="7">
        <v>0.03</v>
      </c>
      <c r="AD18" s="7">
        <v>0.05</v>
      </c>
      <c r="AE18" s="7">
        <v>0.03</v>
      </c>
      <c r="AF18" s="7">
        <v>0.05</v>
      </c>
      <c r="AG18" s="7">
        <v>0.02</v>
      </c>
      <c r="AH18" t="s">
        <v>108</v>
      </c>
      <c r="AI18" s="7">
        <v>0.04</v>
      </c>
      <c r="AJ18" s="7">
        <v>0.08</v>
      </c>
      <c r="AK18" s="7">
        <v>0.05</v>
      </c>
      <c r="AL18" s="7">
        <v>0.04</v>
      </c>
      <c r="AM18" s="7">
        <v>0.05</v>
      </c>
      <c r="AN18" s="7">
        <v>0.05</v>
      </c>
      <c r="AO18" s="7">
        <v>0.05</v>
      </c>
      <c r="AP18" s="7">
        <v>0.06</v>
      </c>
      <c r="AQ18" s="7">
        <v>0.04</v>
      </c>
      <c r="AR18" s="7">
        <v>0.05</v>
      </c>
      <c r="AS18" s="7">
        <v>0.09</v>
      </c>
      <c r="AT18" s="7">
        <v>0.05</v>
      </c>
      <c r="AU18" s="7">
        <v>0.05</v>
      </c>
      <c r="AV18" s="7">
        <v>0.02</v>
      </c>
      <c r="AW18" s="7">
        <v>0.05</v>
      </c>
      <c r="AX18" s="7">
        <v>0.04</v>
      </c>
      <c r="AY18" s="7">
        <v>0.03</v>
      </c>
      <c r="AZ18" s="7">
        <v>0.04</v>
      </c>
      <c r="BA18" s="7">
        <v>0.06</v>
      </c>
      <c r="BB18" s="7">
        <v>0.05</v>
      </c>
      <c r="BC18" s="7">
        <v>0.04</v>
      </c>
      <c r="BD18" t="s">
        <v>108</v>
      </c>
      <c r="BE18" s="7">
        <v>0.02</v>
      </c>
      <c r="BF18" s="7">
        <v>0.05</v>
      </c>
      <c r="BG18" s="7">
        <v>0.03</v>
      </c>
      <c r="BH18" s="7">
        <v>0.06</v>
      </c>
      <c r="BI18" s="7">
        <v>0.02</v>
      </c>
      <c r="BJ18" s="7">
        <v>0.03</v>
      </c>
      <c r="BK18" s="7">
        <v>0.06</v>
      </c>
      <c r="BL18" s="7">
        <v>0.02</v>
      </c>
      <c r="BM18" s="7">
        <v>0.02</v>
      </c>
      <c r="BN18" s="7">
        <v>0.03</v>
      </c>
      <c r="BO18" s="7">
        <v>0.06</v>
      </c>
      <c r="BP18" s="7">
        <v>0.06</v>
      </c>
      <c r="BQ18" s="7">
        <v>0.03</v>
      </c>
      <c r="BR18" s="7">
        <v>0.02</v>
      </c>
      <c r="BS18" s="7">
        <v>0.02</v>
      </c>
      <c r="BT18" s="7">
        <v>0.02</v>
      </c>
      <c r="BU18" s="7">
        <v>0.01</v>
      </c>
      <c r="BV18" s="7">
        <v>0.04</v>
      </c>
      <c r="BW18" s="7">
        <v>0.02</v>
      </c>
      <c r="BX18" s="7">
        <v>0.05</v>
      </c>
      <c r="BY18" s="7">
        <v>0.05</v>
      </c>
      <c r="BZ18" s="7">
        <v>0.05</v>
      </c>
    </row>
    <row r="19" spans="1:78" x14ac:dyDescent="0.25">
      <c r="A19" t="s">
        <v>969</v>
      </c>
      <c r="B19">
        <v>261</v>
      </c>
      <c r="C19">
        <v>225</v>
      </c>
      <c r="D19">
        <v>23</v>
      </c>
      <c r="E19">
        <v>13</v>
      </c>
      <c r="F19">
        <v>61</v>
      </c>
      <c r="G19">
        <v>143</v>
      </c>
      <c r="H19">
        <v>56</v>
      </c>
      <c r="I19">
        <v>91</v>
      </c>
      <c r="J19">
        <v>95</v>
      </c>
      <c r="K19">
        <v>41</v>
      </c>
      <c r="L19">
        <v>34</v>
      </c>
      <c r="M19">
        <v>59</v>
      </c>
      <c r="N19">
        <v>181</v>
      </c>
      <c r="O19">
        <v>15</v>
      </c>
      <c r="P19">
        <v>6</v>
      </c>
      <c r="Q19">
        <v>30</v>
      </c>
      <c r="R19">
        <v>230</v>
      </c>
      <c r="S19">
        <v>180</v>
      </c>
      <c r="T19">
        <v>55</v>
      </c>
      <c r="U19">
        <v>24</v>
      </c>
      <c r="V19">
        <v>223</v>
      </c>
      <c r="W19">
        <v>18</v>
      </c>
      <c r="X19">
        <v>19</v>
      </c>
      <c r="Y19">
        <v>23</v>
      </c>
      <c r="Z19">
        <v>238</v>
      </c>
      <c r="AA19">
        <v>261</v>
      </c>
      <c r="AB19">
        <v>238</v>
      </c>
      <c r="AC19">
        <v>31</v>
      </c>
      <c r="AD19">
        <v>209</v>
      </c>
      <c r="AE19">
        <v>21</v>
      </c>
      <c r="AF19">
        <v>162</v>
      </c>
      <c r="AG19">
        <v>84</v>
      </c>
      <c r="AH19">
        <v>1</v>
      </c>
      <c r="AI19">
        <v>225</v>
      </c>
      <c r="AJ19">
        <v>20</v>
      </c>
      <c r="AK19">
        <v>20</v>
      </c>
      <c r="AL19">
        <v>94</v>
      </c>
      <c r="AM19">
        <v>130</v>
      </c>
      <c r="AN19">
        <v>3</v>
      </c>
      <c r="AO19">
        <v>33</v>
      </c>
      <c r="AP19">
        <v>33</v>
      </c>
      <c r="AQ19">
        <v>11</v>
      </c>
      <c r="AR19">
        <v>34</v>
      </c>
      <c r="AS19">
        <v>10</v>
      </c>
      <c r="AT19">
        <v>16</v>
      </c>
      <c r="AU19">
        <v>11</v>
      </c>
      <c r="AV19">
        <v>19</v>
      </c>
      <c r="AW19">
        <v>7</v>
      </c>
      <c r="AX19">
        <v>16</v>
      </c>
      <c r="AY19">
        <v>38</v>
      </c>
      <c r="AZ19">
        <v>18</v>
      </c>
      <c r="BA19">
        <v>11</v>
      </c>
      <c r="BB19">
        <v>27</v>
      </c>
      <c r="BC19">
        <v>7</v>
      </c>
      <c r="BD19">
        <v>2</v>
      </c>
      <c r="BE19">
        <v>49</v>
      </c>
      <c r="BF19">
        <v>211</v>
      </c>
      <c r="BG19">
        <v>172</v>
      </c>
      <c r="BH19">
        <v>89</v>
      </c>
      <c r="BI19">
        <v>80</v>
      </c>
      <c r="BJ19">
        <v>46</v>
      </c>
      <c r="BK19">
        <v>19</v>
      </c>
      <c r="BL19">
        <v>18</v>
      </c>
      <c r="BM19">
        <v>43</v>
      </c>
      <c r="BN19">
        <v>75</v>
      </c>
      <c r="BO19">
        <v>104</v>
      </c>
      <c r="BP19">
        <v>39</v>
      </c>
      <c r="BQ19">
        <v>41</v>
      </c>
      <c r="BR19">
        <v>69</v>
      </c>
      <c r="BS19">
        <v>64</v>
      </c>
      <c r="BT19">
        <v>28</v>
      </c>
      <c r="BU19">
        <v>32</v>
      </c>
      <c r="BV19">
        <v>13</v>
      </c>
      <c r="BW19">
        <v>30</v>
      </c>
      <c r="BX19">
        <v>171</v>
      </c>
      <c r="BY19">
        <v>167</v>
      </c>
      <c r="BZ19">
        <v>145</v>
      </c>
    </row>
    <row r="20" spans="1:78" x14ac:dyDescent="0.25">
      <c r="B20" s="7">
        <v>0.04</v>
      </c>
      <c r="C20" s="7">
        <v>0.04</v>
      </c>
      <c r="D20" s="7">
        <v>0.04</v>
      </c>
      <c r="E20" s="7">
        <v>0.04</v>
      </c>
      <c r="F20" s="7">
        <v>0.05</v>
      </c>
      <c r="G20" s="7">
        <v>0.05</v>
      </c>
      <c r="H20" s="7">
        <v>0.03</v>
      </c>
      <c r="I20" s="7">
        <v>0.06</v>
      </c>
      <c r="J20" s="7">
        <v>0.05</v>
      </c>
      <c r="K20" s="7">
        <v>0.03</v>
      </c>
      <c r="L20" s="7">
        <v>0.02</v>
      </c>
      <c r="M20" s="7">
        <v>0.04</v>
      </c>
      <c r="N20" s="7">
        <v>0.05</v>
      </c>
      <c r="O20" s="7">
        <v>0.02</v>
      </c>
      <c r="P20" s="7">
        <v>0.03</v>
      </c>
      <c r="Q20" s="7">
        <v>0.03</v>
      </c>
      <c r="R20" s="7">
        <v>0.05</v>
      </c>
      <c r="S20" s="7">
        <v>0.05</v>
      </c>
      <c r="T20" s="7">
        <v>0.04</v>
      </c>
      <c r="U20" s="7">
        <v>0.02</v>
      </c>
      <c r="V20" s="7">
        <v>0.05</v>
      </c>
      <c r="W20" s="7">
        <v>0.03</v>
      </c>
      <c r="X20" s="7">
        <v>0.02</v>
      </c>
      <c r="Y20" s="7">
        <v>0.03</v>
      </c>
      <c r="Z20" s="7">
        <v>0.05</v>
      </c>
      <c r="AA20" s="7">
        <v>0.04</v>
      </c>
      <c r="AB20" s="7">
        <v>0.05</v>
      </c>
      <c r="AC20" s="7">
        <v>0.04</v>
      </c>
      <c r="AD20" s="7">
        <v>0.04</v>
      </c>
      <c r="AE20" s="7">
        <v>0.04</v>
      </c>
      <c r="AF20" s="7">
        <v>0.03</v>
      </c>
      <c r="AG20" s="7">
        <v>0.09</v>
      </c>
      <c r="AH20" s="7">
        <v>0.03</v>
      </c>
      <c r="AI20" s="7">
        <v>0.05</v>
      </c>
      <c r="AJ20" s="7">
        <v>0.04</v>
      </c>
      <c r="AK20" s="7">
        <v>0.02</v>
      </c>
      <c r="AL20" s="7">
        <v>0.04</v>
      </c>
      <c r="AM20" s="7">
        <v>0.05</v>
      </c>
      <c r="AN20" s="7">
        <v>0.05</v>
      </c>
      <c r="AO20" s="7">
        <v>0.05</v>
      </c>
      <c r="AP20" s="7">
        <v>0.06</v>
      </c>
      <c r="AQ20" s="7">
        <v>0.02</v>
      </c>
      <c r="AR20" s="7">
        <v>0.06</v>
      </c>
      <c r="AS20" s="7">
        <v>0.03</v>
      </c>
      <c r="AT20" s="7">
        <v>0.03</v>
      </c>
      <c r="AU20" s="7">
        <v>0.03</v>
      </c>
      <c r="AV20" s="7">
        <v>0.04</v>
      </c>
      <c r="AW20" s="7">
        <v>0.05</v>
      </c>
      <c r="AX20" s="7">
        <v>0.04</v>
      </c>
      <c r="AY20" s="7">
        <v>7.0000000000000007E-2</v>
      </c>
      <c r="AZ20" s="7">
        <v>0.04</v>
      </c>
      <c r="BA20" s="7">
        <v>0.04</v>
      </c>
      <c r="BB20" s="7">
        <v>0.06</v>
      </c>
      <c r="BC20" s="7">
        <v>0.02</v>
      </c>
      <c r="BD20" s="7">
        <v>7.0000000000000007E-2</v>
      </c>
      <c r="BE20" s="7">
        <v>0.05</v>
      </c>
      <c r="BF20" s="7">
        <v>0.04</v>
      </c>
      <c r="BG20" s="7">
        <v>0.05</v>
      </c>
      <c r="BH20" s="7">
        <v>0.03</v>
      </c>
      <c r="BI20" s="7">
        <v>0.06</v>
      </c>
      <c r="BJ20" s="7">
        <v>0.05</v>
      </c>
      <c r="BK20" s="7">
        <v>0.02</v>
      </c>
      <c r="BL20" s="7">
        <v>0.09</v>
      </c>
      <c r="BM20" s="7">
        <v>0.05</v>
      </c>
      <c r="BN20" s="7">
        <v>0.04</v>
      </c>
      <c r="BO20" s="7">
        <v>0.05</v>
      </c>
      <c r="BP20" s="7">
        <v>0.03</v>
      </c>
      <c r="BQ20" s="7">
        <v>0.04</v>
      </c>
      <c r="BR20" s="7">
        <v>0.04</v>
      </c>
      <c r="BS20" s="7">
        <v>0.04</v>
      </c>
      <c r="BT20" s="7">
        <v>0.06</v>
      </c>
      <c r="BU20" s="7">
        <v>0.06</v>
      </c>
      <c r="BV20" s="7">
        <v>0.05</v>
      </c>
      <c r="BW20" s="7">
        <v>0.04</v>
      </c>
      <c r="BX20" s="7">
        <v>0.04</v>
      </c>
      <c r="BY20" s="7">
        <v>0.04</v>
      </c>
      <c r="BZ20" s="7">
        <v>0.04</v>
      </c>
    </row>
    <row r="21" spans="1:78" x14ac:dyDescent="0.25">
      <c r="A21" t="s">
        <v>970</v>
      </c>
      <c r="B21">
        <v>256</v>
      </c>
      <c r="C21">
        <v>226</v>
      </c>
      <c r="D21">
        <v>19</v>
      </c>
      <c r="E21">
        <v>12</v>
      </c>
      <c r="F21">
        <v>63</v>
      </c>
      <c r="G21">
        <v>141</v>
      </c>
      <c r="H21">
        <v>52</v>
      </c>
      <c r="I21">
        <v>60</v>
      </c>
      <c r="J21">
        <v>86</v>
      </c>
      <c r="K21">
        <v>60</v>
      </c>
      <c r="L21">
        <v>49</v>
      </c>
      <c r="M21">
        <v>62</v>
      </c>
      <c r="N21">
        <v>167</v>
      </c>
      <c r="O21">
        <v>23</v>
      </c>
      <c r="P21">
        <v>4</v>
      </c>
      <c r="Q21">
        <v>30</v>
      </c>
      <c r="R21">
        <v>226</v>
      </c>
      <c r="S21">
        <v>160</v>
      </c>
      <c r="T21">
        <v>60</v>
      </c>
      <c r="U21">
        <v>33</v>
      </c>
      <c r="V21">
        <v>216</v>
      </c>
      <c r="W21">
        <v>19</v>
      </c>
      <c r="X21">
        <v>21</v>
      </c>
      <c r="Y21">
        <v>32</v>
      </c>
      <c r="Z21">
        <v>224</v>
      </c>
      <c r="AA21">
        <v>256</v>
      </c>
      <c r="AB21">
        <v>224</v>
      </c>
      <c r="AC21">
        <v>32</v>
      </c>
      <c r="AD21">
        <v>197</v>
      </c>
      <c r="AE21">
        <v>25</v>
      </c>
      <c r="AF21">
        <v>208</v>
      </c>
      <c r="AG21">
        <v>37</v>
      </c>
      <c r="AH21">
        <v>1</v>
      </c>
      <c r="AI21">
        <v>200</v>
      </c>
      <c r="AJ21">
        <v>16</v>
      </c>
      <c r="AK21">
        <v>40</v>
      </c>
      <c r="AL21">
        <v>157</v>
      </c>
      <c r="AM21">
        <v>73</v>
      </c>
      <c r="AN21">
        <v>3</v>
      </c>
      <c r="AO21">
        <v>21</v>
      </c>
      <c r="AP21">
        <v>32</v>
      </c>
      <c r="AQ21">
        <v>21</v>
      </c>
      <c r="AR21">
        <v>32</v>
      </c>
      <c r="AS21">
        <v>8</v>
      </c>
      <c r="AT21">
        <v>26</v>
      </c>
      <c r="AU21">
        <v>10</v>
      </c>
      <c r="AV21">
        <v>20</v>
      </c>
      <c r="AW21">
        <v>11</v>
      </c>
      <c r="AX21">
        <v>8</v>
      </c>
      <c r="AY21">
        <v>21</v>
      </c>
      <c r="AZ21">
        <v>22</v>
      </c>
      <c r="BA21">
        <v>9</v>
      </c>
      <c r="BB21">
        <v>32</v>
      </c>
      <c r="BC21">
        <v>5</v>
      </c>
      <c r="BD21">
        <v>0</v>
      </c>
      <c r="BE21">
        <v>49</v>
      </c>
      <c r="BF21">
        <v>207</v>
      </c>
      <c r="BG21">
        <v>148</v>
      </c>
      <c r="BH21">
        <v>108</v>
      </c>
      <c r="BI21">
        <v>60</v>
      </c>
      <c r="BJ21">
        <v>40</v>
      </c>
      <c r="BK21">
        <v>31</v>
      </c>
      <c r="BL21">
        <v>12</v>
      </c>
      <c r="BM21">
        <v>61</v>
      </c>
      <c r="BN21">
        <v>76</v>
      </c>
      <c r="BO21">
        <v>72</v>
      </c>
      <c r="BP21">
        <v>46</v>
      </c>
      <c r="BQ21">
        <v>61</v>
      </c>
      <c r="BR21">
        <v>99</v>
      </c>
      <c r="BS21">
        <v>90</v>
      </c>
      <c r="BT21">
        <v>18</v>
      </c>
      <c r="BU21">
        <v>34</v>
      </c>
      <c r="BV21">
        <v>17</v>
      </c>
      <c r="BW21">
        <v>47</v>
      </c>
      <c r="BX21">
        <v>162</v>
      </c>
      <c r="BY21">
        <v>161</v>
      </c>
      <c r="BZ21">
        <v>133</v>
      </c>
    </row>
    <row r="22" spans="1:78" x14ac:dyDescent="0.25">
      <c r="B22" s="7">
        <v>0.04</v>
      </c>
      <c r="C22" s="7">
        <v>0.04</v>
      </c>
      <c r="D22" s="7">
        <v>0.03</v>
      </c>
      <c r="E22" s="7">
        <v>0.03</v>
      </c>
      <c r="F22" s="7">
        <v>0.05</v>
      </c>
      <c r="G22" s="7">
        <v>0.05</v>
      </c>
      <c r="H22" s="7">
        <v>0.03</v>
      </c>
      <c r="I22" s="7">
        <v>0.04</v>
      </c>
      <c r="J22" s="7">
        <v>0.05</v>
      </c>
      <c r="K22" s="7">
        <v>0.05</v>
      </c>
      <c r="L22" s="7">
        <v>0.04</v>
      </c>
      <c r="M22" s="7">
        <v>0.04</v>
      </c>
      <c r="N22" s="7">
        <v>0.05</v>
      </c>
      <c r="O22" s="7">
        <v>0.04</v>
      </c>
      <c r="P22" s="7">
        <v>0.02</v>
      </c>
      <c r="Q22" s="7">
        <v>0.03</v>
      </c>
      <c r="R22" s="7">
        <v>0.04</v>
      </c>
      <c r="S22" s="7">
        <v>0.04</v>
      </c>
      <c r="T22" s="7">
        <v>0.05</v>
      </c>
      <c r="U22" s="7">
        <v>0.03</v>
      </c>
      <c r="V22" s="7">
        <v>0.05</v>
      </c>
      <c r="W22" s="7">
        <v>0.03</v>
      </c>
      <c r="X22" s="7">
        <v>0.02</v>
      </c>
      <c r="Y22" s="7">
        <v>0.05</v>
      </c>
      <c r="Z22" s="7">
        <v>0.04</v>
      </c>
      <c r="AA22" s="7">
        <v>0.04</v>
      </c>
      <c r="AB22" s="7">
        <v>0.04</v>
      </c>
      <c r="AC22" s="7">
        <v>0.04</v>
      </c>
      <c r="AD22" s="7">
        <v>0.04</v>
      </c>
      <c r="AE22" s="7">
        <v>0.05</v>
      </c>
      <c r="AF22" s="7">
        <v>0.04</v>
      </c>
      <c r="AG22" s="7">
        <v>0.04</v>
      </c>
      <c r="AH22" s="7">
        <v>0.02</v>
      </c>
      <c r="AI22" s="7">
        <v>0.05</v>
      </c>
      <c r="AJ22" s="7">
        <v>0.03</v>
      </c>
      <c r="AK22" s="7">
        <v>0.04</v>
      </c>
      <c r="AL22" s="7">
        <v>7.0000000000000007E-2</v>
      </c>
      <c r="AM22" s="7">
        <v>0.03</v>
      </c>
      <c r="AN22" s="7">
        <v>0.05</v>
      </c>
      <c r="AO22" s="7">
        <v>0.03</v>
      </c>
      <c r="AP22" s="7">
        <v>0.05</v>
      </c>
      <c r="AQ22" s="7">
        <v>0.04</v>
      </c>
      <c r="AR22" s="7">
        <v>0.06</v>
      </c>
      <c r="AS22" s="7">
        <v>0.02</v>
      </c>
      <c r="AT22" s="7">
        <v>0.05</v>
      </c>
      <c r="AU22" s="7">
        <v>0.03</v>
      </c>
      <c r="AV22" s="7">
        <v>0.04</v>
      </c>
      <c r="AW22" s="7">
        <v>7.0000000000000007E-2</v>
      </c>
      <c r="AX22" s="7">
        <v>0.02</v>
      </c>
      <c r="AY22" s="7">
        <v>0.04</v>
      </c>
      <c r="AZ22" s="7">
        <v>0.05</v>
      </c>
      <c r="BA22" s="7">
        <v>0.03</v>
      </c>
      <c r="BB22" s="7">
        <v>7.0000000000000007E-2</v>
      </c>
      <c r="BC22" s="7">
        <v>0.02</v>
      </c>
      <c r="BD22" t="s">
        <v>108</v>
      </c>
      <c r="BE22" s="7">
        <v>0.05</v>
      </c>
      <c r="BF22" s="7">
        <v>0.04</v>
      </c>
      <c r="BG22" s="7">
        <v>0.04</v>
      </c>
      <c r="BH22" s="7">
        <v>0.04</v>
      </c>
      <c r="BI22" s="7">
        <v>0.05</v>
      </c>
      <c r="BJ22" s="7">
        <v>0.05</v>
      </c>
      <c r="BK22" s="7">
        <v>0.04</v>
      </c>
      <c r="BL22" s="7">
        <v>0.06</v>
      </c>
      <c r="BM22" s="7">
        <v>7.0000000000000007E-2</v>
      </c>
      <c r="BN22" s="7">
        <v>0.05</v>
      </c>
      <c r="BO22" s="7">
        <v>0.03</v>
      </c>
      <c r="BP22" s="7">
        <v>0.04</v>
      </c>
      <c r="BQ22" s="7">
        <v>0.06</v>
      </c>
      <c r="BR22" s="7">
        <v>0.06</v>
      </c>
      <c r="BS22" s="7">
        <v>0.06</v>
      </c>
      <c r="BT22" s="7">
        <v>0.04</v>
      </c>
      <c r="BU22" s="7">
        <v>0.06</v>
      </c>
      <c r="BV22" s="7">
        <v>0.06</v>
      </c>
      <c r="BW22" s="7">
        <v>0.06</v>
      </c>
      <c r="BX22" s="7">
        <v>0.04</v>
      </c>
      <c r="BY22" s="7">
        <v>0.04</v>
      </c>
      <c r="BZ22" s="7">
        <v>0.04</v>
      </c>
    </row>
    <row r="23" spans="1:78" x14ac:dyDescent="0.25">
      <c r="A23" t="s">
        <v>971</v>
      </c>
      <c r="B23">
        <v>223</v>
      </c>
      <c r="C23">
        <v>201</v>
      </c>
      <c r="D23">
        <v>13</v>
      </c>
      <c r="E23">
        <v>9</v>
      </c>
      <c r="F23">
        <v>55</v>
      </c>
      <c r="G23">
        <v>120</v>
      </c>
      <c r="H23">
        <v>48</v>
      </c>
      <c r="I23">
        <v>62</v>
      </c>
      <c r="J23">
        <v>97</v>
      </c>
      <c r="K23">
        <v>39</v>
      </c>
      <c r="L23">
        <v>25</v>
      </c>
      <c r="M23">
        <v>39</v>
      </c>
      <c r="N23">
        <v>167</v>
      </c>
      <c r="O23">
        <v>15</v>
      </c>
      <c r="P23">
        <v>1</v>
      </c>
      <c r="Q23">
        <v>24</v>
      </c>
      <c r="R23">
        <v>198</v>
      </c>
      <c r="S23">
        <v>155</v>
      </c>
      <c r="T23">
        <v>47</v>
      </c>
      <c r="U23">
        <v>19</v>
      </c>
      <c r="V23">
        <v>205</v>
      </c>
      <c r="W23">
        <v>13</v>
      </c>
      <c r="X23">
        <v>4</v>
      </c>
      <c r="Y23">
        <v>40</v>
      </c>
      <c r="Z23">
        <v>182</v>
      </c>
      <c r="AA23">
        <v>222</v>
      </c>
      <c r="AB23">
        <v>181</v>
      </c>
      <c r="AC23">
        <v>33</v>
      </c>
      <c r="AD23">
        <v>181</v>
      </c>
      <c r="AE23">
        <v>8</v>
      </c>
      <c r="AF23">
        <v>169</v>
      </c>
      <c r="AG23">
        <v>41</v>
      </c>
      <c r="AH23">
        <v>4</v>
      </c>
      <c r="AI23">
        <v>193</v>
      </c>
      <c r="AJ23">
        <v>12</v>
      </c>
      <c r="AK23">
        <v>14</v>
      </c>
      <c r="AL23">
        <v>116</v>
      </c>
      <c r="AM23">
        <v>97</v>
      </c>
      <c r="AN23">
        <v>0</v>
      </c>
      <c r="AO23">
        <v>9</v>
      </c>
      <c r="AP23">
        <v>14</v>
      </c>
      <c r="AQ23">
        <v>58</v>
      </c>
      <c r="AR23">
        <v>28</v>
      </c>
      <c r="AS23">
        <v>10</v>
      </c>
      <c r="AT23">
        <v>18</v>
      </c>
      <c r="AU23">
        <v>10</v>
      </c>
      <c r="AV23">
        <v>10</v>
      </c>
      <c r="AW23">
        <v>8</v>
      </c>
      <c r="AX23">
        <v>5</v>
      </c>
      <c r="AY23">
        <v>21</v>
      </c>
      <c r="AZ23">
        <v>14</v>
      </c>
      <c r="BA23">
        <v>4</v>
      </c>
      <c r="BB23">
        <v>16</v>
      </c>
      <c r="BC23">
        <v>7</v>
      </c>
      <c r="BD23">
        <v>0</v>
      </c>
      <c r="BE23">
        <v>45</v>
      </c>
      <c r="BF23">
        <v>177</v>
      </c>
      <c r="BG23">
        <v>151</v>
      </c>
      <c r="BH23">
        <v>72</v>
      </c>
      <c r="BI23">
        <v>94</v>
      </c>
      <c r="BJ23">
        <v>32</v>
      </c>
      <c r="BK23">
        <v>19</v>
      </c>
      <c r="BL23">
        <v>5</v>
      </c>
      <c r="BM23">
        <v>63</v>
      </c>
      <c r="BN23">
        <v>71</v>
      </c>
      <c r="BO23">
        <v>69</v>
      </c>
      <c r="BP23">
        <v>19</v>
      </c>
      <c r="BQ23">
        <v>71</v>
      </c>
      <c r="BR23">
        <v>75</v>
      </c>
      <c r="BS23">
        <v>87</v>
      </c>
      <c r="BT23">
        <v>15</v>
      </c>
      <c r="BU23">
        <v>32</v>
      </c>
      <c r="BV23">
        <v>15</v>
      </c>
      <c r="BW23">
        <v>60</v>
      </c>
      <c r="BX23">
        <v>158</v>
      </c>
      <c r="BY23">
        <v>163</v>
      </c>
      <c r="BZ23">
        <v>147</v>
      </c>
    </row>
    <row r="24" spans="1:78" x14ac:dyDescent="0.25">
      <c r="B24" s="7">
        <v>0.04</v>
      </c>
      <c r="C24" s="7">
        <v>0.04</v>
      </c>
      <c r="D24" s="7">
        <v>0.02</v>
      </c>
      <c r="E24" s="7">
        <v>0.02</v>
      </c>
      <c r="F24" s="7">
        <v>0.05</v>
      </c>
      <c r="G24" s="7">
        <v>0.04</v>
      </c>
      <c r="H24" s="7">
        <v>0.03</v>
      </c>
      <c r="I24" s="7">
        <v>0.04</v>
      </c>
      <c r="J24" s="7">
        <v>0.05</v>
      </c>
      <c r="K24" s="7">
        <v>0.03</v>
      </c>
      <c r="L24" s="7">
        <v>0.02</v>
      </c>
      <c r="M24" s="7">
        <v>0.02</v>
      </c>
      <c r="N24" s="7">
        <v>0.05</v>
      </c>
      <c r="O24" s="7">
        <v>0.02</v>
      </c>
      <c r="P24">
        <v>0</v>
      </c>
      <c r="Q24" s="7">
        <v>0.03</v>
      </c>
      <c r="R24" s="7">
        <v>0.04</v>
      </c>
      <c r="S24" s="7">
        <v>0.04</v>
      </c>
      <c r="T24" s="7">
        <v>0.04</v>
      </c>
      <c r="U24" s="7">
        <v>0.02</v>
      </c>
      <c r="V24" s="7">
        <v>0.05</v>
      </c>
      <c r="W24" s="7">
        <v>0.02</v>
      </c>
      <c r="X24">
        <v>0</v>
      </c>
      <c r="Y24" s="7">
        <v>0.06</v>
      </c>
      <c r="Z24" s="7">
        <v>0.03</v>
      </c>
      <c r="AA24" s="7">
        <v>0.04</v>
      </c>
      <c r="AB24" s="7">
        <v>0.03</v>
      </c>
      <c r="AC24" s="7">
        <v>0.05</v>
      </c>
      <c r="AD24" s="7">
        <v>0.04</v>
      </c>
      <c r="AE24" s="7">
        <v>0.02</v>
      </c>
      <c r="AF24" s="7">
        <v>0.04</v>
      </c>
      <c r="AG24" s="7">
        <v>0.04</v>
      </c>
      <c r="AH24" s="7">
        <v>0.11</v>
      </c>
      <c r="AI24" s="7">
        <v>0.04</v>
      </c>
      <c r="AJ24" s="7">
        <v>0.02</v>
      </c>
      <c r="AK24" s="7">
        <v>0.01</v>
      </c>
      <c r="AL24" s="7">
        <v>0.05</v>
      </c>
      <c r="AM24" s="7">
        <v>0.03</v>
      </c>
      <c r="AN24" t="s">
        <v>108</v>
      </c>
      <c r="AO24" s="7">
        <v>0.01</v>
      </c>
      <c r="AP24" s="7">
        <v>0.02</v>
      </c>
      <c r="AQ24" s="7">
        <v>0.1</v>
      </c>
      <c r="AR24" s="7">
        <v>0.05</v>
      </c>
      <c r="AS24" s="7">
        <v>0.03</v>
      </c>
      <c r="AT24" s="7">
        <v>0.03</v>
      </c>
      <c r="AU24" s="7">
        <v>0.03</v>
      </c>
      <c r="AV24" s="7">
        <v>0.02</v>
      </c>
      <c r="AW24" s="7">
        <v>0.05</v>
      </c>
      <c r="AX24" s="7">
        <v>0.01</v>
      </c>
      <c r="AY24" s="7">
        <v>0.04</v>
      </c>
      <c r="AZ24" s="7">
        <v>0.04</v>
      </c>
      <c r="BA24" s="7">
        <v>0.01</v>
      </c>
      <c r="BB24" s="7">
        <v>0.04</v>
      </c>
      <c r="BC24" s="7">
        <v>0.02</v>
      </c>
      <c r="BD24" t="s">
        <v>108</v>
      </c>
      <c r="BE24" s="7">
        <v>0.05</v>
      </c>
      <c r="BF24" s="7">
        <v>0.03</v>
      </c>
      <c r="BG24" s="7">
        <v>0.05</v>
      </c>
      <c r="BH24" s="7">
        <v>0.03</v>
      </c>
      <c r="BI24" s="7">
        <v>7.0000000000000007E-2</v>
      </c>
      <c r="BJ24" s="7">
        <v>0.04</v>
      </c>
      <c r="BK24" s="7">
        <v>0.02</v>
      </c>
      <c r="BL24" s="7">
        <v>0.03</v>
      </c>
      <c r="BM24" s="7">
        <v>7.0000000000000007E-2</v>
      </c>
      <c r="BN24" s="7">
        <v>0.04</v>
      </c>
      <c r="BO24" s="7">
        <v>0.03</v>
      </c>
      <c r="BP24" s="7">
        <v>0.02</v>
      </c>
      <c r="BQ24" s="7">
        <v>7.0000000000000007E-2</v>
      </c>
      <c r="BR24" s="7">
        <v>0.05</v>
      </c>
      <c r="BS24" s="7">
        <v>0.06</v>
      </c>
      <c r="BT24" s="7">
        <v>0.03</v>
      </c>
      <c r="BU24" s="7">
        <v>0.06</v>
      </c>
      <c r="BV24" s="7">
        <v>0.05</v>
      </c>
      <c r="BW24" s="7">
        <v>0.08</v>
      </c>
      <c r="BX24" s="7">
        <v>0.04</v>
      </c>
      <c r="BY24" s="7">
        <v>0.04</v>
      </c>
      <c r="BZ24" s="7">
        <v>0.04</v>
      </c>
    </row>
    <row r="25" spans="1:78" x14ac:dyDescent="0.25">
      <c r="A25" t="s">
        <v>1154</v>
      </c>
      <c r="B25">
        <v>167</v>
      </c>
      <c r="C25">
        <v>125</v>
      </c>
      <c r="D25">
        <v>27</v>
      </c>
      <c r="E25">
        <v>15</v>
      </c>
      <c r="F25">
        <v>22</v>
      </c>
      <c r="G25">
        <v>77</v>
      </c>
      <c r="H25">
        <v>68</v>
      </c>
      <c r="I25">
        <v>58</v>
      </c>
      <c r="J25">
        <v>44</v>
      </c>
      <c r="K25">
        <v>28</v>
      </c>
      <c r="L25">
        <v>37</v>
      </c>
      <c r="M25">
        <v>46</v>
      </c>
      <c r="N25">
        <v>102</v>
      </c>
      <c r="O25">
        <v>15</v>
      </c>
      <c r="P25">
        <v>4</v>
      </c>
      <c r="Q25">
        <v>36</v>
      </c>
      <c r="R25">
        <v>131</v>
      </c>
      <c r="S25">
        <v>116</v>
      </c>
      <c r="T25">
        <v>23</v>
      </c>
      <c r="U25">
        <v>25</v>
      </c>
      <c r="V25">
        <v>115</v>
      </c>
      <c r="W25">
        <v>23</v>
      </c>
      <c r="X25">
        <v>29</v>
      </c>
      <c r="Y25">
        <v>20</v>
      </c>
      <c r="Z25">
        <v>147</v>
      </c>
      <c r="AA25">
        <v>165</v>
      </c>
      <c r="AB25">
        <v>146</v>
      </c>
      <c r="AC25">
        <v>25</v>
      </c>
      <c r="AD25">
        <v>133</v>
      </c>
      <c r="AE25">
        <v>8</v>
      </c>
      <c r="AF25">
        <v>155</v>
      </c>
      <c r="AG25">
        <v>5</v>
      </c>
      <c r="AH25">
        <v>1</v>
      </c>
      <c r="AI25">
        <v>119</v>
      </c>
      <c r="AJ25">
        <v>26</v>
      </c>
      <c r="AK25">
        <v>27</v>
      </c>
      <c r="AL25">
        <v>66</v>
      </c>
      <c r="AM25">
        <v>78</v>
      </c>
      <c r="AN25">
        <v>4</v>
      </c>
      <c r="AO25">
        <v>19</v>
      </c>
      <c r="AP25">
        <v>18</v>
      </c>
      <c r="AQ25">
        <v>12</v>
      </c>
      <c r="AR25">
        <v>15</v>
      </c>
      <c r="AS25">
        <v>16</v>
      </c>
      <c r="AT25">
        <v>12</v>
      </c>
      <c r="AU25">
        <v>10</v>
      </c>
      <c r="AV25">
        <v>8</v>
      </c>
      <c r="AW25">
        <v>8</v>
      </c>
      <c r="AX25">
        <v>18</v>
      </c>
      <c r="AY25">
        <v>13</v>
      </c>
      <c r="AZ25">
        <v>13</v>
      </c>
      <c r="BA25">
        <v>3</v>
      </c>
      <c r="BB25">
        <v>12</v>
      </c>
      <c r="BC25">
        <v>9</v>
      </c>
      <c r="BD25">
        <v>1</v>
      </c>
      <c r="BE25">
        <v>16</v>
      </c>
      <c r="BF25">
        <v>151</v>
      </c>
      <c r="BG25">
        <v>82</v>
      </c>
      <c r="BH25">
        <v>85</v>
      </c>
      <c r="BI25">
        <v>26</v>
      </c>
      <c r="BJ25">
        <v>19</v>
      </c>
      <c r="BK25">
        <v>31</v>
      </c>
      <c r="BL25">
        <v>1</v>
      </c>
      <c r="BM25">
        <v>24</v>
      </c>
      <c r="BN25">
        <v>50</v>
      </c>
      <c r="BO25">
        <v>66</v>
      </c>
      <c r="BP25">
        <v>26</v>
      </c>
      <c r="BQ25">
        <v>37</v>
      </c>
      <c r="BR25">
        <v>45</v>
      </c>
      <c r="BS25">
        <v>41</v>
      </c>
      <c r="BT25">
        <v>8</v>
      </c>
      <c r="BU25">
        <v>10</v>
      </c>
      <c r="BV25">
        <v>11</v>
      </c>
      <c r="BW25">
        <v>27</v>
      </c>
      <c r="BX25">
        <v>132</v>
      </c>
      <c r="BY25">
        <v>132</v>
      </c>
      <c r="BZ25">
        <v>109</v>
      </c>
    </row>
    <row r="26" spans="1:78" x14ac:dyDescent="0.25">
      <c r="B26" s="7">
        <v>0.03</v>
      </c>
      <c r="C26" s="7">
        <v>0.02</v>
      </c>
      <c r="D26" s="7">
        <v>0.05</v>
      </c>
      <c r="E26" s="7">
        <v>0.04</v>
      </c>
      <c r="F26" s="7">
        <v>0.02</v>
      </c>
      <c r="G26" s="7">
        <v>0.02</v>
      </c>
      <c r="H26" s="7">
        <v>0.04</v>
      </c>
      <c r="I26" s="7">
        <v>0.04</v>
      </c>
      <c r="J26" s="7">
        <v>0.02</v>
      </c>
      <c r="K26" s="7">
        <v>0.02</v>
      </c>
      <c r="L26" s="7">
        <v>0.03</v>
      </c>
      <c r="M26" s="7">
        <v>0.03</v>
      </c>
      <c r="N26" s="7">
        <v>0.03</v>
      </c>
      <c r="O26" s="7">
        <v>0.02</v>
      </c>
      <c r="P26" s="7">
        <v>0.02</v>
      </c>
      <c r="Q26" s="7">
        <v>0.04</v>
      </c>
      <c r="R26" s="7">
        <v>0.03</v>
      </c>
      <c r="S26" s="7">
        <v>0.03</v>
      </c>
      <c r="T26" s="7">
        <v>0.02</v>
      </c>
      <c r="U26" s="7">
        <v>0.03</v>
      </c>
      <c r="V26" s="7">
        <v>0.03</v>
      </c>
      <c r="W26" s="7">
        <v>0.04</v>
      </c>
      <c r="X26" s="7">
        <v>0.03</v>
      </c>
      <c r="Y26" s="7">
        <v>0.03</v>
      </c>
      <c r="Z26" s="7">
        <v>0.03</v>
      </c>
      <c r="AA26" s="7">
        <v>0.03</v>
      </c>
      <c r="AB26" s="7">
        <v>0.03</v>
      </c>
      <c r="AC26" s="7">
        <v>0.03</v>
      </c>
      <c r="AD26" s="7">
        <v>0.03</v>
      </c>
      <c r="AE26" s="7">
        <v>0.02</v>
      </c>
      <c r="AF26" s="7">
        <v>0.03</v>
      </c>
      <c r="AG26" s="7">
        <v>0.01</v>
      </c>
      <c r="AH26" s="7">
        <v>0.03</v>
      </c>
      <c r="AI26" s="7">
        <v>0.03</v>
      </c>
      <c r="AJ26" s="7">
        <v>0.05</v>
      </c>
      <c r="AK26" s="7">
        <v>0.03</v>
      </c>
      <c r="AL26" s="7">
        <v>0.03</v>
      </c>
      <c r="AM26" s="7">
        <v>0.03</v>
      </c>
      <c r="AN26" s="7">
        <v>0.06</v>
      </c>
      <c r="AO26" s="7">
        <v>0.03</v>
      </c>
      <c r="AP26" s="7">
        <v>0.03</v>
      </c>
      <c r="AQ26" s="7">
        <v>0.02</v>
      </c>
      <c r="AR26" s="7">
        <v>0.03</v>
      </c>
      <c r="AS26" s="7">
        <v>0.05</v>
      </c>
      <c r="AT26" s="7">
        <v>0.02</v>
      </c>
      <c r="AU26" s="7">
        <v>0.03</v>
      </c>
      <c r="AV26" s="7">
        <v>0.02</v>
      </c>
      <c r="AW26" s="7">
        <v>0.06</v>
      </c>
      <c r="AX26" s="7">
        <v>0.04</v>
      </c>
      <c r="AY26" s="7">
        <v>0.02</v>
      </c>
      <c r="AZ26" s="7">
        <v>0.03</v>
      </c>
      <c r="BA26" s="7">
        <v>0.01</v>
      </c>
      <c r="BB26" s="7">
        <v>0.03</v>
      </c>
      <c r="BC26" s="7">
        <v>0.03</v>
      </c>
      <c r="BD26" s="7">
        <v>0.04</v>
      </c>
      <c r="BE26" s="7">
        <v>0.02</v>
      </c>
      <c r="BF26" s="7">
        <v>0.03</v>
      </c>
      <c r="BG26" s="7">
        <v>0.02</v>
      </c>
      <c r="BH26" s="7">
        <v>0.03</v>
      </c>
      <c r="BI26" s="7">
        <v>0.02</v>
      </c>
      <c r="BJ26" s="7">
        <v>0.02</v>
      </c>
      <c r="BK26" s="7">
        <v>0.04</v>
      </c>
      <c r="BL26" s="7">
        <v>0.01</v>
      </c>
      <c r="BM26" s="7">
        <v>0.03</v>
      </c>
      <c r="BN26" s="7">
        <v>0.03</v>
      </c>
      <c r="BO26" s="7">
        <v>0.03</v>
      </c>
      <c r="BP26" s="7">
        <v>0.02</v>
      </c>
      <c r="BQ26" s="7">
        <v>0.04</v>
      </c>
      <c r="BR26" s="7">
        <v>0.03</v>
      </c>
      <c r="BS26" s="7">
        <v>0.03</v>
      </c>
      <c r="BT26" s="7">
        <v>0.02</v>
      </c>
      <c r="BU26" s="7">
        <v>0.02</v>
      </c>
      <c r="BV26" s="7">
        <v>0.04</v>
      </c>
      <c r="BW26" s="7">
        <v>0.04</v>
      </c>
      <c r="BX26" s="7">
        <v>0.03</v>
      </c>
      <c r="BY26" s="7">
        <v>0.03</v>
      </c>
      <c r="BZ26" s="7">
        <v>0.03</v>
      </c>
    </row>
    <row r="27" spans="1:78" x14ac:dyDescent="0.25">
      <c r="A27" t="s">
        <v>972</v>
      </c>
      <c r="B27">
        <v>126</v>
      </c>
      <c r="C27">
        <v>109</v>
      </c>
      <c r="D27">
        <v>15</v>
      </c>
      <c r="E27">
        <v>2</v>
      </c>
      <c r="F27">
        <v>37</v>
      </c>
      <c r="G27">
        <v>74</v>
      </c>
      <c r="H27">
        <v>15</v>
      </c>
      <c r="I27">
        <v>30</v>
      </c>
      <c r="J27">
        <v>39</v>
      </c>
      <c r="K27">
        <v>26</v>
      </c>
      <c r="L27">
        <v>31</v>
      </c>
      <c r="M27">
        <v>34</v>
      </c>
      <c r="N27">
        <v>80</v>
      </c>
      <c r="O27">
        <v>9</v>
      </c>
      <c r="P27">
        <v>3</v>
      </c>
      <c r="Q27">
        <v>20</v>
      </c>
      <c r="R27">
        <v>106</v>
      </c>
      <c r="S27">
        <v>60</v>
      </c>
      <c r="T27">
        <v>37</v>
      </c>
      <c r="U27">
        <v>27</v>
      </c>
      <c r="V27">
        <v>107</v>
      </c>
      <c r="W27">
        <v>12</v>
      </c>
      <c r="X27">
        <v>7</v>
      </c>
      <c r="Y27">
        <v>19</v>
      </c>
      <c r="Z27">
        <v>107</v>
      </c>
      <c r="AA27">
        <v>126</v>
      </c>
      <c r="AB27">
        <v>107</v>
      </c>
      <c r="AC27">
        <v>19</v>
      </c>
      <c r="AD27">
        <v>91</v>
      </c>
      <c r="AE27">
        <v>14</v>
      </c>
      <c r="AF27">
        <v>86</v>
      </c>
      <c r="AG27">
        <v>33</v>
      </c>
      <c r="AH27">
        <v>1</v>
      </c>
      <c r="AI27">
        <v>75</v>
      </c>
      <c r="AJ27">
        <v>5</v>
      </c>
      <c r="AK27">
        <v>47</v>
      </c>
      <c r="AL27">
        <v>37</v>
      </c>
      <c r="AM27">
        <v>78</v>
      </c>
      <c r="AN27">
        <v>2</v>
      </c>
      <c r="AO27">
        <v>9</v>
      </c>
      <c r="AP27">
        <v>18</v>
      </c>
      <c r="AQ27">
        <v>10</v>
      </c>
      <c r="AR27">
        <v>22</v>
      </c>
      <c r="AS27">
        <v>6</v>
      </c>
      <c r="AT27">
        <v>11</v>
      </c>
      <c r="AU27">
        <v>3</v>
      </c>
      <c r="AV27">
        <v>4</v>
      </c>
      <c r="AW27">
        <v>3</v>
      </c>
      <c r="AX27">
        <v>11</v>
      </c>
      <c r="AY27">
        <v>13</v>
      </c>
      <c r="AZ27">
        <v>5</v>
      </c>
      <c r="BA27">
        <v>1</v>
      </c>
      <c r="BB27">
        <v>16</v>
      </c>
      <c r="BC27">
        <v>2</v>
      </c>
      <c r="BD27">
        <v>0</v>
      </c>
      <c r="BE27">
        <v>19</v>
      </c>
      <c r="BF27">
        <v>107</v>
      </c>
      <c r="BG27">
        <v>66</v>
      </c>
      <c r="BH27">
        <v>61</v>
      </c>
      <c r="BI27">
        <v>20</v>
      </c>
      <c r="BJ27">
        <v>18</v>
      </c>
      <c r="BK27">
        <v>24</v>
      </c>
      <c r="BL27">
        <v>2</v>
      </c>
      <c r="BM27">
        <v>19</v>
      </c>
      <c r="BN27">
        <v>35</v>
      </c>
      <c r="BO27">
        <v>49</v>
      </c>
      <c r="BP27">
        <v>23</v>
      </c>
      <c r="BQ27">
        <v>17</v>
      </c>
      <c r="BR27">
        <v>28</v>
      </c>
      <c r="BS27">
        <v>31</v>
      </c>
      <c r="BT27">
        <v>13</v>
      </c>
      <c r="BU27">
        <v>5</v>
      </c>
      <c r="BV27">
        <v>6</v>
      </c>
      <c r="BW27">
        <v>11</v>
      </c>
      <c r="BX27">
        <v>71</v>
      </c>
      <c r="BY27">
        <v>70</v>
      </c>
      <c r="BZ27">
        <v>64</v>
      </c>
    </row>
    <row r="28" spans="1:78" x14ac:dyDescent="0.25">
      <c r="B28" s="7">
        <v>0.02</v>
      </c>
      <c r="C28" s="7">
        <v>0.02</v>
      </c>
      <c r="D28" s="7">
        <v>0.03</v>
      </c>
      <c r="E28" s="7">
        <v>0.01</v>
      </c>
      <c r="F28" s="7">
        <v>0.03</v>
      </c>
      <c r="G28" s="7">
        <v>0.02</v>
      </c>
      <c r="H28" s="7">
        <v>0.01</v>
      </c>
      <c r="I28" s="7">
        <v>0.02</v>
      </c>
      <c r="J28" s="7">
        <v>0.02</v>
      </c>
      <c r="K28" s="7">
        <v>0.02</v>
      </c>
      <c r="L28" s="7">
        <v>0.02</v>
      </c>
      <c r="M28" s="7">
        <v>0.02</v>
      </c>
      <c r="N28" s="7">
        <v>0.02</v>
      </c>
      <c r="O28" s="7">
        <v>0.01</v>
      </c>
      <c r="P28" s="7">
        <v>0.02</v>
      </c>
      <c r="Q28" s="7">
        <v>0.02</v>
      </c>
      <c r="R28" s="7">
        <v>0.02</v>
      </c>
      <c r="S28" s="7">
        <v>0.02</v>
      </c>
      <c r="T28" s="7">
        <v>0.03</v>
      </c>
      <c r="U28" s="7">
        <v>0.03</v>
      </c>
      <c r="V28" s="7">
        <v>0.02</v>
      </c>
      <c r="W28" s="7">
        <v>0.02</v>
      </c>
      <c r="X28" s="7">
        <v>0.01</v>
      </c>
      <c r="Y28" s="7">
        <v>0.03</v>
      </c>
      <c r="Z28" s="7">
        <v>0.02</v>
      </c>
      <c r="AA28" s="7">
        <v>0.02</v>
      </c>
      <c r="AB28" s="7">
        <v>0.02</v>
      </c>
      <c r="AC28" s="7">
        <v>0.03</v>
      </c>
      <c r="AD28" s="7">
        <v>0.02</v>
      </c>
      <c r="AE28" s="7">
        <v>0.03</v>
      </c>
      <c r="AF28" s="7">
        <v>0.02</v>
      </c>
      <c r="AG28" s="7">
        <v>0.04</v>
      </c>
      <c r="AH28" s="7">
        <v>0.04</v>
      </c>
      <c r="AI28" s="7">
        <v>0.02</v>
      </c>
      <c r="AJ28" s="7">
        <v>0.01</v>
      </c>
      <c r="AK28" s="7">
        <v>0.05</v>
      </c>
      <c r="AL28" s="7">
        <v>0.02</v>
      </c>
      <c r="AM28" s="7">
        <v>0.03</v>
      </c>
      <c r="AN28" s="7">
        <v>0.04</v>
      </c>
      <c r="AO28" s="7">
        <v>0.01</v>
      </c>
      <c r="AP28" s="7">
        <v>0.03</v>
      </c>
      <c r="AQ28" s="7">
        <v>0.02</v>
      </c>
      <c r="AR28" s="7">
        <v>0.04</v>
      </c>
      <c r="AS28" s="7">
        <v>0.02</v>
      </c>
      <c r="AT28" s="7">
        <v>0.02</v>
      </c>
      <c r="AU28" s="7">
        <v>0.01</v>
      </c>
      <c r="AV28" s="7">
        <v>0.01</v>
      </c>
      <c r="AW28" s="7">
        <v>0.02</v>
      </c>
      <c r="AX28" s="7">
        <v>0.03</v>
      </c>
      <c r="AY28" s="7">
        <v>0.02</v>
      </c>
      <c r="AZ28" s="7">
        <v>0.01</v>
      </c>
      <c r="BA28">
        <v>0</v>
      </c>
      <c r="BB28" s="7">
        <v>0.04</v>
      </c>
      <c r="BC28" s="7">
        <v>0.01</v>
      </c>
      <c r="BD28" t="s">
        <v>108</v>
      </c>
      <c r="BE28" s="7">
        <v>0.02</v>
      </c>
      <c r="BF28" s="7">
        <v>0.02</v>
      </c>
      <c r="BG28" s="7">
        <v>0.02</v>
      </c>
      <c r="BH28" s="7">
        <v>0.02</v>
      </c>
      <c r="BI28" s="7">
        <v>0.02</v>
      </c>
      <c r="BJ28" s="7">
        <v>0.02</v>
      </c>
      <c r="BK28" s="7">
        <v>0.03</v>
      </c>
      <c r="BL28" s="7">
        <v>0.01</v>
      </c>
      <c r="BM28" s="7">
        <v>0.02</v>
      </c>
      <c r="BN28" s="7">
        <v>0.02</v>
      </c>
      <c r="BO28" s="7">
        <v>0.02</v>
      </c>
      <c r="BP28" s="7">
        <v>0.02</v>
      </c>
      <c r="BQ28" s="7">
        <v>0.02</v>
      </c>
      <c r="BR28" s="7">
        <v>0.02</v>
      </c>
      <c r="BS28" s="7">
        <v>0.02</v>
      </c>
      <c r="BT28" s="7">
        <v>0.03</v>
      </c>
      <c r="BU28" s="7">
        <v>0.01</v>
      </c>
      <c r="BV28" s="7">
        <v>0.02</v>
      </c>
      <c r="BW28" s="7">
        <v>0.01</v>
      </c>
      <c r="BX28" s="7">
        <v>0.02</v>
      </c>
      <c r="BY28" s="7">
        <v>0.02</v>
      </c>
      <c r="BZ28" s="7">
        <v>0.02</v>
      </c>
    </row>
    <row r="29" spans="1:78" x14ac:dyDescent="0.25">
      <c r="A29" t="s">
        <v>973</v>
      </c>
      <c r="B29">
        <v>95</v>
      </c>
      <c r="C29">
        <v>85</v>
      </c>
      <c r="D29">
        <v>9</v>
      </c>
      <c r="E29">
        <v>1</v>
      </c>
      <c r="F29">
        <v>26</v>
      </c>
      <c r="G29">
        <v>58</v>
      </c>
      <c r="H29">
        <v>11</v>
      </c>
      <c r="I29">
        <v>34</v>
      </c>
      <c r="J29">
        <v>21</v>
      </c>
      <c r="K29">
        <v>19</v>
      </c>
      <c r="L29">
        <v>21</v>
      </c>
      <c r="M29">
        <v>21</v>
      </c>
      <c r="N29">
        <v>64</v>
      </c>
      <c r="O29">
        <v>8</v>
      </c>
      <c r="P29">
        <v>2</v>
      </c>
      <c r="Q29">
        <v>7</v>
      </c>
      <c r="R29">
        <v>88</v>
      </c>
      <c r="S29">
        <v>50</v>
      </c>
      <c r="T29">
        <v>24</v>
      </c>
      <c r="U29">
        <v>21</v>
      </c>
      <c r="V29">
        <v>77</v>
      </c>
      <c r="W29">
        <v>13</v>
      </c>
      <c r="X29">
        <v>4</v>
      </c>
      <c r="Y29">
        <v>9</v>
      </c>
      <c r="Z29">
        <v>86</v>
      </c>
      <c r="AA29">
        <v>95</v>
      </c>
      <c r="AB29">
        <v>86</v>
      </c>
      <c r="AC29">
        <v>10</v>
      </c>
      <c r="AD29">
        <v>77</v>
      </c>
      <c r="AE29">
        <v>8</v>
      </c>
      <c r="AF29">
        <v>76</v>
      </c>
      <c r="AG29">
        <v>15</v>
      </c>
      <c r="AH29">
        <v>1</v>
      </c>
      <c r="AI29">
        <v>65</v>
      </c>
      <c r="AJ29">
        <v>10</v>
      </c>
      <c r="AK29">
        <v>19</v>
      </c>
      <c r="AL29">
        <v>36</v>
      </c>
      <c r="AM29">
        <v>51</v>
      </c>
      <c r="AN29">
        <v>1</v>
      </c>
      <c r="AO29">
        <v>7</v>
      </c>
      <c r="AP29">
        <v>10</v>
      </c>
      <c r="AQ29">
        <v>3</v>
      </c>
      <c r="AR29">
        <v>16</v>
      </c>
      <c r="AS29">
        <v>1</v>
      </c>
      <c r="AT29">
        <v>17</v>
      </c>
      <c r="AU29">
        <v>0</v>
      </c>
      <c r="AV29">
        <v>4</v>
      </c>
      <c r="AW29">
        <v>5</v>
      </c>
      <c r="AX29">
        <v>3</v>
      </c>
      <c r="AY29">
        <v>18</v>
      </c>
      <c r="AZ29">
        <v>7</v>
      </c>
      <c r="BA29">
        <v>3</v>
      </c>
      <c r="BB29">
        <v>4</v>
      </c>
      <c r="BC29">
        <v>3</v>
      </c>
      <c r="BD29">
        <v>0</v>
      </c>
      <c r="BE29">
        <v>13</v>
      </c>
      <c r="BF29">
        <v>82</v>
      </c>
      <c r="BG29">
        <v>51</v>
      </c>
      <c r="BH29">
        <v>44</v>
      </c>
      <c r="BI29">
        <v>21</v>
      </c>
      <c r="BJ29">
        <v>10</v>
      </c>
      <c r="BK29">
        <v>15</v>
      </c>
      <c r="BL29">
        <v>2</v>
      </c>
      <c r="BM29">
        <v>13</v>
      </c>
      <c r="BN29">
        <v>33</v>
      </c>
      <c r="BO29">
        <v>24</v>
      </c>
      <c r="BP29">
        <v>25</v>
      </c>
      <c r="BQ29">
        <v>13</v>
      </c>
      <c r="BR29">
        <v>29</v>
      </c>
      <c r="BS29">
        <v>26</v>
      </c>
      <c r="BT29">
        <v>9</v>
      </c>
      <c r="BU29">
        <v>8</v>
      </c>
      <c r="BV29">
        <v>5</v>
      </c>
      <c r="BW29">
        <v>8</v>
      </c>
      <c r="BX29">
        <v>54</v>
      </c>
      <c r="BY29">
        <v>56</v>
      </c>
      <c r="BZ29">
        <v>45</v>
      </c>
    </row>
    <row r="30" spans="1:78" x14ac:dyDescent="0.25">
      <c r="B30" s="7">
        <v>0.02</v>
      </c>
      <c r="C30" s="7">
        <v>0.02</v>
      </c>
      <c r="D30" s="7">
        <v>0.02</v>
      </c>
      <c r="E30">
        <v>0</v>
      </c>
      <c r="F30" s="7">
        <v>0.02</v>
      </c>
      <c r="G30" s="7">
        <v>0.02</v>
      </c>
      <c r="H30" s="7">
        <v>0.01</v>
      </c>
      <c r="I30" s="7">
        <v>0.02</v>
      </c>
      <c r="J30" s="7">
        <v>0.01</v>
      </c>
      <c r="K30" s="7">
        <v>0.02</v>
      </c>
      <c r="L30" s="7">
        <v>0.01</v>
      </c>
      <c r="M30" s="7">
        <v>0.01</v>
      </c>
      <c r="N30" s="7">
        <v>0.02</v>
      </c>
      <c r="O30" s="7">
        <v>0.01</v>
      </c>
      <c r="P30" s="7">
        <v>0.01</v>
      </c>
      <c r="Q30" s="7">
        <v>0.01</v>
      </c>
      <c r="R30" s="7">
        <v>0.02</v>
      </c>
      <c r="S30" s="7">
        <v>0.01</v>
      </c>
      <c r="T30" s="7">
        <v>0.02</v>
      </c>
      <c r="U30" s="7">
        <v>0.02</v>
      </c>
      <c r="V30" s="7">
        <v>0.02</v>
      </c>
      <c r="W30" s="7">
        <v>0.02</v>
      </c>
      <c r="X30" s="7">
        <v>0.01</v>
      </c>
      <c r="Y30" s="7">
        <v>0.01</v>
      </c>
      <c r="Z30" s="7">
        <v>0.02</v>
      </c>
      <c r="AA30" s="7">
        <v>0.02</v>
      </c>
      <c r="AB30" s="7">
        <v>0.02</v>
      </c>
      <c r="AC30" s="7">
        <v>0.01</v>
      </c>
      <c r="AD30" s="7">
        <v>0.02</v>
      </c>
      <c r="AE30" s="7">
        <v>0.01</v>
      </c>
      <c r="AF30" s="7">
        <v>0.02</v>
      </c>
      <c r="AG30" s="7">
        <v>0.02</v>
      </c>
      <c r="AH30" s="7">
        <v>0.02</v>
      </c>
      <c r="AI30" s="7">
        <v>0.01</v>
      </c>
      <c r="AJ30" s="7">
        <v>0.02</v>
      </c>
      <c r="AK30" s="7">
        <v>0.02</v>
      </c>
      <c r="AL30" s="7">
        <v>0.02</v>
      </c>
      <c r="AM30" s="7">
        <v>0.02</v>
      </c>
      <c r="AN30" s="7">
        <v>0.01</v>
      </c>
      <c r="AO30" s="7">
        <v>0.01</v>
      </c>
      <c r="AP30" s="7">
        <v>0.02</v>
      </c>
      <c r="AQ30" s="7">
        <v>0.01</v>
      </c>
      <c r="AR30" s="7">
        <v>0.03</v>
      </c>
      <c r="AS30">
        <v>0</v>
      </c>
      <c r="AT30" s="7">
        <v>0.03</v>
      </c>
      <c r="AU30" t="s">
        <v>108</v>
      </c>
      <c r="AV30" s="7">
        <v>0.01</v>
      </c>
      <c r="AW30" s="7">
        <v>0.04</v>
      </c>
      <c r="AX30" s="7">
        <v>0.01</v>
      </c>
      <c r="AY30" s="7">
        <v>0.03</v>
      </c>
      <c r="AZ30" s="7">
        <v>0.02</v>
      </c>
      <c r="BA30" s="7">
        <v>0.01</v>
      </c>
      <c r="BB30" s="7">
        <v>0.01</v>
      </c>
      <c r="BC30" s="7">
        <v>0.01</v>
      </c>
      <c r="BD30" t="s">
        <v>108</v>
      </c>
      <c r="BE30" s="7">
        <v>0.01</v>
      </c>
      <c r="BF30" s="7">
        <v>0.02</v>
      </c>
      <c r="BG30" s="7">
        <v>0.02</v>
      </c>
      <c r="BH30" s="7">
        <v>0.02</v>
      </c>
      <c r="BI30" s="7">
        <v>0.02</v>
      </c>
      <c r="BJ30" s="7">
        <v>0.01</v>
      </c>
      <c r="BK30" s="7">
        <v>0.02</v>
      </c>
      <c r="BL30" s="7">
        <v>0.01</v>
      </c>
      <c r="BM30" s="7">
        <v>0.01</v>
      </c>
      <c r="BN30" s="7">
        <v>0.02</v>
      </c>
      <c r="BO30" s="7">
        <v>0.01</v>
      </c>
      <c r="BP30" s="7">
        <v>0.02</v>
      </c>
      <c r="BQ30" s="7">
        <v>0.01</v>
      </c>
      <c r="BR30" s="7">
        <v>0.02</v>
      </c>
      <c r="BS30" s="7">
        <v>0.02</v>
      </c>
      <c r="BT30" s="7">
        <v>0.02</v>
      </c>
      <c r="BU30" s="7">
        <v>0.01</v>
      </c>
      <c r="BV30" s="7">
        <v>0.02</v>
      </c>
      <c r="BW30" s="7">
        <v>0.01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974</v>
      </c>
      <c r="B31">
        <v>78</v>
      </c>
      <c r="C31">
        <v>61</v>
      </c>
      <c r="D31">
        <v>11</v>
      </c>
      <c r="E31">
        <v>6</v>
      </c>
      <c r="F31">
        <v>22</v>
      </c>
      <c r="G31">
        <v>46</v>
      </c>
      <c r="H31">
        <v>11</v>
      </c>
      <c r="I31">
        <v>24</v>
      </c>
      <c r="J31">
        <v>30</v>
      </c>
      <c r="K31">
        <v>14</v>
      </c>
      <c r="L31">
        <v>10</v>
      </c>
      <c r="M31">
        <v>20</v>
      </c>
      <c r="N31">
        <v>52</v>
      </c>
      <c r="O31">
        <v>5</v>
      </c>
      <c r="P31">
        <v>1</v>
      </c>
      <c r="Q31">
        <v>8</v>
      </c>
      <c r="R31">
        <v>70</v>
      </c>
      <c r="S31">
        <v>48</v>
      </c>
      <c r="T31">
        <v>17</v>
      </c>
      <c r="U31">
        <v>10</v>
      </c>
      <c r="V31">
        <v>65</v>
      </c>
      <c r="W31">
        <v>6</v>
      </c>
      <c r="X31">
        <v>7</v>
      </c>
      <c r="Y31">
        <v>16</v>
      </c>
      <c r="Z31">
        <v>62</v>
      </c>
      <c r="AA31">
        <v>78</v>
      </c>
      <c r="AB31">
        <v>62</v>
      </c>
      <c r="AC31">
        <v>13</v>
      </c>
      <c r="AD31">
        <v>57</v>
      </c>
      <c r="AE31">
        <v>6</v>
      </c>
      <c r="AF31">
        <v>65</v>
      </c>
      <c r="AG31">
        <v>9</v>
      </c>
      <c r="AH31">
        <v>0</v>
      </c>
      <c r="AI31">
        <v>58</v>
      </c>
      <c r="AJ31">
        <v>4</v>
      </c>
      <c r="AK31">
        <v>15</v>
      </c>
      <c r="AL31">
        <v>26</v>
      </c>
      <c r="AM31">
        <v>42</v>
      </c>
      <c r="AN31">
        <v>2</v>
      </c>
      <c r="AO31">
        <v>8</v>
      </c>
      <c r="AP31">
        <v>8</v>
      </c>
      <c r="AQ31">
        <v>5</v>
      </c>
      <c r="AR31">
        <v>11</v>
      </c>
      <c r="AS31">
        <v>2</v>
      </c>
      <c r="AT31">
        <v>11</v>
      </c>
      <c r="AU31">
        <v>0</v>
      </c>
      <c r="AV31">
        <v>3</v>
      </c>
      <c r="AW31">
        <v>2</v>
      </c>
      <c r="AX31">
        <v>10</v>
      </c>
      <c r="AY31">
        <v>8</v>
      </c>
      <c r="AZ31">
        <v>3</v>
      </c>
      <c r="BA31">
        <v>6</v>
      </c>
      <c r="BB31">
        <v>8</v>
      </c>
      <c r="BC31">
        <v>2</v>
      </c>
      <c r="BD31">
        <v>0</v>
      </c>
      <c r="BE31">
        <v>12</v>
      </c>
      <c r="BF31">
        <v>67</v>
      </c>
      <c r="BG31">
        <v>43</v>
      </c>
      <c r="BH31">
        <v>35</v>
      </c>
      <c r="BI31">
        <v>19</v>
      </c>
      <c r="BJ31">
        <v>13</v>
      </c>
      <c r="BK31">
        <v>7</v>
      </c>
      <c r="BL31">
        <v>1</v>
      </c>
      <c r="BM31">
        <v>13</v>
      </c>
      <c r="BN31">
        <v>24</v>
      </c>
      <c r="BO31">
        <v>32</v>
      </c>
      <c r="BP31">
        <v>9</v>
      </c>
      <c r="BQ31">
        <v>9</v>
      </c>
      <c r="BR31">
        <v>26</v>
      </c>
      <c r="BS31">
        <v>21</v>
      </c>
      <c r="BT31">
        <v>5</v>
      </c>
      <c r="BU31">
        <v>10</v>
      </c>
      <c r="BV31">
        <v>4</v>
      </c>
      <c r="BW31">
        <v>5</v>
      </c>
      <c r="BX31">
        <v>51</v>
      </c>
      <c r="BY31">
        <v>47</v>
      </c>
      <c r="BZ31">
        <v>34</v>
      </c>
    </row>
    <row r="32" spans="1:78" x14ac:dyDescent="0.25">
      <c r="B32" s="7">
        <v>0.01</v>
      </c>
      <c r="C32" s="7">
        <v>0.01</v>
      </c>
      <c r="D32" s="7">
        <v>0.02</v>
      </c>
      <c r="E32" s="7">
        <v>0.02</v>
      </c>
      <c r="F32" s="7">
        <v>0.02</v>
      </c>
      <c r="G32" s="7">
        <v>0.01</v>
      </c>
      <c r="H32" s="7">
        <v>0.01</v>
      </c>
      <c r="I32" s="7">
        <v>0.02</v>
      </c>
      <c r="J32" s="7">
        <v>0.02</v>
      </c>
      <c r="K32" s="7">
        <v>0.01</v>
      </c>
      <c r="L32" s="7">
        <v>0.01</v>
      </c>
      <c r="M32" s="7">
        <v>0.01</v>
      </c>
      <c r="N32" s="7">
        <v>0.01</v>
      </c>
      <c r="O32" s="7">
        <v>0.01</v>
      </c>
      <c r="P32" s="7">
        <v>0.01</v>
      </c>
      <c r="Q32" s="7">
        <v>0.01</v>
      </c>
      <c r="R32" s="7">
        <v>0.01</v>
      </c>
      <c r="S32" s="7">
        <v>0.01</v>
      </c>
      <c r="T32" s="7">
        <v>0.01</v>
      </c>
      <c r="U32" s="7">
        <v>0.01</v>
      </c>
      <c r="V32" s="7">
        <v>0.01</v>
      </c>
      <c r="W32" s="7">
        <v>0.01</v>
      </c>
      <c r="X32" s="7">
        <v>0.01</v>
      </c>
      <c r="Y32" s="7">
        <v>0.02</v>
      </c>
      <c r="Z32" s="7">
        <v>0.01</v>
      </c>
      <c r="AA32" s="7">
        <v>0.01</v>
      </c>
      <c r="AB32" s="7">
        <v>0.01</v>
      </c>
      <c r="AC32" s="7">
        <v>0.02</v>
      </c>
      <c r="AD32" s="7">
        <v>0.01</v>
      </c>
      <c r="AE32" s="7">
        <v>0.01</v>
      </c>
      <c r="AF32" s="7">
        <v>0.01</v>
      </c>
      <c r="AG32" s="7">
        <v>0.01</v>
      </c>
      <c r="AH32" t="s">
        <v>108</v>
      </c>
      <c r="AI32" s="7">
        <v>0.01</v>
      </c>
      <c r="AJ32" s="7">
        <v>0.01</v>
      </c>
      <c r="AK32" s="7">
        <v>0.01</v>
      </c>
      <c r="AL32" s="7">
        <v>0.01</v>
      </c>
      <c r="AM32" s="7">
        <v>0.01</v>
      </c>
      <c r="AN32" s="7">
        <v>0.03</v>
      </c>
      <c r="AO32" s="7">
        <v>0.01</v>
      </c>
      <c r="AP32" s="7">
        <v>0.01</v>
      </c>
      <c r="AQ32" s="7">
        <v>0.01</v>
      </c>
      <c r="AR32" s="7">
        <v>0.02</v>
      </c>
      <c r="AS32">
        <v>0</v>
      </c>
      <c r="AT32" s="7">
        <v>0.02</v>
      </c>
      <c r="AU32" t="s">
        <v>108</v>
      </c>
      <c r="AV32" s="7">
        <v>0.01</v>
      </c>
      <c r="AW32" s="7">
        <v>0.01</v>
      </c>
      <c r="AX32" s="7">
        <v>0.02</v>
      </c>
      <c r="AY32" s="7">
        <v>0.01</v>
      </c>
      <c r="AZ32" s="7">
        <v>0.01</v>
      </c>
      <c r="BA32" s="7">
        <v>0.02</v>
      </c>
      <c r="BB32" s="7">
        <v>0.02</v>
      </c>
      <c r="BC32" s="7">
        <v>0.01</v>
      </c>
      <c r="BD32" t="s">
        <v>108</v>
      </c>
      <c r="BE32" s="7">
        <v>0.01</v>
      </c>
      <c r="BF32" s="7">
        <v>0.01</v>
      </c>
      <c r="BG32" s="7">
        <v>0.01</v>
      </c>
      <c r="BH32" s="7">
        <v>0.01</v>
      </c>
      <c r="BI32" s="7">
        <v>0.01</v>
      </c>
      <c r="BJ32" s="7">
        <v>0.01</v>
      </c>
      <c r="BK32" s="7">
        <v>0.01</v>
      </c>
      <c r="BL32" s="7">
        <v>0.01</v>
      </c>
      <c r="BM32" s="7">
        <v>0.01</v>
      </c>
      <c r="BN32" s="7">
        <v>0.01</v>
      </c>
      <c r="BO32" s="7">
        <v>0.01</v>
      </c>
      <c r="BP32" s="7">
        <v>0.01</v>
      </c>
      <c r="BQ32" s="7">
        <v>0.01</v>
      </c>
      <c r="BR32" s="7">
        <v>0.02</v>
      </c>
      <c r="BS32" s="7">
        <v>0.01</v>
      </c>
      <c r="BT32" s="7">
        <v>0.01</v>
      </c>
      <c r="BU32" s="7">
        <v>0.02</v>
      </c>
      <c r="BV32" s="7">
        <v>0.01</v>
      </c>
      <c r="BW32" s="7">
        <v>0.01</v>
      </c>
      <c r="BX32" s="7">
        <v>0.01</v>
      </c>
      <c r="BY32" s="7">
        <v>0.01</v>
      </c>
      <c r="BZ32" s="7">
        <v>0.01</v>
      </c>
    </row>
    <row r="33" spans="1:78" x14ac:dyDescent="0.25">
      <c r="A33" t="s">
        <v>407</v>
      </c>
      <c r="B33">
        <v>71</v>
      </c>
      <c r="C33">
        <v>54</v>
      </c>
      <c r="D33">
        <v>6</v>
      </c>
      <c r="E33">
        <v>11</v>
      </c>
      <c r="F33">
        <v>5</v>
      </c>
      <c r="G33">
        <v>36</v>
      </c>
      <c r="H33">
        <v>31</v>
      </c>
      <c r="I33">
        <v>30</v>
      </c>
      <c r="J33">
        <v>23</v>
      </c>
      <c r="K33">
        <v>11</v>
      </c>
      <c r="L33">
        <v>8</v>
      </c>
      <c r="M33">
        <v>16</v>
      </c>
      <c r="N33">
        <v>53</v>
      </c>
      <c r="O33">
        <v>2</v>
      </c>
      <c r="P33">
        <v>0</v>
      </c>
      <c r="Q33">
        <v>15</v>
      </c>
      <c r="R33">
        <v>56</v>
      </c>
      <c r="S33">
        <v>59</v>
      </c>
      <c r="T33">
        <v>4</v>
      </c>
      <c r="U33">
        <v>7</v>
      </c>
      <c r="V33">
        <v>57</v>
      </c>
      <c r="W33">
        <v>7</v>
      </c>
      <c r="X33">
        <v>7</v>
      </c>
      <c r="Y33">
        <v>11</v>
      </c>
      <c r="Z33">
        <v>61</v>
      </c>
      <c r="AA33">
        <v>71</v>
      </c>
      <c r="AB33">
        <v>61</v>
      </c>
      <c r="AC33">
        <v>9</v>
      </c>
      <c r="AD33">
        <v>59</v>
      </c>
      <c r="AE33">
        <v>3</v>
      </c>
      <c r="AF33">
        <v>55</v>
      </c>
      <c r="AG33">
        <v>11</v>
      </c>
      <c r="AH33">
        <v>3</v>
      </c>
      <c r="AI33">
        <v>58</v>
      </c>
      <c r="AJ33">
        <v>8</v>
      </c>
      <c r="AK33">
        <v>5</v>
      </c>
      <c r="AL33">
        <v>29</v>
      </c>
      <c r="AM33">
        <v>37</v>
      </c>
      <c r="AN33">
        <v>1</v>
      </c>
      <c r="AO33">
        <v>4</v>
      </c>
      <c r="AP33">
        <v>4</v>
      </c>
      <c r="AQ33">
        <v>2</v>
      </c>
      <c r="AR33">
        <v>5</v>
      </c>
      <c r="AS33">
        <v>4</v>
      </c>
      <c r="AT33">
        <v>11</v>
      </c>
      <c r="AU33">
        <v>0</v>
      </c>
      <c r="AV33">
        <v>6</v>
      </c>
      <c r="AW33">
        <v>1</v>
      </c>
      <c r="AX33">
        <v>5</v>
      </c>
      <c r="AY33">
        <v>7</v>
      </c>
      <c r="AZ33">
        <v>9</v>
      </c>
      <c r="BA33">
        <v>11</v>
      </c>
      <c r="BB33">
        <v>7</v>
      </c>
      <c r="BC33">
        <v>0</v>
      </c>
      <c r="BD33">
        <v>0</v>
      </c>
      <c r="BE33">
        <v>10</v>
      </c>
      <c r="BF33">
        <v>61</v>
      </c>
      <c r="BG33">
        <v>44</v>
      </c>
      <c r="BH33">
        <v>28</v>
      </c>
      <c r="BI33">
        <v>15</v>
      </c>
      <c r="BJ33">
        <v>10</v>
      </c>
      <c r="BK33">
        <v>11</v>
      </c>
      <c r="BL33">
        <v>6</v>
      </c>
      <c r="BM33">
        <v>14</v>
      </c>
      <c r="BN33">
        <v>24</v>
      </c>
      <c r="BO33">
        <v>29</v>
      </c>
      <c r="BP33">
        <v>4</v>
      </c>
      <c r="BQ33">
        <v>15</v>
      </c>
      <c r="BR33">
        <v>23</v>
      </c>
      <c r="BS33">
        <v>21</v>
      </c>
      <c r="BT33">
        <v>0</v>
      </c>
      <c r="BU33">
        <v>10</v>
      </c>
      <c r="BV33">
        <v>6</v>
      </c>
      <c r="BW33">
        <v>9</v>
      </c>
      <c r="BX33">
        <v>44</v>
      </c>
      <c r="BY33">
        <v>54</v>
      </c>
      <c r="BZ33">
        <v>34</v>
      </c>
    </row>
    <row r="34" spans="1:78" x14ac:dyDescent="0.25">
      <c r="B34" s="7">
        <v>0.01</v>
      </c>
      <c r="C34" s="7">
        <v>0.01</v>
      </c>
      <c r="D34" s="7">
        <v>0.01</v>
      </c>
      <c r="E34" s="7">
        <v>0.03</v>
      </c>
      <c r="F34">
        <v>0</v>
      </c>
      <c r="G34" s="7">
        <v>0.01</v>
      </c>
      <c r="H34" s="7">
        <v>0.02</v>
      </c>
      <c r="I34" s="7">
        <v>0.02</v>
      </c>
      <c r="J34" s="7">
        <v>0.01</v>
      </c>
      <c r="K34" s="7">
        <v>0.01</v>
      </c>
      <c r="L34" s="7">
        <v>0.01</v>
      </c>
      <c r="M34" s="7">
        <v>0.01</v>
      </c>
      <c r="N34" s="7">
        <v>0.02</v>
      </c>
      <c r="O34">
        <v>0</v>
      </c>
      <c r="P34" t="s">
        <v>108</v>
      </c>
      <c r="Q34" s="7">
        <v>0.02</v>
      </c>
      <c r="R34" s="7">
        <v>0.01</v>
      </c>
      <c r="S34" s="7">
        <v>0.02</v>
      </c>
      <c r="T34">
        <v>0</v>
      </c>
      <c r="U34" s="7">
        <v>0.01</v>
      </c>
      <c r="V34" s="7">
        <v>0.01</v>
      </c>
      <c r="W34" s="7">
        <v>0.01</v>
      </c>
      <c r="X34" s="7">
        <v>0.01</v>
      </c>
      <c r="Y34" s="7">
        <v>0.01</v>
      </c>
      <c r="Z34" s="7">
        <v>0.01</v>
      </c>
      <c r="AA34" s="7">
        <v>0.01</v>
      </c>
      <c r="AB34" s="7">
        <v>0.01</v>
      </c>
      <c r="AC34" s="7">
        <v>0.01</v>
      </c>
      <c r="AD34" s="7">
        <v>0.01</v>
      </c>
      <c r="AE34" s="7">
        <v>0.01</v>
      </c>
      <c r="AF34" s="7">
        <v>0.01</v>
      </c>
      <c r="AG34" s="7">
        <v>0.01</v>
      </c>
      <c r="AH34" s="7">
        <v>0.08</v>
      </c>
      <c r="AI34" s="7">
        <v>0.01</v>
      </c>
      <c r="AJ34" s="7">
        <v>0.01</v>
      </c>
      <c r="AK34" s="7">
        <v>0.01</v>
      </c>
      <c r="AL34" s="7">
        <v>0.01</v>
      </c>
      <c r="AM34" s="7">
        <v>0.01</v>
      </c>
      <c r="AN34" s="7">
        <v>0.02</v>
      </c>
      <c r="AO34" s="7">
        <v>0.01</v>
      </c>
      <c r="AP34" s="7">
        <v>0.01</v>
      </c>
      <c r="AQ34">
        <v>0</v>
      </c>
      <c r="AR34" s="7">
        <v>0.01</v>
      </c>
      <c r="AS34" s="7">
        <v>0.01</v>
      </c>
      <c r="AT34" s="7">
        <v>0.02</v>
      </c>
      <c r="AU34" t="s">
        <v>108</v>
      </c>
      <c r="AV34" s="7">
        <v>0.01</v>
      </c>
      <c r="AW34" s="7">
        <v>0.01</v>
      </c>
      <c r="AX34" s="7">
        <v>0.01</v>
      </c>
      <c r="AY34" s="7">
        <v>0.01</v>
      </c>
      <c r="AZ34" s="7">
        <v>0.02</v>
      </c>
      <c r="BA34" s="7">
        <v>0.04</v>
      </c>
      <c r="BB34" s="7">
        <v>0.02</v>
      </c>
      <c r="BC34" t="s">
        <v>108</v>
      </c>
      <c r="BD34" t="s">
        <v>108</v>
      </c>
      <c r="BE34" s="7">
        <v>0.01</v>
      </c>
      <c r="BF34" s="7">
        <v>0.01</v>
      </c>
      <c r="BG34" s="7">
        <v>0.01</v>
      </c>
      <c r="BH34" s="7">
        <v>0.01</v>
      </c>
      <c r="BI34" s="7">
        <v>0.01</v>
      </c>
      <c r="BJ34" s="7">
        <v>0.01</v>
      </c>
      <c r="BK34" s="7">
        <v>0.01</v>
      </c>
      <c r="BL34" s="7">
        <v>0.03</v>
      </c>
      <c r="BM34" s="7">
        <v>0.02</v>
      </c>
      <c r="BN34" s="7">
        <v>0.01</v>
      </c>
      <c r="BO34" s="7">
        <v>0.01</v>
      </c>
      <c r="BP34">
        <v>0</v>
      </c>
      <c r="BQ34" s="7">
        <v>0.01</v>
      </c>
      <c r="BR34" s="7">
        <v>0.01</v>
      </c>
      <c r="BS34" s="7">
        <v>0.01</v>
      </c>
      <c r="BT34" t="s">
        <v>108</v>
      </c>
      <c r="BU34" s="7">
        <v>0.02</v>
      </c>
      <c r="BV34" s="7">
        <v>0.02</v>
      </c>
      <c r="BW34" s="7">
        <v>0.01</v>
      </c>
      <c r="BX34" s="7">
        <v>0.01</v>
      </c>
      <c r="BY34" s="7">
        <v>0.01</v>
      </c>
      <c r="BZ34" s="7">
        <v>0.01</v>
      </c>
    </row>
    <row r="35" spans="1:78" x14ac:dyDescent="0.25">
      <c r="A35" t="s">
        <v>1155</v>
      </c>
      <c r="B35">
        <v>46</v>
      </c>
      <c r="C35">
        <v>34</v>
      </c>
      <c r="D35">
        <v>10</v>
      </c>
      <c r="E35">
        <v>2</v>
      </c>
      <c r="F35">
        <v>6</v>
      </c>
      <c r="G35">
        <v>29</v>
      </c>
      <c r="H35">
        <v>11</v>
      </c>
      <c r="I35">
        <v>9</v>
      </c>
      <c r="J35">
        <v>19</v>
      </c>
      <c r="K35">
        <v>11</v>
      </c>
      <c r="L35">
        <v>7</v>
      </c>
      <c r="M35">
        <v>12</v>
      </c>
      <c r="N35">
        <v>31</v>
      </c>
      <c r="O35">
        <v>2</v>
      </c>
      <c r="P35">
        <v>1</v>
      </c>
      <c r="Q35">
        <v>12</v>
      </c>
      <c r="R35">
        <v>35</v>
      </c>
      <c r="S35">
        <v>32</v>
      </c>
      <c r="T35">
        <v>8</v>
      </c>
      <c r="U35">
        <v>6</v>
      </c>
      <c r="V35">
        <v>39</v>
      </c>
      <c r="W35">
        <v>1</v>
      </c>
      <c r="X35">
        <v>6</v>
      </c>
      <c r="Y35">
        <v>6</v>
      </c>
      <c r="Z35">
        <v>40</v>
      </c>
      <c r="AA35">
        <v>46</v>
      </c>
      <c r="AB35">
        <v>40</v>
      </c>
      <c r="AC35">
        <v>4</v>
      </c>
      <c r="AD35">
        <v>39</v>
      </c>
      <c r="AE35">
        <v>4</v>
      </c>
      <c r="AF35">
        <v>24</v>
      </c>
      <c r="AG35">
        <v>21</v>
      </c>
      <c r="AH35">
        <v>1</v>
      </c>
      <c r="AI35">
        <v>35</v>
      </c>
      <c r="AJ35">
        <v>4</v>
      </c>
      <c r="AK35">
        <v>9</v>
      </c>
      <c r="AL35">
        <v>16</v>
      </c>
      <c r="AM35">
        <v>23</v>
      </c>
      <c r="AN35">
        <v>0</v>
      </c>
      <c r="AO35">
        <v>8</v>
      </c>
      <c r="AP35">
        <v>3</v>
      </c>
      <c r="AQ35">
        <v>2</v>
      </c>
      <c r="AR35">
        <v>3</v>
      </c>
      <c r="AS35">
        <v>0</v>
      </c>
      <c r="AT35">
        <v>5</v>
      </c>
      <c r="AU35">
        <v>0</v>
      </c>
      <c r="AV35">
        <v>5</v>
      </c>
      <c r="AW35">
        <v>1</v>
      </c>
      <c r="AX35">
        <v>9</v>
      </c>
      <c r="AY35">
        <v>8</v>
      </c>
      <c r="AZ35">
        <v>5</v>
      </c>
      <c r="BA35">
        <v>2</v>
      </c>
      <c r="BB35">
        <v>2</v>
      </c>
      <c r="BC35">
        <v>2</v>
      </c>
      <c r="BD35">
        <v>1</v>
      </c>
      <c r="BE35">
        <v>4</v>
      </c>
      <c r="BF35">
        <v>43</v>
      </c>
      <c r="BG35">
        <v>37</v>
      </c>
      <c r="BH35">
        <v>10</v>
      </c>
      <c r="BI35">
        <v>11</v>
      </c>
      <c r="BJ35">
        <v>13</v>
      </c>
      <c r="BK35">
        <v>5</v>
      </c>
      <c r="BL35">
        <v>7</v>
      </c>
      <c r="BM35">
        <v>4</v>
      </c>
      <c r="BN35">
        <v>23</v>
      </c>
      <c r="BO35">
        <v>14</v>
      </c>
      <c r="BP35">
        <v>6</v>
      </c>
      <c r="BQ35">
        <v>3</v>
      </c>
      <c r="BR35">
        <v>10</v>
      </c>
      <c r="BS35">
        <v>13</v>
      </c>
      <c r="BT35">
        <v>2</v>
      </c>
      <c r="BU35">
        <v>3</v>
      </c>
      <c r="BV35">
        <v>0</v>
      </c>
      <c r="BW35">
        <v>3</v>
      </c>
      <c r="BX35">
        <v>26</v>
      </c>
      <c r="BY35">
        <v>30</v>
      </c>
      <c r="BZ35">
        <v>22</v>
      </c>
    </row>
    <row r="36" spans="1:78" x14ac:dyDescent="0.25">
      <c r="B36" s="7">
        <v>0.01</v>
      </c>
      <c r="C36" s="7">
        <v>0.01</v>
      </c>
      <c r="D36" s="7">
        <v>0.02</v>
      </c>
      <c r="E36" s="7">
        <v>0.01</v>
      </c>
      <c r="F36" s="7">
        <v>0.01</v>
      </c>
      <c r="G36" s="7">
        <v>0.01</v>
      </c>
      <c r="H36" s="7">
        <v>0.01</v>
      </c>
      <c r="I36" s="7">
        <v>0.01</v>
      </c>
      <c r="J36" s="7">
        <v>0.01</v>
      </c>
      <c r="K36" s="7">
        <v>0.01</v>
      </c>
      <c r="L36">
        <v>0</v>
      </c>
      <c r="M36" s="7">
        <v>0.01</v>
      </c>
      <c r="N36" s="7">
        <v>0.01</v>
      </c>
      <c r="O36">
        <v>0</v>
      </c>
      <c r="P36" s="7">
        <v>0.01</v>
      </c>
      <c r="Q36" s="7">
        <v>0.01</v>
      </c>
      <c r="R36" s="7">
        <v>0.01</v>
      </c>
      <c r="S36" s="7">
        <v>0.01</v>
      </c>
      <c r="T36" s="7">
        <v>0.01</v>
      </c>
      <c r="U36" s="7">
        <v>0.01</v>
      </c>
      <c r="V36" s="7">
        <v>0.01</v>
      </c>
      <c r="W36">
        <v>0</v>
      </c>
      <c r="X36" s="7">
        <v>0.01</v>
      </c>
      <c r="Y36" s="7">
        <v>0.01</v>
      </c>
      <c r="Z36" s="7">
        <v>0.01</v>
      </c>
      <c r="AA36" s="7">
        <v>0.01</v>
      </c>
      <c r="AB36" s="7">
        <v>0.01</v>
      </c>
      <c r="AC36" s="7">
        <v>0.01</v>
      </c>
      <c r="AD36" s="7">
        <v>0.01</v>
      </c>
      <c r="AE36" s="7">
        <v>0.01</v>
      </c>
      <c r="AF36" s="7">
        <v>0.01</v>
      </c>
      <c r="AG36" s="7">
        <v>0.02</v>
      </c>
      <c r="AH36" s="7">
        <v>0.02</v>
      </c>
      <c r="AI36" s="7">
        <v>0.01</v>
      </c>
      <c r="AJ36" s="7">
        <v>0.01</v>
      </c>
      <c r="AK36" s="7">
        <v>0.01</v>
      </c>
      <c r="AL36" s="7">
        <v>0.01</v>
      </c>
      <c r="AM36" s="7">
        <v>0.01</v>
      </c>
      <c r="AN36" t="s">
        <v>108</v>
      </c>
      <c r="AO36" s="7">
        <v>0.01</v>
      </c>
      <c r="AP36">
        <v>0</v>
      </c>
      <c r="AQ36">
        <v>0</v>
      </c>
      <c r="AR36">
        <v>0</v>
      </c>
      <c r="AS36" t="s">
        <v>108</v>
      </c>
      <c r="AT36" s="7">
        <v>0.01</v>
      </c>
      <c r="AU36" t="s">
        <v>108</v>
      </c>
      <c r="AV36" s="7">
        <v>0.01</v>
      </c>
      <c r="AW36" s="7">
        <v>0.01</v>
      </c>
      <c r="AX36" s="7">
        <v>0.02</v>
      </c>
      <c r="AY36" s="7">
        <v>0.01</v>
      </c>
      <c r="AZ36" s="7">
        <v>0.01</v>
      </c>
      <c r="BA36" s="7">
        <v>0.01</v>
      </c>
      <c r="BB36">
        <v>0</v>
      </c>
      <c r="BC36" s="7">
        <v>0.01</v>
      </c>
      <c r="BD36" s="7">
        <v>0.03</v>
      </c>
      <c r="BE36">
        <v>0</v>
      </c>
      <c r="BF36" s="7">
        <v>0.01</v>
      </c>
      <c r="BG36" s="7">
        <v>0.01</v>
      </c>
      <c r="BH36">
        <v>0</v>
      </c>
      <c r="BI36" s="7">
        <v>0.01</v>
      </c>
      <c r="BJ36" s="7">
        <v>0.01</v>
      </c>
      <c r="BK36" s="7">
        <v>0.01</v>
      </c>
      <c r="BL36" s="7">
        <v>0.04</v>
      </c>
      <c r="BM36">
        <v>0</v>
      </c>
      <c r="BN36" s="7">
        <v>0.01</v>
      </c>
      <c r="BO36" s="7">
        <v>0.01</v>
      </c>
      <c r="BP36">
        <v>0</v>
      </c>
      <c r="BQ36">
        <v>0</v>
      </c>
      <c r="BR36" s="7">
        <v>0.01</v>
      </c>
      <c r="BS36" s="7">
        <v>0.01</v>
      </c>
      <c r="BT36">
        <v>0</v>
      </c>
      <c r="BU36" s="7">
        <v>0.01</v>
      </c>
      <c r="BV36" t="s">
        <v>108</v>
      </c>
      <c r="BW36">
        <v>0</v>
      </c>
      <c r="BX36" s="7">
        <v>0.01</v>
      </c>
      <c r="BY36" s="7">
        <v>0.01</v>
      </c>
      <c r="BZ36" s="7">
        <v>0.01</v>
      </c>
    </row>
    <row r="37" spans="1:78" x14ac:dyDescent="0.25">
      <c r="A37" t="s">
        <v>975</v>
      </c>
      <c r="B37">
        <v>32</v>
      </c>
      <c r="C37">
        <v>27</v>
      </c>
      <c r="D37">
        <v>3</v>
      </c>
      <c r="E37">
        <v>3</v>
      </c>
      <c r="F37">
        <v>2</v>
      </c>
      <c r="G37">
        <v>20</v>
      </c>
      <c r="H37">
        <v>10</v>
      </c>
      <c r="I37">
        <v>18</v>
      </c>
      <c r="J37">
        <v>9</v>
      </c>
      <c r="K37">
        <v>3</v>
      </c>
      <c r="L37">
        <v>2</v>
      </c>
      <c r="M37">
        <v>5</v>
      </c>
      <c r="N37">
        <v>24</v>
      </c>
      <c r="O37">
        <v>3</v>
      </c>
      <c r="P37">
        <v>0</v>
      </c>
      <c r="Q37">
        <v>4</v>
      </c>
      <c r="R37">
        <v>28</v>
      </c>
      <c r="S37">
        <v>28</v>
      </c>
      <c r="T37">
        <v>2</v>
      </c>
      <c r="U37">
        <v>2</v>
      </c>
      <c r="V37">
        <v>25</v>
      </c>
      <c r="W37">
        <v>4</v>
      </c>
      <c r="X37">
        <v>3</v>
      </c>
      <c r="Y37">
        <v>4</v>
      </c>
      <c r="Z37">
        <v>28</v>
      </c>
      <c r="AA37">
        <v>32</v>
      </c>
      <c r="AB37">
        <v>28</v>
      </c>
      <c r="AC37">
        <v>5</v>
      </c>
      <c r="AD37">
        <v>26</v>
      </c>
      <c r="AE37">
        <v>2</v>
      </c>
      <c r="AF37">
        <v>26</v>
      </c>
      <c r="AG37">
        <v>6</v>
      </c>
      <c r="AH37">
        <v>0</v>
      </c>
      <c r="AI37">
        <v>31</v>
      </c>
      <c r="AJ37">
        <v>1</v>
      </c>
      <c r="AK37">
        <v>0</v>
      </c>
      <c r="AL37">
        <v>11</v>
      </c>
      <c r="AM37">
        <v>18</v>
      </c>
      <c r="AN37">
        <v>1</v>
      </c>
      <c r="AO37">
        <v>2</v>
      </c>
      <c r="AP37">
        <v>1</v>
      </c>
      <c r="AQ37">
        <v>6</v>
      </c>
      <c r="AR37">
        <v>0</v>
      </c>
      <c r="AS37">
        <v>0</v>
      </c>
      <c r="AT37">
        <v>8</v>
      </c>
      <c r="AU37">
        <v>1</v>
      </c>
      <c r="AV37">
        <v>2</v>
      </c>
      <c r="AW37">
        <v>0</v>
      </c>
      <c r="AX37">
        <v>3</v>
      </c>
      <c r="AY37">
        <v>8</v>
      </c>
      <c r="AZ37">
        <v>0</v>
      </c>
      <c r="BA37">
        <v>3</v>
      </c>
      <c r="BB37">
        <v>1</v>
      </c>
      <c r="BC37">
        <v>0</v>
      </c>
      <c r="BD37">
        <v>0</v>
      </c>
      <c r="BE37">
        <v>6</v>
      </c>
      <c r="BF37">
        <v>26</v>
      </c>
      <c r="BG37">
        <v>20</v>
      </c>
      <c r="BH37">
        <v>13</v>
      </c>
      <c r="BI37">
        <v>6</v>
      </c>
      <c r="BJ37">
        <v>7</v>
      </c>
      <c r="BK37">
        <v>2</v>
      </c>
      <c r="BL37">
        <v>5</v>
      </c>
      <c r="BM37">
        <v>9</v>
      </c>
      <c r="BN37">
        <v>13</v>
      </c>
      <c r="BO37">
        <v>9</v>
      </c>
      <c r="BP37">
        <v>1</v>
      </c>
      <c r="BQ37">
        <v>6</v>
      </c>
      <c r="BR37">
        <v>8</v>
      </c>
      <c r="BS37">
        <v>12</v>
      </c>
      <c r="BT37">
        <v>5</v>
      </c>
      <c r="BU37">
        <v>1</v>
      </c>
      <c r="BV37">
        <v>0</v>
      </c>
      <c r="BW37">
        <v>6</v>
      </c>
      <c r="BX37">
        <v>22</v>
      </c>
      <c r="BY37">
        <v>19</v>
      </c>
      <c r="BZ37">
        <v>19</v>
      </c>
    </row>
    <row r="38" spans="1:78" x14ac:dyDescent="0.25">
      <c r="B38" s="7">
        <v>0.01</v>
      </c>
      <c r="C38" s="7">
        <v>0.01</v>
      </c>
      <c r="D38" s="7">
        <v>0.01</v>
      </c>
      <c r="E38" s="7">
        <v>0.01</v>
      </c>
      <c r="F38">
        <v>0</v>
      </c>
      <c r="G38" s="7">
        <v>0.01</v>
      </c>
      <c r="H38" s="7">
        <v>0.01</v>
      </c>
      <c r="I38" s="7">
        <v>0.01</v>
      </c>
      <c r="J38">
        <v>0</v>
      </c>
      <c r="K38">
        <v>0</v>
      </c>
      <c r="L38">
        <v>0</v>
      </c>
      <c r="M38">
        <v>0</v>
      </c>
      <c r="N38" s="7">
        <v>0.01</v>
      </c>
      <c r="O38">
        <v>0</v>
      </c>
      <c r="P38" t="s">
        <v>108</v>
      </c>
      <c r="Q38">
        <v>0</v>
      </c>
      <c r="R38" s="7">
        <v>0.01</v>
      </c>
      <c r="S38" s="7">
        <v>0.01</v>
      </c>
      <c r="T38">
        <v>0</v>
      </c>
      <c r="U38">
        <v>0</v>
      </c>
      <c r="V38" s="7">
        <v>0.01</v>
      </c>
      <c r="W38" s="7">
        <v>0.01</v>
      </c>
      <c r="X38">
        <v>0</v>
      </c>
      <c r="Y38" s="7">
        <v>0.01</v>
      </c>
      <c r="Z38" s="7">
        <v>0.01</v>
      </c>
      <c r="AA38" s="7">
        <v>0.01</v>
      </c>
      <c r="AB38" s="7">
        <v>0.01</v>
      </c>
      <c r="AC38" s="7">
        <v>0.01</v>
      </c>
      <c r="AD38" s="7">
        <v>0.01</v>
      </c>
      <c r="AE38">
        <v>0</v>
      </c>
      <c r="AF38" s="7">
        <v>0.01</v>
      </c>
      <c r="AG38" s="7">
        <v>0.01</v>
      </c>
      <c r="AH38" t="s">
        <v>108</v>
      </c>
      <c r="AI38" s="7">
        <v>0.01</v>
      </c>
      <c r="AJ38">
        <v>0</v>
      </c>
      <c r="AK38">
        <v>0</v>
      </c>
      <c r="AL38">
        <v>0</v>
      </c>
      <c r="AM38" s="7">
        <v>0.01</v>
      </c>
      <c r="AN38" s="7">
        <v>0.02</v>
      </c>
      <c r="AO38">
        <v>0</v>
      </c>
      <c r="AP38">
        <v>0</v>
      </c>
      <c r="AQ38" s="7">
        <v>0.01</v>
      </c>
      <c r="AR38" t="s">
        <v>108</v>
      </c>
      <c r="AS38" t="s">
        <v>108</v>
      </c>
      <c r="AT38" s="7">
        <v>0.02</v>
      </c>
      <c r="AU38">
        <v>0</v>
      </c>
      <c r="AV38">
        <v>0</v>
      </c>
      <c r="AW38" t="s">
        <v>108</v>
      </c>
      <c r="AX38" s="7">
        <v>0.01</v>
      </c>
      <c r="AY38" s="7">
        <v>0.01</v>
      </c>
      <c r="AZ38" t="s">
        <v>108</v>
      </c>
      <c r="BA38" s="7">
        <v>0.01</v>
      </c>
      <c r="BB38">
        <v>0</v>
      </c>
      <c r="BC38" t="s">
        <v>108</v>
      </c>
      <c r="BD38" t="s">
        <v>108</v>
      </c>
      <c r="BE38" s="7">
        <v>0.01</v>
      </c>
      <c r="BF38" s="7">
        <v>0.01</v>
      </c>
      <c r="BG38" s="7">
        <v>0.01</v>
      </c>
      <c r="BH38">
        <v>0</v>
      </c>
      <c r="BI38">
        <v>0</v>
      </c>
      <c r="BJ38" s="7">
        <v>0.01</v>
      </c>
      <c r="BK38">
        <v>0</v>
      </c>
      <c r="BL38" s="7">
        <v>0.03</v>
      </c>
      <c r="BM38" s="7">
        <v>0.01</v>
      </c>
      <c r="BN38" s="7">
        <v>0.01</v>
      </c>
      <c r="BO38">
        <v>0</v>
      </c>
      <c r="BP38">
        <v>0</v>
      </c>
      <c r="BQ38" s="7">
        <v>0.01</v>
      </c>
      <c r="BR38">
        <v>0</v>
      </c>
      <c r="BS38" s="7">
        <v>0.01</v>
      </c>
      <c r="BT38" s="7">
        <v>0.01</v>
      </c>
      <c r="BU38">
        <v>0</v>
      </c>
      <c r="BV38" t="s">
        <v>108</v>
      </c>
      <c r="BW38" s="7">
        <v>0.01</v>
      </c>
      <c r="BX38" s="7">
        <v>0.01</v>
      </c>
      <c r="BY38">
        <v>0</v>
      </c>
      <c r="BZ38" s="7">
        <v>0.01</v>
      </c>
    </row>
    <row r="39" spans="1:78" x14ac:dyDescent="0.25">
      <c r="A39" t="s">
        <v>976</v>
      </c>
      <c r="B39">
        <v>22</v>
      </c>
      <c r="C39">
        <v>20</v>
      </c>
      <c r="D39">
        <v>2</v>
      </c>
      <c r="E39">
        <v>0</v>
      </c>
      <c r="F39">
        <v>9</v>
      </c>
      <c r="G39">
        <v>9</v>
      </c>
      <c r="H39">
        <v>4</v>
      </c>
      <c r="I39">
        <v>6</v>
      </c>
      <c r="J39">
        <v>6</v>
      </c>
      <c r="K39">
        <v>4</v>
      </c>
      <c r="L39">
        <v>6</v>
      </c>
      <c r="M39">
        <v>11</v>
      </c>
      <c r="N39">
        <v>11</v>
      </c>
      <c r="O39">
        <v>0</v>
      </c>
      <c r="P39">
        <v>1</v>
      </c>
      <c r="Q39">
        <v>5</v>
      </c>
      <c r="R39">
        <v>17</v>
      </c>
      <c r="S39">
        <v>11</v>
      </c>
      <c r="T39">
        <v>8</v>
      </c>
      <c r="U39">
        <v>2</v>
      </c>
      <c r="V39">
        <v>18</v>
      </c>
      <c r="W39">
        <v>0</v>
      </c>
      <c r="X39">
        <v>3</v>
      </c>
      <c r="Y39">
        <v>1</v>
      </c>
      <c r="Z39">
        <v>21</v>
      </c>
      <c r="AA39">
        <v>22</v>
      </c>
      <c r="AB39">
        <v>21</v>
      </c>
      <c r="AC39">
        <v>2</v>
      </c>
      <c r="AD39">
        <v>19</v>
      </c>
      <c r="AE39">
        <v>1</v>
      </c>
      <c r="AF39">
        <v>18</v>
      </c>
      <c r="AG39">
        <v>2</v>
      </c>
      <c r="AH39">
        <v>0</v>
      </c>
      <c r="AI39">
        <v>15</v>
      </c>
      <c r="AJ39">
        <v>4</v>
      </c>
      <c r="AK39">
        <v>6</v>
      </c>
      <c r="AL39">
        <v>7</v>
      </c>
      <c r="AM39">
        <v>12</v>
      </c>
      <c r="AN39">
        <v>1</v>
      </c>
      <c r="AO39">
        <v>2</v>
      </c>
      <c r="AP39">
        <v>2</v>
      </c>
      <c r="AQ39">
        <v>2</v>
      </c>
      <c r="AR39">
        <v>0</v>
      </c>
      <c r="AS39">
        <v>0</v>
      </c>
      <c r="AT39">
        <v>4</v>
      </c>
      <c r="AU39">
        <v>1</v>
      </c>
      <c r="AV39">
        <v>2</v>
      </c>
      <c r="AW39">
        <v>0</v>
      </c>
      <c r="AX39">
        <v>2</v>
      </c>
      <c r="AY39">
        <v>5</v>
      </c>
      <c r="AZ39">
        <v>2</v>
      </c>
      <c r="BA39">
        <v>0</v>
      </c>
      <c r="BB39">
        <v>0</v>
      </c>
      <c r="BC39">
        <v>4</v>
      </c>
      <c r="BD39">
        <v>0</v>
      </c>
      <c r="BE39">
        <v>3</v>
      </c>
      <c r="BF39">
        <v>19</v>
      </c>
      <c r="BG39">
        <v>12</v>
      </c>
      <c r="BH39">
        <v>10</v>
      </c>
      <c r="BI39">
        <v>4</v>
      </c>
      <c r="BJ39">
        <v>5</v>
      </c>
      <c r="BK39">
        <v>3</v>
      </c>
      <c r="BL39">
        <v>0</v>
      </c>
      <c r="BM39">
        <v>2</v>
      </c>
      <c r="BN39">
        <v>10</v>
      </c>
      <c r="BO39">
        <v>6</v>
      </c>
      <c r="BP39">
        <v>4</v>
      </c>
      <c r="BQ39">
        <v>2</v>
      </c>
      <c r="BR39">
        <v>4</v>
      </c>
      <c r="BS39">
        <v>6</v>
      </c>
      <c r="BT39">
        <v>2</v>
      </c>
      <c r="BU39">
        <v>1</v>
      </c>
      <c r="BV39">
        <v>0</v>
      </c>
      <c r="BW39">
        <v>2</v>
      </c>
      <c r="BX39">
        <v>10</v>
      </c>
      <c r="BY39">
        <v>14</v>
      </c>
      <c r="BZ39">
        <v>11</v>
      </c>
    </row>
    <row r="40" spans="1:78" x14ac:dyDescent="0.25">
      <c r="B40">
        <v>0</v>
      </c>
      <c r="C40">
        <v>0</v>
      </c>
      <c r="D40">
        <v>0</v>
      </c>
      <c r="E40" t="s">
        <v>106</v>
      </c>
      <c r="F40" s="7">
        <v>0.01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 s="7">
        <v>0.01</v>
      </c>
      <c r="N40">
        <v>0</v>
      </c>
      <c r="O40" t="s">
        <v>106</v>
      </c>
      <c r="P40">
        <v>0</v>
      </c>
      <c r="Q40" s="7">
        <v>0.01</v>
      </c>
      <c r="R40">
        <v>0</v>
      </c>
      <c r="S40">
        <v>0</v>
      </c>
      <c r="T40" s="7">
        <v>0.01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 t="s">
        <v>106</v>
      </c>
      <c r="AI40">
        <v>0</v>
      </c>
      <c r="AJ40" s="7">
        <v>0.01</v>
      </c>
      <c r="AK40" s="7">
        <v>0.01</v>
      </c>
      <c r="AL40">
        <v>0</v>
      </c>
      <c r="AM40">
        <v>0</v>
      </c>
      <c r="AN40" s="7">
        <v>0.02</v>
      </c>
      <c r="AO40">
        <v>0</v>
      </c>
      <c r="AP40">
        <v>0</v>
      </c>
      <c r="AQ40">
        <v>0</v>
      </c>
      <c r="AR40" t="s">
        <v>106</v>
      </c>
      <c r="AS40" t="s">
        <v>106</v>
      </c>
      <c r="AT40" s="7">
        <v>0.01</v>
      </c>
      <c r="AU40">
        <v>0</v>
      </c>
      <c r="AV40">
        <v>0</v>
      </c>
      <c r="AW40" t="s">
        <v>106</v>
      </c>
      <c r="AX40">
        <v>0</v>
      </c>
      <c r="AY40" s="7">
        <v>0.01</v>
      </c>
      <c r="AZ40">
        <v>0</v>
      </c>
      <c r="BA40" t="s">
        <v>106</v>
      </c>
      <c r="BB40">
        <v>0</v>
      </c>
      <c r="BC40" s="7">
        <v>0.01</v>
      </c>
      <c r="BD40" t="s">
        <v>106</v>
      </c>
      <c r="BE40">
        <v>0</v>
      </c>
      <c r="BF40">
        <v>0</v>
      </c>
      <c r="BG40">
        <v>0</v>
      </c>
      <c r="BH40">
        <v>0</v>
      </c>
      <c r="BI40">
        <v>0</v>
      </c>
      <c r="BJ40" s="7">
        <v>0.01</v>
      </c>
      <c r="BK40">
        <v>0</v>
      </c>
      <c r="BL40" t="s">
        <v>106</v>
      </c>
      <c r="BM40">
        <v>0</v>
      </c>
      <c r="BN40" s="7">
        <v>0.01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 t="s">
        <v>106</v>
      </c>
      <c r="BW40">
        <v>0</v>
      </c>
      <c r="BX40">
        <v>0</v>
      </c>
      <c r="BY40">
        <v>0</v>
      </c>
      <c r="BZ40">
        <v>0</v>
      </c>
    </row>
    <row r="41" spans="1:78" x14ac:dyDescent="0.25">
      <c r="A41" t="s">
        <v>977</v>
      </c>
      <c r="B41">
        <v>18</v>
      </c>
      <c r="C41">
        <v>13</v>
      </c>
      <c r="D41">
        <v>3</v>
      </c>
      <c r="E41">
        <v>2</v>
      </c>
      <c r="F41">
        <v>0</v>
      </c>
      <c r="G41">
        <v>5</v>
      </c>
      <c r="H41">
        <v>13</v>
      </c>
      <c r="I41">
        <v>4</v>
      </c>
      <c r="J41">
        <v>6</v>
      </c>
      <c r="K41">
        <v>2</v>
      </c>
      <c r="L41">
        <v>6</v>
      </c>
      <c r="M41">
        <v>13</v>
      </c>
      <c r="N41">
        <v>3</v>
      </c>
      <c r="O41">
        <v>1</v>
      </c>
      <c r="P41">
        <v>1</v>
      </c>
      <c r="Q41">
        <v>8</v>
      </c>
      <c r="R41">
        <v>10</v>
      </c>
      <c r="S41">
        <v>12</v>
      </c>
      <c r="T41">
        <v>1</v>
      </c>
      <c r="U41">
        <v>4</v>
      </c>
      <c r="V41">
        <v>6</v>
      </c>
      <c r="W41">
        <v>3</v>
      </c>
      <c r="X41">
        <v>9</v>
      </c>
      <c r="Y41">
        <v>2</v>
      </c>
      <c r="Z41">
        <v>16</v>
      </c>
      <c r="AA41">
        <v>17</v>
      </c>
      <c r="AB41">
        <v>15</v>
      </c>
      <c r="AC41">
        <v>4</v>
      </c>
      <c r="AD41">
        <v>10</v>
      </c>
      <c r="AE41">
        <v>2</v>
      </c>
      <c r="AF41">
        <v>17</v>
      </c>
      <c r="AG41">
        <v>0</v>
      </c>
      <c r="AH41">
        <v>0</v>
      </c>
      <c r="AI41">
        <v>14</v>
      </c>
      <c r="AJ41">
        <v>2</v>
      </c>
      <c r="AK41">
        <v>1</v>
      </c>
      <c r="AL41">
        <v>4</v>
      </c>
      <c r="AM41">
        <v>10</v>
      </c>
      <c r="AN41">
        <v>1</v>
      </c>
      <c r="AO41">
        <v>3</v>
      </c>
      <c r="AP41">
        <v>2</v>
      </c>
      <c r="AQ41">
        <v>2</v>
      </c>
      <c r="AR41">
        <v>1</v>
      </c>
      <c r="AS41">
        <v>1</v>
      </c>
      <c r="AT41">
        <v>1</v>
      </c>
      <c r="AU41">
        <v>1</v>
      </c>
      <c r="AV41">
        <v>0</v>
      </c>
      <c r="AW41">
        <v>2</v>
      </c>
      <c r="AX41">
        <v>1</v>
      </c>
      <c r="AY41">
        <v>1</v>
      </c>
      <c r="AZ41">
        <v>1</v>
      </c>
      <c r="BA41">
        <v>2</v>
      </c>
      <c r="BB41">
        <v>2</v>
      </c>
      <c r="BC41">
        <v>2</v>
      </c>
      <c r="BD41">
        <v>0</v>
      </c>
      <c r="BE41">
        <v>0</v>
      </c>
      <c r="BF41">
        <v>18</v>
      </c>
      <c r="BG41">
        <v>2</v>
      </c>
      <c r="BH41">
        <v>16</v>
      </c>
      <c r="BI41">
        <v>0</v>
      </c>
      <c r="BJ41">
        <v>0</v>
      </c>
      <c r="BK41">
        <v>1</v>
      </c>
      <c r="BL41">
        <v>1</v>
      </c>
      <c r="BM41">
        <v>0</v>
      </c>
      <c r="BN41">
        <v>1</v>
      </c>
      <c r="BO41">
        <v>8</v>
      </c>
      <c r="BP41">
        <v>8</v>
      </c>
      <c r="BQ41">
        <v>1</v>
      </c>
      <c r="BR41">
        <v>1</v>
      </c>
      <c r="BS41">
        <v>1</v>
      </c>
      <c r="BT41">
        <v>0</v>
      </c>
      <c r="BU41">
        <v>0</v>
      </c>
      <c r="BV41">
        <v>0</v>
      </c>
      <c r="BW41">
        <v>1</v>
      </c>
      <c r="BX41">
        <v>14</v>
      </c>
      <c r="BY41">
        <v>13</v>
      </c>
      <c r="BZ41">
        <v>11</v>
      </c>
    </row>
    <row r="42" spans="1:78" x14ac:dyDescent="0.25">
      <c r="B42">
        <v>0</v>
      </c>
      <c r="C42">
        <v>0</v>
      </c>
      <c r="D42" s="7">
        <v>0.01</v>
      </c>
      <c r="E42" s="7">
        <v>0.01</v>
      </c>
      <c r="F42" t="s">
        <v>106</v>
      </c>
      <c r="G42">
        <v>0</v>
      </c>
      <c r="H42" s="7">
        <v>0.01</v>
      </c>
      <c r="I42">
        <v>0</v>
      </c>
      <c r="J42">
        <v>0</v>
      </c>
      <c r="K42">
        <v>0</v>
      </c>
      <c r="L42">
        <v>0</v>
      </c>
      <c r="M42" s="7">
        <v>0.01</v>
      </c>
      <c r="N42">
        <v>0</v>
      </c>
      <c r="O42">
        <v>0</v>
      </c>
      <c r="P42">
        <v>0</v>
      </c>
      <c r="Q42" s="7">
        <v>0.01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 s="7">
        <v>0.01</v>
      </c>
      <c r="Y42">
        <v>0</v>
      </c>
      <c r="Z42">
        <v>0</v>
      </c>
      <c r="AA42">
        <v>0</v>
      </c>
      <c r="AB42">
        <v>0</v>
      </c>
      <c r="AC42" s="7">
        <v>0.01</v>
      </c>
      <c r="AD42">
        <v>0</v>
      </c>
      <c r="AE42">
        <v>0</v>
      </c>
      <c r="AF42">
        <v>0</v>
      </c>
      <c r="AG42" t="s">
        <v>106</v>
      </c>
      <c r="AH42" t="s">
        <v>106</v>
      </c>
      <c r="AI42">
        <v>0</v>
      </c>
      <c r="AJ42">
        <v>0</v>
      </c>
      <c r="AK42">
        <v>0</v>
      </c>
      <c r="AL42">
        <v>0</v>
      </c>
      <c r="AM42">
        <v>0</v>
      </c>
      <c r="AN42" s="7">
        <v>0.02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 t="s">
        <v>106</v>
      </c>
      <c r="AW42" s="7">
        <v>0.01</v>
      </c>
      <c r="AX42">
        <v>0</v>
      </c>
      <c r="AY42">
        <v>0</v>
      </c>
      <c r="AZ42">
        <v>0</v>
      </c>
      <c r="BA42" s="7">
        <v>0.01</v>
      </c>
      <c r="BB42">
        <v>0</v>
      </c>
      <c r="BC42" s="7">
        <v>0.01</v>
      </c>
      <c r="BD42" t="s">
        <v>106</v>
      </c>
      <c r="BE42" t="s">
        <v>106</v>
      </c>
      <c r="BF42">
        <v>0</v>
      </c>
      <c r="BG42">
        <v>0</v>
      </c>
      <c r="BH42" s="7">
        <v>0.01</v>
      </c>
      <c r="BI42" t="s">
        <v>106</v>
      </c>
      <c r="BJ42" t="s">
        <v>106</v>
      </c>
      <c r="BK42">
        <v>0</v>
      </c>
      <c r="BL42">
        <v>0</v>
      </c>
      <c r="BM42" t="s">
        <v>106</v>
      </c>
      <c r="BN42">
        <v>0</v>
      </c>
      <c r="BO42">
        <v>0</v>
      </c>
      <c r="BP42" s="7">
        <v>0.01</v>
      </c>
      <c r="BQ42">
        <v>0</v>
      </c>
      <c r="BR42">
        <v>0</v>
      </c>
      <c r="BS42">
        <v>0</v>
      </c>
      <c r="BT42" t="s">
        <v>106</v>
      </c>
      <c r="BU42" t="s">
        <v>106</v>
      </c>
      <c r="BV42" t="s">
        <v>106</v>
      </c>
      <c r="BW42">
        <v>0</v>
      </c>
      <c r="BX42">
        <v>0</v>
      </c>
      <c r="BY42">
        <v>0</v>
      </c>
      <c r="BZ42">
        <v>0</v>
      </c>
    </row>
    <row r="43" spans="1:78" x14ac:dyDescent="0.25">
      <c r="A43" t="s">
        <v>978</v>
      </c>
      <c r="B43">
        <v>17</v>
      </c>
      <c r="C43">
        <v>14</v>
      </c>
      <c r="D43">
        <v>2</v>
      </c>
      <c r="E43">
        <v>2</v>
      </c>
      <c r="F43">
        <v>2</v>
      </c>
      <c r="G43">
        <v>7</v>
      </c>
      <c r="H43">
        <v>8</v>
      </c>
      <c r="I43">
        <v>9</v>
      </c>
      <c r="J43">
        <v>4</v>
      </c>
      <c r="K43">
        <v>1</v>
      </c>
      <c r="L43">
        <v>3</v>
      </c>
      <c r="M43">
        <v>2</v>
      </c>
      <c r="N43">
        <v>14</v>
      </c>
      <c r="O43">
        <v>1</v>
      </c>
      <c r="P43">
        <v>0</v>
      </c>
      <c r="Q43">
        <v>7</v>
      </c>
      <c r="R43">
        <v>10</v>
      </c>
      <c r="S43">
        <v>12</v>
      </c>
      <c r="T43">
        <v>2</v>
      </c>
      <c r="U43">
        <v>2</v>
      </c>
      <c r="V43">
        <v>11</v>
      </c>
      <c r="W43">
        <v>2</v>
      </c>
      <c r="X43">
        <v>5</v>
      </c>
      <c r="Y43">
        <v>4</v>
      </c>
      <c r="Z43">
        <v>14</v>
      </c>
      <c r="AA43">
        <v>17</v>
      </c>
      <c r="AB43">
        <v>14</v>
      </c>
      <c r="AC43">
        <v>1</v>
      </c>
      <c r="AD43">
        <v>15</v>
      </c>
      <c r="AE43">
        <v>1</v>
      </c>
      <c r="AF43">
        <v>15</v>
      </c>
      <c r="AG43">
        <v>2</v>
      </c>
      <c r="AH43">
        <v>1</v>
      </c>
      <c r="AI43">
        <v>16</v>
      </c>
      <c r="AJ43">
        <v>1</v>
      </c>
      <c r="AK43">
        <v>0</v>
      </c>
      <c r="AL43">
        <v>8</v>
      </c>
      <c r="AM43">
        <v>6</v>
      </c>
      <c r="AN43">
        <v>1</v>
      </c>
      <c r="AO43">
        <v>2</v>
      </c>
      <c r="AP43">
        <v>0</v>
      </c>
      <c r="AQ43">
        <v>1</v>
      </c>
      <c r="AR43">
        <v>0</v>
      </c>
      <c r="AS43">
        <v>1</v>
      </c>
      <c r="AT43">
        <v>3</v>
      </c>
      <c r="AU43">
        <v>0</v>
      </c>
      <c r="AV43">
        <v>1</v>
      </c>
      <c r="AW43">
        <v>1</v>
      </c>
      <c r="AX43">
        <v>1</v>
      </c>
      <c r="AY43">
        <v>0</v>
      </c>
      <c r="AZ43">
        <v>6</v>
      </c>
      <c r="BA43">
        <v>1</v>
      </c>
      <c r="BB43">
        <v>3</v>
      </c>
      <c r="BC43">
        <v>0</v>
      </c>
      <c r="BD43">
        <v>0</v>
      </c>
      <c r="BE43">
        <v>1</v>
      </c>
      <c r="BF43">
        <v>16</v>
      </c>
      <c r="BG43">
        <v>11</v>
      </c>
      <c r="BH43">
        <v>6</v>
      </c>
      <c r="BI43">
        <v>3</v>
      </c>
      <c r="BJ43">
        <v>4</v>
      </c>
      <c r="BK43">
        <v>2</v>
      </c>
      <c r="BL43">
        <v>1</v>
      </c>
      <c r="BM43">
        <v>3</v>
      </c>
      <c r="BN43">
        <v>5</v>
      </c>
      <c r="BO43">
        <v>8</v>
      </c>
      <c r="BP43">
        <v>2</v>
      </c>
      <c r="BQ43">
        <v>4</v>
      </c>
      <c r="BR43">
        <v>2</v>
      </c>
      <c r="BS43">
        <v>3</v>
      </c>
      <c r="BT43">
        <v>1</v>
      </c>
      <c r="BU43">
        <v>0</v>
      </c>
      <c r="BV43">
        <v>2</v>
      </c>
      <c r="BW43">
        <v>2</v>
      </c>
      <c r="BX43">
        <v>11</v>
      </c>
      <c r="BY43">
        <v>11</v>
      </c>
      <c r="BZ43">
        <v>10</v>
      </c>
    </row>
    <row r="44" spans="1:78" x14ac:dyDescent="0.25"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 s="7">
        <v>0.01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 t="s">
        <v>106</v>
      </c>
      <c r="Q44" s="7">
        <v>0.01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 s="7">
        <v>0.01</v>
      </c>
      <c r="Y44" s="7">
        <v>0.01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 s="7">
        <v>0.02</v>
      </c>
      <c r="AI44">
        <v>0</v>
      </c>
      <c r="AJ44">
        <v>0</v>
      </c>
      <c r="AK44">
        <v>0</v>
      </c>
      <c r="AL44">
        <v>0</v>
      </c>
      <c r="AM44">
        <v>0</v>
      </c>
      <c r="AN44" s="7">
        <v>0.02</v>
      </c>
      <c r="AO44">
        <v>0</v>
      </c>
      <c r="AP44" t="s">
        <v>106</v>
      </c>
      <c r="AQ44">
        <v>0</v>
      </c>
      <c r="AR44" t="s">
        <v>106</v>
      </c>
      <c r="AS44">
        <v>0</v>
      </c>
      <c r="AT44" s="7">
        <v>0.01</v>
      </c>
      <c r="AU44" t="s">
        <v>106</v>
      </c>
      <c r="AV44">
        <v>0</v>
      </c>
      <c r="AW44" s="7">
        <v>0.01</v>
      </c>
      <c r="AX44">
        <v>0</v>
      </c>
      <c r="AY44">
        <v>0</v>
      </c>
      <c r="AZ44" s="7">
        <v>0.01</v>
      </c>
      <c r="BA44">
        <v>0</v>
      </c>
      <c r="BB44" s="7">
        <v>0.01</v>
      </c>
      <c r="BC44" t="s">
        <v>106</v>
      </c>
      <c r="BD44" t="s">
        <v>106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 s="7">
        <v>0.01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 t="s">
        <v>106</v>
      </c>
      <c r="BV44" s="7">
        <v>0.01</v>
      </c>
      <c r="BW44">
        <v>0</v>
      </c>
      <c r="BX44">
        <v>0</v>
      </c>
      <c r="BY44">
        <v>0</v>
      </c>
      <c r="BZ44">
        <v>0</v>
      </c>
    </row>
    <row r="45" spans="1:78" x14ac:dyDescent="0.25">
      <c r="A45" t="s">
        <v>979</v>
      </c>
      <c r="B45">
        <v>17</v>
      </c>
      <c r="C45">
        <v>12</v>
      </c>
      <c r="D45">
        <v>4</v>
      </c>
      <c r="E45">
        <v>1</v>
      </c>
      <c r="F45">
        <v>2</v>
      </c>
      <c r="G45">
        <v>7</v>
      </c>
      <c r="H45">
        <v>8</v>
      </c>
      <c r="I45">
        <v>2</v>
      </c>
      <c r="J45">
        <v>6</v>
      </c>
      <c r="K45">
        <v>2</v>
      </c>
      <c r="L45">
        <v>7</v>
      </c>
      <c r="M45">
        <v>12</v>
      </c>
      <c r="N45">
        <v>4</v>
      </c>
      <c r="O45">
        <v>1</v>
      </c>
      <c r="P45">
        <v>0</v>
      </c>
      <c r="Q45">
        <v>7</v>
      </c>
      <c r="R45">
        <v>10</v>
      </c>
      <c r="S45">
        <v>11</v>
      </c>
      <c r="T45">
        <v>2</v>
      </c>
      <c r="U45">
        <v>4</v>
      </c>
      <c r="V45">
        <v>7</v>
      </c>
      <c r="W45">
        <v>3</v>
      </c>
      <c r="X45">
        <v>7</v>
      </c>
      <c r="Y45">
        <v>5</v>
      </c>
      <c r="Z45">
        <v>13</v>
      </c>
      <c r="AA45">
        <v>17</v>
      </c>
      <c r="AB45">
        <v>13</v>
      </c>
      <c r="AC45">
        <v>1</v>
      </c>
      <c r="AD45">
        <v>12</v>
      </c>
      <c r="AE45">
        <v>3</v>
      </c>
      <c r="AF45">
        <v>15</v>
      </c>
      <c r="AG45">
        <v>2</v>
      </c>
      <c r="AH45">
        <v>0</v>
      </c>
      <c r="AI45">
        <v>10</v>
      </c>
      <c r="AJ45">
        <v>3</v>
      </c>
      <c r="AK45">
        <v>2</v>
      </c>
      <c r="AL45">
        <v>3</v>
      </c>
      <c r="AM45">
        <v>10</v>
      </c>
      <c r="AN45">
        <v>0</v>
      </c>
      <c r="AO45">
        <v>4</v>
      </c>
      <c r="AP45">
        <v>1</v>
      </c>
      <c r="AQ45">
        <v>2</v>
      </c>
      <c r="AR45">
        <v>1</v>
      </c>
      <c r="AS45">
        <v>4</v>
      </c>
      <c r="AT45">
        <v>4</v>
      </c>
      <c r="AU45">
        <v>1</v>
      </c>
      <c r="AV45">
        <v>0</v>
      </c>
      <c r="AW45">
        <v>1</v>
      </c>
      <c r="AX45">
        <v>4</v>
      </c>
      <c r="AY45">
        <v>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1</v>
      </c>
      <c r="BF45">
        <v>16</v>
      </c>
      <c r="BG45">
        <v>11</v>
      </c>
      <c r="BH45">
        <v>6</v>
      </c>
      <c r="BI45">
        <v>1</v>
      </c>
      <c r="BJ45">
        <v>0</v>
      </c>
      <c r="BK45">
        <v>7</v>
      </c>
      <c r="BL45">
        <v>1</v>
      </c>
      <c r="BM45">
        <v>0</v>
      </c>
      <c r="BN45">
        <v>4</v>
      </c>
      <c r="BO45">
        <v>8</v>
      </c>
      <c r="BP45">
        <v>5</v>
      </c>
      <c r="BQ45">
        <v>0</v>
      </c>
      <c r="BR45">
        <v>1</v>
      </c>
      <c r="BS45">
        <v>2</v>
      </c>
      <c r="BT45">
        <v>0</v>
      </c>
      <c r="BU45">
        <v>1</v>
      </c>
      <c r="BV45">
        <v>0</v>
      </c>
      <c r="BW45">
        <v>0</v>
      </c>
      <c r="BX45">
        <v>13</v>
      </c>
      <c r="BY45">
        <v>15</v>
      </c>
      <c r="BZ45">
        <v>12</v>
      </c>
    </row>
    <row r="46" spans="1:78" x14ac:dyDescent="0.25">
      <c r="B46">
        <v>0</v>
      </c>
      <c r="C46">
        <v>0</v>
      </c>
      <c r="D46" s="7">
        <v>0.01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 s="7">
        <v>0.01</v>
      </c>
      <c r="N46">
        <v>0</v>
      </c>
      <c r="O46">
        <v>0</v>
      </c>
      <c r="P46" t="s">
        <v>106</v>
      </c>
      <c r="Q46" s="7">
        <v>0.01</v>
      </c>
      <c r="R46">
        <v>0</v>
      </c>
      <c r="S46">
        <v>0</v>
      </c>
      <c r="T46">
        <v>0</v>
      </c>
      <c r="U46">
        <v>0</v>
      </c>
      <c r="V46">
        <v>0</v>
      </c>
      <c r="W46" s="7">
        <v>0.01</v>
      </c>
      <c r="X46" s="7">
        <v>0.01</v>
      </c>
      <c r="Y46" s="7">
        <v>0.01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 t="s">
        <v>106</v>
      </c>
      <c r="AI46">
        <v>0</v>
      </c>
      <c r="AJ46" s="7">
        <v>0.01</v>
      </c>
      <c r="AK46">
        <v>0</v>
      </c>
      <c r="AL46">
        <v>0</v>
      </c>
      <c r="AM46">
        <v>0</v>
      </c>
      <c r="AN46" t="s">
        <v>106</v>
      </c>
      <c r="AO46" s="7">
        <v>0.01</v>
      </c>
      <c r="AP46">
        <v>0</v>
      </c>
      <c r="AQ46">
        <v>0</v>
      </c>
      <c r="AR46">
        <v>0</v>
      </c>
      <c r="AS46" s="7">
        <v>0.01</v>
      </c>
      <c r="AT46" s="7">
        <v>0.01</v>
      </c>
      <c r="AU46">
        <v>0</v>
      </c>
      <c r="AV46" t="s">
        <v>106</v>
      </c>
      <c r="AW46" s="7">
        <v>0.01</v>
      </c>
      <c r="AX46" s="7">
        <v>0.01</v>
      </c>
      <c r="AY46">
        <v>0</v>
      </c>
      <c r="AZ46" t="s">
        <v>106</v>
      </c>
      <c r="BA46" t="s">
        <v>106</v>
      </c>
      <c r="BB46" t="s">
        <v>106</v>
      </c>
      <c r="BC46" t="s">
        <v>106</v>
      </c>
      <c r="BD46" t="s">
        <v>106</v>
      </c>
      <c r="BE46">
        <v>0</v>
      </c>
      <c r="BF46">
        <v>0</v>
      </c>
      <c r="BG46">
        <v>0</v>
      </c>
      <c r="BH46">
        <v>0</v>
      </c>
      <c r="BI46">
        <v>0</v>
      </c>
      <c r="BJ46" t="s">
        <v>106</v>
      </c>
      <c r="BK46" s="7">
        <v>0.01</v>
      </c>
      <c r="BL46">
        <v>0</v>
      </c>
      <c r="BM46" t="s">
        <v>106</v>
      </c>
      <c r="BN46">
        <v>0</v>
      </c>
      <c r="BO46">
        <v>0</v>
      </c>
      <c r="BP46">
        <v>0</v>
      </c>
      <c r="BQ46" t="s">
        <v>106</v>
      </c>
      <c r="BR46">
        <v>0</v>
      </c>
      <c r="BS46">
        <v>0</v>
      </c>
      <c r="BT46" t="s">
        <v>106</v>
      </c>
      <c r="BU46">
        <v>0</v>
      </c>
      <c r="BV46" t="s">
        <v>106</v>
      </c>
      <c r="BW46" t="s">
        <v>106</v>
      </c>
      <c r="BX46">
        <v>0</v>
      </c>
      <c r="BY46">
        <v>0</v>
      </c>
      <c r="BZ46">
        <v>0</v>
      </c>
    </row>
    <row r="47" spans="1:78" x14ac:dyDescent="0.25">
      <c r="A47" t="s">
        <v>980</v>
      </c>
      <c r="B47">
        <v>14</v>
      </c>
      <c r="C47">
        <v>14</v>
      </c>
      <c r="D47">
        <v>1</v>
      </c>
      <c r="E47">
        <v>0</v>
      </c>
      <c r="F47">
        <v>0</v>
      </c>
      <c r="G47">
        <v>9</v>
      </c>
      <c r="H47">
        <v>6</v>
      </c>
      <c r="I47">
        <v>4</v>
      </c>
      <c r="J47">
        <v>6</v>
      </c>
      <c r="K47">
        <v>1</v>
      </c>
      <c r="L47">
        <v>3</v>
      </c>
      <c r="M47">
        <v>3</v>
      </c>
      <c r="N47">
        <v>10</v>
      </c>
      <c r="O47">
        <v>2</v>
      </c>
      <c r="P47">
        <v>0</v>
      </c>
      <c r="Q47">
        <v>5</v>
      </c>
      <c r="R47">
        <v>9</v>
      </c>
      <c r="S47">
        <v>12</v>
      </c>
      <c r="T47">
        <v>0</v>
      </c>
      <c r="U47">
        <v>2</v>
      </c>
      <c r="V47">
        <v>11</v>
      </c>
      <c r="W47">
        <v>0</v>
      </c>
      <c r="X47">
        <v>4</v>
      </c>
      <c r="Y47">
        <v>1</v>
      </c>
      <c r="Z47">
        <v>14</v>
      </c>
      <c r="AA47">
        <v>14</v>
      </c>
      <c r="AB47">
        <v>14</v>
      </c>
      <c r="AC47">
        <v>5</v>
      </c>
      <c r="AD47">
        <v>9</v>
      </c>
      <c r="AE47">
        <v>0</v>
      </c>
      <c r="AF47">
        <v>9</v>
      </c>
      <c r="AG47">
        <v>4</v>
      </c>
      <c r="AH47">
        <v>0</v>
      </c>
      <c r="AI47">
        <v>13</v>
      </c>
      <c r="AJ47">
        <v>1</v>
      </c>
      <c r="AK47">
        <v>2</v>
      </c>
      <c r="AL47">
        <v>6</v>
      </c>
      <c r="AM47">
        <v>8</v>
      </c>
      <c r="AN47">
        <v>1</v>
      </c>
      <c r="AO47">
        <v>0</v>
      </c>
      <c r="AP47">
        <v>3</v>
      </c>
      <c r="AQ47">
        <v>2</v>
      </c>
      <c r="AR47">
        <v>0</v>
      </c>
      <c r="AS47">
        <v>2</v>
      </c>
      <c r="AT47">
        <v>2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1</v>
      </c>
      <c r="BA47">
        <v>1</v>
      </c>
      <c r="BB47">
        <v>3</v>
      </c>
      <c r="BC47">
        <v>0</v>
      </c>
      <c r="BD47">
        <v>0</v>
      </c>
      <c r="BE47">
        <v>3</v>
      </c>
      <c r="BF47">
        <v>12</v>
      </c>
      <c r="BG47">
        <v>9</v>
      </c>
      <c r="BH47">
        <v>5</v>
      </c>
      <c r="BI47">
        <v>0</v>
      </c>
      <c r="BJ47">
        <v>4</v>
      </c>
      <c r="BK47">
        <v>3</v>
      </c>
      <c r="BL47">
        <v>0</v>
      </c>
      <c r="BM47">
        <v>2</v>
      </c>
      <c r="BN47">
        <v>10</v>
      </c>
      <c r="BO47">
        <v>3</v>
      </c>
      <c r="BP47">
        <v>0</v>
      </c>
      <c r="BQ47">
        <v>4</v>
      </c>
      <c r="BR47">
        <v>5</v>
      </c>
      <c r="BS47">
        <v>6</v>
      </c>
      <c r="BT47">
        <v>1</v>
      </c>
      <c r="BU47">
        <v>2</v>
      </c>
      <c r="BV47">
        <v>1</v>
      </c>
      <c r="BW47">
        <v>3</v>
      </c>
      <c r="BX47">
        <v>8</v>
      </c>
      <c r="BY47">
        <v>9</v>
      </c>
      <c r="BZ47">
        <v>5</v>
      </c>
    </row>
    <row r="48" spans="1:78" x14ac:dyDescent="0.25">
      <c r="B48">
        <v>0</v>
      </c>
      <c r="C48">
        <v>0</v>
      </c>
      <c r="D48">
        <v>0</v>
      </c>
      <c r="E48" t="s">
        <v>106</v>
      </c>
      <c r="F48" t="s">
        <v>106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 t="s">
        <v>106</v>
      </c>
      <c r="Q48" s="7">
        <v>0.01</v>
      </c>
      <c r="R48">
        <v>0</v>
      </c>
      <c r="S48">
        <v>0</v>
      </c>
      <c r="T48">
        <v>0</v>
      </c>
      <c r="U48">
        <v>0</v>
      </c>
      <c r="V48">
        <v>0</v>
      </c>
      <c r="W48" t="s">
        <v>106</v>
      </c>
      <c r="X48">
        <v>0</v>
      </c>
      <c r="Y48">
        <v>0</v>
      </c>
      <c r="Z48">
        <v>0</v>
      </c>
      <c r="AA48">
        <v>0</v>
      </c>
      <c r="AB48">
        <v>0</v>
      </c>
      <c r="AC48" s="7">
        <v>0.01</v>
      </c>
      <c r="AD48">
        <v>0</v>
      </c>
      <c r="AE48">
        <v>0</v>
      </c>
      <c r="AF48">
        <v>0</v>
      </c>
      <c r="AG48">
        <v>0</v>
      </c>
      <c r="AH48" t="s">
        <v>106</v>
      </c>
      <c r="AI48">
        <v>0</v>
      </c>
      <c r="AJ48">
        <v>0</v>
      </c>
      <c r="AK48">
        <v>0</v>
      </c>
      <c r="AL48">
        <v>0</v>
      </c>
      <c r="AM48">
        <v>0</v>
      </c>
      <c r="AN48" s="7">
        <v>0.02</v>
      </c>
      <c r="AO48" t="s">
        <v>106</v>
      </c>
      <c r="AP48">
        <v>0</v>
      </c>
      <c r="AQ48">
        <v>0</v>
      </c>
      <c r="AR48" t="s">
        <v>106</v>
      </c>
      <c r="AS48" s="7">
        <v>0.01</v>
      </c>
      <c r="AT48">
        <v>0</v>
      </c>
      <c r="AU48" t="s">
        <v>106</v>
      </c>
      <c r="AV48">
        <v>0</v>
      </c>
      <c r="AW48" t="s">
        <v>106</v>
      </c>
      <c r="AX48">
        <v>0</v>
      </c>
      <c r="AY48" t="s">
        <v>106</v>
      </c>
      <c r="AZ48">
        <v>0</v>
      </c>
      <c r="BA48">
        <v>0</v>
      </c>
      <c r="BB48" s="7">
        <v>0.01</v>
      </c>
      <c r="BC48" t="s">
        <v>106</v>
      </c>
      <c r="BD48" t="s">
        <v>106</v>
      </c>
      <c r="BE48">
        <v>0</v>
      </c>
      <c r="BF48">
        <v>0</v>
      </c>
      <c r="BG48">
        <v>0</v>
      </c>
      <c r="BH48">
        <v>0</v>
      </c>
      <c r="BI48" t="s">
        <v>106</v>
      </c>
      <c r="BJ48">
        <v>0</v>
      </c>
      <c r="BK48">
        <v>0</v>
      </c>
      <c r="BL48" t="s">
        <v>106</v>
      </c>
      <c r="BM48">
        <v>0</v>
      </c>
      <c r="BN48" s="7">
        <v>0.01</v>
      </c>
      <c r="BO48">
        <v>0</v>
      </c>
      <c r="BP48" t="s">
        <v>106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</row>
    <row r="49" spans="1:78" x14ac:dyDescent="0.25">
      <c r="A49" t="s">
        <v>981</v>
      </c>
      <c r="B49">
        <v>13</v>
      </c>
      <c r="C49">
        <v>11</v>
      </c>
      <c r="D49">
        <v>1</v>
      </c>
      <c r="E49">
        <v>1</v>
      </c>
      <c r="F49">
        <v>0</v>
      </c>
      <c r="G49">
        <v>8</v>
      </c>
      <c r="H49">
        <v>5</v>
      </c>
      <c r="I49">
        <v>6</v>
      </c>
      <c r="J49">
        <v>4</v>
      </c>
      <c r="K49">
        <v>1</v>
      </c>
      <c r="L49">
        <v>2</v>
      </c>
      <c r="M49">
        <v>5</v>
      </c>
      <c r="N49">
        <v>8</v>
      </c>
      <c r="O49">
        <v>0</v>
      </c>
      <c r="P49">
        <v>0</v>
      </c>
      <c r="Q49">
        <v>3</v>
      </c>
      <c r="R49">
        <v>10</v>
      </c>
      <c r="S49">
        <v>11</v>
      </c>
      <c r="T49">
        <v>2</v>
      </c>
      <c r="U49">
        <v>0</v>
      </c>
      <c r="V49">
        <v>8</v>
      </c>
      <c r="W49">
        <v>4</v>
      </c>
      <c r="X49">
        <v>1</v>
      </c>
      <c r="Y49">
        <v>2</v>
      </c>
      <c r="Z49">
        <v>11</v>
      </c>
      <c r="AA49">
        <v>13</v>
      </c>
      <c r="AB49">
        <v>11</v>
      </c>
      <c r="AC49">
        <v>2</v>
      </c>
      <c r="AD49">
        <v>11</v>
      </c>
      <c r="AE49">
        <v>0</v>
      </c>
      <c r="AF49">
        <v>11</v>
      </c>
      <c r="AG49">
        <v>1</v>
      </c>
      <c r="AH49">
        <v>0</v>
      </c>
      <c r="AI49">
        <v>11</v>
      </c>
      <c r="AJ49">
        <v>2</v>
      </c>
      <c r="AK49">
        <v>0</v>
      </c>
      <c r="AL49">
        <v>8</v>
      </c>
      <c r="AM49">
        <v>4</v>
      </c>
      <c r="AN49">
        <v>0</v>
      </c>
      <c r="AO49">
        <v>2</v>
      </c>
      <c r="AP49">
        <v>3</v>
      </c>
      <c r="AQ49">
        <v>1</v>
      </c>
      <c r="AR49">
        <v>0</v>
      </c>
      <c r="AS49">
        <v>2</v>
      </c>
      <c r="AT49">
        <v>0</v>
      </c>
      <c r="AU49">
        <v>0</v>
      </c>
      <c r="AV49">
        <v>1</v>
      </c>
      <c r="AW49">
        <v>0</v>
      </c>
      <c r="AX49">
        <v>1</v>
      </c>
      <c r="AY49">
        <v>1</v>
      </c>
      <c r="AZ49">
        <v>1</v>
      </c>
      <c r="BA49">
        <v>1</v>
      </c>
      <c r="BB49">
        <v>2</v>
      </c>
      <c r="BC49">
        <v>1</v>
      </c>
      <c r="BD49">
        <v>0</v>
      </c>
      <c r="BE49">
        <v>2</v>
      </c>
      <c r="BF49">
        <v>11</v>
      </c>
      <c r="BG49">
        <v>11</v>
      </c>
      <c r="BH49">
        <v>3</v>
      </c>
      <c r="BI49">
        <v>2</v>
      </c>
      <c r="BJ49">
        <v>5</v>
      </c>
      <c r="BK49">
        <v>3</v>
      </c>
      <c r="BL49">
        <v>0</v>
      </c>
      <c r="BM49">
        <v>3</v>
      </c>
      <c r="BN49">
        <v>4</v>
      </c>
      <c r="BO49">
        <v>2</v>
      </c>
      <c r="BP49">
        <v>3</v>
      </c>
      <c r="BQ49">
        <v>2</v>
      </c>
      <c r="BR49">
        <v>6</v>
      </c>
      <c r="BS49">
        <v>6</v>
      </c>
      <c r="BT49">
        <v>0</v>
      </c>
      <c r="BU49">
        <v>2</v>
      </c>
      <c r="BV49">
        <v>0</v>
      </c>
      <c r="BW49">
        <v>2</v>
      </c>
      <c r="BX49">
        <v>12</v>
      </c>
      <c r="BY49">
        <v>10</v>
      </c>
      <c r="BZ49">
        <v>9</v>
      </c>
    </row>
    <row r="50" spans="1:78" x14ac:dyDescent="0.25">
      <c r="B50">
        <v>0</v>
      </c>
      <c r="C50">
        <v>0</v>
      </c>
      <c r="D50">
        <v>0</v>
      </c>
      <c r="E50">
        <v>0</v>
      </c>
      <c r="F50" t="s">
        <v>106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 t="s">
        <v>106</v>
      </c>
      <c r="P50" t="s">
        <v>106</v>
      </c>
      <c r="Q50">
        <v>0</v>
      </c>
      <c r="R50">
        <v>0</v>
      </c>
      <c r="S50">
        <v>0</v>
      </c>
      <c r="T50">
        <v>0</v>
      </c>
      <c r="U50" t="s">
        <v>106</v>
      </c>
      <c r="V50">
        <v>0</v>
      </c>
      <c r="W50" s="7">
        <v>0.01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 t="s">
        <v>106</v>
      </c>
      <c r="AF50">
        <v>0</v>
      </c>
      <c r="AG50">
        <v>0</v>
      </c>
      <c r="AH50" t="s">
        <v>106</v>
      </c>
      <c r="AI50">
        <v>0</v>
      </c>
      <c r="AJ50">
        <v>0</v>
      </c>
      <c r="AK50" t="s">
        <v>106</v>
      </c>
      <c r="AL50">
        <v>0</v>
      </c>
      <c r="AM50">
        <v>0</v>
      </c>
      <c r="AN50" t="s">
        <v>106</v>
      </c>
      <c r="AO50">
        <v>0</v>
      </c>
      <c r="AP50" s="7">
        <v>0.01</v>
      </c>
      <c r="AQ50">
        <v>0</v>
      </c>
      <c r="AR50" t="s">
        <v>106</v>
      </c>
      <c r="AS50">
        <v>0</v>
      </c>
      <c r="AT50" t="s">
        <v>106</v>
      </c>
      <c r="AU50" t="s">
        <v>106</v>
      </c>
      <c r="AV50">
        <v>0</v>
      </c>
      <c r="AW50" t="s">
        <v>106</v>
      </c>
      <c r="AX50">
        <v>0</v>
      </c>
      <c r="AY50">
        <v>0</v>
      </c>
      <c r="AZ50">
        <v>0</v>
      </c>
      <c r="BA50">
        <v>0</v>
      </c>
      <c r="BB50" s="7">
        <v>0.01</v>
      </c>
      <c r="BC50">
        <v>0</v>
      </c>
      <c r="BD50" t="s">
        <v>106</v>
      </c>
      <c r="BE50">
        <v>0</v>
      </c>
      <c r="BF50">
        <v>0</v>
      </c>
      <c r="BG50">
        <v>0</v>
      </c>
      <c r="BH50">
        <v>0</v>
      </c>
      <c r="BI50">
        <v>0</v>
      </c>
      <c r="BJ50" s="7">
        <v>0.01</v>
      </c>
      <c r="BK50">
        <v>0</v>
      </c>
      <c r="BL50" t="s">
        <v>106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 t="s">
        <v>106</v>
      </c>
      <c r="BU50">
        <v>0</v>
      </c>
      <c r="BV50" t="s">
        <v>106</v>
      </c>
      <c r="BW50">
        <v>0</v>
      </c>
      <c r="BX50">
        <v>0</v>
      </c>
      <c r="BY50">
        <v>0</v>
      </c>
      <c r="BZ50">
        <v>0</v>
      </c>
    </row>
    <row r="51" spans="1:78" x14ac:dyDescent="0.25">
      <c r="A51" t="s">
        <v>982</v>
      </c>
      <c r="B51">
        <v>12</v>
      </c>
      <c r="C51">
        <v>9</v>
      </c>
      <c r="D51">
        <v>1</v>
      </c>
      <c r="E51">
        <v>1</v>
      </c>
      <c r="F51">
        <v>3</v>
      </c>
      <c r="G51">
        <v>4</v>
      </c>
      <c r="H51">
        <v>5</v>
      </c>
      <c r="I51">
        <v>2</v>
      </c>
      <c r="J51">
        <v>7</v>
      </c>
      <c r="K51">
        <v>1</v>
      </c>
      <c r="L51">
        <v>2</v>
      </c>
      <c r="M51">
        <v>2</v>
      </c>
      <c r="N51">
        <v>7</v>
      </c>
      <c r="O51">
        <v>4</v>
      </c>
      <c r="P51">
        <v>0</v>
      </c>
      <c r="Q51">
        <v>5</v>
      </c>
      <c r="R51">
        <v>7</v>
      </c>
      <c r="S51">
        <v>9</v>
      </c>
      <c r="T51">
        <v>2</v>
      </c>
      <c r="U51">
        <v>1</v>
      </c>
      <c r="V51">
        <v>12</v>
      </c>
      <c r="W51">
        <v>0</v>
      </c>
      <c r="X51">
        <v>0</v>
      </c>
      <c r="Y51">
        <v>2</v>
      </c>
      <c r="Z51">
        <v>10</v>
      </c>
      <c r="AA51">
        <v>12</v>
      </c>
      <c r="AB51">
        <v>10</v>
      </c>
      <c r="AC51">
        <v>4</v>
      </c>
      <c r="AD51">
        <v>7</v>
      </c>
      <c r="AE51">
        <v>0</v>
      </c>
      <c r="AF51">
        <v>7</v>
      </c>
      <c r="AG51">
        <v>4</v>
      </c>
      <c r="AH51">
        <v>0</v>
      </c>
      <c r="AI51">
        <v>9</v>
      </c>
      <c r="AJ51">
        <v>3</v>
      </c>
      <c r="AK51">
        <v>2</v>
      </c>
      <c r="AL51">
        <v>5</v>
      </c>
      <c r="AM51">
        <v>6</v>
      </c>
      <c r="AN51">
        <v>1</v>
      </c>
      <c r="AO51">
        <v>0</v>
      </c>
      <c r="AP51">
        <v>0</v>
      </c>
      <c r="AQ51">
        <v>4</v>
      </c>
      <c r="AR51">
        <v>1</v>
      </c>
      <c r="AS51">
        <v>1</v>
      </c>
      <c r="AT51">
        <v>0</v>
      </c>
      <c r="AU51">
        <v>0</v>
      </c>
      <c r="AV51">
        <v>1</v>
      </c>
      <c r="AW51">
        <v>1</v>
      </c>
      <c r="AX51">
        <v>0</v>
      </c>
      <c r="AY51">
        <v>1</v>
      </c>
      <c r="AZ51">
        <v>1</v>
      </c>
      <c r="BA51">
        <v>0</v>
      </c>
      <c r="BB51">
        <v>1</v>
      </c>
      <c r="BC51">
        <v>0</v>
      </c>
      <c r="BD51">
        <v>0</v>
      </c>
      <c r="BE51">
        <v>0</v>
      </c>
      <c r="BF51">
        <v>12</v>
      </c>
      <c r="BG51">
        <v>7</v>
      </c>
      <c r="BH51">
        <v>5</v>
      </c>
      <c r="BI51">
        <v>2</v>
      </c>
      <c r="BJ51">
        <v>1</v>
      </c>
      <c r="BK51">
        <v>3</v>
      </c>
      <c r="BL51">
        <v>0</v>
      </c>
      <c r="BM51">
        <v>3</v>
      </c>
      <c r="BN51">
        <v>6</v>
      </c>
      <c r="BO51">
        <v>3</v>
      </c>
      <c r="BP51">
        <v>0</v>
      </c>
      <c r="BQ51">
        <v>5</v>
      </c>
      <c r="BR51">
        <v>3</v>
      </c>
      <c r="BS51">
        <v>5</v>
      </c>
      <c r="BT51">
        <v>0</v>
      </c>
      <c r="BU51">
        <v>0</v>
      </c>
      <c r="BV51">
        <v>0</v>
      </c>
      <c r="BW51">
        <v>5</v>
      </c>
      <c r="BX51">
        <v>10</v>
      </c>
      <c r="BY51">
        <v>11</v>
      </c>
      <c r="BZ51">
        <v>7</v>
      </c>
    </row>
    <row r="52" spans="1:78" x14ac:dyDescent="0.25"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 s="7">
        <v>0.01</v>
      </c>
      <c r="P52" t="s">
        <v>106</v>
      </c>
      <c r="Q52" s="7">
        <v>0.01</v>
      </c>
      <c r="R52">
        <v>0</v>
      </c>
      <c r="S52">
        <v>0</v>
      </c>
      <c r="T52">
        <v>0</v>
      </c>
      <c r="U52">
        <v>0</v>
      </c>
      <c r="V52">
        <v>0</v>
      </c>
      <c r="W52" t="s">
        <v>106</v>
      </c>
      <c r="X52">
        <v>0</v>
      </c>
      <c r="Y52">
        <v>0</v>
      </c>
      <c r="Z52">
        <v>0</v>
      </c>
      <c r="AA52">
        <v>0</v>
      </c>
      <c r="AB52">
        <v>0</v>
      </c>
      <c r="AC52" s="7">
        <v>0.01</v>
      </c>
      <c r="AD52">
        <v>0</v>
      </c>
      <c r="AE52">
        <v>0</v>
      </c>
      <c r="AF52">
        <v>0</v>
      </c>
      <c r="AG52">
        <v>0</v>
      </c>
      <c r="AH52" t="s">
        <v>106</v>
      </c>
      <c r="AI52">
        <v>0</v>
      </c>
      <c r="AJ52" s="7">
        <v>0.01</v>
      </c>
      <c r="AK52">
        <v>0</v>
      </c>
      <c r="AL52">
        <v>0</v>
      </c>
      <c r="AM52">
        <v>0</v>
      </c>
      <c r="AN52" s="7">
        <v>0.02</v>
      </c>
      <c r="AO52" t="s">
        <v>106</v>
      </c>
      <c r="AP52" t="s">
        <v>106</v>
      </c>
      <c r="AQ52" s="7">
        <v>0.01</v>
      </c>
      <c r="AR52">
        <v>0</v>
      </c>
      <c r="AS52">
        <v>0</v>
      </c>
      <c r="AT52" t="s">
        <v>106</v>
      </c>
      <c r="AU52" t="s">
        <v>106</v>
      </c>
      <c r="AV52">
        <v>0</v>
      </c>
      <c r="AW52" s="7">
        <v>0.01</v>
      </c>
      <c r="AX52" t="s">
        <v>106</v>
      </c>
      <c r="AY52">
        <v>0</v>
      </c>
      <c r="AZ52">
        <v>0</v>
      </c>
      <c r="BA52">
        <v>0</v>
      </c>
      <c r="BB52">
        <v>0</v>
      </c>
      <c r="BC52" t="s">
        <v>106</v>
      </c>
      <c r="BD52" t="s">
        <v>106</v>
      </c>
      <c r="BE52" t="s">
        <v>106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 t="s">
        <v>106</v>
      </c>
      <c r="BM52">
        <v>0</v>
      </c>
      <c r="BN52">
        <v>0</v>
      </c>
      <c r="BO52">
        <v>0</v>
      </c>
      <c r="BP52">
        <v>0</v>
      </c>
      <c r="BQ52" s="7">
        <v>0.01</v>
      </c>
      <c r="BR52">
        <v>0</v>
      </c>
      <c r="BS52">
        <v>0</v>
      </c>
      <c r="BT52" t="s">
        <v>106</v>
      </c>
      <c r="BU52" t="s">
        <v>106</v>
      </c>
      <c r="BV52" t="s">
        <v>106</v>
      </c>
      <c r="BW52" s="7">
        <v>0.01</v>
      </c>
      <c r="BX52">
        <v>0</v>
      </c>
      <c r="BY52">
        <v>0</v>
      </c>
      <c r="BZ52">
        <v>0</v>
      </c>
    </row>
    <row r="53" spans="1:78" x14ac:dyDescent="0.25">
      <c r="A53" t="s">
        <v>983</v>
      </c>
      <c r="B53">
        <v>12</v>
      </c>
      <c r="C53">
        <v>10</v>
      </c>
      <c r="D53">
        <v>0</v>
      </c>
      <c r="E53">
        <v>2</v>
      </c>
      <c r="F53">
        <v>1</v>
      </c>
      <c r="G53">
        <v>8</v>
      </c>
      <c r="H53">
        <v>3</v>
      </c>
      <c r="I53">
        <v>3</v>
      </c>
      <c r="J53">
        <v>5</v>
      </c>
      <c r="K53">
        <v>2</v>
      </c>
      <c r="L53">
        <v>2</v>
      </c>
      <c r="M53">
        <v>3</v>
      </c>
      <c r="N53">
        <v>9</v>
      </c>
      <c r="O53">
        <v>0</v>
      </c>
      <c r="P53">
        <v>0</v>
      </c>
      <c r="Q53">
        <v>3</v>
      </c>
      <c r="R53">
        <v>9</v>
      </c>
      <c r="S53">
        <v>9</v>
      </c>
      <c r="T53">
        <v>1</v>
      </c>
      <c r="U53">
        <v>2</v>
      </c>
      <c r="V53">
        <v>11</v>
      </c>
      <c r="W53">
        <v>1</v>
      </c>
      <c r="X53">
        <v>1</v>
      </c>
      <c r="Y53">
        <v>0</v>
      </c>
      <c r="Z53">
        <v>12</v>
      </c>
      <c r="AA53">
        <v>12</v>
      </c>
      <c r="AB53">
        <v>12</v>
      </c>
      <c r="AC53">
        <v>2</v>
      </c>
      <c r="AD53">
        <v>10</v>
      </c>
      <c r="AE53">
        <v>1</v>
      </c>
      <c r="AF53">
        <v>10</v>
      </c>
      <c r="AG53">
        <v>1</v>
      </c>
      <c r="AH53">
        <v>0</v>
      </c>
      <c r="AI53">
        <v>10</v>
      </c>
      <c r="AJ53">
        <v>0</v>
      </c>
      <c r="AK53">
        <v>1</v>
      </c>
      <c r="AL53">
        <v>7</v>
      </c>
      <c r="AM53">
        <v>4</v>
      </c>
      <c r="AN53">
        <v>0</v>
      </c>
      <c r="AO53">
        <v>1</v>
      </c>
      <c r="AP53">
        <v>0</v>
      </c>
      <c r="AQ53">
        <v>5</v>
      </c>
      <c r="AR53">
        <v>0</v>
      </c>
      <c r="AS53">
        <v>1</v>
      </c>
      <c r="AT53">
        <v>1</v>
      </c>
      <c r="AU53">
        <v>0</v>
      </c>
      <c r="AV53">
        <v>1</v>
      </c>
      <c r="AW53">
        <v>0</v>
      </c>
      <c r="AX53">
        <v>0</v>
      </c>
      <c r="AY53">
        <v>1</v>
      </c>
      <c r="AZ53">
        <v>0</v>
      </c>
      <c r="BA53">
        <v>3</v>
      </c>
      <c r="BB53">
        <v>0</v>
      </c>
      <c r="BC53">
        <v>0</v>
      </c>
      <c r="BD53">
        <v>0</v>
      </c>
      <c r="BE53">
        <v>0</v>
      </c>
      <c r="BF53">
        <v>12</v>
      </c>
      <c r="BG53">
        <v>9</v>
      </c>
      <c r="BH53">
        <v>3</v>
      </c>
      <c r="BI53">
        <v>0</v>
      </c>
      <c r="BJ53">
        <v>6</v>
      </c>
      <c r="BK53">
        <v>3</v>
      </c>
      <c r="BL53">
        <v>0</v>
      </c>
      <c r="BM53">
        <v>2</v>
      </c>
      <c r="BN53">
        <v>6</v>
      </c>
      <c r="BO53">
        <v>3</v>
      </c>
      <c r="BP53">
        <v>1</v>
      </c>
      <c r="BQ53">
        <v>5</v>
      </c>
      <c r="BR53">
        <v>4</v>
      </c>
      <c r="BS53">
        <v>4</v>
      </c>
      <c r="BT53">
        <v>0</v>
      </c>
      <c r="BU53">
        <v>0</v>
      </c>
      <c r="BV53">
        <v>3</v>
      </c>
      <c r="BW53">
        <v>2</v>
      </c>
      <c r="BX53">
        <v>8</v>
      </c>
      <c r="BY53">
        <v>9</v>
      </c>
      <c r="BZ53">
        <v>5</v>
      </c>
    </row>
    <row r="54" spans="1:78" x14ac:dyDescent="0.25">
      <c r="B54">
        <v>0</v>
      </c>
      <c r="C54">
        <v>0</v>
      </c>
      <c r="D54" t="s">
        <v>106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 t="s">
        <v>106</v>
      </c>
      <c r="P54" t="s">
        <v>106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 t="s">
        <v>106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t="s">
        <v>106</v>
      </c>
      <c r="AI54">
        <v>0</v>
      </c>
      <c r="AJ54" t="s">
        <v>106</v>
      </c>
      <c r="AK54">
        <v>0</v>
      </c>
      <c r="AL54">
        <v>0</v>
      </c>
      <c r="AM54">
        <v>0</v>
      </c>
      <c r="AN54" t="s">
        <v>106</v>
      </c>
      <c r="AO54">
        <v>0</v>
      </c>
      <c r="AP54" t="s">
        <v>106</v>
      </c>
      <c r="AQ54" s="7">
        <v>0.01</v>
      </c>
      <c r="AR54" t="s">
        <v>106</v>
      </c>
      <c r="AS54">
        <v>0</v>
      </c>
      <c r="AT54">
        <v>0</v>
      </c>
      <c r="AU54" t="s">
        <v>106</v>
      </c>
      <c r="AV54">
        <v>0</v>
      </c>
      <c r="AW54" t="s">
        <v>106</v>
      </c>
      <c r="AX54" t="s">
        <v>106</v>
      </c>
      <c r="AY54">
        <v>0</v>
      </c>
      <c r="AZ54" t="s">
        <v>106</v>
      </c>
      <c r="BA54" s="7">
        <v>0.01</v>
      </c>
      <c r="BB54" t="s">
        <v>106</v>
      </c>
      <c r="BC54" t="s">
        <v>106</v>
      </c>
      <c r="BD54" t="s">
        <v>106</v>
      </c>
      <c r="BE54" t="s">
        <v>106</v>
      </c>
      <c r="BF54">
        <v>0</v>
      </c>
      <c r="BG54">
        <v>0</v>
      </c>
      <c r="BH54">
        <v>0</v>
      </c>
      <c r="BI54" t="s">
        <v>106</v>
      </c>
      <c r="BJ54" s="7">
        <v>0.01</v>
      </c>
      <c r="BK54">
        <v>0</v>
      </c>
      <c r="BL54" t="s">
        <v>106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 t="s">
        <v>106</v>
      </c>
      <c r="BU54" t="s">
        <v>106</v>
      </c>
      <c r="BV54" s="7">
        <v>0.01</v>
      </c>
      <c r="BW54">
        <v>0</v>
      </c>
      <c r="BX54">
        <v>0</v>
      </c>
      <c r="BY54">
        <v>0</v>
      </c>
      <c r="BZ54">
        <v>0</v>
      </c>
    </row>
    <row r="55" spans="1:78" x14ac:dyDescent="0.25">
      <c r="A55" t="s">
        <v>446</v>
      </c>
      <c r="B55">
        <v>11</v>
      </c>
      <c r="C55">
        <v>11</v>
      </c>
      <c r="D55">
        <v>0</v>
      </c>
      <c r="E55">
        <v>0</v>
      </c>
      <c r="F55">
        <v>2</v>
      </c>
      <c r="G55">
        <v>8</v>
      </c>
      <c r="H55">
        <v>1</v>
      </c>
      <c r="I55">
        <v>6</v>
      </c>
      <c r="J55">
        <v>0</v>
      </c>
      <c r="K55">
        <v>3</v>
      </c>
      <c r="L55">
        <v>1</v>
      </c>
      <c r="M55">
        <v>1</v>
      </c>
      <c r="N55">
        <v>8</v>
      </c>
      <c r="O55">
        <v>2</v>
      </c>
      <c r="P55">
        <v>0</v>
      </c>
      <c r="Q55">
        <v>2</v>
      </c>
      <c r="R55">
        <v>9</v>
      </c>
      <c r="S55">
        <v>10</v>
      </c>
      <c r="T55">
        <v>0</v>
      </c>
      <c r="U55">
        <v>1</v>
      </c>
      <c r="V55">
        <v>9</v>
      </c>
      <c r="W55">
        <v>0</v>
      </c>
      <c r="X55">
        <v>1</v>
      </c>
      <c r="Y55">
        <v>2</v>
      </c>
      <c r="Z55">
        <v>9</v>
      </c>
      <c r="AA55">
        <v>11</v>
      </c>
      <c r="AB55">
        <v>9</v>
      </c>
      <c r="AC55">
        <v>1</v>
      </c>
      <c r="AD55">
        <v>6</v>
      </c>
      <c r="AE55">
        <v>3</v>
      </c>
      <c r="AF55">
        <v>9</v>
      </c>
      <c r="AG55">
        <v>2</v>
      </c>
      <c r="AH55">
        <v>0</v>
      </c>
      <c r="AI55">
        <v>8</v>
      </c>
      <c r="AJ55">
        <v>0</v>
      </c>
      <c r="AK55">
        <v>3</v>
      </c>
      <c r="AL55">
        <v>1</v>
      </c>
      <c r="AM55">
        <v>7</v>
      </c>
      <c r="AN55">
        <v>0</v>
      </c>
      <c r="AO55">
        <v>3</v>
      </c>
      <c r="AP55">
        <v>0</v>
      </c>
      <c r="AQ55">
        <v>4</v>
      </c>
      <c r="AR55">
        <v>3</v>
      </c>
      <c r="AS55">
        <v>0</v>
      </c>
      <c r="AT55">
        <v>2</v>
      </c>
      <c r="AU55">
        <v>0</v>
      </c>
      <c r="AV55">
        <v>0</v>
      </c>
      <c r="AW55">
        <v>0</v>
      </c>
      <c r="AX55">
        <v>0</v>
      </c>
      <c r="AY55">
        <v>1</v>
      </c>
      <c r="AZ55">
        <v>1</v>
      </c>
      <c r="BA55">
        <v>0</v>
      </c>
      <c r="BB55">
        <v>0</v>
      </c>
      <c r="BC55">
        <v>0</v>
      </c>
      <c r="BD55">
        <v>0</v>
      </c>
      <c r="BE55">
        <v>1</v>
      </c>
      <c r="BF55">
        <v>10</v>
      </c>
      <c r="BG55">
        <v>5</v>
      </c>
      <c r="BH55">
        <v>6</v>
      </c>
      <c r="BI55">
        <v>0</v>
      </c>
      <c r="BJ55">
        <v>2</v>
      </c>
      <c r="BK55">
        <v>2</v>
      </c>
      <c r="BL55">
        <v>1</v>
      </c>
      <c r="BM55">
        <v>1</v>
      </c>
      <c r="BN55">
        <v>1</v>
      </c>
      <c r="BO55">
        <v>7</v>
      </c>
      <c r="BP55">
        <v>2</v>
      </c>
      <c r="BQ55">
        <v>1</v>
      </c>
      <c r="BR55">
        <v>3</v>
      </c>
      <c r="BS55">
        <v>3</v>
      </c>
      <c r="BT55">
        <v>1</v>
      </c>
      <c r="BU55">
        <v>0</v>
      </c>
      <c r="BV55">
        <v>0</v>
      </c>
      <c r="BW55">
        <v>1</v>
      </c>
      <c r="BX55">
        <v>5</v>
      </c>
      <c r="BY55">
        <v>5</v>
      </c>
      <c r="BZ55">
        <v>7</v>
      </c>
    </row>
    <row r="56" spans="1:78" x14ac:dyDescent="0.25">
      <c r="B56">
        <v>0</v>
      </c>
      <c r="C56">
        <v>0</v>
      </c>
      <c r="D56" t="s">
        <v>106</v>
      </c>
      <c r="E56" t="s">
        <v>106</v>
      </c>
      <c r="F56">
        <v>0</v>
      </c>
      <c r="G56">
        <v>0</v>
      </c>
      <c r="H56">
        <v>0</v>
      </c>
      <c r="I56">
        <v>0</v>
      </c>
      <c r="J56" t="s">
        <v>106</v>
      </c>
      <c r="K56">
        <v>0</v>
      </c>
      <c r="L56">
        <v>0</v>
      </c>
      <c r="M56">
        <v>0</v>
      </c>
      <c r="N56">
        <v>0</v>
      </c>
      <c r="O56">
        <v>0</v>
      </c>
      <c r="P56" t="s">
        <v>106</v>
      </c>
      <c r="Q56">
        <v>0</v>
      </c>
      <c r="R56">
        <v>0</v>
      </c>
      <c r="S56">
        <v>0</v>
      </c>
      <c r="T56" t="s">
        <v>106</v>
      </c>
      <c r="U56">
        <v>0</v>
      </c>
      <c r="V56">
        <v>0</v>
      </c>
      <c r="W56" t="s">
        <v>106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 s="7">
        <v>0.01</v>
      </c>
      <c r="AF56">
        <v>0</v>
      </c>
      <c r="AG56">
        <v>0</v>
      </c>
      <c r="AH56" t="s">
        <v>106</v>
      </c>
      <c r="AI56">
        <v>0</v>
      </c>
      <c r="AJ56" t="s">
        <v>106</v>
      </c>
      <c r="AK56">
        <v>0</v>
      </c>
      <c r="AL56">
        <v>0</v>
      </c>
      <c r="AM56">
        <v>0</v>
      </c>
      <c r="AN56" t="s">
        <v>106</v>
      </c>
      <c r="AO56">
        <v>0</v>
      </c>
      <c r="AP56" t="s">
        <v>106</v>
      </c>
      <c r="AQ56" s="7">
        <v>0.01</v>
      </c>
      <c r="AR56" s="7">
        <v>0.01</v>
      </c>
      <c r="AS56" t="s">
        <v>106</v>
      </c>
      <c r="AT56">
        <v>0</v>
      </c>
      <c r="AU56" t="s">
        <v>106</v>
      </c>
      <c r="AV56" t="s">
        <v>106</v>
      </c>
      <c r="AW56" t="s">
        <v>106</v>
      </c>
      <c r="AX56" t="s">
        <v>106</v>
      </c>
      <c r="AY56">
        <v>0</v>
      </c>
      <c r="AZ56">
        <v>0</v>
      </c>
      <c r="BA56" t="s">
        <v>106</v>
      </c>
      <c r="BB56" t="s">
        <v>106</v>
      </c>
      <c r="BC56" t="s">
        <v>106</v>
      </c>
      <c r="BD56" t="s">
        <v>106</v>
      </c>
      <c r="BE56">
        <v>0</v>
      </c>
      <c r="BF56">
        <v>0</v>
      </c>
      <c r="BG56">
        <v>0</v>
      </c>
      <c r="BH56">
        <v>0</v>
      </c>
      <c r="BI56" t="s">
        <v>106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 t="s">
        <v>106</v>
      </c>
      <c r="BV56" t="s">
        <v>106</v>
      </c>
      <c r="BW56">
        <v>0</v>
      </c>
      <c r="BX56">
        <v>0</v>
      </c>
      <c r="BY56">
        <v>0</v>
      </c>
      <c r="BZ56">
        <v>0</v>
      </c>
    </row>
    <row r="57" spans="1:78" x14ac:dyDescent="0.25">
      <c r="A57" t="s">
        <v>984</v>
      </c>
      <c r="B57">
        <v>8</v>
      </c>
      <c r="C57">
        <v>6</v>
      </c>
      <c r="D57">
        <v>1</v>
      </c>
      <c r="E57">
        <v>2</v>
      </c>
      <c r="F57">
        <v>3</v>
      </c>
      <c r="G57">
        <v>4</v>
      </c>
      <c r="H57">
        <v>2</v>
      </c>
      <c r="I57">
        <v>4</v>
      </c>
      <c r="J57">
        <v>3</v>
      </c>
      <c r="K57">
        <v>1</v>
      </c>
      <c r="L57">
        <v>0</v>
      </c>
      <c r="M57">
        <v>3</v>
      </c>
      <c r="N57">
        <v>6</v>
      </c>
      <c r="O57">
        <v>0</v>
      </c>
      <c r="P57">
        <v>0</v>
      </c>
      <c r="Q57">
        <v>3</v>
      </c>
      <c r="R57">
        <v>6</v>
      </c>
      <c r="S57">
        <v>5</v>
      </c>
      <c r="T57">
        <v>3</v>
      </c>
      <c r="U57">
        <v>0</v>
      </c>
      <c r="V57">
        <v>8</v>
      </c>
      <c r="W57">
        <v>0</v>
      </c>
      <c r="X57">
        <v>1</v>
      </c>
      <c r="Y57">
        <v>0</v>
      </c>
      <c r="Z57">
        <v>8</v>
      </c>
      <c r="AA57">
        <v>8</v>
      </c>
      <c r="AB57">
        <v>8</v>
      </c>
      <c r="AC57">
        <v>2</v>
      </c>
      <c r="AD57">
        <v>6</v>
      </c>
      <c r="AE57">
        <v>1</v>
      </c>
      <c r="AF57">
        <v>4</v>
      </c>
      <c r="AG57">
        <v>2</v>
      </c>
      <c r="AH57">
        <v>0</v>
      </c>
      <c r="AI57">
        <v>7</v>
      </c>
      <c r="AJ57">
        <v>0</v>
      </c>
      <c r="AK57">
        <v>3</v>
      </c>
      <c r="AL57">
        <v>3</v>
      </c>
      <c r="AM57">
        <v>4</v>
      </c>
      <c r="AN57">
        <v>0</v>
      </c>
      <c r="AO57">
        <v>1</v>
      </c>
      <c r="AP57">
        <v>2</v>
      </c>
      <c r="AQ57">
        <v>0</v>
      </c>
      <c r="AR57">
        <v>0</v>
      </c>
      <c r="AS57">
        <v>0</v>
      </c>
      <c r="AT57">
        <v>0</v>
      </c>
      <c r="AU57">
        <v>1</v>
      </c>
      <c r="AV57">
        <v>0</v>
      </c>
      <c r="AW57">
        <v>1</v>
      </c>
      <c r="AX57">
        <v>0</v>
      </c>
      <c r="AY57">
        <v>3</v>
      </c>
      <c r="AZ57">
        <v>0</v>
      </c>
      <c r="BA57">
        <v>2</v>
      </c>
      <c r="BB57">
        <v>0</v>
      </c>
      <c r="BC57">
        <v>0</v>
      </c>
      <c r="BD57">
        <v>0</v>
      </c>
      <c r="BE57">
        <v>2</v>
      </c>
      <c r="BF57">
        <v>7</v>
      </c>
      <c r="BG57">
        <v>4</v>
      </c>
      <c r="BH57">
        <v>5</v>
      </c>
      <c r="BI57">
        <v>0</v>
      </c>
      <c r="BJ57">
        <v>3</v>
      </c>
      <c r="BK57">
        <v>0</v>
      </c>
      <c r="BL57">
        <v>0</v>
      </c>
      <c r="BM57">
        <v>0</v>
      </c>
      <c r="BN57">
        <v>4</v>
      </c>
      <c r="BO57">
        <v>4</v>
      </c>
      <c r="BP57">
        <v>1</v>
      </c>
      <c r="BQ57">
        <v>0</v>
      </c>
      <c r="BR57">
        <v>2</v>
      </c>
      <c r="BS57">
        <v>2</v>
      </c>
      <c r="BT57">
        <v>0</v>
      </c>
      <c r="BU57">
        <v>2</v>
      </c>
      <c r="BV57">
        <v>0</v>
      </c>
      <c r="BW57">
        <v>0</v>
      </c>
      <c r="BX57">
        <v>1</v>
      </c>
      <c r="BY57">
        <v>2</v>
      </c>
      <c r="BZ57">
        <v>2</v>
      </c>
    </row>
    <row r="58" spans="1:78" x14ac:dyDescent="0.25"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 t="s">
        <v>106</v>
      </c>
      <c r="P58" t="s">
        <v>106</v>
      </c>
      <c r="Q58">
        <v>0</v>
      </c>
      <c r="R58">
        <v>0</v>
      </c>
      <c r="S58">
        <v>0</v>
      </c>
      <c r="T58">
        <v>0</v>
      </c>
      <c r="U58" t="s">
        <v>106</v>
      </c>
      <c r="V58">
        <v>0</v>
      </c>
      <c r="W58" t="s">
        <v>106</v>
      </c>
      <c r="X58">
        <v>0</v>
      </c>
      <c r="Y58" t="s">
        <v>106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 t="s">
        <v>106</v>
      </c>
      <c r="AI58">
        <v>0</v>
      </c>
      <c r="AJ58" t="s">
        <v>106</v>
      </c>
      <c r="AK58">
        <v>0</v>
      </c>
      <c r="AL58">
        <v>0</v>
      </c>
      <c r="AM58">
        <v>0</v>
      </c>
      <c r="AN58" t="s">
        <v>106</v>
      </c>
      <c r="AO58">
        <v>0</v>
      </c>
      <c r="AP58">
        <v>0</v>
      </c>
      <c r="AQ58" t="s">
        <v>106</v>
      </c>
      <c r="AR58" t="s">
        <v>106</v>
      </c>
      <c r="AS58" t="s">
        <v>106</v>
      </c>
      <c r="AT58" t="s">
        <v>106</v>
      </c>
      <c r="AU58">
        <v>0</v>
      </c>
      <c r="AV58">
        <v>0</v>
      </c>
      <c r="AW58" s="7">
        <v>0.01</v>
      </c>
      <c r="AX58" t="s">
        <v>106</v>
      </c>
      <c r="AY58" s="7">
        <v>0.01</v>
      </c>
      <c r="AZ58" t="s">
        <v>106</v>
      </c>
      <c r="BA58" s="7">
        <v>0.01</v>
      </c>
      <c r="BB58" t="s">
        <v>106</v>
      </c>
      <c r="BC58" t="s">
        <v>106</v>
      </c>
      <c r="BD58" t="s">
        <v>106</v>
      </c>
      <c r="BE58">
        <v>0</v>
      </c>
      <c r="BF58">
        <v>0</v>
      </c>
      <c r="BG58">
        <v>0</v>
      </c>
      <c r="BH58">
        <v>0</v>
      </c>
      <c r="BI58" t="s">
        <v>106</v>
      </c>
      <c r="BJ58">
        <v>0</v>
      </c>
      <c r="BK58" t="s">
        <v>106</v>
      </c>
      <c r="BL58">
        <v>0</v>
      </c>
      <c r="BM58" t="s">
        <v>106</v>
      </c>
      <c r="BN58">
        <v>0</v>
      </c>
      <c r="BO58">
        <v>0</v>
      </c>
      <c r="BP58">
        <v>0</v>
      </c>
      <c r="BQ58" t="s">
        <v>106</v>
      </c>
      <c r="BR58">
        <v>0</v>
      </c>
      <c r="BS58">
        <v>0</v>
      </c>
      <c r="BT58" t="s">
        <v>106</v>
      </c>
      <c r="BU58">
        <v>0</v>
      </c>
      <c r="BV58" t="s">
        <v>106</v>
      </c>
      <c r="BW58" t="s">
        <v>106</v>
      </c>
      <c r="BX58">
        <v>0</v>
      </c>
      <c r="BY58">
        <v>0</v>
      </c>
      <c r="BZ58">
        <v>0</v>
      </c>
    </row>
    <row r="59" spans="1:78" x14ac:dyDescent="0.25">
      <c r="A59" t="s">
        <v>985</v>
      </c>
      <c r="B59">
        <v>8</v>
      </c>
      <c r="C59">
        <v>6</v>
      </c>
      <c r="D59">
        <v>1</v>
      </c>
      <c r="E59">
        <v>2</v>
      </c>
      <c r="F59">
        <v>2</v>
      </c>
      <c r="G59">
        <v>4</v>
      </c>
      <c r="H59">
        <v>2</v>
      </c>
      <c r="I59">
        <v>2</v>
      </c>
      <c r="J59">
        <v>6</v>
      </c>
      <c r="K59">
        <v>0</v>
      </c>
      <c r="L59">
        <v>0</v>
      </c>
      <c r="M59">
        <v>0</v>
      </c>
      <c r="N59">
        <v>8</v>
      </c>
      <c r="O59">
        <v>0</v>
      </c>
      <c r="P59">
        <v>0</v>
      </c>
      <c r="Q59">
        <v>2</v>
      </c>
      <c r="R59">
        <v>6</v>
      </c>
      <c r="S59">
        <v>6</v>
      </c>
      <c r="T59">
        <v>1</v>
      </c>
      <c r="U59">
        <v>0</v>
      </c>
      <c r="V59">
        <v>8</v>
      </c>
      <c r="W59">
        <v>0</v>
      </c>
      <c r="X59">
        <v>0</v>
      </c>
      <c r="Y59">
        <v>0</v>
      </c>
      <c r="Z59">
        <v>8</v>
      </c>
      <c r="AA59">
        <v>8</v>
      </c>
      <c r="AB59">
        <v>8</v>
      </c>
      <c r="AC59">
        <v>0</v>
      </c>
      <c r="AD59">
        <v>8</v>
      </c>
      <c r="AE59">
        <v>0</v>
      </c>
      <c r="AF59">
        <v>0</v>
      </c>
      <c r="AG59">
        <v>8</v>
      </c>
      <c r="AH59">
        <v>0</v>
      </c>
      <c r="AI59">
        <v>6</v>
      </c>
      <c r="AJ59">
        <v>1</v>
      </c>
      <c r="AK59">
        <v>0</v>
      </c>
      <c r="AL59">
        <v>1</v>
      </c>
      <c r="AM59">
        <v>6</v>
      </c>
      <c r="AN59">
        <v>0</v>
      </c>
      <c r="AO59">
        <v>1</v>
      </c>
      <c r="AP59">
        <v>0</v>
      </c>
      <c r="AQ59">
        <v>0</v>
      </c>
      <c r="AR59">
        <v>0</v>
      </c>
      <c r="AS59">
        <v>0</v>
      </c>
      <c r="AT59">
        <v>1</v>
      </c>
      <c r="AU59">
        <v>2</v>
      </c>
      <c r="AV59">
        <v>1</v>
      </c>
      <c r="AW59">
        <v>0</v>
      </c>
      <c r="AX59">
        <v>1</v>
      </c>
      <c r="AY59">
        <v>0</v>
      </c>
      <c r="AZ59">
        <v>1</v>
      </c>
      <c r="BA59">
        <v>2</v>
      </c>
      <c r="BB59">
        <v>0</v>
      </c>
      <c r="BC59">
        <v>0</v>
      </c>
      <c r="BD59">
        <v>0</v>
      </c>
      <c r="BE59">
        <v>2</v>
      </c>
      <c r="BF59">
        <v>6</v>
      </c>
      <c r="BG59">
        <v>7</v>
      </c>
      <c r="BH59">
        <v>1</v>
      </c>
      <c r="BI59">
        <v>3</v>
      </c>
      <c r="BJ59">
        <v>4</v>
      </c>
      <c r="BK59">
        <v>0</v>
      </c>
      <c r="BL59">
        <v>0</v>
      </c>
      <c r="BM59">
        <v>2</v>
      </c>
      <c r="BN59">
        <v>4</v>
      </c>
      <c r="BO59">
        <v>3</v>
      </c>
      <c r="BP59">
        <v>0</v>
      </c>
      <c r="BQ59">
        <v>1</v>
      </c>
      <c r="BR59">
        <v>2</v>
      </c>
      <c r="BS59">
        <v>3</v>
      </c>
      <c r="BT59">
        <v>1</v>
      </c>
      <c r="BU59">
        <v>1</v>
      </c>
      <c r="BV59">
        <v>0</v>
      </c>
      <c r="BW59">
        <v>1</v>
      </c>
      <c r="BX59">
        <v>6</v>
      </c>
      <c r="BY59">
        <v>7</v>
      </c>
      <c r="BZ59">
        <v>5</v>
      </c>
    </row>
    <row r="60" spans="1:78" x14ac:dyDescent="0.25"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 t="s">
        <v>106</v>
      </c>
      <c r="L60" t="s">
        <v>106</v>
      </c>
      <c r="M60" t="s">
        <v>106</v>
      </c>
      <c r="N60">
        <v>0</v>
      </c>
      <c r="O60" t="s">
        <v>106</v>
      </c>
      <c r="P60" t="s">
        <v>106</v>
      </c>
      <c r="Q60">
        <v>0</v>
      </c>
      <c r="R60">
        <v>0</v>
      </c>
      <c r="S60">
        <v>0</v>
      </c>
      <c r="T60">
        <v>0</v>
      </c>
      <c r="U60" t="s">
        <v>106</v>
      </c>
      <c r="V60">
        <v>0</v>
      </c>
      <c r="W60" t="s">
        <v>106</v>
      </c>
      <c r="X60" t="s">
        <v>106</v>
      </c>
      <c r="Y60" t="s">
        <v>106</v>
      </c>
      <c r="Z60">
        <v>0</v>
      </c>
      <c r="AA60">
        <v>0</v>
      </c>
      <c r="AB60">
        <v>0</v>
      </c>
      <c r="AC60" t="s">
        <v>106</v>
      </c>
      <c r="AD60">
        <v>0</v>
      </c>
      <c r="AE60" t="s">
        <v>106</v>
      </c>
      <c r="AF60" t="s">
        <v>106</v>
      </c>
      <c r="AG60" s="7">
        <v>0.01</v>
      </c>
      <c r="AH60" t="s">
        <v>106</v>
      </c>
      <c r="AI60">
        <v>0</v>
      </c>
      <c r="AJ60">
        <v>0</v>
      </c>
      <c r="AK60" t="s">
        <v>106</v>
      </c>
      <c r="AL60">
        <v>0</v>
      </c>
      <c r="AM60">
        <v>0</v>
      </c>
      <c r="AN60" t="s">
        <v>106</v>
      </c>
      <c r="AO60">
        <v>0</v>
      </c>
      <c r="AP60" t="s">
        <v>106</v>
      </c>
      <c r="AQ60" t="s">
        <v>106</v>
      </c>
      <c r="AR60" t="s">
        <v>106</v>
      </c>
      <c r="AS60" t="s">
        <v>106</v>
      </c>
      <c r="AT60">
        <v>0</v>
      </c>
      <c r="AU60" s="7">
        <v>0.01</v>
      </c>
      <c r="AV60">
        <v>0</v>
      </c>
      <c r="AW60" t="s">
        <v>106</v>
      </c>
      <c r="AX60">
        <v>0</v>
      </c>
      <c r="AY60" t="s">
        <v>106</v>
      </c>
      <c r="AZ60">
        <v>0</v>
      </c>
      <c r="BA60" s="7">
        <v>0.01</v>
      </c>
      <c r="BB60" t="s">
        <v>106</v>
      </c>
      <c r="BC60" t="s">
        <v>106</v>
      </c>
      <c r="BD60" t="s">
        <v>106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 t="s">
        <v>106</v>
      </c>
      <c r="BL60" t="s">
        <v>106</v>
      </c>
      <c r="BM60">
        <v>0</v>
      </c>
      <c r="BN60">
        <v>0</v>
      </c>
      <c r="BO60">
        <v>0</v>
      </c>
      <c r="BP60" t="s">
        <v>106</v>
      </c>
      <c r="BQ60">
        <v>0</v>
      </c>
      <c r="BR60">
        <v>0</v>
      </c>
      <c r="BS60">
        <v>0</v>
      </c>
      <c r="BT60">
        <v>0</v>
      </c>
      <c r="BU60">
        <v>0</v>
      </c>
      <c r="BV60" t="s">
        <v>106</v>
      </c>
      <c r="BW60">
        <v>0</v>
      </c>
      <c r="BX60">
        <v>0</v>
      </c>
      <c r="BY60">
        <v>0</v>
      </c>
      <c r="BZ60">
        <v>0</v>
      </c>
    </row>
    <row r="61" spans="1:78" x14ac:dyDescent="0.25">
      <c r="A61" t="s">
        <v>986</v>
      </c>
      <c r="B61">
        <v>8</v>
      </c>
      <c r="C61">
        <v>7</v>
      </c>
      <c r="D61">
        <v>0</v>
      </c>
      <c r="E61">
        <v>2</v>
      </c>
      <c r="F61">
        <v>2</v>
      </c>
      <c r="G61">
        <v>5</v>
      </c>
      <c r="H61">
        <v>1</v>
      </c>
      <c r="I61">
        <v>7</v>
      </c>
      <c r="J61">
        <v>1</v>
      </c>
      <c r="K61">
        <v>0</v>
      </c>
      <c r="L61">
        <v>0</v>
      </c>
      <c r="M61">
        <v>0</v>
      </c>
      <c r="N61">
        <v>6</v>
      </c>
      <c r="O61">
        <v>0</v>
      </c>
      <c r="P61">
        <v>2</v>
      </c>
      <c r="Q61">
        <v>0</v>
      </c>
      <c r="R61">
        <v>8</v>
      </c>
      <c r="S61">
        <v>8</v>
      </c>
      <c r="T61">
        <v>0</v>
      </c>
      <c r="U61">
        <v>0</v>
      </c>
      <c r="V61">
        <v>7</v>
      </c>
      <c r="W61">
        <v>2</v>
      </c>
      <c r="X61">
        <v>0</v>
      </c>
      <c r="Y61">
        <v>1</v>
      </c>
      <c r="Z61">
        <v>7</v>
      </c>
      <c r="AA61">
        <v>8</v>
      </c>
      <c r="AB61">
        <v>7</v>
      </c>
      <c r="AC61">
        <v>3</v>
      </c>
      <c r="AD61">
        <v>4</v>
      </c>
      <c r="AE61">
        <v>2</v>
      </c>
      <c r="AF61">
        <v>5</v>
      </c>
      <c r="AG61">
        <v>2</v>
      </c>
      <c r="AH61">
        <v>0</v>
      </c>
      <c r="AI61">
        <v>7</v>
      </c>
      <c r="AJ61">
        <v>2</v>
      </c>
      <c r="AK61">
        <v>0</v>
      </c>
      <c r="AL61">
        <v>5</v>
      </c>
      <c r="AM61">
        <v>2</v>
      </c>
      <c r="AN61">
        <v>0</v>
      </c>
      <c r="AO61">
        <v>1</v>
      </c>
      <c r="AP61">
        <v>2</v>
      </c>
      <c r="AQ61">
        <v>0</v>
      </c>
      <c r="AR61">
        <v>0</v>
      </c>
      <c r="AS61">
        <v>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</v>
      </c>
      <c r="AZ61">
        <v>0</v>
      </c>
      <c r="BA61">
        <v>2</v>
      </c>
      <c r="BB61">
        <v>1</v>
      </c>
      <c r="BC61">
        <v>1</v>
      </c>
      <c r="BD61">
        <v>0</v>
      </c>
      <c r="BE61">
        <v>2</v>
      </c>
      <c r="BF61">
        <v>7</v>
      </c>
      <c r="BG61">
        <v>6</v>
      </c>
      <c r="BH61">
        <v>2</v>
      </c>
      <c r="BI61">
        <v>3</v>
      </c>
      <c r="BJ61">
        <v>2</v>
      </c>
      <c r="BK61">
        <v>0</v>
      </c>
      <c r="BL61">
        <v>1</v>
      </c>
      <c r="BM61">
        <v>0</v>
      </c>
      <c r="BN61">
        <v>3</v>
      </c>
      <c r="BO61">
        <v>5</v>
      </c>
      <c r="BP61">
        <v>0</v>
      </c>
      <c r="BQ61">
        <v>0</v>
      </c>
      <c r="BR61">
        <v>3</v>
      </c>
      <c r="BS61">
        <v>1</v>
      </c>
      <c r="BT61">
        <v>0</v>
      </c>
      <c r="BU61">
        <v>2</v>
      </c>
      <c r="BV61">
        <v>0</v>
      </c>
      <c r="BW61">
        <v>0</v>
      </c>
      <c r="BX61">
        <v>1</v>
      </c>
      <c r="BY61">
        <v>2</v>
      </c>
      <c r="BZ61">
        <v>1</v>
      </c>
    </row>
    <row r="62" spans="1:78" x14ac:dyDescent="0.25">
      <c r="B62">
        <v>0</v>
      </c>
      <c r="C62">
        <v>0</v>
      </c>
      <c r="D62" t="s">
        <v>106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 t="s">
        <v>106</v>
      </c>
      <c r="L62">
        <v>0</v>
      </c>
      <c r="M62">
        <v>0</v>
      </c>
      <c r="N62">
        <v>0</v>
      </c>
      <c r="O62" t="s">
        <v>106</v>
      </c>
      <c r="P62" s="7">
        <v>0.01</v>
      </c>
      <c r="Q62" t="s">
        <v>106</v>
      </c>
      <c r="R62">
        <v>0</v>
      </c>
      <c r="S62">
        <v>0</v>
      </c>
      <c r="T62" t="s">
        <v>106</v>
      </c>
      <c r="U62">
        <v>0</v>
      </c>
      <c r="V62">
        <v>0</v>
      </c>
      <c r="W62">
        <v>0</v>
      </c>
      <c r="X62" t="s">
        <v>106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 t="s">
        <v>106</v>
      </c>
      <c r="AI62">
        <v>0</v>
      </c>
      <c r="AJ62">
        <v>0</v>
      </c>
      <c r="AK62" t="s">
        <v>106</v>
      </c>
      <c r="AL62">
        <v>0</v>
      </c>
      <c r="AM62">
        <v>0</v>
      </c>
      <c r="AN62" t="s">
        <v>106</v>
      </c>
      <c r="AO62">
        <v>0</v>
      </c>
      <c r="AP62">
        <v>0</v>
      </c>
      <c r="AQ62" t="s">
        <v>106</v>
      </c>
      <c r="AR62" t="s">
        <v>106</v>
      </c>
      <c r="AS62" s="7">
        <v>0.01</v>
      </c>
      <c r="AT62" t="s">
        <v>106</v>
      </c>
      <c r="AU62" t="s">
        <v>106</v>
      </c>
      <c r="AV62" t="s">
        <v>106</v>
      </c>
      <c r="AW62" t="s">
        <v>106</v>
      </c>
      <c r="AX62" t="s">
        <v>106</v>
      </c>
      <c r="AY62">
        <v>0</v>
      </c>
      <c r="AZ62" t="s">
        <v>106</v>
      </c>
      <c r="BA62" s="7">
        <v>0.01</v>
      </c>
      <c r="BB62">
        <v>0</v>
      </c>
      <c r="BC62">
        <v>0</v>
      </c>
      <c r="BD62" t="s">
        <v>106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 t="s">
        <v>106</v>
      </c>
      <c r="BL62">
        <v>0</v>
      </c>
      <c r="BM62" t="s">
        <v>106</v>
      </c>
      <c r="BN62">
        <v>0</v>
      </c>
      <c r="BO62">
        <v>0</v>
      </c>
      <c r="BP62" t="s">
        <v>106</v>
      </c>
      <c r="BQ62" t="s">
        <v>106</v>
      </c>
      <c r="BR62">
        <v>0</v>
      </c>
      <c r="BS62">
        <v>0</v>
      </c>
      <c r="BT62" t="s">
        <v>106</v>
      </c>
      <c r="BU62">
        <v>0</v>
      </c>
      <c r="BV62" t="s">
        <v>106</v>
      </c>
      <c r="BW62" t="s">
        <v>106</v>
      </c>
      <c r="BX62">
        <v>0</v>
      </c>
      <c r="BY62">
        <v>0</v>
      </c>
      <c r="BZ62">
        <v>0</v>
      </c>
    </row>
    <row r="63" spans="1:78" x14ac:dyDescent="0.25">
      <c r="A63" t="s">
        <v>987</v>
      </c>
      <c r="B63">
        <v>8</v>
      </c>
      <c r="C63">
        <v>5</v>
      </c>
      <c r="D63">
        <v>1</v>
      </c>
      <c r="E63">
        <v>1</v>
      </c>
      <c r="F63">
        <v>1</v>
      </c>
      <c r="G63">
        <v>7</v>
      </c>
      <c r="H63">
        <v>0</v>
      </c>
      <c r="I63">
        <v>3</v>
      </c>
      <c r="J63">
        <v>3</v>
      </c>
      <c r="K63">
        <v>1</v>
      </c>
      <c r="L63">
        <v>1</v>
      </c>
      <c r="M63">
        <v>0</v>
      </c>
      <c r="N63">
        <v>8</v>
      </c>
      <c r="O63">
        <v>0</v>
      </c>
      <c r="P63">
        <v>0</v>
      </c>
      <c r="Q63">
        <v>0</v>
      </c>
      <c r="R63">
        <v>8</v>
      </c>
      <c r="S63">
        <v>6</v>
      </c>
      <c r="T63">
        <v>1</v>
      </c>
      <c r="U63">
        <v>1</v>
      </c>
      <c r="V63">
        <v>6</v>
      </c>
      <c r="W63">
        <v>2</v>
      </c>
      <c r="X63">
        <v>0</v>
      </c>
      <c r="Y63">
        <v>0</v>
      </c>
      <c r="Z63">
        <v>8</v>
      </c>
      <c r="AA63">
        <v>8</v>
      </c>
      <c r="AB63">
        <v>8</v>
      </c>
      <c r="AC63">
        <v>1</v>
      </c>
      <c r="AD63">
        <v>4</v>
      </c>
      <c r="AE63">
        <v>3</v>
      </c>
      <c r="AF63">
        <v>4</v>
      </c>
      <c r="AG63">
        <v>3</v>
      </c>
      <c r="AH63">
        <v>0</v>
      </c>
      <c r="AI63">
        <v>4</v>
      </c>
      <c r="AJ63">
        <v>0</v>
      </c>
      <c r="AK63">
        <v>4</v>
      </c>
      <c r="AL63">
        <v>1</v>
      </c>
      <c r="AM63">
        <v>5</v>
      </c>
      <c r="AN63">
        <v>0</v>
      </c>
      <c r="AO63">
        <v>2</v>
      </c>
      <c r="AP63">
        <v>3</v>
      </c>
      <c r="AQ63">
        <v>0</v>
      </c>
      <c r="AR63">
        <v>1</v>
      </c>
      <c r="AS63">
        <v>0</v>
      </c>
      <c r="AT63">
        <v>1</v>
      </c>
      <c r="AU63">
        <v>0</v>
      </c>
      <c r="AV63">
        <v>0</v>
      </c>
      <c r="AW63">
        <v>0</v>
      </c>
      <c r="AX63">
        <v>1</v>
      </c>
      <c r="AY63">
        <v>0</v>
      </c>
      <c r="AZ63">
        <v>0</v>
      </c>
      <c r="BA63">
        <v>1</v>
      </c>
      <c r="BB63">
        <v>0</v>
      </c>
      <c r="BC63">
        <v>0</v>
      </c>
      <c r="BD63">
        <v>0</v>
      </c>
      <c r="BE63">
        <v>3</v>
      </c>
      <c r="BF63">
        <v>5</v>
      </c>
      <c r="BG63">
        <v>5</v>
      </c>
      <c r="BH63">
        <v>3</v>
      </c>
      <c r="BI63">
        <v>3</v>
      </c>
      <c r="BJ63">
        <v>1</v>
      </c>
      <c r="BK63">
        <v>1</v>
      </c>
      <c r="BL63">
        <v>0</v>
      </c>
      <c r="BM63">
        <v>2</v>
      </c>
      <c r="BN63">
        <v>1</v>
      </c>
      <c r="BO63">
        <v>2</v>
      </c>
      <c r="BP63">
        <v>3</v>
      </c>
      <c r="BQ63">
        <v>2</v>
      </c>
      <c r="BR63">
        <v>4</v>
      </c>
      <c r="BS63">
        <v>3</v>
      </c>
      <c r="BT63">
        <v>0</v>
      </c>
      <c r="BU63">
        <v>3</v>
      </c>
      <c r="BV63">
        <v>0</v>
      </c>
      <c r="BW63">
        <v>2</v>
      </c>
      <c r="BX63">
        <v>3</v>
      </c>
      <c r="BY63">
        <v>3</v>
      </c>
      <c r="BZ63">
        <v>2</v>
      </c>
    </row>
    <row r="64" spans="1:78" x14ac:dyDescent="0.25"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106</v>
      </c>
      <c r="I64">
        <v>0</v>
      </c>
      <c r="J64">
        <v>0</v>
      </c>
      <c r="K64">
        <v>0</v>
      </c>
      <c r="L64">
        <v>0</v>
      </c>
      <c r="M64" t="s">
        <v>106</v>
      </c>
      <c r="N64">
        <v>0</v>
      </c>
      <c r="O64" t="s">
        <v>106</v>
      </c>
      <c r="P64" t="s">
        <v>106</v>
      </c>
      <c r="Q64" t="s">
        <v>106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t="s">
        <v>106</v>
      </c>
      <c r="Y64" t="s">
        <v>106</v>
      </c>
      <c r="Z64">
        <v>0</v>
      </c>
      <c r="AA64">
        <v>0</v>
      </c>
      <c r="AB64">
        <v>0</v>
      </c>
      <c r="AC64">
        <v>0</v>
      </c>
      <c r="AD64">
        <v>0</v>
      </c>
      <c r="AE64" s="7">
        <v>0.01</v>
      </c>
      <c r="AF64">
        <v>0</v>
      </c>
      <c r="AG64">
        <v>0</v>
      </c>
      <c r="AH64" t="s">
        <v>106</v>
      </c>
      <c r="AI64">
        <v>0</v>
      </c>
      <c r="AJ64" t="s">
        <v>106</v>
      </c>
      <c r="AK64">
        <v>0</v>
      </c>
      <c r="AL64">
        <v>0</v>
      </c>
      <c r="AM64">
        <v>0</v>
      </c>
      <c r="AN64" t="s">
        <v>106</v>
      </c>
      <c r="AO64">
        <v>0</v>
      </c>
      <c r="AP64" s="7">
        <v>0.01</v>
      </c>
      <c r="AQ64" t="s">
        <v>106</v>
      </c>
      <c r="AR64">
        <v>0</v>
      </c>
      <c r="AS64" t="s">
        <v>106</v>
      </c>
      <c r="AT64">
        <v>0</v>
      </c>
      <c r="AU64" t="s">
        <v>106</v>
      </c>
      <c r="AV64" t="s">
        <v>106</v>
      </c>
      <c r="AW64" t="s">
        <v>106</v>
      </c>
      <c r="AX64">
        <v>0</v>
      </c>
      <c r="AY64" t="s">
        <v>106</v>
      </c>
      <c r="AZ64" t="s">
        <v>106</v>
      </c>
      <c r="BA64">
        <v>0</v>
      </c>
      <c r="BB64" t="s">
        <v>106</v>
      </c>
      <c r="BC64" t="s">
        <v>106</v>
      </c>
      <c r="BD64" t="s">
        <v>106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 t="s">
        <v>106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 t="s">
        <v>106</v>
      </c>
      <c r="BU64">
        <v>0</v>
      </c>
      <c r="BV64" t="s">
        <v>106</v>
      </c>
      <c r="BW64">
        <v>0</v>
      </c>
      <c r="BX64">
        <v>0</v>
      </c>
      <c r="BY64">
        <v>0</v>
      </c>
      <c r="BZ64">
        <v>0</v>
      </c>
    </row>
    <row r="65" spans="1:78" x14ac:dyDescent="0.25">
      <c r="A65" t="s">
        <v>988</v>
      </c>
      <c r="B65">
        <v>8</v>
      </c>
      <c r="C65">
        <v>8</v>
      </c>
      <c r="D65">
        <v>0</v>
      </c>
      <c r="E65">
        <v>0</v>
      </c>
      <c r="F65">
        <v>1</v>
      </c>
      <c r="G65">
        <v>3</v>
      </c>
      <c r="H65">
        <v>4</v>
      </c>
      <c r="I65">
        <v>3</v>
      </c>
      <c r="J65">
        <v>2</v>
      </c>
      <c r="K65">
        <v>1</v>
      </c>
      <c r="L65">
        <v>2</v>
      </c>
      <c r="M65">
        <v>4</v>
      </c>
      <c r="N65">
        <v>4</v>
      </c>
      <c r="O65">
        <v>0</v>
      </c>
      <c r="P65">
        <v>0</v>
      </c>
      <c r="Q65">
        <v>2</v>
      </c>
      <c r="R65">
        <v>5</v>
      </c>
      <c r="S65">
        <v>5</v>
      </c>
      <c r="T65">
        <v>2</v>
      </c>
      <c r="U65">
        <v>1</v>
      </c>
      <c r="V65">
        <v>4</v>
      </c>
      <c r="W65">
        <v>2</v>
      </c>
      <c r="X65">
        <v>2</v>
      </c>
      <c r="Y65">
        <v>5</v>
      </c>
      <c r="Z65">
        <v>3</v>
      </c>
      <c r="AA65">
        <v>8</v>
      </c>
      <c r="AB65">
        <v>3</v>
      </c>
      <c r="AC65">
        <v>0</v>
      </c>
      <c r="AD65">
        <v>6</v>
      </c>
      <c r="AE65">
        <v>2</v>
      </c>
      <c r="AF65">
        <v>3</v>
      </c>
      <c r="AG65">
        <v>0</v>
      </c>
      <c r="AH65">
        <v>0</v>
      </c>
      <c r="AI65">
        <v>4</v>
      </c>
      <c r="AJ65">
        <v>4</v>
      </c>
      <c r="AK65">
        <v>0</v>
      </c>
      <c r="AL65">
        <v>0</v>
      </c>
      <c r="AM65">
        <v>6</v>
      </c>
      <c r="AN65">
        <v>0</v>
      </c>
      <c r="AO65">
        <v>2</v>
      </c>
      <c r="AP65">
        <v>0</v>
      </c>
      <c r="AQ65">
        <v>0</v>
      </c>
      <c r="AR65">
        <v>1</v>
      </c>
      <c r="AS65">
        <v>0</v>
      </c>
      <c r="AT65">
        <v>0</v>
      </c>
      <c r="AU65">
        <v>1</v>
      </c>
      <c r="AV65">
        <v>0</v>
      </c>
      <c r="AW65">
        <v>0</v>
      </c>
      <c r="AX65">
        <v>0</v>
      </c>
      <c r="AY65">
        <v>2</v>
      </c>
      <c r="AZ65">
        <v>0</v>
      </c>
      <c r="BA65">
        <v>0</v>
      </c>
      <c r="BB65">
        <v>4</v>
      </c>
      <c r="BC65">
        <v>0</v>
      </c>
      <c r="BD65">
        <v>0</v>
      </c>
      <c r="BE65">
        <v>1</v>
      </c>
      <c r="BF65">
        <v>7</v>
      </c>
      <c r="BG65">
        <v>2</v>
      </c>
      <c r="BH65">
        <v>6</v>
      </c>
      <c r="BI65">
        <v>0</v>
      </c>
      <c r="BJ65">
        <v>0</v>
      </c>
      <c r="BK65">
        <v>1</v>
      </c>
      <c r="BL65">
        <v>1</v>
      </c>
      <c r="BM65">
        <v>0</v>
      </c>
      <c r="BN65">
        <v>1</v>
      </c>
      <c r="BO65">
        <v>0</v>
      </c>
      <c r="BP65">
        <v>7</v>
      </c>
      <c r="BQ65">
        <v>0</v>
      </c>
      <c r="BR65">
        <v>0</v>
      </c>
      <c r="BS65">
        <v>0</v>
      </c>
      <c r="BT65">
        <v>1</v>
      </c>
      <c r="BU65">
        <v>0</v>
      </c>
      <c r="BV65">
        <v>0</v>
      </c>
      <c r="BW65">
        <v>0</v>
      </c>
      <c r="BX65">
        <v>2</v>
      </c>
      <c r="BY65">
        <v>1</v>
      </c>
      <c r="BZ65">
        <v>2</v>
      </c>
    </row>
    <row r="66" spans="1:78" x14ac:dyDescent="0.25">
      <c r="B66">
        <v>0</v>
      </c>
      <c r="C66">
        <v>0</v>
      </c>
      <c r="D66" t="s">
        <v>106</v>
      </c>
      <c r="E66" t="s">
        <v>106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 t="s">
        <v>106</v>
      </c>
      <c r="P66" t="s">
        <v>106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 s="7">
        <v>0.01</v>
      </c>
      <c r="Z66">
        <v>0</v>
      </c>
      <c r="AA66">
        <v>0</v>
      </c>
      <c r="AB66">
        <v>0</v>
      </c>
      <c r="AC66" t="s">
        <v>106</v>
      </c>
      <c r="AD66">
        <v>0</v>
      </c>
      <c r="AE66">
        <v>0</v>
      </c>
      <c r="AF66">
        <v>0</v>
      </c>
      <c r="AG66" t="s">
        <v>106</v>
      </c>
      <c r="AH66" t="s">
        <v>106</v>
      </c>
      <c r="AI66">
        <v>0</v>
      </c>
      <c r="AJ66" s="7">
        <v>0.01</v>
      </c>
      <c r="AK66" t="s">
        <v>106</v>
      </c>
      <c r="AL66" t="s">
        <v>106</v>
      </c>
      <c r="AM66">
        <v>0</v>
      </c>
      <c r="AN66" t="s">
        <v>106</v>
      </c>
      <c r="AO66">
        <v>0</v>
      </c>
      <c r="AP66" t="s">
        <v>106</v>
      </c>
      <c r="AQ66" t="s">
        <v>106</v>
      </c>
      <c r="AR66">
        <v>0</v>
      </c>
      <c r="AS66" t="s">
        <v>106</v>
      </c>
      <c r="AT66" t="s">
        <v>106</v>
      </c>
      <c r="AU66">
        <v>0</v>
      </c>
      <c r="AV66" t="s">
        <v>106</v>
      </c>
      <c r="AW66" t="s">
        <v>106</v>
      </c>
      <c r="AX66" t="s">
        <v>106</v>
      </c>
      <c r="AY66">
        <v>0</v>
      </c>
      <c r="AZ66" t="s">
        <v>106</v>
      </c>
      <c r="BA66" t="s">
        <v>106</v>
      </c>
      <c r="BB66" s="7">
        <v>0.01</v>
      </c>
      <c r="BC66" t="s">
        <v>106</v>
      </c>
      <c r="BD66" t="s">
        <v>106</v>
      </c>
      <c r="BE66">
        <v>0</v>
      </c>
      <c r="BF66">
        <v>0</v>
      </c>
      <c r="BG66">
        <v>0</v>
      </c>
      <c r="BH66">
        <v>0</v>
      </c>
      <c r="BI66" t="s">
        <v>106</v>
      </c>
      <c r="BJ66" t="s">
        <v>106</v>
      </c>
      <c r="BK66">
        <v>0</v>
      </c>
      <c r="BL66">
        <v>0</v>
      </c>
      <c r="BM66" t="s">
        <v>106</v>
      </c>
      <c r="BN66">
        <v>0</v>
      </c>
      <c r="BO66" t="s">
        <v>106</v>
      </c>
      <c r="BP66" s="7">
        <v>0.01</v>
      </c>
      <c r="BQ66" t="s">
        <v>106</v>
      </c>
      <c r="BR66" t="s">
        <v>106</v>
      </c>
      <c r="BS66" t="s">
        <v>106</v>
      </c>
      <c r="BT66">
        <v>0</v>
      </c>
      <c r="BU66" t="s">
        <v>106</v>
      </c>
      <c r="BV66" t="s">
        <v>106</v>
      </c>
      <c r="BW66" t="s">
        <v>106</v>
      </c>
      <c r="BX66">
        <v>0</v>
      </c>
      <c r="BY66">
        <v>0</v>
      </c>
      <c r="BZ66">
        <v>0</v>
      </c>
    </row>
    <row r="67" spans="1:78" x14ac:dyDescent="0.25">
      <c r="A67" t="s">
        <v>989</v>
      </c>
      <c r="B67">
        <v>8</v>
      </c>
      <c r="C67">
        <v>4</v>
      </c>
      <c r="D67">
        <v>2</v>
      </c>
      <c r="E67">
        <v>1</v>
      </c>
      <c r="F67">
        <v>2</v>
      </c>
      <c r="G67">
        <v>2</v>
      </c>
      <c r="H67">
        <v>3</v>
      </c>
      <c r="I67">
        <v>2</v>
      </c>
      <c r="J67">
        <v>4</v>
      </c>
      <c r="K67">
        <v>0</v>
      </c>
      <c r="L67">
        <v>2</v>
      </c>
      <c r="M67">
        <v>3</v>
      </c>
      <c r="N67">
        <v>5</v>
      </c>
      <c r="O67">
        <v>0</v>
      </c>
      <c r="P67">
        <v>0</v>
      </c>
      <c r="Q67">
        <v>2</v>
      </c>
      <c r="R67">
        <v>6</v>
      </c>
      <c r="S67">
        <v>4</v>
      </c>
      <c r="T67">
        <v>2</v>
      </c>
      <c r="U67">
        <v>1</v>
      </c>
      <c r="V67">
        <v>5</v>
      </c>
      <c r="W67">
        <v>2</v>
      </c>
      <c r="X67">
        <v>1</v>
      </c>
      <c r="Y67">
        <v>2</v>
      </c>
      <c r="Z67">
        <v>6</v>
      </c>
      <c r="AA67">
        <v>8</v>
      </c>
      <c r="AB67">
        <v>6</v>
      </c>
      <c r="AC67">
        <v>2</v>
      </c>
      <c r="AD67">
        <v>6</v>
      </c>
      <c r="AE67">
        <v>0</v>
      </c>
      <c r="AF67">
        <v>6</v>
      </c>
      <c r="AG67">
        <v>2</v>
      </c>
      <c r="AH67">
        <v>0</v>
      </c>
      <c r="AI67">
        <v>6</v>
      </c>
      <c r="AJ67">
        <v>0</v>
      </c>
      <c r="AK67">
        <v>1</v>
      </c>
      <c r="AL67">
        <v>2</v>
      </c>
      <c r="AM67">
        <v>6</v>
      </c>
      <c r="AN67">
        <v>0</v>
      </c>
      <c r="AO67">
        <v>0</v>
      </c>
      <c r="AP67">
        <v>1</v>
      </c>
      <c r="AQ67">
        <v>0</v>
      </c>
      <c r="AR67">
        <v>0</v>
      </c>
      <c r="AS67">
        <v>3</v>
      </c>
      <c r="AT67">
        <v>1</v>
      </c>
      <c r="AU67">
        <v>0</v>
      </c>
      <c r="AV67">
        <v>0</v>
      </c>
      <c r="AW67">
        <v>0</v>
      </c>
      <c r="AX67">
        <v>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8</v>
      </c>
      <c r="BG67">
        <v>6</v>
      </c>
      <c r="BH67">
        <v>2</v>
      </c>
      <c r="BI67">
        <v>0</v>
      </c>
      <c r="BJ67">
        <v>2</v>
      </c>
      <c r="BK67">
        <v>0</v>
      </c>
      <c r="BL67">
        <v>3</v>
      </c>
      <c r="BM67">
        <v>0</v>
      </c>
      <c r="BN67">
        <v>6</v>
      </c>
      <c r="BO67">
        <v>1</v>
      </c>
      <c r="BP67">
        <v>0</v>
      </c>
      <c r="BQ67">
        <v>2</v>
      </c>
      <c r="BR67">
        <v>3</v>
      </c>
      <c r="BS67">
        <v>3</v>
      </c>
      <c r="BT67">
        <v>0</v>
      </c>
      <c r="BU67">
        <v>0</v>
      </c>
      <c r="BV67">
        <v>0</v>
      </c>
      <c r="BW67">
        <v>2</v>
      </c>
      <c r="BX67">
        <v>5</v>
      </c>
      <c r="BY67">
        <v>4</v>
      </c>
      <c r="BZ67">
        <v>5</v>
      </c>
    </row>
    <row r="68" spans="1:78" x14ac:dyDescent="0.25"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 t="s">
        <v>106</v>
      </c>
      <c r="L68">
        <v>0</v>
      </c>
      <c r="M68">
        <v>0</v>
      </c>
      <c r="N68">
        <v>0</v>
      </c>
      <c r="O68" t="s">
        <v>106</v>
      </c>
      <c r="P68" t="s">
        <v>106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 t="s">
        <v>106</v>
      </c>
      <c r="AF68">
        <v>0</v>
      </c>
      <c r="AG68">
        <v>0</v>
      </c>
      <c r="AH68" t="s">
        <v>106</v>
      </c>
      <c r="AI68">
        <v>0</v>
      </c>
      <c r="AJ68" t="s">
        <v>106</v>
      </c>
      <c r="AK68">
        <v>0</v>
      </c>
      <c r="AL68">
        <v>0</v>
      </c>
      <c r="AM68">
        <v>0</v>
      </c>
      <c r="AN68" t="s">
        <v>106</v>
      </c>
      <c r="AO68" t="s">
        <v>106</v>
      </c>
      <c r="AP68">
        <v>0</v>
      </c>
      <c r="AQ68" t="s">
        <v>106</v>
      </c>
      <c r="AR68" t="s">
        <v>106</v>
      </c>
      <c r="AS68" s="7">
        <v>0.01</v>
      </c>
      <c r="AT68">
        <v>0</v>
      </c>
      <c r="AU68" t="s">
        <v>106</v>
      </c>
      <c r="AV68" t="s">
        <v>106</v>
      </c>
      <c r="AW68" t="s">
        <v>106</v>
      </c>
      <c r="AX68" s="7">
        <v>0.01</v>
      </c>
      <c r="AY68" t="s">
        <v>106</v>
      </c>
      <c r="AZ68" t="s">
        <v>106</v>
      </c>
      <c r="BA68" t="s">
        <v>106</v>
      </c>
      <c r="BB68" t="s">
        <v>106</v>
      </c>
      <c r="BC68" t="s">
        <v>106</v>
      </c>
      <c r="BD68" t="s">
        <v>106</v>
      </c>
      <c r="BE68" t="s">
        <v>106</v>
      </c>
      <c r="BF68">
        <v>0</v>
      </c>
      <c r="BG68">
        <v>0</v>
      </c>
      <c r="BH68">
        <v>0</v>
      </c>
      <c r="BI68" t="s">
        <v>106</v>
      </c>
      <c r="BJ68">
        <v>0</v>
      </c>
      <c r="BK68" t="s">
        <v>106</v>
      </c>
      <c r="BL68" s="7">
        <v>0.01</v>
      </c>
      <c r="BM68" t="s">
        <v>106</v>
      </c>
      <c r="BN68">
        <v>0</v>
      </c>
      <c r="BO68">
        <v>0</v>
      </c>
      <c r="BP68" t="s">
        <v>106</v>
      </c>
      <c r="BQ68">
        <v>0</v>
      </c>
      <c r="BR68">
        <v>0</v>
      </c>
      <c r="BS68">
        <v>0</v>
      </c>
      <c r="BT68" t="s">
        <v>106</v>
      </c>
      <c r="BU68" t="s">
        <v>106</v>
      </c>
      <c r="BV68" t="s">
        <v>106</v>
      </c>
      <c r="BW68">
        <v>0</v>
      </c>
      <c r="BX68">
        <v>0</v>
      </c>
      <c r="BY68">
        <v>0</v>
      </c>
      <c r="BZ68">
        <v>0</v>
      </c>
    </row>
    <row r="69" spans="1:78" x14ac:dyDescent="0.25">
      <c r="A69" t="s">
        <v>706</v>
      </c>
      <c r="B69">
        <v>8</v>
      </c>
      <c r="C69">
        <v>7</v>
      </c>
      <c r="D69">
        <v>0</v>
      </c>
      <c r="E69">
        <v>1</v>
      </c>
      <c r="F69">
        <v>2</v>
      </c>
      <c r="G69">
        <v>5</v>
      </c>
      <c r="H69">
        <v>1</v>
      </c>
      <c r="I69">
        <v>5</v>
      </c>
      <c r="J69">
        <v>1</v>
      </c>
      <c r="K69">
        <v>0</v>
      </c>
      <c r="L69">
        <v>1</v>
      </c>
      <c r="M69">
        <v>1</v>
      </c>
      <c r="N69">
        <v>5</v>
      </c>
      <c r="O69">
        <v>2</v>
      </c>
      <c r="P69">
        <v>0</v>
      </c>
      <c r="Q69">
        <v>2</v>
      </c>
      <c r="R69">
        <v>5</v>
      </c>
      <c r="S69">
        <v>6</v>
      </c>
      <c r="T69">
        <v>0</v>
      </c>
      <c r="U69">
        <v>1</v>
      </c>
      <c r="V69">
        <v>6</v>
      </c>
      <c r="W69">
        <v>0</v>
      </c>
      <c r="X69">
        <v>1</v>
      </c>
      <c r="Y69">
        <v>1</v>
      </c>
      <c r="Z69">
        <v>6</v>
      </c>
      <c r="AA69">
        <v>8</v>
      </c>
      <c r="AB69">
        <v>6</v>
      </c>
      <c r="AC69">
        <v>1</v>
      </c>
      <c r="AD69">
        <v>6</v>
      </c>
      <c r="AE69">
        <v>0</v>
      </c>
      <c r="AF69">
        <v>7</v>
      </c>
      <c r="AG69">
        <v>1</v>
      </c>
      <c r="AH69">
        <v>0</v>
      </c>
      <c r="AI69">
        <v>7</v>
      </c>
      <c r="AJ69">
        <v>0</v>
      </c>
      <c r="AK69">
        <v>1</v>
      </c>
      <c r="AL69">
        <v>4</v>
      </c>
      <c r="AM69">
        <v>3</v>
      </c>
      <c r="AN69">
        <v>0</v>
      </c>
      <c r="AO69">
        <v>1</v>
      </c>
      <c r="AP69">
        <v>0</v>
      </c>
      <c r="AQ69">
        <v>2</v>
      </c>
      <c r="AR69">
        <v>1</v>
      </c>
      <c r="AS69">
        <v>0</v>
      </c>
      <c r="AT69">
        <v>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</v>
      </c>
      <c r="BA69">
        <v>1</v>
      </c>
      <c r="BB69">
        <v>0</v>
      </c>
      <c r="BC69">
        <v>1</v>
      </c>
      <c r="BD69">
        <v>0</v>
      </c>
      <c r="BE69">
        <v>1</v>
      </c>
      <c r="BF69">
        <v>6</v>
      </c>
      <c r="BG69">
        <v>5</v>
      </c>
      <c r="BH69">
        <v>3</v>
      </c>
      <c r="BI69">
        <v>3</v>
      </c>
      <c r="BJ69">
        <v>1</v>
      </c>
      <c r="BK69">
        <v>0</v>
      </c>
      <c r="BL69">
        <v>0</v>
      </c>
      <c r="BM69">
        <v>2</v>
      </c>
      <c r="BN69">
        <v>4</v>
      </c>
      <c r="BO69">
        <v>1</v>
      </c>
      <c r="BP69">
        <v>1</v>
      </c>
      <c r="BQ69">
        <v>3</v>
      </c>
      <c r="BR69">
        <v>2</v>
      </c>
      <c r="BS69">
        <v>4</v>
      </c>
      <c r="BT69">
        <v>1</v>
      </c>
      <c r="BU69">
        <v>1</v>
      </c>
      <c r="BV69">
        <v>1</v>
      </c>
      <c r="BW69">
        <v>2</v>
      </c>
      <c r="BX69">
        <v>3</v>
      </c>
      <c r="BY69">
        <v>5</v>
      </c>
      <c r="BZ69">
        <v>5</v>
      </c>
    </row>
    <row r="70" spans="1:78" x14ac:dyDescent="0.25">
      <c r="B70">
        <v>0</v>
      </c>
      <c r="C70">
        <v>0</v>
      </c>
      <c r="D70" t="s">
        <v>106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 t="s">
        <v>106</v>
      </c>
      <c r="L70">
        <v>0</v>
      </c>
      <c r="M70">
        <v>0</v>
      </c>
      <c r="N70">
        <v>0</v>
      </c>
      <c r="O70">
        <v>0</v>
      </c>
      <c r="P70" t="s">
        <v>106</v>
      </c>
      <c r="Q70">
        <v>0</v>
      </c>
      <c r="R70">
        <v>0</v>
      </c>
      <c r="S70">
        <v>0</v>
      </c>
      <c r="T70" t="s">
        <v>106</v>
      </c>
      <c r="U70">
        <v>0</v>
      </c>
      <c r="V70">
        <v>0</v>
      </c>
      <c r="W70" t="s">
        <v>106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 t="s">
        <v>106</v>
      </c>
      <c r="AF70">
        <v>0</v>
      </c>
      <c r="AG70">
        <v>0</v>
      </c>
      <c r="AH70" t="s">
        <v>106</v>
      </c>
      <c r="AI70">
        <v>0</v>
      </c>
      <c r="AJ70" t="s">
        <v>106</v>
      </c>
      <c r="AK70">
        <v>0</v>
      </c>
      <c r="AL70">
        <v>0</v>
      </c>
      <c r="AM70">
        <v>0</v>
      </c>
      <c r="AN70" t="s">
        <v>106</v>
      </c>
      <c r="AO70">
        <v>0</v>
      </c>
      <c r="AP70" t="s">
        <v>106</v>
      </c>
      <c r="AQ70">
        <v>0</v>
      </c>
      <c r="AR70">
        <v>0</v>
      </c>
      <c r="AS70" t="s">
        <v>106</v>
      </c>
      <c r="AT70">
        <v>0</v>
      </c>
      <c r="AU70" t="s">
        <v>106</v>
      </c>
      <c r="AV70" t="s">
        <v>106</v>
      </c>
      <c r="AW70" t="s">
        <v>106</v>
      </c>
      <c r="AX70" t="s">
        <v>106</v>
      </c>
      <c r="AY70" t="s">
        <v>106</v>
      </c>
      <c r="AZ70">
        <v>0</v>
      </c>
      <c r="BA70">
        <v>0</v>
      </c>
      <c r="BB70" t="s">
        <v>106</v>
      </c>
      <c r="BC70">
        <v>0</v>
      </c>
      <c r="BD70" t="s">
        <v>106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 t="s">
        <v>106</v>
      </c>
      <c r="BL70" t="s">
        <v>106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</row>
    <row r="71" spans="1:78" x14ac:dyDescent="0.25">
      <c r="A71" t="s">
        <v>990</v>
      </c>
      <c r="B71">
        <v>7</v>
      </c>
      <c r="C71">
        <v>5</v>
      </c>
      <c r="D71">
        <v>2</v>
      </c>
      <c r="E71">
        <v>0</v>
      </c>
      <c r="F71">
        <v>0</v>
      </c>
      <c r="G71">
        <v>5</v>
      </c>
      <c r="H71">
        <v>2</v>
      </c>
      <c r="I71">
        <v>3</v>
      </c>
      <c r="J71">
        <v>2</v>
      </c>
      <c r="K71">
        <v>2</v>
      </c>
      <c r="L71">
        <v>1</v>
      </c>
      <c r="M71">
        <v>1</v>
      </c>
      <c r="N71">
        <v>5</v>
      </c>
      <c r="O71">
        <v>0</v>
      </c>
      <c r="P71">
        <v>0</v>
      </c>
      <c r="Q71">
        <v>0</v>
      </c>
      <c r="R71">
        <v>7</v>
      </c>
      <c r="S71">
        <v>5</v>
      </c>
      <c r="T71">
        <v>0</v>
      </c>
      <c r="U71">
        <v>1</v>
      </c>
      <c r="V71">
        <v>6</v>
      </c>
      <c r="W71">
        <v>0</v>
      </c>
      <c r="X71">
        <v>1</v>
      </c>
      <c r="Y71">
        <v>3</v>
      </c>
      <c r="Z71">
        <v>4</v>
      </c>
      <c r="AA71">
        <v>7</v>
      </c>
      <c r="AB71">
        <v>4</v>
      </c>
      <c r="AC71">
        <v>2</v>
      </c>
      <c r="AD71">
        <v>4</v>
      </c>
      <c r="AE71">
        <v>0</v>
      </c>
      <c r="AF71">
        <v>6</v>
      </c>
      <c r="AG71">
        <v>0</v>
      </c>
      <c r="AH71">
        <v>0</v>
      </c>
      <c r="AI71">
        <v>7</v>
      </c>
      <c r="AJ71">
        <v>0</v>
      </c>
      <c r="AK71">
        <v>0</v>
      </c>
      <c r="AL71">
        <v>4</v>
      </c>
      <c r="AM71">
        <v>2</v>
      </c>
      <c r="AN71">
        <v>0</v>
      </c>
      <c r="AO71">
        <v>1</v>
      </c>
      <c r="AP71">
        <v>0</v>
      </c>
      <c r="AQ71">
        <v>3</v>
      </c>
      <c r="AR71">
        <v>0</v>
      </c>
      <c r="AS71">
        <v>1</v>
      </c>
      <c r="AT71">
        <v>0</v>
      </c>
      <c r="AU71">
        <v>1</v>
      </c>
      <c r="AV71">
        <v>0</v>
      </c>
      <c r="AW71">
        <v>0</v>
      </c>
      <c r="AX71">
        <v>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7</v>
      </c>
      <c r="BG71">
        <v>5</v>
      </c>
      <c r="BH71">
        <v>2</v>
      </c>
      <c r="BI71">
        <v>3</v>
      </c>
      <c r="BJ71">
        <v>4</v>
      </c>
      <c r="BK71">
        <v>0</v>
      </c>
      <c r="BL71">
        <v>0</v>
      </c>
      <c r="BM71">
        <v>4</v>
      </c>
      <c r="BN71">
        <v>1</v>
      </c>
      <c r="BO71">
        <v>1</v>
      </c>
      <c r="BP71">
        <v>0</v>
      </c>
      <c r="BQ71">
        <v>5</v>
      </c>
      <c r="BR71">
        <v>1</v>
      </c>
      <c r="BS71">
        <v>3</v>
      </c>
      <c r="BT71">
        <v>0</v>
      </c>
      <c r="BU71">
        <v>0</v>
      </c>
      <c r="BV71">
        <v>4</v>
      </c>
      <c r="BW71">
        <v>3</v>
      </c>
      <c r="BX71">
        <v>2</v>
      </c>
      <c r="BY71">
        <v>2</v>
      </c>
      <c r="BZ71">
        <v>1</v>
      </c>
    </row>
    <row r="72" spans="1:78" x14ac:dyDescent="0.25">
      <c r="B72">
        <v>0</v>
      </c>
      <c r="C72">
        <v>0</v>
      </c>
      <c r="D72">
        <v>0</v>
      </c>
      <c r="E72" t="s">
        <v>106</v>
      </c>
      <c r="F72" t="s">
        <v>106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 t="s">
        <v>106</v>
      </c>
      <c r="P72" t="s">
        <v>106</v>
      </c>
      <c r="Q72" t="s">
        <v>106</v>
      </c>
      <c r="R72">
        <v>0</v>
      </c>
      <c r="S72">
        <v>0</v>
      </c>
      <c r="T72" t="s">
        <v>106</v>
      </c>
      <c r="U72">
        <v>0</v>
      </c>
      <c r="V72">
        <v>0</v>
      </c>
      <c r="W72" t="s">
        <v>106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 t="s">
        <v>106</v>
      </c>
      <c r="AF72">
        <v>0</v>
      </c>
      <c r="AG72" t="s">
        <v>106</v>
      </c>
      <c r="AH72" t="s">
        <v>106</v>
      </c>
      <c r="AI72">
        <v>0</v>
      </c>
      <c r="AJ72" t="s">
        <v>106</v>
      </c>
      <c r="AK72" t="s">
        <v>106</v>
      </c>
      <c r="AL72">
        <v>0</v>
      </c>
      <c r="AM72">
        <v>0</v>
      </c>
      <c r="AN72" t="s">
        <v>106</v>
      </c>
      <c r="AO72">
        <v>0</v>
      </c>
      <c r="AP72" t="s">
        <v>106</v>
      </c>
      <c r="AQ72" s="7">
        <v>0.01</v>
      </c>
      <c r="AR72" t="s">
        <v>106</v>
      </c>
      <c r="AS72">
        <v>0</v>
      </c>
      <c r="AT72" t="s">
        <v>106</v>
      </c>
      <c r="AU72">
        <v>0</v>
      </c>
      <c r="AV72" t="s">
        <v>106</v>
      </c>
      <c r="AW72" t="s">
        <v>106</v>
      </c>
      <c r="AX72">
        <v>0</v>
      </c>
      <c r="AY72" t="s">
        <v>106</v>
      </c>
      <c r="AZ72" t="s">
        <v>106</v>
      </c>
      <c r="BA72" t="s">
        <v>106</v>
      </c>
      <c r="BB72" t="s">
        <v>106</v>
      </c>
      <c r="BC72" t="s">
        <v>106</v>
      </c>
      <c r="BD72" t="s">
        <v>106</v>
      </c>
      <c r="BE72" t="s">
        <v>106</v>
      </c>
      <c r="BF72">
        <v>0</v>
      </c>
      <c r="BG72">
        <v>0</v>
      </c>
      <c r="BH72">
        <v>0</v>
      </c>
      <c r="BI72">
        <v>0</v>
      </c>
      <c r="BJ72">
        <v>0</v>
      </c>
      <c r="BK72" t="s">
        <v>106</v>
      </c>
      <c r="BL72" t="s">
        <v>106</v>
      </c>
      <c r="BM72" s="7">
        <v>0.01</v>
      </c>
      <c r="BN72">
        <v>0</v>
      </c>
      <c r="BO72">
        <v>0</v>
      </c>
      <c r="BP72" t="s">
        <v>106</v>
      </c>
      <c r="BQ72" s="7">
        <v>0.01</v>
      </c>
      <c r="BR72">
        <v>0</v>
      </c>
      <c r="BS72">
        <v>0</v>
      </c>
      <c r="BT72" t="s">
        <v>106</v>
      </c>
      <c r="BU72" t="s">
        <v>106</v>
      </c>
      <c r="BV72" s="7">
        <v>0.01</v>
      </c>
      <c r="BW72">
        <v>0</v>
      </c>
      <c r="BX72">
        <v>0</v>
      </c>
      <c r="BY72">
        <v>0</v>
      </c>
      <c r="BZ72">
        <v>0</v>
      </c>
    </row>
    <row r="73" spans="1:78" x14ac:dyDescent="0.25">
      <c r="A73" t="s">
        <v>991</v>
      </c>
      <c r="B73">
        <v>6</v>
      </c>
      <c r="C73">
        <v>6</v>
      </c>
      <c r="D73">
        <v>0</v>
      </c>
      <c r="E73">
        <v>0</v>
      </c>
      <c r="F73">
        <v>3</v>
      </c>
      <c r="G73">
        <v>2</v>
      </c>
      <c r="H73">
        <v>1</v>
      </c>
      <c r="I73">
        <v>2</v>
      </c>
      <c r="J73">
        <v>1</v>
      </c>
      <c r="K73">
        <v>2</v>
      </c>
      <c r="L73">
        <v>2</v>
      </c>
      <c r="M73">
        <v>2</v>
      </c>
      <c r="N73">
        <v>3</v>
      </c>
      <c r="O73">
        <v>2</v>
      </c>
      <c r="P73">
        <v>0</v>
      </c>
      <c r="Q73">
        <v>0</v>
      </c>
      <c r="R73">
        <v>6</v>
      </c>
      <c r="S73">
        <v>4</v>
      </c>
      <c r="T73">
        <v>1</v>
      </c>
      <c r="U73">
        <v>1</v>
      </c>
      <c r="V73">
        <v>6</v>
      </c>
      <c r="W73">
        <v>0</v>
      </c>
      <c r="X73">
        <v>0</v>
      </c>
      <c r="Y73">
        <v>2</v>
      </c>
      <c r="Z73">
        <v>5</v>
      </c>
      <c r="AA73">
        <v>6</v>
      </c>
      <c r="AB73">
        <v>5</v>
      </c>
      <c r="AC73">
        <v>0</v>
      </c>
      <c r="AD73">
        <v>5</v>
      </c>
      <c r="AE73">
        <v>1</v>
      </c>
      <c r="AF73">
        <v>4</v>
      </c>
      <c r="AG73">
        <v>1</v>
      </c>
      <c r="AH73">
        <v>0</v>
      </c>
      <c r="AI73">
        <v>3</v>
      </c>
      <c r="AJ73">
        <v>2</v>
      </c>
      <c r="AK73">
        <v>1</v>
      </c>
      <c r="AL73">
        <v>3</v>
      </c>
      <c r="AM73">
        <v>3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</v>
      </c>
      <c r="AU73">
        <v>0</v>
      </c>
      <c r="AV73">
        <v>2</v>
      </c>
      <c r="AW73">
        <v>0</v>
      </c>
      <c r="AX73">
        <v>0</v>
      </c>
      <c r="AY73">
        <v>0</v>
      </c>
      <c r="AZ73">
        <v>1</v>
      </c>
      <c r="BA73">
        <v>0</v>
      </c>
      <c r="BB73">
        <v>0</v>
      </c>
      <c r="BC73">
        <v>2</v>
      </c>
      <c r="BD73">
        <v>0</v>
      </c>
      <c r="BE73">
        <v>0</v>
      </c>
      <c r="BF73">
        <v>6</v>
      </c>
      <c r="BG73">
        <v>3</v>
      </c>
      <c r="BH73">
        <v>4</v>
      </c>
      <c r="BI73">
        <v>0</v>
      </c>
      <c r="BJ73">
        <v>0</v>
      </c>
      <c r="BK73">
        <v>2</v>
      </c>
      <c r="BL73">
        <v>0</v>
      </c>
      <c r="BM73">
        <v>1</v>
      </c>
      <c r="BN73">
        <v>1</v>
      </c>
      <c r="BO73">
        <v>4</v>
      </c>
      <c r="BP73">
        <v>1</v>
      </c>
      <c r="BQ73">
        <v>1</v>
      </c>
      <c r="BR73">
        <v>1</v>
      </c>
      <c r="BS73">
        <v>1</v>
      </c>
      <c r="BT73">
        <v>0</v>
      </c>
      <c r="BU73">
        <v>0</v>
      </c>
      <c r="BV73">
        <v>0</v>
      </c>
      <c r="BW73">
        <v>1</v>
      </c>
      <c r="BX73">
        <v>5</v>
      </c>
      <c r="BY73">
        <v>5</v>
      </c>
      <c r="BZ73">
        <v>4</v>
      </c>
    </row>
    <row r="74" spans="1:78" x14ac:dyDescent="0.25">
      <c r="B74">
        <v>0</v>
      </c>
      <c r="C74">
        <v>0</v>
      </c>
      <c r="D74" t="s">
        <v>106</v>
      </c>
      <c r="E74" t="s">
        <v>106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106</v>
      </c>
      <c r="Q74" t="s">
        <v>106</v>
      </c>
      <c r="R74">
        <v>0</v>
      </c>
      <c r="S74">
        <v>0</v>
      </c>
      <c r="T74">
        <v>0</v>
      </c>
      <c r="U74">
        <v>0</v>
      </c>
      <c r="V74">
        <v>0</v>
      </c>
      <c r="W74" t="s">
        <v>106</v>
      </c>
      <c r="X74">
        <v>0</v>
      </c>
      <c r="Y74">
        <v>0</v>
      </c>
      <c r="Z74">
        <v>0</v>
      </c>
      <c r="AA74">
        <v>0</v>
      </c>
      <c r="AB74">
        <v>0</v>
      </c>
      <c r="AC74" t="s">
        <v>106</v>
      </c>
      <c r="AD74">
        <v>0</v>
      </c>
      <c r="AE74">
        <v>0</v>
      </c>
      <c r="AF74">
        <v>0</v>
      </c>
      <c r="AG74">
        <v>0</v>
      </c>
      <c r="AH74" t="s">
        <v>106</v>
      </c>
      <c r="AI74">
        <v>0</v>
      </c>
      <c r="AJ74">
        <v>0</v>
      </c>
      <c r="AK74">
        <v>0</v>
      </c>
      <c r="AL74">
        <v>0</v>
      </c>
      <c r="AM74">
        <v>0</v>
      </c>
      <c r="AN74" t="s">
        <v>106</v>
      </c>
      <c r="AO74" t="s">
        <v>106</v>
      </c>
      <c r="AP74" t="s">
        <v>106</v>
      </c>
      <c r="AQ74" t="s">
        <v>106</v>
      </c>
      <c r="AR74" t="s">
        <v>106</v>
      </c>
      <c r="AS74" t="s">
        <v>106</v>
      </c>
      <c r="AT74">
        <v>0</v>
      </c>
      <c r="AU74" t="s">
        <v>106</v>
      </c>
      <c r="AV74">
        <v>0</v>
      </c>
      <c r="AW74" t="s">
        <v>106</v>
      </c>
      <c r="AX74" t="s">
        <v>106</v>
      </c>
      <c r="AY74">
        <v>0</v>
      </c>
      <c r="AZ74">
        <v>0</v>
      </c>
      <c r="BA74" t="s">
        <v>106</v>
      </c>
      <c r="BB74" t="s">
        <v>106</v>
      </c>
      <c r="BC74" s="7">
        <v>0.01</v>
      </c>
      <c r="BD74" t="s">
        <v>106</v>
      </c>
      <c r="BE74" t="s">
        <v>106</v>
      </c>
      <c r="BF74">
        <v>0</v>
      </c>
      <c r="BG74">
        <v>0</v>
      </c>
      <c r="BH74">
        <v>0</v>
      </c>
      <c r="BI74" t="s">
        <v>106</v>
      </c>
      <c r="BJ74">
        <v>0</v>
      </c>
      <c r="BK74">
        <v>0</v>
      </c>
      <c r="BL74" t="s">
        <v>106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 t="s">
        <v>106</v>
      </c>
      <c r="BU74" t="s">
        <v>106</v>
      </c>
      <c r="BV74" t="s">
        <v>106</v>
      </c>
      <c r="BW74">
        <v>0</v>
      </c>
      <c r="BX74">
        <v>0</v>
      </c>
      <c r="BY74">
        <v>0</v>
      </c>
      <c r="BZ74">
        <v>0</v>
      </c>
    </row>
    <row r="75" spans="1:78" x14ac:dyDescent="0.25">
      <c r="A75" t="s">
        <v>992</v>
      </c>
      <c r="B75">
        <v>5</v>
      </c>
      <c r="C75">
        <v>5</v>
      </c>
      <c r="D75">
        <v>0</v>
      </c>
      <c r="E75">
        <v>0</v>
      </c>
      <c r="F75">
        <v>1</v>
      </c>
      <c r="G75">
        <v>4</v>
      </c>
      <c r="H75">
        <v>0</v>
      </c>
      <c r="I75">
        <v>2</v>
      </c>
      <c r="J75">
        <v>1</v>
      </c>
      <c r="K75">
        <v>3</v>
      </c>
      <c r="L75">
        <v>0</v>
      </c>
      <c r="M75">
        <v>1</v>
      </c>
      <c r="N75">
        <v>4</v>
      </c>
      <c r="O75">
        <v>0</v>
      </c>
      <c r="P75">
        <v>0</v>
      </c>
      <c r="Q75">
        <v>2</v>
      </c>
      <c r="R75">
        <v>3</v>
      </c>
      <c r="S75">
        <v>2</v>
      </c>
      <c r="T75">
        <v>3</v>
      </c>
      <c r="U75">
        <v>0</v>
      </c>
      <c r="V75">
        <v>5</v>
      </c>
      <c r="W75">
        <v>0</v>
      </c>
      <c r="X75">
        <v>0</v>
      </c>
      <c r="Y75">
        <v>0</v>
      </c>
      <c r="Z75">
        <v>5</v>
      </c>
      <c r="AA75">
        <v>4</v>
      </c>
      <c r="AB75">
        <v>4</v>
      </c>
      <c r="AC75">
        <v>2</v>
      </c>
      <c r="AD75">
        <v>2</v>
      </c>
      <c r="AE75">
        <v>0</v>
      </c>
      <c r="AF75">
        <v>4</v>
      </c>
      <c r="AG75">
        <v>0</v>
      </c>
      <c r="AH75">
        <v>0</v>
      </c>
      <c r="AI75">
        <v>3</v>
      </c>
      <c r="AJ75">
        <v>1</v>
      </c>
      <c r="AK75">
        <v>1</v>
      </c>
      <c r="AL75">
        <v>3</v>
      </c>
      <c r="AM75">
        <v>3</v>
      </c>
      <c r="AN75">
        <v>0</v>
      </c>
      <c r="AO75">
        <v>0</v>
      </c>
      <c r="AP75">
        <v>2</v>
      </c>
      <c r="AQ75">
        <v>0</v>
      </c>
      <c r="AR75">
        <v>0</v>
      </c>
      <c r="AS75">
        <v>0</v>
      </c>
      <c r="AT75">
        <v>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5</v>
      </c>
      <c r="BG75">
        <v>4</v>
      </c>
      <c r="BH75">
        <v>1</v>
      </c>
      <c r="BI75">
        <v>2</v>
      </c>
      <c r="BJ75">
        <v>0</v>
      </c>
      <c r="BK75">
        <v>2</v>
      </c>
      <c r="BL75">
        <v>0</v>
      </c>
      <c r="BM75">
        <v>0</v>
      </c>
      <c r="BN75">
        <v>2</v>
      </c>
      <c r="BO75">
        <v>4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3</v>
      </c>
      <c r="BY75">
        <v>4</v>
      </c>
      <c r="BZ75">
        <v>3</v>
      </c>
    </row>
    <row r="76" spans="1:78" x14ac:dyDescent="0.25">
      <c r="B76">
        <v>0</v>
      </c>
      <c r="C76">
        <v>0</v>
      </c>
      <c r="D76" t="s">
        <v>106</v>
      </c>
      <c r="E76" t="s">
        <v>106</v>
      </c>
      <c r="F76">
        <v>0</v>
      </c>
      <c r="G76">
        <v>0</v>
      </c>
      <c r="H76" t="s">
        <v>106</v>
      </c>
      <c r="I76">
        <v>0</v>
      </c>
      <c r="J76">
        <v>0</v>
      </c>
      <c r="K76">
        <v>0</v>
      </c>
      <c r="L76" t="s">
        <v>106</v>
      </c>
      <c r="M76">
        <v>0</v>
      </c>
      <c r="N76">
        <v>0</v>
      </c>
      <c r="O76" t="s">
        <v>106</v>
      </c>
      <c r="P76" t="s">
        <v>106</v>
      </c>
      <c r="Q76">
        <v>0</v>
      </c>
      <c r="R76">
        <v>0</v>
      </c>
      <c r="S76">
        <v>0</v>
      </c>
      <c r="T76">
        <v>0</v>
      </c>
      <c r="U76" t="s">
        <v>106</v>
      </c>
      <c r="V76">
        <v>0</v>
      </c>
      <c r="W76" t="s">
        <v>106</v>
      </c>
      <c r="X76" t="s">
        <v>106</v>
      </c>
      <c r="Y76" t="s">
        <v>106</v>
      </c>
      <c r="Z76">
        <v>0</v>
      </c>
      <c r="AA76">
        <v>0</v>
      </c>
      <c r="AB76">
        <v>0</v>
      </c>
      <c r="AC76">
        <v>0</v>
      </c>
      <c r="AD76">
        <v>0</v>
      </c>
      <c r="AE76" t="s">
        <v>106</v>
      </c>
      <c r="AF76">
        <v>0</v>
      </c>
      <c r="AG76" t="s">
        <v>106</v>
      </c>
      <c r="AH76" t="s">
        <v>106</v>
      </c>
      <c r="AI76">
        <v>0</v>
      </c>
      <c r="AJ76">
        <v>0</v>
      </c>
      <c r="AK76">
        <v>0</v>
      </c>
      <c r="AL76">
        <v>0</v>
      </c>
      <c r="AM76">
        <v>0</v>
      </c>
      <c r="AN76" t="s">
        <v>106</v>
      </c>
      <c r="AO76" t="s">
        <v>106</v>
      </c>
      <c r="AP76">
        <v>0</v>
      </c>
      <c r="AQ76" t="s">
        <v>106</v>
      </c>
      <c r="AR76" t="s">
        <v>106</v>
      </c>
      <c r="AS76" t="s">
        <v>106</v>
      </c>
      <c r="AT76" s="7">
        <v>0.01</v>
      </c>
      <c r="AU76" t="s">
        <v>106</v>
      </c>
      <c r="AV76" t="s">
        <v>106</v>
      </c>
      <c r="AW76" t="s">
        <v>106</v>
      </c>
      <c r="AX76" t="s">
        <v>106</v>
      </c>
      <c r="AY76" t="s">
        <v>106</v>
      </c>
      <c r="AZ76" t="s">
        <v>106</v>
      </c>
      <c r="BA76" t="s">
        <v>106</v>
      </c>
      <c r="BB76" t="s">
        <v>106</v>
      </c>
      <c r="BC76" t="s">
        <v>106</v>
      </c>
      <c r="BD76" t="s">
        <v>106</v>
      </c>
      <c r="BE76" t="s">
        <v>106</v>
      </c>
      <c r="BF76">
        <v>0</v>
      </c>
      <c r="BG76">
        <v>0</v>
      </c>
      <c r="BH76">
        <v>0</v>
      </c>
      <c r="BI76">
        <v>0</v>
      </c>
      <c r="BJ76" t="s">
        <v>106</v>
      </c>
      <c r="BK76">
        <v>0</v>
      </c>
      <c r="BL76" t="s">
        <v>106</v>
      </c>
      <c r="BM76" t="s">
        <v>106</v>
      </c>
      <c r="BN76">
        <v>0</v>
      </c>
      <c r="BO76">
        <v>0</v>
      </c>
      <c r="BP76" t="s">
        <v>106</v>
      </c>
      <c r="BQ76" t="s">
        <v>106</v>
      </c>
      <c r="BR76" t="s">
        <v>106</v>
      </c>
      <c r="BS76" t="s">
        <v>106</v>
      </c>
      <c r="BT76" t="s">
        <v>106</v>
      </c>
      <c r="BU76" t="s">
        <v>106</v>
      </c>
      <c r="BV76" t="s">
        <v>106</v>
      </c>
      <c r="BW76" t="s">
        <v>106</v>
      </c>
      <c r="BX76">
        <v>0</v>
      </c>
      <c r="BY76">
        <v>0</v>
      </c>
      <c r="BZ76">
        <v>0</v>
      </c>
    </row>
    <row r="77" spans="1:78" x14ac:dyDescent="0.25">
      <c r="A77" t="s">
        <v>993</v>
      </c>
      <c r="B77">
        <v>5</v>
      </c>
      <c r="C77">
        <v>5</v>
      </c>
      <c r="D77">
        <v>0</v>
      </c>
      <c r="E77">
        <v>0</v>
      </c>
      <c r="F77">
        <v>4</v>
      </c>
      <c r="G77">
        <v>2</v>
      </c>
      <c r="H77">
        <v>0</v>
      </c>
      <c r="I77">
        <v>1</v>
      </c>
      <c r="J77">
        <v>3</v>
      </c>
      <c r="K77">
        <v>1</v>
      </c>
      <c r="L77">
        <v>0</v>
      </c>
      <c r="M77">
        <v>0</v>
      </c>
      <c r="N77">
        <v>4</v>
      </c>
      <c r="O77">
        <v>1</v>
      </c>
      <c r="P77">
        <v>0</v>
      </c>
      <c r="Q77">
        <v>2</v>
      </c>
      <c r="R77">
        <v>4</v>
      </c>
      <c r="S77">
        <v>3</v>
      </c>
      <c r="T77">
        <v>2</v>
      </c>
      <c r="U77">
        <v>0</v>
      </c>
      <c r="V77">
        <v>5</v>
      </c>
      <c r="W77">
        <v>0</v>
      </c>
      <c r="X77">
        <v>0</v>
      </c>
      <c r="Y77">
        <v>0</v>
      </c>
      <c r="Z77">
        <v>5</v>
      </c>
      <c r="AA77">
        <v>5</v>
      </c>
      <c r="AB77">
        <v>5</v>
      </c>
      <c r="AC77">
        <v>0</v>
      </c>
      <c r="AD77">
        <v>4</v>
      </c>
      <c r="AE77">
        <v>1</v>
      </c>
      <c r="AF77">
        <v>2</v>
      </c>
      <c r="AG77">
        <v>4</v>
      </c>
      <c r="AH77">
        <v>0</v>
      </c>
      <c r="AI77">
        <v>4</v>
      </c>
      <c r="AJ77">
        <v>1</v>
      </c>
      <c r="AK77">
        <v>2</v>
      </c>
      <c r="AL77">
        <v>0</v>
      </c>
      <c r="AM77">
        <v>5</v>
      </c>
      <c r="AN77">
        <v>0</v>
      </c>
      <c r="AO77">
        <v>0</v>
      </c>
      <c r="AP77">
        <v>0</v>
      </c>
      <c r="AQ77">
        <v>0</v>
      </c>
      <c r="AR77">
        <v>2</v>
      </c>
      <c r="AS77">
        <v>0</v>
      </c>
      <c r="AT77">
        <v>2</v>
      </c>
      <c r="AU77">
        <v>0</v>
      </c>
      <c r="AV77">
        <v>0</v>
      </c>
      <c r="AW77">
        <v>0</v>
      </c>
      <c r="AX77">
        <v>0</v>
      </c>
      <c r="AY77">
        <v>1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5</v>
      </c>
      <c r="BG77">
        <v>5</v>
      </c>
      <c r="BH77">
        <v>0</v>
      </c>
      <c r="BI77">
        <v>0</v>
      </c>
      <c r="BJ77">
        <v>5</v>
      </c>
      <c r="BK77">
        <v>0</v>
      </c>
      <c r="BL77">
        <v>0</v>
      </c>
      <c r="BM77">
        <v>0</v>
      </c>
      <c r="BN77">
        <v>4</v>
      </c>
      <c r="BO77">
        <v>1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5</v>
      </c>
      <c r="BY77">
        <v>4</v>
      </c>
      <c r="BZ77">
        <v>4</v>
      </c>
    </row>
    <row r="78" spans="1:78" x14ac:dyDescent="0.25">
      <c r="B78">
        <v>0</v>
      </c>
      <c r="C78">
        <v>0</v>
      </c>
      <c r="D78" t="s">
        <v>106</v>
      </c>
      <c r="E78" t="s">
        <v>106</v>
      </c>
      <c r="F78">
        <v>0</v>
      </c>
      <c r="G78">
        <v>0</v>
      </c>
      <c r="H78" t="s">
        <v>106</v>
      </c>
      <c r="I78">
        <v>0</v>
      </c>
      <c r="J78">
        <v>0</v>
      </c>
      <c r="K78">
        <v>0</v>
      </c>
      <c r="L78" t="s">
        <v>106</v>
      </c>
      <c r="M78" t="s">
        <v>106</v>
      </c>
      <c r="N78">
        <v>0</v>
      </c>
      <c r="O78">
        <v>0</v>
      </c>
      <c r="P78" t="s">
        <v>106</v>
      </c>
      <c r="Q78">
        <v>0</v>
      </c>
      <c r="R78">
        <v>0</v>
      </c>
      <c r="S78">
        <v>0</v>
      </c>
      <c r="T78">
        <v>0</v>
      </c>
      <c r="U78" t="s">
        <v>106</v>
      </c>
      <c r="V78">
        <v>0</v>
      </c>
      <c r="W78" t="s">
        <v>106</v>
      </c>
      <c r="X78" t="s">
        <v>106</v>
      </c>
      <c r="Y78" t="s">
        <v>106</v>
      </c>
      <c r="Z78">
        <v>0</v>
      </c>
      <c r="AA78">
        <v>0</v>
      </c>
      <c r="AB78">
        <v>0</v>
      </c>
      <c r="AC78" t="s">
        <v>106</v>
      </c>
      <c r="AD78">
        <v>0</v>
      </c>
      <c r="AE78">
        <v>0</v>
      </c>
      <c r="AF78">
        <v>0</v>
      </c>
      <c r="AG78">
        <v>0</v>
      </c>
      <c r="AH78" t="s">
        <v>106</v>
      </c>
      <c r="AI78">
        <v>0</v>
      </c>
      <c r="AJ78">
        <v>0</v>
      </c>
      <c r="AK78">
        <v>0</v>
      </c>
      <c r="AL78" t="s">
        <v>106</v>
      </c>
      <c r="AM78">
        <v>0</v>
      </c>
      <c r="AN78" t="s">
        <v>106</v>
      </c>
      <c r="AO78" t="s">
        <v>106</v>
      </c>
      <c r="AP78" t="s">
        <v>106</v>
      </c>
      <c r="AQ78" t="s">
        <v>106</v>
      </c>
      <c r="AR78">
        <v>0</v>
      </c>
      <c r="AS78" t="s">
        <v>106</v>
      </c>
      <c r="AT78">
        <v>0</v>
      </c>
      <c r="AU78" t="s">
        <v>106</v>
      </c>
      <c r="AV78" t="s">
        <v>106</v>
      </c>
      <c r="AW78" t="s">
        <v>106</v>
      </c>
      <c r="AX78" t="s">
        <v>106</v>
      </c>
      <c r="AY78">
        <v>0</v>
      </c>
      <c r="AZ78" t="s">
        <v>106</v>
      </c>
      <c r="BA78" t="s">
        <v>106</v>
      </c>
      <c r="BB78" t="s">
        <v>106</v>
      </c>
      <c r="BC78" t="s">
        <v>106</v>
      </c>
      <c r="BD78" t="s">
        <v>106</v>
      </c>
      <c r="BE78" t="s">
        <v>106</v>
      </c>
      <c r="BF78">
        <v>0</v>
      </c>
      <c r="BG78">
        <v>0</v>
      </c>
      <c r="BH78" t="s">
        <v>106</v>
      </c>
      <c r="BI78" t="s">
        <v>106</v>
      </c>
      <c r="BJ78" s="7">
        <v>0.01</v>
      </c>
      <c r="BK78" t="s">
        <v>106</v>
      </c>
      <c r="BL78" t="s">
        <v>106</v>
      </c>
      <c r="BM78" t="s">
        <v>106</v>
      </c>
      <c r="BN78">
        <v>0</v>
      </c>
      <c r="BO78">
        <v>0</v>
      </c>
      <c r="BP78" t="s">
        <v>106</v>
      </c>
      <c r="BQ78" t="s">
        <v>106</v>
      </c>
      <c r="BR78" t="s">
        <v>106</v>
      </c>
      <c r="BS78" t="s">
        <v>106</v>
      </c>
      <c r="BT78" t="s">
        <v>106</v>
      </c>
      <c r="BU78" t="s">
        <v>106</v>
      </c>
      <c r="BV78" t="s">
        <v>106</v>
      </c>
      <c r="BW78" t="s">
        <v>106</v>
      </c>
      <c r="BX78">
        <v>0</v>
      </c>
      <c r="BY78">
        <v>0</v>
      </c>
      <c r="BZ78">
        <v>0</v>
      </c>
    </row>
    <row r="79" spans="1:78" x14ac:dyDescent="0.25">
      <c r="A79" t="s">
        <v>994</v>
      </c>
      <c r="B79">
        <v>5</v>
      </c>
      <c r="C79">
        <v>4</v>
      </c>
      <c r="D79">
        <v>1</v>
      </c>
      <c r="E79">
        <v>1</v>
      </c>
      <c r="F79">
        <v>1</v>
      </c>
      <c r="G79">
        <v>4</v>
      </c>
      <c r="H79">
        <v>1</v>
      </c>
      <c r="I79">
        <v>0</v>
      </c>
      <c r="J79">
        <v>0</v>
      </c>
      <c r="K79">
        <v>0</v>
      </c>
      <c r="L79">
        <v>5</v>
      </c>
      <c r="M79">
        <v>2</v>
      </c>
      <c r="N79">
        <v>2</v>
      </c>
      <c r="O79">
        <v>1</v>
      </c>
      <c r="P79">
        <v>1</v>
      </c>
      <c r="Q79">
        <v>3</v>
      </c>
      <c r="R79">
        <v>2</v>
      </c>
      <c r="S79">
        <v>1</v>
      </c>
      <c r="T79">
        <v>2</v>
      </c>
      <c r="U79">
        <v>2</v>
      </c>
      <c r="V79">
        <v>4</v>
      </c>
      <c r="W79">
        <v>1</v>
      </c>
      <c r="X79">
        <v>0</v>
      </c>
      <c r="Y79">
        <v>0</v>
      </c>
      <c r="Z79">
        <v>5</v>
      </c>
      <c r="AA79">
        <v>5</v>
      </c>
      <c r="AB79">
        <v>5</v>
      </c>
      <c r="AC79">
        <v>0</v>
      </c>
      <c r="AD79">
        <v>5</v>
      </c>
      <c r="AE79">
        <v>1</v>
      </c>
      <c r="AF79">
        <v>3</v>
      </c>
      <c r="AG79">
        <v>1</v>
      </c>
      <c r="AH79">
        <v>0</v>
      </c>
      <c r="AI79">
        <v>0</v>
      </c>
      <c r="AJ79">
        <v>0</v>
      </c>
      <c r="AK79">
        <v>5</v>
      </c>
      <c r="AL79">
        <v>1</v>
      </c>
      <c r="AM79">
        <v>3</v>
      </c>
      <c r="AN79">
        <v>0</v>
      </c>
      <c r="AO79">
        <v>1</v>
      </c>
      <c r="AP79">
        <v>1</v>
      </c>
      <c r="AQ79">
        <v>1</v>
      </c>
      <c r="AR79">
        <v>0</v>
      </c>
      <c r="AS79">
        <v>1</v>
      </c>
      <c r="AT79">
        <v>1</v>
      </c>
      <c r="AU79">
        <v>0</v>
      </c>
      <c r="AV79">
        <v>0</v>
      </c>
      <c r="AW79">
        <v>1</v>
      </c>
      <c r="AX79">
        <v>0</v>
      </c>
      <c r="AY79">
        <v>1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1</v>
      </c>
      <c r="BF79">
        <v>4</v>
      </c>
      <c r="BG79">
        <v>3</v>
      </c>
      <c r="BH79">
        <v>2</v>
      </c>
      <c r="BI79">
        <v>0</v>
      </c>
      <c r="BJ79">
        <v>1</v>
      </c>
      <c r="BK79">
        <v>2</v>
      </c>
      <c r="BL79">
        <v>0</v>
      </c>
      <c r="BM79">
        <v>1</v>
      </c>
      <c r="BN79">
        <v>0</v>
      </c>
      <c r="BO79">
        <v>2</v>
      </c>
      <c r="BP79">
        <v>2</v>
      </c>
      <c r="BQ79">
        <v>1</v>
      </c>
      <c r="BR79">
        <v>1</v>
      </c>
      <c r="BS79">
        <v>1</v>
      </c>
      <c r="BT79">
        <v>1</v>
      </c>
      <c r="BU79">
        <v>1</v>
      </c>
      <c r="BV79">
        <v>0</v>
      </c>
      <c r="BW79">
        <v>1</v>
      </c>
      <c r="BX79">
        <v>3</v>
      </c>
      <c r="BY79">
        <v>3</v>
      </c>
      <c r="BZ79">
        <v>2</v>
      </c>
    </row>
    <row r="80" spans="1:78" x14ac:dyDescent="0.25"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 t="s">
        <v>106</v>
      </c>
      <c r="J80" t="s">
        <v>106</v>
      </c>
      <c r="K80" t="s">
        <v>106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 t="s">
        <v>106</v>
      </c>
      <c r="Y80" t="s">
        <v>106</v>
      </c>
      <c r="Z80">
        <v>0</v>
      </c>
      <c r="AA80">
        <v>0</v>
      </c>
      <c r="AB80">
        <v>0</v>
      </c>
      <c r="AC80" t="s">
        <v>106</v>
      </c>
      <c r="AD80">
        <v>0</v>
      </c>
      <c r="AE80">
        <v>0</v>
      </c>
      <c r="AF80">
        <v>0</v>
      </c>
      <c r="AG80">
        <v>0</v>
      </c>
      <c r="AH80" t="s">
        <v>106</v>
      </c>
      <c r="AI80" t="s">
        <v>106</v>
      </c>
      <c r="AJ80" t="s">
        <v>106</v>
      </c>
      <c r="AK80" s="7">
        <v>0.01</v>
      </c>
      <c r="AL80">
        <v>0</v>
      </c>
      <c r="AM80">
        <v>0</v>
      </c>
      <c r="AN80" t="s">
        <v>106</v>
      </c>
      <c r="AO80">
        <v>0</v>
      </c>
      <c r="AP80">
        <v>0</v>
      </c>
      <c r="AQ80">
        <v>0</v>
      </c>
      <c r="AR80" t="s">
        <v>106</v>
      </c>
      <c r="AS80">
        <v>0</v>
      </c>
      <c r="AT80">
        <v>0</v>
      </c>
      <c r="AU80" t="s">
        <v>106</v>
      </c>
      <c r="AV80" t="s">
        <v>106</v>
      </c>
      <c r="AW80" s="7">
        <v>0.01</v>
      </c>
      <c r="AX80" t="s">
        <v>106</v>
      </c>
      <c r="AY80">
        <v>0</v>
      </c>
      <c r="AZ80" t="s">
        <v>106</v>
      </c>
      <c r="BA80" t="s">
        <v>106</v>
      </c>
      <c r="BB80" t="s">
        <v>106</v>
      </c>
      <c r="BC80" t="s">
        <v>106</v>
      </c>
      <c r="BD80" t="s">
        <v>106</v>
      </c>
      <c r="BE80">
        <v>0</v>
      </c>
      <c r="BF80">
        <v>0</v>
      </c>
      <c r="BG80">
        <v>0</v>
      </c>
      <c r="BH80">
        <v>0</v>
      </c>
      <c r="BI80" t="s">
        <v>106</v>
      </c>
      <c r="BJ80">
        <v>0</v>
      </c>
      <c r="BK80">
        <v>0</v>
      </c>
      <c r="BL80" t="s">
        <v>106</v>
      </c>
      <c r="BM80">
        <v>0</v>
      </c>
      <c r="BN80" t="s">
        <v>106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 t="s">
        <v>106</v>
      </c>
      <c r="BW80">
        <v>0</v>
      </c>
      <c r="BX80">
        <v>0</v>
      </c>
      <c r="BY80">
        <v>0</v>
      </c>
      <c r="BZ80">
        <v>0</v>
      </c>
    </row>
    <row r="81" spans="1:78" x14ac:dyDescent="0.25">
      <c r="A81" t="s">
        <v>995</v>
      </c>
      <c r="B81">
        <v>5</v>
      </c>
      <c r="C81">
        <v>4</v>
      </c>
      <c r="D81">
        <v>0</v>
      </c>
      <c r="E81">
        <v>1</v>
      </c>
      <c r="F81">
        <v>0</v>
      </c>
      <c r="G81">
        <v>3</v>
      </c>
      <c r="H81">
        <v>2</v>
      </c>
      <c r="I81">
        <v>0</v>
      </c>
      <c r="J81">
        <v>1</v>
      </c>
      <c r="K81">
        <v>2</v>
      </c>
      <c r="L81">
        <v>2</v>
      </c>
      <c r="M81">
        <v>2</v>
      </c>
      <c r="N81">
        <v>2</v>
      </c>
      <c r="O81">
        <v>1</v>
      </c>
      <c r="P81">
        <v>0</v>
      </c>
      <c r="Q81">
        <v>3</v>
      </c>
      <c r="R81">
        <v>2</v>
      </c>
      <c r="S81">
        <v>4</v>
      </c>
      <c r="T81">
        <v>0</v>
      </c>
      <c r="U81">
        <v>1</v>
      </c>
      <c r="V81">
        <v>3</v>
      </c>
      <c r="W81">
        <v>0</v>
      </c>
      <c r="X81">
        <v>2</v>
      </c>
      <c r="Y81">
        <v>1</v>
      </c>
      <c r="Z81">
        <v>4</v>
      </c>
      <c r="AA81">
        <v>5</v>
      </c>
      <c r="AB81">
        <v>4</v>
      </c>
      <c r="AC81">
        <v>0</v>
      </c>
      <c r="AD81">
        <v>5</v>
      </c>
      <c r="AE81">
        <v>0</v>
      </c>
      <c r="AF81">
        <v>2</v>
      </c>
      <c r="AG81">
        <v>3</v>
      </c>
      <c r="AH81">
        <v>0</v>
      </c>
      <c r="AI81">
        <v>3</v>
      </c>
      <c r="AJ81">
        <v>1</v>
      </c>
      <c r="AK81">
        <v>0</v>
      </c>
      <c r="AL81">
        <v>1</v>
      </c>
      <c r="AM81">
        <v>3</v>
      </c>
      <c r="AN81">
        <v>0</v>
      </c>
      <c r="AO81">
        <v>1</v>
      </c>
      <c r="AP81">
        <v>0</v>
      </c>
      <c r="AQ81">
        <v>1</v>
      </c>
      <c r="AR81">
        <v>0</v>
      </c>
      <c r="AS81">
        <v>1</v>
      </c>
      <c r="AT81">
        <v>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2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5</v>
      </c>
      <c r="BG81">
        <v>5</v>
      </c>
      <c r="BH81">
        <v>0</v>
      </c>
      <c r="BI81">
        <v>2</v>
      </c>
      <c r="BJ81">
        <v>1</v>
      </c>
      <c r="BK81">
        <v>1</v>
      </c>
      <c r="BL81">
        <v>0</v>
      </c>
      <c r="BM81">
        <v>1</v>
      </c>
      <c r="BN81">
        <v>1</v>
      </c>
      <c r="BO81">
        <v>1</v>
      </c>
      <c r="BP81">
        <v>2</v>
      </c>
      <c r="BQ81">
        <v>1</v>
      </c>
      <c r="BR81">
        <v>2</v>
      </c>
      <c r="BS81">
        <v>1</v>
      </c>
      <c r="BT81">
        <v>0</v>
      </c>
      <c r="BU81">
        <v>0</v>
      </c>
      <c r="BV81">
        <v>1</v>
      </c>
      <c r="BW81">
        <v>0</v>
      </c>
      <c r="BX81">
        <v>2</v>
      </c>
      <c r="BY81">
        <v>3</v>
      </c>
      <c r="BZ81">
        <v>2</v>
      </c>
    </row>
    <row r="82" spans="1:78" x14ac:dyDescent="0.25">
      <c r="B82">
        <v>0</v>
      </c>
      <c r="C82">
        <v>0</v>
      </c>
      <c r="D82" t="s">
        <v>106</v>
      </c>
      <c r="E82">
        <v>0</v>
      </c>
      <c r="F82" t="s">
        <v>106</v>
      </c>
      <c r="G82">
        <v>0</v>
      </c>
      <c r="H82">
        <v>0</v>
      </c>
      <c r="I82" t="s">
        <v>106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 t="s">
        <v>106</v>
      </c>
      <c r="Q82">
        <v>0</v>
      </c>
      <c r="R82">
        <v>0</v>
      </c>
      <c r="S82">
        <v>0</v>
      </c>
      <c r="T82" t="s">
        <v>106</v>
      </c>
      <c r="U82">
        <v>0</v>
      </c>
      <c r="V82">
        <v>0</v>
      </c>
      <c r="W82" t="s">
        <v>106</v>
      </c>
      <c r="X82">
        <v>0</v>
      </c>
      <c r="Y82">
        <v>0</v>
      </c>
      <c r="Z82">
        <v>0</v>
      </c>
      <c r="AA82">
        <v>0</v>
      </c>
      <c r="AB82">
        <v>0</v>
      </c>
      <c r="AC82" t="s">
        <v>106</v>
      </c>
      <c r="AD82">
        <v>0</v>
      </c>
      <c r="AE82" t="s">
        <v>106</v>
      </c>
      <c r="AF82">
        <v>0</v>
      </c>
      <c r="AG82">
        <v>0</v>
      </c>
      <c r="AH82" t="s">
        <v>106</v>
      </c>
      <c r="AI82">
        <v>0</v>
      </c>
      <c r="AJ82">
        <v>0</v>
      </c>
      <c r="AK82" t="s">
        <v>106</v>
      </c>
      <c r="AL82">
        <v>0</v>
      </c>
      <c r="AM82">
        <v>0</v>
      </c>
      <c r="AN82" t="s">
        <v>106</v>
      </c>
      <c r="AO82">
        <v>0</v>
      </c>
      <c r="AP82" t="s">
        <v>106</v>
      </c>
      <c r="AQ82">
        <v>0</v>
      </c>
      <c r="AR82" t="s">
        <v>106</v>
      </c>
      <c r="AS82">
        <v>0</v>
      </c>
      <c r="AT82">
        <v>0</v>
      </c>
      <c r="AU82" t="s">
        <v>106</v>
      </c>
      <c r="AV82" t="s">
        <v>106</v>
      </c>
      <c r="AW82" t="s">
        <v>106</v>
      </c>
      <c r="AX82" t="s">
        <v>106</v>
      </c>
      <c r="AY82" t="s">
        <v>106</v>
      </c>
      <c r="AZ82">
        <v>0</v>
      </c>
      <c r="BA82" t="s">
        <v>106</v>
      </c>
      <c r="BB82" t="s">
        <v>106</v>
      </c>
      <c r="BC82" t="s">
        <v>106</v>
      </c>
      <c r="BD82" t="s">
        <v>106</v>
      </c>
      <c r="BE82" t="s">
        <v>106</v>
      </c>
      <c r="BF82">
        <v>0</v>
      </c>
      <c r="BG82">
        <v>0</v>
      </c>
      <c r="BH82" t="s">
        <v>106</v>
      </c>
      <c r="BI82">
        <v>0</v>
      </c>
      <c r="BJ82">
        <v>0</v>
      </c>
      <c r="BK82">
        <v>0</v>
      </c>
      <c r="BL82" t="s">
        <v>106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 t="s">
        <v>106</v>
      </c>
      <c r="BU82" t="s">
        <v>106</v>
      </c>
      <c r="BV82">
        <v>0</v>
      </c>
      <c r="BW82" t="s">
        <v>106</v>
      </c>
      <c r="BX82">
        <v>0</v>
      </c>
      <c r="BY82">
        <v>0</v>
      </c>
      <c r="BZ82">
        <v>0</v>
      </c>
    </row>
    <row r="83" spans="1:78" x14ac:dyDescent="0.25">
      <c r="A83" t="s">
        <v>996</v>
      </c>
      <c r="B83">
        <v>5</v>
      </c>
      <c r="C83">
        <v>4</v>
      </c>
      <c r="D83">
        <v>1</v>
      </c>
      <c r="E83">
        <v>0</v>
      </c>
      <c r="F83">
        <v>2</v>
      </c>
      <c r="G83">
        <v>2</v>
      </c>
      <c r="H83">
        <v>1</v>
      </c>
      <c r="I83">
        <v>3</v>
      </c>
      <c r="J83">
        <v>1</v>
      </c>
      <c r="K83">
        <v>0</v>
      </c>
      <c r="L83">
        <v>1</v>
      </c>
      <c r="M83">
        <v>1</v>
      </c>
      <c r="N83">
        <v>4</v>
      </c>
      <c r="O83">
        <v>0</v>
      </c>
      <c r="P83">
        <v>0</v>
      </c>
      <c r="Q83">
        <v>1</v>
      </c>
      <c r="R83">
        <v>3</v>
      </c>
      <c r="S83">
        <v>4</v>
      </c>
      <c r="T83">
        <v>0</v>
      </c>
      <c r="U83">
        <v>1</v>
      </c>
      <c r="V83">
        <v>4</v>
      </c>
      <c r="W83">
        <v>0</v>
      </c>
      <c r="X83">
        <v>1</v>
      </c>
      <c r="Y83">
        <v>0</v>
      </c>
      <c r="Z83">
        <v>5</v>
      </c>
      <c r="AA83">
        <v>5</v>
      </c>
      <c r="AB83">
        <v>5</v>
      </c>
      <c r="AC83">
        <v>0</v>
      </c>
      <c r="AD83">
        <v>5</v>
      </c>
      <c r="AE83">
        <v>0</v>
      </c>
      <c r="AF83">
        <v>5</v>
      </c>
      <c r="AG83">
        <v>0</v>
      </c>
      <c r="AH83">
        <v>0</v>
      </c>
      <c r="AI83">
        <v>4</v>
      </c>
      <c r="AJ83">
        <v>0</v>
      </c>
      <c r="AK83">
        <v>1</v>
      </c>
      <c r="AL83">
        <v>2</v>
      </c>
      <c r="AM83">
        <v>2</v>
      </c>
      <c r="AN83">
        <v>0</v>
      </c>
      <c r="AO83">
        <v>0</v>
      </c>
      <c r="AP83">
        <v>1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1</v>
      </c>
      <c r="AY83">
        <v>0</v>
      </c>
      <c r="AZ83">
        <v>0</v>
      </c>
      <c r="BA83">
        <v>0</v>
      </c>
      <c r="BB83">
        <v>3</v>
      </c>
      <c r="BC83">
        <v>0</v>
      </c>
      <c r="BD83">
        <v>0</v>
      </c>
      <c r="BE83">
        <v>0</v>
      </c>
      <c r="BF83">
        <v>5</v>
      </c>
      <c r="BG83">
        <v>3</v>
      </c>
      <c r="BH83">
        <v>2</v>
      </c>
      <c r="BI83">
        <v>0</v>
      </c>
      <c r="BJ83">
        <v>0</v>
      </c>
      <c r="BK83">
        <v>1</v>
      </c>
      <c r="BL83">
        <v>2</v>
      </c>
      <c r="BM83">
        <v>0</v>
      </c>
      <c r="BN83">
        <v>2</v>
      </c>
      <c r="BO83">
        <v>1</v>
      </c>
      <c r="BP83">
        <v>1</v>
      </c>
      <c r="BQ83">
        <v>1</v>
      </c>
      <c r="BR83">
        <v>1</v>
      </c>
      <c r="BS83">
        <v>0</v>
      </c>
      <c r="BT83">
        <v>0</v>
      </c>
      <c r="BU83">
        <v>0</v>
      </c>
      <c r="BV83">
        <v>1</v>
      </c>
      <c r="BW83">
        <v>0</v>
      </c>
      <c r="BX83">
        <v>3</v>
      </c>
      <c r="BY83">
        <v>3</v>
      </c>
      <c r="BZ83">
        <v>1</v>
      </c>
    </row>
    <row r="84" spans="1:78" x14ac:dyDescent="0.25">
      <c r="B84">
        <v>0</v>
      </c>
      <c r="C84">
        <v>0</v>
      </c>
      <c r="D84">
        <v>0</v>
      </c>
      <c r="E84" t="s">
        <v>106</v>
      </c>
      <c r="F84">
        <v>0</v>
      </c>
      <c r="G84">
        <v>0</v>
      </c>
      <c r="H84">
        <v>0</v>
      </c>
      <c r="I84">
        <v>0</v>
      </c>
      <c r="J84">
        <v>0</v>
      </c>
      <c r="K84" t="s">
        <v>106</v>
      </c>
      <c r="L84">
        <v>0</v>
      </c>
      <c r="M84">
        <v>0</v>
      </c>
      <c r="N84">
        <v>0</v>
      </c>
      <c r="O84" t="s">
        <v>106</v>
      </c>
      <c r="P84" t="s">
        <v>106</v>
      </c>
      <c r="Q84">
        <v>0</v>
      </c>
      <c r="R84">
        <v>0</v>
      </c>
      <c r="S84">
        <v>0</v>
      </c>
      <c r="T84" t="s">
        <v>106</v>
      </c>
      <c r="U84">
        <v>0</v>
      </c>
      <c r="V84">
        <v>0</v>
      </c>
      <c r="W84" t="s">
        <v>106</v>
      </c>
      <c r="X84">
        <v>0</v>
      </c>
      <c r="Y84" t="s">
        <v>106</v>
      </c>
      <c r="Z84">
        <v>0</v>
      </c>
      <c r="AA84">
        <v>0</v>
      </c>
      <c r="AB84">
        <v>0</v>
      </c>
      <c r="AC84" t="s">
        <v>106</v>
      </c>
      <c r="AD84">
        <v>0</v>
      </c>
      <c r="AE84" t="s">
        <v>106</v>
      </c>
      <c r="AF84">
        <v>0</v>
      </c>
      <c r="AG84" t="s">
        <v>106</v>
      </c>
      <c r="AH84" t="s">
        <v>106</v>
      </c>
      <c r="AI84">
        <v>0</v>
      </c>
      <c r="AJ84" t="s">
        <v>106</v>
      </c>
      <c r="AK84">
        <v>0</v>
      </c>
      <c r="AL84">
        <v>0</v>
      </c>
      <c r="AM84">
        <v>0</v>
      </c>
      <c r="AN84" t="s">
        <v>106</v>
      </c>
      <c r="AO84" t="s">
        <v>106</v>
      </c>
      <c r="AP84">
        <v>0</v>
      </c>
      <c r="AQ84" t="s">
        <v>106</v>
      </c>
      <c r="AR84" t="s">
        <v>106</v>
      </c>
      <c r="AS84" t="s">
        <v>106</v>
      </c>
      <c r="AT84" t="s">
        <v>106</v>
      </c>
      <c r="AU84" t="s">
        <v>106</v>
      </c>
      <c r="AV84" t="s">
        <v>106</v>
      </c>
      <c r="AW84" t="s">
        <v>106</v>
      </c>
      <c r="AX84">
        <v>0</v>
      </c>
      <c r="AY84" t="s">
        <v>106</v>
      </c>
      <c r="AZ84" t="s">
        <v>106</v>
      </c>
      <c r="BA84" t="s">
        <v>106</v>
      </c>
      <c r="BB84" s="7">
        <v>0.01</v>
      </c>
      <c r="BC84" t="s">
        <v>106</v>
      </c>
      <c r="BD84" t="s">
        <v>106</v>
      </c>
      <c r="BE84" t="s">
        <v>106</v>
      </c>
      <c r="BF84">
        <v>0</v>
      </c>
      <c r="BG84">
        <v>0</v>
      </c>
      <c r="BH84">
        <v>0</v>
      </c>
      <c r="BI84" t="s">
        <v>106</v>
      </c>
      <c r="BJ84" t="s">
        <v>106</v>
      </c>
      <c r="BK84">
        <v>0</v>
      </c>
      <c r="BL84" s="7">
        <v>0.01</v>
      </c>
      <c r="BM84" t="s">
        <v>106</v>
      </c>
      <c r="BN84">
        <v>0</v>
      </c>
      <c r="BO84">
        <v>0</v>
      </c>
      <c r="BP84">
        <v>0</v>
      </c>
      <c r="BQ84">
        <v>0</v>
      </c>
      <c r="BR84">
        <v>0</v>
      </c>
      <c r="BS84" t="s">
        <v>106</v>
      </c>
      <c r="BT84" t="s">
        <v>106</v>
      </c>
      <c r="BU84" t="s">
        <v>106</v>
      </c>
      <c r="BV84">
        <v>0</v>
      </c>
      <c r="BW84" t="s">
        <v>106</v>
      </c>
      <c r="BX84">
        <v>0</v>
      </c>
      <c r="BY84">
        <v>0</v>
      </c>
      <c r="BZ84">
        <v>0</v>
      </c>
    </row>
    <row r="85" spans="1:78" x14ac:dyDescent="0.25">
      <c r="A85" t="s">
        <v>997</v>
      </c>
      <c r="B85">
        <v>4</v>
      </c>
      <c r="C85">
        <v>3</v>
      </c>
      <c r="D85">
        <v>0</v>
      </c>
      <c r="E85">
        <v>1</v>
      </c>
      <c r="F85">
        <v>3</v>
      </c>
      <c r="G85">
        <v>1</v>
      </c>
      <c r="H85">
        <v>0</v>
      </c>
      <c r="I85">
        <v>0</v>
      </c>
      <c r="J85">
        <v>1</v>
      </c>
      <c r="K85">
        <v>1</v>
      </c>
      <c r="L85">
        <v>1</v>
      </c>
      <c r="M85">
        <v>1</v>
      </c>
      <c r="N85">
        <v>3</v>
      </c>
      <c r="O85">
        <v>0</v>
      </c>
      <c r="P85">
        <v>0</v>
      </c>
      <c r="Q85">
        <v>0</v>
      </c>
      <c r="R85">
        <v>4</v>
      </c>
      <c r="S85">
        <v>0</v>
      </c>
      <c r="T85">
        <v>2</v>
      </c>
      <c r="U85">
        <v>1</v>
      </c>
      <c r="V85">
        <v>3</v>
      </c>
      <c r="W85">
        <v>1</v>
      </c>
      <c r="X85">
        <v>0</v>
      </c>
      <c r="Y85">
        <v>1</v>
      </c>
      <c r="Z85">
        <v>2</v>
      </c>
      <c r="AA85">
        <v>4</v>
      </c>
      <c r="AB85">
        <v>2</v>
      </c>
      <c r="AC85">
        <v>1</v>
      </c>
      <c r="AD85">
        <v>2</v>
      </c>
      <c r="AE85">
        <v>0</v>
      </c>
      <c r="AF85">
        <v>4</v>
      </c>
      <c r="AG85">
        <v>0</v>
      </c>
      <c r="AH85">
        <v>0</v>
      </c>
      <c r="AI85">
        <v>3</v>
      </c>
      <c r="AJ85">
        <v>0</v>
      </c>
      <c r="AK85">
        <v>1</v>
      </c>
      <c r="AL85">
        <v>1</v>
      </c>
      <c r="AM85">
        <v>2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</v>
      </c>
      <c r="BB85">
        <v>1</v>
      </c>
      <c r="BC85">
        <v>0</v>
      </c>
      <c r="BD85">
        <v>0</v>
      </c>
      <c r="BE85">
        <v>0</v>
      </c>
      <c r="BF85">
        <v>4</v>
      </c>
      <c r="BG85">
        <v>1</v>
      </c>
      <c r="BH85">
        <v>2</v>
      </c>
      <c r="BI85">
        <v>0</v>
      </c>
      <c r="BJ85">
        <v>0</v>
      </c>
      <c r="BK85">
        <v>0</v>
      </c>
      <c r="BL85">
        <v>1</v>
      </c>
      <c r="BM85">
        <v>0</v>
      </c>
      <c r="BN85">
        <v>1</v>
      </c>
      <c r="BO85">
        <v>1</v>
      </c>
      <c r="BP85">
        <v>1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1</v>
      </c>
      <c r="BY85">
        <v>1</v>
      </c>
      <c r="BZ85">
        <v>3</v>
      </c>
    </row>
    <row r="86" spans="1:78" x14ac:dyDescent="0.25">
      <c r="B86">
        <v>0</v>
      </c>
      <c r="C86">
        <v>0</v>
      </c>
      <c r="D86" t="s">
        <v>106</v>
      </c>
      <c r="E86">
        <v>0</v>
      </c>
      <c r="F86">
        <v>0</v>
      </c>
      <c r="G86">
        <v>0</v>
      </c>
      <c r="H86" t="s">
        <v>106</v>
      </c>
      <c r="I86" t="s">
        <v>106</v>
      </c>
      <c r="J86">
        <v>0</v>
      </c>
      <c r="K86">
        <v>0</v>
      </c>
      <c r="L86">
        <v>0</v>
      </c>
      <c r="M86">
        <v>0</v>
      </c>
      <c r="N86">
        <v>0</v>
      </c>
      <c r="O86" t="s">
        <v>106</v>
      </c>
      <c r="P86" t="s">
        <v>106</v>
      </c>
      <c r="Q86" t="s">
        <v>106</v>
      </c>
      <c r="R86">
        <v>0</v>
      </c>
      <c r="S86" t="s">
        <v>106</v>
      </c>
      <c r="T86">
        <v>0</v>
      </c>
      <c r="U86">
        <v>0</v>
      </c>
      <c r="V86">
        <v>0</v>
      </c>
      <c r="W86">
        <v>0</v>
      </c>
      <c r="X86" t="s">
        <v>106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 t="s">
        <v>106</v>
      </c>
      <c r="AF86">
        <v>0</v>
      </c>
      <c r="AG86" t="s">
        <v>106</v>
      </c>
      <c r="AH86" t="s">
        <v>106</v>
      </c>
      <c r="AI86">
        <v>0</v>
      </c>
      <c r="AJ86" t="s">
        <v>106</v>
      </c>
      <c r="AK86">
        <v>0</v>
      </c>
      <c r="AL86">
        <v>0</v>
      </c>
      <c r="AM86">
        <v>0</v>
      </c>
      <c r="AN86" t="s">
        <v>106</v>
      </c>
      <c r="AO86" t="s">
        <v>106</v>
      </c>
      <c r="AP86" t="s">
        <v>106</v>
      </c>
      <c r="AQ86" t="s">
        <v>106</v>
      </c>
      <c r="AR86" t="s">
        <v>106</v>
      </c>
      <c r="AS86" t="s">
        <v>106</v>
      </c>
      <c r="AT86">
        <v>0</v>
      </c>
      <c r="AU86" t="s">
        <v>106</v>
      </c>
      <c r="AV86" t="s">
        <v>106</v>
      </c>
      <c r="AW86" t="s">
        <v>106</v>
      </c>
      <c r="AX86" t="s">
        <v>106</v>
      </c>
      <c r="AY86" t="s">
        <v>106</v>
      </c>
      <c r="AZ86" t="s">
        <v>106</v>
      </c>
      <c r="BA86">
        <v>0</v>
      </c>
      <c r="BB86">
        <v>0</v>
      </c>
      <c r="BC86" t="s">
        <v>106</v>
      </c>
      <c r="BD86" t="s">
        <v>106</v>
      </c>
      <c r="BE86" t="s">
        <v>106</v>
      </c>
      <c r="BF86">
        <v>0</v>
      </c>
      <c r="BG86">
        <v>0</v>
      </c>
      <c r="BH86">
        <v>0</v>
      </c>
      <c r="BI86" t="s">
        <v>106</v>
      </c>
      <c r="BJ86" t="s">
        <v>106</v>
      </c>
      <c r="BK86" t="s">
        <v>106</v>
      </c>
      <c r="BL86" s="7">
        <v>0.01</v>
      </c>
      <c r="BM86" t="s">
        <v>106</v>
      </c>
      <c r="BN86">
        <v>0</v>
      </c>
      <c r="BO86">
        <v>0</v>
      </c>
      <c r="BP86">
        <v>0</v>
      </c>
      <c r="BQ86" t="s">
        <v>106</v>
      </c>
      <c r="BR86" t="s">
        <v>106</v>
      </c>
      <c r="BS86" t="s">
        <v>106</v>
      </c>
      <c r="BT86" t="s">
        <v>106</v>
      </c>
      <c r="BU86" t="s">
        <v>106</v>
      </c>
      <c r="BV86" t="s">
        <v>106</v>
      </c>
      <c r="BW86" t="s">
        <v>106</v>
      </c>
      <c r="BX86">
        <v>0</v>
      </c>
      <c r="BY86">
        <v>0</v>
      </c>
      <c r="BZ86">
        <v>0</v>
      </c>
    </row>
    <row r="87" spans="1:78" x14ac:dyDescent="0.25">
      <c r="A87" t="s">
        <v>998</v>
      </c>
      <c r="B87">
        <v>3</v>
      </c>
      <c r="C87">
        <v>1</v>
      </c>
      <c r="D87">
        <v>2</v>
      </c>
      <c r="E87">
        <v>0</v>
      </c>
      <c r="F87">
        <v>0</v>
      </c>
      <c r="G87">
        <v>3</v>
      </c>
      <c r="H87">
        <v>1</v>
      </c>
      <c r="I87">
        <v>3</v>
      </c>
      <c r="J87">
        <v>0</v>
      </c>
      <c r="K87">
        <v>0</v>
      </c>
      <c r="L87">
        <v>1</v>
      </c>
      <c r="M87">
        <v>1</v>
      </c>
      <c r="N87">
        <v>3</v>
      </c>
      <c r="O87">
        <v>0</v>
      </c>
      <c r="P87">
        <v>0</v>
      </c>
      <c r="Q87">
        <v>0</v>
      </c>
      <c r="R87">
        <v>3</v>
      </c>
      <c r="S87">
        <v>3</v>
      </c>
      <c r="T87">
        <v>0</v>
      </c>
      <c r="U87">
        <v>0</v>
      </c>
      <c r="V87">
        <v>2</v>
      </c>
      <c r="W87">
        <v>1</v>
      </c>
      <c r="X87">
        <v>1</v>
      </c>
      <c r="Y87">
        <v>0</v>
      </c>
      <c r="Z87">
        <v>3</v>
      </c>
      <c r="AA87">
        <v>3</v>
      </c>
      <c r="AB87">
        <v>3</v>
      </c>
      <c r="AC87">
        <v>0</v>
      </c>
      <c r="AD87">
        <v>1</v>
      </c>
      <c r="AE87">
        <v>3</v>
      </c>
      <c r="AF87">
        <v>3</v>
      </c>
      <c r="AG87">
        <v>0</v>
      </c>
      <c r="AH87">
        <v>0</v>
      </c>
      <c r="AI87">
        <v>3</v>
      </c>
      <c r="AJ87">
        <v>3</v>
      </c>
      <c r="AK87">
        <v>0</v>
      </c>
      <c r="AL87">
        <v>1</v>
      </c>
      <c r="AM87">
        <v>3</v>
      </c>
      <c r="AN87">
        <v>0</v>
      </c>
      <c r="AO87">
        <v>0</v>
      </c>
      <c r="AP87">
        <v>0</v>
      </c>
      <c r="AQ87">
        <v>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2</v>
      </c>
      <c r="AY87">
        <v>1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3</v>
      </c>
      <c r="BG87">
        <v>3</v>
      </c>
      <c r="BH87">
        <v>1</v>
      </c>
      <c r="BI87">
        <v>0</v>
      </c>
      <c r="BJ87">
        <v>3</v>
      </c>
      <c r="BK87">
        <v>0</v>
      </c>
      <c r="BL87">
        <v>0</v>
      </c>
      <c r="BM87">
        <v>0</v>
      </c>
      <c r="BN87">
        <v>0</v>
      </c>
      <c r="BO87">
        <v>3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2</v>
      </c>
      <c r="BY87">
        <v>1</v>
      </c>
      <c r="BZ87">
        <v>0</v>
      </c>
    </row>
    <row r="88" spans="1:78" x14ac:dyDescent="0.25">
      <c r="B88">
        <v>0</v>
      </c>
      <c r="C88">
        <v>0</v>
      </c>
      <c r="D88">
        <v>0</v>
      </c>
      <c r="E88" t="s">
        <v>106</v>
      </c>
      <c r="F88" t="s">
        <v>106</v>
      </c>
      <c r="G88">
        <v>0</v>
      </c>
      <c r="H88">
        <v>0</v>
      </c>
      <c r="I88">
        <v>0</v>
      </c>
      <c r="J88" t="s">
        <v>106</v>
      </c>
      <c r="K88" t="s">
        <v>106</v>
      </c>
      <c r="L88">
        <v>0</v>
      </c>
      <c r="M88">
        <v>0</v>
      </c>
      <c r="N88">
        <v>0</v>
      </c>
      <c r="O88" t="s">
        <v>106</v>
      </c>
      <c r="P88" t="s">
        <v>106</v>
      </c>
      <c r="Q88" t="s">
        <v>106</v>
      </c>
      <c r="R88">
        <v>0</v>
      </c>
      <c r="S88">
        <v>0</v>
      </c>
      <c r="T88" t="s">
        <v>106</v>
      </c>
      <c r="U88" t="s">
        <v>106</v>
      </c>
      <c r="V88">
        <v>0</v>
      </c>
      <c r="W88">
        <v>0</v>
      </c>
      <c r="X88">
        <v>0</v>
      </c>
      <c r="Y88" t="s">
        <v>106</v>
      </c>
      <c r="Z88">
        <v>0</v>
      </c>
      <c r="AA88">
        <v>0</v>
      </c>
      <c r="AB88">
        <v>0</v>
      </c>
      <c r="AC88" t="s">
        <v>106</v>
      </c>
      <c r="AD88">
        <v>0</v>
      </c>
      <c r="AE88">
        <v>0</v>
      </c>
      <c r="AF88">
        <v>0</v>
      </c>
      <c r="AG88" t="s">
        <v>106</v>
      </c>
      <c r="AH88" t="s">
        <v>106</v>
      </c>
      <c r="AI88">
        <v>0</v>
      </c>
      <c r="AJ88">
        <v>0</v>
      </c>
      <c r="AK88" t="s">
        <v>106</v>
      </c>
      <c r="AL88">
        <v>0</v>
      </c>
      <c r="AM88">
        <v>0</v>
      </c>
      <c r="AN88" t="s">
        <v>106</v>
      </c>
      <c r="AO88" t="s">
        <v>106</v>
      </c>
      <c r="AP88" t="s">
        <v>106</v>
      </c>
      <c r="AQ88">
        <v>0</v>
      </c>
      <c r="AR88" t="s">
        <v>106</v>
      </c>
      <c r="AS88" t="s">
        <v>106</v>
      </c>
      <c r="AT88" t="s">
        <v>106</v>
      </c>
      <c r="AU88" t="s">
        <v>106</v>
      </c>
      <c r="AV88" t="s">
        <v>106</v>
      </c>
      <c r="AW88" t="s">
        <v>106</v>
      </c>
      <c r="AX88">
        <v>0</v>
      </c>
      <c r="AY88">
        <v>0</v>
      </c>
      <c r="AZ88" t="s">
        <v>106</v>
      </c>
      <c r="BA88" t="s">
        <v>106</v>
      </c>
      <c r="BB88" t="s">
        <v>106</v>
      </c>
      <c r="BC88" t="s">
        <v>106</v>
      </c>
      <c r="BD88" t="s">
        <v>106</v>
      </c>
      <c r="BE88" t="s">
        <v>106</v>
      </c>
      <c r="BF88">
        <v>0</v>
      </c>
      <c r="BG88">
        <v>0</v>
      </c>
      <c r="BH88">
        <v>0</v>
      </c>
      <c r="BI88" t="s">
        <v>106</v>
      </c>
      <c r="BJ88">
        <v>0</v>
      </c>
      <c r="BK88" t="s">
        <v>106</v>
      </c>
      <c r="BL88" t="s">
        <v>106</v>
      </c>
      <c r="BM88" t="s">
        <v>106</v>
      </c>
      <c r="BN88" t="s">
        <v>106</v>
      </c>
      <c r="BO88">
        <v>0</v>
      </c>
      <c r="BP88" t="s">
        <v>106</v>
      </c>
      <c r="BQ88" t="s">
        <v>106</v>
      </c>
      <c r="BR88" t="s">
        <v>106</v>
      </c>
      <c r="BS88" t="s">
        <v>106</v>
      </c>
      <c r="BT88" t="s">
        <v>106</v>
      </c>
      <c r="BU88" t="s">
        <v>106</v>
      </c>
      <c r="BV88" t="s">
        <v>106</v>
      </c>
      <c r="BW88" t="s">
        <v>106</v>
      </c>
      <c r="BX88">
        <v>0</v>
      </c>
      <c r="BY88">
        <v>0</v>
      </c>
      <c r="BZ88" t="s">
        <v>106</v>
      </c>
    </row>
    <row r="89" spans="1:78" x14ac:dyDescent="0.25">
      <c r="A89" t="s">
        <v>999</v>
      </c>
      <c r="B89">
        <v>3</v>
      </c>
      <c r="C89">
        <v>3</v>
      </c>
      <c r="D89">
        <v>0</v>
      </c>
      <c r="E89">
        <v>0</v>
      </c>
      <c r="F89">
        <v>2</v>
      </c>
      <c r="G89">
        <v>0</v>
      </c>
      <c r="H89">
        <v>1</v>
      </c>
      <c r="I89">
        <v>2</v>
      </c>
      <c r="J89">
        <v>1</v>
      </c>
      <c r="K89">
        <v>0</v>
      </c>
      <c r="L89">
        <v>1</v>
      </c>
      <c r="M89">
        <v>2</v>
      </c>
      <c r="N89">
        <v>1</v>
      </c>
      <c r="O89">
        <v>0</v>
      </c>
      <c r="P89">
        <v>0</v>
      </c>
      <c r="Q89">
        <v>1</v>
      </c>
      <c r="R89">
        <v>2</v>
      </c>
      <c r="S89">
        <v>1</v>
      </c>
      <c r="T89">
        <v>2</v>
      </c>
      <c r="U89">
        <v>0</v>
      </c>
      <c r="V89">
        <v>2</v>
      </c>
      <c r="W89">
        <v>0</v>
      </c>
      <c r="X89">
        <v>1</v>
      </c>
      <c r="Y89">
        <v>2</v>
      </c>
      <c r="Z89">
        <v>1</v>
      </c>
      <c r="AA89">
        <v>3</v>
      </c>
      <c r="AB89">
        <v>1</v>
      </c>
      <c r="AC89">
        <v>1</v>
      </c>
      <c r="AD89">
        <v>2</v>
      </c>
      <c r="AE89">
        <v>0</v>
      </c>
      <c r="AF89">
        <v>1</v>
      </c>
      <c r="AG89">
        <v>2</v>
      </c>
      <c r="AH89">
        <v>0</v>
      </c>
      <c r="AI89">
        <v>3</v>
      </c>
      <c r="AJ89">
        <v>0</v>
      </c>
      <c r="AK89">
        <v>0</v>
      </c>
      <c r="AL89">
        <v>2</v>
      </c>
      <c r="AM89">
        <v>1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1</v>
      </c>
      <c r="BA89">
        <v>0</v>
      </c>
      <c r="BB89">
        <v>2</v>
      </c>
      <c r="BC89">
        <v>0</v>
      </c>
      <c r="BD89">
        <v>0</v>
      </c>
      <c r="BE89">
        <v>0</v>
      </c>
      <c r="BF89">
        <v>3</v>
      </c>
      <c r="BG89">
        <v>1</v>
      </c>
      <c r="BH89">
        <v>2</v>
      </c>
      <c r="BI89">
        <v>0</v>
      </c>
      <c r="BJ89">
        <v>0</v>
      </c>
      <c r="BK89">
        <v>1</v>
      </c>
      <c r="BL89">
        <v>0</v>
      </c>
      <c r="BM89">
        <v>1</v>
      </c>
      <c r="BN89">
        <v>0</v>
      </c>
      <c r="BO89">
        <v>2</v>
      </c>
      <c r="BP89">
        <v>0</v>
      </c>
      <c r="BQ89">
        <v>1</v>
      </c>
      <c r="BR89">
        <v>0</v>
      </c>
      <c r="BS89">
        <v>0</v>
      </c>
      <c r="BT89">
        <v>0</v>
      </c>
      <c r="BU89">
        <v>0</v>
      </c>
      <c r="BV89">
        <v>1</v>
      </c>
      <c r="BW89">
        <v>0</v>
      </c>
      <c r="BX89">
        <v>1</v>
      </c>
      <c r="BY89">
        <v>1</v>
      </c>
      <c r="BZ89">
        <v>1</v>
      </c>
    </row>
    <row r="90" spans="1:78" x14ac:dyDescent="0.25">
      <c r="B90">
        <v>0</v>
      </c>
      <c r="C90">
        <v>0</v>
      </c>
      <c r="D90" t="s">
        <v>106</v>
      </c>
      <c r="E90" t="s">
        <v>106</v>
      </c>
      <c r="F90">
        <v>0</v>
      </c>
      <c r="G90" t="s">
        <v>106</v>
      </c>
      <c r="H90">
        <v>0</v>
      </c>
      <c r="I90">
        <v>0</v>
      </c>
      <c r="J90">
        <v>0</v>
      </c>
      <c r="K90" t="s">
        <v>106</v>
      </c>
      <c r="L90">
        <v>0</v>
      </c>
      <c r="M90">
        <v>0</v>
      </c>
      <c r="N90">
        <v>0</v>
      </c>
      <c r="O90" t="s">
        <v>106</v>
      </c>
      <c r="P90" t="s">
        <v>106</v>
      </c>
      <c r="Q90">
        <v>0</v>
      </c>
      <c r="R90">
        <v>0</v>
      </c>
      <c r="S90">
        <v>0</v>
      </c>
      <c r="T90">
        <v>0</v>
      </c>
      <c r="U90" t="s">
        <v>106</v>
      </c>
      <c r="V90">
        <v>0</v>
      </c>
      <c r="W90" t="s">
        <v>106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 t="s">
        <v>106</v>
      </c>
      <c r="AF90">
        <v>0</v>
      </c>
      <c r="AG90">
        <v>0</v>
      </c>
      <c r="AH90" t="s">
        <v>106</v>
      </c>
      <c r="AI90">
        <v>0</v>
      </c>
      <c r="AJ90" t="s">
        <v>106</v>
      </c>
      <c r="AK90" t="s">
        <v>106</v>
      </c>
      <c r="AL90">
        <v>0</v>
      </c>
      <c r="AM90">
        <v>0</v>
      </c>
      <c r="AN90" t="s">
        <v>106</v>
      </c>
      <c r="AO90" t="s">
        <v>106</v>
      </c>
      <c r="AP90" t="s">
        <v>106</v>
      </c>
      <c r="AQ90" t="s">
        <v>106</v>
      </c>
      <c r="AR90" t="s">
        <v>106</v>
      </c>
      <c r="AS90" t="s">
        <v>106</v>
      </c>
      <c r="AT90" t="s">
        <v>106</v>
      </c>
      <c r="AU90">
        <v>0</v>
      </c>
      <c r="AV90" t="s">
        <v>106</v>
      </c>
      <c r="AW90" t="s">
        <v>106</v>
      </c>
      <c r="AX90" t="s">
        <v>106</v>
      </c>
      <c r="AY90" t="s">
        <v>106</v>
      </c>
      <c r="AZ90">
        <v>0</v>
      </c>
      <c r="BA90" t="s">
        <v>106</v>
      </c>
      <c r="BB90">
        <v>0</v>
      </c>
      <c r="BC90" t="s">
        <v>106</v>
      </c>
      <c r="BD90" t="s">
        <v>106</v>
      </c>
      <c r="BE90" t="s">
        <v>106</v>
      </c>
      <c r="BF90">
        <v>0</v>
      </c>
      <c r="BG90">
        <v>0</v>
      </c>
      <c r="BH90">
        <v>0</v>
      </c>
      <c r="BI90" t="s">
        <v>106</v>
      </c>
      <c r="BJ90" t="s">
        <v>106</v>
      </c>
      <c r="BK90">
        <v>0</v>
      </c>
      <c r="BL90" t="s">
        <v>106</v>
      </c>
      <c r="BM90">
        <v>0</v>
      </c>
      <c r="BN90" t="s">
        <v>106</v>
      </c>
      <c r="BO90">
        <v>0</v>
      </c>
      <c r="BP90" t="s">
        <v>106</v>
      </c>
      <c r="BQ90">
        <v>0</v>
      </c>
      <c r="BR90" t="s">
        <v>106</v>
      </c>
      <c r="BS90" t="s">
        <v>106</v>
      </c>
      <c r="BT90" t="s">
        <v>106</v>
      </c>
      <c r="BU90" t="s">
        <v>106</v>
      </c>
      <c r="BV90">
        <v>0</v>
      </c>
      <c r="BW90" t="s">
        <v>106</v>
      </c>
      <c r="BX90">
        <v>0</v>
      </c>
      <c r="BY90">
        <v>0</v>
      </c>
      <c r="BZ90">
        <v>0</v>
      </c>
    </row>
    <row r="91" spans="1:78" x14ac:dyDescent="0.25">
      <c r="A91" t="s">
        <v>1000</v>
      </c>
      <c r="B91">
        <v>3</v>
      </c>
      <c r="C91">
        <v>1</v>
      </c>
      <c r="D91">
        <v>2</v>
      </c>
      <c r="E91">
        <v>0</v>
      </c>
      <c r="F91">
        <v>0</v>
      </c>
      <c r="G91">
        <v>2</v>
      </c>
      <c r="H91">
        <v>1</v>
      </c>
      <c r="I91">
        <v>3</v>
      </c>
      <c r="J91">
        <v>0</v>
      </c>
      <c r="K91">
        <v>0</v>
      </c>
      <c r="L91">
        <v>0</v>
      </c>
      <c r="M91">
        <v>0</v>
      </c>
      <c r="N91">
        <v>3</v>
      </c>
      <c r="O91">
        <v>0</v>
      </c>
      <c r="P91">
        <v>0</v>
      </c>
      <c r="Q91">
        <v>0</v>
      </c>
      <c r="R91">
        <v>3</v>
      </c>
      <c r="S91">
        <v>3</v>
      </c>
      <c r="T91">
        <v>0</v>
      </c>
      <c r="U91">
        <v>0</v>
      </c>
      <c r="V91">
        <v>3</v>
      </c>
      <c r="W91">
        <v>0</v>
      </c>
      <c r="X91">
        <v>0</v>
      </c>
      <c r="Y91">
        <v>2</v>
      </c>
      <c r="Z91">
        <v>1</v>
      </c>
      <c r="AA91">
        <v>3</v>
      </c>
      <c r="AB91">
        <v>1</v>
      </c>
      <c r="AC91">
        <v>2</v>
      </c>
      <c r="AD91">
        <v>1</v>
      </c>
      <c r="AE91">
        <v>0</v>
      </c>
      <c r="AF91">
        <v>3</v>
      </c>
      <c r="AG91">
        <v>0</v>
      </c>
      <c r="AH91">
        <v>0</v>
      </c>
      <c r="AI91">
        <v>3</v>
      </c>
      <c r="AJ91">
        <v>0</v>
      </c>
      <c r="AK91">
        <v>0</v>
      </c>
      <c r="AL91">
        <v>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2</v>
      </c>
      <c r="AY91">
        <v>0</v>
      </c>
      <c r="AZ91">
        <v>0</v>
      </c>
      <c r="BA91">
        <v>0</v>
      </c>
      <c r="BB91">
        <v>1</v>
      </c>
      <c r="BC91">
        <v>0</v>
      </c>
      <c r="BD91">
        <v>0</v>
      </c>
      <c r="BE91">
        <v>2</v>
      </c>
      <c r="BF91">
        <v>1</v>
      </c>
      <c r="BG91">
        <v>2</v>
      </c>
      <c r="BH91">
        <v>1</v>
      </c>
      <c r="BI91">
        <v>0</v>
      </c>
      <c r="BJ91">
        <v>2</v>
      </c>
      <c r="BK91">
        <v>0</v>
      </c>
      <c r="BL91">
        <v>0</v>
      </c>
      <c r="BM91">
        <v>3</v>
      </c>
      <c r="BN91">
        <v>0</v>
      </c>
      <c r="BO91">
        <v>0</v>
      </c>
      <c r="BP91">
        <v>0</v>
      </c>
      <c r="BQ91">
        <v>1</v>
      </c>
      <c r="BR91">
        <v>3</v>
      </c>
      <c r="BS91">
        <v>3</v>
      </c>
      <c r="BT91">
        <v>0</v>
      </c>
      <c r="BU91">
        <v>2</v>
      </c>
      <c r="BV91">
        <v>1</v>
      </c>
      <c r="BW91">
        <v>0</v>
      </c>
      <c r="BX91">
        <v>0</v>
      </c>
      <c r="BY91">
        <v>3</v>
      </c>
      <c r="BZ91">
        <v>0</v>
      </c>
    </row>
    <row r="92" spans="1:78" x14ac:dyDescent="0.25">
      <c r="B92">
        <v>0</v>
      </c>
      <c r="C92">
        <v>0</v>
      </c>
      <c r="D92">
        <v>0</v>
      </c>
      <c r="E92" t="s">
        <v>106</v>
      </c>
      <c r="F92" t="s">
        <v>106</v>
      </c>
      <c r="G92">
        <v>0</v>
      </c>
      <c r="H92">
        <v>0</v>
      </c>
      <c r="I92">
        <v>0</v>
      </c>
      <c r="J92" t="s">
        <v>106</v>
      </c>
      <c r="K92" t="s">
        <v>106</v>
      </c>
      <c r="L92" t="s">
        <v>106</v>
      </c>
      <c r="M92" t="s">
        <v>106</v>
      </c>
      <c r="N92">
        <v>0</v>
      </c>
      <c r="O92" t="s">
        <v>106</v>
      </c>
      <c r="P92" t="s">
        <v>106</v>
      </c>
      <c r="Q92" t="s">
        <v>106</v>
      </c>
      <c r="R92">
        <v>0</v>
      </c>
      <c r="S92">
        <v>0</v>
      </c>
      <c r="T92" t="s">
        <v>106</v>
      </c>
      <c r="U92" t="s">
        <v>106</v>
      </c>
      <c r="V92">
        <v>0</v>
      </c>
      <c r="W92" t="s">
        <v>106</v>
      </c>
      <c r="X92" t="s">
        <v>106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 t="s">
        <v>106</v>
      </c>
      <c r="AF92">
        <v>0</v>
      </c>
      <c r="AG92" t="s">
        <v>106</v>
      </c>
      <c r="AH92" t="s">
        <v>106</v>
      </c>
      <c r="AI92">
        <v>0</v>
      </c>
      <c r="AJ92" t="s">
        <v>106</v>
      </c>
      <c r="AK92" t="s">
        <v>106</v>
      </c>
      <c r="AL92">
        <v>0</v>
      </c>
      <c r="AM92" t="s">
        <v>106</v>
      </c>
      <c r="AN92" t="s">
        <v>106</v>
      </c>
      <c r="AO92" t="s">
        <v>106</v>
      </c>
      <c r="AP92" t="s">
        <v>106</v>
      </c>
      <c r="AQ92" t="s">
        <v>106</v>
      </c>
      <c r="AR92" t="s">
        <v>106</v>
      </c>
      <c r="AS92" t="s">
        <v>106</v>
      </c>
      <c r="AT92" t="s">
        <v>106</v>
      </c>
      <c r="AU92" t="s">
        <v>106</v>
      </c>
      <c r="AV92" t="s">
        <v>106</v>
      </c>
      <c r="AW92" t="s">
        <v>106</v>
      </c>
      <c r="AX92">
        <v>0</v>
      </c>
      <c r="AY92" t="s">
        <v>106</v>
      </c>
      <c r="AZ92" t="s">
        <v>106</v>
      </c>
      <c r="BA92" t="s">
        <v>106</v>
      </c>
      <c r="BB92">
        <v>0</v>
      </c>
      <c r="BC92" t="s">
        <v>106</v>
      </c>
      <c r="BD92" t="s">
        <v>106</v>
      </c>
      <c r="BE92">
        <v>0</v>
      </c>
      <c r="BF92">
        <v>0</v>
      </c>
      <c r="BG92">
        <v>0</v>
      </c>
      <c r="BH92">
        <v>0</v>
      </c>
      <c r="BI92" t="s">
        <v>106</v>
      </c>
      <c r="BJ92">
        <v>0</v>
      </c>
      <c r="BK92" t="s">
        <v>106</v>
      </c>
      <c r="BL92" t="s">
        <v>106</v>
      </c>
      <c r="BM92">
        <v>0</v>
      </c>
      <c r="BN92" t="s">
        <v>106</v>
      </c>
      <c r="BO92" t="s">
        <v>106</v>
      </c>
      <c r="BP92" t="s">
        <v>106</v>
      </c>
      <c r="BQ92">
        <v>0</v>
      </c>
      <c r="BR92">
        <v>0</v>
      </c>
      <c r="BS92">
        <v>0</v>
      </c>
      <c r="BT92" t="s">
        <v>106</v>
      </c>
      <c r="BU92">
        <v>0</v>
      </c>
      <c r="BV92">
        <v>0</v>
      </c>
      <c r="BW92" t="s">
        <v>106</v>
      </c>
      <c r="BX92" t="s">
        <v>106</v>
      </c>
      <c r="BY92">
        <v>0</v>
      </c>
      <c r="BZ92" t="s">
        <v>106</v>
      </c>
    </row>
    <row r="93" spans="1:78" x14ac:dyDescent="0.25">
      <c r="A93" t="s">
        <v>1001</v>
      </c>
      <c r="B93">
        <v>3</v>
      </c>
      <c r="C93">
        <v>2</v>
      </c>
      <c r="D93">
        <v>1</v>
      </c>
      <c r="E93">
        <v>0</v>
      </c>
      <c r="F93">
        <v>0</v>
      </c>
      <c r="G93">
        <v>0</v>
      </c>
      <c r="H93">
        <v>3</v>
      </c>
      <c r="I93">
        <v>2</v>
      </c>
      <c r="J93">
        <v>0</v>
      </c>
      <c r="K93">
        <v>0</v>
      </c>
      <c r="L93">
        <v>1</v>
      </c>
      <c r="M93">
        <v>1</v>
      </c>
      <c r="N93">
        <v>2</v>
      </c>
      <c r="O93">
        <v>0</v>
      </c>
      <c r="P93">
        <v>0</v>
      </c>
      <c r="Q93">
        <v>1</v>
      </c>
      <c r="R93">
        <v>2</v>
      </c>
      <c r="S93">
        <v>2</v>
      </c>
      <c r="T93">
        <v>1</v>
      </c>
      <c r="U93">
        <v>0</v>
      </c>
      <c r="V93">
        <v>2</v>
      </c>
      <c r="W93">
        <v>1</v>
      </c>
      <c r="X93">
        <v>0</v>
      </c>
      <c r="Y93">
        <v>1</v>
      </c>
      <c r="Z93">
        <v>2</v>
      </c>
      <c r="AA93">
        <v>3</v>
      </c>
      <c r="AB93">
        <v>2</v>
      </c>
      <c r="AC93">
        <v>0</v>
      </c>
      <c r="AD93">
        <v>3</v>
      </c>
      <c r="AE93">
        <v>0</v>
      </c>
      <c r="AF93">
        <v>3</v>
      </c>
      <c r="AG93">
        <v>0</v>
      </c>
      <c r="AH93">
        <v>0</v>
      </c>
      <c r="AI93">
        <v>2</v>
      </c>
      <c r="AJ93">
        <v>0</v>
      </c>
      <c r="AK93">
        <v>1</v>
      </c>
      <c r="AL93">
        <v>0</v>
      </c>
      <c r="AM93">
        <v>1</v>
      </c>
      <c r="AN93">
        <v>0</v>
      </c>
      <c r="AO93">
        <v>2</v>
      </c>
      <c r="AP93">
        <v>0</v>
      </c>
      <c r="AQ93">
        <v>0</v>
      </c>
      <c r="AR93">
        <v>0</v>
      </c>
      <c r="AS93">
        <v>0</v>
      </c>
      <c r="AT93">
        <v>1</v>
      </c>
      <c r="AU93">
        <v>0</v>
      </c>
      <c r="AV93">
        <v>0</v>
      </c>
      <c r="AW93">
        <v>1</v>
      </c>
      <c r="AX93">
        <v>0</v>
      </c>
      <c r="AY93">
        <v>0</v>
      </c>
      <c r="AZ93">
        <v>1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3</v>
      </c>
      <c r="BG93">
        <v>2</v>
      </c>
      <c r="BH93">
        <v>1</v>
      </c>
      <c r="BI93">
        <v>0</v>
      </c>
      <c r="BJ93">
        <v>1</v>
      </c>
      <c r="BK93">
        <v>1</v>
      </c>
      <c r="BL93">
        <v>0</v>
      </c>
      <c r="BM93">
        <v>0</v>
      </c>
      <c r="BN93">
        <v>0</v>
      </c>
      <c r="BO93">
        <v>3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2</v>
      </c>
      <c r="BY93">
        <v>3</v>
      </c>
      <c r="BZ93">
        <v>1</v>
      </c>
    </row>
    <row r="94" spans="1:78" x14ac:dyDescent="0.25">
      <c r="B94">
        <v>0</v>
      </c>
      <c r="C94">
        <v>0</v>
      </c>
      <c r="D94">
        <v>0</v>
      </c>
      <c r="E94" t="s">
        <v>106</v>
      </c>
      <c r="F94" t="s">
        <v>106</v>
      </c>
      <c r="G94" t="s">
        <v>106</v>
      </c>
      <c r="H94">
        <v>0</v>
      </c>
      <c r="I94">
        <v>0</v>
      </c>
      <c r="J94" t="s">
        <v>106</v>
      </c>
      <c r="K94" t="s">
        <v>106</v>
      </c>
      <c r="L94">
        <v>0</v>
      </c>
      <c r="M94">
        <v>0</v>
      </c>
      <c r="N94">
        <v>0</v>
      </c>
      <c r="O94" t="s">
        <v>106</v>
      </c>
      <c r="P94" t="s">
        <v>106</v>
      </c>
      <c r="Q94">
        <v>0</v>
      </c>
      <c r="R94">
        <v>0</v>
      </c>
      <c r="S94">
        <v>0</v>
      </c>
      <c r="T94">
        <v>0</v>
      </c>
      <c r="U94" t="s">
        <v>106</v>
      </c>
      <c r="V94">
        <v>0</v>
      </c>
      <c r="W94">
        <v>0</v>
      </c>
      <c r="X94" t="s">
        <v>106</v>
      </c>
      <c r="Y94">
        <v>0</v>
      </c>
      <c r="Z94">
        <v>0</v>
      </c>
      <c r="AA94">
        <v>0</v>
      </c>
      <c r="AB94">
        <v>0</v>
      </c>
      <c r="AC94" t="s">
        <v>106</v>
      </c>
      <c r="AD94">
        <v>0</v>
      </c>
      <c r="AE94" t="s">
        <v>106</v>
      </c>
      <c r="AF94">
        <v>0</v>
      </c>
      <c r="AG94" t="s">
        <v>106</v>
      </c>
      <c r="AH94" t="s">
        <v>106</v>
      </c>
      <c r="AI94">
        <v>0</v>
      </c>
      <c r="AJ94" t="s">
        <v>106</v>
      </c>
      <c r="AK94">
        <v>0</v>
      </c>
      <c r="AL94" t="s">
        <v>106</v>
      </c>
      <c r="AM94">
        <v>0</v>
      </c>
      <c r="AN94" t="s">
        <v>106</v>
      </c>
      <c r="AO94">
        <v>0</v>
      </c>
      <c r="AP94" t="s">
        <v>106</v>
      </c>
      <c r="AQ94" t="s">
        <v>106</v>
      </c>
      <c r="AR94" t="s">
        <v>106</v>
      </c>
      <c r="AS94" t="s">
        <v>106</v>
      </c>
      <c r="AT94">
        <v>0</v>
      </c>
      <c r="AU94" t="s">
        <v>106</v>
      </c>
      <c r="AV94" t="s">
        <v>106</v>
      </c>
      <c r="AW94" s="7">
        <v>0.01</v>
      </c>
      <c r="AX94" t="s">
        <v>106</v>
      </c>
      <c r="AY94" t="s">
        <v>106</v>
      </c>
      <c r="AZ94">
        <v>0</v>
      </c>
      <c r="BA94" t="s">
        <v>106</v>
      </c>
      <c r="BB94" t="s">
        <v>106</v>
      </c>
      <c r="BC94" t="s">
        <v>106</v>
      </c>
      <c r="BD94" t="s">
        <v>106</v>
      </c>
      <c r="BE94" t="s">
        <v>106</v>
      </c>
      <c r="BF94">
        <v>0</v>
      </c>
      <c r="BG94">
        <v>0</v>
      </c>
      <c r="BH94">
        <v>0</v>
      </c>
      <c r="BI94" t="s">
        <v>106</v>
      </c>
      <c r="BJ94">
        <v>0</v>
      </c>
      <c r="BK94">
        <v>0</v>
      </c>
      <c r="BL94" t="s">
        <v>106</v>
      </c>
      <c r="BM94" t="s">
        <v>106</v>
      </c>
      <c r="BN94" t="s">
        <v>106</v>
      </c>
      <c r="BO94">
        <v>0</v>
      </c>
      <c r="BP94" t="s">
        <v>106</v>
      </c>
      <c r="BQ94" t="s">
        <v>106</v>
      </c>
      <c r="BR94" t="s">
        <v>106</v>
      </c>
      <c r="BS94" t="s">
        <v>106</v>
      </c>
      <c r="BT94" t="s">
        <v>106</v>
      </c>
      <c r="BU94" t="s">
        <v>106</v>
      </c>
      <c r="BV94" t="s">
        <v>106</v>
      </c>
      <c r="BW94" t="s">
        <v>106</v>
      </c>
      <c r="BX94">
        <v>0</v>
      </c>
      <c r="BY94">
        <v>0</v>
      </c>
      <c r="BZ94">
        <v>0</v>
      </c>
    </row>
    <row r="95" spans="1:78" x14ac:dyDescent="0.25">
      <c r="A95" t="s">
        <v>1002</v>
      </c>
      <c r="B95">
        <v>3</v>
      </c>
      <c r="C95">
        <v>3</v>
      </c>
      <c r="D95">
        <v>0</v>
      </c>
      <c r="E95">
        <v>0</v>
      </c>
      <c r="F95">
        <v>0</v>
      </c>
      <c r="G95">
        <v>2</v>
      </c>
      <c r="H95">
        <v>1</v>
      </c>
      <c r="I95">
        <v>2</v>
      </c>
      <c r="J95">
        <v>0</v>
      </c>
      <c r="K95">
        <v>0</v>
      </c>
      <c r="L95">
        <v>1</v>
      </c>
      <c r="M95">
        <v>0</v>
      </c>
      <c r="N95">
        <v>2</v>
      </c>
      <c r="O95">
        <v>1</v>
      </c>
      <c r="P95">
        <v>0</v>
      </c>
      <c r="Q95">
        <v>1</v>
      </c>
      <c r="R95">
        <v>2</v>
      </c>
      <c r="S95">
        <v>3</v>
      </c>
      <c r="T95">
        <v>0</v>
      </c>
      <c r="U95">
        <v>0</v>
      </c>
      <c r="V95">
        <v>3</v>
      </c>
      <c r="W95">
        <v>0</v>
      </c>
      <c r="X95">
        <v>0</v>
      </c>
      <c r="Y95">
        <v>2</v>
      </c>
      <c r="Z95">
        <v>1</v>
      </c>
      <c r="AA95">
        <v>3</v>
      </c>
      <c r="AB95">
        <v>1</v>
      </c>
      <c r="AC95">
        <v>0</v>
      </c>
      <c r="AD95">
        <v>3</v>
      </c>
      <c r="AE95">
        <v>0</v>
      </c>
      <c r="AF95">
        <v>0</v>
      </c>
      <c r="AG95">
        <v>2</v>
      </c>
      <c r="AH95">
        <v>0</v>
      </c>
      <c r="AI95">
        <v>2</v>
      </c>
      <c r="AJ95">
        <v>0</v>
      </c>
      <c r="AK95">
        <v>0</v>
      </c>
      <c r="AL95">
        <v>2</v>
      </c>
      <c r="AM95">
        <v>1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</v>
      </c>
      <c r="AU95">
        <v>1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1</v>
      </c>
      <c r="BC95">
        <v>0</v>
      </c>
      <c r="BD95">
        <v>0</v>
      </c>
      <c r="BE95">
        <v>0</v>
      </c>
      <c r="BF95">
        <v>3</v>
      </c>
      <c r="BG95">
        <v>3</v>
      </c>
      <c r="BH95">
        <v>0</v>
      </c>
      <c r="BI95">
        <v>1</v>
      </c>
      <c r="BJ95">
        <v>2</v>
      </c>
      <c r="BK95">
        <v>0</v>
      </c>
      <c r="BL95">
        <v>0</v>
      </c>
      <c r="BM95">
        <v>1</v>
      </c>
      <c r="BN95">
        <v>2</v>
      </c>
      <c r="BO95">
        <v>0</v>
      </c>
      <c r="BP95">
        <v>0</v>
      </c>
      <c r="BQ95">
        <v>2</v>
      </c>
      <c r="BR95">
        <v>2</v>
      </c>
      <c r="BS95">
        <v>2</v>
      </c>
      <c r="BT95">
        <v>0</v>
      </c>
      <c r="BU95">
        <v>0</v>
      </c>
      <c r="BV95">
        <v>1</v>
      </c>
      <c r="BW95">
        <v>1</v>
      </c>
      <c r="BX95">
        <v>1</v>
      </c>
      <c r="BY95">
        <v>2</v>
      </c>
      <c r="BZ95">
        <v>1</v>
      </c>
    </row>
    <row r="96" spans="1:78" x14ac:dyDescent="0.25">
      <c r="B96">
        <v>0</v>
      </c>
      <c r="C96">
        <v>0</v>
      </c>
      <c r="D96" t="s">
        <v>106</v>
      </c>
      <c r="E96" t="s">
        <v>106</v>
      </c>
      <c r="F96" t="s">
        <v>106</v>
      </c>
      <c r="G96">
        <v>0</v>
      </c>
      <c r="H96">
        <v>0</v>
      </c>
      <c r="I96">
        <v>0</v>
      </c>
      <c r="J96" t="s">
        <v>106</v>
      </c>
      <c r="K96" t="s">
        <v>106</v>
      </c>
      <c r="L96">
        <v>0</v>
      </c>
      <c r="M96" t="s">
        <v>106</v>
      </c>
      <c r="N96">
        <v>0</v>
      </c>
      <c r="O96">
        <v>0</v>
      </c>
      <c r="P96" t="s">
        <v>106</v>
      </c>
      <c r="Q96">
        <v>0</v>
      </c>
      <c r="R96">
        <v>0</v>
      </c>
      <c r="S96">
        <v>0</v>
      </c>
      <c r="T96" t="s">
        <v>106</v>
      </c>
      <c r="U96" t="s">
        <v>106</v>
      </c>
      <c r="V96">
        <v>0</v>
      </c>
      <c r="W96" t="s">
        <v>106</v>
      </c>
      <c r="X96" t="s">
        <v>106</v>
      </c>
      <c r="Y96">
        <v>0</v>
      </c>
      <c r="Z96">
        <v>0</v>
      </c>
      <c r="AA96">
        <v>0</v>
      </c>
      <c r="AB96">
        <v>0</v>
      </c>
      <c r="AC96" t="s">
        <v>106</v>
      </c>
      <c r="AD96">
        <v>0</v>
      </c>
      <c r="AE96" t="s">
        <v>106</v>
      </c>
      <c r="AF96" t="s">
        <v>106</v>
      </c>
      <c r="AG96">
        <v>0</v>
      </c>
      <c r="AH96" t="s">
        <v>106</v>
      </c>
      <c r="AI96">
        <v>0</v>
      </c>
      <c r="AJ96" t="s">
        <v>106</v>
      </c>
      <c r="AK96" t="s">
        <v>106</v>
      </c>
      <c r="AL96">
        <v>0</v>
      </c>
      <c r="AM96">
        <v>0</v>
      </c>
      <c r="AN96" t="s">
        <v>106</v>
      </c>
      <c r="AO96" t="s">
        <v>106</v>
      </c>
      <c r="AP96" t="s">
        <v>106</v>
      </c>
      <c r="AQ96" t="s">
        <v>106</v>
      </c>
      <c r="AR96" t="s">
        <v>106</v>
      </c>
      <c r="AS96" t="s">
        <v>106</v>
      </c>
      <c r="AT96">
        <v>0</v>
      </c>
      <c r="AU96">
        <v>0</v>
      </c>
      <c r="AV96" t="s">
        <v>106</v>
      </c>
      <c r="AW96" t="s">
        <v>106</v>
      </c>
      <c r="AX96" t="s">
        <v>106</v>
      </c>
      <c r="AY96" t="s">
        <v>106</v>
      </c>
      <c r="AZ96" t="s">
        <v>106</v>
      </c>
      <c r="BA96" t="s">
        <v>106</v>
      </c>
      <c r="BB96">
        <v>0</v>
      </c>
      <c r="BC96" t="s">
        <v>106</v>
      </c>
      <c r="BD96" t="s">
        <v>106</v>
      </c>
      <c r="BE96" t="s">
        <v>106</v>
      </c>
      <c r="BF96">
        <v>0</v>
      </c>
      <c r="BG96">
        <v>0</v>
      </c>
      <c r="BH96" t="s">
        <v>106</v>
      </c>
      <c r="BI96">
        <v>0</v>
      </c>
      <c r="BJ96">
        <v>0</v>
      </c>
      <c r="BK96" t="s">
        <v>106</v>
      </c>
      <c r="BL96" t="s">
        <v>106</v>
      </c>
      <c r="BM96">
        <v>0</v>
      </c>
      <c r="BN96">
        <v>0</v>
      </c>
      <c r="BO96" t="s">
        <v>106</v>
      </c>
      <c r="BP96" t="s">
        <v>106</v>
      </c>
      <c r="BQ96">
        <v>0</v>
      </c>
      <c r="BR96">
        <v>0</v>
      </c>
      <c r="BS96">
        <v>0</v>
      </c>
      <c r="BT96" t="s">
        <v>106</v>
      </c>
      <c r="BU96" t="s">
        <v>106</v>
      </c>
      <c r="BV96">
        <v>0</v>
      </c>
      <c r="BW96">
        <v>0</v>
      </c>
      <c r="BX96">
        <v>0</v>
      </c>
      <c r="BY96">
        <v>0</v>
      </c>
      <c r="BZ96">
        <v>0</v>
      </c>
    </row>
    <row r="97" spans="1:78" x14ac:dyDescent="0.25">
      <c r="A97" t="s">
        <v>1003</v>
      </c>
      <c r="B97">
        <v>3</v>
      </c>
      <c r="C97">
        <v>2</v>
      </c>
      <c r="D97">
        <v>1</v>
      </c>
      <c r="E97">
        <v>0</v>
      </c>
      <c r="F97">
        <v>0</v>
      </c>
      <c r="G97">
        <v>2</v>
      </c>
      <c r="H97">
        <v>1</v>
      </c>
      <c r="I97">
        <v>2</v>
      </c>
      <c r="J97">
        <v>0</v>
      </c>
      <c r="K97">
        <v>1</v>
      </c>
      <c r="L97">
        <v>0</v>
      </c>
      <c r="M97">
        <v>0</v>
      </c>
      <c r="N97">
        <v>2</v>
      </c>
      <c r="O97">
        <v>0</v>
      </c>
      <c r="P97">
        <v>1</v>
      </c>
      <c r="Q97">
        <v>0</v>
      </c>
      <c r="R97">
        <v>3</v>
      </c>
      <c r="S97">
        <v>3</v>
      </c>
      <c r="T97">
        <v>0</v>
      </c>
      <c r="U97">
        <v>0</v>
      </c>
      <c r="V97">
        <v>2</v>
      </c>
      <c r="W97">
        <v>0</v>
      </c>
      <c r="X97">
        <v>1</v>
      </c>
      <c r="Y97">
        <v>0</v>
      </c>
      <c r="Z97">
        <v>3</v>
      </c>
      <c r="AA97">
        <v>3</v>
      </c>
      <c r="AB97">
        <v>3</v>
      </c>
      <c r="AC97">
        <v>0</v>
      </c>
      <c r="AD97">
        <v>0</v>
      </c>
      <c r="AE97">
        <v>3</v>
      </c>
      <c r="AF97">
        <v>1</v>
      </c>
      <c r="AG97">
        <v>0</v>
      </c>
      <c r="AH97">
        <v>0</v>
      </c>
      <c r="AI97">
        <v>3</v>
      </c>
      <c r="AJ97">
        <v>0</v>
      </c>
      <c r="AK97">
        <v>0</v>
      </c>
      <c r="AL97">
        <v>1</v>
      </c>
      <c r="AM97">
        <v>0</v>
      </c>
      <c r="AN97">
        <v>0</v>
      </c>
      <c r="AO97">
        <v>2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3</v>
      </c>
      <c r="BG97">
        <v>0</v>
      </c>
      <c r="BH97">
        <v>3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</v>
      </c>
      <c r="BP97">
        <v>2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1</v>
      </c>
      <c r="BY97">
        <v>1</v>
      </c>
      <c r="BZ97">
        <v>1</v>
      </c>
    </row>
    <row r="98" spans="1:78" x14ac:dyDescent="0.25">
      <c r="B98">
        <v>0</v>
      </c>
      <c r="C98">
        <v>0</v>
      </c>
      <c r="D98">
        <v>0</v>
      </c>
      <c r="E98" t="s">
        <v>106</v>
      </c>
      <c r="F98" t="s">
        <v>106</v>
      </c>
      <c r="G98">
        <v>0</v>
      </c>
      <c r="H98">
        <v>0</v>
      </c>
      <c r="I98">
        <v>0</v>
      </c>
      <c r="J98" t="s">
        <v>106</v>
      </c>
      <c r="K98">
        <v>0</v>
      </c>
      <c r="L98" t="s">
        <v>106</v>
      </c>
      <c r="M98" t="s">
        <v>106</v>
      </c>
      <c r="N98">
        <v>0</v>
      </c>
      <c r="O98" t="s">
        <v>106</v>
      </c>
      <c r="P98">
        <v>0</v>
      </c>
      <c r="Q98" t="s">
        <v>106</v>
      </c>
      <c r="R98">
        <v>0</v>
      </c>
      <c r="S98">
        <v>0</v>
      </c>
      <c r="T98" t="s">
        <v>106</v>
      </c>
      <c r="U98" t="s">
        <v>106</v>
      </c>
      <c r="V98">
        <v>0</v>
      </c>
      <c r="W98" t="s">
        <v>106</v>
      </c>
      <c r="X98">
        <v>0</v>
      </c>
      <c r="Y98" t="s">
        <v>106</v>
      </c>
      <c r="Z98">
        <v>0</v>
      </c>
      <c r="AA98">
        <v>0</v>
      </c>
      <c r="AB98">
        <v>0</v>
      </c>
      <c r="AC98" t="s">
        <v>106</v>
      </c>
      <c r="AD98" t="s">
        <v>106</v>
      </c>
      <c r="AE98">
        <v>0</v>
      </c>
      <c r="AF98">
        <v>0</v>
      </c>
      <c r="AG98" t="s">
        <v>106</v>
      </c>
      <c r="AH98" t="s">
        <v>106</v>
      </c>
      <c r="AI98">
        <v>0</v>
      </c>
      <c r="AJ98" t="s">
        <v>106</v>
      </c>
      <c r="AK98" t="s">
        <v>106</v>
      </c>
      <c r="AL98">
        <v>0</v>
      </c>
      <c r="AM98" t="s">
        <v>106</v>
      </c>
      <c r="AN98" t="s">
        <v>106</v>
      </c>
      <c r="AO98">
        <v>0</v>
      </c>
      <c r="AP98">
        <v>0</v>
      </c>
      <c r="AQ98" t="s">
        <v>106</v>
      </c>
      <c r="AR98" t="s">
        <v>106</v>
      </c>
      <c r="AS98" t="s">
        <v>106</v>
      </c>
      <c r="AT98" t="s">
        <v>106</v>
      </c>
      <c r="AU98" t="s">
        <v>106</v>
      </c>
      <c r="AV98" t="s">
        <v>106</v>
      </c>
      <c r="AW98" s="7">
        <v>0.01</v>
      </c>
      <c r="AX98" t="s">
        <v>106</v>
      </c>
      <c r="AY98" t="s">
        <v>106</v>
      </c>
      <c r="AZ98" t="s">
        <v>106</v>
      </c>
      <c r="BA98" t="s">
        <v>106</v>
      </c>
      <c r="BB98" t="s">
        <v>106</v>
      </c>
      <c r="BC98" t="s">
        <v>106</v>
      </c>
      <c r="BD98" t="s">
        <v>106</v>
      </c>
      <c r="BE98" t="s">
        <v>106</v>
      </c>
      <c r="BF98">
        <v>0</v>
      </c>
      <c r="BG98" t="s">
        <v>106</v>
      </c>
      <c r="BH98">
        <v>0</v>
      </c>
      <c r="BI98" t="s">
        <v>106</v>
      </c>
      <c r="BJ98" t="s">
        <v>106</v>
      </c>
      <c r="BK98" t="s">
        <v>106</v>
      </c>
      <c r="BL98" t="s">
        <v>106</v>
      </c>
      <c r="BM98" t="s">
        <v>106</v>
      </c>
      <c r="BN98" t="s">
        <v>106</v>
      </c>
      <c r="BO98">
        <v>0</v>
      </c>
      <c r="BP98">
        <v>0</v>
      </c>
      <c r="BQ98" t="s">
        <v>106</v>
      </c>
      <c r="BR98" t="s">
        <v>106</v>
      </c>
      <c r="BS98" t="s">
        <v>106</v>
      </c>
      <c r="BT98" t="s">
        <v>106</v>
      </c>
      <c r="BU98" t="s">
        <v>106</v>
      </c>
      <c r="BV98" t="s">
        <v>106</v>
      </c>
      <c r="BW98" t="s">
        <v>106</v>
      </c>
      <c r="BX98">
        <v>0</v>
      </c>
      <c r="BY98">
        <v>0</v>
      </c>
      <c r="BZ98">
        <v>0</v>
      </c>
    </row>
    <row r="99" spans="1:78" x14ac:dyDescent="0.25">
      <c r="A99" t="s">
        <v>1004</v>
      </c>
      <c r="B99">
        <v>2</v>
      </c>
      <c r="C99">
        <v>2</v>
      </c>
      <c r="D99">
        <v>0</v>
      </c>
      <c r="E99">
        <v>0</v>
      </c>
      <c r="F99">
        <v>0</v>
      </c>
      <c r="G99">
        <v>2</v>
      </c>
      <c r="H99">
        <v>1</v>
      </c>
      <c r="I99">
        <v>0</v>
      </c>
      <c r="J99">
        <v>2</v>
      </c>
      <c r="K99">
        <v>0</v>
      </c>
      <c r="L99">
        <v>1</v>
      </c>
      <c r="M99">
        <v>1</v>
      </c>
      <c r="N99">
        <v>2</v>
      </c>
      <c r="O99">
        <v>0</v>
      </c>
      <c r="P99">
        <v>0</v>
      </c>
      <c r="Q99">
        <v>0</v>
      </c>
      <c r="R99">
        <v>2</v>
      </c>
      <c r="S99">
        <v>2</v>
      </c>
      <c r="T99">
        <v>1</v>
      </c>
      <c r="U99">
        <v>0</v>
      </c>
      <c r="V99">
        <v>2</v>
      </c>
      <c r="W99">
        <v>0</v>
      </c>
      <c r="X99">
        <v>1</v>
      </c>
      <c r="Y99">
        <v>0</v>
      </c>
      <c r="Z99">
        <v>2</v>
      </c>
      <c r="AA99">
        <v>2</v>
      </c>
      <c r="AB99">
        <v>2</v>
      </c>
      <c r="AC99">
        <v>0</v>
      </c>
      <c r="AD99">
        <v>2</v>
      </c>
      <c r="AE99">
        <v>0</v>
      </c>
      <c r="AF99">
        <v>2</v>
      </c>
      <c r="AG99">
        <v>0</v>
      </c>
      <c r="AH99">
        <v>0</v>
      </c>
      <c r="AI99">
        <v>2</v>
      </c>
      <c r="AJ99">
        <v>1</v>
      </c>
      <c r="AK99">
        <v>0</v>
      </c>
      <c r="AL99">
        <v>2</v>
      </c>
      <c r="AM99">
        <v>0</v>
      </c>
      <c r="AN99">
        <v>0</v>
      </c>
      <c r="AO99">
        <v>1</v>
      </c>
      <c r="AP99">
        <v>0</v>
      </c>
      <c r="AQ99">
        <v>2</v>
      </c>
      <c r="AR99">
        <v>0</v>
      </c>
      <c r="AS99">
        <v>0</v>
      </c>
      <c r="AT99">
        <v>1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2</v>
      </c>
      <c r="BG99">
        <v>2</v>
      </c>
      <c r="BH99">
        <v>1</v>
      </c>
      <c r="BI99">
        <v>2</v>
      </c>
      <c r="BJ99">
        <v>0</v>
      </c>
      <c r="BK99">
        <v>0</v>
      </c>
      <c r="BL99">
        <v>0</v>
      </c>
      <c r="BM99">
        <v>0</v>
      </c>
      <c r="BN99">
        <v>2</v>
      </c>
      <c r="BO99">
        <v>0</v>
      </c>
      <c r="BP99">
        <v>1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1</v>
      </c>
      <c r="BY99">
        <v>1</v>
      </c>
      <c r="BZ99">
        <v>1</v>
      </c>
    </row>
    <row r="100" spans="1:78" x14ac:dyDescent="0.25">
      <c r="B100">
        <v>0</v>
      </c>
      <c r="C100">
        <v>0</v>
      </c>
      <c r="D100" t="s">
        <v>106</v>
      </c>
      <c r="E100" t="s">
        <v>106</v>
      </c>
      <c r="F100" t="s">
        <v>106</v>
      </c>
      <c r="G100">
        <v>0</v>
      </c>
      <c r="H100">
        <v>0</v>
      </c>
      <c r="I100" t="s">
        <v>106</v>
      </c>
      <c r="J100">
        <v>0</v>
      </c>
      <c r="K100" t="s">
        <v>106</v>
      </c>
      <c r="L100">
        <v>0</v>
      </c>
      <c r="M100">
        <v>0</v>
      </c>
      <c r="N100">
        <v>0</v>
      </c>
      <c r="O100" t="s">
        <v>106</v>
      </c>
      <c r="P100" t="s">
        <v>106</v>
      </c>
      <c r="Q100" t="s">
        <v>106</v>
      </c>
      <c r="R100">
        <v>0</v>
      </c>
      <c r="S100">
        <v>0</v>
      </c>
      <c r="T100">
        <v>0</v>
      </c>
      <c r="U100" t="s">
        <v>106</v>
      </c>
      <c r="V100">
        <v>0</v>
      </c>
      <c r="W100" t="s">
        <v>106</v>
      </c>
      <c r="X100">
        <v>0</v>
      </c>
      <c r="Y100" t="s">
        <v>106</v>
      </c>
      <c r="Z100">
        <v>0</v>
      </c>
      <c r="AA100">
        <v>0</v>
      </c>
      <c r="AB100">
        <v>0</v>
      </c>
      <c r="AC100" t="s">
        <v>106</v>
      </c>
      <c r="AD100">
        <v>0</v>
      </c>
      <c r="AE100" t="s">
        <v>106</v>
      </c>
      <c r="AF100">
        <v>0</v>
      </c>
      <c r="AG100" t="s">
        <v>106</v>
      </c>
      <c r="AH100" t="s">
        <v>106</v>
      </c>
      <c r="AI100">
        <v>0</v>
      </c>
      <c r="AJ100">
        <v>0</v>
      </c>
      <c r="AK100" t="s">
        <v>106</v>
      </c>
      <c r="AL100">
        <v>0</v>
      </c>
      <c r="AM100" t="s">
        <v>106</v>
      </c>
      <c r="AN100" t="s">
        <v>106</v>
      </c>
      <c r="AO100">
        <v>0</v>
      </c>
      <c r="AP100" t="s">
        <v>106</v>
      </c>
      <c r="AQ100">
        <v>0</v>
      </c>
      <c r="AR100" t="s">
        <v>106</v>
      </c>
      <c r="AS100" t="s">
        <v>106</v>
      </c>
      <c r="AT100">
        <v>0</v>
      </c>
      <c r="AU100" t="s">
        <v>106</v>
      </c>
      <c r="AV100" t="s">
        <v>106</v>
      </c>
      <c r="AW100" t="s">
        <v>106</v>
      </c>
      <c r="AX100" t="s">
        <v>106</v>
      </c>
      <c r="AY100" t="s">
        <v>106</v>
      </c>
      <c r="AZ100" t="s">
        <v>106</v>
      </c>
      <c r="BA100" t="s">
        <v>106</v>
      </c>
      <c r="BB100" t="s">
        <v>106</v>
      </c>
      <c r="BC100" t="s">
        <v>106</v>
      </c>
      <c r="BD100" t="s">
        <v>106</v>
      </c>
      <c r="BE100" t="s">
        <v>106</v>
      </c>
      <c r="BF100">
        <v>0</v>
      </c>
      <c r="BG100">
        <v>0</v>
      </c>
      <c r="BH100">
        <v>0</v>
      </c>
      <c r="BI100">
        <v>0</v>
      </c>
      <c r="BJ100" t="s">
        <v>106</v>
      </c>
      <c r="BK100" t="s">
        <v>106</v>
      </c>
      <c r="BL100" t="s">
        <v>106</v>
      </c>
      <c r="BM100" t="s">
        <v>106</v>
      </c>
      <c r="BN100">
        <v>0</v>
      </c>
      <c r="BO100" t="s">
        <v>106</v>
      </c>
      <c r="BP100">
        <v>0</v>
      </c>
      <c r="BQ100" t="s">
        <v>106</v>
      </c>
      <c r="BR100" t="s">
        <v>106</v>
      </c>
      <c r="BS100" t="s">
        <v>106</v>
      </c>
      <c r="BT100" t="s">
        <v>106</v>
      </c>
      <c r="BU100" t="s">
        <v>106</v>
      </c>
      <c r="BV100" t="s">
        <v>106</v>
      </c>
      <c r="BW100" t="s">
        <v>106</v>
      </c>
      <c r="BX100">
        <v>0</v>
      </c>
      <c r="BY100">
        <v>0</v>
      </c>
      <c r="BZ100">
        <v>0</v>
      </c>
    </row>
    <row r="101" spans="1:78" x14ac:dyDescent="0.25">
      <c r="A101" t="s">
        <v>1005</v>
      </c>
      <c r="B101">
        <v>2</v>
      </c>
      <c r="C101">
        <v>2</v>
      </c>
      <c r="D101">
        <v>0</v>
      </c>
      <c r="E101">
        <v>0</v>
      </c>
      <c r="F101">
        <v>0</v>
      </c>
      <c r="G101">
        <v>1</v>
      </c>
      <c r="H101">
        <v>2</v>
      </c>
      <c r="I101">
        <v>0</v>
      </c>
      <c r="J101">
        <v>0</v>
      </c>
      <c r="K101">
        <v>1</v>
      </c>
      <c r="L101">
        <v>1</v>
      </c>
      <c r="M101">
        <v>1</v>
      </c>
      <c r="N101">
        <v>1</v>
      </c>
      <c r="O101">
        <v>0</v>
      </c>
      <c r="P101">
        <v>0</v>
      </c>
      <c r="Q101">
        <v>1</v>
      </c>
      <c r="R101">
        <v>2</v>
      </c>
      <c r="S101">
        <v>1</v>
      </c>
      <c r="T101">
        <v>0</v>
      </c>
      <c r="U101">
        <v>1</v>
      </c>
      <c r="V101">
        <v>2</v>
      </c>
      <c r="W101">
        <v>0</v>
      </c>
      <c r="X101">
        <v>1</v>
      </c>
      <c r="Y101">
        <v>0</v>
      </c>
      <c r="Z101">
        <v>2</v>
      </c>
      <c r="AA101">
        <v>2</v>
      </c>
      <c r="AB101">
        <v>2</v>
      </c>
      <c r="AC101">
        <v>0</v>
      </c>
      <c r="AD101">
        <v>1</v>
      </c>
      <c r="AE101">
        <v>1</v>
      </c>
      <c r="AF101">
        <v>2</v>
      </c>
      <c r="AG101">
        <v>0</v>
      </c>
      <c r="AH101">
        <v>0</v>
      </c>
      <c r="AI101">
        <v>2</v>
      </c>
      <c r="AJ101">
        <v>0</v>
      </c>
      <c r="AK101">
        <v>1</v>
      </c>
      <c r="AL101">
        <v>1</v>
      </c>
      <c r="AM101">
        <v>1</v>
      </c>
      <c r="AN101">
        <v>0</v>
      </c>
      <c r="AO101">
        <v>1</v>
      </c>
      <c r="AP101">
        <v>1</v>
      </c>
      <c r="AQ101">
        <v>0</v>
      </c>
      <c r="AR101">
        <v>0</v>
      </c>
      <c r="AS101">
        <v>0</v>
      </c>
      <c r="AT101">
        <v>1</v>
      </c>
      <c r="AU101">
        <v>0</v>
      </c>
      <c r="AV101">
        <v>1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1</v>
      </c>
      <c r="BF101">
        <v>2</v>
      </c>
      <c r="BG101">
        <v>2</v>
      </c>
      <c r="BH101">
        <v>1</v>
      </c>
      <c r="BI101">
        <v>2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2</v>
      </c>
      <c r="BQ101">
        <v>0</v>
      </c>
      <c r="BR101">
        <v>1</v>
      </c>
      <c r="BS101">
        <v>0</v>
      </c>
      <c r="BT101">
        <v>0</v>
      </c>
      <c r="BU101">
        <v>1</v>
      </c>
      <c r="BV101">
        <v>0</v>
      </c>
      <c r="BW101">
        <v>0</v>
      </c>
      <c r="BX101">
        <v>1</v>
      </c>
      <c r="BY101">
        <v>1</v>
      </c>
      <c r="BZ101">
        <v>1</v>
      </c>
    </row>
    <row r="102" spans="1:78" x14ac:dyDescent="0.25">
      <c r="B102">
        <v>0</v>
      </c>
      <c r="C102">
        <v>0</v>
      </c>
      <c r="D102" t="s">
        <v>106</v>
      </c>
      <c r="E102" t="s">
        <v>106</v>
      </c>
      <c r="F102" t="s">
        <v>106</v>
      </c>
      <c r="G102">
        <v>0</v>
      </c>
      <c r="H102">
        <v>0</v>
      </c>
      <c r="I102" t="s">
        <v>106</v>
      </c>
      <c r="J102" t="s">
        <v>106</v>
      </c>
      <c r="K102">
        <v>0</v>
      </c>
      <c r="L102">
        <v>0</v>
      </c>
      <c r="M102">
        <v>0</v>
      </c>
      <c r="N102">
        <v>0</v>
      </c>
      <c r="O102" t="s">
        <v>106</v>
      </c>
      <c r="P102" t="s">
        <v>106</v>
      </c>
      <c r="Q102">
        <v>0</v>
      </c>
      <c r="R102">
        <v>0</v>
      </c>
      <c r="S102">
        <v>0</v>
      </c>
      <c r="T102" t="s">
        <v>106</v>
      </c>
      <c r="U102">
        <v>0</v>
      </c>
      <c r="V102">
        <v>0</v>
      </c>
      <c r="W102" t="s">
        <v>106</v>
      </c>
      <c r="X102">
        <v>0</v>
      </c>
      <c r="Y102" t="s">
        <v>106</v>
      </c>
      <c r="Z102">
        <v>0</v>
      </c>
      <c r="AA102">
        <v>0</v>
      </c>
      <c r="AB102">
        <v>0</v>
      </c>
      <c r="AC102" t="s">
        <v>106</v>
      </c>
      <c r="AD102">
        <v>0</v>
      </c>
      <c r="AE102">
        <v>0</v>
      </c>
      <c r="AF102">
        <v>0</v>
      </c>
      <c r="AG102" t="s">
        <v>106</v>
      </c>
      <c r="AH102" t="s">
        <v>106</v>
      </c>
      <c r="AI102">
        <v>0</v>
      </c>
      <c r="AJ102" t="s">
        <v>106</v>
      </c>
      <c r="AK102">
        <v>0</v>
      </c>
      <c r="AL102">
        <v>0</v>
      </c>
      <c r="AM102">
        <v>0</v>
      </c>
      <c r="AN102" t="s">
        <v>106</v>
      </c>
      <c r="AO102">
        <v>0</v>
      </c>
      <c r="AP102">
        <v>0</v>
      </c>
      <c r="AQ102" t="s">
        <v>106</v>
      </c>
      <c r="AR102" t="s">
        <v>106</v>
      </c>
      <c r="AS102" t="s">
        <v>106</v>
      </c>
      <c r="AT102">
        <v>0</v>
      </c>
      <c r="AU102" t="s">
        <v>106</v>
      </c>
      <c r="AV102">
        <v>0</v>
      </c>
      <c r="AW102" t="s">
        <v>106</v>
      </c>
      <c r="AX102" t="s">
        <v>106</v>
      </c>
      <c r="AY102" t="s">
        <v>106</v>
      </c>
      <c r="AZ102" t="s">
        <v>106</v>
      </c>
      <c r="BA102" t="s">
        <v>106</v>
      </c>
      <c r="BB102" t="s">
        <v>106</v>
      </c>
      <c r="BC102" t="s">
        <v>106</v>
      </c>
      <c r="BD102" t="s">
        <v>106</v>
      </c>
      <c r="BE102">
        <v>0</v>
      </c>
      <c r="BF102">
        <v>0</v>
      </c>
      <c r="BG102">
        <v>0</v>
      </c>
      <c r="BH102">
        <v>0</v>
      </c>
      <c r="BI102">
        <v>0</v>
      </c>
      <c r="BJ102" t="s">
        <v>106</v>
      </c>
      <c r="BK102" t="s">
        <v>106</v>
      </c>
      <c r="BL102" t="s">
        <v>106</v>
      </c>
      <c r="BM102" t="s">
        <v>106</v>
      </c>
      <c r="BN102" t="s">
        <v>106</v>
      </c>
      <c r="BO102" t="s">
        <v>106</v>
      </c>
      <c r="BP102">
        <v>0</v>
      </c>
      <c r="BQ102" t="s">
        <v>106</v>
      </c>
      <c r="BR102">
        <v>0</v>
      </c>
      <c r="BS102" t="s">
        <v>106</v>
      </c>
      <c r="BT102" t="s">
        <v>106</v>
      </c>
      <c r="BU102">
        <v>0</v>
      </c>
      <c r="BV102" t="s">
        <v>106</v>
      </c>
      <c r="BW102" t="s">
        <v>106</v>
      </c>
      <c r="BX102">
        <v>0</v>
      </c>
      <c r="BY102">
        <v>0</v>
      </c>
      <c r="BZ102">
        <v>0</v>
      </c>
    </row>
    <row r="103" spans="1:78" x14ac:dyDescent="0.25">
      <c r="A103" t="s">
        <v>1006</v>
      </c>
      <c r="B103">
        <v>2</v>
      </c>
      <c r="C103">
        <v>2</v>
      </c>
      <c r="D103">
        <v>0</v>
      </c>
      <c r="E103">
        <v>0</v>
      </c>
      <c r="F103">
        <v>0</v>
      </c>
      <c r="G103">
        <v>2</v>
      </c>
      <c r="H103">
        <v>0</v>
      </c>
      <c r="I103">
        <v>2</v>
      </c>
      <c r="J103">
        <v>0</v>
      </c>
      <c r="K103">
        <v>0</v>
      </c>
      <c r="L103">
        <v>0</v>
      </c>
      <c r="M103">
        <v>0</v>
      </c>
      <c r="N103">
        <v>2</v>
      </c>
      <c r="O103">
        <v>0</v>
      </c>
      <c r="P103">
        <v>0</v>
      </c>
      <c r="Q103">
        <v>1</v>
      </c>
      <c r="R103">
        <v>1</v>
      </c>
      <c r="S103">
        <v>2</v>
      </c>
      <c r="T103">
        <v>0</v>
      </c>
      <c r="U103">
        <v>0</v>
      </c>
      <c r="V103">
        <v>2</v>
      </c>
      <c r="W103">
        <v>0</v>
      </c>
      <c r="X103">
        <v>0</v>
      </c>
      <c r="Y103">
        <v>0</v>
      </c>
      <c r="Z103">
        <v>2</v>
      </c>
      <c r="AA103">
        <v>2</v>
      </c>
      <c r="AB103">
        <v>2</v>
      </c>
      <c r="AC103">
        <v>0</v>
      </c>
      <c r="AD103">
        <v>2</v>
      </c>
      <c r="AE103">
        <v>0</v>
      </c>
      <c r="AF103">
        <v>2</v>
      </c>
      <c r="AG103">
        <v>0</v>
      </c>
      <c r="AH103">
        <v>0</v>
      </c>
      <c r="AI103">
        <v>2</v>
      </c>
      <c r="AJ103">
        <v>0</v>
      </c>
      <c r="AK103">
        <v>0</v>
      </c>
      <c r="AL103">
        <v>1</v>
      </c>
      <c r="AM103">
        <v>0</v>
      </c>
      <c r="AN103">
        <v>0</v>
      </c>
      <c r="AO103">
        <v>1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2</v>
      </c>
      <c r="BC103">
        <v>0</v>
      </c>
      <c r="BD103">
        <v>0</v>
      </c>
      <c r="BE103">
        <v>0</v>
      </c>
      <c r="BF103">
        <v>2</v>
      </c>
      <c r="BG103">
        <v>2</v>
      </c>
      <c r="BH103">
        <v>0</v>
      </c>
      <c r="BI103">
        <v>0</v>
      </c>
      <c r="BJ103">
        <v>0</v>
      </c>
      <c r="BK103">
        <v>1</v>
      </c>
      <c r="BL103">
        <v>0</v>
      </c>
      <c r="BM103">
        <v>0</v>
      </c>
      <c r="BN103">
        <v>1</v>
      </c>
      <c r="BO103">
        <v>1</v>
      </c>
      <c r="BP103">
        <v>0</v>
      </c>
      <c r="BQ103">
        <v>0</v>
      </c>
      <c r="BR103">
        <v>1</v>
      </c>
      <c r="BS103">
        <v>1</v>
      </c>
      <c r="BT103">
        <v>0</v>
      </c>
      <c r="BU103">
        <v>0</v>
      </c>
      <c r="BV103">
        <v>0</v>
      </c>
      <c r="BW103">
        <v>0</v>
      </c>
      <c r="BX103">
        <v>1</v>
      </c>
      <c r="BY103">
        <v>1</v>
      </c>
      <c r="BZ103">
        <v>1</v>
      </c>
    </row>
    <row r="104" spans="1:78" x14ac:dyDescent="0.25">
      <c r="B104">
        <v>0</v>
      </c>
      <c r="C104">
        <v>0</v>
      </c>
      <c r="D104" t="s">
        <v>106</v>
      </c>
      <c r="E104" t="s">
        <v>106</v>
      </c>
      <c r="F104" t="s">
        <v>106</v>
      </c>
      <c r="G104">
        <v>0</v>
      </c>
      <c r="H104" t="s">
        <v>106</v>
      </c>
      <c r="I104">
        <v>0</v>
      </c>
      <c r="J104" t="s">
        <v>106</v>
      </c>
      <c r="K104" t="s">
        <v>106</v>
      </c>
      <c r="L104" t="s">
        <v>106</v>
      </c>
      <c r="M104" t="s">
        <v>106</v>
      </c>
      <c r="N104">
        <v>0</v>
      </c>
      <c r="O104" t="s">
        <v>106</v>
      </c>
      <c r="P104" t="s">
        <v>106</v>
      </c>
      <c r="Q104">
        <v>0</v>
      </c>
      <c r="R104">
        <v>0</v>
      </c>
      <c r="S104">
        <v>0</v>
      </c>
      <c r="T104" t="s">
        <v>106</v>
      </c>
      <c r="U104" t="s">
        <v>106</v>
      </c>
      <c r="V104">
        <v>0</v>
      </c>
      <c r="W104" t="s">
        <v>106</v>
      </c>
      <c r="X104" t="s">
        <v>106</v>
      </c>
      <c r="Y104" t="s">
        <v>106</v>
      </c>
      <c r="Z104">
        <v>0</v>
      </c>
      <c r="AA104">
        <v>0</v>
      </c>
      <c r="AB104">
        <v>0</v>
      </c>
      <c r="AC104" t="s">
        <v>106</v>
      </c>
      <c r="AD104">
        <v>0</v>
      </c>
      <c r="AE104" t="s">
        <v>106</v>
      </c>
      <c r="AF104">
        <v>0</v>
      </c>
      <c r="AG104" t="s">
        <v>106</v>
      </c>
      <c r="AH104" t="s">
        <v>106</v>
      </c>
      <c r="AI104">
        <v>0</v>
      </c>
      <c r="AJ104" t="s">
        <v>106</v>
      </c>
      <c r="AK104" t="s">
        <v>106</v>
      </c>
      <c r="AL104">
        <v>0</v>
      </c>
      <c r="AM104" t="s">
        <v>106</v>
      </c>
      <c r="AN104" t="s">
        <v>106</v>
      </c>
      <c r="AO104">
        <v>0</v>
      </c>
      <c r="AP104" t="s">
        <v>106</v>
      </c>
      <c r="AQ104" t="s">
        <v>106</v>
      </c>
      <c r="AR104" t="s">
        <v>106</v>
      </c>
      <c r="AS104" t="s">
        <v>106</v>
      </c>
      <c r="AT104" t="s">
        <v>106</v>
      </c>
      <c r="AU104" t="s">
        <v>106</v>
      </c>
      <c r="AV104" t="s">
        <v>106</v>
      </c>
      <c r="AW104" t="s">
        <v>106</v>
      </c>
      <c r="AX104" t="s">
        <v>106</v>
      </c>
      <c r="AY104" t="s">
        <v>106</v>
      </c>
      <c r="AZ104" t="s">
        <v>106</v>
      </c>
      <c r="BA104" t="s">
        <v>106</v>
      </c>
      <c r="BB104">
        <v>0</v>
      </c>
      <c r="BC104" t="s">
        <v>106</v>
      </c>
      <c r="BD104" t="s">
        <v>106</v>
      </c>
      <c r="BE104" t="s">
        <v>106</v>
      </c>
      <c r="BF104">
        <v>0</v>
      </c>
      <c r="BG104">
        <v>0</v>
      </c>
      <c r="BH104" t="s">
        <v>106</v>
      </c>
      <c r="BI104" t="s">
        <v>106</v>
      </c>
      <c r="BJ104" t="s">
        <v>106</v>
      </c>
      <c r="BK104">
        <v>0</v>
      </c>
      <c r="BL104" t="s">
        <v>106</v>
      </c>
      <c r="BM104" t="s">
        <v>106</v>
      </c>
      <c r="BN104">
        <v>0</v>
      </c>
      <c r="BO104">
        <v>0</v>
      </c>
      <c r="BP104" t="s">
        <v>106</v>
      </c>
      <c r="BQ104" t="s">
        <v>106</v>
      </c>
      <c r="BR104">
        <v>0</v>
      </c>
      <c r="BS104">
        <v>0</v>
      </c>
      <c r="BT104" t="s">
        <v>106</v>
      </c>
      <c r="BU104" t="s">
        <v>106</v>
      </c>
      <c r="BV104" t="s">
        <v>106</v>
      </c>
      <c r="BW104" t="s">
        <v>106</v>
      </c>
      <c r="BX104">
        <v>0</v>
      </c>
      <c r="BY104">
        <v>0</v>
      </c>
      <c r="BZ104">
        <v>0</v>
      </c>
    </row>
    <row r="105" spans="1:78" x14ac:dyDescent="0.25">
      <c r="A105" t="s">
        <v>1007</v>
      </c>
      <c r="B105">
        <v>2</v>
      </c>
      <c r="C105">
        <v>1</v>
      </c>
      <c r="D105">
        <v>1</v>
      </c>
      <c r="E105">
        <v>0</v>
      </c>
      <c r="F105">
        <v>0</v>
      </c>
      <c r="G105">
        <v>1</v>
      </c>
      <c r="H105">
        <v>1</v>
      </c>
      <c r="I105">
        <v>0</v>
      </c>
      <c r="J105">
        <v>1</v>
      </c>
      <c r="K105">
        <v>0</v>
      </c>
      <c r="L105">
        <v>1</v>
      </c>
      <c r="M105">
        <v>0</v>
      </c>
      <c r="N105">
        <v>2</v>
      </c>
      <c r="O105">
        <v>0</v>
      </c>
      <c r="P105">
        <v>0</v>
      </c>
      <c r="Q105">
        <v>1</v>
      </c>
      <c r="R105">
        <v>1</v>
      </c>
      <c r="S105">
        <v>1</v>
      </c>
      <c r="T105">
        <v>1</v>
      </c>
      <c r="U105">
        <v>0</v>
      </c>
      <c r="V105">
        <v>2</v>
      </c>
      <c r="W105">
        <v>0</v>
      </c>
      <c r="X105">
        <v>0</v>
      </c>
      <c r="Y105">
        <v>0</v>
      </c>
      <c r="Z105">
        <v>2</v>
      </c>
      <c r="AA105">
        <v>2</v>
      </c>
      <c r="AB105">
        <v>2</v>
      </c>
      <c r="AC105">
        <v>1</v>
      </c>
      <c r="AD105">
        <v>1</v>
      </c>
      <c r="AE105">
        <v>0</v>
      </c>
      <c r="AF105">
        <v>1</v>
      </c>
      <c r="AG105">
        <v>1</v>
      </c>
      <c r="AH105">
        <v>0</v>
      </c>
      <c r="AI105">
        <v>1</v>
      </c>
      <c r="AJ105">
        <v>0</v>
      </c>
      <c r="AK105">
        <v>0</v>
      </c>
      <c r="AL105">
        <v>0</v>
      </c>
      <c r="AM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>
        <v>0</v>
      </c>
      <c r="AT105">
        <v>1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2</v>
      </c>
      <c r="BG105">
        <v>2</v>
      </c>
      <c r="BH105">
        <v>0</v>
      </c>
      <c r="BI105">
        <v>0</v>
      </c>
      <c r="BJ105">
        <v>1</v>
      </c>
      <c r="BK105">
        <v>1</v>
      </c>
      <c r="BL105">
        <v>0</v>
      </c>
      <c r="BM105">
        <v>0</v>
      </c>
      <c r="BN105">
        <v>1</v>
      </c>
      <c r="BO105">
        <v>1</v>
      </c>
      <c r="BP105">
        <v>0</v>
      </c>
      <c r="BQ105">
        <v>0</v>
      </c>
      <c r="BR105">
        <v>2</v>
      </c>
      <c r="BS105">
        <v>2</v>
      </c>
      <c r="BT105">
        <v>0</v>
      </c>
      <c r="BU105">
        <v>0</v>
      </c>
      <c r="BV105">
        <v>0</v>
      </c>
      <c r="BW105">
        <v>0</v>
      </c>
      <c r="BX105">
        <v>1</v>
      </c>
      <c r="BY105">
        <v>1</v>
      </c>
      <c r="BZ105">
        <v>1</v>
      </c>
    </row>
    <row r="106" spans="1:78" x14ac:dyDescent="0.25">
      <c r="B106">
        <v>0</v>
      </c>
      <c r="C106">
        <v>0</v>
      </c>
      <c r="D106">
        <v>0</v>
      </c>
      <c r="E106" t="s">
        <v>106</v>
      </c>
      <c r="F106" t="s">
        <v>106</v>
      </c>
      <c r="G106">
        <v>0</v>
      </c>
      <c r="H106">
        <v>0</v>
      </c>
      <c r="I106" t="s">
        <v>106</v>
      </c>
      <c r="J106">
        <v>0</v>
      </c>
      <c r="K106" t="s">
        <v>106</v>
      </c>
      <c r="L106">
        <v>0</v>
      </c>
      <c r="M106" t="s">
        <v>106</v>
      </c>
      <c r="N106">
        <v>0</v>
      </c>
      <c r="O106" t="s">
        <v>106</v>
      </c>
      <c r="P106" t="s">
        <v>106</v>
      </c>
      <c r="Q106">
        <v>0</v>
      </c>
      <c r="R106">
        <v>0</v>
      </c>
      <c r="S106">
        <v>0</v>
      </c>
      <c r="T106">
        <v>0</v>
      </c>
      <c r="U106" t="s">
        <v>106</v>
      </c>
      <c r="V106">
        <v>0</v>
      </c>
      <c r="W106" t="s">
        <v>106</v>
      </c>
      <c r="X106" t="s">
        <v>106</v>
      </c>
      <c r="Y106" t="s">
        <v>106</v>
      </c>
      <c r="Z106">
        <v>0</v>
      </c>
      <c r="AA106">
        <v>0</v>
      </c>
      <c r="AB106">
        <v>0</v>
      </c>
      <c r="AC106">
        <v>0</v>
      </c>
      <c r="AD106">
        <v>0</v>
      </c>
      <c r="AE106" t="s">
        <v>106</v>
      </c>
      <c r="AF106">
        <v>0</v>
      </c>
      <c r="AG106">
        <v>0</v>
      </c>
      <c r="AH106" t="s">
        <v>106</v>
      </c>
      <c r="AI106">
        <v>0</v>
      </c>
      <c r="AJ106" t="s">
        <v>106</v>
      </c>
      <c r="AK106" t="s">
        <v>106</v>
      </c>
      <c r="AL106" t="s">
        <v>106</v>
      </c>
      <c r="AM106">
        <v>0</v>
      </c>
      <c r="AN106" t="s">
        <v>106</v>
      </c>
      <c r="AO106">
        <v>0</v>
      </c>
      <c r="AP106" t="s">
        <v>106</v>
      </c>
      <c r="AQ106" t="s">
        <v>106</v>
      </c>
      <c r="AR106" t="s">
        <v>106</v>
      </c>
      <c r="AS106" t="s">
        <v>106</v>
      </c>
      <c r="AT106">
        <v>0</v>
      </c>
      <c r="AU106" t="s">
        <v>106</v>
      </c>
      <c r="AV106" t="s">
        <v>106</v>
      </c>
      <c r="AW106" t="s">
        <v>106</v>
      </c>
      <c r="AX106">
        <v>0</v>
      </c>
      <c r="AY106" t="s">
        <v>106</v>
      </c>
      <c r="AZ106" t="s">
        <v>106</v>
      </c>
      <c r="BA106" t="s">
        <v>106</v>
      </c>
      <c r="BB106" t="s">
        <v>106</v>
      </c>
      <c r="BC106" t="s">
        <v>106</v>
      </c>
      <c r="BD106" t="s">
        <v>106</v>
      </c>
      <c r="BE106" t="s">
        <v>106</v>
      </c>
      <c r="BF106">
        <v>0</v>
      </c>
      <c r="BG106">
        <v>0</v>
      </c>
      <c r="BH106" t="s">
        <v>106</v>
      </c>
      <c r="BI106" t="s">
        <v>106</v>
      </c>
      <c r="BJ106">
        <v>0</v>
      </c>
      <c r="BK106">
        <v>0</v>
      </c>
      <c r="BL106" t="s">
        <v>106</v>
      </c>
      <c r="BM106" t="s">
        <v>106</v>
      </c>
      <c r="BN106">
        <v>0</v>
      </c>
      <c r="BO106">
        <v>0</v>
      </c>
      <c r="BP106" t="s">
        <v>106</v>
      </c>
      <c r="BQ106" t="s">
        <v>106</v>
      </c>
      <c r="BR106">
        <v>0</v>
      </c>
      <c r="BS106">
        <v>0</v>
      </c>
      <c r="BT106" t="s">
        <v>106</v>
      </c>
      <c r="BU106" t="s">
        <v>106</v>
      </c>
      <c r="BV106" t="s">
        <v>106</v>
      </c>
      <c r="BW106" t="s">
        <v>106</v>
      </c>
      <c r="BX106">
        <v>0</v>
      </c>
      <c r="BY106">
        <v>0</v>
      </c>
      <c r="BZ106">
        <v>0</v>
      </c>
    </row>
    <row r="107" spans="1:78" x14ac:dyDescent="0.25">
      <c r="A107" t="s">
        <v>1008</v>
      </c>
      <c r="B107">
        <v>2</v>
      </c>
      <c r="C107">
        <v>2</v>
      </c>
      <c r="D107">
        <v>0</v>
      </c>
      <c r="E107">
        <v>0</v>
      </c>
      <c r="F107">
        <v>0</v>
      </c>
      <c r="G107">
        <v>2</v>
      </c>
      <c r="H107">
        <v>0</v>
      </c>
      <c r="I107">
        <v>1</v>
      </c>
      <c r="J107">
        <v>0</v>
      </c>
      <c r="K107">
        <v>1</v>
      </c>
      <c r="L107">
        <v>0</v>
      </c>
      <c r="M107">
        <v>1</v>
      </c>
      <c r="N107">
        <v>0</v>
      </c>
      <c r="O107">
        <v>1</v>
      </c>
      <c r="P107">
        <v>0</v>
      </c>
      <c r="Q107">
        <v>0</v>
      </c>
      <c r="R107">
        <v>2</v>
      </c>
      <c r="S107">
        <v>1</v>
      </c>
      <c r="T107">
        <v>1</v>
      </c>
      <c r="U107">
        <v>0</v>
      </c>
      <c r="V107">
        <v>2</v>
      </c>
      <c r="W107">
        <v>0</v>
      </c>
      <c r="X107">
        <v>0</v>
      </c>
      <c r="Y107">
        <v>0</v>
      </c>
      <c r="Z107">
        <v>2</v>
      </c>
      <c r="AA107">
        <v>2</v>
      </c>
      <c r="AB107">
        <v>2</v>
      </c>
      <c r="AC107">
        <v>0</v>
      </c>
      <c r="AD107">
        <v>2</v>
      </c>
      <c r="AE107">
        <v>0</v>
      </c>
      <c r="AF107">
        <v>2</v>
      </c>
      <c r="AG107">
        <v>0</v>
      </c>
      <c r="AH107">
        <v>0</v>
      </c>
      <c r="AI107">
        <v>2</v>
      </c>
      <c r="AJ107">
        <v>0</v>
      </c>
      <c r="AK107">
        <v>0</v>
      </c>
      <c r="AL107">
        <v>2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1</v>
      </c>
      <c r="AU107">
        <v>0</v>
      </c>
      <c r="AV107">
        <v>1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1</v>
      </c>
      <c r="BF107">
        <v>1</v>
      </c>
      <c r="BG107">
        <v>2</v>
      </c>
      <c r="BH107">
        <v>0</v>
      </c>
      <c r="BI107">
        <v>1</v>
      </c>
      <c r="BJ107">
        <v>1</v>
      </c>
      <c r="BK107">
        <v>0</v>
      </c>
      <c r="BL107">
        <v>0</v>
      </c>
      <c r="BM107">
        <v>2</v>
      </c>
      <c r="BN107">
        <v>0</v>
      </c>
      <c r="BO107">
        <v>0</v>
      </c>
      <c r="BP107">
        <v>0</v>
      </c>
      <c r="BQ107">
        <v>2</v>
      </c>
      <c r="BR107">
        <v>2</v>
      </c>
      <c r="BS107">
        <v>2</v>
      </c>
      <c r="BT107">
        <v>0</v>
      </c>
      <c r="BU107">
        <v>1</v>
      </c>
      <c r="BV107">
        <v>0</v>
      </c>
      <c r="BW107">
        <v>2</v>
      </c>
      <c r="BX107">
        <v>1</v>
      </c>
      <c r="BY107">
        <v>1</v>
      </c>
      <c r="BZ107">
        <v>0</v>
      </c>
    </row>
    <row r="108" spans="1:78" x14ac:dyDescent="0.25">
      <c r="B108">
        <v>0</v>
      </c>
      <c r="C108">
        <v>0</v>
      </c>
      <c r="D108" t="s">
        <v>106</v>
      </c>
      <c r="E108" t="s">
        <v>106</v>
      </c>
      <c r="F108" t="s">
        <v>106</v>
      </c>
      <c r="G108">
        <v>0</v>
      </c>
      <c r="H108" t="s">
        <v>106</v>
      </c>
      <c r="I108">
        <v>0</v>
      </c>
      <c r="J108" t="s">
        <v>106</v>
      </c>
      <c r="K108">
        <v>0</v>
      </c>
      <c r="L108" t="s">
        <v>106</v>
      </c>
      <c r="M108">
        <v>0</v>
      </c>
      <c r="N108" t="s">
        <v>106</v>
      </c>
      <c r="O108">
        <v>0</v>
      </c>
      <c r="P108" t="s">
        <v>106</v>
      </c>
      <c r="Q108" t="s">
        <v>106</v>
      </c>
      <c r="R108">
        <v>0</v>
      </c>
      <c r="S108">
        <v>0</v>
      </c>
      <c r="T108">
        <v>0</v>
      </c>
      <c r="U108" t="s">
        <v>106</v>
      </c>
      <c r="V108">
        <v>0</v>
      </c>
      <c r="W108" t="s">
        <v>106</v>
      </c>
      <c r="X108" t="s">
        <v>106</v>
      </c>
      <c r="Y108" t="s">
        <v>106</v>
      </c>
      <c r="Z108">
        <v>0</v>
      </c>
      <c r="AA108">
        <v>0</v>
      </c>
      <c r="AB108">
        <v>0</v>
      </c>
      <c r="AC108" t="s">
        <v>106</v>
      </c>
      <c r="AD108">
        <v>0</v>
      </c>
      <c r="AE108" t="s">
        <v>106</v>
      </c>
      <c r="AF108">
        <v>0</v>
      </c>
      <c r="AG108" t="s">
        <v>106</v>
      </c>
      <c r="AH108" t="s">
        <v>106</v>
      </c>
      <c r="AI108">
        <v>0</v>
      </c>
      <c r="AJ108" t="s">
        <v>106</v>
      </c>
      <c r="AK108" t="s">
        <v>106</v>
      </c>
      <c r="AL108">
        <v>0</v>
      </c>
      <c r="AM108" t="s">
        <v>106</v>
      </c>
      <c r="AN108" t="s">
        <v>106</v>
      </c>
      <c r="AO108" t="s">
        <v>106</v>
      </c>
      <c r="AP108" t="s">
        <v>106</v>
      </c>
      <c r="AQ108" t="s">
        <v>106</v>
      </c>
      <c r="AR108" t="s">
        <v>106</v>
      </c>
      <c r="AS108" t="s">
        <v>106</v>
      </c>
      <c r="AT108">
        <v>0</v>
      </c>
      <c r="AU108" t="s">
        <v>106</v>
      </c>
      <c r="AV108">
        <v>0</v>
      </c>
      <c r="AW108" t="s">
        <v>106</v>
      </c>
      <c r="AX108" t="s">
        <v>106</v>
      </c>
      <c r="AY108" t="s">
        <v>106</v>
      </c>
      <c r="AZ108" t="s">
        <v>106</v>
      </c>
      <c r="BA108" t="s">
        <v>106</v>
      </c>
      <c r="BB108" t="s">
        <v>106</v>
      </c>
      <c r="BC108" t="s">
        <v>106</v>
      </c>
      <c r="BD108" t="s">
        <v>106</v>
      </c>
      <c r="BE108">
        <v>0</v>
      </c>
      <c r="BF108">
        <v>0</v>
      </c>
      <c r="BG108">
        <v>0</v>
      </c>
      <c r="BH108" t="s">
        <v>106</v>
      </c>
      <c r="BI108">
        <v>0</v>
      </c>
      <c r="BJ108">
        <v>0</v>
      </c>
      <c r="BK108" t="s">
        <v>106</v>
      </c>
      <c r="BL108" t="s">
        <v>106</v>
      </c>
      <c r="BM108">
        <v>0</v>
      </c>
      <c r="BN108" t="s">
        <v>106</v>
      </c>
      <c r="BO108" t="s">
        <v>106</v>
      </c>
      <c r="BP108" t="s">
        <v>106</v>
      </c>
      <c r="BQ108">
        <v>0</v>
      </c>
      <c r="BR108">
        <v>0</v>
      </c>
      <c r="BS108">
        <v>0</v>
      </c>
      <c r="BT108" t="s">
        <v>106</v>
      </c>
      <c r="BU108">
        <v>0</v>
      </c>
      <c r="BV108" t="s">
        <v>106</v>
      </c>
      <c r="BW108">
        <v>0</v>
      </c>
      <c r="BX108">
        <v>0</v>
      </c>
      <c r="BY108">
        <v>0</v>
      </c>
      <c r="BZ108" t="s">
        <v>106</v>
      </c>
    </row>
    <row r="109" spans="1:78" x14ac:dyDescent="0.25">
      <c r="A109" t="s">
        <v>1009</v>
      </c>
      <c r="B109">
        <v>1</v>
      </c>
      <c r="C109">
        <v>1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1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1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1</v>
      </c>
      <c r="Y109">
        <v>0</v>
      </c>
      <c r="Z109">
        <v>1</v>
      </c>
      <c r="AA109">
        <v>1</v>
      </c>
      <c r="AB109">
        <v>1</v>
      </c>
      <c r="AC109">
        <v>0</v>
      </c>
      <c r="AD109">
        <v>1</v>
      </c>
      <c r="AE109">
        <v>0</v>
      </c>
      <c r="AF109">
        <v>1</v>
      </c>
      <c r="AG109">
        <v>0</v>
      </c>
      <c r="AH109">
        <v>0</v>
      </c>
      <c r="AI109">
        <v>1</v>
      </c>
      <c r="AJ109">
        <v>0</v>
      </c>
      <c r="AK109">
        <v>0</v>
      </c>
      <c r="AL109">
        <v>1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1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1</v>
      </c>
      <c r="BG109">
        <v>0</v>
      </c>
      <c r="BH109">
        <v>1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1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1</v>
      </c>
      <c r="BY109">
        <v>1</v>
      </c>
      <c r="BZ109">
        <v>1</v>
      </c>
    </row>
    <row r="110" spans="1:78" x14ac:dyDescent="0.25">
      <c r="B110">
        <v>0</v>
      </c>
      <c r="C110">
        <v>0</v>
      </c>
      <c r="D110" t="s">
        <v>106</v>
      </c>
      <c r="E110" t="s">
        <v>106</v>
      </c>
      <c r="F110" t="s">
        <v>106</v>
      </c>
      <c r="G110" t="s">
        <v>106</v>
      </c>
      <c r="H110">
        <v>0</v>
      </c>
      <c r="I110" t="s">
        <v>106</v>
      </c>
      <c r="J110">
        <v>0</v>
      </c>
      <c r="K110" t="s">
        <v>106</v>
      </c>
      <c r="L110" t="s">
        <v>106</v>
      </c>
      <c r="M110" t="s">
        <v>106</v>
      </c>
      <c r="N110">
        <v>0</v>
      </c>
      <c r="O110" t="s">
        <v>106</v>
      </c>
      <c r="P110" t="s">
        <v>106</v>
      </c>
      <c r="Q110" t="s">
        <v>106</v>
      </c>
      <c r="R110">
        <v>0</v>
      </c>
      <c r="S110" t="s">
        <v>106</v>
      </c>
      <c r="T110">
        <v>0</v>
      </c>
      <c r="U110" t="s">
        <v>106</v>
      </c>
      <c r="V110" t="s">
        <v>106</v>
      </c>
      <c r="W110" t="s">
        <v>106</v>
      </c>
      <c r="X110">
        <v>0</v>
      </c>
      <c r="Y110" t="s">
        <v>106</v>
      </c>
      <c r="Z110">
        <v>0</v>
      </c>
      <c r="AA110">
        <v>0</v>
      </c>
      <c r="AB110">
        <v>0</v>
      </c>
      <c r="AC110" t="s">
        <v>106</v>
      </c>
      <c r="AD110">
        <v>0</v>
      </c>
      <c r="AE110" t="s">
        <v>106</v>
      </c>
      <c r="AF110">
        <v>0</v>
      </c>
      <c r="AG110" t="s">
        <v>106</v>
      </c>
      <c r="AH110" t="s">
        <v>106</v>
      </c>
      <c r="AI110">
        <v>0</v>
      </c>
      <c r="AJ110" t="s">
        <v>106</v>
      </c>
      <c r="AK110" t="s">
        <v>106</v>
      </c>
      <c r="AL110">
        <v>0</v>
      </c>
      <c r="AM110" t="s">
        <v>106</v>
      </c>
      <c r="AN110" t="s">
        <v>106</v>
      </c>
      <c r="AO110" t="s">
        <v>106</v>
      </c>
      <c r="AP110" t="s">
        <v>106</v>
      </c>
      <c r="AQ110" t="s">
        <v>106</v>
      </c>
      <c r="AR110" t="s">
        <v>106</v>
      </c>
      <c r="AS110">
        <v>0</v>
      </c>
      <c r="AT110" t="s">
        <v>106</v>
      </c>
      <c r="AU110" t="s">
        <v>106</v>
      </c>
      <c r="AV110" t="s">
        <v>106</v>
      </c>
      <c r="AW110" t="s">
        <v>106</v>
      </c>
      <c r="AX110" t="s">
        <v>106</v>
      </c>
      <c r="AY110" t="s">
        <v>106</v>
      </c>
      <c r="AZ110" t="s">
        <v>106</v>
      </c>
      <c r="BA110" t="s">
        <v>106</v>
      </c>
      <c r="BB110" t="s">
        <v>106</v>
      </c>
      <c r="BC110" t="s">
        <v>106</v>
      </c>
      <c r="BD110" t="s">
        <v>106</v>
      </c>
      <c r="BE110" t="s">
        <v>106</v>
      </c>
      <c r="BF110">
        <v>0</v>
      </c>
      <c r="BG110" t="s">
        <v>106</v>
      </c>
      <c r="BH110">
        <v>0</v>
      </c>
      <c r="BI110" t="s">
        <v>106</v>
      </c>
      <c r="BJ110" t="s">
        <v>106</v>
      </c>
      <c r="BK110" t="s">
        <v>106</v>
      </c>
      <c r="BL110" t="s">
        <v>106</v>
      </c>
      <c r="BM110" t="s">
        <v>106</v>
      </c>
      <c r="BN110" t="s">
        <v>106</v>
      </c>
      <c r="BO110">
        <v>0</v>
      </c>
      <c r="BP110" t="s">
        <v>106</v>
      </c>
      <c r="BQ110" t="s">
        <v>106</v>
      </c>
      <c r="BR110" t="s">
        <v>106</v>
      </c>
      <c r="BS110" t="s">
        <v>106</v>
      </c>
      <c r="BT110" t="s">
        <v>106</v>
      </c>
      <c r="BU110" t="s">
        <v>106</v>
      </c>
      <c r="BV110" t="s">
        <v>106</v>
      </c>
      <c r="BW110" t="s">
        <v>106</v>
      </c>
      <c r="BX110">
        <v>0</v>
      </c>
      <c r="BY110">
        <v>0</v>
      </c>
      <c r="BZ110">
        <v>0</v>
      </c>
    </row>
    <row r="111" spans="1:78" x14ac:dyDescent="0.25">
      <c r="A111" t="s">
        <v>1010</v>
      </c>
      <c r="B111">
        <v>1</v>
      </c>
      <c r="C111">
        <v>1</v>
      </c>
      <c r="D111">
        <v>0</v>
      </c>
      <c r="E111">
        <v>0</v>
      </c>
      <c r="F111">
        <v>0</v>
      </c>
      <c r="G111">
        <v>1</v>
      </c>
      <c r="H111">
        <v>0</v>
      </c>
      <c r="I111">
        <v>0</v>
      </c>
      <c r="J111">
        <v>1</v>
      </c>
      <c r="K111">
        <v>0</v>
      </c>
      <c r="L111">
        <v>0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1</v>
      </c>
      <c r="S111">
        <v>1</v>
      </c>
      <c r="T111">
        <v>0</v>
      </c>
      <c r="U111">
        <v>0</v>
      </c>
      <c r="V111">
        <v>1</v>
      </c>
      <c r="W111">
        <v>0</v>
      </c>
      <c r="X111">
        <v>0</v>
      </c>
      <c r="Y111">
        <v>0</v>
      </c>
      <c r="Z111">
        <v>1</v>
      </c>
      <c r="AA111">
        <v>1</v>
      </c>
      <c r="AB111">
        <v>1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0</v>
      </c>
      <c r="AI111">
        <v>1</v>
      </c>
      <c r="AJ111">
        <v>0</v>
      </c>
      <c r="AK111">
        <v>0</v>
      </c>
      <c r="AL111">
        <v>1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1</v>
      </c>
      <c r="BC111">
        <v>0</v>
      </c>
      <c r="BD111">
        <v>0</v>
      </c>
      <c r="BE111">
        <v>0</v>
      </c>
      <c r="BF111">
        <v>1</v>
      </c>
      <c r="BG111">
        <v>0</v>
      </c>
      <c r="BH111">
        <v>1</v>
      </c>
      <c r="BI111">
        <v>0</v>
      </c>
      <c r="BJ111">
        <v>0</v>
      </c>
      <c r="BK111">
        <v>0</v>
      </c>
      <c r="BL111">
        <v>0</v>
      </c>
      <c r="BM111">
        <v>1</v>
      </c>
      <c r="BN111">
        <v>0</v>
      </c>
      <c r="BO111">
        <v>0</v>
      </c>
      <c r="BP111">
        <v>0</v>
      </c>
      <c r="BQ111">
        <v>1</v>
      </c>
      <c r="BR111">
        <v>1</v>
      </c>
      <c r="BS111">
        <v>1</v>
      </c>
      <c r="BT111">
        <v>0</v>
      </c>
      <c r="BU111">
        <v>0</v>
      </c>
      <c r="BV111">
        <v>0</v>
      </c>
      <c r="BW111">
        <v>1</v>
      </c>
      <c r="BX111">
        <v>1</v>
      </c>
      <c r="BY111">
        <v>1</v>
      </c>
      <c r="BZ111">
        <v>1</v>
      </c>
    </row>
    <row r="112" spans="1:78" x14ac:dyDescent="0.25">
      <c r="B112">
        <v>0</v>
      </c>
      <c r="C112">
        <v>0</v>
      </c>
      <c r="D112" t="s">
        <v>106</v>
      </c>
      <c r="E112" t="s">
        <v>106</v>
      </c>
      <c r="F112" t="s">
        <v>106</v>
      </c>
      <c r="G112">
        <v>0</v>
      </c>
      <c r="H112" t="s">
        <v>106</v>
      </c>
      <c r="I112" t="s">
        <v>106</v>
      </c>
      <c r="J112">
        <v>0</v>
      </c>
      <c r="K112" t="s">
        <v>106</v>
      </c>
      <c r="L112" t="s">
        <v>106</v>
      </c>
      <c r="M112" t="s">
        <v>106</v>
      </c>
      <c r="N112">
        <v>0</v>
      </c>
      <c r="O112" t="s">
        <v>106</v>
      </c>
      <c r="P112" t="s">
        <v>106</v>
      </c>
      <c r="Q112" t="s">
        <v>106</v>
      </c>
      <c r="R112">
        <v>0</v>
      </c>
      <c r="S112">
        <v>0</v>
      </c>
      <c r="T112" t="s">
        <v>106</v>
      </c>
      <c r="U112" t="s">
        <v>106</v>
      </c>
      <c r="V112">
        <v>0</v>
      </c>
      <c r="W112" t="s">
        <v>106</v>
      </c>
      <c r="X112" t="s">
        <v>106</v>
      </c>
      <c r="Y112" t="s">
        <v>106</v>
      </c>
      <c r="Z112">
        <v>0</v>
      </c>
      <c r="AA112">
        <v>0</v>
      </c>
      <c r="AB112">
        <v>0</v>
      </c>
      <c r="AC112" t="s">
        <v>106</v>
      </c>
      <c r="AD112">
        <v>0</v>
      </c>
      <c r="AE112" t="s">
        <v>106</v>
      </c>
      <c r="AF112" t="s">
        <v>106</v>
      </c>
      <c r="AG112">
        <v>0</v>
      </c>
      <c r="AH112" t="s">
        <v>106</v>
      </c>
      <c r="AI112">
        <v>0</v>
      </c>
      <c r="AJ112" t="s">
        <v>106</v>
      </c>
      <c r="AK112" t="s">
        <v>106</v>
      </c>
      <c r="AL112">
        <v>0</v>
      </c>
      <c r="AM112" t="s">
        <v>106</v>
      </c>
      <c r="AN112" t="s">
        <v>106</v>
      </c>
      <c r="AO112" t="s">
        <v>106</v>
      </c>
      <c r="AP112" t="s">
        <v>106</v>
      </c>
      <c r="AQ112" t="s">
        <v>106</v>
      </c>
      <c r="AR112" t="s">
        <v>106</v>
      </c>
      <c r="AS112" t="s">
        <v>106</v>
      </c>
      <c r="AT112" t="s">
        <v>106</v>
      </c>
      <c r="AU112" t="s">
        <v>106</v>
      </c>
      <c r="AV112" t="s">
        <v>106</v>
      </c>
      <c r="AW112" t="s">
        <v>106</v>
      </c>
      <c r="AX112" t="s">
        <v>106</v>
      </c>
      <c r="AY112" t="s">
        <v>106</v>
      </c>
      <c r="AZ112" t="s">
        <v>106</v>
      </c>
      <c r="BA112" t="s">
        <v>106</v>
      </c>
      <c r="BB112">
        <v>0</v>
      </c>
      <c r="BC112" t="s">
        <v>106</v>
      </c>
      <c r="BD112" t="s">
        <v>106</v>
      </c>
      <c r="BE112" t="s">
        <v>106</v>
      </c>
      <c r="BF112">
        <v>0</v>
      </c>
      <c r="BG112" t="s">
        <v>106</v>
      </c>
      <c r="BH112">
        <v>0</v>
      </c>
      <c r="BI112" t="s">
        <v>106</v>
      </c>
      <c r="BJ112" t="s">
        <v>106</v>
      </c>
      <c r="BK112" t="s">
        <v>106</v>
      </c>
      <c r="BL112" t="s">
        <v>106</v>
      </c>
      <c r="BM112">
        <v>0</v>
      </c>
      <c r="BN112" t="s">
        <v>106</v>
      </c>
      <c r="BO112" t="s">
        <v>106</v>
      </c>
      <c r="BP112" t="s">
        <v>106</v>
      </c>
      <c r="BQ112">
        <v>0</v>
      </c>
      <c r="BR112">
        <v>0</v>
      </c>
      <c r="BS112">
        <v>0</v>
      </c>
      <c r="BT112" t="s">
        <v>106</v>
      </c>
      <c r="BU112" t="s">
        <v>106</v>
      </c>
      <c r="BV112" t="s">
        <v>106</v>
      </c>
      <c r="BW112">
        <v>0</v>
      </c>
      <c r="BX112">
        <v>0</v>
      </c>
      <c r="BY112">
        <v>0</v>
      </c>
      <c r="BZ112">
        <v>0</v>
      </c>
    </row>
    <row r="113" spans="1:78" x14ac:dyDescent="0.25">
      <c r="A113" t="s">
        <v>1011</v>
      </c>
      <c r="B113">
        <v>1</v>
      </c>
      <c r="C113">
        <v>0</v>
      </c>
      <c r="D113">
        <v>1</v>
      </c>
      <c r="E113">
        <v>0</v>
      </c>
      <c r="F113">
        <v>0</v>
      </c>
      <c r="G113">
        <v>1</v>
      </c>
      <c r="H113">
        <v>0</v>
      </c>
      <c r="I113">
        <v>0</v>
      </c>
      <c r="J113">
        <v>0</v>
      </c>
      <c r="K113">
        <v>0</v>
      </c>
      <c r="L113">
        <v>1</v>
      </c>
      <c r="M113">
        <v>1</v>
      </c>
      <c r="N113">
        <v>0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1</v>
      </c>
      <c r="W113">
        <v>0</v>
      </c>
      <c r="X113">
        <v>0</v>
      </c>
      <c r="Y113">
        <v>0</v>
      </c>
      <c r="Z113">
        <v>1</v>
      </c>
      <c r="AA113">
        <v>1</v>
      </c>
      <c r="AB113">
        <v>1</v>
      </c>
      <c r="AC113">
        <v>0</v>
      </c>
      <c r="AD113">
        <v>1</v>
      </c>
      <c r="AE113">
        <v>0</v>
      </c>
      <c r="AF113">
        <v>1</v>
      </c>
      <c r="AG113">
        <v>0</v>
      </c>
      <c r="AH113">
        <v>0</v>
      </c>
      <c r="AI113">
        <v>1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1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1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1</v>
      </c>
      <c r="BG113">
        <v>1</v>
      </c>
      <c r="BH113">
        <v>0</v>
      </c>
      <c r="BI113">
        <v>0</v>
      </c>
      <c r="BJ113">
        <v>0</v>
      </c>
      <c r="BK113">
        <v>1</v>
      </c>
      <c r="BL113">
        <v>0</v>
      </c>
      <c r="BM113">
        <v>0</v>
      </c>
      <c r="BN113">
        <v>0</v>
      </c>
      <c r="BO113">
        <v>1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1</v>
      </c>
      <c r="BY113">
        <v>1</v>
      </c>
      <c r="BZ113">
        <v>1</v>
      </c>
    </row>
    <row r="114" spans="1:78" x14ac:dyDescent="0.25">
      <c r="B114">
        <v>0</v>
      </c>
      <c r="C114" t="s">
        <v>106</v>
      </c>
      <c r="D114">
        <v>0</v>
      </c>
      <c r="E114" t="s">
        <v>106</v>
      </c>
      <c r="F114" t="s">
        <v>106</v>
      </c>
      <c r="G114">
        <v>0</v>
      </c>
      <c r="H114" t="s">
        <v>106</v>
      </c>
      <c r="I114" t="s">
        <v>106</v>
      </c>
      <c r="J114" t="s">
        <v>106</v>
      </c>
      <c r="K114" t="s">
        <v>106</v>
      </c>
      <c r="L114">
        <v>0</v>
      </c>
      <c r="M114">
        <v>0</v>
      </c>
      <c r="N114" t="s">
        <v>106</v>
      </c>
      <c r="O114" t="s">
        <v>106</v>
      </c>
      <c r="P114" t="s">
        <v>106</v>
      </c>
      <c r="Q114">
        <v>0</v>
      </c>
      <c r="R114" t="s">
        <v>106</v>
      </c>
      <c r="S114">
        <v>0</v>
      </c>
      <c r="T114" t="s">
        <v>106</v>
      </c>
      <c r="U114" t="s">
        <v>106</v>
      </c>
      <c r="V114">
        <v>0</v>
      </c>
      <c r="W114" t="s">
        <v>106</v>
      </c>
      <c r="X114" t="s">
        <v>106</v>
      </c>
      <c r="Y114" t="s">
        <v>106</v>
      </c>
      <c r="Z114">
        <v>0</v>
      </c>
      <c r="AA114">
        <v>0</v>
      </c>
      <c r="AB114">
        <v>0</v>
      </c>
      <c r="AC114" t="s">
        <v>106</v>
      </c>
      <c r="AD114">
        <v>0</v>
      </c>
      <c r="AE114" t="s">
        <v>106</v>
      </c>
      <c r="AF114">
        <v>0</v>
      </c>
      <c r="AG114" t="s">
        <v>106</v>
      </c>
      <c r="AH114" t="s">
        <v>106</v>
      </c>
      <c r="AI114">
        <v>0</v>
      </c>
      <c r="AJ114" t="s">
        <v>106</v>
      </c>
      <c r="AK114" t="s">
        <v>106</v>
      </c>
      <c r="AL114" t="s">
        <v>106</v>
      </c>
      <c r="AM114" t="s">
        <v>106</v>
      </c>
      <c r="AN114" t="s">
        <v>106</v>
      </c>
      <c r="AO114">
        <v>0</v>
      </c>
      <c r="AP114" t="s">
        <v>106</v>
      </c>
      <c r="AQ114" t="s">
        <v>106</v>
      </c>
      <c r="AR114" t="s">
        <v>106</v>
      </c>
      <c r="AS114" t="s">
        <v>106</v>
      </c>
      <c r="AT114" t="s">
        <v>106</v>
      </c>
      <c r="AU114" t="s">
        <v>106</v>
      </c>
      <c r="AV114" t="s">
        <v>106</v>
      </c>
      <c r="AW114" t="s">
        <v>106</v>
      </c>
      <c r="AX114">
        <v>0</v>
      </c>
      <c r="AY114" t="s">
        <v>106</v>
      </c>
      <c r="AZ114" t="s">
        <v>106</v>
      </c>
      <c r="BA114" t="s">
        <v>106</v>
      </c>
      <c r="BB114" t="s">
        <v>106</v>
      </c>
      <c r="BC114" t="s">
        <v>106</v>
      </c>
      <c r="BD114" t="s">
        <v>106</v>
      </c>
      <c r="BE114" t="s">
        <v>106</v>
      </c>
      <c r="BF114">
        <v>0</v>
      </c>
      <c r="BG114">
        <v>0</v>
      </c>
      <c r="BH114" t="s">
        <v>106</v>
      </c>
      <c r="BI114" t="s">
        <v>106</v>
      </c>
      <c r="BJ114" t="s">
        <v>106</v>
      </c>
      <c r="BK114">
        <v>0</v>
      </c>
      <c r="BL114" t="s">
        <v>106</v>
      </c>
      <c r="BM114" t="s">
        <v>106</v>
      </c>
      <c r="BN114" t="s">
        <v>106</v>
      </c>
      <c r="BO114">
        <v>0</v>
      </c>
      <c r="BP114" t="s">
        <v>106</v>
      </c>
      <c r="BQ114" t="s">
        <v>106</v>
      </c>
      <c r="BR114" t="s">
        <v>106</v>
      </c>
      <c r="BS114" t="s">
        <v>106</v>
      </c>
      <c r="BT114" t="s">
        <v>106</v>
      </c>
      <c r="BU114" t="s">
        <v>106</v>
      </c>
      <c r="BV114" t="s">
        <v>106</v>
      </c>
      <c r="BW114" t="s">
        <v>106</v>
      </c>
      <c r="BX114">
        <v>0</v>
      </c>
      <c r="BY114">
        <v>0</v>
      </c>
      <c r="BZ114">
        <v>0</v>
      </c>
    </row>
    <row r="115" spans="1:78" x14ac:dyDescent="0.25">
      <c r="A115" t="s">
        <v>1012</v>
      </c>
      <c r="B115">
        <v>1</v>
      </c>
      <c r="C115">
        <v>1</v>
      </c>
      <c r="D115">
        <v>0</v>
      </c>
      <c r="E115">
        <v>0</v>
      </c>
      <c r="F115">
        <v>1</v>
      </c>
      <c r="G115">
        <v>0</v>
      </c>
      <c r="H115">
        <v>0</v>
      </c>
      <c r="I115">
        <v>0</v>
      </c>
      <c r="J115">
        <v>0</v>
      </c>
      <c r="K115">
        <v>1</v>
      </c>
      <c r="L115">
        <v>0</v>
      </c>
      <c r="M115">
        <v>1</v>
      </c>
      <c r="N115">
        <v>0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1</v>
      </c>
      <c r="U115">
        <v>0</v>
      </c>
      <c r="V115">
        <v>1</v>
      </c>
      <c r="W115">
        <v>0</v>
      </c>
      <c r="X115">
        <v>0</v>
      </c>
      <c r="Y115">
        <v>0</v>
      </c>
      <c r="Z115">
        <v>1</v>
      </c>
      <c r="AA115">
        <v>1</v>
      </c>
      <c r="AB115">
        <v>1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0</v>
      </c>
      <c r="AI115">
        <v>1</v>
      </c>
      <c r="AJ115">
        <v>0</v>
      </c>
      <c r="AK115">
        <v>0</v>
      </c>
      <c r="AL115">
        <v>0</v>
      </c>
      <c r="AM115">
        <v>1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1</v>
      </c>
      <c r="BF115">
        <v>0</v>
      </c>
      <c r="BG115">
        <v>1</v>
      </c>
      <c r="BH115">
        <v>0</v>
      </c>
      <c r="BI115">
        <v>0</v>
      </c>
      <c r="BJ115">
        <v>1</v>
      </c>
      <c r="BK115">
        <v>0</v>
      </c>
      <c r="BL115">
        <v>0</v>
      </c>
      <c r="BM115">
        <v>1</v>
      </c>
      <c r="BN115">
        <v>0</v>
      </c>
      <c r="BO115">
        <v>0</v>
      </c>
      <c r="BP115">
        <v>0</v>
      </c>
      <c r="BQ115">
        <v>1</v>
      </c>
      <c r="BR115">
        <v>1</v>
      </c>
      <c r="BS115">
        <v>1</v>
      </c>
      <c r="BT115">
        <v>0</v>
      </c>
      <c r="BU115">
        <v>1</v>
      </c>
      <c r="BV115">
        <v>0</v>
      </c>
      <c r="BW115">
        <v>1</v>
      </c>
      <c r="BX115">
        <v>0</v>
      </c>
      <c r="BY115">
        <v>0</v>
      </c>
      <c r="BZ115">
        <v>0</v>
      </c>
    </row>
    <row r="116" spans="1:78" x14ac:dyDescent="0.25">
      <c r="B116">
        <v>0</v>
      </c>
      <c r="C116">
        <v>0</v>
      </c>
      <c r="D116" t="s">
        <v>106</v>
      </c>
      <c r="E116" t="s">
        <v>106</v>
      </c>
      <c r="F116">
        <v>0</v>
      </c>
      <c r="G116" t="s">
        <v>106</v>
      </c>
      <c r="H116" t="s">
        <v>106</v>
      </c>
      <c r="I116" t="s">
        <v>106</v>
      </c>
      <c r="J116" t="s">
        <v>106</v>
      </c>
      <c r="K116">
        <v>0</v>
      </c>
      <c r="L116" t="s">
        <v>106</v>
      </c>
      <c r="M116">
        <v>0</v>
      </c>
      <c r="N116" t="s">
        <v>106</v>
      </c>
      <c r="O116" t="s">
        <v>106</v>
      </c>
      <c r="P116" t="s">
        <v>106</v>
      </c>
      <c r="Q116" t="s">
        <v>106</v>
      </c>
      <c r="R116">
        <v>0</v>
      </c>
      <c r="S116" t="s">
        <v>106</v>
      </c>
      <c r="T116">
        <v>0</v>
      </c>
      <c r="U116" t="s">
        <v>106</v>
      </c>
      <c r="V116">
        <v>0</v>
      </c>
      <c r="W116" t="s">
        <v>106</v>
      </c>
      <c r="X116" t="s">
        <v>106</v>
      </c>
      <c r="Y116" t="s">
        <v>106</v>
      </c>
      <c r="Z116">
        <v>0</v>
      </c>
      <c r="AA116">
        <v>0</v>
      </c>
      <c r="AB116">
        <v>0</v>
      </c>
      <c r="AC116" t="s">
        <v>106</v>
      </c>
      <c r="AD116">
        <v>0</v>
      </c>
      <c r="AE116" t="s">
        <v>106</v>
      </c>
      <c r="AF116" t="s">
        <v>106</v>
      </c>
      <c r="AG116">
        <v>0</v>
      </c>
      <c r="AH116" t="s">
        <v>106</v>
      </c>
      <c r="AI116">
        <v>0</v>
      </c>
      <c r="AJ116" t="s">
        <v>106</v>
      </c>
      <c r="AK116" t="s">
        <v>106</v>
      </c>
      <c r="AL116" t="s">
        <v>106</v>
      </c>
      <c r="AM116">
        <v>0</v>
      </c>
      <c r="AN116" t="s">
        <v>106</v>
      </c>
      <c r="AO116" t="s">
        <v>106</v>
      </c>
      <c r="AP116" t="s">
        <v>106</v>
      </c>
      <c r="AQ116" t="s">
        <v>106</v>
      </c>
      <c r="AR116" t="s">
        <v>106</v>
      </c>
      <c r="AS116" t="s">
        <v>106</v>
      </c>
      <c r="AT116" t="s">
        <v>106</v>
      </c>
      <c r="AU116">
        <v>0</v>
      </c>
      <c r="AV116" t="s">
        <v>106</v>
      </c>
      <c r="AW116" t="s">
        <v>106</v>
      </c>
      <c r="AX116" t="s">
        <v>106</v>
      </c>
      <c r="AY116" t="s">
        <v>106</v>
      </c>
      <c r="AZ116" t="s">
        <v>106</v>
      </c>
      <c r="BA116" t="s">
        <v>106</v>
      </c>
      <c r="BB116" t="s">
        <v>106</v>
      </c>
      <c r="BC116" t="s">
        <v>106</v>
      </c>
      <c r="BD116" t="s">
        <v>106</v>
      </c>
      <c r="BE116">
        <v>0</v>
      </c>
      <c r="BF116" t="s">
        <v>106</v>
      </c>
      <c r="BG116">
        <v>0</v>
      </c>
      <c r="BH116" t="s">
        <v>106</v>
      </c>
      <c r="BI116" t="s">
        <v>106</v>
      </c>
      <c r="BJ116">
        <v>0</v>
      </c>
      <c r="BK116" t="s">
        <v>106</v>
      </c>
      <c r="BL116" t="s">
        <v>106</v>
      </c>
      <c r="BM116">
        <v>0</v>
      </c>
      <c r="BN116" t="s">
        <v>106</v>
      </c>
      <c r="BO116" t="s">
        <v>106</v>
      </c>
      <c r="BP116" t="s">
        <v>106</v>
      </c>
      <c r="BQ116">
        <v>0</v>
      </c>
      <c r="BR116">
        <v>0</v>
      </c>
      <c r="BS116">
        <v>0</v>
      </c>
      <c r="BT116" t="s">
        <v>106</v>
      </c>
      <c r="BU116">
        <v>0</v>
      </c>
      <c r="BV116" t="s">
        <v>106</v>
      </c>
      <c r="BW116">
        <v>0</v>
      </c>
      <c r="BX116" t="s">
        <v>106</v>
      </c>
      <c r="BY116" t="s">
        <v>106</v>
      </c>
      <c r="BZ116" t="s">
        <v>106</v>
      </c>
    </row>
    <row r="117" spans="1:78" x14ac:dyDescent="0.25">
      <c r="A117" t="s">
        <v>87</v>
      </c>
      <c r="B117">
        <v>41</v>
      </c>
      <c r="C117">
        <v>31</v>
      </c>
      <c r="D117">
        <v>6</v>
      </c>
      <c r="E117">
        <v>5</v>
      </c>
      <c r="F117">
        <v>6</v>
      </c>
      <c r="G117">
        <v>20</v>
      </c>
      <c r="H117">
        <v>15</v>
      </c>
      <c r="I117">
        <v>16</v>
      </c>
      <c r="J117">
        <v>12</v>
      </c>
      <c r="K117">
        <v>5</v>
      </c>
      <c r="L117">
        <v>9</v>
      </c>
      <c r="M117">
        <v>10</v>
      </c>
      <c r="N117">
        <v>23</v>
      </c>
      <c r="O117">
        <v>7</v>
      </c>
      <c r="P117">
        <v>1</v>
      </c>
      <c r="Q117">
        <v>6</v>
      </c>
      <c r="R117">
        <v>35</v>
      </c>
      <c r="S117">
        <v>29</v>
      </c>
      <c r="T117">
        <v>4</v>
      </c>
      <c r="U117">
        <v>8</v>
      </c>
      <c r="V117">
        <v>27</v>
      </c>
      <c r="W117">
        <v>6</v>
      </c>
      <c r="X117">
        <v>8</v>
      </c>
      <c r="Y117">
        <v>8</v>
      </c>
      <c r="Z117">
        <v>33</v>
      </c>
      <c r="AA117">
        <v>41</v>
      </c>
      <c r="AB117">
        <v>33</v>
      </c>
      <c r="AC117">
        <v>8</v>
      </c>
      <c r="AD117">
        <v>27</v>
      </c>
      <c r="AE117">
        <v>5</v>
      </c>
      <c r="AF117">
        <v>34</v>
      </c>
      <c r="AG117">
        <v>7</v>
      </c>
      <c r="AH117">
        <v>0</v>
      </c>
      <c r="AI117">
        <v>25</v>
      </c>
      <c r="AJ117">
        <v>7</v>
      </c>
      <c r="AK117">
        <v>8</v>
      </c>
      <c r="AL117">
        <v>12</v>
      </c>
      <c r="AM117">
        <v>21</v>
      </c>
      <c r="AN117">
        <v>1</v>
      </c>
      <c r="AO117">
        <v>7</v>
      </c>
      <c r="AP117">
        <v>2</v>
      </c>
      <c r="AQ117">
        <v>5</v>
      </c>
      <c r="AR117">
        <v>3</v>
      </c>
      <c r="AS117">
        <v>4</v>
      </c>
      <c r="AT117">
        <v>3</v>
      </c>
      <c r="AU117">
        <v>1</v>
      </c>
      <c r="AV117">
        <v>3</v>
      </c>
      <c r="AW117">
        <v>2</v>
      </c>
      <c r="AX117">
        <v>4</v>
      </c>
      <c r="AY117">
        <v>5</v>
      </c>
      <c r="AZ117">
        <v>1</v>
      </c>
      <c r="BA117">
        <v>3</v>
      </c>
      <c r="BB117">
        <v>4</v>
      </c>
      <c r="BC117">
        <v>3</v>
      </c>
      <c r="BD117">
        <v>0</v>
      </c>
      <c r="BE117">
        <v>8</v>
      </c>
      <c r="BF117">
        <v>33</v>
      </c>
      <c r="BG117">
        <v>23</v>
      </c>
      <c r="BH117">
        <v>19</v>
      </c>
      <c r="BI117">
        <v>6</v>
      </c>
      <c r="BJ117">
        <v>7</v>
      </c>
      <c r="BK117">
        <v>6</v>
      </c>
      <c r="BL117">
        <v>1</v>
      </c>
      <c r="BM117">
        <v>7</v>
      </c>
      <c r="BN117">
        <v>16</v>
      </c>
      <c r="BO117">
        <v>13</v>
      </c>
      <c r="BP117">
        <v>6</v>
      </c>
      <c r="BQ117">
        <v>10</v>
      </c>
      <c r="BR117">
        <v>13</v>
      </c>
      <c r="BS117">
        <v>11</v>
      </c>
      <c r="BT117">
        <v>3</v>
      </c>
      <c r="BU117">
        <v>5</v>
      </c>
      <c r="BV117">
        <v>3</v>
      </c>
      <c r="BW117">
        <v>7</v>
      </c>
      <c r="BX117">
        <v>26</v>
      </c>
      <c r="BY117">
        <v>30</v>
      </c>
      <c r="BZ117">
        <v>20</v>
      </c>
    </row>
    <row r="118" spans="1:78" x14ac:dyDescent="0.25">
      <c r="B118" s="7">
        <v>0.01</v>
      </c>
      <c r="C118" s="7">
        <v>0.01</v>
      </c>
      <c r="D118" s="7">
        <v>0.01</v>
      </c>
      <c r="E118" s="7">
        <v>0.01</v>
      </c>
      <c r="F118" s="7">
        <v>0.01</v>
      </c>
      <c r="G118" s="7">
        <v>0.01</v>
      </c>
      <c r="H118" s="7">
        <v>0.01</v>
      </c>
      <c r="I118" s="7">
        <v>0.01</v>
      </c>
      <c r="J118" s="7">
        <v>0.01</v>
      </c>
      <c r="K118">
        <v>0</v>
      </c>
      <c r="L118" s="7">
        <v>0.01</v>
      </c>
      <c r="M118" s="7">
        <v>0.01</v>
      </c>
      <c r="N118" s="7">
        <v>0.01</v>
      </c>
      <c r="O118" s="7">
        <v>0.01</v>
      </c>
      <c r="P118" s="7">
        <v>0.01</v>
      </c>
      <c r="Q118" s="7">
        <v>0.01</v>
      </c>
      <c r="R118" s="7">
        <v>0.01</v>
      </c>
      <c r="S118" s="7">
        <v>0.01</v>
      </c>
      <c r="T118">
        <v>0</v>
      </c>
      <c r="U118" s="7">
        <v>0.01</v>
      </c>
      <c r="V118" s="7">
        <v>0.01</v>
      </c>
      <c r="W118" s="7">
        <v>0.01</v>
      </c>
      <c r="X118" s="7">
        <v>0.01</v>
      </c>
      <c r="Y118" s="7">
        <v>0.01</v>
      </c>
      <c r="Z118" s="7">
        <v>0.01</v>
      </c>
      <c r="AA118" s="7">
        <v>0.01</v>
      </c>
      <c r="AB118" s="7">
        <v>0.01</v>
      </c>
      <c r="AC118" s="7">
        <v>0.01</v>
      </c>
      <c r="AD118" s="7">
        <v>0.01</v>
      </c>
      <c r="AE118" s="7">
        <v>0.01</v>
      </c>
      <c r="AF118" s="7">
        <v>0.01</v>
      </c>
      <c r="AG118" s="7">
        <v>0.01</v>
      </c>
      <c r="AH118" t="s">
        <v>108</v>
      </c>
      <c r="AI118" s="7">
        <v>0.01</v>
      </c>
      <c r="AJ118" s="7">
        <v>0.01</v>
      </c>
      <c r="AK118" s="7">
        <v>0.01</v>
      </c>
      <c r="AL118" s="7">
        <v>0.01</v>
      </c>
      <c r="AM118" s="7">
        <v>0.01</v>
      </c>
      <c r="AN118" s="7">
        <v>0.02</v>
      </c>
      <c r="AO118" s="7">
        <v>0.01</v>
      </c>
      <c r="AP118">
        <v>0</v>
      </c>
      <c r="AQ118" s="7">
        <v>0.01</v>
      </c>
      <c r="AR118" s="7">
        <v>0.01</v>
      </c>
      <c r="AS118" s="7">
        <v>0.01</v>
      </c>
      <c r="AT118">
        <v>0</v>
      </c>
      <c r="AU118">
        <v>0</v>
      </c>
      <c r="AV118" s="7">
        <v>0.01</v>
      </c>
      <c r="AW118" s="7">
        <v>0.01</v>
      </c>
      <c r="AX118" s="7">
        <v>0.01</v>
      </c>
      <c r="AY118" s="7">
        <v>0.01</v>
      </c>
      <c r="AZ118">
        <v>0</v>
      </c>
      <c r="BA118" s="7">
        <v>0.01</v>
      </c>
      <c r="BB118" s="7">
        <v>0.01</v>
      </c>
      <c r="BC118" s="7">
        <v>0.01</v>
      </c>
      <c r="BD118" t="s">
        <v>108</v>
      </c>
      <c r="BE118" s="7">
        <v>0.01</v>
      </c>
      <c r="BF118" s="7">
        <v>0.01</v>
      </c>
      <c r="BG118" s="7">
        <v>0.01</v>
      </c>
      <c r="BH118" s="7">
        <v>0.01</v>
      </c>
      <c r="BI118">
        <v>0</v>
      </c>
      <c r="BJ118" s="7">
        <v>0.01</v>
      </c>
      <c r="BK118" s="7">
        <v>0.01</v>
      </c>
      <c r="BL118">
        <v>0</v>
      </c>
      <c r="BM118" s="7">
        <v>0.01</v>
      </c>
      <c r="BN118" s="7">
        <v>0.01</v>
      </c>
      <c r="BO118" s="7">
        <v>0.01</v>
      </c>
      <c r="BP118">
        <v>0</v>
      </c>
      <c r="BQ118" s="7">
        <v>0.01</v>
      </c>
      <c r="BR118" s="7">
        <v>0.01</v>
      </c>
      <c r="BS118" s="7">
        <v>0.01</v>
      </c>
      <c r="BT118" s="7">
        <v>0.01</v>
      </c>
      <c r="BU118" s="7">
        <v>0.01</v>
      </c>
      <c r="BV118" s="7">
        <v>0.01</v>
      </c>
      <c r="BW118" s="7">
        <v>0.01</v>
      </c>
      <c r="BX118" s="7">
        <v>0.01</v>
      </c>
      <c r="BY118" s="7">
        <v>0.01</v>
      </c>
      <c r="BZ118" s="7">
        <v>0.01</v>
      </c>
    </row>
    <row r="119" spans="1:78" x14ac:dyDescent="0.25">
      <c r="A119" t="s">
        <v>40</v>
      </c>
      <c r="B119">
        <v>69</v>
      </c>
      <c r="C119">
        <v>58</v>
      </c>
      <c r="D119">
        <v>12</v>
      </c>
      <c r="E119">
        <v>0</v>
      </c>
      <c r="F119">
        <v>11</v>
      </c>
      <c r="G119">
        <v>27</v>
      </c>
      <c r="H119">
        <v>31</v>
      </c>
      <c r="I119">
        <v>10</v>
      </c>
      <c r="J119">
        <v>24</v>
      </c>
      <c r="K119">
        <v>11</v>
      </c>
      <c r="L119">
        <v>25</v>
      </c>
      <c r="M119">
        <v>13</v>
      </c>
      <c r="N119">
        <v>18</v>
      </c>
      <c r="O119">
        <v>36</v>
      </c>
      <c r="P119">
        <v>2</v>
      </c>
      <c r="Q119">
        <v>7</v>
      </c>
      <c r="R119">
        <v>62</v>
      </c>
      <c r="S119">
        <v>31</v>
      </c>
      <c r="T119">
        <v>15</v>
      </c>
      <c r="U119">
        <v>20</v>
      </c>
      <c r="V119">
        <v>28</v>
      </c>
      <c r="W119">
        <v>3</v>
      </c>
      <c r="X119">
        <v>14</v>
      </c>
      <c r="Y119">
        <v>7</v>
      </c>
      <c r="Z119">
        <v>62</v>
      </c>
      <c r="AA119">
        <v>68</v>
      </c>
      <c r="AB119">
        <v>61</v>
      </c>
      <c r="AC119">
        <v>8</v>
      </c>
      <c r="AD119">
        <v>35</v>
      </c>
      <c r="AE119">
        <v>13</v>
      </c>
      <c r="AF119">
        <v>53</v>
      </c>
      <c r="AG119">
        <v>5</v>
      </c>
      <c r="AH119">
        <v>0</v>
      </c>
      <c r="AI119">
        <v>43</v>
      </c>
      <c r="AJ119">
        <v>7</v>
      </c>
      <c r="AK119">
        <v>11</v>
      </c>
      <c r="AL119">
        <v>21</v>
      </c>
      <c r="AM119">
        <v>34</v>
      </c>
      <c r="AN119">
        <v>1</v>
      </c>
      <c r="AO119">
        <v>6</v>
      </c>
      <c r="AP119">
        <v>16</v>
      </c>
      <c r="AQ119">
        <v>2</v>
      </c>
      <c r="AR119">
        <v>10</v>
      </c>
      <c r="AS119">
        <v>1</v>
      </c>
      <c r="AT119">
        <v>0</v>
      </c>
      <c r="AU119">
        <v>8</v>
      </c>
      <c r="AV119">
        <v>6</v>
      </c>
      <c r="AW119">
        <v>1</v>
      </c>
      <c r="AX119">
        <v>11</v>
      </c>
      <c r="AY119">
        <v>1</v>
      </c>
      <c r="AZ119">
        <v>0</v>
      </c>
      <c r="BA119">
        <v>4</v>
      </c>
      <c r="BB119">
        <v>3</v>
      </c>
      <c r="BC119">
        <v>5</v>
      </c>
      <c r="BD119">
        <v>2</v>
      </c>
      <c r="BE119">
        <v>7</v>
      </c>
      <c r="BF119">
        <v>63</v>
      </c>
      <c r="BG119">
        <v>24</v>
      </c>
      <c r="BH119">
        <v>45</v>
      </c>
      <c r="BI119">
        <v>11</v>
      </c>
      <c r="BJ119">
        <v>2</v>
      </c>
      <c r="BK119">
        <v>7</v>
      </c>
      <c r="BL119">
        <v>0</v>
      </c>
      <c r="BM119">
        <v>2</v>
      </c>
      <c r="BN119">
        <v>12</v>
      </c>
      <c r="BO119">
        <v>23</v>
      </c>
      <c r="BP119">
        <v>33</v>
      </c>
      <c r="BQ119">
        <v>5</v>
      </c>
      <c r="BR119">
        <v>8</v>
      </c>
      <c r="BS119">
        <v>9</v>
      </c>
      <c r="BT119">
        <v>3</v>
      </c>
      <c r="BU119">
        <v>5</v>
      </c>
      <c r="BV119">
        <v>2</v>
      </c>
      <c r="BW119">
        <v>4</v>
      </c>
      <c r="BX119">
        <v>38</v>
      </c>
      <c r="BY119">
        <v>38</v>
      </c>
      <c r="BZ119">
        <v>33</v>
      </c>
    </row>
    <row r="120" spans="1:78" x14ac:dyDescent="0.25">
      <c r="B120" s="7">
        <v>0.01</v>
      </c>
      <c r="C120" s="7">
        <v>0.01</v>
      </c>
      <c r="D120" s="7">
        <v>0.02</v>
      </c>
      <c r="E120" t="s">
        <v>108</v>
      </c>
      <c r="F120" s="7">
        <v>0.01</v>
      </c>
      <c r="G120" s="7">
        <v>0.01</v>
      </c>
      <c r="H120" s="7">
        <v>0.02</v>
      </c>
      <c r="I120" s="7">
        <v>0.01</v>
      </c>
      <c r="J120" s="7">
        <v>0.01</v>
      </c>
      <c r="K120" s="7">
        <v>0.01</v>
      </c>
      <c r="L120" s="7">
        <v>0.02</v>
      </c>
      <c r="M120" s="7">
        <v>0.01</v>
      </c>
      <c r="N120" s="7">
        <v>0.01</v>
      </c>
      <c r="O120" s="7">
        <v>0.06</v>
      </c>
      <c r="P120" s="7">
        <v>0.01</v>
      </c>
      <c r="Q120" s="7">
        <v>0.01</v>
      </c>
      <c r="R120" s="7">
        <v>0.01</v>
      </c>
      <c r="S120" s="7">
        <v>0.01</v>
      </c>
      <c r="T120" s="7">
        <v>0.01</v>
      </c>
      <c r="U120" s="7">
        <v>0.02</v>
      </c>
      <c r="V120" s="7">
        <v>0.01</v>
      </c>
      <c r="W120" s="7">
        <v>0.01</v>
      </c>
      <c r="X120" s="7">
        <v>0.02</v>
      </c>
      <c r="Y120" s="7">
        <v>0.01</v>
      </c>
      <c r="Z120" s="7">
        <v>0.01</v>
      </c>
      <c r="AA120" s="7">
        <v>0.01</v>
      </c>
      <c r="AB120" s="7">
        <v>0.01</v>
      </c>
      <c r="AC120" s="7">
        <v>0.01</v>
      </c>
      <c r="AD120" s="7">
        <v>0.01</v>
      </c>
      <c r="AE120" s="7">
        <v>0.02</v>
      </c>
      <c r="AF120" s="7">
        <v>0.01</v>
      </c>
      <c r="AG120" s="7">
        <v>0.01</v>
      </c>
      <c r="AH120" t="s">
        <v>108</v>
      </c>
      <c r="AI120" s="7">
        <v>0.01</v>
      </c>
      <c r="AJ120" s="7">
        <v>0.01</v>
      </c>
      <c r="AK120" s="7">
        <v>0.01</v>
      </c>
      <c r="AL120" s="7">
        <v>0.01</v>
      </c>
      <c r="AM120" s="7">
        <v>0.01</v>
      </c>
      <c r="AN120" s="7">
        <v>0.02</v>
      </c>
      <c r="AO120" s="7">
        <v>0.01</v>
      </c>
      <c r="AP120" s="7">
        <v>0.03</v>
      </c>
      <c r="AQ120">
        <v>0</v>
      </c>
      <c r="AR120" s="7">
        <v>0.02</v>
      </c>
      <c r="AS120">
        <v>0</v>
      </c>
      <c r="AT120" t="s">
        <v>108</v>
      </c>
      <c r="AU120" s="7">
        <v>0.02</v>
      </c>
      <c r="AV120" s="7">
        <v>0.01</v>
      </c>
      <c r="AW120" s="7">
        <v>0.01</v>
      </c>
      <c r="AX120" s="7">
        <v>0.03</v>
      </c>
      <c r="AY120">
        <v>0</v>
      </c>
      <c r="AZ120" t="s">
        <v>108</v>
      </c>
      <c r="BA120" s="7">
        <v>0.01</v>
      </c>
      <c r="BB120" s="7">
        <v>0.01</v>
      </c>
      <c r="BC120" s="7">
        <v>0.02</v>
      </c>
      <c r="BD120" s="7">
        <v>7.0000000000000007E-2</v>
      </c>
      <c r="BE120" s="7">
        <v>0.01</v>
      </c>
      <c r="BF120" s="7">
        <v>0.01</v>
      </c>
      <c r="BG120" s="7">
        <v>0.01</v>
      </c>
      <c r="BH120" s="7">
        <v>0.02</v>
      </c>
      <c r="BI120" s="7">
        <v>0.01</v>
      </c>
      <c r="BJ120">
        <v>0</v>
      </c>
      <c r="BK120" s="7">
        <v>0.01</v>
      </c>
      <c r="BL120" t="s">
        <v>108</v>
      </c>
      <c r="BM120">
        <v>0</v>
      </c>
      <c r="BN120" s="7">
        <v>0.01</v>
      </c>
      <c r="BO120" s="7">
        <v>0.01</v>
      </c>
      <c r="BP120" s="7">
        <v>0.03</v>
      </c>
      <c r="BQ120" s="7">
        <v>0.01</v>
      </c>
      <c r="BR120" s="7">
        <v>0.01</v>
      </c>
      <c r="BS120" s="7">
        <v>0.01</v>
      </c>
      <c r="BT120" s="7">
        <v>0.01</v>
      </c>
      <c r="BU120" s="7">
        <v>0.01</v>
      </c>
      <c r="BV120" s="7">
        <v>0.01</v>
      </c>
      <c r="BW120" s="7">
        <v>0.01</v>
      </c>
      <c r="BX120" s="7">
        <v>0.01</v>
      </c>
      <c r="BY120" s="7">
        <v>0.01</v>
      </c>
      <c r="BZ120" s="7">
        <v>0.01</v>
      </c>
    </row>
    <row r="121" spans="1:78" x14ac:dyDescent="0.25">
      <c r="A121" t="s">
        <v>456</v>
      </c>
      <c r="B121">
        <v>12</v>
      </c>
      <c r="C121">
        <v>9</v>
      </c>
      <c r="D121">
        <v>2</v>
      </c>
      <c r="E121">
        <v>1</v>
      </c>
      <c r="F121">
        <v>3</v>
      </c>
      <c r="G121">
        <v>4</v>
      </c>
      <c r="H121">
        <v>4</v>
      </c>
      <c r="I121">
        <v>5</v>
      </c>
      <c r="J121">
        <v>3</v>
      </c>
      <c r="K121">
        <v>0</v>
      </c>
      <c r="L121">
        <v>4</v>
      </c>
      <c r="M121">
        <v>3</v>
      </c>
      <c r="N121">
        <v>7</v>
      </c>
      <c r="O121">
        <v>1</v>
      </c>
      <c r="P121">
        <v>1</v>
      </c>
      <c r="Q121">
        <v>1</v>
      </c>
      <c r="R121">
        <v>10</v>
      </c>
      <c r="S121">
        <v>6</v>
      </c>
      <c r="T121">
        <v>3</v>
      </c>
      <c r="U121">
        <v>3</v>
      </c>
      <c r="V121">
        <v>7</v>
      </c>
      <c r="W121">
        <v>2</v>
      </c>
      <c r="X121">
        <v>3</v>
      </c>
      <c r="Y121">
        <v>1</v>
      </c>
      <c r="Z121">
        <v>11</v>
      </c>
      <c r="AA121">
        <v>12</v>
      </c>
      <c r="AB121">
        <v>11</v>
      </c>
      <c r="AC121">
        <v>1</v>
      </c>
      <c r="AD121">
        <v>8</v>
      </c>
      <c r="AE121">
        <v>3</v>
      </c>
      <c r="AF121">
        <v>9</v>
      </c>
      <c r="AG121">
        <v>0</v>
      </c>
      <c r="AH121">
        <v>0</v>
      </c>
      <c r="AI121">
        <v>8</v>
      </c>
      <c r="AJ121">
        <v>1</v>
      </c>
      <c r="AK121">
        <v>3</v>
      </c>
      <c r="AL121">
        <v>1</v>
      </c>
      <c r="AM121">
        <v>4</v>
      </c>
      <c r="AN121">
        <v>0</v>
      </c>
      <c r="AO121">
        <v>6</v>
      </c>
      <c r="AP121">
        <v>0</v>
      </c>
      <c r="AQ121">
        <v>1</v>
      </c>
      <c r="AR121">
        <v>1</v>
      </c>
      <c r="AS121">
        <v>1</v>
      </c>
      <c r="AT121">
        <v>2</v>
      </c>
      <c r="AU121">
        <v>1</v>
      </c>
      <c r="AV121">
        <v>0</v>
      </c>
      <c r="AW121">
        <v>2</v>
      </c>
      <c r="AX121">
        <v>0</v>
      </c>
      <c r="AY121">
        <v>2</v>
      </c>
      <c r="AZ121">
        <v>0</v>
      </c>
      <c r="BA121">
        <v>1</v>
      </c>
      <c r="BB121">
        <v>1</v>
      </c>
      <c r="BC121">
        <v>0</v>
      </c>
      <c r="BD121">
        <v>0</v>
      </c>
      <c r="BE121">
        <v>1</v>
      </c>
      <c r="BF121">
        <v>10</v>
      </c>
      <c r="BG121">
        <v>5</v>
      </c>
      <c r="BH121">
        <v>7</v>
      </c>
      <c r="BI121">
        <v>0</v>
      </c>
      <c r="BJ121">
        <v>0</v>
      </c>
      <c r="BK121">
        <v>1</v>
      </c>
      <c r="BL121">
        <v>3</v>
      </c>
      <c r="BM121">
        <v>0</v>
      </c>
      <c r="BN121">
        <v>3</v>
      </c>
      <c r="BO121">
        <v>7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1</v>
      </c>
      <c r="BW121">
        <v>0</v>
      </c>
      <c r="BX121">
        <v>10</v>
      </c>
      <c r="BY121">
        <v>10</v>
      </c>
      <c r="BZ121">
        <v>10</v>
      </c>
    </row>
    <row r="122" spans="1:78" x14ac:dyDescent="0.25"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 t="s">
        <v>106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 s="7">
        <v>0.01</v>
      </c>
      <c r="AF122">
        <v>0</v>
      </c>
      <c r="AG122" t="s">
        <v>106</v>
      </c>
      <c r="AH122" t="s">
        <v>106</v>
      </c>
      <c r="AI122">
        <v>0</v>
      </c>
      <c r="AJ122">
        <v>0</v>
      </c>
      <c r="AK122">
        <v>0</v>
      </c>
      <c r="AL122">
        <v>0</v>
      </c>
      <c r="AM122">
        <v>0</v>
      </c>
      <c r="AN122" t="s">
        <v>106</v>
      </c>
      <c r="AO122" s="7">
        <v>0.01</v>
      </c>
      <c r="AP122" t="s">
        <v>106</v>
      </c>
      <c r="AQ122">
        <v>0</v>
      </c>
      <c r="AR122">
        <v>0</v>
      </c>
      <c r="AS122">
        <v>0</v>
      </c>
      <c r="AT122">
        <v>0</v>
      </c>
      <c r="AU122">
        <v>0</v>
      </c>
      <c r="AV122" t="s">
        <v>106</v>
      </c>
      <c r="AW122" s="7">
        <v>0.01</v>
      </c>
      <c r="AX122" t="s">
        <v>106</v>
      </c>
      <c r="AY122">
        <v>0</v>
      </c>
      <c r="AZ122" t="s">
        <v>106</v>
      </c>
      <c r="BA122">
        <v>0</v>
      </c>
      <c r="BB122">
        <v>0</v>
      </c>
      <c r="BC122">
        <v>0</v>
      </c>
      <c r="BD122" t="s">
        <v>106</v>
      </c>
      <c r="BE122">
        <v>0</v>
      </c>
      <c r="BF122">
        <v>0</v>
      </c>
      <c r="BG122">
        <v>0</v>
      </c>
      <c r="BH122">
        <v>0</v>
      </c>
      <c r="BI122" t="s">
        <v>106</v>
      </c>
      <c r="BJ122">
        <v>0</v>
      </c>
      <c r="BK122">
        <v>0</v>
      </c>
      <c r="BL122" s="7">
        <v>0.02</v>
      </c>
      <c r="BM122" t="s">
        <v>106</v>
      </c>
      <c r="BN122">
        <v>0</v>
      </c>
      <c r="BO122">
        <v>0</v>
      </c>
      <c r="BP122">
        <v>0</v>
      </c>
      <c r="BQ122">
        <v>0</v>
      </c>
      <c r="BR122">
        <v>0</v>
      </c>
      <c r="BS122" t="s">
        <v>106</v>
      </c>
      <c r="BT122">
        <v>0</v>
      </c>
      <c r="BU122" t="s">
        <v>106</v>
      </c>
      <c r="BV122">
        <v>0</v>
      </c>
      <c r="BW122" t="s">
        <v>106</v>
      </c>
      <c r="BX122">
        <v>0</v>
      </c>
      <c r="BY122">
        <v>0</v>
      </c>
      <c r="BZ122">
        <v>0</v>
      </c>
    </row>
    <row r="123" spans="1:78" x14ac:dyDescent="0.25">
      <c r="A123" t="s">
        <v>41</v>
      </c>
      <c r="B123">
        <v>398</v>
      </c>
      <c r="C123">
        <v>320</v>
      </c>
      <c r="D123">
        <v>50</v>
      </c>
      <c r="E123">
        <v>29</v>
      </c>
      <c r="F123">
        <v>71</v>
      </c>
      <c r="G123">
        <v>166</v>
      </c>
      <c r="H123">
        <v>161</v>
      </c>
      <c r="I123">
        <v>57</v>
      </c>
      <c r="J123">
        <v>112</v>
      </c>
      <c r="K123">
        <v>98</v>
      </c>
      <c r="L123">
        <v>131</v>
      </c>
      <c r="M123">
        <v>141</v>
      </c>
      <c r="N123">
        <v>169</v>
      </c>
      <c r="O123">
        <v>56</v>
      </c>
      <c r="P123">
        <v>31</v>
      </c>
      <c r="Q123">
        <v>72</v>
      </c>
      <c r="R123">
        <v>327</v>
      </c>
      <c r="S123">
        <v>228</v>
      </c>
      <c r="T123">
        <v>73</v>
      </c>
      <c r="U123">
        <v>88</v>
      </c>
      <c r="V123">
        <v>206</v>
      </c>
      <c r="W123">
        <v>48</v>
      </c>
      <c r="X123">
        <v>118</v>
      </c>
      <c r="Y123">
        <v>65</v>
      </c>
      <c r="Z123">
        <v>334</v>
      </c>
      <c r="AA123">
        <v>396</v>
      </c>
      <c r="AB123">
        <v>331</v>
      </c>
      <c r="AC123">
        <v>39</v>
      </c>
      <c r="AD123">
        <v>277</v>
      </c>
      <c r="AE123">
        <v>76</v>
      </c>
      <c r="AF123">
        <v>333</v>
      </c>
      <c r="AG123">
        <v>23</v>
      </c>
      <c r="AH123">
        <v>1</v>
      </c>
      <c r="AI123">
        <v>247</v>
      </c>
      <c r="AJ123">
        <v>54</v>
      </c>
      <c r="AK123">
        <v>85</v>
      </c>
      <c r="AL123">
        <v>106</v>
      </c>
      <c r="AM123">
        <v>207</v>
      </c>
      <c r="AN123">
        <v>2</v>
      </c>
      <c r="AO123">
        <v>81</v>
      </c>
      <c r="AP123">
        <v>31</v>
      </c>
      <c r="AQ123">
        <v>19</v>
      </c>
      <c r="AR123">
        <v>41</v>
      </c>
      <c r="AS123">
        <v>25</v>
      </c>
      <c r="AT123">
        <v>23</v>
      </c>
      <c r="AU123">
        <v>29</v>
      </c>
      <c r="AV123">
        <v>45</v>
      </c>
      <c r="AW123">
        <v>8</v>
      </c>
      <c r="AX123">
        <v>40</v>
      </c>
      <c r="AY123">
        <v>25</v>
      </c>
      <c r="AZ123">
        <v>19</v>
      </c>
      <c r="BA123">
        <v>25</v>
      </c>
      <c r="BB123">
        <v>37</v>
      </c>
      <c r="BC123">
        <v>28</v>
      </c>
      <c r="BD123">
        <v>2</v>
      </c>
      <c r="BE123">
        <v>18</v>
      </c>
      <c r="BF123">
        <v>380</v>
      </c>
      <c r="BG123">
        <v>102</v>
      </c>
      <c r="BH123">
        <v>296</v>
      </c>
      <c r="BI123">
        <v>16</v>
      </c>
      <c r="BJ123">
        <v>35</v>
      </c>
      <c r="BK123">
        <v>28</v>
      </c>
      <c r="BL123">
        <v>6</v>
      </c>
      <c r="BM123">
        <v>11</v>
      </c>
      <c r="BN123">
        <v>54</v>
      </c>
      <c r="BO123">
        <v>138</v>
      </c>
      <c r="BP123">
        <v>195</v>
      </c>
      <c r="BQ123">
        <v>23</v>
      </c>
      <c r="BR123">
        <v>30</v>
      </c>
      <c r="BS123">
        <v>29</v>
      </c>
      <c r="BT123">
        <v>12</v>
      </c>
      <c r="BU123">
        <v>6</v>
      </c>
      <c r="BV123">
        <v>9</v>
      </c>
      <c r="BW123">
        <v>16</v>
      </c>
      <c r="BX123">
        <v>254</v>
      </c>
      <c r="BY123">
        <v>235</v>
      </c>
      <c r="BZ123">
        <v>223</v>
      </c>
    </row>
    <row r="124" spans="1:78" x14ac:dyDescent="0.25">
      <c r="B124" s="7">
        <v>7.0000000000000007E-2</v>
      </c>
      <c r="C124" s="7">
        <v>0.06</v>
      </c>
      <c r="D124" s="7">
        <v>0.09</v>
      </c>
      <c r="E124" s="7">
        <v>0.08</v>
      </c>
      <c r="F124" s="7">
        <v>0.06</v>
      </c>
      <c r="G124" s="7">
        <v>0.05</v>
      </c>
      <c r="H124" s="7">
        <v>0.09</v>
      </c>
      <c r="I124" s="7">
        <v>0.04</v>
      </c>
      <c r="J124" s="7">
        <v>0.06</v>
      </c>
      <c r="K124" s="7">
        <v>0.08</v>
      </c>
      <c r="L124" s="7">
        <v>0.09</v>
      </c>
      <c r="M124" s="7">
        <v>0.09</v>
      </c>
      <c r="N124" s="7">
        <v>0.05</v>
      </c>
      <c r="O124" s="7">
        <v>0.09</v>
      </c>
      <c r="P124" s="7">
        <v>0.16</v>
      </c>
      <c r="Q124" s="7">
        <v>0.08</v>
      </c>
      <c r="R124" s="7">
        <v>0.06</v>
      </c>
      <c r="S124" s="7">
        <v>0.06</v>
      </c>
      <c r="T124" s="7">
        <v>0.06</v>
      </c>
      <c r="U124" s="7">
        <v>0.09</v>
      </c>
      <c r="V124" s="7">
        <v>0.05</v>
      </c>
      <c r="W124" s="7">
        <v>0.08</v>
      </c>
      <c r="X124" s="7">
        <v>0.14000000000000001</v>
      </c>
      <c r="Y124" s="7">
        <v>0.09</v>
      </c>
      <c r="Z124" s="7">
        <v>0.06</v>
      </c>
      <c r="AA124" s="7">
        <v>7.0000000000000007E-2</v>
      </c>
      <c r="AB124" s="7">
        <v>0.06</v>
      </c>
      <c r="AC124" s="7">
        <v>0.05</v>
      </c>
      <c r="AD124" s="7">
        <v>0.06</v>
      </c>
      <c r="AE124" s="7">
        <v>0.15</v>
      </c>
      <c r="AF124" s="7">
        <v>7.0000000000000007E-2</v>
      </c>
      <c r="AG124" s="7">
        <v>0.03</v>
      </c>
      <c r="AH124" s="7">
        <v>0.03</v>
      </c>
      <c r="AI124" s="7">
        <v>0.06</v>
      </c>
      <c r="AJ124" s="7">
        <v>0.1</v>
      </c>
      <c r="AK124" s="7">
        <v>0.09</v>
      </c>
      <c r="AL124" s="7">
        <v>0.05</v>
      </c>
      <c r="AM124" s="7">
        <v>7.0000000000000007E-2</v>
      </c>
      <c r="AN124" s="7">
        <v>0.04</v>
      </c>
      <c r="AO124" s="7">
        <v>0.12</v>
      </c>
      <c r="AP124" s="7">
        <v>0.05</v>
      </c>
      <c r="AQ124" s="7">
        <v>0.03</v>
      </c>
      <c r="AR124" s="7">
        <v>7.0000000000000007E-2</v>
      </c>
      <c r="AS124" s="7">
        <v>0.08</v>
      </c>
      <c r="AT124" s="7">
        <v>0.04</v>
      </c>
      <c r="AU124" s="7">
        <v>0.08</v>
      </c>
      <c r="AV124" s="7">
        <v>0.09</v>
      </c>
      <c r="AW124" s="7">
        <v>0.06</v>
      </c>
      <c r="AX124" s="7">
        <v>0.1</v>
      </c>
      <c r="AY124" s="7">
        <v>0.05</v>
      </c>
      <c r="AZ124" s="7">
        <v>0.05</v>
      </c>
      <c r="BA124" s="7">
        <v>0.09</v>
      </c>
      <c r="BB124" s="7">
        <v>0.08</v>
      </c>
      <c r="BC124" s="7">
        <v>0.09</v>
      </c>
      <c r="BD124" s="7">
        <v>0.09</v>
      </c>
      <c r="BE124" s="7">
        <v>0.02</v>
      </c>
      <c r="BF124" s="7">
        <v>7.0000000000000007E-2</v>
      </c>
      <c r="BG124" s="7">
        <v>0.03</v>
      </c>
      <c r="BH124" s="7">
        <v>0.11</v>
      </c>
      <c r="BI124" s="7">
        <v>0.01</v>
      </c>
      <c r="BJ124" s="7">
        <v>0.04</v>
      </c>
      <c r="BK124" s="7">
        <v>0.04</v>
      </c>
      <c r="BL124" s="7">
        <v>0.03</v>
      </c>
      <c r="BM124" s="7">
        <v>0.01</v>
      </c>
      <c r="BN124" s="7">
        <v>0.03</v>
      </c>
      <c r="BO124" s="7">
        <v>0.06</v>
      </c>
      <c r="BP124" s="7">
        <v>0.16</v>
      </c>
      <c r="BQ124" s="7">
        <v>0.02</v>
      </c>
      <c r="BR124" s="7">
        <v>0.02</v>
      </c>
      <c r="BS124" s="7">
        <v>0.02</v>
      </c>
      <c r="BT124" s="7">
        <v>0.03</v>
      </c>
      <c r="BU124" s="7">
        <v>0.01</v>
      </c>
      <c r="BV124" s="7">
        <v>0.03</v>
      </c>
      <c r="BW124" s="7">
        <v>0.02</v>
      </c>
      <c r="BX124" s="7">
        <v>0.06</v>
      </c>
      <c r="BY124" s="7">
        <v>0.06</v>
      </c>
      <c r="BZ124" s="7">
        <v>0.06</v>
      </c>
    </row>
  </sheetData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1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223</v>
      </c>
    </row>
    <row r="2" spans="1:78" x14ac:dyDescent="0.25">
      <c r="A2" t="s">
        <v>155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4688</v>
      </c>
      <c r="C8">
        <v>4038</v>
      </c>
      <c r="D8">
        <v>370</v>
      </c>
      <c r="E8">
        <v>280</v>
      </c>
      <c r="F8">
        <v>901</v>
      </c>
      <c r="G8">
        <v>2166</v>
      </c>
      <c r="H8">
        <v>1621</v>
      </c>
      <c r="I8">
        <v>924</v>
      </c>
      <c r="J8">
        <v>1239</v>
      </c>
      <c r="K8">
        <v>898</v>
      </c>
      <c r="L8">
        <v>1627</v>
      </c>
      <c r="M8">
        <v>1571</v>
      </c>
      <c r="N8">
        <v>2423</v>
      </c>
      <c r="O8">
        <v>516</v>
      </c>
      <c r="P8">
        <v>178</v>
      </c>
      <c r="Q8">
        <v>861</v>
      </c>
      <c r="R8">
        <v>3827</v>
      </c>
      <c r="S8">
        <v>2801</v>
      </c>
      <c r="T8">
        <v>908</v>
      </c>
      <c r="U8">
        <v>908</v>
      </c>
      <c r="V8">
        <v>3257</v>
      </c>
      <c r="W8">
        <v>527</v>
      </c>
      <c r="X8">
        <v>844</v>
      </c>
      <c r="Y8">
        <v>0</v>
      </c>
      <c r="Z8">
        <v>4688</v>
      </c>
      <c r="AA8">
        <v>4688</v>
      </c>
      <c r="AB8">
        <v>4688</v>
      </c>
      <c r="AC8">
        <v>380</v>
      </c>
      <c r="AD8">
        <v>3875</v>
      </c>
      <c r="AE8">
        <v>394</v>
      </c>
      <c r="AF8">
        <v>3747</v>
      </c>
      <c r="AG8">
        <v>774</v>
      </c>
      <c r="AH8">
        <v>0</v>
      </c>
      <c r="AI8">
        <v>3380</v>
      </c>
      <c r="AJ8">
        <v>412</v>
      </c>
      <c r="AK8">
        <v>800</v>
      </c>
      <c r="AL8">
        <v>1925</v>
      </c>
      <c r="AM8">
        <v>2151</v>
      </c>
      <c r="AN8">
        <v>29</v>
      </c>
      <c r="AO8">
        <v>565</v>
      </c>
      <c r="AP8">
        <v>439</v>
      </c>
      <c r="AQ8">
        <v>450</v>
      </c>
      <c r="AR8">
        <v>372</v>
      </c>
      <c r="AS8">
        <v>259</v>
      </c>
      <c r="AT8">
        <v>438</v>
      </c>
      <c r="AU8">
        <v>321</v>
      </c>
      <c r="AV8">
        <v>439</v>
      </c>
      <c r="AW8">
        <v>72</v>
      </c>
      <c r="AX8">
        <v>292</v>
      </c>
      <c r="AY8">
        <v>452</v>
      </c>
      <c r="AZ8">
        <v>306</v>
      </c>
      <c r="BA8">
        <v>236</v>
      </c>
      <c r="BB8">
        <v>323</v>
      </c>
      <c r="BC8">
        <v>269</v>
      </c>
      <c r="BD8">
        <v>20</v>
      </c>
      <c r="BE8">
        <v>710</v>
      </c>
      <c r="BF8">
        <v>3978</v>
      </c>
      <c r="BG8">
        <v>2737</v>
      </c>
      <c r="BH8">
        <v>1951</v>
      </c>
      <c r="BI8">
        <v>1010</v>
      </c>
      <c r="BJ8">
        <v>733</v>
      </c>
      <c r="BK8">
        <v>690</v>
      </c>
      <c r="BL8">
        <v>165</v>
      </c>
      <c r="BM8">
        <v>678</v>
      </c>
      <c r="BN8">
        <v>1344</v>
      </c>
      <c r="BO8">
        <v>1704</v>
      </c>
      <c r="BP8">
        <v>962</v>
      </c>
      <c r="BQ8">
        <v>809</v>
      </c>
      <c r="BR8">
        <v>1211</v>
      </c>
      <c r="BS8">
        <v>1183</v>
      </c>
      <c r="BT8">
        <v>377</v>
      </c>
      <c r="BU8">
        <v>411</v>
      </c>
      <c r="BV8">
        <v>253</v>
      </c>
      <c r="BW8">
        <v>598</v>
      </c>
      <c r="BX8">
        <v>3183</v>
      </c>
      <c r="BY8">
        <v>3196</v>
      </c>
      <c r="BZ8">
        <v>2825</v>
      </c>
    </row>
    <row r="9" spans="1:78" x14ac:dyDescent="0.25">
      <c r="A9" t="s">
        <v>103</v>
      </c>
      <c r="B9">
        <v>4756</v>
      </c>
      <c r="C9">
        <v>4095</v>
      </c>
      <c r="D9">
        <v>399</v>
      </c>
      <c r="E9">
        <v>262</v>
      </c>
      <c r="F9">
        <v>916</v>
      </c>
      <c r="G9">
        <v>2537</v>
      </c>
      <c r="H9">
        <v>1303</v>
      </c>
      <c r="I9">
        <v>1159</v>
      </c>
      <c r="J9">
        <v>1528</v>
      </c>
      <c r="K9">
        <v>965</v>
      </c>
      <c r="L9">
        <v>1104</v>
      </c>
      <c r="M9">
        <v>1243</v>
      </c>
      <c r="N9">
        <v>2848</v>
      </c>
      <c r="O9">
        <v>505</v>
      </c>
      <c r="P9">
        <v>160</v>
      </c>
      <c r="Q9">
        <v>701</v>
      </c>
      <c r="R9">
        <v>4055</v>
      </c>
      <c r="S9">
        <v>3012</v>
      </c>
      <c r="T9">
        <v>938</v>
      </c>
      <c r="U9">
        <v>740</v>
      </c>
      <c r="V9">
        <v>3603</v>
      </c>
      <c r="W9">
        <v>473</v>
      </c>
      <c r="X9">
        <v>624</v>
      </c>
      <c r="Y9">
        <v>0</v>
      </c>
      <c r="Z9">
        <v>4756</v>
      </c>
      <c r="AA9">
        <v>4756</v>
      </c>
      <c r="AB9">
        <v>4756</v>
      </c>
      <c r="AC9">
        <v>416</v>
      </c>
      <c r="AD9">
        <v>3923</v>
      </c>
      <c r="AE9">
        <v>378</v>
      </c>
      <c r="AF9">
        <v>3772</v>
      </c>
      <c r="AG9">
        <v>823</v>
      </c>
      <c r="AH9">
        <v>0</v>
      </c>
      <c r="AI9">
        <v>3584</v>
      </c>
      <c r="AJ9">
        <v>374</v>
      </c>
      <c r="AK9">
        <v>717</v>
      </c>
      <c r="AL9">
        <v>2014</v>
      </c>
      <c r="AM9">
        <v>2164</v>
      </c>
      <c r="AN9">
        <v>31</v>
      </c>
      <c r="AO9">
        <v>530</v>
      </c>
      <c r="AP9">
        <v>460</v>
      </c>
      <c r="AQ9">
        <v>469</v>
      </c>
      <c r="AR9">
        <v>416</v>
      </c>
      <c r="AS9">
        <v>250</v>
      </c>
      <c r="AT9">
        <v>449</v>
      </c>
      <c r="AU9">
        <v>310</v>
      </c>
      <c r="AV9">
        <v>429</v>
      </c>
      <c r="AW9">
        <v>84</v>
      </c>
      <c r="AX9">
        <v>310</v>
      </c>
      <c r="AY9">
        <v>440</v>
      </c>
      <c r="AZ9">
        <v>315</v>
      </c>
      <c r="BA9">
        <v>229</v>
      </c>
      <c r="BB9">
        <v>315</v>
      </c>
      <c r="BC9">
        <v>260</v>
      </c>
      <c r="BD9">
        <v>20</v>
      </c>
      <c r="BE9">
        <v>743</v>
      </c>
      <c r="BF9">
        <v>4013</v>
      </c>
      <c r="BG9">
        <v>2841</v>
      </c>
      <c r="BH9">
        <v>1914</v>
      </c>
      <c r="BI9">
        <v>1136</v>
      </c>
      <c r="BJ9">
        <v>750</v>
      </c>
      <c r="BK9">
        <v>656</v>
      </c>
      <c r="BL9">
        <v>162</v>
      </c>
      <c r="BM9">
        <v>745</v>
      </c>
      <c r="BN9">
        <v>1407</v>
      </c>
      <c r="BO9">
        <v>1700</v>
      </c>
      <c r="BP9">
        <v>904</v>
      </c>
      <c r="BQ9">
        <v>868</v>
      </c>
      <c r="BR9">
        <v>1317</v>
      </c>
      <c r="BS9">
        <v>1292</v>
      </c>
      <c r="BT9">
        <v>379</v>
      </c>
      <c r="BU9">
        <v>445</v>
      </c>
      <c r="BV9">
        <v>255</v>
      </c>
      <c r="BW9">
        <v>655</v>
      </c>
      <c r="BX9">
        <v>3161</v>
      </c>
      <c r="BY9">
        <v>3186</v>
      </c>
      <c r="BZ9">
        <v>2785</v>
      </c>
    </row>
    <row r="10" spans="1:78" x14ac:dyDescent="0.25">
      <c r="A10" t="s">
        <v>104</v>
      </c>
    </row>
    <row r="11" spans="1:78" x14ac:dyDescent="0.25">
      <c r="A11" t="s">
        <v>217</v>
      </c>
      <c r="B11">
        <v>477</v>
      </c>
      <c r="C11">
        <v>426</v>
      </c>
      <c r="D11">
        <v>26</v>
      </c>
      <c r="E11">
        <v>25</v>
      </c>
      <c r="F11">
        <v>86</v>
      </c>
      <c r="G11">
        <v>278</v>
      </c>
      <c r="H11">
        <v>113</v>
      </c>
      <c r="I11">
        <v>138</v>
      </c>
      <c r="J11">
        <v>175</v>
      </c>
      <c r="K11">
        <v>75</v>
      </c>
      <c r="L11">
        <v>89</v>
      </c>
      <c r="M11">
        <v>91</v>
      </c>
      <c r="N11">
        <v>322</v>
      </c>
      <c r="O11">
        <v>56</v>
      </c>
      <c r="P11">
        <v>8</v>
      </c>
      <c r="Q11">
        <v>59</v>
      </c>
      <c r="R11">
        <v>419</v>
      </c>
      <c r="S11">
        <v>317</v>
      </c>
      <c r="T11">
        <v>91</v>
      </c>
      <c r="U11">
        <v>63</v>
      </c>
      <c r="V11">
        <v>417</v>
      </c>
      <c r="W11">
        <v>21</v>
      </c>
      <c r="X11">
        <v>32</v>
      </c>
      <c r="Y11">
        <v>0</v>
      </c>
      <c r="Z11">
        <v>477</v>
      </c>
      <c r="AA11">
        <v>477</v>
      </c>
      <c r="AB11">
        <v>477</v>
      </c>
      <c r="AC11">
        <v>49</v>
      </c>
      <c r="AD11">
        <v>415</v>
      </c>
      <c r="AE11">
        <v>11</v>
      </c>
      <c r="AF11">
        <v>333</v>
      </c>
      <c r="AG11">
        <v>138</v>
      </c>
      <c r="AH11">
        <v>0</v>
      </c>
      <c r="AI11">
        <v>392</v>
      </c>
      <c r="AJ11">
        <v>26</v>
      </c>
      <c r="AK11">
        <v>44</v>
      </c>
      <c r="AL11">
        <v>291</v>
      </c>
      <c r="AM11">
        <v>163</v>
      </c>
      <c r="AN11">
        <v>5</v>
      </c>
      <c r="AO11">
        <v>19</v>
      </c>
      <c r="AP11">
        <v>51</v>
      </c>
      <c r="AQ11">
        <v>62</v>
      </c>
      <c r="AR11">
        <v>41</v>
      </c>
      <c r="AS11">
        <v>21</v>
      </c>
      <c r="AT11">
        <v>38</v>
      </c>
      <c r="AU11">
        <v>32</v>
      </c>
      <c r="AV11">
        <v>25</v>
      </c>
      <c r="AW11">
        <v>7</v>
      </c>
      <c r="AX11">
        <v>19</v>
      </c>
      <c r="AY11">
        <v>47</v>
      </c>
      <c r="AZ11">
        <v>32</v>
      </c>
      <c r="BA11">
        <v>27</v>
      </c>
      <c r="BB11">
        <v>31</v>
      </c>
      <c r="BC11">
        <v>45</v>
      </c>
      <c r="BD11">
        <v>1</v>
      </c>
      <c r="BE11">
        <v>119</v>
      </c>
      <c r="BF11">
        <v>358</v>
      </c>
      <c r="BG11">
        <v>329</v>
      </c>
      <c r="BH11">
        <v>148</v>
      </c>
      <c r="BI11">
        <v>178</v>
      </c>
      <c r="BJ11">
        <v>82</v>
      </c>
      <c r="BK11">
        <v>47</v>
      </c>
      <c r="BL11">
        <v>17</v>
      </c>
      <c r="BM11">
        <v>155</v>
      </c>
      <c r="BN11">
        <v>180</v>
      </c>
      <c r="BO11">
        <v>113</v>
      </c>
      <c r="BP11">
        <v>28</v>
      </c>
      <c r="BQ11">
        <v>169</v>
      </c>
      <c r="BR11">
        <v>249</v>
      </c>
      <c r="BS11">
        <v>256</v>
      </c>
      <c r="BT11">
        <v>44</v>
      </c>
      <c r="BU11">
        <v>92</v>
      </c>
      <c r="BV11">
        <v>23</v>
      </c>
      <c r="BW11">
        <v>148</v>
      </c>
      <c r="BX11">
        <v>356</v>
      </c>
      <c r="BY11">
        <v>381</v>
      </c>
      <c r="BZ11">
        <v>318</v>
      </c>
    </row>
    <row r="12" spans="1:78" x14ac:dyDescent="0.25">
      <c r="B12" s="7">
        <v>0.1</v>
      </c>
      <c r="C12" s="7">
        <v>0.1</v>
      </c>
      <c r="D12" s="7">
        <v>7.0000000000000007E-2</v>
      </c>
      <c r="E12" s="7">
        <v>0.1</v>
      </c>
      <c r="F12" s="7">
        <v>0.09</v>
      </c>
      <c r="G12" s="7">
        <v>0.11</v>
      </c>
      <c r="H12" s="7">
        <v>0.09</v>
      </c>
      <c r="I12" s="7">
        <v>0.12</v>
      </c>
      <c r="J12" s="7">
        <v>0.11</v>
      </c>
      <c r="K12" s="7">
        <v>0.08</v>
      </c>
      <c r="L12" s="7">
        <v>0.08</v>
      </c>
      <c r="M12" s="7">
        <v>7.0000000000000007E-2</v>
      </c>
      <c r="N12" s="7">
        <v>0.11</v>
      </c>
      <c r="O12" s="7">
        <v>0.11</v>
      </c>
      <c r="P12" s="7">
        <v>0.05</v>
      </c>
      <c r="Q12" s="7">
        <v>0.08</v>
      </c>
      <c r="R12" s="7">
        <v>0.1</v>
      </c>
      <c r="S12" s="7">
        <v>0.11</v>
      </c>
      <c r="T12" s="7">
        <v>0.1</v>
      </c>
      <c r="U12" s="7">
        <v>0.08</v>
      </c>
      <c r="V12" s="7">
        <v>0.12</v>
      </c>
      <c r="W12" s="7">
        <v>0.04</v>
      </c>
      <c r="X12" s="7">
        <v>0.05</v>
      </c>
      <c r="Y12" t="s">
        <v>108</v>
      </c>
      <c r="Z12" s="7">
        <v>0.1</v>
      </c>
      <c r="AA12" s="7">
        <v>0.1</v>
      </c>
      <c r="AB12" s="7">
        <v>0.1</v>
      </c>
      <c r="AC12" s="7">
        <v>0.12</v>
      </c>
      <c r="AD12" s="7">
        <v>0.11</v>
      </c>
      <c r="AE12" s="7">
        <v>0.03</v>
      </c>
      <c r="AF12" s="7">
        <v>0.09</v>
      </c>
      <c r="AG12" s="7">
        <v>0.17</v>
      </c>
      <c r="AH12" t="s">
        <v>108</v>
      </c>
      <c r="AI12" s="7">
        <v>0.11</v>
      </c>
      <c r="AJ12" s="7">
        <v>7.0000000000000007E-2</v>
      </c>
      <c r="AK12" s="7">
        <v>0.06</v>
      </c>
      <c r="AL12" s="7">
        <v>0.14000000000000001</v>
      </c>
      <c r="AM12" s="7">
        <v>0.08</v>
      </c>
      <c r="AN12" s="7">
        <v>0.15</v>
      </c>
      <c r="AO12" s="7">
        <v>0.04</v>
      </c>
      <c r="AP12" s="7">
        <v>0.11</v>
      </c>
      <c r="AQ12" s="7">
        <v>0.13</v>
      </c>
      <c r="AR12" s="7">
        <v>0.1</v>
      </c>
      <c r="AS12" s="7">
        <v>0.08</v>
      </c>
      <c r="AT12" s="7">
        <v>0.08</v>
      </c>
      <c r="AU12" s="7">
        <v>0.1</v>
      </c>
      <c r="AV12" s="7">
        <v>0.06</v>
      </c>
      <c r="AW12" s="7">
        <v>0.08</v>
      </c>
      <c r="AX12" s="7">
        <v>0.06</v>
      </c>
      <c r="AY12" s="7">
        <v>0.11</v>
      </c>
      <c r="AZ12" s="7">
        <v>0.1</v>
      </c>
      <c r="BA12" s="7">
        <v>0.12</v>
      </c>
      <c r="BB12" s="7">
        <v>0.1</v>
      </c>
      <c r="BC12" s="7">
        <v>0.17</v>
      </c>
      <c r="BD12" s="7">
        <v>0.04</v>
      </c>
      <c r="BE12" s="7">
        <v>0.16</v>
      </c>
      <c r="BF12" s="7">
        <v>0.09</v>
      </c>
      <c r="BG12" s="7">
        <v>0.12</v>
      </c>
      <c r="BH12" s="7">
        <v>0.08</v>
      </c>
      <c r="BI12" s="7">
        <v>0.16</v>
      </c>
      <c r="BJ12" s="7">
        <v>0.11</v>
      </c>
      <c r="BK12" s="7">
        <v>7.0000000000000007E-2</v>
      </c>
      <c r="BL12" s="7">
        <v>0.11</v>
      </c>
      <c r="BM12" s="7">
        <v>0.21</v>
      </c>
      <c r="BN12" s="7">
        <v>0.13</v>
      </c>
      <c r="BO12" s="7">
        <v>7.0000000000000007E-2</v>
      </c>
      <c r="BP12" s="7">
        <v>0.03</v>
      </c>
      <c r="BQ12" s="7">
        <v>0.19</v>
      </c>
      <c r="BR12" s="7">
        <v>0.19</v>
      </c>
      <c r="BS12" s="7">
        <v>0.2</v>
      </c>
      <c r="BT12" s="7">
        <v>0.12</v>
      </c>
      <c r="BU12" s="7">
        <v>0.21</v>
      </c>
      <c r="BV12" s="7">
        <v>0.09</v>
      </c>
      <c r="BW12" s="7">
        <v>0.23</v>
      </c>
      <c r="BX12" s="7">
        <v>0.11</v>
      </c>
      <c r="BY12" s="7">
        <v>0.12</v>
      </c>
      <c r="BZ12" s="7">
        <v>0.11</v>
      </c>
    </row>
    <row r="13" spans="1:78" x14ac:dyDescent="0.25">
      <c r="A13" t="s">
        <v>218</v>
      </c>
      <c r="B13">
        <v>1708</v>
      </c>
      <c r="C13">
        <v>1487</v>
      </c>
      <c r="D13">
        <v>144</v>
      </c>
      <c r="E13">
        <v>77</v>
      </c>
      <c r="F13">
        <v>337</v>
      </c>
      <c r="G13">
        <v>960</v>
      </c>
      <c r="H13">
        <v>411</v>
      </c>
      <c r="I13">
        <v>451</v>
      </c>
      <c r="J13">
        <v>578</v>
      </c>
      <c r="K13">
        <v>339</v>
      </c>
      <c r="L13">
        <v>340</v>
      </c>
      <c r="M13">
        <v>375</v>
      </c>
      <c r="N13">
        <v>1090</v>
      </c>
      <c r="O13">
        <v>188</v>
      </c>
      <c r="P13">
        <v>55</v>
      </c>
      <c r="Q13">
        <v>208</v>
      </c>
      <c r="R13">
        <v>1499</v>
      </c>
      <c r="S13">
        <v>1154</v>
      </c>
      <c r="T13">
        <v>323</v>
      </c>
      <c r="U13">
        <v>216</v>
      </c>
      <c r="V13">
        <v>1372</v>
      </c>
      <c r="W13">
        <v>164</v>
      </c>
      <c r="X13">
        <v>151</v>
      </c>
      <c r="Y13">
        <v>0</v>
      </c>
      <c r="Z13">
        <v>1708</v>
      </c>
      <c r="AA13">
        <v>1708</v>
      </c>
      <c r="AB13">
        <v>1708</v>
      </c>
      <c r="AC13">
        <v>157</v>
      </c>
      <c r="AD13">
        <v>1456</v>
      </c>
      <c r="AE13">
        <v>83</v>
      </c>
      <c r="AF13">
        <v>1344</v>
      </c>
      <c r="AG13">
        <v>321</v>
      </c>
      <c r="AH13">
        <v>0</v>
      </c>
      <c r="AI13">
        <v>1392</v>
      </c>
      <c r="AJ13">
        <v>104</v>
      </c>
      <c r="AK13">
        <v>179</v>
      </c>
      <c r="AL13">
        <v>903</v>
      </c>
      <c r="AM13">
        <v>701</v>
      </c>
      <c r="AN13">
        <v>13</v>
      </c>
      <c r="AO13">
        <v>83</v>
      </c>
      <c r="AP13">
        <v>185</v>
      </c>
      <c r="AQ13">
        <v>157</v>
      </c>
      <c r="AR13">
        <v>135</v>
      </c>
      <c r="AS13">
        <v>82</v>
      </c>
      <c r="AT13">
        <v>166</v>
      </c>
      <c r="AU13">
        <v>113</v>
      </c>
      <c r="AV13">
        <v>200</v>
      </c>
      <c r="AW13">
        <v>27</v>
      </c>
      <c r="AX13">
        <v>116</v>
      </c>
      <c r="AY13">
        <v>146</v>
      </c>
      <c r="AZ13">
        <v>102</v>
      </c>
      <c r="BA13">
        <v>68</v>
      </c>
      <c r="BB13">
        <v>104</v>
      </c>
      <c r="BC13">
        <v>96</v>
      </c>
      <c r="BD13">
        <v>9</v>
      </c>
      <c r="BE13">
        <v>331</v>
      </c>
      <c r="BF13">
        <v>1377</v>
      </c>
      <c r="BG13">
        <v>1129</v>
      </c>
      <c r="BH13">
        <v>579</v>
      </c>
      <c r="BI13">
        <v>537</v>
      </c>
      <c r="BJ13">
        <v>318</v>
      </c>
      <c r="BK13">
        <v>201</v>
      </c>
      <c r="BL13">
        <v>46</v>
      </c>
      <c r="BM13">
        <v>387</v>
      </c>
      <c r="BN13">
        <v>634</v>
      </c>
      <c r="BO13">
        <v>512</v>
      </c>
      <c r="BP13">
        <v>174</v>
      </c>
      <c r="BQ13">
        <v>438</v>
      </c>
      <c r="BR13">
        <v>650</v>
      </c>
      <c r="BS13">
        <v>657</v>
      </c>
      <c r="BT13">
        <v>157</v>
      </c>
      <c r="BU13">
        <v>214</v>
      </c>
      <c r="BV13">
        <v>113</v>
      </c>
      <c r="BW13">
        <v>349</v>
      </c>
      <c r="BX13">
        <v>1242</v>
      </c>
      <c r="BY13">
        <v>1271</v>
      </c>
      <c r="BZ13">
        <v>1115</v>
      </c>
    </row>
    <row r="14" spans="1:78" x14ac:dyDescent="0.25">
      <c r="B14" s="7">
        <v>0.36</v>
      </c>
      <c r="C14" s="7">
        <v>0.36</v>
      </c>
      <c r="D14" s="7">
        <v>0.36</v>
      </c>
      <c r="E14" s="7">
        <v>0.28999999999999998</v>
      </c>
      <c r="F14" s="7">
        <v>0.37</v>
      </c>
      <c r="G14" s="7">
        <v>0.38</v>
      </c>
      <c r="H14" s="7">
        <v>0.32</v>
      </c>
      <c r="I14" s="7">
        <v>0.39</v>
      </c>
      <c r="J14" s="7">
        <v>0.38</v>
      </c>
      <c r="K14" s="7">
        <v>0.35</v>
      </c>
      <c r="L14" s="7">
        <v>0.31</v>
      </c>
      <c r="M14" s="7">
        <v>0.3</v>
      </c>
      <c r="N14" s="7">
        <v>0.38</v>
      </c>
      <c r="O14" s="7">
        <v>0.37</v>
      </c>
      <c r="P14" s="7">
        <v>0.34</v>
      </c>
      <c r="Q14" s="7">
        <v>0.3</v>
      </c>
      <c r="R14" s="7">
        <v>0.37</v>
      </c>
      <c r="S14" s="7">
        <v>0.38</v>
      </c>
      <c r="T14" s="7">
        <v>0.34</v>
      </c>
      <c r="U14" s="7">
        <v>0.28999999999999998</v>
      </c>
      <c r="V14" s="7">
        <v>0.38</v>
      </c>
      <c r="W14" s="7">
        <v>0.35</v>
      </c>
      <c r="X14" s="7">
        <v>0.24</v>
      </c>
      <c r="Y14" t="s">
        <v>108</v>
      </c>
      <c r="Z14" s="7">
        <v>0.36</v>
      </c>
      <c r="AA14" s="7">
        <v>0.36</v>
      </c>
      <c r="AB14" s="7">
        <v>0.36</v>
      </c>
      <c r="AC14" s="7">
        <v>0.38</v>
      </c>
      <c r="AD14" s="7">
        <v>0.37</v>
      </c>
      <c r="AE14" s="7">
        <v>0.22</v>
      </c>
      <c r="AF14" s="7">
        <v>0.36</v>
      </c>
      <c r="AG14" s="7">
        <v>0.39</v>
      </c>
      <c r="AH14" t="s">
        <v>108</v>
      </c>
      <c r="AI14" s="7">
        <v>0.39</v>
      </c>
      <c r="AJ14" s="7">
        <v>0.28000000000000003</v>
      </c>
      <c r="AK14" s="7">
        <v>0.25</v>
      </c>
      <c r="AL14" s="7">
        <v>0.45</v>
      </c>
      <c r="AM14" s="7">
        <v>0.32</v>
      </c>
      <c r="AN14" s="7">
        <v>0.42</v>
      </c>
      <c r="AO14" s="7">
        <v>0.16</v>
      </c>
      <c r="AP14" s="7">
        <v>0.4</v>
      </c>
      <c r="AQ14" s="7">
        <v>0.33</v>
      </c>
      <c r="AR14" s="7">
        <v>0.33</v>
      </c>
      <c r="AS14" s="7">
        <v>0.33</v>
      </c>
      <c r="AT14" s="7">
        <v>0.37</v>
      </c>
      <c r="AU14" s="7">
        <v>0.37</v>
      </c>
      <c r="AV14" s="7">
        <v>0.47</v>
      </c>
      <c r="AW14" s="7">
        <v>0.32</v>
      </c>
      <c r="AX14" s="7">
        <v>0.38</v>
      </c>
      <c r="AY14" s="7">
        <v>0.33</v>
      </c>
      <c r="AZ14" s="7">
        <v>0.32</v>
      </c>
      <c r="BA14" s="7">
        <v>0.3</v>
      </c>
      <c r="BB14" s="7">
        <v>0.33</v>
      </c>
      <c r="BC14" s="7">
        <v>0.37</v>
      </c>
      <c r="BD14" s="7">
        <v>0.45</v>
      </c>
      <c r="BE14" s="7">
        <v>0.45</v>
      </c>
      <c r="BF14" s="7">
        <v>0.34</v>
      </c>
      <c r="BG14" s="7">
        <v>0.4</v>
      </c>
      <c r="BH14" s="7">
        <v>0.3</v>
      </c>
      <c r="BI14" s="7">
        <v>0.47</v>
      </c>
      <c r="BJ14" s="7">
        <v>0.42</v>
      </c>
      <c r="BK14" s="7">
        <v>0.31</v>
      </c>
      <c r="BL14" s="7">
        <v>0.28999999999999998</v>
      </c>
      <c r="BM14" s="7">
        <v>0.52</v>
      </c>
      <c r="BN14" s="7">
        <v>0.45</v>
      </c>
      <c r="BO14" s="7">
        <v>0.3</v>
      </c>
      <c r="BP14" s="7">
        <v>0.19</v>
      </c>
      <c r="BQ14" s="7">
        <v>0.51</v>
      </c>
      <c r="BR14" s="7">
        <v>0.49</v>
      </c>
      <c r="BS14" s="7">
        <v>0.51</v>
      </c>
      <c r="BT14" s="7">
        <v>0.41</v>
      </c>
      <c r="BU14" s="7">
        <v>0.48</v>
      </c>
      <c r="BV14" s="7">
        <v>0.44</v>
      </c>
      <c r="BW14" s="7">
        <v>0.53</v>
      </c>
      <c r="BX14" s="7">
        <v>0.39</v>
      </c>
      <c r="BY14" s="7">
        <v>0.4</v>
      </c>
      <c r="BZ14" s="7">
        <v>0.4</v>
      </c>
    </row>
    <row r="15" spans="1:78" x14ac:dyDescent="0.25">
      <c r="A15" t="s">
        <v>219</v>
      </c>
      <c r="B15">
        <v>1379</v>
      </c>
      <c r="C15">
        <v>1197</v>
      </c>
      <c r="D15">
        <v>106</v>
      </c>
      <c r="E15">
        <v>76</v>
      </c>
      <c r="F15">
        <v>285</v>
      </c>
      <c r="G15">
        <v>716</v>
      </c>
      <c r="H15">
        <v>378</v>
      </c>
      <c r="I15">
        <v>346</v>
      </c>
      <c r="J15">
        <v>443</v>
      </c>
      <c r="K15">
        <v>264</v>
      </c>
      <c r="L15">
        <v>325</v>
      </c>
      <c r="M15">
        <v>388</v>
      </c>
      <c r="N15">
        <v>824</v>
      </c>
      <c r="O15">
        <v>114</v>
      </c>
      <c r="P15">
        <v>53</v>
      </c>
      <c r="Q15">
        <v>201</v>
      </c>
      <c r="R15">
        <v>1178</v>
      </c>
      <c r="S15">
        <v>869</v>
      </c>
      <c r="T15">
        <v>285</v>
      </c>
      <c r="U15">
        <v>206</v>
      </c>
      <c r="V15">
        <v>1032</v>
      </c>
      <c r="W15">
        <v>159</v>
      </c>
      <c r="X15">
        <v>181</v>
      </c>
      <c r="Y15">
        <v>0</v>
      </c>
      <c r="Z15">
        <v>1379</v>
      </c>
      <c r="AA15">
        <v>1379</v>
      </c>
      <c r="AB15">
        <v>1379</v>
      </c>
      <c r="AC15">
        <v>136</v>
      </c>
      <c r="AD15">
        <v>1119</v>
      </c>
      <c r="AE15">
        <v>115</v>
      </c>
      <c r="AF15">
        <v>1110</v>
      </c>
      <c r="AG15">
        <v>226</v>
      </c>
      <c r="AH15">
        <v>0</v>
      </c>
      <c r="AI15">
        <v>1028</v>
      </c>
      <c r="AJ15">
        <v>119</v>
      </c>
      <c r="AK15">
        <v>221</v>
      </c>
      <c r="AL15">
        <v>514</v>
      </c>
      <c r="AM15">
        <v>689</v>
      </c>
      <c r="AN15">
        <v>6</v>
      </c>
      <c r="AO15">
        <v>170</v>
      </c>
      <c r="AP15">
        <v>147</v>
      </c>
      <c r="AQ15">
        <v>157</v>
      </c>
      <c r="AR15">
        <v>120</v>
      </c>
      <c r="AS15">
        <v>68</v>
      </c>
      <c r="AT15">
        <v>149</v>
      </c>
      <c r="AU15">
        <v>66</v>
      </c>
      <c r="AV15">
        <v>117</v>
      </c>
      <c r="AW15">
        <v>22</v>
      </c>
      <c r="AX15">
        <v>82</v>
      </c>
      <c r="AY15">
        <v>134</v>
      </c>
      <c r="AZ15">
        <v>93</v>
      </c>
      <c r="BA15">
        <v>72</v>
      </c>
      <c r="BB15">
        <v>95</v>
      </c>
      <c r="BC15">
        <v>53</v>
      </c>
      <c r="BD15">
        <v>5</v>
      </c>
      <c r="BE15">
        <v>191</v>
      </c>
      <c r="BF15">
        <v>1188</v>
      </c>
      <c r="BG15">
        <v>844</v>
      </c>
      <c r="BH15">
        <v>536</v>
      </c>
      <c r="BI15">
        <v>285</v>
      </c>
      <c r="BJ15">
        <v>206</v>
      </c>
      <c r="BK15">
        <v>237</v>
      </c>
      <c r="BL15">
        <v>60</v>
      </c>
      <c r="BM15">
        <v>168</v>
      </c>
      <c r="BN15">
        <v>394</v>
      </c>
      <c r="BO15">
        <v>560</v>
      </c>
      <c r="BP15">
        <v>257</v>
      </c>
      <c r="BQ15">
        <v>195</v>
      </c>
      <c r="BR15">
        <v>311</v>
      </c>
      <c r="BS15">
        <v>284</v>
      </c>
      <c r="BT15">
        <v>100</v>
      </c>
      <c r="BU15">
        <v>101</v>
      </c>
      <c r="BV15">
        <v>85</v>
      </c>
      <c r="BW15">
        <v>123</v>
      </c>
      <c r="BX15">
        <v>855</v>
      </c>
      <c r="BY15">
        <v>855</v>
      </c>
      <c r="BZ15">
        <v>742</v>
      </c>
    </row>
    <row r="16" spans="1:78" x14ac:dyDescent="0.25">
      <c r="B16" s="7">
        <v>0.28999999999999998</v>
      </c>
      <c r="C16" s="7">
        <v>0.28999999999999998</v>
      </c>
      <c r="D16" s="7">
        <v>0.27</v>
      </c>
      <c r="E16" s="7">
        <v>0.28999999999999998</v>
      </c>
      <c r="F16" s="7">
        <v>0.31</v>
      </c>
      <c r="G16" s="7">
        <v>0.28000000000000003</v>
      </c>
      <c r="H16" s="7">
        <v>0.28999999999999998</v>
      </c>
      <c r="I16" s="7">
        <v>0.3</v>
      </c>
      <c r="J16" s="7">
        <v>0.28999999999999998</v>
      </c>
      <c r="K16" s="7">
        <v>0.27</v>
      </c>
      <c r="L16" s="7">
        <v>0.28999999999999998</v>
      </c>
      <c r="M16" s="7">
        <v>0.31</v>
      </c>
      <c r="N16" s="7">
        <v>0.28999999999999998</v>
      </c>
      <c r="O16" s="7">
        <v>0.23</v>
      </c>
      <c r="P16" s="7">
        <v>0.34</v>
      </c>
      <c r="Q16" s="7">
        <v>0.28999999999999998</v>
      </c>
      <c r="R16" s="7">
        <v>0.28999999999999998</v>
      </c>
      <c r="S16" s="7">
        <v>0.28999999999999998</v>
      </c>
      <c r="T16" s="7">
        <v>0.3</v>
      </c>
      <c r="U16" s="7">
        <v>0.28000000000000003</v>
      </c>
      <c r="V16" s="7">
        <v>0.28999999999999998</v>
      </c>
      <c r="W16" s="7">
        <v>0.34</v>
      </c>
      <c r="X16" s="7">
        <v>0.28999999999999998</v>
      </c>
      <c r="Y16" t="s">
        <v>108</v>
      </c>
      <c r="Z16" s="7">
        <v>0.28999999999999998</v>
      </c>
      <c r="AA16" s="7">
        <v>0.28999999999999998</v>
      </c>
      <c r="AB16" s="7">
        <v>0.28999999999999998</v>
      </c>
      <c r="AC16" s="7">
        <v>0.33</v>
      </c>
      <c r="AD16" s="7">
        <v>0.28999999999999998</v>
      </c>
      <c r="AE16" s="7">
        <v>0.3</v>
      </c>
      <c r="AF16" s="7">
        <v>0.28999999999999998</v>
      </c>
      <c r="AG16" s="7">
        <v>0.27</v>
      </c>
      <c r="AH16" t="s">
        <v>108</v>
      </c>
      <c r="AI16" s="7">
        <v>0.28999999999999998</v>
      </c>
      <c r="AJ16" s="7">
        <v>0.32</v>
      </c>
      <c r="AK16" s="7">
        <v>0.31</v>
      </c>
      <c r="AL16" s="7">
        <v>0.25</v>
      </c>
      <c r="AM16" s="7">
        <v>0.32</v>
      </c>
      <c r="AN16" s="7">
        <v>0.2</v>
      </c>
      <c r="AO16" s="7">
        <v>0.32</v>
      </c>
      <c r="AP16" s="7">
        <v>0.32</v>
      </c>
      <c r="AQ16" s="7">
        <v>0.33</v>
      </c>
      <c r="AR16" s="7">
        <v>0.28999999999999998</v>
      </c>
      <c r="AS16" s="7">
        <v>0.27</v>
      </c>
      <c r="AT16" s="7">
        <v>0.33</v>
      </c>
      <c r="AU16" s="7">
        <v>0.21</v>
      </c>
      <c r="AV16" s="7">
        <v>0.27</v>
      </c>
      <c r="AW16" s="7">
        <v>0.26</v>
      </c>
      <c r="AX16" s="7">
        <v>0.26</v>
      </c>
      <c r="AY16" s="7">
        <v>0.3</v>
      </c>
      <c r="AZ16" s="7">
        <v>0.3</v>
      </c>
      <c r="BA16" s="7">
        <v>0.31</v>
      </c>
      <c r="BB16" s="7">
        <v>0.3</v>
      </c>
      <c r="BC16" s="7">
        <v>0.2</v>
      </c>
      <c r="BD16" s="7">
        <v>0.22</v>
      </c>
      <c r="BE16" s="7">
        <v>0.26</v>
      </c>
      <c r="BF16" s="7">
        <v>0.3</v>
      </c>
      <c r="BG16" s="7">
        <v>0.3</v>
      </c>
      <c r="BH16" s="7">
        <v>0.28000000000000003</v>
      </c>
      <c r="BI16" s="7">
        <v>0.25</v>
      </c>
      <c r="BJ16" s="7">
        <v>0.27</v>
      </c>
      <c r="BK16" s="7">
        <v>0.36</v>
      </c>
      <c r="BL16" s="7">
        <v>0.37</v>
      </c>
      <c r="BM16" s="7">
        <v>0.23</v>
      </c>
      <c r="BN16" s="7">
        <v>0.28000000000000003</v>
      </c>
      <c r="BO16" s="7">
        <v>0.33</v>
      </c>
      <c r="BP16" s="7">
        <v>0.28000000000000003</v>
      </c>
      <c r="BQ16" s="7">
        <v>0.22</v>
      </c>
      <c r="BR16" s="7">
        <v>0.24</v>
      </c>
      <c r="BS16" s="7">
        <v>0.22</v>
      </c>
      <c r="BT16" s="7">
        <v>0.26</v>
      </c>
      <c r="BU16" s="7">
        <v>0.23</v>
      </c>
      <c r="BV16" s="7">
        <v>0.33</v>
      </c>
      <c r="BW16" s="7">
        <v>0.19</v>
      </c>
      <c r="BX16" s="7">
        <v>0.27</v>
      </c>
      <c r="BY16" s="7">
        <v>0.27</v>
      </c>
      <c r="BZ16" s="7">
        <v>0.27</v>
      </c>
    </row>
    <row r="17" spans="1:78" x14ac:dyDescent="0.25">
      <c r="A17" t="s">
        <v>220</v>
      </c>
      <c r="B17">
        <v>1095</v>
      </c>
      <c r="C17">
        <v>905</v>
      </c>
      <c r="D17">
        <v>115</v>
      </c>
      <c r="E17">
        <v>76</v>
      </c>
      <c r="F17">
        <v>192</v>
      </c>
      <c r="G17">
        <v>535</v>
      </c>
      <c r="H17">
        <v>369</v>
      </c>
      <c r="I17">
        <v>207</v>
      </c>
      <c r="J17">
        <v>304</v>
      </c>
      <c r="K17">
        <v>264</v>
      </c>
      <c r="L17">
        <v>320</v>
      </c>
      <c r="M17">
        <v>365</v>
      </c>
      <c r="N17">
        <v>573</v>
      </c>
      <c r="O17">
        <v>124</v>
      </c>
      <c r="P17">
        <v>33</v>
      </c>
      <c r="Q17">
        <v>219</v>
      </c>
      <c r="R17">
        <v>876</v>
      </c>
      <c r="S17">
        <v>636</v>
      </c>
      <c r="T17">
        <v>212</v>
      </c>
      <c r="U17">
        <v>224</v>
      </c>
      <c r="V17">
        <v>734</v>
      </c>
      <c r="W17">
        <v>112</v>
      </c>
      <c r="X17">
        <v>239</v>
      </c>
      <c r="Y17">
        <v>0</v>
      </c>
      <c r="Z17">
        <v>1095</v>
      </c>
      <c r="AA17">
        <v>1095</v>
      </c>
      <c r="AB17">
        <v>1095</v>
      </c>
      <c r="AC17">
        <v>70</v>
      </c>
      <c r="AD17">
        <v>879</v>
      </c>
      <c r="AE17">
        <v>138</v>
      </c>
      <c r="AF17">
        <v>910</v>
      </c>
      <c r="AG17">
        <v>131</v>
      </c>
      <c r="AH17">
        <v>0</v>
      </c>
      <c r="AI17">
        <v>713</v>
      </c>
      <c r="AJ17">
        <v>119</v>
      </c>
      <c r="AK17">
        <v>250</v>
      </c>
      <c r="AL17">
        <v>285</v>
      </c>
      <c r="AM17">
        <v>578</v>
      </c>
      <c r="AN17">
        <v>6</v>
      </c>
      <c r="AO17">
        <v>223</v>
      </c>
      <c r="AP17">
        <v>65</v>
      </c>
      <c r="AQ17">
        <v>88</v>
      </c>
      <c r="AR17">
        <v>97</v>
      </c>
      <c r="AS17">
        <v>73</v>
      </c>
      <c r="AT17">
        <v>94</v>
      </c>
      <c r="AU17">
        <v>95</v>
      </c>
      <c r="AV17">
        <v>81</v>
      </c>
      <c r="AW17">
        <v>27</v>
      </c>
      <c r="AX17">
        <v>86</v>
      </c>
      <c r="AY17">
        <v>101</v>
      </c>
      <c r="AZ17">
        <v>86</v>
      </c>
      <c r="BA17">
        <v>56</v>
      </c>
      <c r="BB17">
        <v>79</v>
      </c>
      <c r="BC17">
        <v>61</v>
      </c>
      <c r="BD17">
        <v>6</v>
      </c>
      <c r="BE17">
        <v>98</v>
      </c>
      <c r="BF17">
        <v>998</v>
      </c>
      <c r="BG17">
        <v>509</v>
      </c>
      <c r="BH17">
        <v>587</v>
      </c>
      <c r="BI17">
        <v>129</v>
      </c>
      <c r="BJ17">
        <v>135</v>
      </c>
      <c r="BK17">
        <v>164</v>
      </c>
      <c r="BL17">
        <v>37</v>
      </c>
      <c r="BM17">
        <v>33</v>
      </c>
      <c r="BN17">
        <v>189</v>
      </c>
      <c r="BO17">
        <v>497</v>
      </c>
      <c r="BP17">
        <v>376</v>
      </c>
      <c r="BQ17">
        <v>63</v>
      </c>
      <c r="BR17">
        <v>96</v>
      </c>
      <c r="BS17">
        <v>84</v>
      </c>
      <c r="BT17">
        <v>75</v>
      </c>
      <c r="BU17">
        <v>36</v>
      </c>
      <c r="BV17">
        <v>35</v>
      </c>
      <c r="BW17">
        <v>33</v>
      </c>
      <c r="BX17">
        <v>664</v>
      </c>
      <c r="BY17">
        <v>637</v>
      </c>
      <c r="BZ17">
        <v>571</v>
      </c>
    </row>
    <row r="18" spans="1:78" x14ac:dyDescent="0.25">
      <c r="B18" s="7">
        <v>0.23</v>
      </c>
      <c r="C18" s="7">
        <v>0.22</v>
      </c>
      <c r="D18" s="7">
        <v>0.28999999999999998</v>
      </c>
      <c r="E18" s="7">
        <v>0.28999999999999998</v>
      </c>
      <c r="F18" s="7">
        <v>0.21</v>
      </c>
      <c r="G18" s="7">
        <v>0.21</v>
      </c>
      <c r="H18" s="7">
        <v>0.28000000000000003</v>
      </c>
      <c r="I18" s="7">
        <v>0.18</v>
      </c>
      <c r="J18" s="7">
        <v>0.2</v>
      </c>
      <c r="K18" s="7">
        <v>0.27</v>
      </c>
      <c r="L18" s="7">
        <v>0.28999999999999998</v>
      </c>
      <c r="M18" s="7">
        <v>0.28999999999999998</v>
      </c>
      <c r="N18" s="7">
        <v>0.2</v>
      </c>
      <c r="O18" s="7">
        <v>0.25</v>
      </c>
      <c r="P18" s="7">
        <v>0.21</v>
      </c>
      <c r="Q18" s="7">
        <v>0.31</v>
      </c>
      <c r="R18" s="7">
        <v>0.22</v>
      </c>
      <c r="S18" s="7">
        <v>0.21</v>
      </c>
      <c r="T18" s="7">
        <v>0.23</v>
      </c>
      <c r="U18" s="7">
        <v>0.3</v>
      </c>
      <c r="V18" s="7">
        <v>0.2</v>
      </c>
      <c r="W18" s="7">
        <v>0.24</v>
      </c>
      <c r="X18" s="7">
        <v>0.38</v>
      </c>
      <c r="Y18" t="s">
        <v>108</v>
      </c>
      <c r="Z18" s="7">
        <v>0.23</v>
      </c>
      <c r="AA18" s="7">
        <v>0.23</v>
      </c>
      <c r="AB18" s="7">
        <v>0.23</v>
      </c>
      <c r="AC18" s="7">
        <v>0.17</v>
      </c>
      <c r="AD18" s="7">
        <v>0.22</v>
      </c>
      <c r="AE18" s="7">
        <v>0.36</v>
      </c>
      <c r="AF18" s="7">
        <v>0.24</v>
      </c>
      <c r="AG18" s="7">
        <v>0.16</v>
      </c>
      <c r="AH18" t="s">
        <v>108</v>
      </c>
      <c r="AI18" s="7">
        <v>0.2</v>
      </c>
      <c r="AJ18" s="7">
        <v>0.32</v>
      </c>
      <c r="AK18" s="7">
        <v>0.35</v>
      </c>
      <c r="AL18" s="7">
        <v>0.14000000000000001</v>
      </c>
      <c r="AM18" s="7">
        <v>0.27</v>
      </c>
      <c r="AN18" s="7">
        <v>0.21</v>
      </c>
      <c r="AO18" s="7">
        <v>0.42</v>
      </c>
      <c r="AP18" s="7">
        <v>0.14000000000000001</v>
      </c>
      <c r="AQ18" s="7">
        <v>0.19</v>
      </c>
      <c r="AR18" s="7">
        <v>0.23</v>
      </c>
      <c r="AS18" s="7">
        <v>0.28999999999999998</v>
      </c>
      <c r="AT18" s="7">
        <v>0.21</v>
      </c>
      <c r="AU18" s="7">
        <v>0.31</v>
      </c>
      <c r="AV18" s="7">
        <v>0.19</v>
      </c>
      <c r="AW18" s="7">
        <v>0.32</v>
      </c>
      <c r="AX18" s="7">
        <v>0.28000000000000003</v>
      </c>
      <c r="AY18" s="7">
        <v>0.23</v>
      </c>
      <c r="AZ18" s="7">
        <v>0.27</v>
      </c>
      <c r="BA18" s="7">
        <v>0.25</v>
      </c>
      <c r="BB18" s="7">
        <v>0.25</v>
      </c>
      <c r="BC18" s="7">
        <v>0.24</v>
      </c>
      <c r="BD18" s="7">
        <v>0.28999999999999998</v>
      </c>
      <c r="BE18" s="7">
        <v>0.13</v>
      </c>
      <c r="BF18" s="7">
        <v>0.25</v>
      </c>
      <c r="BG18" s="7">
        <v>0.18</v>
      </c>
      <c r="BH18" s="7">
        <v>0.31</v>
      </c>
      <c r="BI18" s="7">
        <v>0.11</v>
      </c>
      <c r="BJ18" s="7">
        <v>0.18</v>
      </c>
      <c r="BK18" s="7">
        <v>0.25</v>
      </c>
      <c r="BL18" s="7">
        <v>0.23</v>
      </c>
      <c r="BM18" s="7">
        <v>0.04</v>
      </c>
      <c r="BN18" s="7">
        <v>0.13</v>
      </c>
      <c r="BO18" s="7">
        <v>0.28999999999999998</v>
      </c>
      <c r="BP18" s="7">
        <v>0.42</v>
      </c>
      <c r="BQ18" s="7">
        <v>7.0000000000000007E-2</v>
      </c>
      <c r="BR18" s="7">
        <v>7.0000000000000007E-2</v>
      </c>
      <c r="BS18" s="7">
        <v>7.0000000000000007E-2</v>
      </c>
      <c r="BT18" s="7">
        <v>0.2</v>
      </c>
      <c r="BU18" s="7">
        <v>0.08</v>
      </c>
      <c r="BV18" s="7">
        <v>0.14000000000000001</v>
      </c>
      <c r="BW18" s="7">
        <v>0.05</v>
      </c>
      <c r="BX18" s="7">
        <v>0.21</v>
      </c>
      <c r="BY18" s="7">
        <v>0.2</v>
      </c>
      <c r="BZ18" s="7">
        <v>0.2</v>
      </c>
    </row>
    <row r="19" spans="1:78" x14ac:dyDescent="0.25">
      <c r="A19" t="s">
        <v>166</v>
      </c>
    </row>
    <row r="20" spans="1:78" x14ac:dyDescent="0.25">
      <c r="A20" t="s">
        <v>104</v>
      </c>
    </row>
    <row r="21" spans="1:78" x14ac:dyDescent="0.25">
      <c r="A21" t="s">
        <v>221</v>
      </c>
      <c r="B21">
        <v>2185</v>
      </c>
      <c r="C21">
        <v>1912</v>
      </c>
      <c r="D21">
        <v>171</v>
      </c>
      <c r="E21">
        <v>102</v>
      </c>
      <c r="F21">
        <v>424</v>
      </c>
      <c r="G21">
        <v>1237</v>
      </c>
      <c r="H21">
        <v>524</v>
      </c>
      <c r="I21">
        <v>589</v>
      </c>
      <c r="J21">
        <v>753</v>
      </c>
      <c r="K21">
        <v>414</v>
      </c>
      <c r="L21">
        <v>430</v>
      </c>
      <c r="M21">
        <v>467</v>
      </c>
      <c r="N21">
        <v>1412</v>
      </c>
      <c r="O21">
        <v>244</v>
      </c>
      <c r="P21">
        <v>63</v>
      </c>
      <c r="Q21">
        <v>267</v>
      </c>
      <c r="R21">
        <v>1918</v>
      </c>
      <c r="S21">
        <v>1470</v>
      </c>
      <c r="T21">
        <v>414</v>
      </c>
      <c r="U21">
        <v>278</v>
      </c>
      <c r="V21">
        <v>1788</v>
      </c>
      <c r="W21">
        <v>185</v>
      </c>
      <c r="X21">
        <v>183</v>
      </c>
      <c r="Y21">
        <v>0</v>
      </c>
      <c r="Z21">
        <v>2185</v>
      </c>
      <c r="AA21">
        <v>2185</v>
      </c>
      <c r="AB21">
        <v>2185</v>
      </c>
      <c r="AC21">
        <v>205</v>
      </c>
      <c r="AD21">
        <v>1871</v>
      </c>
      <c r="AE21">
        <v>93</v>
      </c>
      <c r="AF21">
        <v>1677</v>
      </c>
      <c r="AG21">
        <v>459</v>
      </c>
      <c r="AH21">
        <v>0</v>
      </c>
      <c r="AI21">
        <v>1784</v>
      </c>
      <c r="AJ21">
        <v>130</v>
      </c>
      <c r="AK21">
        <v>223</v>
      </c>
      <c r="AL21">
        <v>1193</v>
      </c>
      <c r="AM21">
        <v>864</v>
      </c>
      <c r="AN21">
        <v>17</v>
      </c>
      <c r="AO21">
        <v>102</v>
      </c>
      <c r="AP21">
        <v>236</v>
      </c>
      <c r="AQ21">
        <v>219</v>
      </c>
      <c r="AR21">
        <v>176</v>
      </c>
      <c r="AS21">
        <v>103</v>
      </c>
      <c r="AT21">
        <v>204</v>
      </c>
      <c r="AU21">
        <v>145</v>
      </c>
      <c r="AV21">
        <v>225</v>
      </c>
      <c r="AW21">
        <v>34</v>
      </c>
      <c r="AX21">
        <v>136</v>
      </c>
      <c r="AY21">
        <v>193</v>
      </c>
      <c r="AZ21">
        <v>133</v>
      </c>
      <c r="BA21">
        <v>95</v>
      </c>
      <c r="BB21">
        <v>135</v>
      </c>
      <c r="BC21">
        <v>142</v>
      </c>
      <c r="BD21">
        <v>10</v>
      </c>
      <c r="BE21">
        <v>449</v>
      </c>
      <c r="BF21">
        <v>1736</v>
      </c>
      <c r="BG21">
        <v>1458</v>
      </c>
      <c r="BH21">
        <v>727</v>
      </c>
      <c r="BI21">
        <v>715</v>
      </c>
      <c r="BJ21">
        <v>400</v>
      </c>
      <c r="BK21">
        <v>248</v>
      </c>
      <c r="BL21">
        <v>63</v>
      </c>
      <c r="BM21">
        <v>543</v>
      </c>
      <c r="BN21">
        <v>814</v>
      </c>
      <c r="BO21">
        <v>626</v>
      </c>
      <c r="BP21">
        <v>202</v>
      </c>
      <c r="BQ21">
        <v>607</v>
      </c>
      <c r="BR21">
        <v>899</v>
      </c>
      <c r="BS21">
        <v>913</v>
      </c>
      <c r="BT21">
        <v>201</v>
      </c>
      <c r="BU21">
        <v>307</v>
      </c>
      <c r="BV21">
        <v>136</v>
      </c>
      <c r="BW21">
        <v>497</v>
      </c>
      <c r="BX21">
        <v>1598</v>
      </c>
      <c r="BY21">
        <v>1652</v>
      </c>
      <c r="BZ21">
        <v>1433</v>
      </c>
    </row>
    <row r="22" spans="1:78" x14ac:dyDescent="0.25">
      <c r="B22" s="7">
        <v>0.46</v>
      </c>
      <c r="C22" s="7">
        <v>0.47</v>
      </c>
      <c r="D22" s="7">
        <v>0.43</v>
      </c>
      <c r="E22" s="7">
        <v>0.39</v>
      </c>
      <c r="F22" s="7">
        <v>0.46</v>
      </c>
      <c r="G22" s="7">
        <v>0.49</v>
      </c>
      <c r="H22" s="7">
        <v>0.4</v>
      </c>
      <c r="I22" s="7">
        <v>0.51</v>
      </c>
      <c r="J22" s="7">
        <v>0.49</v>
      </c>
      <c r="K22" s="7">
        <v>0.43</v>
      </c>
      <c r="L22" s="7">
        <v>0.39</v>
      </c>
      <c r="M22" s="7">
        <v>0.38</v>
      </c>
      <c r="N22" s="7">
        <v>0.5</v>
      </c>
      <c r="O22" s="7">
        <v>0.48</v>
      </c>
      <c r="P22" s="7">
        <v>0.4</v>
      </c>
      <c r="Q22" s="7">
        <v>0.38</v>
      </c>
      <c r="R22" s="7">
        <v>0.47</v>
      </c>
      <c r="S22" s="7">
        <v>0.49</v>
      </c>
      <c r="T22" s="7">
        <v>0.44</v>
      </c>
      <c r="U22" s="7">
        <v>0.38</v>
      </c>
      <c r="V22" s="7">
        <v>0.5</v>
      </c>
      <c r="W22" s="7">
        <v>0.39</v>
      </c>
      <c r="X22" s="7">
        <v>0.28999999999999998</v>
      </c>
      <c r="Y22" t="s">
        <v>108</v>
      </c>
      <c r="Z22" s="7">
        <v>0.46</v>
      </c>
      <c r="AA22" s="7">
        <v>0.46</v>
      </c>
      <c r="AB22" s="7">
        <v>0.46</v>
      </c>
      <c r="AC22" s="7">
        <v>0.49</v>
      </c>
      <c r="AD22" s="7">
        <v>0.48</v>
      </c>
      <c r="AE22" s="7">
        <v>0.25</v>
      </c>
      <c r="AF22" s="7">
        <v>0.44</v>
      </c>
      <c r="AG22" s="7">
        <v>0.56000000000000005</v>
      </c>
      <c r="AH22" t="s">
        <v>108</v>
      </c>
      <c r="AI22" s="7">
        <v>0.5</v>
      </c>
      <c r="AJ22" s="7">
        <v>0.35</v>
      </c>
      <c r="AK22" s="7">
        <v>0.31</v>
      </c>
      <c r="AL22" s="7">
        <v>0.59</v>
      </c>
      <c r="AM22" s="7">
        <v>0.4</v>
      </c>
      <c r="AN22" s="7">
        <v>0.56999999999999995</v>
      </c>
      <c r="AO22" s="7">
        <v>0.19</v>
      </c>
      <c r="AP22" s="7">
        <v>0.51</v>
      </c>
      <c r="AQ22" s="7">
        <v>0.47</v>
      </c>
      <c r="AR22" s="7">
        <v>0.42</v>
      </c>
      <c r="AS22" s="7">
        <v>0.41</v>
      </c>
      <c r="AT22" s="7">
        <v>0.46</v>
      </c>
      <c r="AU22" s="7">
        <v>0.47</v>
      </c>
      <c r="AV22" s="7">
        <v>0.52</v>
      </c>
      <c r="AW22" s="7">
        <v>0.41</v>
      </c>
      <c r="AX22" s="7">
        <v>0.44</v>
      </c>
      <c r="AY22" s="7">
        <v>0.44</v>
      </c>
      <c r="AZ22" s="7">
        <v>0.42</v>
      </c>
      <c r="BA22" s="7">
        <v>0.41</v>
      </c>
      <c r="BB22" s="7">
        <v>0.43</v>
      </c>
      <c r="BC22" s="7">
        <v>0.54</v>
      </c>
      <c r="BD22" s="7">
        <v>0.49</v>
      </c>
      <c r="BE22" s="7">
        <v>0.61</v>
      </c>
      <c r="BF22" s="7">
        <v>0.43</v>
      </c>
      <c r="BG22" s="7">
        <v>0.51</v>
      </c>
      <c r="BH22" s="7">
        <v>0.38</v>
      </c>
      <c r="BI22" s="7">
        <v>0.63</v>
      </c>
      <c r="BJ22" s="7">
        <v>0.53</v>
      </c>
      <c r="BK22" s="7">
        <v>0.38</v>
      </c>
      <c r="BL22" s="7">
        <v>0.39</v>
      </c>
      <c r="BM22" s="7">
        <v>0.73</v>
      </c>
      <c r="BN22" s="7">
        <v>0.57999999999999996</v>
      </c>
      <c r="BO22" s="7">
        <v>0.37</v>
      </c>
      <c r="BP22" s="7">
        <v>0.22</v>
      </c>
      <c r="BQ22" s="7">
        <v>0.7</v>
      </c>
      <c r="BR22" s="7">
        <v>0.68</v>
      </c>
      <c r="BS22" s="7">
        <v>0.71</v>
      </c>
      <c r="BT22" s="7">
        <v>0.53</v>
      </c>
      <c r="BU22" s="7">
        <v>0.69</v>
      </c>
      <c r="BV22" s="7">
        <v>0.53</v>
      </c>
      <c r="BW22" s="7">
        <v>0.76</v>
      </c>
      <c r="BX22" s="7">
        <v>0.51</v>
      </c>
      <c r="BY22" s="7">
        <v>0.52</v>
      </c>
      <c r="BZ22" s="7">
        <v>0.51</v>
      </c>
    </row>
    <row r="23" spans="1:78" x14ac:dyDescent="0.25">
      <c r="A23" t="s">
        <v>222</v>
      </c>
      <c r="B23">
        <v>2474</v>
      </c>
      <c r="C23">
        <v>2102</v>
      </c>
      <c r="D23">
        <v>221</v>
      </c>
      <c r="E23">
        <v>152</v>
      </c>
      <c r="F23">
        <v>477</v>
      </c>
      <c r="G23">
        <v>1251</v>
      </c>
      <c r="H23">
        <v>747</v>
      </c>
      <c r="I23">
        <v>553</v>
      </c>
      <c r="J23">
        <v>747</v>
      </c>
      <c r="K23">
        <v>528</v>
      </c>
      <c r="L23">
        <v>646</v>
      </c>
      <c r="M23">
        <v>753</v>
      </c>
      <c r="N23">
        <v>1397</v>
      </c>
      <c r="O23">
        <v>238</v>
      </c>
      <c r="P23">
        <v>87</v>
      </c>
      <c r="Q23">
        <v>420</v>
      </c>
      <c r="R23">
        <v>2054</v>
      </c>
      <c r="S23">
        <v>1505</v>
      </c>
      <c r="T23">
        <v>497</v>
      </c>
      <c r="U23">
        <v>430</v>
      </c>
      <c r="V23">
        <v>1767</v>
      </c>
      <c r="W23">
        <v>271</v>
      </c>
      <c r="X23">
        <v>420</v>
      </c>
      <c r="Y23">
        <v>0</v>
      </c>
      <c r="Z23">
        <v>2474</v>
      </c>
      <c r="AA23">
        <v>2474</v>
      </c>
      <c r="AB23">
        <v>2474</v>
      </c>
      <c r="AC23">
        <v>206</v>
      </c>
      <c r="AD23">
        <v>1998</v>
      </c>
      <c r="AE23">
        <v>253</v>
      </c>
      <c r="AF23">
        <v>2020</v>
      </c>
      <c r="AG23">
        <v>357</v>
      </c>
      <c r="AH23">
        <v>0</v>
      </c>
      <c r="AI23">
        <v>1742</v>
      </c>
      <c r="AJ23">
        <v>238</v>
      </c>
      <c r="AK23">
        <v>470</v>
      </c>
      <c r="AL23">
        <v>799</v>
      </c>
      <c r="AM23">
        <v>1267</v>
      </c>
      <c r="AN23">
        <v>12</v>
      </c>
      <c r="AO23">
        <v>393</v>
      </c>
      <c r="AP23">
        <v>212</v>
      </c>
      <c r="AQ23">
        <v>245</v>
      </c>
      <c r="AR23">
        <v>217</v>
      </c>
      <c r="AS23">
        <v>140</v>
      </c>
      <c r="AT23">
        <v>243</v>
      </c>
      <c r="AU23">
        <v>161</v>
      </c>
      <c r="AV23">
        <v>199</v>
      </c>
      <c r="AW23">
        <v>49</v>
      </c>
      <c r="AX23">
        <v>168</v>
      </c>
      <c r="AY23">
        <v>234</v>
      </c>
      <c r="AZ23">
        <v>179</v>
      </c>
      <c r="BA23">
        <v>129</v>
      </c>
      <c r="BB23">
        <v>174</v>
      </c>
      <c r="BC23">
        <v>114</v>
      </c>
      <c r="BD23">
        <v>10</v>
      </c>
      <c r="BE23">
        <v>289</v>
      </c>
      <c r="BF23">
        <v>2186</v>
      </c>
      <c r="BG23">
        <v>1352</v>
      </c>
      <c r="BH23">
        <v>1122</v>
      </c>
      <c r="BI23">
        <v>414</v>
      </c>
      <c r="BJ23">
        <v>341</v>
      </c>
      <c r="BK23">
        <v>402</v>
      </c>
      <c r="BL23">
        <v>97</v>
      </c>
      <c r="BM23">
        <v>202</v>
      </c>
      <c r="BN23">
        <v>582</v>
      </c>
      <c r="BO23">
        <v>1057</v>
      </c>
      <c r="BP23">
        <v>633</v>
      </c>
      <c r="BQ23">
        <v>257</v>
      </c>
      <c r="BR23">
        <v>407</v>
      </c>
      <c r="BS23">
        <v>368</v>
      </c>
      <c r="BT23">
        <v>176</v>
      </c>
      <c r="BU23">
        <v>136</v>
      </c>
      <c r="BV23">
        <v>120</v>
      </c>
      <c r="BW23">
        <v>155</v>
      </c>
      <c r="BX23">
        <v>1520</v>
      </c>
      <c r="BY23">
        <v>1491</v>
      </c>
      <c r="BZ23">
        <v>1313</v>
      </c>
    </row>
    <row r="24" spans="1:78" x14ac:dyDescent="0.25">
      <c r="B24" s="7">
        <v>0.52</v>
      </c>
      <c r="C24" s="7">
        <v>0.51</v>
      </c>
      <c r="D24" s="7">
        <v>0.55000000000000004</v>
      </c>
      <c r="E24" s="7">
        <v>0.57999999999999996</v>
      </c>
      <c r="F24" s="7">
        <v>0.52</v>
      </c>
      <c r="G24" s="7">
        <v>0.49</v>
      </c>
      <c r="H24" s="7">
        <v>0.56999999999999995</v>
      </c>
      <c r="I24" s="7">
        <v>0.48</v>
      </c>
      <c r="J24" s="7">
        <v>0.49</v>
      </c>
      <c r="K24" s="7">
        <v>0.55000000000000004</v>
      </c>
      <c r="L24" s="7">
        <v>0.57999999999999996</v>
      </c>
      <c r="M24" s="7">
        <v>0.61</v>
      </c>
      <c r="N24" s="7">
        <v>0.49</v>
      </c>
      <c r="O24" s="7">
        <v>0.47</v>
      </c>
      <c r="P24" s="7">
        <v>0.54</v>
      </c>
      <c r="Q24" s="7">
        <v>0.6</v>
      </c>
      <c r="R24" s="7">
        <v>0.51</v>
      </c>
      <c r="S24" s="7">
        <v>0.5</v>
      </c>
      <c r="T24" s="7">
        <v>0.53</v>
      </c>
      <c r="U24" s="7">
        <v>0.57999999999999996</v>
      </c>
      <c r="V24" s="7">
        <v>0.49</v>
      </c>
      <c r="W24" s="7">
        <v>0.56999999999999995</v>
      </c>
      <c r="X24" s="7">
        <v>0.67</v>
      </c>
      <c r="Y24" t="s">
        <v>108</v>
      </c>
      <c r="Z24" s="7">
        <v>0.52</v>
      </c>
      <c r="AA24" s="7">
        <v>0.52</v>
      </c>
      <c r="AB24" s="7">
        <v>0.52</v>
      </c>
      <c r="AC24" s="7">
        <v>0.5</v>
      </c>
      <c r="AD24" s="7">
        <v>0.51</v>
      </c>
      <c r="AE24" s="7">
        <v>0.67</v>
      </c>
      <c r="AF24" s="7">
        <v>0.54</v>
      </c>
      <c r="AG24" s="7">
        <v>0.43</v>
      </c>
      <c r="AH24" t="s">
        <v>108</v>
      </c>
      <c r="AI24" s="7">
        <v>0.49</v>
      </c>
      <c r="AJ24" s="7">
        <v>0.64</v>
      </c>
      <c r="AK24" s="7">
        <v>0.66</v>
      </c>
      <c r="AL24" s="7">
        <v>0.4</v>
      </c>
      <c r="AM24" s="7">
        <v>0.59</v>
      </c>
      <c r="AN24" s="7">
        <v>0.41</v>
      </c>
      <c r="AO24" s="7">
        <v>0.74</v>
      </c>
      <c r="AP24" s="7">
        <v>0.46</v>
      </c>
      <c r="AQ24" s="7">
        <v>0.52</v>
      </c>
      <c r="AR24" s="7">
        <v>0.52</v>
      </c>
      <c r="AS24" s="7">
        <v>0.56000000000000005</v>
      </c>
      <c r="AT24" s="7">
        <v>0.54</v>
      </c>
      <c r="AU24" s="7">
        <v>0.52</v>
      </c>
      <c r="AV24" s="7">
        <v>0.46</v>
      </c>
      <c r="AW24" s="7">
        <v>0.57999999999999996</v>
      </c>
      <c r="AX24" s="7">
        <v>0.54</v>
      </c>
      <c r="AY24" s="7">
        <v>0.53</v>
      </c>
      <c r="AZ24" s="7">
        <v>0.56999999999999995</v>
      </c>
      <c r="BA24" s="7">
        <v>0.56000000000000005</v>
      </c>
      <c r="BB24" s="7">
        <v>0.55000000000000004</v>
      </c>
      <c r="BC24" s="7">
        <v>0.44</v>
      </c>
      <c r="BD24" s="7">
        <v>0.51</v>
      </c>
      <c r="BE24" s="7">
        <v>0.39</v>
      </c>
      <c r="BF24" s="7">
        <v>0.54</v>
      </c>
      <c r="BG24" s="7">
        <v>0.48</v>
      </c>
      <c r="BH24" s="7">
        <v>0.59</v>
      </c>
      <c r="BI24" s="7">
        <v>0.36</v>
      </c>
      <c r="BJ24" s="7">
        <v>0.45</v>
      </c>
      <c r="BK24" s="7">
        <v>0.61</v>
      </c>
      <c r="BL24" s="7">
        <v>0.6</v>
      </c>
      <c r="BM24" s="7">
        <v>0.27</v>
      </c>
      <c r="BN24" s="7">
        <v>0.41</v>
      </c>
      <c r="BO24" s="7">
        <v>0.62</v>
      </c>
      <c r="BP24" s="7">
        <v>0.7</v>
      </c>
      <c r="BQ24" s="7">
        <v>0.3</v>
      </c>
      <c r="BR24" s="7">
        <v>0.31</v>
      </c>
      <c r="BS24" s="7">
        <v>0.28000000000000003</v>
      </c>
      <c r="BT24" s="7">
        <v>0.46</v>
      </c>
      <c r="BU24" s="7">
        <v>0.31</v>
      </c>
      <c r="BV24" s="7">
        <v>0.47</v>
      </c>
      <c r="BW24" s="7">
        <v>0.24</v>
      </c>
      <c r="BX24" s="7">
        <v>0.48</v>
      </c>
      <c r="BY24" s="7">
        <v>0.47</v>
      </c>
      <c r="BZ24" s="7">
        <v>0.47</v>
      </c>
    </row>
    <row r="25" spans="1:78" x14ac:dyDescent="0.25">
      <c r="A25" t="s">
        <v>40</v>
      </c>
      <c r="B25">
        <v>11</v>
      </c>
      <c r="C25">
        <v>8</v>
      </c>
      <c r="D25">
        <v>2</v>
      </c>
      <c r="E25">
        <v>1</v>
      </c>
      <c r="F25">
        <v>0</v>
      </c>
      <c r="G25">
        <v>7</v>
      </c>
      <c r="H25">
        <v>4</v>
      </c>
      <c r="I25">
        <v>0</v>
      </c>
      <c r="J25">
        <v>1</v>
      </c>
      <c r="K25">
        <v>6</v>
      </c>
      <c r="L25">
        <v>4</v>
      </c>
      <c r="M25">
        <v>3</v>
      </c>
      <c r="N25">
        <v>1</v>
      </c>
      <c r="O25">
        <v>5</v>
      </c>
      <c r="P25">
        <v>1</v>
      </c>
      <c r="Q25">
        <v>1</v>
      </c>
      <c r="R25">
        <v>10</v>
      </c>
      <c r="S25">
        <v>3</v>
      </c>
      <c r="T25">
        <v>3</v>
      </c>
      <c r="U25">
        <v>4</v>
      </c>
      <c r="V25">
        <v>3</v>
      </c>
      <c r="W25">
        <v>5</v>
      </c>
      <c r="X25">
        <v>2</v>
      </c>
      <c r="Y25">
        <v>0</v>
      </c>
      <c r="Z25">
        <v>11</v>
      </c>
      <c r="AA25">
        <v>11</v>
      </c>
      <c r="AB25">
        <v>11</v>
      </c>
      <c r="AC25">
        <v>0</v>
      </c>
      <c r="AD25">
        <v>3</v>
      </c>
      <c r="AE25">
        <v>3</v>
      </c>
      <c r="AF25">
        <v>8</v>
      </c>
      <c r="AG25">
        <v>0</v>
      </c>
      <c r="AH25">
        <v>0</v>
      </c>
      <c r="AI25">
        <v>5</v>
      </c>
      <c r="AJ25">
        <v>0</v>
      </c>
      <c r="AK25">
        <v>3</v>
      </c>
      <c r="AL25">
        <v>1</v>
      </c>
      <c r="AM25">
        <v>1</v>
      </c>
      <c r="AN25">
        <v>0</v>
      </c>
      <c r="AO25">
        <v>5</v>
      </c>
      <c r="AP25">
        <v>2</v>
      </c>
      <c r="AQ25">
        <v>0</v>
      </c>
      <c r="AR25">
        <v>3</v>
      </c>
      <c r="AS25">
        <v>0</v>
      </c>
      <c r="AT25">
        <v>0</v>
      </c>
      <c r="AU25">
        <v>1</v>
      </c>
      <c r="AV25">
        <v>1</v>
      </c>
      <c r="AW25">
        <v>1</v>
      </c>
      <c r="AX25">
        <v>1</v>
      </c>
      <c r="AY25">
        <v>0</v>
      </c>
      <c r="AZ25">
        <v>1</v>
      </c>
      <c r="BA25">
        <v>1</v>
      </c>
      <c r="BB25">
        <v>0</v>
      </c>
      <c r="BC25">
        <v>0</v>
      </c>
      <c r="BD25">
        <v>0</v>
      </c>
      <c r="BE25">
        <v>0</v>
      </c>
      <c r="BF25">
        <v>11</v>
      </c>
      <c r="BG25">
        <v>2</v>
      </c>
      <c r="BH25">
        <v>9</v>
      </c>
      <c r="BI25">
        <v>0</v>
      </c>
      <c r="BJ25">
        <v>0</v>
      </c>
      <c r="BK25">
        <v>1</v>
      </c>
      <c r="BL25">
        <v>0</v>
      </c>
      <c r="BM25">
        <v>0</v>
      </c>
      <c r="BN25">
        <v>0</v>
      </c>
      <c r="BO25">
        <v>1</v>
      </c>
      <c r="BP25">
        <v>10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</row>
    <row r="26" spans="1:78" x14ac:dyDescent="0.25">
      <c r="B26">
        <v>0</v>
      </c>
      <c r="C26">
        <v>0</v>
      </c>
      <c r="D26" s="7">
        <v>0.01</v>
      </c>
      <c r="E26">
        <v>0</v>
      </c>
      <c r="F26" t="s">
        <v>106</v>
      </c>
      <c r="G26">
        <v>0</v>
      </c>
      <c r="H26">
        <v>0</v>
      </c>
      <c r="I26" t="s">
        <v>106</v>
      </c>
      <c r="J26">
        <v>0</v>
      </c>
      <c r="K26" s="7">
        <v>0.01</v>
      </c>
      <c r="L26">
        <v>0</v>
      </c>
      <c r="M26">
        <v>0</v>
      </c>
      <c r="N26">
        <v>0</v>
      </c>
      <c r="O26" s="7">
        <v>0.01</v>
      </c>
      <c r="P26">
        <v>0</v>
      </c>
      <c r="Q26">
        <v>0</v>
      </c>
      <c r="R26">
        <v>0</v>
      </c>
      <c r="S26">
        <v>0</v>
      </c>
      <c r="T26">
        <v>0</v>
      </c>
      <c r="U26" s="7">
        <v>0.01</v>
      </c>
      <c r="V26">
        <v>0</v>
      </c>
      <c r="W26" s="7">
        <v>0.01</v>
      </c>
      <c r="X26">
        <v>0</v>
      </c>
      <c r="Y26" t="s">
        <v>106</v>
      </c>
      <c r="Z26">
        <v>0</v>
      </c>
      <c r="AA26">
        <v>0</v>
      </c>
      <c r="AB26">
        <v>0</v>
      </c>
      <c r="AC26" t="s">
        <v>106</v>
      </c>
      <c r="AD26">
        <v>0</v>
      </c>
      <c r="AE26" s="7">
        <v>0.01</v>
      </c>
      <c r="AF26">
        <v>0</v>
      </c>
      <c r="AG26" t="s">
        <v>106</v>
      </c>
      <c r="AH26" t="s">
        <v>106</v>
      </c>
      <c r="AI26">
        <v>0</v>
      </c>
      <c r="AJ26" t="s">
        <v>106</v>
      </c>
      <c r="AK26">
        <v>0</v>
      </c>
      <c r="AL26">
        <v>0</v>
      </c>
      <c r="AM26">
        <v>0</v>
      </c>
      <c r="AN26" t="s">
        <v>106</v>
      </c>
      <c r="AO26" s="7">
        <v>0.01</v>
      </c>
      <c r="AP26">
        <v>0</v>
      </c>
      <c r="AQ26" t="s">
        <v>106</v>
      </c>
      <c r="AR26" s="7">
        <v>0.01</v>
      </c>
      <c r="AS26" t="s">
        <v>106</v>
      </c>
      <c r="AT26" t="s">
        <v>106</v>
      </c>
      <c r="AU26">
        <v>0</v>
      </c>
      <c r="AV26">
        <v>0</v>
      </c>
      <c r="AW26" s="7">
        <v>0.01</v>
      </c>
      <c r="AX26">
        <v>0</v>
      </c>
      <c r="AY26" t="s">
        <v>106</v>
      </c>
      <c r="AZ26">
        <v>0</v>
      </c>
      <c r="BA26">
        <v>0</v>
      </c>
      <c r="BB26" t="s">
        <v>106</v>
      </c>
      <c r="BC26" t="s">
        <v>106</v>
      </c>
      <c r="BD26" t="s">
        <v>106</v>
      </c>
      <c r="BE26" t="s">
        <v>106</v>
      </c>
      <c r="BF26">
        <v>0</v>
      </c>
      <c r="BG26">
        <v>0</v>
      </c>
      <c r="BH26">
        <v>0</v>
      </c>
      <c r="BI26" t="s">
        <v>106</v>
      </c>
      <c r="BJ26" t="s">
        <v>106</v>
      </c>
      <c r="BK26">
        <v>0</v>
      </c>
      <c r="BL26" t="s">
        <v>106</v>
      </c>
      <c r="BM26" t="s">
        <v>106</v>
      </c>
      <c r="BN26" t="s">
        <v>106</v>
      </c>
      <c r="BO26">
        <v>0</v>
      </c>
      <c r="BP26" s="7">
        <v>0.01</v>
      </c>
      <c r="BQ26" t="s">
        <v>106</v>
      </c>
      <c r="BR26" t="s">
        <v>106</v>
      </c>
      <c r="BS26" t="s">
        <v>106</v>
      </c>
      <c r="BT26" t="s">
        <v>106</v>
      </c>
      <c r="BU26" t="s">
        <v>106</v>
      </c>
      <c r="BV26" t="s">
        <v>106</v>
      </c>
      <c r="BW26" t="s">
        <v>106</v>
      </c>
      <c r="BX26" t="s">
        <v>106</v>
      </c>
      <c r="BY26" t="s">
        <v>106</v>
      </c>
      <c r="BZ26" t="s">
        <v>106</v>
      </c>
    </row>
    <row r="27" spans="1:78" x14ac:dyDescent="0.25">
      <c r="A27" t="s">
        <v>41</v>
      </c>
      <c r="B27">
        <v>85</v>
      </c>
      <c r="C27">
        <v>72</v>
      </c>
      <c r="D27">
        <v>5</v>
      </c>
      <c r="E27">
        <v>8</v>
      </c>
      <c r="F27">
        <v>15</v>
      </c>
      <c r="G27">
        <v>41</v>
      </c>
      <c r="H27">
        <v>29</v>
      </c>
      <c r="I27">
        <v>17</v>
      </c>
      <c r="J27">
        <v>26</v>
      </c>
      <c r="K27">
        <v>17</v>
      </c>
      <c r="L27">
        <v>25</v>
      </c>
      <c r="M27">
        <v>19</v>
      </c>
      <c r="N27">
        <v>39</v>
      </c>
      <c r="O27">
        <v>18</v>
      </c>
      <c r="P27">
        <v>9</v>
      </c>
      <c r="Q27">
        <v>13</v>
      </c>
      <c r="R27">
        <v>72</v>
      </c>
      <c r="S27">
        <v>33</v>
      </c>
      <c r="T27">
        <v>24</v>
      </c>
      <c r="U27">
        <v>27</v>
      </c>
      <c r="V27">
        <v>45</v>
      </c>
      <c r="W27">
        <v>13</v>
      </c>
      <c r="X27">
        <v>18</v>
      </c>
      <c r="Y27">
        <v>0</v>
      </c>
      <c r="Z27">
        <v>85</v>
      </c>
      <c r="AA27">
        <v>85</v>
      </c>
      <c r="AB27">
        <v>85</v>
      </c>
      <c r="AC27">
        <v>4</v>
      </c>
      <c r="AD27">
        <v>50</v>
      </c>
      <c r="AE27">
        <v>29</v>
      </c>
      <c r="AF27">
        <v>67</v>
      </c>
      <c r="AG27">
        <v>7</v>
      </c>
      <c r="AH27">
        <v>0</v>
      </c>
      <c r="AI27">
        <v>53</v>
      </c>
      <c r="AJ27">
        <v>7</v>
      </c>
      <c r="AK27">
        <v>21</v>
      </c>
      <c r="AL27">
        <v>21</v>
      </c>
      <c r="AM27">
        <v>32</v>
      </c>
      <c r="AN27">
        <v>1</v>
      </c>
      <c r="AO27">
        <v>30</v>
      </c>
      <c r="AP27">
        <v>10</v>
      </c>
      <c r="AQ27">
        <v>5</v>
      </c>
      <c r="AR27">
        <v>20</v>
      </c>
      <c r="AS27">
        <v>6</v>
      </c>
      <c r="AT27">
        <v>1</v>
      </c>
      <c r="AU27">
        <v>2</v>
      </c>
      <c r="AV27">
        <v>5</v>
      </c>
      <c r="AW27">
        <v>0</v>
      </c>
      <c r="AX27">
        <v>5</v>
      </c>
      <c r="AY27">
        <v>12</v>
      </c>
      <c r="AZ27">
        <v>2</v>
      </c>
      <c r="BA27">
        <v>5</v>
      </c>
      <c r="BB27">
        <v>7</v>
      </c>
      <c r="BC27">
        <v>4</v>
      </c>
      <c r="BD27">
        <v>0</v>
      </c>
      <c r="BE27">
        <v>5</v>
      </c>
      <c r="BF27">
        <v>81</v>
      </c>
      <c r="BG27">
        <v>29</v>
      </c>
      <c r="BH27">
        <v>57</v>
      </c>
      <c r="BI27">
        <v>7</v>
      </c>
      <c r="BJ27">
        <v>9</v>
      </c>
      <c r="BK27">
        <v>6</v>
      </c>
      <c r="BL27">
        <v>2</v>
      </c>
      <c r="BM27">
        <v>1</v>
      </c>
      <c r="BN27">
        <v>10</v>
      </c>
      <c r="BO27">
        <v>16</v>
      </c>
      <c r="BP27">
        <v>58</v>
      </c>
      <c r="BQ27">
        <v>3</v>
      </c>
      <c r="BR27">
        <v>11</v>
      </c>
      <c r="BS27">
        <v>11</v>
      </c>
      <c r="BT27">
        <v>3</v>
      </c>
      <c r="BU27">
        <v>2</v>
      </c>
      <c r="BV27">
        <v>0</v>
      </c>
      <c r="BW27">
        <v>3</v>
      </c>
      <c r="BX27">
        <v>43</v>
      </c>
      <c r="BY27">
        <v>42</v>
      </c>
      <c r="BZ27">
        <v>40</v>
      </c>
    </row>
    <row r="28" spans="1:78" x14ac:dyDescent="0.25">
      <c r="B28" s="7">
        <v>0.02</v>
      </c>
      <c r="C28" s="7">
        <v>0.02</v>
      </c>
      <c r="D28" s="7">
        <v>0.01</v>
      </c>
      <c r="E28" s="7">
        <v>0.03</v>
      </c>
      <c r="F28" s="7">
        <v>0.02</v>
      </c>
      <c r="G28" s="7">
        <v>0.02</v>
      </c>
      <c r="H28" s="7">
        <v>0.02</v>
      </c>
      <c r="I28" s="7">
        <v>0.01</v>
      </c>
      <c r="J28" s="7">
        <v>0.02</v>
      </c>
      <c r="K28" s="7">
        <v>0.02</v>
      </c>
      <c r="L28" s="7">
        <v>0.02</v>
      </c>
      <c r="M28" s="7">
        <v>0.02</v>
      </c>
      <c r="N28" s="7">
        <v>0.01</v>
      </c>
      <c r="O28" s="7">
        <v>0.04</v>
      </c>
      <c r="P28" s="7">
        <v>0.06</v>
      </c>
      <c r="Q28" s="7">
        <v>0.02</v>
      </c>
      <c r="R28" s="7">
        <v>0.02</v>
      </c>
      <c r="S28" s="7">
        <v>0.01</v>
      </c>
      <c r="T28" s="7">
        <v>0.03</v>
      </c>
      <c r="U28" s="7">
        <v>0.04</v>
      </c>
      <c r="V28" s="7">
        <v>0.01</v>
      </c>
      <c r="W28" s="7">
        <v>0.03</v>
      </c>
      <c r="X28" s="7">
        <v>0.03</v>
      </c>
      <c r="Y28" t="s">
        <v>108</v>
      </c>
      <c r="Z28" s="7">
        <v>0.02</v>
      </c>
      <c r="AA28" s="7">
        <v>0.02</v>
      </c>
      <c r="AB28" s="7">
        <v>0.02</v>
      </c>
      <c r="AC28" s="7">
        <v>0.01</v>
      </c>
      <c r="AD28" s="7">
        <v>0.01</v>
      </c>
      <c r="AE28" s="7">
        <v>0.08</v>
      </c>
      <c r="AF28" s="7">
        <v>0.02</v>
      </c>
      <c r="AG28" s="7">
        <v>0.01</v>
      </c>
      <c r="AH28" t="s">
        <v>108</v>
      </c>
      <c r="AI28" s="7">
        <v>0.01</v>
      </c>
      <c r="AJ28" s="7">
        <v>0.02</v>
      </c>
      <c r="AK28" s="7">
        <v>0.03</v>
      </c>
      <c r="AL28" s="7">
        <v>0.01</v>
      </c>
      <c r="AM28" s="7">
        <v>0.01</v>
      </c>
      <c r="AN28" s="7">
        <v>0.02</v>
      </c>
      <c r="AO28" s="7">
        <v>0.06</v>
      </c>
      <c r="AP28" s="7">
        <v>0.02</v>
      </c>
      <c r="AQ28" s="7">
        <v>0.01</v>
      </c>
      <c r="AR28" s="7">
        <v>0.05</v>
      </c>
      <c r="AS28" s="7">
        <v>0.02</v>
      </c>
      <c r="AT28">
        <v>0</v>
      </c>
      <c r="AU28" s="7">
        <v>0.01</v>
      </c>
      <c r="AV28" s="7">
        <v>0.01</v>
      </c>
      <c r="AW28" t="s">
        <v>108</v>
      </c>
      <c r="AX28" s="7">
        <v>0.02</v>
      </c>
      <c r="AY28" s="7">
        <v>0.03</v>
      </c>
      <c r="AZ28">
        <v>0</v>
      </c>
      <c r="BA28" s="7">
        <v>0.02</v>
      </c>
      <c r="BB28" s="7">
        <v>0.02</v>
      </c>
      <c r="BC28" s="7">
        <v>0.02</v>
      </c>
      <c r="BD28" t="s">
        <v>108</v>
      </c>
      <c r="BE28" s="7">
        <v>0.01</v>
      </c>
      <c r="BF28" s="7">
        <v>0.02</v>
      </c>
      <c r="BG28" s="7">
        <v>0.01</v>
      </c>
      <c r="BH28" s="7">
        <v>0.03</v>
      </c>
      <c r="BI28" s="7">
        <v>0.01</v>
      </c>
      <c r="BJ28" s="7">
        <v>0.01</v>
      </c>
      <c r="BK28" s="7">
        <v>0.01</v>
      </c>
      <c r="BL28" s="7">
        <v>0.01</v>
      </c>
      <c r="BM28">
        <v>0</v>
      </c>
      <c r="BN28" s="7">
        <v>0.01</v>
      </c>
      <c r="BO28" s="7">
        <v>0.01</v>
      </c>
      <c r="BP28" s="7">
        <v>0.06</v>
      </c>
      <c r="BQ28">
        <v>0</v>
      </c>
      <c r="BR28" s="7">
        <v>0.01</v>
      </c>
      <c r="BS28" s="7">
        <v>0.01</v>
      </c>
      <c r="BT28" s="7">
        <v>0.01</v>
      </c>
      <c r="BU28" s="7">
        <v>0.01</v>
      </c>
      <c r="BV28" t="s">
        <v>108</v>
      </c>
      <c r="BW28" s="7">
        <v>0.01</v>
      </c>
      <c r="BX28" s="7">
        <v>0.01</v>
      </c>
      <c r="BY28" s="7">
        <v>0.01</v>
      </c>
      <c r="BZ28" s="7">
        <v>0.01</v>
      </c>
    </row>
    <row r="29" spans="1:78" x14ac:dyDescent="0.25">
      <c r="A29" t="s">
        <v>193</v>
      </c>
      <c r="B29">
        <v>2.3359999999999999</v>
      </c>
      <c r="C29">
        <v>2.3570000000000002</v>
      </c>
      <c r="D29">
        <v>2.21</v>
      </c>
      <c r="E29">
        <v>2.2029999999999998</v>
      </c>
      <c r="F29">
        <v>2.3540000000000001</v>
      </c>
      <c r="G29">
        <v>2.3940000000000001</v>
      </c>
      <c r="H29">
        <v>2.2109999999999999</v>
      </c>
      <c r="I29">
        <v>2.4550000000000001</v>
      </c>
      <c r="J29">
        <v>2.4159999999999999</v>
      </c>
      <c r="K29">
        <v>2.238</v>
      </c>
      <c r="L29">
        <v>2.1850000000000001</v>
      </c>
      <c r="M29">
        <v>2.1579999999999999</v>
      </c>
      <c r="N29">
        <v>2.4129999999999998</v>
      </c>
      <c r="O29">
        <v>2.3639999999999999</v>
      </c>
      <c r="P29">
        <v>2.2530000000000001</v>
      </c>
      <c r="Q29">
        <v>2.1549999999999998</v>
      </c>
      <c r="R29">
        <v>2.3679999999999999</v>
      </c>
      <c r="S29">
        <v>2.387</v>
      </c>
      <c r="T29">
        <v>2.3210000000000002</v>
      </c>
      <c r="U29">
        <v>2.165</v>
      </c>
      <c r="V29">
        <v>2.4140000000000001</v>
      </c>
      <c r="W29">
        <v>2.206</v>
      </c>
      <c r="X29">
        <v>1.962</v>
      </c>
      <c r="Y29">
        <v>0</v>
      </c>
      <c r="Z29">
        <v>2.3359999999999999</v>
      </c>
      <c r="AA29">
        <v>2.3359999999999999</v>
      </c>
      <c r="AB29">
        <v>2.3359999999999999</v>
      </c>
      <c r="AC29">
        <v>2.448</v>
      </c>
      <c r="AD29">
        <v>2.3639999999999999</v>
      </c>
      <c r="AE29">
        <v>1.9019999999999999</v>
      </c>
      <c r="AF29">
        <v>2.2970000000000002</v>
      </c>
      <c r="AG29">
        <v>2.57</v>
      </c>
      <c r="AH29">
        <v>0</v>
      </c>
      <c r="AI29">
        <v>2.415</v>
      </c>
      <c r="AJ29">
        <v>2.0990000000000002</v>
      </c>
      <c r="AK29">
        <v>2.024</v>
      </c>
      <c r="AL29">
        <v>2.6019999999999999</v>
      </c>
      <c r="AM29">
        <v>2.2109999999999999</v>
      </c>
      <c r="AN29">
        <v>2.52</v>
      </c>
      <c r="AO29">
        <v>1.794</v>
      </c>
      <c r="AP29">
        <v>2.4950000000000001</v>
      </c>
      <c r="AQ29">
        <v>2.4180000000000001</v>
      </c>
      <c r="AR29">
        <v>2.3050000000000002</v>
      </c>
      <c r="AS29">
        <v>2.21</v>
      </c>
      <c r="AT29">
        <v>2.331</v>
      </c>
      <c r="AU29">
        <v>2.266</v>
      </c>
      <c r="AV29">
        <v>2.3959999999999999</v>
      </c>
      <c r="AW29">
        <v>2.17</v>
      </c>
      <c r="AX29">
        <v>2.2269999999999999</v>
      </c>
      <c r="AY29">
        <v>2.327</v>
      </c>
      <c r="AZ29">
        <v>2.2530000000000001</v>
      </c>
      <c r="BA29">
        <v>2.2909999999999999</v>
      </c>
      <c r="BB29">
        <v>2.2810000000000001</v>
      </c>
      <c r="BC29">
        <v>2.4900000000000002</v>
      </c>
      <c r="BD29">
        <v>2.2389999999999999</v>
      </c>
      <c r="BE29">
        <v>2.637</v>
      </c>
      <c r="BF29">
        <v>2.2799999999999998</v>
      </c>
      <c r="BG29">
        <v>2.4550000000000001</v>
      </c>
      <c r="BH29">
        <v>2.1560000000000001</v>
      </c>
      <c r="BI29">
        <v>2.6779999999999999</v>
      </c>
      <c r="BJ29">
        <v>2.468</v>
      </c>
      <c r="BK29">
        <v>2.2010000000000001</v>
      </c>
      <c r="BL29">
        <v>2.274</v>
      </c>
      <c r="BM29">
        <v>2.8929999999999998</v>
      </c>
      <c r="BN29">
        <v>2.577</v>
      </c>
      <c r="BO29">
        <v>2.1440000000000001</v>
      </c>
      <c r="BP29">
        <v>1.825</v>
      </c>
      <c r="BQ29">
        <v>2.8250000000000002</v>
      </c>
      <c r="BR29">
        <v>2.806</v>
      </c>
      <c r="BS29">
        <v>2.847</v>
      </c>
      <c r="BT29">
        <v>2.4489999999999998</v>
      </c>
      <c r="BU29">
        <v>2.8210000000000002</v>
      </c>
      <c r="BV29">
        <v>2.4849999999999999</v>
      </c>
      <c r="BW29">
        <v>2.9390000000000001</v>
      </c>
      <c r="BX29">
        <v>2.4140000000000001</v>
      </c>
      <c r="BY29">
        <v>2.444</v>
      </c>
      <c r="BZ29">
        <v>2.4300000000000002</v>
      </c>
    </row>
    <row r="30" spans="1:78" x14ac:dyDescent="0.25">
      <c r="A30" t="s">
        <v>194</v>
      </c>
      <c r="B30">
        <v>0.94799999999999995</v>
      </c>
      <c r="C30">
        <v>0.94499999999999995</v>
      </c>
      <c r="D30">
        <v>0.94299999999999995</v>
      </c>
      <c r="E30">
        <v>0.98</v>
      </c>
      <c r="F30">
        <v>0.92</v>
      </c>
      <c r="G30">
        <v>0.94499999999999995</v>
      </c>
      <c r="H30">
        <v>0.96199999999999997</v>
      </c>
      <c r="I30">
        <v>0.92300000000000004</v>
      </c>
      <c r="J30">
        <v>0.94</v>
      </c>
      <c r="K30">
        <v>0.94899999999999995</v>
      </c>
      <c r="L30">
        <v>0.95599999999999996</v>
      </c>
      <c r="M30">
        <v>0.93899999999999995</v>
      </c>
      <c r="N30">
        <v>0.93799999999999994</v>
      </c>
      <c r="O30">
        <v>0.99</v>
      </c>
      <c r="P30">
        <v>0.86699999999999999</v>
      </c>
      <c r="Q30">
        <v>0.97</v>
      </c>
      <c r="R30">
        <v>0.94099999999999995</v>
      </c>
      <c r="S30">
        <v>0.93700000000000006</v>
      </c>
      <c r="T30">
        <v>0.94</v>
      </c>
      <c r="U30">
        <v>0.97399999999999998</v>
      </c>
      <c r="V30">
        <v>0.94399999999999995</v>
      </c>
      <c r="W30">
        <v>0.86399999999999999</v>
      </c>
      <c r="X30">
        <v>0.92800000000000005</v>
      </c>
      <c r="Y30">
        <v>0</v>
      </c>
      <c r="Z30">
        <v>0.94799999999999995</v>
      </c>
      <c r="AA30">
        <v>0.94799999999999995</v>
      </c>
      <c r="AB30">
        <v>0.94799999999999995</v>
      </c>
      <c r="AC30">
        <v>0.90900000000000003</v>
      </c>
      <c r="AD30">
        <v>0.94899999999999995</v>
      </c>
      <c r="AE30">
        <v>0.86799999999999999</v>
      </c>
      <c r="AF30">
        <v>0.93899999999999995</v>
      </c>
      <c r="AG30">
        <v>0.95199999999999996</v>
      </c>
      <c r="AH30">
        <v>0</v>
      </c>
      <c r="AI30">
        <v>0.93300000000000005</v>
      </c>
      <c r="AJ30">
        <v>0.93899999999999995</v>
      </c>
      <c r="AK30">
        <v>0.93400000000000005</v>
      </c>
      <c r="AL30">
        <v>0.90500000000000003</v>
      </c>
      <c r="AM30">
        <v>0.92900000000000005</v>
      </c>
      <c r="AN30">
        <v>1.0069999999999999</v>
      </c>
      <c r="AO30">
        <v>0.85299999999999998</v>
      </c>
      <c r="AP30">
        <v>0.876</v>
      </c>
      <c r="AQ30">
        <v>0.94399999999999995</v>
      </c>
      <c r="AR30">
        <v>0.95599999999999996</v>
      </c>
      <c r="AS30">
        <v>0.96799999999999997</v>
      </c>
      <c r="AT30">
        <v>0.90100000000000002</v>
      </c>
      <c r="AU30">
        <v>1.014</v>
      </c>
      <c r="AV30">
        <v>0.86099999999999999</v>
      </c>
      <c r="AW30">
        <v>0.98799999999999999</v>
      </c>
      <c r="AX30">
        <v>0.93300000000000005</v>
      </c>
      <c r="AY30">
        <v>0.95599999999999996</v>
      </c>
      <c r="AZ30">
        <v>0.97199999999999998</v>
      </c>
      <c r="BA30">
        <v>0.97899999999999998</v>
      </c>
      <c r="BB30">
        <v>0.95599999999999996</v>
      </c>
      <c r="BC30">
        <v>1.0429999999999999</v>
      </c>
      <c r="BD30">
        <v>0.93400000000000005</v>
      </c>
      <c r="BE30">
        <v>0.90500000000000003</v>
      </c>
      <c r="BF30">
        <v>0.94499999999999995</v>
      </c>
      <c r="BG30">
        <v>0.91900000000000004</v>
      </c>
      <c r="BH30">
        <v>0.96299999999999997</v>
      </c>
      <c r="BI30">
        <v>0.873</v>
      </c>
      <c r="BJ30">
        <v>0.91400000000000003</v>
      </c>
      <c r="BK30">
        <v>0.90200000000000002</v>
      </c>
      <c r="BL30">
        <v>0.93600000000000005</v>
      </c>
      <c r="BM30">
        <v>0.77700000000000002</v>
      </c>
      <c r="BN30">
        <v>0.879</v>
      </c>
      <c r="BO30">
        <v>0.92100000000000004</v>
      </c>
      <c r="BP30">
        <v>0.874</v>
      </c>
      <c r="BQ30">
        <v>0.82499999999999996</v>
      </c>
      <c r="BR30">
        <v>0.82799999999999996</v>
      </c>
      <c r="BS30">
        <v>0.81299999999999994</v>
      </c>
      <c r="BT30">
        <v>0.94</v>
      </c>
      <c r="BU30">
        <v>0.85199999999999998</v>
      </c>
      <c r="BV30">
        <v>0.83799999999999997</v>
      </c>
      <c r="BW30">
        <v>0.78300000000000003</v>
      </c>
      <c r="BX30">
        <v>0.94699999999999995</v>
      </c>
      <c r="BY30">
        <v>0.94599999999999995</v>
      </c>
      <c r="BZ30">
        <v>0.94499999999999995</v>
      </c>
    </row>
    <row r="31" spans="1:78" x14ac:dyDescent="0.25">
      <c r="A31" t="s">
        <v>195</v>
      </c>
      <c r="B31">
        <v>0</v>
      </c>
      <c r="C31">
        <v>0</v>
      </c>
      <c r="D31">
        <v>2E-3</v>
      </c>
      <c r="E31">
        <v>4.0000000000000001E-3</v>
      </c>
      <c r="F31">
        <v>1E-3</v>
      </c>
      <c r="G31">
        <v>0</v>
      </c>
      <c r="H31">
        <v>1E-3</v>
      </c>
      <c r="I31">
        <v>1E-3</v>
      </c>
      <c r="J31">
        <v>1E-3</v>
      </c>
      <c r="K31">
        <v>1E-3</v>
      </c>
      <c r="L31">
        <v>1E-3</v>
      </c>
      <c r="M31">
        <v>1E-3</v>
      </c>
      <c r="N31">
        <v>0</v>
      </c>
      <c r="O31">
        <v>2E-3</v>
      </c>
      <c r="P31">
        <v>4.0000000000000001E-3</v>
      </c>
      <c r="Q31">
        <v>1E-3</v>
      </c>
      <c r="R31">
        <v>0</v>
      </c>
      <c r="S31">
        <v>0</v>
      </c>
      <c r="T31">
        <v>1E-3</v>
      </c>
      <c r="U31">
        <v>1E-3</v>
      </c>
      <c r="V31">
        <v>0</v>
      </c>
      <c r="W31">
        <v>1E-3</v>
      </c>
      <c r="X31">
        <v>1E-3</v>
      </c>
      <c r="Y31">
        <v>0</v>
      </c>
      <c r="Z31">
        <v>0</v>
      </c>
      <c r="AA31">
        <v>0</v>
      </c>
      <c r="AB31">
        <v>0</v>
      </c>
      <c r="AC31">
        <v>2E-3</v>
      </c>
      <c r="AD31">
        <v>0</v>
      </c>
      <c r="AE31">
        <v>2E-3</v>
      </c>
      <c r="AF31">
        <v>0</v>
      </c>
      <c r="AG31">
        <v>1E-3</v>
      </c>
      <c r="AH31">
        <v>0</v>
      </c>
      <c r="AI31">
        <v>0</v>
      </c>
      <c r="AJ31">
        <v>2E-3</v>
      </c>
      <c r="AK31">
        <v>1E-3</v>
      </c>
      <c r="AL31">
        <v>0</v>
      </c>
      <c r="AM31">
        <v>0</v>
      </c>
      <c r="AN31">
        <v>3.5999999999999997E-2</v>
      </c>
      <c r="AO31">
        <v>1E-3</v>
      </c>
      <c r="AP31">
        <v>2E-3</v>
      </c>
      <c r="AQ31">
        <v>2E-3</v>
      </c>
      <c r="AR31">
        <v>3.0000000000000001E-3</v>
      </c>
      <c r="AS31">
        <v>4.0000000000000001E-3</v>
      </c>
      <c r="AT31">
        <v>2E-3</v>
      </c>
      <c r="AU31">
        <v>3.0000000000000001E-3</v>
      </c>
      <c r="AV31">
        <v>2E-3</v>
      </c>
      <c r="AW31">
        <v>1.4E-2</v>
      </c>
      <c r="AX31">
        <v>3.0000000000000001E-3</v>
      </c>
      <c r="AY31">
        <v>2E-3</v>
      </c>
      <c r="AZ31">
        <v>3.0000000000000001E-3</v>
      </c>
      <c r="BA31">
        <v>4.0000000000000001E-3</v>
      </c>
      <c r="BB31">
        <v>3.0000000000000001E-3</v>
      </c>
      <c r="BC31">
        <v>4.0000000000000001E-3</v>
      </c>
      <c r="BD31">
        <v>4.3999999999999997E-2</v>
      </c>
      <c r="BE31">
        <v>1E-3</v>
      </c>
      <c r="BF31">
        <v>0</v>
      </c>
      <c r="BG31">
        <v>0</v>
      </c>
      <c r="BH31">
        <v>0</v>
      </c>
      <c r="BI31">
        <v>1E-3</v>
      </c>
      <c r="BJ31">
        <v>1E-3</v>
      </c>
      <c r="BK31">
        <v>1E-3</v>
      </c>
      <c r="BL31">
        <v>5.0000000000000001E-3</v>
      </c>
      <c r="BM31">
        <v>1E-3</v>
      </c>
      <c r="BN31">
        <v>1E-3</v>
      </c>
      <c r="BO31">
        <v>1E-3</v>
      </c>
      <c r="BP31">
        <v>1E-3</v>
      </c>
      <c r="BQ31">
        <v>1E-3</v>
      </c>
      <c r="BR31">
        <v>1E-3</v>
      </c>
      <c r="BS31">
        <v>1E-3</v>
      </c>
      <c r="BT31">
        <v>2E-3</v>
      </c>
      <c r="BU31">
        <v>2E-3</v>
      </c>
      <c r="BV31">
        <v>3.0000000000000001E-3</v>
      </c>
      <c r="BW31">
        <v>1E-3</v>
      </c>
      <c r="BX31">
        <v>0</v>
      </c>
      <c r="BY31">
        <v>0</v>
      </c>
      <c r="BZ31">
        <v>0</v>
      </c>
    </row>
  </sheetData>
  <pageMargins left="0.7" right="0.7" top="0.75" bottom="0.75" header="0.3" footer="0.3"/>
  <pageSetup orientation="landscape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1013</v>
      </c>
    </row>
    <row r="2" spans="1:78" x14ac:dyDescent="0.25">
      <c r="A2" t="s">
        <v>235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2337</v>
      </c>
      <c r="C8">
        <v>1984</v>
      </c>
      <c r="D8">
        <v>206</v>
      </c>
      <c r="E8">
        <v>147</v>
      </c>
      <c r="F8">
        <v>654</v>
      </c>
      <c r="G8">
        <v>958</v>
      </c>
      <c r="H8">
        <v>725</v>
      </c>
      <c r="I8">
        <v>332</v>
      </c>
      <c r="J8">
        <v>584</v>
      </c>
      <c r="K8">
        <v>468</v>
      </c>
      <c r="L8">
        <v>953</v>
      </c>
      <c r="M8">
        <v>913</v>
      </c>
      <c r="N8">
        <v>1017</v>
      </c>
      <c r="O8">
        <v>306</v>
      </c>
      <c r="P8">
        <v>101</v>
      </c>
      <c r="Q8">
        <v>451</v>
      </c>
      <c r="R8">
        <v>1886</v>
      </c>
      <c r="S8">
        <v>1075</v>
      </c>
      <c r="T8">
        <v>586</v>
      </c>
      <c r="U8">
        <v>627</v>
      </c>
      <c r="V8">
        <v>1527</v>
      </c>
      <c r="W8">
        <v>270</v>
      </c>
      <c r="X8">
        <v>498</v>
      </c>
      <c r="Y8">
        <v>0</v>
      </c>
      <c r="Z8">
        <v>2337</v>
      </c>
      <c r="AA8">
        <v>2320</v>
      </c>
      <c r="AB8">
        <v>2320</v>
      </c>
      <c r="AC8">
        <v>172</v>
      </c>
      <c r="AD8">
        <v>1808</v>
      </c>
      <c r="AE8">
        <v>307</v>
      </c>
      <c r="AF8">
        <v>1788</v>
      </c>
      <c r="AG8">
        <v>292</v>
      </c>
      <c r="AH8">
        <v>37</v>
      </c>
      <c r="AI8">
        <v>1316</v>
      </c>
      <c r="AJ8">
        <v>324</v>
      </c>
      <c r="AK8">
        <v>658</v>
      </c>
      <c r="AL8">
        <v>563</v>
      </c>
      <c r="AM8">
        <v>1300</v>
      </c>
      <c r="AN8">
        <v>46</v>
      </c>
      <c r="AO8">
        <v>413</v>
      </c>
      <c r="AP8">
        <v>253</v>
      </c>
      <c r="AQ8">
        <v>167</v>
      </c>
      <c r="AR8">
        <v>264</v>
      </c>
      <c r="AS8">
        <v>129</v>
      </c>
      <c r="AT8">
        <v>205</v>
      </c>
      <c r="AU8">
        <v>129</v>
      </c>
      <c r="AV8">
        <v>209</v>
      </c>
      <c r="AW8">
        <v>47</v>
      </c>
      <c r="AX8">
        <v>155</v>
      </c>
      <c r="AY8">
        <v>205</v>
      </c>
      <c r="AZ8">
        <v>178</v>
      </c>
      <c r="BA8">
        <v>128</v>
      </c>
      <c r="BB8">
        <v>141</v>
      </c>
      <c r="BC8">
        <v>115</v>
      </c>
      <c r="BD8">
        <v>12</v>
      </c>
      <c r="BE8">
        <v>287</v>
      </c>
      <c r="BF8">
        <v>2050</v>
      </c>
      <c r="BG8">
        <v>1005</v>
      </c>
      <c r="BH8">
        <v>1332</v>
      </c>
      <c r="BI8">
        <v>278</v>
      </c>
      <c r="BJ8">
        <v>290</v>
      </c>
      <c r="BK8">
        <v>285</v>
      </c>
      <c r="BL8">
        <v>69</v>
      </c>
      <c r="BM8">
        <v>163</v>
      </c>
      <c r="BN8">
        <v>503</v>
      </c>
      <c r="BO8">
        <v>907</v>
      </c>
      <c r="BP8">
        <v>764</v>
      </c>
      <c r="BQ8">
        <v>207</v>
      </c>
      <c r="BR8">
        <v>381</v>
      </c>
      <c r="BS8">
        <v>368</v>
      </c>
      <c r="BT8">
        <v>190</v>
      </c>
      <c r="BU8">
        <v>127</v>
      </c>
      <c r="BV8">
        <v>65</v>
      </c>
      <c r="BW8">
        <v>155</v>
      </c>
      <c r="BX8">
        <v>1561</v>
      </c>
      <c r="BY8">
        <v>1538</v>
      </c>
      <c r="BZ8">
        <v>1409</v>
      </c>
    </row>
    <row r="9" spans="1:78" x14ac:dyDescent="0.25">
      <c r="A9" t="s">
        <v>103</v>
      </c>
      <c r="B9">
        <v>2276</v>
      </c>
      <c r="C9">
        <v>1934</v>
      </c>
      <c r="D9">
        <v>205</v>
      </c>
      <c r="E9">
        <v>137</v>
      </c>
      <c r="F9">
        <v>642</v>
      </c>
      <c r="G9">
        <v>1066</v>
      </c>
      <c r="H9">
        <v>568</v>
      </c>
      <c r="I9">
        <v>413</v>
      </c>
      <c r="J9">
        <v>705</v>
      </c>
      <c r="K9">
        <v>507</v>
      </c>
      <c r="L9">
        <v>650</v>
      </c>
      <c r="M9">
        <v>721</v>
      </c>
      <c r="N9">
        <v>1176</v>
      </c>
      <c r="O9">
        <v>288</v>
      </c>
      <c r="P9">
        <v>90</v>
      </c>
      <c r="Q9">
        <v>356</v>
      </c>
      <c r="R9">
        <v>1920</v>
      </c>
      <c r="S9">
        <v>1124</v>
      </c>
      <c r="T9">
        <v>590</v>
      </c>
      <c r="U9">
        <v>516</v>
      </c>
      <c r="V9">
        <v>1634</v>
      </c>
      <c r="W9">
        <v>235</v>
      </c>
      <c r="X9">
        <v>370</v>
      </c>
      <c r="Y9">
        <v>0</v>
      </c>
      <c r="Z9">
        <v>2276</v>
      </c>
      <c r="AA9">
        <v>2259</v>
      </c>
      <c r="AB9">
        <v>2259</v>
      </c>
      <c r="AC9">
        <v>175</v>
      </c>
      <c r="AD9">
        <v>1755</v>
      </c>
      <c r="AE9">
        <v>298</v>
      </c>
      <c r="AF9">
        <v>1739</v>
      </c>
      <c r="AG9">
        <v>286</v>
      </c>
      <c r="AH9">
        <v>39</v>
      </c>
      <c r="AI9">
        <v>1355</v>
      </c>
      <c r="AJ9">
        <v>292</v>
      </c>
      <c r="AK9">
        <v>602</v>
      </c>
      <c r="AL9">
        <v>558</v>
      </c>
      <c r="AM9">
        <v>1262</v>
      </c>
      <c r="AN9">
        <v>46</v>
      </c>
      <c r="AO9">
        <v>394</v>
      </c>
      <c r="AP9">
        <v>259</v>
      </c>
      <c r="AQ9">
        <v>163</v>
      </c>
      <c r="AR9">
        <v>284</v>
      </c>
      <c r="AS9">
        <v>121</v>
      </c>
      <c r="AT9">
        <v>195</v>
      </c>
      <c r="AU9">
        <v>120</v>
      </c>
      <c r="AV9">
        <v>188</v>
      </c>
      <c r="AW9">
        <v>50</v>
      </c>
      <c r="AX9">
        <v>151</v>
      </c>
      <c r="AY9">
        <v>194</v>
      </c>
      <c r="AZ9">
        <v>174</v>
      </c>
      <c r="BA9">
        <v>126</v>
      </c>
      <c r="BB9">
        <v>133</v>
      </c>
      <c r="BC9">
        <v>106</v>
      </c>
      <c r="BD9">
        <v>11</v>
      </c>
      <c r="BE9">
        <v>285</v>
      </c>
      <c r="BF9">
        <v>1990</v>
      </c>
      <c r="BG9">
        <v>995</v>
      </c>
      <c r="BH9">
        <v>1281</v>
      </c>
      <c r="BI9">
        <v>301</v>
      </c>
      <c r="BJ9">
        <v>289</v>
      </c>
      <c r="BK9">
        <v>260</v>
      </c>
      <c r="BL9">
        <v>64</v>
      </c>
      <c r="BM9">
        <v>176</v>
      </c>
      <c r="BN9">
        <v>498</v>
      </c>
      <c r="BO9">
        <v>878</v>
      </c>
      <c r="BP9">
        <v>723</v>
      </c>
      <c r="BQ9">
        <v>209</v>
      </c>
      <c r="BR9">
        <v>397</v>
      </c>
      <c r="BS9">
        <v>384</v>
      </c>
      <c r="BT9">
        <v>181</v>
      </c>
      <c r="BU9">
        <v>134</v>
      </c>
      <c r="BV9">
        <v>63</v>
      </c>
      <c r="BW9">
        <v>161</v>
      </c>
      <c r="BX9">
        <v>1484</v>
      </c>
      <c r="BY9">
        <v>1467</v>
      </c>
      <c r="BZ9">
        <v>1331</v>
      </c>
    </row>
    <row r="10" spans="1:78" x14ac:dyDescent="0.25">
      <c r="A10" t="s">
        <v>104</v>
      </c>
    </row>
    <row r="11" spans="1:78" x14ac:dyDescent="0.25">
      <c r="A11" t="s">
        <v>1015</v>
      </c>
      <c r="B11">
        <v>223</v>
      </c>
      <c r="C11">
        <v>176</v>
      </c>
      <c r="D11">
        <v>20</v>
      </c>
      <c r="E11">
        <v>27</v>
      </c>
      <c r="F11">
        <v>62</v>
      </c>
      <c r="G11">
        <v>92</v>
      </c>
      <c r="H11">
        <v>68</v>
      </c>
      <c r="I11">
        <v>31</v>
      </c>
      <c r="J11">
        <v>60</v>
      </c>
      <c r="K11">
        <v>59</v>
      </c>
      <c r="L11">
        <v>72</v>
      </c>
      <c r="M11">
        <v>75</v>
      </c>
      <c r="N11">
        <v>100</v>
      </c>
      <c r="O11">
        <v>37</v>
      </c>
      <c r="P11">
        <v>10</v>
      </c>
      <c r="Q11">
        <v>53</v>
      </c>
      <c r="R11">
        <v>170</v>
      </c>
      <c r="S11">
        <v>93</v>
      </c>
      <c r="T11">
        <v>57</v>
      </c>
      <c r="U11">
        <v>63</v>
      </c>
      <c r="V11">
        <v>153</v>
      </c>
      <c r="W11">
        <v>22</v>
      </c>
      <c r="X11">
        <v>45</v>
      </c>
      <c r="Y11">
        <v>0</v>
      </c>
      <c r="Z11">
        <v>223</v>
      </c>
      <c r="AA11">
        <v>220</v>
      </c>
      <c r="AB11">
        <v>220</v>
      </c>
      <c r="AC11">
        <v>13</v>
      </c>
      <c r="AD11">
        <v>181</v>
      </c>
      <c r="AE11">
        <v>22</v>
      </c>
      <c r="AF11">
        <v>156</v>
      </c>
      <c r="AG11">
        <v>56</v>
      </c>
      <c r="AH11">
        <v>3</v>
      </c>
      <c r="AI11">
        <v>130</v>
      </c>
      <c r="AJ11">
        <v>18</v>
      </c>
      <c r="AK11">
        <v>65</v>
      </c>
      <c r="AL11">
        <v>72</v>
      </c>
      <c r="AM11">
        <v>114</v>
      </c>
      <c r="AN11">
        <v>4</v>
      </c>
      <c r="AO11">
        <v>33</v>
      </c>
      <c r="AP11">
        <v>15</v>
      </c>
      <c r="AQ11">
        <v>17</v>
      </c>
      <c r="AR11">
        <v>17</v>
      </c>
      <c r="AS11">
        <v>23</v>
      </c>
      <c r="AT11">
        <v>15</v>
      </c>
      <c r="AU11">
        <v>16</v>
      </c>
      <c r="AV11">
        <v>21</v>
      </c>
      <c r="AW11">
        <v>4</v>
      </c>
      <c r="AX11">
        <v>16</v>
      </c>
      <c r="AY11">
        <v>13</v>
      </c>
      <c r="AZ11">
        <v>8</v>
      </c>
      <c r="BA11">
        <v>25</v>
      </c>
      <c r="BB11">
        <v>13</v>
      </c>
      <c r="BC11">
        <v>19</v>
      </c>
      <c r="BD11">
        <v>1</v>
      </c>
      <c r="BE11">
        <v>52</v>
      </c>
      <c r="BF11">
        <v>170</v>
      </c>
      <c r="BG11">
        <v>134</v>
      </c>
      <c r="BH11">
        <v>89</v>
      </c>
      <c r="BI11">
        <v>54</v>
      </c>
      <c r="BJ11">
        <v>40</v>
      </c>
      <c r="BK11">
        <v>23</v>
      </c>
      <c r="BL11">
        <v>7</v>
      </c>
      <c r="BM11">
        <v>31</v>
      </c>
      <c r="BN11">
        <v>62</v>
      </c>
      <c r="BO11">
        <v>86</v>
      </c>
      <c r="BP11">
        <v>43</v>
      </c>
      <c r="BQ11">
        <v>35</v>
      </c>
      <c r="BR11">
        <v>57</v>
      </c>
      <c r="BS11">
        <v>55</v>
      </c>
      <c r="BT11">
        <v>34</v>
      </c>
      <c r="BU11">
        <v>27</v>
      </c>
      <c r="BV11">
        <v>5</v>
      </c>
      <c r="BW11">
        <v>31</v>
      </c>
      <c r="BX11">
        <v>204</v>
      </c>
      <c r="BY11">
        <v>202</v>
      </c>
      <c r="BZ11">
        <v>195</v>
      </c>
    </row>
    <row r="12" spans="1:78" x14ac:dyDescent="0.25">
      <c r="B12" s="7">
        <v>0.1</v>
      </c>
      <c r="C12" s="7">
        <v>0.09</v>
      </c>
      <c r="D12" s="7">
        <v>0.1</v>
      </c>
      <c r="E12" s="7">
        <v>0.19</v>
      </c>
      <c r="F12" s="7">
        <v>0.1</v>
      </c>
      <c r="G12" s="7">
        <v>0.09</v>
      </c>
      <c r="H12" s="7">
        <v>0.12</v>
      </c>
      <c r="I12" s="7">
        <v>0.08</v>
      </c>
      <c r="J12" s="7">
        <v>0.08</v>
      </c>
      <c r="K12" s="7">
        <v>0.12</v>
      </c>
      <c r="L12" s="7">
        <v>0.11</v>
      </c>
      <c r="M12" s="7">
        <v>0.1</v>
      </c>
      <c r="N12" s="7">
        <v>0.09</v>
      </c>
      <c r="O12" s="7">
        <v>0.13</v>
      </c>
      <c r="P12" s="7">
        <v>0.11</v>
      </c>
      <c r="Q12" s="7">
        <v>0.15</v>
      </c>
      <c r="R12" s="7">
        <v>0.09</v>
      </c>
      <c r="S12" s="7">
        <v>0.08</v>
      </c>
      <c r="T12" s="7">
        <v>0.1</v>
      </c>
      <c r="U12" s="7">
        <v>0.12</v>
      </c>
      <c r="V12" s="7">
        <v>0.09</v>
      </c>
      <c r="W12" s="7">
        <v>0.09</v>
      </c>
      <c r="X12" s="7">
        <v>0.12</v>
      </c>
      <c r="Y12" t="s">
        <v>108</v>
      </c>
      <c r="Z12" s="7">
        <v>0.1</v>
      </c>
      <c r="AA12" s="7">
        <v>0.1</v>
      </c>
      <c r="AB12" s="7">
        <v>0.1</v>
      </c>
      <c r="AC12" s="7">
        <v>0.08</v>
      </c>
      <c r="AD12" s="7">
        <v>0.1</v>
      </c>
      <c r="AE12" s="7">
        <v>7.0000000000000007E-2</v>
      </c>
      <c r="AF12" s="7">
        <v>0.09</v>
      </c>
      <c r="AG12" s="7">
        <v>0.19</v>
      </c>
      <c r="AH12" s="7">
        <v>7.0000000000000007E-2</v>
      </c>
      <c r="AI12" s="7">
        <v>0.1</v>
      </c>
      <c r="AJ12" s="7">
        <v>0.06</v>
      </c>
      <c r="AK12" s="7">
        <v>0.11</v>
      </c>
      <c r="AL12" s="7">
        <v>0.13</v>
      </c>
      <c r="AM12" s="7">
        <v>0.09</v>
      </c>
      <c r="AN12" s="7">
        <v>0.08</v>
      </c>
      <c r="AO12" s="7">
        <v>0.08</v>
      </c>
      <c r="AP12" s="7">
        <v>0.06</v>
      </c>
      <c r="AQ12" s="7">
        <v>0.1</v>
      </c>
      <c r="AR12" s="7">
        <v>0.06</v>
      </c>
      <c r="AS12" s="7">
        <v>0.19</v>
      </c>
      <c r="AT12" s="7">
        <v>0.08</v>
      </c>
      <c r="AU12" s="7">
        <v>0.13</v>
      </c>
      <c r="AV12" s="7">
        <v>0.11</v>
      </c>
      <c r="AW12" s="7">
        <v>0.08</v>
      </c>
      <c r="AX12" s="7">
        <v>0.11</v>
      </c>
      <c r="AY12" s="7">
        <v>7.0000000000000007E-2</v>
      </c>
      <c r="AZ12" s="7">
        <v>0.05</v>
      </c>
      <c r="BA12" s="7">
        <v>0.2</v>
      </c>
      <c r="BB12" s="7">
        <v>0.09</v>
      </c>
      <c r="BC12" s="7">
        <v>0.17</v>
      </c>
      <c r="BD12" s="7">
        <v>0.06</v>
      </c>
      <c r="BE12" s="7">
        <v>0.18</v>
      </c>
      <c r="BF12" s="7">
        <v>0.09</v>
      </c>
      <c r="BG12" s="7">
        <v>0.13</v>
      </c>
      <c r="BH12" s="7">
        <v>7.0000000000000007E-2</v>
      </c>
      <c r="BI12" s="7">
        <v>0.18</v>
      </c>
      <c r="BJ12" s="7">
        <v>0.14000000000000001</v>
      </c>
      <c r="BK12" s="7">
        <v>0.09</v>
      </c>
      <c r="BL12" s="7">
        <v>0.1</v>
      </c>
      <c r="BM12" s="7">
        <v>0.18</v>
      </c>
      <c r="BN12" s="7">
        <v>0.12</v>
      </c>
      <c r="BO12" s="7">
        <v>0.1</v>
      </c>
      <c r="BP12" s="7">
        <v>0.06</v>
      </c>
      <c r="BQ12" s="7">
        <v>0.17</v>
      </c>
      <c r="BR12" s="7">
        <v>0.14000000000000001</v>
      </c>
      <c r="BS12" s="7">
        <v>0.14000000000000001</v>
      </c>
      <c r="BT12" s="7">
        <v>0.19</v>
      </c>
      <c r="BU12" s="7">
        <v>0.2</v>
      </c>
      <c r="BV12" s="7">
        <v>0.08</v>
      </c>
      <c r="BW12" s="7">
        <v>0.19</v>
      </c>
      <c r="BX12" s="7">
        <v>0.14000000000000001</v>
      </c>
      <c r="BY12" s="7">
        <v>0.14000000000000001</v>
      </c>
      <c r="BZ12" s="7">
        <v>0.15</v>
      </c>
    </row>
    <row r="13" spans="1:78" x14ac:dyDescent="0.25">
      <c r="A13" t="s">
        <v>1016</v>
      </c>
      <c r="B13">
        <v>711</v>
      </c>
      <c r="C13">
        <v>606</v>
      </c>
      <c r="D13">
        <v>61</v>
      </c>
      <c r="E13">
        <v>44</v>
      </c>
      <c r="F13">
        <v>201</v>
      </c>
      <c r="G13">
        <v>294</v>
      </c>
      <c r="H13">
        <v>217</v>
      </c>
      <c r="I13">
        <v>117</v>
      </c>
      <c r="J13">
        <v>235</v>
      </c>
      <c r="K13">
        <v>158</v>
      </c>
      <c r="L13">
        <v>202</v>
      </c>
      <c r="M13">
        <v>219</v>
      </c>
      <c r="N13">
        <v>373</v>
      </c>
      <c r="O13">
        <v>90</v>
      </c>
      <c r="P13">
        <v>30</v>
      </c>
      <c r="Q13">
        <v>111</v>
      </c>
      <c r="R13">
        <v>600</v>
      </c>
      <c r="S13">
        <v>383</v>
      </c>
      <c r="T13">
        <v>173</v>
      </c>
      <c r="U13">
        <v>148</v>
      </c>
      <c r="V13">
        <v>506</v>
      </c>
      <c r="W13">
        <v>75</v>
      </c>
      <c r="X13">
        <v>128</v>
      </c>
      <c r="Y13">
        <v>0</v>
      </c>
      <c r="Z13">
        <v>711</v>
      </c>
      <c r="AA13">
        <v>708</v>
      </c>
      <c r="AB13">
        <v>708</v>
      </c>
      <c r="AC13">
        <v>49</v>
      </c>
      <c r="AD13">
        <v>589</v>
      </c>
      <c r="AE13">
        <v>67</v>
      </c>
      <c r="AF13">
        <v>520</v>
      </c>
      <c r="AG13">
        <v>116</v>
      </c>
      <c r="AH13">
        <v>14</v>
      </c>
      <c r="AI13">
        <v>471</v>
      </c>
      <c r="AJ13">
        <v>74</v>
      </c>
      <c r="AK13">
        <v>158</v>
      </c>
      <c r="AL13">
        <v>209</v>
      </c>
      <c r="AM13">
        <v>373</v>
      </c>
      <c r="AN13">
        <v>13</v>
      </c>
      <c r="AO13">
        <v>115</v>
      </c>
      <c r="AP13">
        <v>71</v>
      </c>
      <c r="AQ13">
        <v>60</v>
      </c>
      <c r="AR13">
        <v>59</v>
      </c>
      <c r="AS13">
        <v>42</v>
      </c>
      <c r="AT13">
        <v>71</v>
      </c>
      <c r="AU13">
        <v>40</v>
      </c>
      <c r="AV13">
        <v>62</v>
      </c>
      <c r="AW13">
        <v>15</v>
      </c>
      <c r="AX13">
        <v>45</v>
      </c>
      <c r="AY13">
        <v>74</v>
      </c>
      <c r="AZ13">
        <v>51</v>
      </c>
      <c r="BA13">
        <v>37</v>
      </c>
      <c r="BB13">
        <v>52</v>
      </c>
      <c r="BC13">
        <v>29</v>
      </c>
      <c r="BD13">
        <v>3</v>
      </c>
      <c r="BE13">
        <v>115</v>
      </c>
      <c r="BF13">
        <v>596</v>
      </c>
      <c r="BG13">
        <v>342</v>
      </c>
      <c r="BH13">
        <v>370</v>
      </c>
      <c r="BI13">
        <v>116</v>
      </c>
      <c r="BJ13">
        <v>98</v>
      </c>
      <c r="BK13">
        <v>87</v>
      </c>
      <c r="BL13">
        <v>22</v>
      </c>
      <c r="BM13">
        <v>66</v>
      </c>
      <c r="BN13">
        <v>186</v>
      </c>
      <c r="BO13">
        <v>296</v>
      </c>
      <c r="BP13">
        <v>163</v>
      </c>
      <c r="BQ13">
        <v>84</v>
      </c>
      <c r="BR13">
        <v>170</v>
      </c>
      <c r="BS13">
        <v>162</v>
      </c>
      <c r="BT13">
        <v>68</v>
      </c>
      <c r="BU13">
        <v>61</v>
      </c>
      <c r="BV13">
        <v>26</v>
      </c>
      <c r="BW13">
        <v>63</v>
      </c>
      <c r="BX13">
        <v>600</v>
      </c>
      <c r="BY13">
        <v>606</v>
      </c>
      <c r="BZ13">
        <v>559</v>
      </c>
    </row>
    <row r="14" spans="1:78" x14ac:dyDescent="0.25">
      <c r="B14" s="7">
        <v>0.31</v>
      </c>
      <c r="C14" s="7">
        <v>0.31</v>
      </c>
      <c r="D14" s="7">
        <v>0.3</v>
      </c>
      <c r="E14" s="7">
        <v>0.32</v>
      </c>
      <c r="F14" s="7">
        <v>0.31</v>
      </c>
      <c r="G14" s="7">
        <v>0.28000000000000003</v>
      </c>
      <c r="H14" s="7">
        <v>0.38</v>
      </c>
      <c r="I14" s="7">
        <v>0.28000000000000003</v>
      </c>
      <c r="J14" s="7">
        <v>0.33</v>
      </c>
      <c r="K14" s="7">
        <v>0.31</v>
      </c>
      <c r="L14" s="7">
        <v>0.31</v>
      </c>
      <c r="M14" s="7">
        <v>0.3</v>
      </c>
      <c r="N14" s="7">
        <v>0.32</v>
      </c>
      <c r="O14" s="7">
        <v>0.31</v>
      </c>
      <c r="P14" s="7">
        <v>0.33</v>
      </c>
      <c r="Q14" s="7">
        <v>0.31</v>
      </c>
      <c r="R14" s="7">
        <v>0.31</v>
      </c>
      <c r="S14" s="7">
        <v>0.34</v>
      </c>
      <c r="T14" s="7">
        <v>0.28999999999999998</v>
      </c>
      <c r="U14" s="7">
        <v>0.28999999999999998</v>
      </c>
      <c r="V14" s="7">
        <v>0.31</v>
      </c>
      <c r="W14" s="7">
        <v>0.32</v>
      </c>
      <c r="X14" s="7">
        <v>0.34</v>
      </c>
      <c r="Y14" t="s">
        <v>108</v>
      </c>
      <c r="Z14" s="7">
        <v>0.31</v>
      </c>
      <c r="AA14" s="7">
        <v>0.31</v>
      </c>
      <c r="AB14" s="7">
        <v>0.31</v>
      </c>
      <c r="AC14" s="7">
        <v>0.28000000000000003</v>
      </c>
      <c r="AD14" s="7">
        <v>0.34</v>
      </c>
      <c r="AE14" s="7">
        <v>0.22</v>
      </c>
      <c r="AF14" s="7">
        <v>0.3</v>
      </c>
      <c r="AG14" s="7">
        <v>0.41</v>
      </c>
      <c r="AH14" s="7">
        <v>0.36</v>
      </c>
      <c r="AI14" s="7">
        <v>0.35</v>
      </c>
      <c r="AJ14" s="7">
        <v>0.25</v>
      </c>
      <c r="AK14" s="7">
        <v>0.26</v>
      </c>
      <c r="AL14" s="7">
        <v>0.37</v>
      </c>
      <c r="AM14" s="7">
        <v>0.3</v>
      </c>
      <c r="AN14" s="7">
        <v>0.28000000000000003</v>
      </c>
      <c r="AO14" s="7">
        <v>0.28999999999999998</v>
      </c>
      <c r="AP14" s="7">
        <v>0.27</v>
      </c>
      <c r="AQ14" s="7">
        <v>0.37</v>
      </c>
      <c r="AR14" s="7">
        <v>0.21</v>
      </c>
      <c r="AS14" s="7">
        <v>0.35</v>
      </c>
      <c r="AT14" s="7">
        <v>0.36</v>
      </c>
      <c r="AU14" s="7">
        <v>0.33</v>
      </c>
      <c r="AV14" s="7">
        <v>0.33</v>
      </c>
      <c r="AW14" s="7">
        <v>0.3</v>
      </c>
      <c r="AX14" s="7">
        <v>0.3</v>
      </c>
      <c r="AY14" s="7">
        <v>0.38</v>
      </c>
      <c r="AZ14" s="7">
        <v>0.3</v>
      </c>
      <c r="BA14" s="7">
        <v>0.3</v>
      </c>
      <c r="BB14" s="7">
        <v>0.39</v>
      </c>
      <c r="BC14" s="7">
        <v>0.28000000000000003</v>
      </c>
      <c r="BD14" s="7">
        <v>0.24</v>
      </c>
      <c r="BE14" s="7">
        <v>0.4</v>
      </c>
      <c r="BF14" s="7">
        <v>0.3</v>
      </c>
      <c r="BG14" s="7">
        <v>0.34</v>
      </c>
      <c r="BH14" s="7">
        <v>0.28999999999999998</v>
      </c>
      <c r="BI14" s="7">
        <v>0.39</v>
      </c>
      <c r="BJ14" s="7">
        <v>0.34</v>
      </c>
      <c r="BK14" s="7">
        <v>0.33</v>
      </c>
      <c r="BL14" s="7">
        <v>0.35</v>
      </c>
      <c r="BM14" s="7">
        <v>0.38</v>
      </c>
      <c r="BN14" s="7">
        <v>0.37</v>
      </c>
      <c r="BO14" s="7">
        <v>0.34</v>
      </c>
      <c r="BP14" s="7">
        <v>0.23</v>
      </c>
      <c r="BQ14" s="7">
        <v>0.4</v>
      </c>
      <c r="BR14" s="7">
        <v>0.43</v>
      </c>
      <c r="BS14" s="7">
        <v>0.42</v>
      </c>
      <c r="BT14" s="7">
        <v>0.37</v>
      </c>
      <c r="BU14" s="7">
        <v>0.46</v>
      </c>
      <c r="BV14" s="7">
        <v>0.42</v>
      </c>
      <c r="BW14" s="7">
        <v>0.39</v>
      </c>
      <c r="BX14" s="7">
        <v>0.4</v>
      </c>
      <c r="BY14" s="7">
        <v>0.41</v>
      </c>
      <c r="BZ14" s="7">
        <v>0.42</v>
      </c>
    </row>
    <row r="15" spans="1:78" x14ac:dyDescent="0.25">
      <c r="A15" t="s">
        <v>1017</v>
      </c>
      <c r="B15">
        <v>718</v>
      </c>
      <c r="C15">
        <v>610</v>
      </c>
      <c r="D15">
        <v>69</v>
      </c>
      <c r="E15">
        <v>39</v>
      </c>
      <c r="F15">
        <v>232</v>
      </c>
      <c r="G15">
        <v>344</v>
      </c>
      <c r="H15">
        <v>142</v>
      </c>
      <c r="I15">
        <v>137</v>
      </c>
      <c r="J15">
        <v>224</v>
      </c>
      <c r="K15">
        <v>158</v>
      </c>
      <c r="L15">
        <v>199</v>
      </c>
      <c r="M15">
        <v>233</v>
      </c>
      <c r="N15">
        <v>364</v>
      </c>
      <c r="O15">
        <v>86</v>
      </c>
      <c r="P15">
        <v>35</v>
      </c>
      <c r="Q15">
        <v>80</v>
      </c>
      <c r="R15">
        <v>638</v>
      </c>
      <c r="S15">
        <v>322</v>
      </c>
      <c r="T15">
        <v>204</v>
      </c>
      <c r="U15">
        <v>178</v>
      </c>
      <c r="V15">
        <v>517</v>
      </c>
      <c r="W15">
        <v>83</v>
      </c>
      <c r="X15">
        <v>110</v>
      </c>
      <c r="Y15">
        <v>0</v>
      </c>
      <c r="Z15">
        <v>718</v>
      </c>
      <c r="AA15">
        <v>713</v>
      </c>
      <c r="AB15">
        <v>713</v>
      </c>
      <c r="AC15">
        <v>54</v>
      </c>
      <c r="AD15">
        <v>535</v>
      </c>
      <c r="AE15">
        <v>112</v>
      </c>
      <c r="AF15">
        <v>575</v>
      </c>
      <c r="AG15">
        <v>55</v>
      </c>
      <c r="AH15">
        <v>12</v>
      </c>
      <c r="AI15">
        <v>412</v>
      </c>
      <c r="AJ15">
        <v>99</v>
      </c>
      <c r="AK15">
        <v>205</v>
      </c>
      <c r="AL15">
        <v>148</v>
      </c>
      <c r="AM15">
        <v>428</v>
      </c>
      <c r="AN15">
        <v>14</v>
      </c>
      <c r="AO15">
        <v>123</v>
      </c>
      <c r="AP15">
        <v>101</v>
      </c>
      <c r="AQ15">
        <v>52</v>
      </c>
      <c r="AR15">
        <v>137</v>
      </c>
      <c r="AS15">
        <v>27</v>
      </c>
      <c r="AT15">
        <v>51</v>
      </c>
      <c r="AU15">
        <v>30</v>
      </c>
      <c r="AV15">
        <v>49</v>
      </c>
      <c r="AW15">
        <v>18</v>
      </c>
      <c r="AX15">
        <v>49</v>
      </c>
      <c r="AY15">
        <v>41</v>
      </c>
      <c r="AZ15">
        <v>61</v>
      </c>
      <c r="BA15">
        <v>37</v>
      </c>
      <c r="BB15">
        <v>39</v>
      </c>
      <c r="BC15">
        <v>24</v>
      </c>
      <c r="BD15">
        <v>2</v>
      </c>
      <c r="BE15">
        <v>59</v>
      </c>
      <c r="BF15">
        <v>659</v>
      </c>
      <c r="BG15">
        <v>264</v>
      </c>
      <c r="BH15">
        <v>455</v>
      </c>
      <c r="BI15">
        <v>68</v>
      </c>
      <c r="BJ15">
        <v>74</v>
      </c>
      <c r="BK15">
        <v>72</v>
      </c>
      <c r="BL15">
        <v>24</v>
      </c>
      <c r="BM15">
        <v>43</v>
      </c>
      <c r="BN15">
        <v>121</v>
      </c>
      <c r="BO15">
        <v>264</v>
      </c>
      <c r="BP15">
        <v>290</v>
      </c>
      <c r="BQ15">
        <v>49</v>
      </c>
      <c r="BR15">
        <v>82</v>
      </c>
      <c r="BS15">
        <v>81</v>
      </c>
      <c r="BT15">
        <v>39</v>
      </c>
      <c r="BU15">
        <v>22</v>
      </c>
      <c r="BV15">
        <v>14</v>
      </c>
      <c r="BW15">
        <v>36</v>
      </c>
      <c r="BX15">
        <v>428</v>
      </c>
      <c r="BY15">
        <v>419</v>
      </c>
      <c r="BZ15">
        <v>383</v>
      </c>
    </row>
    <row r="16" spans="1:78" x14ac:dyDescent="0.25">
      <c r="B16" s="7">
        <v>0.32</v>
      </c>
      <c r="C16" s="7">
        <v>0.32</v>
      </c>
      <c r="D16" s="7">
        <v>0.33</v>
      </c>
      <c r="E16" s="7">
        <v>0.28999999999999998</v>
      </c>
      <c r="F16" s="7">
        <v>0.36</v>
      </c>
      <c r="G16" s="7">
        <v>0.32</v>
      </c>
      <c r="H16" s="7">
        <v>0.25</v>
      </c>
      <c r="I16" s="7">
        <v>0.33</v>
      </c>
      <c r="J16" s="7">
        <v>0.32</v>
      </c>
      <c r="K16" s="7">
        <v>0.31</v>
      </c>
      <c r="L16" s="7">
        <v>0.31</v>
      </c>
      <c r="M16" s="7">
        <v>0.32</v>
      </c>
      <c r="N16" s="7">
        <v>0.31</v>
      </c>
      <c r="O16" s="7">
        <v>0.3</v>
      </c>
      <c r="P16" s="7">
        <v>0.39</v>
      </c>
      <c r="Q16" s="7">
        <v>0.22</v>
      </c>
      <c r="R16" s="7">
        <v>0.33</v>
      </c>
      <c r="S16" s="7">
        <v>0.28999999999999998</v>
      </c>
      <c r="T16" s="7">
        <v>0.35</v>
      </c>
      <c r="U16" s="7">
        <v>0.34</v>
      </c>
      <c r="V16" s="7">
        <v>0.32</v>
      </c>
      <c r="W16" s="7">
        <v>0.35</v>
      </c>
      <c r="X16" s="7">
        <v>0.3</v>
      </c>
      <c r="Y16" t="s">
        <v>108</v>
      </c>
      <c r="Z16" s="7">
        <v>0.32</v>
      </c>
      <c r="AA16" s="7">
        <v>0.32</v>
      </c>
      <c r="AB16" s="7">
        <v>0.32</v>
      </c>
      <c r="AC16" s="7">
        <v>0.31</v>
      </c>
      <c r="AD16" s="7">
        <v>0.3</v>
      </c>
      <c r="AE16" s="7">
        <v>0.38</v>
      </c>
      <c r="AF16" s="7">
        <v>0.33</v>
      </c>
      <c r="AG16" s="7">
        <v>0.19</v>
      </c>
      <c r="AH16" s="7">
        <v>0.31</v>
      </c>
      <c r="AI16" s="7">
        <v>0.3</v>
      </c>
      <c r="AJ16" s="7">
        <v>0.34</v>
      </c>
      <c r="AK16" s="7">
        <v>0.34</v>
      </c>
      <c r="AL16" s="7">
        <v>0.27</v>
      </c>
      <c r="AM16" s="7">
        <v>0.34</v>
      </c>
      <c r="AN16" s="7">
        <v>0.3</v>
      </c>
      <c r="AO16" s="7">
        <v>0.31</v>
      </c>
      <c r="AP16" s="7">
        <v>0.39</v>
      </c>
      <c r="AQ16" s="7">
        <v>0.32</v>
      </c>
      <c r="AR16" s="7">
        <v>0.48</v>
      </c>
      <c r="AS16" s="7">
        <v>0.22</v>
      </c>
      <c r="AT16" s="7">
        <v>0.26</v>
      </c>
      <c r="AU16" s="7">
        <v>0.25</v>
      </c>
      <c r="AV16" s="7">
        <v>0.26</v>
      </c>
      <c r="AW16" s="7">
        <v>0.36</v>
      </c>
      <c r="AX16" s="7">
        <v>0.33</v>
      </c>
      <c r="AY16" s="7">
        <v>0.21</v>
      </c>
      <c r="AZ16" s="7">
        <v>0.35</v>
      </c>
      <c r="BA16" s="7">
        <v>0.3</v>
      </c>
      <c r="BB16" s="7">
        <v>0.28999999999999998</v>
      </c>
      <c r="BC16" s="7">
        <v>0.23</v>
      </c>
      <c r="BD16" s="7">
        <v>0.22</v>
      </c>
      <c r="BE16" s="7">
        <v>0.21</v>
      </c>
      <c r="BF16" s="7">
        <v>0.33</v>
      </c>
      <c r="BG16" s="7">
        <v>0.26</v>
      </c>
      <c r="BH16" s="7">
        <v>0.35</v>
      </c>
      <c r="BI16" s="7">
        <v>0.22</v>
      </c>
      <c r="BJ16" s="7">
        <v>0.26</v>
      </c>
      <c r="BK16" s="7">
        <v>0.27</v>
      </c>
      <c r="BL16" s="7">
        <v>0.38</v>
      </c>
      <c r="BM16" s="7">
        <v>0.24</v>
      </c>
      <c r="BN16" s="7">
        <v>0.24</v>
      </c>
      <c r="BO16" s="7">
        <v>0.3</v>
      </c>
      <c r="BP16" s="7">
        <v>0.4</v>
      </c>
      <c r="BQ16" s="7">
        <v>0.23</v>
      </c>
      <c r="BR16" s="7">
        <v>0.21</v>
      </c>
      <c r="BS16" s="7">
        <v>0.21</v>
      </c>
      <c r="BT16" s="7">
        <v>0.22</v>
      </c>
      <c r="BU16" s="7">
        <v>0.17</v>
      </c>
      <c r="BV16" s="7">
        <v>0.22</v>
      </c>
      <c r="BW16" s="7">
        <v>0.23</v>
      </c>
      <c r="BX16" s="7">
        <v>0.28999999999999998</v>
      </c>
      <c r="BY16" s="7">
        <v>0.28999999999999998</v>
      </c>
      <c r="BZ16" s="7">
        <v>0.28999999999999998</v>
      </c>
    </row>
    <row r="17" spans="1:78" x14ac:dyDescent="0.25">
      <c r="A17" t="s">
        <v>1018</v>
      </c>
      <c r="B17">
        <v>326</v>
      </c>
      <c r="C17">
        <v>293</v>
      </c>
      <c r="D17">
        <v>22</v>
      </c>
      <c r="E17">
        <v>11</v>
      </c>
      <c r="F17">
        <v>71</v>
      </c>
      <c r="G17">
        <v>182</v>
      </c>
      <c r="H17">
        <v>73</v>
      </c>
      <c r="I17">
        <v>73</v>
      </c>
      <c r="J17">
        <v>104</v>
      </c>
      <c r="K17">
        <v>75</v>
      </c>
      <c r="L17">
        <v>74</v>
      </c>
      <c r="M17">
        <v>98</v>
      </c>
      <c r="N17">
        <v>192</v>
      </c>
      <c r="O17">
        <v>29</v>
      </c>
      <c r="P17">
        <v>7</v>
      </c>
      <c r="Q17">
        <v>61</v>
      </c>
      <c r="R17">
        <v>265</v>
      </c>
      <c r="S17">
        <v>191</v>
      </c>
      <c r="T17">
        <v>74</v>
      </c>
      <c r="U17">
        <v>55</v>
      </c>
      <c r="V17">
        <v>261</v>
      </c>
      <c r="W17">
        <v>31</v>
      </c>
      <c r="X17">
        <v>33</v>
      </c>
      <c r="Y17">
        <v>0</v>
      </c>
      <c r="Z17">
        <v>326</v>
      </c>
      <c r="AA17">
        <v>322</v>
      </c>
      <c r="AB17">
        <v>322</v>
      </c>
      <c r="AC17">
        <v>37</v>
      </c>
      <c r="AD17">
        <v>247</v>
      </c>
      <c r="AE17">
        <v>38</v>
      </c>
      <c r="AF17">
        <v>262</v>
      </c>
      <c r="AG17">
        <v>40</v>
      </c>
      <c r="AH17">
        <v>3</v>
      </c>
      <c r="AI17">
        <v>198</v>
      </c>
      <c r="AJ17">
        <v>47</v>
      </c>
      <c r="AK17">
        <v>82</v>
      </c>
      <c r="AL17">
        <v>85</v>
      </c>
      <c r="AM17">
        <v>179</v>
      </c>
      <c r="AN17">
        <v>9</v>
      </c>
      <c r="AO17">
        <v>52</v>
      </c>
      <c r="AP17">
        <v>50</v>
      </c>
      <c r="AQ17">
        <v>19</v>
      </c>
      <c r="AR17">
        <v>32</v>
      </c>
      <c r="AS17">
        <v>12</v>
      </c>
      <c r="AT17">
        <v>37</v>
      </c>
      <c r="AU17">
        <v>14</v>
      </c>
      <c r="AV17">
        <v>29</v>
      </c>
      <c r="AW17">
        <v>7</v>
      </c>
      <c r="AX17">
        <v>14</v>
      </c>
      <c r="AY17">
        <v>38</v>
      </c>
      <c r="AZ17">
        <v>25</v>
      </c>
      <c r="BA17">
        <v>12</v>
      </c>
      <c r="BB17">
        <v>16</v>
      </c>
      <c r="BC17">
        <v>15</v>
      </c>
      <c r="BD17">
        <v>4</v>
      </c>
      <c r="BE17">
        <v>23</v>
      </c>
      <c r="BF17">
        <v>303</v>
      </c>
      <c r="BG17">
        <v>142</v>
      </c>
      <c r="BH17">
        <v>184</v>
      </c>
      <c r="BI17">
        <v>38</v>
      </c>
      <c r="BJ17">
        <v>42</v>
      </c>
      <c r="BK17">
        <v>45</v>
      </c>
      <c r="BL17">
        <v>7</v>
      </c>
      <c r="BM17">
        <v>19</v>
      </c>
      <c r="BN17">
        <v>71</v>
      </c>
      <c r="BO17">
        <v>140</v>
      </c>
      <c r="BP17">
        <v>96</v>
      </c>
      <c r="BQ17">
        <v>25</v>
      </c>
      <c r="BR17">
        <v>42</v>
      </c>
      <c r="BS17">
        <v>43</v>
      </c>
      <c r="BT17">
        <v>18</v>
      </c>
      <c r="BU17">
        <v>6</v>
      </c>
      <c r="BV17">
        <v>13</v>
      </c>
      <c r="BW17">
        <v>17</v>
      </c>
      <c r="BX17">
        <v>144</v>
      </c>
      <c r="BY17">
        <v>130</v>
      </c>
      <c r="BZ17">
        <v>105</v>
      </c>
    </row>
    <row r="18" spans="1:78" x14ac:dyDescent="0.25">
      <c r="B18" s="7">
        <v>0.14000000000000001</v>
      </c>
      <c r="C18" s="7">
        <v>0.15</v>
      </c>
      <c r="D18" s="7">
        <v>0.11</v>
      </c>
      <c r="E18" s="7">
        <v>0.08</v>
      </c>
      <c r="F18" s="7">
        <v>0.11</v>
      </c>
      <c r="G18" s="7">
        <v>0.17</v>
      </c>
      <c r="H18" s="7">
        <v>0.13</v>
      </c>
      <c r="I18" s="7">
        <v>0.18</v>
      </c>
      <c r="J18" s="7">
        <v>0.15</v>
      </c>
      <c r="K18" s="7">
        <v>0.15</v>
      </c>
      <c r="L18" s="7">
        <v>0.11</v>
      </c>
      <c r="M18" s="7">
        <v>0.14000000000000001</v>
      </c>
      <c r="N18" s="7">
        <v>0.16</v>
      </c>
      <c r="O18" s="7">
        <v>0.1</v>
      </c>
      <c r="P18" s="7">
        <v>7.0000000000000007E-2</v>
      </c>
      <c r="Q18" s="7">
        <v>0.17</v>
      </c>
      <c r="R18" s="7">
        <v>0.14000000000000001</v>
      </c>
      <c r="S18" s="7">
        <v>0.17</v>
      </c>
      <c r="T18" s="7">
        <v>0.13</v>
      </c>
      <c r="U18" s="7">
        <v>0.11</v>
      </c>
      <c r="V18" s="7">
        <v>0.16</v>
      </c>
      <c r="W18" s="7">
        <v>0.13</v>
      </c>
      <c r="X18" s="7">
        <v>0.09</v>
      </c>
      <c r="Y18" t="s">
        <v>108</v>
      </c>
      <c r="Z18" s="7">
        <v>0.14000000000000001</v>
      </c>
      <c r="AA18" s="7">
        <v>0.14000000000000001</v>
      </c>
      <c r="AB18" s="7">
        <v>0.14000000000000001</v>
      </c>
      <c r="AC18" s="7">
        <v>0.21</v>
      </c>
      <c r="AD18" s="7">
        <v>0.14000000000000001</v>
      </c>
      <c r="AE18" s="7">
        <v>0.13</v>
      </c>
      <c r="AF18" s="7">
        <v>0.15</v>
      </c>
      <c r="AG18" s="7">
        <v>0.14000000000000001</v>
      </c>
      <c r="AH18" s="7">
        <v>7.0000000000000007E-2</v>
      </c>
      <c r="AI18" s="7">
        <v>0.15</v>
      </c>
      <c r="AJ18" s="7">
        <v>0.16</v>
      </c>
      <c r="AK18" s="7">
        <v>0.14000000000000001</v>
      </c>
      <c r="AL18" s="7">
        <v>0.15</v>
      </c>
      <c r="AM18" s="7">
        <v>0.14000000000000001</v>
      </c>
      <c r="AN18" s="7">
        <v>0.2</v>
      </c>
      <c r="AO18" s="7">
        <v>0.13</v>
      </c>
      <c r="AP18" s="7">
        <v>0.19</v>
      </c>
      <c r="AQ18" s="7">
        <v>0.12</v>
      </c>
      <c r="AR18" s="7">
        <v>0.11</v>
      </c>
      <c r="AS18" s="7">
        <v>0.1</v>
      </c>
      <c r="AT18" s="7">
        <v>0.19</v>
      </c>
      <c r="AU18" s="7">
        <v>0.12</v>
      </c>
      <c r="AV18" s="7">
        <v>0.15</v>
      </c>
      <c r="AW18" s="7">
        <v>0.15</v>
      </c>
      <c r="AX18" s="7">
        <v>0.09</v>
      </c>
      <c r="AY18" s="7">
        <v>0.2</v>
      </c>
      <c r="AZ18" s="7">
        <v>0.14000000000000001</v>
      </c>
      <c r="BA18" s="7">
        <v>0.1</v>
      </c>
      <c r="BB18" s="7">
        <v>0.12</v>
      </c>
      <c r="BC18" s="7">
        <v>0.14000000000000001</v>
      </c>
      <c r="BD18" s="7">
        <v>0.37</v>
      </c>
      <c r="BE18" s="7">
        <v>0.08</v>
      </c>
      <c r="BF18" s="7">
        <v>0.15</v>
      </c>
      <c r="BG18" s="7">
        <v>0.14000000000000001</v>
      </c>
      <c r="BH18" s="7">
        <v>0.14000000000000001</v>
      </c>
      <c r="BI18" s="7">
        <v>0.13</v>
      </c>
      <c r="BJ18" s="7">
        <v>0.15</v>
      </c>
      <c r="BK18" s="7">
        <v>0.17</v>
      </c>
      <c r="BL18" s="7">
        <v>0.1</v>
      </c>
      <c r="BM18" s="7">
        <v>0.11</v>
      </c>
      <c r="BN18" s="7">
        <v>0.14000000000000001</v>
      </c>
      <c r="BO18" s="7">
        <v>0.16</v>
      </c>
      <c r="BP18" s="7">
        <v>0.13</v>
      </c>
      <c r="BQ18" s="7">
        <v>0.12</v>
      </c>
      <c r="BR18" s="7">
        <v>0.11</v>
      </c>
      <c r="BS18" s="7">
        <v>0.11</v>
      </c>
      <c r="BT18" s="7">
        <v>0.1</v>
      </c>
      <c r="BU18" s="7">
        <v>0.04</v>
      </c>
      <c r="BV18" s="7">
        <v>0.21</v>
      </c>
      <c r="BW18" s="7">
        <v>0.11</v>
      </c>
      <c r="BX18" s="7">
        <v>0.1</v>
      </c>
      <c r="BY18" s="7">
        <v>0.09</v>
      </c>
      <c r="BZ18" s="7">
        <v>0.08</v>
      </c>
    </row>
    <row r="19" spans="1:78" x14ac:dyDescent="0.25">
      <c r="A19" t="s">
        <v>1019</v>
      </c>
      <c r="B19">
        <v>144</v>
      </c>
      <c r="C19">
        <v>116</v>
      </c>
      <c r="D19">
        <v>21</v>
      </c>
      <c r="E19">
        <v>6</v>
      </c>
      <c r="F19">
        <v>39</v>
      </c>
      <c r="G19">
        <v>87</v>
      </c>
      <c r="H19">
        <v>18</v>
      </c>
      <c r="I19">
        <v>38</v>
      </c>
      <c r="J19">
        <v>40</v>
      </c>
      <c r="K19">
        <v>24</v>
      </c>
      <c r="L19">
        <v>41</v>
      </c>
      <c r="M19">
        <v>43</v>
      </c>
      <c r="N19">
        <v>84</v>
      </c>
      <c r="O19">
        <v>16</v>
      </c>
      <c r="P19">
        <v>0</v>
      </c>
      <c r="Q19">
        <v>27</v>
      </c>
      <c r="R19">
        <v>116</v>
      </c>
      <c r="S19">
        <v>65</v>
      </c>
      <c r="T19">
        <v>46</v>
      </c>
      <c r="U19">
        <v>30</v>
      </c>
      <c r="V19">
        <v>117</v>
      </c>
      <c r="W19">
        <v>13</v>
      </c>
      <c r="X19">
        <v>13</v>
      </c>
      <c r="Y19">
        <v>0</v>
      </c>
      <c r="Z19">
        <v>144</v>
      </c>
      <c r="AA19">
        <v>144</v>
      </c>
      <c r="AB19">
        <v>144</v>
      </c>
      <c r="AC19">
        <v>10</v>
      </c>
      <c r="AD19">
        <v>111</v>
      </c>
      <c r="AE19">
        <v>21</v>
      </c>
      <c r="AF19">
        <v>115</v>
      </c>
      <c r="AG19">
        <v>10</v>
      </c>
      <c r="AH19">
        <v>6</v>
      </c>
      <c r="AI19">
        <v>66</v>
      </c>
      <c r="AJ19">
        <v>29</v>
      </c>
      <c r="AK19">
        <v>48</v>
      </c>
      <c r="AL19">
        <v>28</v>
      </c>
      <c r="AM19">
        <v>92</v>
      </c>
      <c r="AN19">
        <v>4</v>
      </c>
      <c r="AO19">
        <v>18</v>
      </c>
      <c r="AP19">
        <v>3</v>
      </c>
      <c r="AQ19">
        <v>6</v>
      </c>
      <c r="AR19">
        <v>21</v>
      </c>
      <c r="AS19">
        <v>6</v>
      </c>
      <c r="AT19">
        <v>14</v>
      </c>
      <c r="AU19">
        <v>9</v>
      </c>
      <c r="AV19">
        <v>17</v>
      </c>
      <c r="AW19">
        <v>4</v>
      </c>
      <c r="AX19">
        <v>18</v>
      </c>
      <c r="AY19">
        <v>16</v>
      </c>
      <c r="AZ19">
        <v>12</v>
      </c>
      <c r="BA19">
        <v>6</v>
      </c>
      <c r="BB19">
        <v>4</v>
      </c>
      <c r="BC19">
        <v>10</v>
      </c>
      <c r="BD19">
        <v>0</v>
      </c>
      <c r="BE19">
        <v>23</v>
      </c>
      <c r="BF19">
        <v>121</v>
      </c>
      <c r="BG19">
        <v>60</v>
      </c>
      <c r="BH19">
        <v>83</v>
      </c>
      <c r="BI19">
        <v>17</v>
      </c>
      <c r="BJ19">
        <v>27</v>
      </c>
      <c r="BK19">
        <v>15</v>
      </c>
      <c r="BL19">
        <v>2</v>
      </c>
      <c r="BM19">
        <v>14</v>
      </c>
      <c r="BN19">
        <v>44</v>
      </c>
      <c r="BO19">
        <v>47</v>
      </c>
      <c r="BP19">
        <v>39</v>
      </c>
      <c r="BQ19">
        <v>12</v>
      </c>
      <c r="BR19">
        <v>38</v>
      </c>
      <c r="BS19">
        <v>33</v>
      </c>
      <c r="BT19">
        <v>10</v>
      </c>
      <c r="BU19">
        <v>16</v>
      </c>
      <c r="BV19">
        <v>3</v>
      </c>
      <c r="BW19">
        <v>10</v>
      </c>
      <c r="BX19">
        <v>44</v>
      </c>
      <c r="BY19">
        <v>44</v>
      </c>
      <c r="BZ19">
        <v>35</v>
      </c>
    </row>
    <row r="20" spans="1:78" x14ac:dyDescent="0.25">
      <c r="B20" s="7">
        <v>0.06</v>
      </c>
      <c r="C20" s="7">
        <v>0.06</v>
      </c>
      <c r="D20" s="7">
        <v>0.1</v>
      </c>
      <c r="E20" s="7">
        <v>0.04</v>
      </c>
      <c r="F20" s="7">
        <v>0.06</v>
      </c>
      <c r="G20" s="7">
        <v>0.08</v>
      </c>
      <c r="H20" s="7">
        <v>0.03</v>
      </c>
      <c r="I20" s="7">
        <v>0.09</v>
      </c>
      <c r="J20" s="7">
        <v>0.06</v>
      </c>
      <c r="K20" s="7">
        <v>0.05</v>
      </c>
      <c r="L20" s="7">
        <v>0.06</v>
      </c>
      <c r="M20" s="7">
        <v>0.06</v>
      </c>
      <c r="N20" s="7">
        <v>7.0000000000000007E-2</v>
      </c>
      <c r="O20" s="7">
        <v>0.06</v>
      </c>
      <c r="P20" s="7">
        <v>0.01</v>
      </c>
      <c r="Q20" s="7">
        <v>0.08</v>
      </c>
      <c r="R20" s="7">
        <v>0.06</v>
      </c>
      <c r="S20" s="7">
        <v>0.06</v>
      </c>
      <c r="T20" s="7">
        <v>0.08</v>
      </c>
      <c r="U20" s="7">
        <v>0.06</v>
      </c>
      <c r="V20" s="7">
        <v>7.0000000000000007E-2</v>
      </c>
      <c r="W20" s="7">
        <v>0.06</v>
      </c>
      <c r="X20" s="7">
        <v>0.04</v>
      </c>
      <c r="Y20" t="s">
        <v>108</v>
      </c>
      <c r="Z20" s="7">
        <v>0.06</v>
      </c>
      <c r="AA20" s="7">
        <v>0.06</v>
      </c>
      <c r="AB20" s="7">
        <v>0.06</v>
      </c>
      <c r="AC20" s="7">
        <v>0.06</v>
      </c>
      <c r="AD20" s="7">
        <v>0.06</v>
      </c>
      <c r="AE20" s="7">
        <v>7.0000000000000007E-2</v>
      </c>
      <c r="AF20" s="7">
        <v>7.0000000000000007E-2</v>
      </c>
      <c r="AG20" s="7">
        <v>0.04</v>
      </c>
      <c r="AH20" s="7">
        <v>0.14000000000000001</v>
      </c>
      <c r="AI20" s="7">
        <v>0.05</v>
      </c>
      <c r="AJ20" s="7">
        <v>0.1</v>
      </c>
      <c r="AK20" s="7">
        <v>0.08</v>
      </c>
      <c r="AL20" s="7">
        <v>0.05</v>
      </c>
      <c r="AM20" s="7">
        <v>7.0000000000000007E-2</v>
      </c>
      <c r="AN20" s="7">
        <v>0.08</v>
      </c>
      <c r="AO20" s="7">
        <v>0.05</v>
      </c>
      <c r="AP20" s="7">
        <v>0.01</v>
      </c>
      <c r="AQ20" s="7">
        <v>0.03</v>
      </c>
      <c r="AR20" s="7">
        <v>7.0000000000000007E-2</v>
      </c>
      <c r="AS20" s="7">
        <v>0.05</v>
      </c>
      <c r="AT20" s="7">
        <v>7.0000000000000007E-2</v>
      </c>
      <c r="AU20" s="7">
        <v>7.0000000000000007E-2</v>
      </c>
      <c r="AV20" s="7">
        <v>0.09</v>
      </c>
      <c r="AW20" s="7">
        <v>7.0000000000000007E-2</v>
      </c>
      <c r="AX20" s="7">
        <v>0.12</v>
      </c>
      <c r="AY20" s="7">
        <v>0.08</v>
      </c>
      <c r="AZ20" s="7">
        <v>7.0000000000000007E-2</v>
      </c>
      <c r="BA20" s="7">
        <v>0.04</v>
      </c>
      <c r="BB20" s="7">
        <v>0.03</v>
      </c>
      <c r="BC20" s="7">
        <v>0.1</v>
      </c>
      <c r="BD20" t="s">
        <v>108</v>
      </c>
      <c r="BE20" s="7">
        <v>0.08</v>
      </c>
      <c r="BF20" s="7">
        <v>0.06</v>
      </c>
      <c r="BG20" s="7">
        <v>0.06</v>
      </c>
      <c r="BH20" s="7">
        <v>0.06</v>
      </c>
      <c r="BI20" s="7">
        <v>0.06</v>
      </c>
      <c r="BJ20" s="7">
        <v>0.09</v>
      </c>
      <c r="BK20" s="7">
        <v>0.06</v>
      </c>
      <c r="BL20" s="7">
        <v>0.03</v>
      </c>
      <c r="BM20" s="7">
        <v>0.08</v>
      </c>
      <c r="BN20" s="7">
        <v>0.09</v>
      </c>
      <c r="BO20" s="7">
        <v>0.05</v>
      </c>
      <c r="BP20" s="7">
        <v>0.05</v>
      </c>
      <c r="BQ20" s="7">
        <v>0.06</v>
      </c>
      <c r="BR20" s="7">
        <v>0.1</v>
      </c>
      <c r="BS20" s="7">
        <v>0.09</v>
      </c>
      <c r="BT20" s="7">
        <v>0.05</v>
      </c>
      <c r="BU20" s="7">
        <v>0.12</v>
      </c>
      <c r="BV20" s="7">
        <v>0.05</v>
      </c>
      <c r="BW20" s="7">
        <v>0.06</v>
      </c>
      <c r="BX20" s="7">
        <v>0.03</v>
      </c>
      <c r="BY20" s="7">
        <v>0.03</v>
      </c>
      <c r="BZ20" s="7">
        <v>0.03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1020</v>
      </c>
      <c r="B23">
        <v>934</v>
      </c>
      <c r="C23">
        <v>782</v>
      </c>
      <c r="D23">
        <v>81</v>
      </c>
      <c r="E23">
        <v>71</v>
      </c>
      <c r="F23">
        <v>263</v>
      </c>
      <c r="G23">
        <v>386</v>
      </c>
      <c r="H23">
        <v>285</v>
      </c>
      <c r="I23">
        <v>148</v>
      </c>
      <c r="J23">
        <v>294</v>
      </c>
      <c r="K23">
        <v>217</v>
      </c>
      <c r="L23">
        <v>274</v>
      </c>
      <c r="M23">
        <v>294</v>
      </c>
      <c r="N23">
        <v>473</v>
      </c>
      <c r="O23">
        <v>127</v>
      </c>
      <c r="P23">
        <v>40</v>
      </c>
      <c r="Q23">
        <v>164</v>
      </c>
      <c r="R23">
        <v>770</v>
      </c>
      <c r="S23">
        <v>476</v>
      </c>
      <c r="T23">
        <v>230</v>
      </c>
      <c r="U23">
        <v>212</v>
      </c>
      <c r="V23">
        <v>660</v>
      </c>
      <c r="W23">
        <v>97</v>
      </c>
      <c r="X23">
        <v>173</v>
      </c>
      <c r="Y23">
        <v>0</v>
      </c>
      <c r="Z23">
        <v>934</v>
      </c>
      <c r="AA23">
        <v>929</v>
      </c>
      <c r="AB23">
        <v>929</v>
      </c>
      <c r="AC23">
        <v>62</v>
      </c>
      <c r="AD23">
        <v>770</v>
      </c>
      <c r="AE23">
        <v>89</v>
      </c>
      <c r="AF23">
        <v>677</v>
      </c>
      <c r="AG23">
        <v>172</v>
      </c>
      <c r="AH23">
        <v>17</v>
      </c>
      <c r="AI23">
        <v>601</v>
      </c>
      <c r="AJ23">
        <v>92</v>
      </c>
      <c r="AK23">
        <v>223</v>
      </c>
      <c r="AL23">
        <v>280</v>
      </c>
      <c r="AM23">
        <v>486</v>
      </c>
      <c r="AN23">
        <v>17</v>
      </c>
      <c r="AO23">
        <v>148</v>
      </c>
      <c r="AP23">
        <v>85</v>
      </c>
      <c r="AQ23">
        <v>77</v>
      </c>
      <c r="AR23">
        <v>77</v>
      </c>
      <c r="AS23">
        <v>65</v>
      </c>
      <c r="AT23">
        <v>86</v>
      </c>
      <c r="AU23">
        <v>56</v>
      </c>
      <c r="AV23">
        <v>83</v>
      </c>
      <c r="AW23">
        <v>19</v>
      </c>
      <c r="AX23">
        <v>61</v>
      </c>
      <c r="AY23">
        <v>87</v>
      </c>
      <c r="AZ23">
        <v>60</v>
      </c>
      <c r="BA23">
        <v>62</v>
      </c>
      <c r="BB23">
        <v>65</v>
      </c>
      <c r="BC23">
        <v>48</v>
      </c>
      <c r="BD23">
        <v>3</v>
      </c>
      <c r="BE23">
        <v>167</v>
      </c>
      <c r="BF23">
        <v>766</v>
      </c>
      <c r="BG23">
        <v>476</v>
      </c>
      <c r="BH23">
        <v>458</v>
      </c>
      <c r="BI23">
        <v>171</v>
      </c>
      <c r="BJ23">
        <v>137</v>
      </c>
      <c r="BK23">
        <v>110</v>
      </c>
      <c r="BL23">
        <v>29</v>
      </c>
      <c r="BM23">
        <v>97</v>
      </c>
      <c r="BN23">
        <v>248</v>
      </c>
      <c r="BO23">
        <v>382</v>
      </c>
      <c r="BP23">
        <v>206</v>
      </c>
      <c r="BQ23">
        <v>119</v>
      </c>
      <c r="BR23">
        <v>227</v>
      </c>
      <c r="BS23">
        <v>217</v>
      </c>
      <c r="BT23">
        <v>102</v>
      </c>
      <c r="BU23">
        <v>88</v>
      </c>
      <c r="BV23">
        <v>31</v>
      </c>
      <c r="BW23">
        <v>94</v>
      </c>
      <c r="BX23">
        <v>804</v>
      </c>
      <c r="BY23">
        <v>808</v>
      </c>
      <c r="BZ23">
        <v>754</v>
      </c>
    </row>
    <row r="24" spans="1:78" x14ac:dyDescent="0.25">
      <c r="B24" s="7">
        <v>0.41</v>
      </c>
      <c r="C24" s="7">
        <v>0.4</v>
      </c>
      <c r="D24" s="7">
        <v>0.4</v>
      </c>
      <c r="E24" s="7">
        <v>0.52</v>
      </c>
      <c r="F24" s="7">
        <v>0.41</v>
      </c>
      <c r="G24" s="7">
        <v>0.36</v>
      </c>
      <c r="H24" s="7">
        <v>0.5</v>
      </c>
      <c r="I24" s="7">
        <v>0.36</v>
      </c>
      <c r="J24" s="7">
        <v>0.42</v>
      </c>
      <c r="K24" s="7">
        <v>0.43</v>
      </c>
      <c r="L24" s="7">
        <v>0.42</v>
      </c>
      <c r="M24" s="7">
        <v>0.41</v>
      </c>
      <c r="N24" s="7">
        <v>0.4</v>
      </c>
      <c r="O24" s="7">
        <v>0.44</v>
      </c>
      <c r="P24" s="7">
        <v>0.44</v>
      </c>
      <c r="Q24" s="7">
        <v>0.46</v>
      </c>
      <c r="R24" s="7">
        <v>0.4</v>
      </c>
      <c r="S24" s="7">
        <v>0.42</v>
      </c>
      <c r="T24" s="7">
        <v>0.39</v>
      </c>
      <c r="U24" s="7">
        <v>0.41</v>
      </c>
      <c r="V24" s="7">
        <v>0.4</v>
      </c>
      <c r="W24" s="7">
        <v>0.41</v>
      </c>
      <c r="X24" s="7">
        <v>0.47</v>
      </c>
      <c r="Y24" t="s">
        <v>108</v>
      </c>
      <c r="Z24" s="7">
        <v>0.41</v>
      </c>
      <c r="AA24" s="7">
        <v>0.41</v>
      </c>
      <c r="AB24" s="7">
        <v>0.41</v>
      </c>
      <c r="AC24" s="7">
        <v>0.36</v>
      </c>
      <c r="AD24" s="7">
        <v>0.44</v>
      </c>
      <c r="AE24" s="7">
        <v>0.3</v>
      </c>
      <c r="AF24" s="7">
        <v>0.39</v>
      </c>
      <c r="AG24" s="7">
        <v>0.6</v>
      </c>
      <c r="AH24" s="7">
        <v>0.43</v>
      </c>
      <c r="AI24" s="7">
        <v>0.44</v>
      </c>
      <c r="AJ24" s="7">
        <v>0.31</v>
      </c>
      <c r="AK24" s="7">
        <v>0.37</v>
      </c>
      <c r="AL24" s="7">
        <v>0.5</v>
      </c>
      <c r="AM24" s="7">
        <v>0.39</v>
      </c>
      <c r="AN24" s="7">
        <v>0.36</v>
      </c>
      <c r="AO24" s="7">
        <v>0.38</v>
      </c>
      <c r="AP24" s="7">
        <v>0.33</v>
      </c>
      <c r="AQ24" s="7">
        <v>0.47</v>
      </c>
      <c r="AR24" s="7">
        <v>0.27</v>
      </c>
      <c r="AS24" s="7">
        <v>0.54</v>
      </c>
      <c r="AT24" s="7">
        <v>0.44</v>
      </c>
      <c r="AU24" s="7">
        <v>0.47</v>
      </c>
      <c r="AV24" s="7">
        <v>0.44</v>
      </c>
      <c r="AW24" s="7">
        <v>0.38</v>
      </c>
      <c r="AX24" s="7">
        <v>0.4</v>
      </c>
      <c r="AY24" s="7">
        <v>0.45</v>
      </c>
      <c r="AZ24" s="7">
        <v>0.34</v>
      </c>
      <c r="BA24" s="7">
        <v>0.49</v>
      </c>
      <c r="BB24" s="7">
        <v>0.48</v>
      </c>
      <c r="BC24" s="7">
        <v>0.45</v>
      </c>
      <c r="BD24" s="7">
        <v>0.3</v>
      </c>
      <c r="BE24" s="7">
        <v>0.59</v>
      </c>
      <c r="BF24" s="7">
        <v>0.39</v>
      </c>
      <c r="BG24" s="7">
        <v>0.48</v>
      </c>
      <c r="BH24" s="7">
        <v>0.36</v>
      </c>
      <c r="BI24" s="7">
        <v>0.56999999999999995</v>
      </c>
      <c r="BJ24" s="7">
        <v>0.47</v>
      </c>
      <c r="BK24" s="7">
        <v>0.42</v>
      </c>
      <c r="BL24" s="7">
        <v>0.46</v>
      </c>
      <c r="BM24" s="7">
        <v>0.55000000000000004</v>
      </c>
      <c r="BN24" s="7">
        <v>0.5</v>
      </c>
      <c r="BO24" s="7">
        <v>0.44</v>
      </c>
      <c r="BP24" s="7">
        <v>0.28999999999999998</v>
      </c>
      <c r="BQ24" s="7">
        <v>0.56999999999999995</v>
      </c>
      <c r="BR24" s="7">
        <v>0.56999999999999995</v>
      </c>
      <c r="BS24" s="7">
        <v>0.56999999999999995</v>
      </c>
      <c r="BT24" s="7">
        <v>0.56000000000000005</v>
      </c>
      <c r="BU24" s="7">
        <v>0.66</v>
      </c>
      <c r="BV24" s="7">
        <v>0.5</v>
      </c>
      <c r="BW24" s="7">
        <v>0.57999999999999996</v>
      </c>
      <c r="BX24" s="7">
        <v>0.54</v>
      </c>
      <c r="BY24" s="7">
        <v>0.55000000000000004</v>
      </c>
      <c r="BZ24" s="7">
        <v>0.56999999999999995</v>
      </c>
    </row>
    <row r="25" spans="1:78" x14ac:dyDescent="0.25">
      <c r="A25" t="s">
        <v>1021</v>
      </c>
      <c r="B25">
        <v>469</v>
      </c>
      <c r="C25">
        <v>409</v>
      </c>
      <c r="D25">
        <v>44</v>
      </c>
      <c r="E25">
        <v>17</v>
      </c>
      <c r="F25">
        <v>110</v>
      </c>
      <c r="G25">
        <v>269</v>
      </c>
      <c r="H25">
        <v>91</v>
      </c>
      <c r="I25">
        <v>111</v>
      </c>
      <c r="J25">
        <v>143</v>
      </c>
      <c r="K25">
        <v>100</v>
      </c>
      <c r="L25">
        <v>115</v>
      </c>
      <c r="M25">
        <v>141</v>
      </c>
      <c r="N25">
        <v>276</v>
      </c>
      <c r="O25">
        <v>46</v>
      </c>
      <c r="P25">
        <v>7</v>
      </c>
      <c r="Q25">
        <v>88</v>
      </c>
      <c r="R25">
        <v>381</v>
      </c>
      <c r="S25">
        <v>256</v>
      </c>
      <c r="T25">
        <v>120</v>
      </c>
      <c r="U25">
        <v>85</v>
      </c>
      <c r="V25">
        <v>378</v>
      </c>
      <c r="W25">
        <v>44</v>
      </c>
      <c r="X25">
        <v>46</v>
      </c>
      <c r="Y25">
        <v>0</v>
      </c>
      <c r="Z25">
        <v>469</v>
      </c>
      <c r="AA25">
        <v>466</v>
      </c>
      <c r="AB25">
        <v>466</v>
      </c>
      <c r="AC25">
        <v>47</v>
      </c>
      <c r="AD25">
        <v>358</v>
      </c>
      <c r="AE25">
        <v>59</v>
      </c>
      <c r="AF25">
        <v>377</v>
      </c>
      <c r="AG25">
        <v>50</v>
      </c>
      <c r="AH25">
        <v>8</v>
      </c>
      <c r="AI25">
        <v>264</v>
      </c>
      <c r="AJ25">
        <v>77</v>
      </c>
      <c r="AK25">
        <v>130</v>
      </c>
      <c r="AL25">
        <v>114</v>
      </c>
      <c r="AM25">
        <v>271</v>
      </c>
      <c r="AN25">
        <v>13</v>
      </c>
      <c r="AO25">
        <v>70</v>
      </c>
      <c r="AP25">
        <v>53</v>
      </c>
      <c r="AQ25">
        <v>25</v>
      </c>
      <c r="AR25">
        <v>53</v>
      </c>
      <c r="AS25">
        <v>18</v>
      </c>
      <c r="AT25">
        <v>51</v>
      </c>
      <c r="AU25">
        <v>23</v>
      </c>
      <c r="AV25">
        <v>46</v>
      </c>
      <c r="AW25">
        <v>11</v>
      </c>
      <c r="AX25">
        <v>31</v>
      </c>
      <c r="AY25">
        <v>54</v>
      </c>
      <c r="AZ25">
        <v>37</v>
      </c>
      <c r="BA25">
        <v>18</v>
      </c>
      <c r="BB25">
        <v>20</v>
      </c>
      <c r="BC25">
        <v>26</v>
      </c>
      <c r="BD25">
        <v>4</v>
      </c>
      <c r="BE25">
        <v>46</v>
      </c>
      <c r="BF25">
        <v>424</v>
      </c>
      <c r="BG25">
        <v>203</v>
      </c>
      <c r="BH25">
        <v>267</v>
      </c>
      <c r="BI25">
        <v>55</v>
      </c>
      <c r="BJ25">
        <v>69</v>
      </c>
      <c r="BK25">
        <v>61</v>
      </c>
      <c r="BL25">
        <v>8</v>
      </c>
      <c r="BM25">
        <v>33</v>
      </c>
      <c r="BN25">
        <v>114</v>
      </c>
      <c r="BO25">
        <v>187</v>
      </c>
      <c r="BP25">
        <v>135</v>
      </c>
      <c r="BQ25">
        <v>36</v>
      </c>
      <c r="BR25">
        <v>80</v>
      </c>
      <c r="BS25">
        <v>76</v>
      </c>
      <c r="BT25">
        <v>28</v>
      </c>
      <c r="BU25">
        <v>22</v>
      </c>
      <c r="BV25">
        <v>16</v>
      </c>
      <c r="BW25">
        <v>27</v>
      </c>
      <c r="BX25">
        <v>189</v>
      </c>
      <c r="BY25">
        <v>174</v>
      </c>
      <c r="BZ25">
        <v>140</v>
      </c>
    </row>
    <row r="26" spans="1:78" x14ac:dyDescent="0.25">
      <c r="B26" s="7">
        <v>0.21</v>
      </c>
      <c r="C26" s="7">
        <v>0.21</v>
      </c>
      <c r="D26" s="7">
        <v>0.21</v>
      </c>
      <c r="E26" s="7">
        <v>0.12</v>
      </c>
      <c r="F26" s="7">
        <v>0.17</v>
      </c>
      <c r="G26" s="7">
        <v>0.25</v>
      </c>
      <c r="H26" s="7">
        <v>0.16</v>
      </c>
      <c r="I26" s="7">
        <v>0.27</v>
      </c>
      <c r="J26" s="7">
        <v>0.2</v>
      </c>
      <c r="K26" s="7">
        <v>0.2</v>
      </c>
      <c r="L26" s="7">
        <v>0.18</v>
      </c>
      <c r="M26" s="7">
        <v>0.2</v>
      </c>
      <c r="N26" s="7">
        <v>0.23</v>
      </c>
      <c r="O26" s="7">
        <v>0.16</v>
      </c>
      <c r="P26" s="7">
        <v>0.08</v>
      </c>
      <c r="Q26" s="7">
        <v>0.25</v>
      </c>
      <c r="R26" s="7">
        <v>0.2</v>
      </c>
      <c r="S26" s="7">
        <v>0.23</v>
      </c>
      <c r="T26" s="7">
        <v>0.2</v>
      </c>
      <c r="U26" s="7">
        <v>0.16</v>
      </c>
      <c r="V26" s="7">
        <v>0.23</v>
      </c>
      <c r="W26" s="7">
        <v>0.19</v>
      </c>
      <c r="X26" s="7">
        <v>0.12</v>
      </c>
      <c r="Y26" t="s">
        <v>108</v>
      </c>
      <c r="Z26" s="7">
        <v>0.21</v>
      </c>
      <c r="AA26" s="7">
        <v>0.21</v>
      </c>
      <c r="AB26" s="7">
        <v>0.21</v>
      </c>
      <c r="AC26" s="7">
        <v>0.27</v>
      </c>
      <c r="AD26" s="7">
        <v>0.2</v>
      </c>
      <c r="AE26" s="7">
        <v>0.2</v>
      </c>
      <c r="AF26" s="7">
        <v>0.22</v>
      </c>
      <c r="AG26" s="7">
        <v>0.17</v>
      </c>
      <c r="AH26" s="7">
        <v>0.21</v>
      </c>
      <c r="AI26" s="7">
        <v>0.19</v>
      </c>
      <c r="AJ26" s="7">
        <v>0.26</v>
      </c>
      <c r="AK26" s="7">
        <v>0.22</v>
      </c>
      <c r="AL26" s="7">
        <v>0.2</v>
      </c>
      <c r="AM26" s="7">
        <v>0.21</v>
      </c>
      <c r="AN26" s="7">
        <v>0.28000000000000003</v>
      </c>
      <c r="AO26" s="7">
        <v>0.18</v>
      </c>
      <c r="AP26" s="7">
        <v>0.21</v>
      </c>
      <c r="AQ26" s="7">
        <v>0.15</v>
      </c>
      <c r="AR26" s="7">
        <v>0.19</v>
      </c>
      <c r="AS26" s="7">
        <v>0.15</v>
      </c>
      <c r="AT26" s="7">
        <v>0.26</v>
      </c>
      <c r="AU26" s="7">
        <v>0.19</v>
      </c>
      <c r="AV26" s="7">
        <v>0.24</v>
      </c>
      <c r="AW26" s="7">
        <v>0.22</v>
      </c>
      <c r="AX26" s="7">
        <v>0.21</v>
      </c>
      <c r="AY26" s="7">
        <v>0.28000000000000003</v>
      </c>
      <c r="AZ26" s="7">
        <v>0.21</v>
      </c>
      <c r="BA26" s="7">
        <v>0.14000000000000001</v>
      </c>
      <c r="BB26" s="7">
        <v>0.15</v>
      </c>
      <c r="BC26" s="7">
        <v>0.24</v>
      </c>
      <c r="BD26" s="7">
        <v>0.37</v>
      </c>
      <c r="BE26" s="7">
        <v>0.16</v>
      </c>
      <c r="BF26" s="7">
        <v>0.21</v>
      </c>
      <c r="BG26" s="7">
        <v>0.2</v>
      </c>
      <c r="BH26" s="7">
        <v>0.21</v>
      </c>
      <c r="BI26" s="7">
        <v>0.18</v>
      </c>
      <c r="BJ26" s="7">
        <v>0.24</v>
      </c>
      <c r="BK26" s="7">
        <v>0.23</v>
      </c>
      <c r="BL26" s="7">
        <v>0.13</v>
      </c>
      <c r="BM26" s="7">
        <v>0.19</v>
      </c>
      <c r="BN26" s="7">
        <v>0.23</v>
      </c>
      <c r="BO26" s="7">
        <v>0.21</v>
      </c>
      <c r="BP26" s="7">
        <v>0.19</v>
      </c>
      <c r="BQ26" s="7">
        <v>0.17</v>
      </c>
      <c r="BR26" s="7">
        <v>0.2</v>
      </c>
      <c r="BS26" s="7">
        <v>0.2</v>
      </c>
      <c r="BT26" s="7">
        <v>0.15</v>
      </c>
      <c r="BU26" s="7">
        <v>0.16</v>
      </c>
      <c r="BV26" s="7">
        <v>0.25</v>
      </c>
      <c r="BW26" s="7">
        <v>0.17</v>
      </c>
      <c r="BX26" s="7">
        <v>0.13</v>
      </c>
      <c r="BY26" s="7">
        <v>0.12</v>
      </c>
      <c r="BZ26" s="7">
        <v>0.11</v>
      </c>
    </row>
    <row r="27" spans="1:78" x14ac:dyDescent="0.25">
      <c r="A27" t="s">
        <v>40</v>
      </c>
      <c r="B27">
        <v>19</v>
      </c>
      <c r="C27">
        <v>14</v>
      </c>
      <c r="D27">
        <v>4</v>
      </c>
      <c r="E27">
        <v>1</v>
      </c>
      <c r="F27">
        <v>5</v>
      </c>
      <c r="G27">
        <v>8</v>
      </c>
      <c r="H27">
        <v>6</v>
      </c>
      <c r="I27">
        <v>1</v>
      </c>
      <c r="J27">
        <v>5</v>
      </c>
      <c r="K27">
        <v>5</v>
      </c>
      <c r="L27">
        <v>8</v>
      </c>
      <c r="M27">
        <v>3</v>
      </c>
      <c r="N27">
        <v>2</v>
      </c>
      <c r="O27">
        <v>14</v>
      </c>
      <c r="P27">
        <v>1</v>
      </c>
      <c r="Q27">
        <v>2</v>
      </c>
      <c r="R27">
        <v>17</v>
      </c>
      <c r="S27">
        <v>7</v>
      </c>
      <c r="T27">
        <v>4</v>
      </c>
      <c r="U27">
        <v>8</v>
      </c>
      <c r="V27">
        <v>6</v>
      </c>
      <c r="W27">
        <v>1</v>
      </c>
      <c r="X27">
        <v>2</v>
      </c>
      <c r="Y27">
        <v>0</v>
      </c>
      <c r="Z27">
        <v>19</v>
      </c>
      <c r="AA27">
        <v>19</v>
      </c>
      <c r="AB27">
        <v>19</v>
      </c>
      <c r="AC27">
        <v>2</v>
      </c>
      <c r="AD27">
        <v>3</v>
      </c>
      <c r="AE27">
        <v>4</v>
      </c>
      <c r="AF27">
        <v>13</v>
      </c>
      <c r="AG27">
        <v>2</v>
      </c>
      <c r="AH27">
        <v>0</v>
      </c>
      <c r="AI27">
        <v>8</v>
      </c>
      <c r="AJ27">
        <v>3</v>
      </c>
      <c r="AK27">
        <v>3</v>
      </c>
      <c r="AL27">
        <v>2</v>
      </c>
      <c r="AM27">
        <v>10</v>
      </c>
      <c r="AN27">
        <v>0</v>
      </c>
      <c r="AO27">
        <v>2</v>
      </c>
      <c r="AP27">
        <v>3</v>
      </c>
      <c r="AQ27">
        <v>1</v>
      </c>
      <c r="AR27">
        <v>4</v>
      </c>
      <c r="AS27">
        <v>0</v>
      </c>
      <c r="AT27">
        <v>0</v>
      </c>
      <c r="AU27">
        <v>4</v>
      </c>
      <c r="AV27">
        <v>1</v>
      </c>
      <c r="AW27">
        <v>0</v>
      </c>
      <c r="AX27">
        <v>4</v>
      </c>
      <c r="AY27">
        <v>0</v>
      </c>
      <c r="AZ27">
        <v>0</v>
      </c>
      <c r="BA27">
        <v>1</v>
      </c>
      <c r="BB27">
        <v>0</v>
      </c>
      <c r="BC27">
        <v>1</v>
      </c>
      <c r="BD27">
        <v>0</v>
      </c>
      <c r="BE27">
        <v>2</v>
      </c>
      <c r="BF27">
        <v>18</v>
      </c>
      <c r="BG27">
        <v>3</v>
      </c>
      <c r="BH27">
        <v>16</v>
      </c>
      <c r="BI27">
        <v>0</v>
      </c>
      <c r="BJ27">
        <v>1</v>
      </c>
      <c r="BK27">
        <v>0</v>
      </c>
      <c r="BL27">
        <v>0</v>
      </c>
      <c r="BM27">
        <v>0</v>
      </c>
      <c r="BN27">
        <v>0</v>
      </c>
      <c r="BO27">
        <v>7</v>
      </c>
      <c r="BP27">
        <v>13</v>
      </c>
      <c r="BQ27">
        <v>0</v>
      </c>
      <c r="BR27">
        <v>1</v>
      </c>
      <c r="BS27">
        <v>1</v>
      </c>
      <c r="BT27">
        <v>2</v>
      </c>
      <c r="BU27">
        <v>0</v>
      </c>
      <c r="BV27">
        <v>0</v>
      </c>
      <c r="BW27">
        <v>0</v>
      </c>
      <c r="BX27">
        <v>5</v>
      </c>
      <c r="BY27">
        <v>5</v>
      </c>
      <c r="BZ27">
        <v>4</v>
      </c>
    </row>
    <row r="28" spans="1:78" x14ac:dyDescent="0.25">
      <c r="B28" s="7">
        <v>0.01</v>
      </c>
      <c r="C28" s="7">
        <v>0.01</v>
      </c>
      <c r="D28" s="7">
        <v>0.02</v>
      </c>
      <c r="E28" s="7">
        <v>0.01</v>
      </c>
      <c r="F28" s="7">
        <v>0.01</v>
      </c>
      <c r="G28" s="7">
        <v>0.01</v>
      </c>
      <c r="H28" s="7">
        <v>0.01</v>
      </c>
      <c r="I28">
        <v>0</v>
      </c>
      <c r="J28" s="7">
        <v>0.01</v>
      </c>
      <c r="K28" s="7">
        <v>0.01</v>
      </c>
      <c r="L28" s="7">
        <v>0.01</v>
      </c>
      <c r="M28">
        <v>0</v>
      </c>
      <c r="N28">
        <v>0</v>
      </c>
      <c r="O28" s="7">
        <v>0.05</v>
      </c>
      <c r="P28" s="7">
        <v>0.01</v>
      </c>
      <c r="Q28" s="7">
        <v>0.01</v>
      </c>
      <c r="R28" s="7">
        <v>0.01</v>
      </c>
      <c r="S28" s="7">
        <v>0.01</v>
      </c>
      <c r="T28" s="7">
        <v>0.01</v>
      </c>
      <c r="U28" s="7">
        <v>0.02</v>
      </c>
      <c r="V28">
        <v>0</v>
      </c>
      <c r="W28">
        <v>0</v>
      </c>
      <c r="X28" s="7">
        <v>0.01</v>
      </c>
      <c r="Y28" t="s">
        <v>108</v>
      </c>
      <c r="Z28" s="7">
        <v>0.01</v>
      </c>
      <c r="AA28" s="7">
        <v>0.01</v>
      </c>
      <c r="AB28" s="7">
        <v>0.01</v>
      </c>
      <c r="AC28" s="7">
        <v>0.01</v>
      </c>
      <c r="AD28">
        <v>0</v>
      </c>
      <c r="AE28" s="7">
        <v>0.01</v>
      </c>
      <c r="AF28" s="7">
        <v>0.01</v>
      </c>
      <c r="AG28" s="7">
        <v>0.01</v>
      </c>
      <c r="AH28" t="s">
        <v>108</v>
      </c>
      <c r="AI28" s="7">
        <v>0.01</v>
      </c>
      <c r="AJ28" s="7">
        <v>0.01</v>
      </c>
      <c r="AK28" s="7">
        <v>0.01</v>
      </c>
      <c r="AL28">
        <v>0</v>
      </c>
      <c r="AM28" s="7">
        <v>0.01</v>
      </c>
      <c r="AN28" t="s">
        <v>108</v>
      </c>
      <c r="AO28" s="7">
        <v>0.01</v>
      </c>
      <c r="AP28" s="7">
        <v>0.01</v>
      </c>
      <c r="AQ28">
        <v>0</v>
      </c>
      <c r="AR28" s="7">
        <v>0.01</v>
      </c>
      <c r="AS28" t="s">
        <v>108</v>
      </c>
      <c r="AT28" t="s">
        <v>108</v>
      </c>
      <c r="AU28" s="7">
        <v>0.03</v>
      </c>
      <c r="AV28" s="7">
        <v>0.01</v>
      </c>
      <c r="AW28" t="s">
        <v>108</v>
      </c>
      <c r="AX28" s="7">
        <v>0.03</v>
      </c>
      <c r="AY28" t="s">
        <v>108</v>
      </c>
      <c r="AZ28" t="s">
        <v>108</v>
      </c>
      <c r="BA28" s="7">
        <v>0.01</v>
      </c>
      <c r="BB28">
        <v>0</v>
      </c>
      <c r="BC28" s="7">
        <v>0.01</v>
      </c>
      <c r="BD28" t="s">
        <v>108</v>
      </c>
      <c r="BE28" s="7">
        <v>0.01</v>
      </c>
      <c r="BF28" s="7">
        <v>0.01</v>
      </c>
      <c r="BG28">
        <v>0</v>
      </c>
      <c r="BH28" s="7">
        <v>0.01</v>
      </c>
      <c r="BI28" t="s">
        <v>108</v>
      </c>
      <c r="BJ28">
        <v>0</v>
      </c>
      <c r="BK28" t="s">
        <v>108</v>
      </c>
      <c r="BL28" t="s">
        <v>108</v>
      </c>
      <c r="BM28" t="s">
        <v>108</v>
      </c>
      <c r="BN28" t="s">
        <v>108</v>
      </c>
      <c r="BO28" s="7">
        <v>0.01</v>
      </c>
      <c r="BP28" s="7">
        <v>0.02</v>
      </c>
      <c r="BQ28" t="s">
        <v>108</v>
      </c>
      <c r="BR28">
        <v>0</v>
      </c>
      <c r="BS28">
        <v>0</v>
      </c>
      <c r="BT28" s="7">
        <v>0.01</v>
      </c>
      <c r="BU28" t="s">
        <v>108</v>
      </c>
      <c r="BV28" t="s">
        <v>108</v>
      </c>
      <c r="BW28" t="s">
        <v>108</v>
      </c>
      <c r="BX28">
        <v>0</v>
      </c>
      <c r="BY28">
        <v>0</v>
      </c>
      <c r="BZ28">
        <v>0</v>
      </c>
    </row>
    <row r="29" spans="1:78" x14ac:dyDescent="0.25">
      <c r="A29" t="s">
        <v>41</v>
      </c>
      <c r="B29">
        <v>135</v>
      </c>
      <c r="C29">
        <v>118</v>
      </c>
      <c r="D29">
        <v>7</v>
      </c>
      <c r="E29">
        <v>9</v>
      </c>
      <c r="F29">
        <v>32</v>
      </c>
      <c r="G29">
        <v>59</v>
      </c>
      <c r="H29">
        <v>43</v>
      </c>
      <c r="I29">
        <v>16</v>
      </c>
      <c r="J29">
        <v>38</v>
      </c>
      <c r="K29">
        <v>27</v>
      </c>
      <c r="L29">
        <v>54</v>
      </c>
      <c r="M29">
        <v>50</v>
      </c>
      <c r="N29">
        <v>62</v>
      </c>
      <c r="O29">
        <v>15</v>
      </c>
      <c r="P29">
        <v>7</v>
      </c>
      <c r="Q29">
        <v>22</v>
      </c>
      <c r="R29">
        <v>113</v>
      </c>
      <c r="S29">
        <v>65</v>
      </c>
      <c r="T29">
        <v>32</v>
      </c>
      <c r="U29">
        <v>34</v>
      </c>
      <c r="V29">
        <v>73</v>
      </c>
      <c r="W29">
        <v>10</v>
      </c>
      <c r="X29">
        <v>38</v>
      </c>
      <c r="Y29">
        <v>0</v>
      </c>
      <c r="Z29">
        <v>135</v>
      </c>
      <c r="AA29">
        <v>132</v>
      </c>
      <c r="AB29">
        <v>132</v>
      </c>
      <c r="AC29">
        <v>9</v>
      </c>
      <c r="AD29">
        <v>89</v>
      </c>
      <c r="AE29">
        <v>33</v>
      </c>
      <c r="AF29">
        <v>98</v>
      </c>
      <c r="AG29">
        <v>8</v>
      </c>
      <c r="AH29">
        <v>2</v>
      </c>
      <c r="AI29">
        <v>69</v>
      </c>
      <c r="AJ29">
        <v>22</v>
      </c>
      <c r="AK29">
        <v>40</v>
      </c>
      <c r="AL29">
        <v>14</v>
      </c>
      <c r="AM29">
        <v>67</v>
      </c>
      <c r="AN29">
        <v>3</v>
      </c>
      <c r="AO29">
        <v>50</v>
      </c>
      <c r="AP29">
        <v>16</v>
      </c>
      <c r="AQ29">
        <v>8</v>
      </c>
      <c r="AR29">
        <v>14</v>
      </c>
      <c r="AS29">
        <v>10</v>
      </c>
      <c r="AT29">
        <v>7</v>
      </c>
      <c r="AU29">
        <v>7</v>
      </c>
      <c r="AV29">
        <v>9</v>
      </c>
      <c r="AW29">
        <v>2</v>
      </c>
      <c r="AX29">
        <v>5</v>
      </c>
      <c r="AY29">
        <v>12</v>
      </c>
      <c r="AZ29">
        <v>17</v>
      </c>
      <c r="BA29">
        <v>7</v>
      </c>
      <c r="BB29">
        <v>10</v>
      </c>
      <c r="BC29">
        <v>8</v>
      </c>
      <c r="BD29">
        <v>1</v>
      </c>
      <c r="BE29">
        <v>11</v>
      </c>
      <c r="BF29">
        <v>123</v>
      </c>
      <c r="BG29">
        <v>50</v>
      </c>
      <c r="BH29">
        <v>85</v>
      </c>
      <c r="BI29">
        <v>8</v>
      </c>
      <c r="BJ29">
        <v>8</v>
      </c>
      <c r="BK29">
        <v>18</v>
      </c>
      <c r="BL29">
        <v>2</v>
      </c>
      <c r="BM29">
        <v>3</v>
      </c>
      <c r="BN29">
        <v>14</v>
      </c>
      <c r="BO29">
        <v>38</v>
      </c>
      <c r="BP29">
        <v>79</v>
      </c>
      <c r="BQ29">
        <v>5</v>
      </c>
      <c r="BR29">
        <v>7</v>
      </c>
      <c r="BS29">
        <v>9</v>
      </c>
      <c r="BT29">
        <v>11</v>
      </c>
      <c r="BU29">
        <v>2</v>
      </c>
      <c r="BV29">
        <v>2</v>
      </c>
      <c r="BW29">
        <v>3</v>
      </c>
      <c r="BX29">
        <v>59</v>
      </c>
      <c r="BY29">
        <v>61</v>
      </c>
      <c r="BZ29">
        <v>49</v>
      </c>
    </row>
    <row r="30" spans="1:78" x14ac:dyDescent="0.25">
      <c r="B30" s="7">
        <v>0.06</v>
      </c>
      <c r="C30" s="7">
        <v>0.06</v>
      </c>
      <c r="D30" s="7">
        <v>0.03</v>
      </c>
      <c r="E30" s="7">
        <v>7.0000000000000007E-2</v>
      </c>
      <c r="F30" s="7">
        <v>0.05</v>
      </c>
      <c r="G30" s="7">
        <v>0.06</v>
      </c>
      <c r="H30" s="7">
        <v>0.08</v>
      </c>
      <c r="I30" s="7">
        <v>0.04</v>
      </c>
      <c r="J30" s="7">
        <v>0.05</v>
      </c>
      <c r="K30" s="7">
        <v>0.05</v>
      </c>
      <c r="L30" s="7">
        <v>0.08</v>
      </c>
      <c r="M30" s="7">
        <v>7.0000000000000007E-2</v>
      </c>
      <c r="N30" s="7">
        <v>0.05</v>
      </c>
      <c r="O30" s="7">
        <v>0.05</v>
      </c>
      <c r="P30" s="7">
        <v>0.08</v>
      </c>
      <c r="Q30" s="7">
        <v>0.06</v>
      </c>
      <c r="R30" s="7">
        <v>0.06</v>
      </c>
      <c r="S30" s="7">
        <v>0.06</v>
      </c>
      <c r="T30" s="7">
        <v>0.05</v>
      </c>
      <c r="U30" s="7">
        <v>7.0000000000000007E-2</v>
      </c>
      <c r="V30" s="7">
        <v>0.04</v>
      </c>
      <c r="W30" s="7">
        <v>0.04</v>
      </c>
      <c r="X30" s="7">
        <v>0.1</v>
      </c>
      <c r="Y30" t="s">
        <v>108</v>
      </c>
      <c r="Z30" s="7">
        <v>0.06</v>
      </c>
      <c r="AA30" s="7">
        <v>0.06</v>
      </c>
      <c r="AB30" s="7">
        <v>0.06</v>
      </c>
      <c r="AC30" s="7">
        <v>0.05</v>
      </c>
      <c r="AD30" s="7">
        <v>0.05</v>
      </c>
      <c r="AE30" s="7">
        <v>0.11</v>
      </c>
      <c r="AF30" s="7">
        <v>0.06</v>
      </c>
      <c r="AG30" s="7">
        <v>0.03</v>
      </c>
      <c r="AH30" s="7">
        <v>0.06</v>
      </c>
      <c r="AI30" s="7">
        <v>0.05</v>
      </c>
      <c r="AJ30" s="7">
        <v>7.0000000000000007E-2</v>
      </c>
      <c r="AK30" s="7">
        <v>7.0000000000000007E-2</v>
      </c>
      <c r="AL30" s="7">
        <v>0.03</v>
      </c>
      <c r="AM30" s="7">
        <v>0.05</v>
      </c>
      <c r="AN30" s="7">
        <v>7.0000000000000007E-2</v>
      </c>
      <c r="AO30" s="7">
        <v>0.13</v>
      </c>
      <c r="AP30" s="7">
        <v>0.06</v>
      </c>
      <c r="AQ30" s="7">
        <v>0.05</v>
      </c>
      <c r="AR30" s="7">
        <v>0.05</v>
      </c>
      <c r="AS30" s="7">
        <v>0.08</v>
      </c>
      <c r="AT30" s="7">
        <v>0.04</v>
      </c>
      <c r="AU30" s="7">
        <v>0.06</v>
      </c>
      <c r="AV30" s="7">
        <v>0.05</v>
      </c>
      <c r="AW30" s="7">
        <v>0.04</v>
      </c>
      <c r="AX30" s="7">
        <v>0.03</v>
      </c>
      <c r="AY30" s="7">
        <v>0.06</v>
      </c>
      <c r="AZ30" s="7">
        <v>0.1</v>
      </c>
      <c r="BA30" s="7">
        <v>0.06</v>
      </c>
      <c r="BB30" s="7">
        <v>7.0000000000000007E-2</v>
      </c>
      <c r="BC30" s="7">
        <v>7.0000000000000007E-2</v>
      </c>
      <c r="BD30" s="7">
        <v>0.12</v>
      </c>
      <c r="BE30" s="7">
        <v>0.04</v>
      </c>
      <c r="BF30" s="7">
        <v>0.06</v>
      </c>
      <c r="BG30" s="7">
        <v>0.05</v>
      </c>
      <c r="BH30" s="7">
        <v>7.0000000000000007E-2</v>
      </c>
      <c r="BI30" s="7">
        <v>0.03</v>
      </c>
      <c r="BJ30" s="7">
        <v>0.03</v>
      </c>
      <c r="BK30" s="7">
        <v>7.0000000000000007E-2</v>
      </c>
      <c r="BL30" s="7">
        <v>0.03</v>
      </c>
      <c r="BM30" s="7">
        <v>0.02</v>
      </c>
      <c r="BN30" s="7">
        <v>0.03</v>
      </c>
      <c r="BO30" s="7">
        <v>0.04</v>
      </c>
      <c r="BP30" s="7">
        <v>0.11</v>
      </c>
      <c r="BQ30" s="7">
        <v>0.02</v>
      </c>
      <c r="BR30" s="7">
        <v>0.02</v>
      </c>
      <c r="BS30" s="7">
        <v>0.02</v>
      </c>
      <c r="BT30" s="7">
        <v>0.06</v>
      </c>
      <c r="BU30" s="7">
        <v>0.01</v>
      </c>
      <c r="BV30" s="7">
        <v>0.03</v>
      </c>
      <c r="BW30" s="7">
        <v>0.02</v>
      </c>
      <c r="BX30" s="7">
        <v>0.04</v>
      </c>
      <c r="BY30" s="7">
        <v>0.04</v>
      </c>
      <c r="BZ30" s="7">
        <v>0.04</v>
      </c>
    </row>
    <row r="31" spans="1:78" x14ac:dyDescent="0.25">
      <c r="A31" t="s">
        <v>193</v>
      </c>
      <c r="B31">
        <v>0.25600000000000001</v>
      </c>
      <c r="C31">
        <v>0.24</v>
      </c>
      <c r="D31">
        <v>0.185</v>
      </c>
      <c r="E31">
        <v>0.58899999999999997</v>
      </c>
      <c r="F31">
        <v>0.29099999999999998</v>
      </c>
      <c r="G31">
        <v>0.123</v>
      </c>
      <c r="H31">
        <v>0.47199999999999998</v>
      </c>
      <c r="I31">
        <v>7.6999999999999999E-2</v>
      </c>
      <c r="J31">
        <v>0.25800000000000001</v>
      </c>
      <c r="K31">
        <v>0.32</v>
      </c>
      <c r="L31">
        <v>0.32300000000000001</v>
      </c>
      <c r="M31">
        <v>0.27800000000000002</v>
      </c>
      <c r="N31">
        <v>0.192</v>
      </c>
      <c r="O31">
        <v>0.39300000000000002</v>
      </c>
      <c r="P31">
        <v>0.51800000000000002</v>
      </c>
      <c r="Q31">
        <v>0.30499999999999999</v>
      </c>
      <c r="R31">
        <v>0.247</v>
      </c>
      <c r="S31">
        <v>0.23599999999999999</v>
      </c>
      <c r="T31">
        <v>0.218</v>
      </c>
      <c r="U31">
        <v>0.33900000000000002</v>
      </c>
      <c r="V31">
        <v>0.20399999999999999</v>
      </c>
      <c r="W31">
        <v>0.27100000000000002</v>
      </c>
      <c r="X31">
        <v>0.48299999999999998</v>
      </c>
      <c r="Y31">
        <v>0</v>
      </c>
      <c r="Z31">
        <v>0.25600000000000001</v>
      </c>
      <c r="AA31">
        <v>0.25600000000000001</v>
      </c>
      <c r="AB31">
        <v>0.25600000000000001</v>
      </c>
      <c r="AC31">
        <v>0.112</v>
      </c>
      <c r="AD31">
        <v>0.28999999999999998</v>
      </c>
      <c r="AE31">
        <v>0.11799999999999999</v>
      </c>
      <c r="AF31">
        <v>0.20899999999999999</v>
      </c>
      <c r="AG31">
        <v>0.60599999999999998</v>
      </c>
      <c r="AH31">
        <v>0.15</v>
      </c>
      <c r="AI31">
        <v>0.314</v>
      </c>
      <c r="AJ31">
        <v>1.4999999999999999E-2</v>
      </c>
      <c r="AK31">
        <v>0.19700000000000001</v>
      </c>
      <c r="AL31">
        <v>0.38800000000000001</v>
      </c>
      <c r="AM31">
        <v>0.2</v>
      </c>
      <c r="AN31">
        <v>9.1999999999999998E-2</v>
      </c>
      <c r="AO31">
        <v>0.27200000000000002</v>
      </c>
      <c r="AP31">
        <v>0.18099999999999999</v>
      </c>
      <c r="AQ31">
        <v>0.41299999999999998</v>
      </c>
      <c r="AR31">
        <v>7.9000000000000001E-2</v>
      </c>
      <c r="AS31">
        <v>0.57999999999999996</v>
      </c>
      <c r="AT31">
        <v>0.191</v>
      </c>
      <c r="AU31">
        <v>0.36799999999999999</v>
      </c>
      <c r="AV31">
        <v>0.23200000000000001</v>
      </c>
      <c r="AW31">
        <v>0.17100000000000001</v>
      </c>
      <c r="AX31">
        <v>0.19600000000000001</v>
      </c>
      <c r="AY31">
        <v>0.16900000000000001</v>
      </c>
      <c r="AZ31">
        <v>0.125</v>
      </c>
      <c r="BA31">
        <v>0.54100000000000004</v>
      </c>
      <c r="BB31">
        <v>0.438</v>
      </c>
      <c r="BC31">
        <v>0.315</v>
      </c>
      <c r="BD31">
        <f>--0.014</f>
        <v>1.4E-2</v>
      </c>
      <c r="BE31">
        <v>0.55600000000000005</v>
      </c>
      <c r="BF31">
        <v>0.21199999999999999</v>
      </c>
      <c r="BG31">
        <v>0.36799999999999999</v>
      </c>
      <c r="BH31">
        <v>0.16700000000000001</v>
      </c>
      <c r="BI31">
        <v>0.52100000000000002</v>
      </c>
      <c r="BJ31">
        <v>0.28799999999999998</v>
      </c>
      <c r="BK31">
        <v>0.23599999999999999</v>
      </c>
      <c r="BL31">
        <v>0.41899999999999998</v>
      </c>
      <c r="BM31">
        <v>0.46800000000000003</v>
      </c>
      <c r="BN31">
        <v>0.314</v>
      </c>
      <c r="BO31">
        <v>0.28100000000000003</v>
      </c>
      <c r="BP31">
        <v>0.121</v>
      </c>
      <c r="BQ31">
        <v>0.51900000000000002</v>
      </c>
      <c r="BR31">
        <v>0.42699999999999999</v>
      </c>
      <c r="BS31">
        <v>0.436</v>
      </c>
      <c r="BT31">
        <v>0.58499999999999996</v>
      </c>
      <c r="BU31">
        <v>0.57999999999999996</v>
      </c>
      <c r="BV31">
        <v>0.28199999999999997</v>
      </c>
      <c r="BW31">
        <v>0.56299999999999994</v>
      </c>
      <c r="BX31">
        <v>0.54500000000000004</v>
      </c>
      <c r="BY31">
        <v>0.56499999999999995</v>
      </c>
      <c r="BZ31">
        <v>0.60599999999999998</v>
      </c>
    </row>
    <row r="32" spans="1:78" x14ac:dyDescent="0.25">
      <c r="A32" t="s">
        <v>194</v>
      </c>
      <c r="B32">
        <v>1.0549999999999999</v>
      </c>
      <c r="C32">
        <v>1.044</v>
      </c>
      <c r="D32">
        <v>1.1220000000000001</v>
      </c>
      <c r="E32">
        <v>1.0609999999999999</v>
      </c>
      <c r="F32">
        <v>1.018</v>
      </c>
      <c r="G32">
        <v>1.0860000000000001</v>
      </c>
      <c r="H32">
        <v>1.0009999999999999</v>
      </c>
      <c r="I32">
        <v>1.0840000000000001</v>
      </c>
      <c r="J32">
        <v>1.0229999999999999</v>
      </c>
      <c r="K32">
        <v>1.046</v>
      </c>
      <c r="L32">
        <v>1.0680000000000001</v>
      </c>
      <c r="M32">
        <v>1.0509999999999999</v>
      </c>
      <c r="N32">
        <v>1.0649999999999999</v>
      </c>
      <c r="O32">
        <v>1.0669999999999999</v>
      </c>
      <c r="P32">
        <v>0.84099999999999997</v>
      </c>
      <c r="Q32">
        <v>1.181</v>
      </c>
      <c r="R32">
        <v>1.0309999999999999</v>
      </c>
      <c r="S32">
        <v>1.0429999999999999</v>
      </c>
      <c r="T32">
        <v>1.069</v>
      </c>
      <c r="U32">
        <v>1.0489999999999999</v>
      </c>
      <c r="V32">
        <v>1.0720000000000001</v>
      </c>
      <c r="W32">
        <v>1.012</v>
      </c>
      <c r="X32">
        <v>0.98299999999999998</v>
      </c>
      <c r="Y32">
        <v>0</v>
      </c>
      <c r="Z32">
        <v>1.0549999999999999</v>
      </c>
      <c r="AA32">
        <v>1.056</v>
      </c>
      <c r="AB32">
        <v>1.056</v>
      </c>
      <c r="AC32">
        <v>1.046</v>
      </c>
      <c r="AD32">
        <v>1.0589999999999999</v>
      </c>
      <c r="AE32">
        <v>1.028</v>
      </c>
      <c r="AF32">
        <v>1.0509999999999999</v>
      </c>
      <c r="AG32">
        <v>1.073</v>
      </c>
      <c r="AH32">
        <v>1.1659999999999999</v>
      </c>
      <c r="AI32">
        <v>1.02</v>
      </c>
      <c r="AJ32">
        <v>1.079</v>
      </c>
      <c r="AK32">
        <v>1.097</v>
      </c>
      <c r="AL32">
        <v>1.0629999999999999</v>
      </c>
      <c r="AM32">
        <v>1.0589999999999999</v>
      </c>
      <c r="AN32">
        <v>1.099</v>
      </c>
      <c r="AO32">
        <v>1.008</v>
      </c>
      <c r="AP32">
        <v>0.878</v>
      </c>
      <c r="AQ32">
        <v>0.96799999999999997</v>
      </c>
      <c r="AR32">
        <v>0.95499999999999996</v>
      </c>
      <c r="AS32">
        <v>1.111</v>
      </c>
      <c r="AT32">
        <v>1.0780000000000001</v>
      </c>
      <c r="AU32">
        <v>1.135</v>
      </c>
      <c r="AV32">
        <v>1.147</v>
      </c>
      <c r="AW32">
        <v>1.0489999999999999</v>
      </c>
      <c r="AX32">
        <v>1.155</v>
      </c>
      <c r="AY32">
        <v>1.1080000000000001</v>
      </c>
      <c r="AZ32">
        <v>0.995</v>
      </c>
      <c r="BA32">
        <v>1.087</v>
      </c>
      <c r="BB32">
        <v>0.94799999999999995</v>
      </c>
      <c r="BC32">
        <v>1.246</v>
      </c>
      <c r="BD32">
        <v>1.034</v>
      </c>
      <c r="BE32">
        <v>1.1419999999999999</v>
      </c>
      <c r="BF32">
        <v>1.0349999999999999</v>
      </c>
      <c r="BG32">
        <v>1.0980000000000001</v>
      </c>
      <c r="BH32">
        <v>1.012</v>
      </c>
      <c r="BI32">
        <v>1.1120000000000001</v>
      </c>
      <c r="BJ32">
        <v>1.17</v>
      </c>
      <c r="BK32">
        <v>1.0620000000000001</v>
      </c>
      <c r="BL32">
        <v>0.92</v>
      </c>
      <c r="BM32">
        <v>1.149</v>
      </c>
      <c r="BN32">
        <v>1.145</v>
      </c>
      <c r="BO32">
        <v>1.042</v>
      </c>
      <c r="BP32">
        <v>0.95699999999999996</v>
      </c>
      <c r="BQ32">
        <v>1.0860000000000001</v>
      </c>
      <c r="BR32">
        <v>1.1599999999999999</v>
      </c>
      <c r="BS32">
        <v>1.141</v>
      </c>
      <c r="BT32">
        <v>1.1000000000000001</v>
      </c>
      <c r="BU32">
        <v>1.2170000000000001</v>
      </c>
      <c r="BV32">
        <v>1.046</v>
      </c>
      <c r="BW32">
        <v>1.1100000000000001</v>
      </c>
      <c r="BX32">
        <v>0.96199999999999997</v>
      </c>
      <c r="BY32">
        <v>0.95399999999999996</v>
      </c>
      <c r="BZ32">
        <v>0.93500000000000005</v>
      </c>
    </row>
    <row r="33" spans="1:78" x14ac:dyDescent="0.25">
      <c r="A33" t="s">
        <v>195</v>
      </c>
      <c r="B33">
        <v>1E-3</v>
      </c>
      <c r="C33">
        <v>1E-3</v>
      </c>
      <c r="D33">
        <v>7.0000000000000001E-3</v>
      </c>
      <c r="E33">
        <v>8.0000000000000002E-3</v>
      </c>
      <c r="F33">
        <v>2E-3</v>
      </c>
      <c r="G33">
        <v>1E-3</v>
      </c>
      <c r="H33">
        <v>2E-3</v>
      </c>
      <c r="I33">
        <v>4.0000000000000001E-3</v>
      </c>
      <c r="J33">
        <v>2E-3</v>
      </c>
      <c r="K33">
        <v>3.0000000000000001E-3</v>
      </c>
      <c r="L33">
        <v>1E-3</v>
      </c>
      <c r="M33">
        <v>1E-3</v>
      </c>
      <c r="N33">
        <v>1E-3</v>
      </c>
      <c r="O33">
        <v>4.0000000000000001E-3</v>
      </c>
      <c r="P33">
        <v>8.0000000000000002E-3</v>
      </c>
      <c r="Q33">
        <v>3.0000000000000001E-3</v>
      </c>
      <c r="R33">
        <v>1E-3</v>
      </c>
      <c r="S33">
        <v>1E-3</v>
      </c>
      <c r="T33">
        <v>2E-3</v>
      </c>
      <c r="U33">
        <v>2E-3</v>
      </c>
      <c r="V33">
        <v>1E-3</v>
      </c>
      <c r="W33">
        <v>4.0000000000000001E-3</v>
      </c>
      <c r="X33">
        <v>2E-3</v>
      </c>
      <c r="Y33">
        <v>0</v>
      </c>
      <c r="Z33">
        <v>1E-3</v>
      </c>
      <c r="AA33">
        <v>1E-3</v>
      </c>
      <c r="AB33">
        <v>1E-3</v>
      </c>
      <c r="AC33">
        <v>7.0000000000000001E-3</v>
      </c>
      <c r="AD33">
        <v>1E-3</v>
      </c>
      <c r="AE33">
        <v>4.0000000000000001E-3</v>
      </c>
      <c r="AF33">
        <v>1E-3</v>
      </c>
      <c r="AG33">
        <v>4.0000000000000001E-3</v>
      </c>
      <c r="AH33">
        <v>3.9E-2</v>
      </c>
      <c r="AI33">
        <v>1E-3</v>
      </c>
      <c r="AJ33">
        <v>4.0000000000000001E-3</v>
      </c>
      <c r="AK33">
        <v>2E-3</v>
      </c>
      <c r="AL33">
        <v>2E-3</v>
      </c>
      <c r="AM33">
        <v>1E-3</v>
      </c>
      <c r="AN33">
        <v>2.8000000000000001E-2</v>
      </c>
      <c r="AO33">
        <v>3.0000000000000001E-3</v>
      </c>
      <c r="AP33">
        <v>3.0000000000000001E-3</v>
      </c>
      <c r="AQ33">
        <v>6.0000000000000001E-3</v>
      </c>
      <c r="AR33">
        <v>4.0000000000000001E-3</v>
      </c>
      <c r="AS33">
        <v>1.0999999999999999E-2</v>
      </c>
      <c r="AT33">
        <v>6.0000000000000001E-3</v>
      </c>
      <c r="AU33">
        <v>1.0999999999999999E-2</v>
      </c>
      <c r="AV33">
        <v>7.0000000000000001E-3</v>
      </c>
      <c r="AW33">
        <v>2.4E-2</v>
      </c>
      <c r="AX33">
        <v>8.9999999999999993E-3</v>
      </c>
      <c r="AY33">
        <v>6.0000000000000001E-3</v>
      </c>
      <c r="AZ33">
        <v>6.0000000000000001E-3</v>
      </c>
      <c r="BA33">
        <v>0.01</v>
      </c>
      <c r="BB33">
        <v>7.0000000000000001E-3</v>
      </c>
      <c r="BC33">
        <v>1.4999999999999999E-2</v>
      </c>
      <c r="BD33">
        <v>0.107</v>
      </c>
      <c r="BE33">
        <v>5.0000000000000001E-3</v>
      </c>
      <c r="BF33">
        <v>1E-3</v>
      </c>
      <c r="BG33">
        <v>1E-3</v>
      </c>
      <c r="BH33">
        <v>1E-3</v>
      </c>
      <c r="BI33">
        <v>5.0000000000000001E-3</v>
      </c>
      <c r="BJ33">
        <v>5.0000000000000001E-3</v>
      </c>
      <c r="BK33">
        <v>4.0000000000000001E-3</v>
      </c>
      <c r="BL33">
        <v>1.2999999999999999E-2</v>
      </c>
      <c r="BM33">
        <v>8.0000000000000002E-3</v>
      </c>
      <c r="BN33">
        <v>3.0000000000000001E-3</v>
      </c>
      <c r="BO33">
        <v>1E-3</v>
      </c>
      <c r="BP33">
        <v>1E-3</v>
      </c>
      <c r="BQ33">
        <v>6.0000000000000001E-3</v>
      </c>
      <c r="BR33">
        <v>4.0000000000000001E-3</v>
      </c>
      <c r="BS33">
        <v>4.0000000000000001E-3</v>
      </c>
      <c r="BT33">
        <v>7.0000000000000001E-3</v>
      </c>
      <c r="BU33">
        <v>1.2E-2</v>
      </c>
      <c r="BV33">
        <v>1.7000000000000001E-2</v>
      </c>
      <c r="BW33">
        <v>8.0000000000000002E-3</v>
      </c>
      <c r="BX33">
        <v>1E-3</v>
      </c>
      <c r="BY33">
        <v>1E-3</v>
      </c>
      <c r="BZ33">
        <v>1E-3</v>
      </c>
    </row>
  </sheetData>
  <pageMargins left="0.7" right="0.7" top="0.75" bottom="0.75" header="0.3" footer="0.3"/>
  <pageSetup orientation="landscape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1022</v>
      </c>
    </row>
    <row r="2" spans="1:78" x14ac:dyDescent="0.25">
      <c r="A2" t="s">
        <v>238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3063</v>
      </c>
      <c r="C8">
        <v>2544</v>
      </c>
      <c r="D8">
        <v>307</v>
      </c>
      <c r="E8">
        <v>212</v>
      </c>
      <c r="F8">
        <v>773</v>
      </c>
      <c r="G8">
        <v>1255</v>
      </c>
      <c r="H8">
        <v>1035</v>
      </c>
      <c r="I8">
        <v>480</v>
      </c>
      <c r="J8">
        <v>744</v>
      </c>
      <c r="K8">
        <v>605</v>
      </c>
      <c r="L8">
        <v>1234</v>
      </c>
      <c r="M8">
        <v>1226</v>
      </c>
      <c r="N8">
        <v>1347</v>
      </c>
      <c r="O8">
        <v>366</v>
      </c>
      <c r="P8">
        <v>124</v>
      </c>
      <c r="Q8">
        <v>636</v>
      </c>
      <c r="R8">
        <v>2427</v>
      </c>
      <c r="S8">
        <v>1452</v>
      </c>
      <c r="T8">
        <v>760</v>
      </c>
      <c r="U8">
        <v>786</v>
      </c>
      <c r="V8">
        <v>1955</v>
      </c>
      <c r="W8">
        <v>378</v>
      </c>
      <c r="X8">
        <v>679</v>
      </c>
      <c r="Y8">
        <v>743</v>
      </c>
      <c r="Z8">
        <v>2320</v>
      </c>
      <c r="AA8">
        <v>3063</v>
      </c>
      <c r="AB8">
        <v>2320</v>
      </c>
      <c r="AC8">
        <v>436</v>
      </c>
      <c r="AD8">
        <v>2216</v>
      </c>
      <c r="AE8">
        <v>372</v>
      </c>
      <c r="AF8">
        <v>2382</v>
      </c>
      <c r="AG8">
        <v>371</v>
      </c>
      <c r="AH8">
        <v>37</v>
      </c>
      <c r="AI8">
        <v>1775</v>
      </c>
      <c r="AJ8">
        <v>408</v>
      </c>
      <c r="AK8">
        <v>799</v>
      </c>
      <c r="AL8">
        <v>812</v>
      </c>
      <c r="AM8">
        <v>1695</v>
      </c>
      <c r="AN8">
        <v>46</v>
      </c>
      <c r="AO8">
        <v>493</v>
      </c>
      <c r="AP8">
        <v>330</v>
      </c>
      <c r="AQ8">
        <v>241</v>
      </c>
      <c r="AR8">
        <v>320</v>
      </c>
      <c r="AS8">
        <v>163</v>
      </c>
      <c r="AT8">
        <v>267</v>
      </c>
      <c r="AU8">
        <v>149</v>
      </c>
      <c r="AV8">
        <v>226</v>
      </c>
      <c r="AW8">
        <v>85</v>
      </c>
      <c r="AX8">
        <v>217</v>
      </c>
      <c r="AY8">
        <v>255</v>
      </c>
      <c r="AZ8">
        <v>231</v>
      </c>
      <c r="BA8">
        <v>167</v>
      </c>
      <c r="BB8">
        <v>248</v>
      </c>
      <c r="BC8">
        <v>148</v>
      </c>
      <c r="BD8">
        <v>16</v>
      </c>
      <c r="BE8">
        <v>375</v>
      </c>
      <c r="BF8">
        <v>2688</v>
      </c>
      <c r="BG8">
        <v>1299</v>
      </c>
      <c r="BH8">
        <v>1764</v>
      </c>
      <c r="BI8">
        <v>379</v>
      </c>
      <c r="BJ8">
        <v>365</v>
      </c>
      <c r="BK8">
        <v>369</v>
      </c>
      <c r="BL8">
        <v>93</v>
      </c>
      <c r="BM8">
        <v>253</v>
      </c>
      <c r="BN8">
        <v>690</v>
      </c>
      <c r="BO8">
        <v>1176</v>
      </c>
      <c r="BP8">
        <v>944</v>
      </c>
      <c r="BQ8">
        <v>294</v>
      </c>
      <c r="BR8">
        <v>532</v>
      </c>
      <c r="BS8">
        <v>505</v>
      </c>
      <c r="BT8">
        <v>228</v>
      </c>
      <c r="BU8">
        <v>177</v>
      </c>
      <c r="BV8">
        <v>90</v>
      </c>
      <c r="BW8">
        <v>217</v>
      </c>
      <c r="BX8">
        <v>2049</v>
      </c>
      <c r="BY8">
        <v>2031</v>
      </c>
      <c r="BZ8">
        <v>1826</v>
      </c>
    </row>
    <row r="9" spans="1:78" x14ac:dyDescent="0.25">
      <c r="A9" t="s">
        <v>103</v>
      </c>
      <c r="B9">
        <v>2976</v>
      </c>
      <c r="C9">
        <v>2465</v>
      </c>
      <c r="D9">
        <v>311</v>
      </c>
      <c r="E9">
        <v>200</v>
      </c>
      <c r="F9">
        <v>770</v>
      </c>
      <c r="G9">
        <v>1393</v>
      </c>
      <c r="H9">
        <v>812</v>
      </c>
      <c r="I9">
        <v>592</v>
      </c>
      <c r="J9">
        <v>894</v>
      </c>
      <c r="K9">
        <v>658</v>
      </c>
      <c r="L9">
        <v>833</v>
      </c>
      <c r="M9">
        <v>973</v>
      </c>
      <c r="N9">
        <v>1541</v>
      </c>
      <c r="O9">
        <v>350</v>
      </c>
      <c r="P9">
        <v>111</v>
      </c>
      <c r="Q9">
        <v>504</v>
      </c>
      <c r="R9">
        <v>2471</v>
      </c>
      <c r="S9">
        <v>1501</v>
      </c>
      <c r="T9">
        <v>778</v>
      </c>
      <c r="U9">
        <v>640</v>
      </c>
      <c r="V9">
        <v>2099</v>
      </c>
      <c r="W9">
        <v>328</v>
      </c>
      <c r="X9">
        <v>504</v>
      </c>
      <c r="Y9">
        <v>717</v>
      </c>
      <c r="Z9">
        <v>2259</v>
      </c>
      <c r="AA9">
        <v>2976</v>
      </c>
      <c r="AB9">
        <v>2259</v>
      </c>
      <c r="AC9">
        <v>434</v>
      </c>
      <c r="AD9">
        <v>2136</v>
      </c>
      <c r="AE9">
        <v>370</v>
      </c>
      <c r="AF9">
        <v>2299</v>
      </c>
      <c r="AG9">
        <v>375</v>
      </c>
      <c r="AH9">
        <v>39</v>
      </c>
      <c r="AI9">
        <v>1815</v>
      </c>
      <c r="AJ9">
        <v>369</v>
      </c>
      <c r="AK9">
        <v>727</v>
      </c>
      <c r="AL9">
        <v>805</v>
      </c>
      <c r="AM9">
        <v>1641</v>
      </c>
      <c r="AN9">
        <v>46</v>
      </c>
      <c r="AO9">
        <v>467</v>
      </c>
      <c r="AP9">
        <v>336</v>
      </c>
      <c r="AQ9">
        <v>234</v>
      </c>
      <c r="AR9">
        <v>353</v>
      </c>
      <c r="AS9">
        <v>154</v>
      </c>
      <c r="AT9">
        <v>251</v>
      </c>
      <c r="AU9">
        <v>140</v>
      </c>
      <c r="AV9">
        <v>204</v>
      </c>
      <c r="AW9">
        <v>91</v>
      </c>
      <c r="AX9">
        <v>215</v>
      </c>
      <c r="AY9">
        <v>235</v>
      </c>
      <c r="AZ9">
        <v>223</v>
      </c>
      <c r="BA9">
        <v>163</v>
      </c>
      <c r="BB9">
        <v>226</v>
      </c>
      <c r="BC9">
        <v>137</v>
      </c>
      <c r="BD9">
        <v>16</v>
      </c>
      <c r="BE9">
        <v>374</v>
      </c>
      <c r="BF9">
        <v>2602</v>
      </c>
      <c r="BG9">
        <v>1283</v>
      </c>
      <c r="BH9">
        <v>1693</v>
      </c>
      <c r="BI9">
        <v>406</v>
      </c>
      <c r="BJ9">
        <v>364</v>
      </c>
      <c r="BK9">
        <v>334</v>
      </c>
      <c r="BL9">
        <v>90</v>
      </c>
      <c r="BM9">
        <v>273</v>
      </c>
      <c r="BN9">
        <v>669</v>
      </c>
      <c r="BO9">
        <v>1139</v>
      </c>
      <c r="BP9">
        <v>894</v>
      </c>
      <c r="BQ9">
        <v>297</v>
      </c>
      <c r="BR9">
        <v>550</v>
      </c>
      <c r="BS9">
        <v>523</v>
      </c>
      <c r="BT9">
        <v>218</v>
      </c>
      <c r="BU9">
        <v>186</v>
      </c>
      <c r="BV9">
        <v>86</v>
      </c>
      <c r="BW9">
        <v>225</v>
      </c>
      <c r="BX9">
        <v>1954</v>
      </c>
      <c r="BY9">
        <v>1940</v>
      </c>
      <c r="BZ9">
        <v>1721</v>
      </c>
    </row>
    <row r="10" spans="1:78" x14ac:dyDescent="0.25">
      <c r="A10" t="s">
        <v>104</v>
      </c>
    </row>
    <row r="11" spans="1:78" x14ac:dyDescent="0.25">
      <c r="A11" t="s">
        <v>1015</v>
      </c>
      <c r="B11">
        <v>324</v>
      </c>
      <c r="C11">
        <v>250</v>
      </c>
      <c r="D11">
        <v>38</v>
      </c>
      <c r="E11">
        <v>36</v>
      </c>
      <c r="F11">
        <v>74</v>
      </c>
      <c r="G11">
        <v>139</v>
      </c>
      <c r="H11">
        <v>112</v>
      </c>
      <c r="I11">
        <v>51</v>
      </c>
      <c r="J11">
        <v>93</v>
      </c>
      <c r="K11">
        <v>75</v>
      </c>
      <c r="L11">
        <v>104</v>
      </c>
      <c r="M11">
        <v>120</v>
      </c>
      <c r="N11">
        <v>142</v>
      </c>
      <c r="O11">
        <v>48</v>
      </c>
      <c r="P11">
        <v>14</v>
      </c>
      <c r="Q11">
        <v>88</v>
      </c>
      <c r="R11">
        <v>235</v>
      </c>
      <c r="S11">
        <v>153</v>
      </c>
      <c r="T11">
        <v>73</v>
      </c>
      <c r="U11">
        <v>81</v>
      </c>
      <c r="V11">
        <v>221</v>
      </c>
      <c r="W11">
        <v>34</v>
      </c>
      <c r="X11">
        <v>66</v>
      </c>
      <c r="Y11">
        <v>94</v>
      </c>
      <c r="Z11">
        <v>230</v>
      </c>
      <c r="AA11">
        <v>324</v>
      </c>
      <c r="AB11">
        <v>230</v>
      </c>
      <c r="AC11">
        <v>45</v>
      </c>
      <c r="AD11">
        <v>246</v>
      </c>
      <c r="AE11">
        <v>28</v>
      </c>
      <c r="AF11">
        <v>233</v>
      </c>
      <c r="AG11">
        <v>75</v>
      </c>
      <c r="AH11">
        <v>5</v>
      </c>
      <c r="AI11">
        <v>201</v>
      </c>
      <c r="AJ11">
        <v>26</v>
      </c>
      <c r="AK11">
        <v>80</v>
      </c>
      <c r="AL11">
        <v>119</v>
      </c>
      <c r="AM11">
        <v>159</v>
      </c>
      <c r="AN11">
        <v>8</v>
      </c>
      <c r="AO11">
        <v>38</v>
      </c>
      <c r="AP11">
        <v>22</v>
      </c>
      <c r="AQ11">
        <v>28</v>
      </c>
      <c r="AR11">
        <v>25</v>
      </c>
      <c r="AS11">
        <v>26</v>
      </c>
      <c r="AT11">
        <v>25</v>
      </c>
      <c r="AU11">
        <v>17</v>
      </c>
      <c r="AV11">
        <v>25</v>
      </c>
      <c r="AW11">
        <v>15</v>
      </c>
      <c r="AX11">
        <v>23</v>
      </c>
      <c r="AY11">
        <v>17</v>
      </c>
      <c r="AZ11">
        <v>18</v>
      </c>
      <c r="BA11">
        <v>29</v>
      </c>
      <c r="BB11">
        <v>26</v>
      </c>
      <c r="BC11">
        <v>25</v>
      </c>
      <c r="BD11">
        <v>2</v>
      </c>
      <c r="BE11">
        <v>78</v>
      </c>
      <c r="BF11">
        <v>245</v>
      </c>
      <c r="BG11">
        <v>187</v>
      </c>
      <c r="BH11">
        <v>136</v>
      </c>
      <c r="BI11">
        <v>78</v>
      </c>
      <c r="BJ11">
        <v>55</v>
      </c>
      <c r="BK11">
        <v>33</v>
      </c>
      <c r="BL11">
        <v>15</v>
      </c>
      <c r="BM11">
        <v>56</v>
      </c>
      <c r="BN11">
        <v>98</v>
      </c>
      <c r="BO11">
        <v>107</v>
      </c>
      <c r="BP11">
        <v>63</v>
      </c>
      <c r="BQ11">
        <v>57</v>
      </c>
      <c r="BR11">
        <v>96</v>
      </c>
      <c r="BS11">
        <v>95</v>
      </c>
      <c r="BT11">
        <v>43</v>
      </c>
      <c r="BU11">
        <v>44</v>
      </c>
      <c r="BV11">
        <v>8</v>
      </c>
      <c r="BW11">
        <v>50</v>
      </c>
      <c r="BX11">
        <v>293</v>
      </c>
      <c r="BY11">
        <v>295</v>
      </c>
      <c r="BZ11">
        <v>281</v>
      </c>
    </row>
    <row r="12" spans="1:78" x14ac:dyDescent="0.25">
      <c r="B12" s="7">
        <v>0.11</v>
      </c>
      <c r="C12" s="7">
        <v>0.1</v>
      </c>
      <c r="D12" s="7">
        <v>0.12</v>
      </c>
      <c r="E12" s="7">
        <v>0.18</v>
      </c>
      <c r="F12" s="7">
        <v>0.1</v>
      </c>
      <c r="G12" s="7">
        <v>0.1</v>
      </c>
      <c r="H12" s="7">
        <v>0.14000000000000001</v>
      </c>
      <c r="I12" s="7">
        <v>0.09</v>
      </c>
      <c r="J12" s="7">
        <v>0.1</v>
      </c>
      <c r="K12" s="7">
        <v>0.11</v>
      </c>
      <c r="L12" s="7">
        <v>0.13</v>
      </c>
      <c r="M12" s="7">
        <v>0.12</v>
      </c>
      <c r="N12" s="7">
        <v>0.09</v>
      </c>
      <c r="O12" s="7">
        <v>0.14000000000000001</v>
      </c>
      <c r="P12" s="7">
        <v>0.13</v>
      </c>
      <c r="Q12" s="7">
        <v>0.18</v>
      </c>
      <c r="R12" s="7">
        <v>0.1</v>
      </c>
      <c r="S12" s="7">
        <v>0.1</v>
      </c>
      <c r="T12" s="7">
        <v>0.09</v>
      </c>
      <c r="U12" s="7">
        <v>0.13</v>
      </c>
      <c r="V12" s="7">
        <v>0.11</v>
      </c>
      <c r="W12" s="7">
        <v>0.1</v>
      </c>
      <c r="X12" s="7">
        <v>0.13</v>
      </c>
      <c r="Y12" s="7">
        <v>0.13</v>
      </c>
      <c r="Z12" s="7">
        <v>0.1</v>
      </c>
      <c r="AA12" s="7">
        <v>0.11</v>
      </c>
      <c r="AB12" s="7">
        <v>0.1</v>
      </c>
      <c r="AC12" s="7">
        <v>0.1</v>
      </c>
      <c r="AD12" s="7">
        <v>0.12</v>
      </c>
      <c r="AE12" s="7">
        <v>0.08</v>
      </c>
      <c r="AF12" s="7">
        <v>0.1</v>
      </c>
      <c r="AG12" s="7">
        <v>0.2</v>
      </c>
      <c r="AH12" s="7">
        <v>0.12</v>
      </c>
      <c r="AI12" s="7">
        <v>0.11</v>
      </c>
      <c r="AJ12" s="7">
        <v>7.0000000000000007E-2</v>
      </c>
      <c r="AK12" s="7">
        <v>0.11</v>
      </c>
      <c r="AL12" s="7">
        <v>0.15</v>
      </c>
      <c r="AM12" s="7">
        <v>0.1</v>
      </c>
      <c r="AN12" s="7">
        <v>0.17</v>
      </c>
      <c r="AO12" s="7">
        <v>0.08</v>
      </c>
      <c r="AP12" s="7">
        <v>7.0000000000000007E-2</v>
      </c>
      <c r="AQ12" s="7">
        <v>0.12</v>
      </c>
      <c r="AR12" s="7">
        <v>7.0000000000000007E-2</v>
      </c>
      <c r="AS12" s="7">
        <v>0.17</v>
      </c>
      <c r="AT12" s="7">
        <v>0.1</v>
      </c>
      <c r="AU12" s="7">
        <v>0.12</v>
      </c>
      <c r="AV12" s="7">
        <v>0.13</v>
      </c>
      <c r="AW12" s="7">
        <v>0.17</v>
      </c>
      <c r="AX12" s="7">
        <v>0.1</v>
      </c>
      <c r="AY12" s="7">
        <v>7.0000000000000007E-2</v>
      </c>
      <c r="AZ12" s="7">
        <v>0.08</v>
      </c>
      <c r="BA12" s="7">
        <v>0.18</v>
      </c>
      <c r="BB12" s="7">
        <v>0.12</v>
      </c>
      <c r="BC12" s="7">
        <v>0.19</v>
      </c>
      <c r="BD12" s="7">
        <v>0.11</v>
      </c>
      <c r="BE12" s="7">
        <v>0.21</v>
      </c>
      <c r="BF12" s="7">
        <v>0.09</v>
      </c>
      <c r="BG12" s="7">
        <v>0.15</v>
      </c>
      <c r="BH12" s="7">
        <v>0.08</v>
      </c>
      <c r="BI12" s="7">
        <v>0.19</v>
      </c>
      <c r="BJ12" s="7">
        <v>0.15</v>
      </c>
      <c r="BK12" s="7">
        <v>0.1</v>
      </c>
      <c r="BL12" s="7">
        <v>0.17</v>
      </c>
      <c r="BM12" s="7">
        <v>0.21</v>
      </c>
      <c r="BN12" s="7">
        <v>0.15</v>
      </c>
      <c r="BO12" s="7">
        <v>0.09</v>
      </c>
      <c r="BP12" s="7">
        <v>7.0000000000000007E-2</v>
      </c>
      <c r="BQ12" s="7">
        <v>0.19</v>
      </c>
      <c r="BR12" s="7">
        <v>0.17</v>
      </c>
      <c r="BS12" s="7">
        <v>0.18</v>
      </c>
      <c r="BT12" s="7">
        <v>0.2</v>
      </c>
      <c r="BU12" s="7">
        <v>0.23</v>
      </c>
      <c r="BV12" s="7">
        <v>0.09</v>
      </c>
      <c r="BW12" s="7">
        <v>0.22</v>
      </c>
      <c r="BX12" s="7">
        <v>0.15</v>
      </c>
      <c r="BY12" s="7">
        <v>0.15</v>
      </c>
      <c r="BZ12" s="7">
        <v>0.16</v>
      </c>
    </row>
    <row r="13" spans="1:78" x14ac:dyDescent="0.25">
      <c r="A13" t="s">
        <v>1016</v>
      </c>
      <c r="B13">
        <v>998</v>
      </c>
      <c r="C13">
        <v>826</v>
      </c>
      <c r="D13">
        <v>105</v>
      </c>
      <c r="E13">
        <v>67</v>
      </c>
      <c r="F13">
        <v>254</v>
      </c>
      <c r="G13">
        <v>417</v>
      </c>
      <c r="H13">
        <v>327</v>
      </c>
      <c r="I13">
        <v>180</v>
      </c>
      <c r="J13">
        <v>326</v>
      </c>
      <c r="K13">
        <v>212</v>
      </c>
      <c r="L13">
        <v>280</v>
      </c>
      <c r="M13">
        <v>323</v>
      </c>
      <c r="N13">
        <v>534</v>
      </c>
      <c r="O13">
        <v>107</v>
      </c>
      <c r="P13">
        <v>34</v>
      </c>
      <c r="Q13">
        <v>176</v>
      </c>
      <c r="R13">
        <v>822</v>
      </c>
      <c r="S13">
        <v>540</v>
      </c>
      <c r="T13">
        <v>241</v>
      </c>
      <c r="U13">
        <v>205</v>
      </c>
      <c r="V13">
        <v>689</v>
      </c>
      <c r="W13">
        <v>113</v>
      </c>
      <c r="X13">
        <v>194</v>
      </c>
      <c r="Y13">
        <v>280</v>
      </c>
      <c r="Z13">
        <v>718</v>
      </c>
      <c r="AA13">
        <v>998</v>
      </c>
      <c r="AB13">
        <v>718</v>
      </c>
      <c r="AC13">
        <v>159</v>
      </c>
      <c r="AD13">
        <v>744</v>
      </c>
      <c r="AE13">
        <v>90</v>
      </c>
      <c r="AF13">
        <v>742</v>
      </c>
      <c r="AG13">
        <v>157</v>
      </c>
      <c r="AH13">
        <v>16</v>
      </c>
      <c r="AI13">
        <v>667</v>
      </c>
      <c r="AJ13">
        <v>106</v>
      </c>
      <c r="AK13">
        <v>215</v>
      </c>
      <c r="AL13">
        <v>325</v>
      </c>
      <c r="AM13">
        <v>522</v>
      </c>
      <c r="AN13">
        <v>14</v>
      </c>
      <c r="AO13">
        <v>136</v>
      </c>
      <c r="AP13">
        <v>106</v>
      </c>
      <c r="AQ13">
        <v>96</v>
      </c>
      <c r="AR13">
        <v>79</v>
      </c>
      <c r="AS13">
        <v>62</v>
      </c>
      <c r="AT13">
        <v>91</v>
      </c>
      <c r="AU13">
        <v>51</v>
      </c>
      <c r="AV13">
        <v>65</v>
      </c>
      <c r="AW13">
        <v>27</v>
      </c>
      <c r="AX13">
        <v>75</v>
      </c>
      <c r="AY13">
        <v>92</v>
      </c>
      <c r="AZ13">
        <v>72</v>
      </c>
      <c r="BA13">
        <v>48</v>
      </c>
      <c r="BB13">
        <v>88</v>
      </c>
      <c r="BC13">
        <v>40</v>
      </c>
      <c r="BD13">
        <v>5</v>
      </c>
      <c r="BE13">
        <v>148</v>
      </c>
      <c r="BF13">
        <v>849</v>
      </c>
      <c r="BG13">
        <v>470</v>
      </c>
      <c r="BH13">
        <v>528</v>
      </c>
      <c r="BI13">
        <v>165</v>
      </c>
      <c r="BJ13">
        <v>134</v>
      </c>
      <c r="BK13">
        <v>122</v>
      </c>
      <c r="BL13">
        <v>30</v>
      </c>
      <c r="BM13">
        <v>102</v>
      </c>
      <c r="BN13">
        <v>269</v>
      </c>
      <c r="BO13">
        <v>400</v>
      </c>
      <c r="BP13">
        <v>226</v>
      </c>
      <c r="BQ13">
        <v>131</v>
      </c>
      <c r="BR13">
        <v>239</v>
      </c>
      <c r="BS13">
        <v>220</v>
      </c>
      <c r="BT13">
        <v>83</v>
      </c>
      <c r="BU13">
        <v>80</v>
      </c>
      <c r="BV13">
        <v>41</v>
      </c>
      <c r="BW13">
        <v>95</v>
      </c>
      <c r="BX13">
        <v>835</v>
      </c>
      <c r="BY13">
        <v>841</v>
      </c>
      <c r="BZ13">
        <v>777</v>
      </c>
    </row>
    <row r="14" spans="1:78" x14ac:dyDescent="0.25">
      <c r="B14" s="7">
        <v>0.34</v>
      </c>
      <c r="C14" s="7">
        <v>0.34</v>
      </c>
      <c r="D14" s="7">
        <v>0.34</v>
      </c>
      <c r="E14" s="7">
        <v>0.34</v>
      </c>
      <c r="F14" s="7">
        <v>0.33</v>
      </c>
      <c r="G14" s="7">
        <v>0.3</v>
      </c>
      <c r="H14" s="7">
        <v>0.4</v>
      </c>
      <c r="I14" s="7">
        <v>0.3</v>
      </c>
      <c r="J14" s="7">
        <v>0.36</v>
      </c>
      <c r="K14" s="7">
        <v>0.32</v>
      </c>
      <c r="L14" s="7">
        <v>0.34</v>
      </c>
      <c r="M14" s="7">
        <v>0.33</v>
      </c>
      <c r="N14" s="7">
        <v>0.35</v>
      </c>
      <c r="O14" s="7">
        <v>0.3</v>
      </c>
      <c r="P14" s="7">
        <v>0.31</v>
      </c>
      <c r="Q14" s="7">
        <v>0.35</v>
      </c>
      <c r="R14" s="7">
        <v>0.33</v>
      </c>
      <c r="S14" s="7">
        <v>0.36</v>
      </c>
      <c r="T14" s="7">
        <v>0.31</v>
      </c>
      <c r="U14" s="7">
        <v>0.32</v>
      </c>
      <c r="V14" s="7">
        <v>0.33</v>
      </c>
      <c r="W14" s="7">
        <v>0.34</v>
      </c>
      <c r="X14" s="7">
        <v>0.38</v>
      </c>
      <c r="Y14" s="7">
        <v>0.39</v>
      </c>
      <c r="Z14" s="7">
        <v>0.32</v>
      </c>
      <c r="AA14" s="7">
        <v>0.34</v>
      </c>
      <c r="AB14" s="7">
        <v>0.32</v>
      </c>
      <c r="AC14" s="7">
        <v>0.37</v>
      </c>
      <c r="AD14" s="7">
        <v>0.35</v>
      </c>
      <c r="AE14" s="7">
        <v>0.24</v>
      </c>
      <c r="AF14" s="7">
        <v>0.32</v>
      </c>
      <c r="AG14" s="7">
        <v>0.42</v>
      </c>
      <c r="AH14" s="7">
        <v>0.4</v>
      </c>
      <c r="AI14" s="7">
        <v>0.37</v>
      </c>
      <c r="AJ14" s="7">
        <v>0.28999999999999998</v>
      </c>
      <c r="AK14" s="7">
        <v>0.3</v>
      </c>
      <c r="AL14" s="7">
        <v>0.4</v>
      </c>
      <c r="AM14" s="7">
        <v>0.32</v>
      </c>
      <c r="AN14" s="7">
        <v>0.28999999999999998</v>
      </c>
      <c r="AO14" s="7">
        <v>0.28999999999999998</v>
      </c>
      <c r="AP14" s="7">
        <v>0.32</v>
      </c>
      <c r="AQ14" s="7">
        <v>0.41</v>
      </c>
      <c r="AR14" s="7">
        <v>0.22</v>
      </c>
      <c r="AS14" s="7">
        <v>0.4</v>
      </c>
      <c r="AT14" s="7">
        <v>0.36</v>
      </c>
      <c r="AU14" s="7">
        <v>0.36</v>
      </c>
      <c r="AV14" s="7">
        <v>0.32</v>
      </c>
      <c r="AW14" s="7">
        <v>0.3</v>
      </c>
      <c r="AX14" s="7">
        <v>0.35</v>
      </c>
      <c r="AY14" s="7">
        <v>0.39</v>
      </c>
      <c r="AZ14" s="7">
        <v>0.33</v>
      </c>
      <c r="BA14" s="7">
        <v>0.28999999999999998</v>
      </c>
      <c r="BB14" s="7">
        <v>0.39</v>
      </c>
      <c r="BC14" s="7">
        <v>0.28999999999999998</v>
      </c>
      <c r="BD14" s="7">
        <v>0.32</v>
      </c>
      <c r="BE14" s="7">
        <v>0.4</v>
      </c>
      <c r="BF14" s="7">
        <v>0.33</v>
      </c>
      <c r="BG14" s="7">
        <v>0.37</v>
      </c>
      <c r="BH14" s="7">
        <v>0.31</v>
      </c>
      <c r="BI14" s="7">
        <v>0.41</v>
      </c>
      <c r="BJ14" s="7">
        <v>0.37</v>
      </c>
      <c r="BK14" s="7">
        <v>0.36</v>
      </c>
      <c r="BL14" s="7">
        <v>0.33</v>
      </c>
      <c r="BM14" s="7">
        <v>0.37</v>
      </c>
      <c r="BN14" s="7">
        <v>0.4</v>
      </c>
      <c r="BO14" s="7">
        <v>0.35</v>
      </c>
      <c r="BP14" s="7">
        <v>0.25</v>
      </c>
      <c r="BQ14" s="7">
        <v>0.44</v>
      </c>
      <c r="BR14" s="7">
        <v>0.43</v>
      </c>
      <c r="BS14" s="7">
        <v>0.42</v>
      </c>
      <c r="BT14" s="7">
        <v>0.38</v>
      </c>
      <c r="BU14" s="7">
        <v>0.43</v>
      </c>
      <c r="BV14" s="7">
        <v>0.47</v>
      </c>
      <c r="BW14" s="7">
        <v>0.42</v>
      </c>
      <c r="BX14" s="7">
        <v>0.43</v>
      </c>
      <c r="BY14" s="7">
        <v>0.43</v>
      </c>
      <c r="BZ14" s="7">
        <v>0.45</v>
      </c>
    </row>
    <row r="15" spans="1:78" x14ac:dyDescent="0.25">
      <c r="A15" t="s">
        <v>1017</v>
      </c>
      <c r="B15">
        <v>860</v>
      </c>
      <c r="C15">
        <v>721</v>
      </c>
      <c r="D15">
        <v>84</v>
      </c>
      <c r="E15">
        <v>55</v>
      </c>
      <c r="F15">
        <v>274</v>
      </c>
      <c r="G15">
        <v>402</v>
      </c>
      <c r="H15">
        <v>184</v>
      </c>
      <c r="I15">
        <v>177</v>
      </c>
      <c r="J15">
        <v>252</v>
      </c>
      <c r="K15">
        <v>189</v>
      </c>
      <c r="L15">
        <v>241</v>
      </c>
      <c r="M15">
        <v>281</v>
      </c>
      <c r="N15">
        <v>435</v>
      </c>
      <c r="O15">
        <v>106</v>
      </c>
      <c r="P15">
        <v>38</v>
      </c>
      <c r="Q15">
        <v>103</v>
      </c>
      <c r="R15">
        <v>757</v>
      </c>
      <c r="S15">
        <v>392</v>
      </c>
      <c r="T15">
        <v>252</v>
      </c>
      <c r="U15">
        <v>200</v>
      </c>
      <c r="V15">
        <v>619</v>
      </c>
      <c r="W15">
        <v>102</v>
      </c>
      <c r="X15">
        <v>132</v>
      </c>
      <c r="Y15">
        <v>171</v>
      </c>
      <c r="Z15">
        <v>690</v>
      </c>
      <c r="AA15">
        <v>860</v>
      </c>
      <c r="AB15">
        <v>690</v>
      </c>
      <c r="AC15">
        <v>112</v>
      </c>
      <c r="AD15">
        <v>606</v>
      </c>
      <c r="AE15">
        <v>129</v>
      </c>
      <c r="AF15">
        <v>688</v>
      </c>
      <c r="AG15">
        <v>71</v>
      </c>
      <c r="AH15">
        <v>11</v>
      </c>
      <c r="AI15">
        <v>493</v>
      </c>
      <c r="AJ15">
        <v>117</v>
      </c>
      <c r="AK15">
        <v>235</v>
      </c>
      <c r="AL15">
        <v>181</v>
      </c>
      <c r="AM15">
        <v>519</v>
      </c>
      <c r="AN15">
        <v>13</v>
      </c>
      <c r="AO15">
        <v>140</v>
      </c>
      <c r="AP15">
        <v>119</v>
      </c>
      <c r="AQ15">
        <v>62</v>
      </c>
      <c r="AR15">
        <v>151</v>
      </c>
      <c r="AS15">
        <v>33</v>
      </c>
      <c r="AT15">
        <v>63</v>
      </c>
      <c r="AU15">
        <v>33</v>
      </c>
      <c r="AV15">
        <v>52</v>
      </c>
      <c r="AW15">
        <v>24</v>
      </c>
      <c r="AX15">
        <v>59</v>
      </c>
      <c r="AY15">
        <v>53</v>
      </c>
      <c r="AZ15">
        <v>66</v>
      </c>
      <c r="BA15">
        <v>49</v>
      </c>
      <c r="BB15">
        <v>61</v>
      </c>
      <c r="BC15">
        <v>32</v>
      </c>
      <c r="BD15">
        <v>2</v>
      </c>
      <c r="BE15">
        <v>74</v>
      </c>
      <c r="BF15">
        <v>786</v>
      </c>
      <c r="BG15">
        <v>308</v>
      </c>
      <c r="BH15">
        <v>553</v>
      </c>
      <c r="BI15">
        <v>82</v>
      </c>
      <c r="BJ15">
        <v>79</v>
      </c>
      <c r="BK15">
        <v>87</v>
      </c>
      <c r="BL15">
        <v>26</v>
      </c>
      <c r="BM15">
        <v>56</v>
      </c>
      <c r="BN15">
        <v>145</v>
      </c>
      <c r="BO15">
        <v>327</v>
      </c>
      <c r="BP15">
        <v>333</v>
      </c>
      <c r="BQ15">
        <v>54</v>
      </c>
      <c r="BR15">
        <v>97</v>
      </c>
      <c r="BS15">
        <v>95</v>
      </c>
      <c r="BT15">
        <v>46</v>
      </c>
      <c r="BU15">
        <v>30</v>
      </c>
      <c r="BV15">
        <v>19</v>
      </c>
      <c r="BW15">
        <v>37</v>
      </c>
      <c r="BX15">
        <v>511</v>
      </c>
      <c r="BY15">
        <v>500</v>
      </c>
      <c r="BZ15">
        <v>438</v>
      </c>
    </row>
    <row r="16" spans="1:78" x14ac:dyDescent="0.25">
      <c r="B16" s="7">
        <v>0.28999999999999998</v>
      </c>
      <c r="C16" s="7">
        <v>0.28999999999999998</v>
      </c>
      <c r="D16" s="7">
        <v>0.27</v>
      </c>
      <c r="E16" s="7">
        <v>0.28000000000000003</v>
      </c>
      <c r="F16" s="7">
        <v>0.36</v>
      </c>
      <c r="G16" s="7">
        <v>0.28999999999999998</v>
      </c>
      <c r="H16" s="7">
        <v>0.23</v>
      </c>
      <c r="I16" s="7">
        <v>0.3</v>
      </c>
      <c r="J16" s="7">
        <v>0.28000000000000003</v>
      </c>
      <c r="K16" s="7">
        <v>0.28999999999999998</v>
      </c>
      <c r="L16" s="7">
        <v>0.28999999999999998</v>
      </c>
      <c r="M16" s="7">
        <v>0.28999999999999998</v>
      </c>
      <c r="N16" s="7">
        <v>0.28000000000000003</v>
      </c>
      <c r="O16" s="7">
        <v>0.3</v>
      </c>
      <c r="P16" s="7">
        <v>0.34</v>
      </c>
      <c r="Q16" s="7">
        <v>0.2</v>
      </c>
      <c r="R16" s="7">
        <v>0.31</v>
      </c>
      <c r="S16" s="7">
        <v>0.26</v>
      </c>
      <c r="T16" s="7">
        <v>0.32</v>
      </c>
      <c r="U16" s="7">
        <v>0.31</v>
      </c>
      <c r="V16" s="7">
        <v>0.28999999999999998</v>
      </c>
      <c r="W16" s="7">
        <v>0.31</v>
      </c>
      <c r="X16" s="7">
        <v>0.26</v>
      </c>
      <c r="Y16" s="7">
        <v>0.24</v>
      </c>
      <c r="Z16" s="7">
        <v>0.31</v>
      </c>
      <c r="AA16" s="7">
        <v>0.28999999999999998</v>
      </c>
      <c r="AB16" s="7">
        <v>0.31</v>
      </c>
      <c r="AC16" s="7">
        <v>0.26</v>
      </c>
      <c r="AD16" s="7">
        <v>0.28000000000000003</v>
      </c>
      <c r="AE16" s="7">
        <v>0.35</v>
      </c>
      <c r="AF16" s="7">
        <v>0.3</v>
      </c>
      <c r="AG16" s="7">
        <v>0.19</v>
      </c>
      <c r="AH16" s="7">
        <v>0.27</v>
      </c>
      <c r="AI16" s="7">
        <v>0.27</v>
      </c>
      <c r="AJ16" s="7">
        <v>0.32</v>
      </c>
      <c r="AK16" s="7">
        <v>0.32</v>
      </c>
      <c r="AL16" s="7">
        <v>0.23</v>
      </c>
      <c r="AM16" s="7">
        <v>0.32</v>
      </c>
      <c r="AN16" s="7">
        <v>0.28000000000000003</v>
      </c>
      <c r="AO16" s="7">
        <v>0.3</v>
      </c>
      <c r="AP16" s="7">
        <v>0.35</v>
      </c>
      <c r="AQ16" s="7">
        <v>0.27</v>
      </c>
      <c r="AR16" s="7">
        <v>0.43</v>
      </c>
      <c r="AS16" s="7">
        <v>0.21</v>
      </c>
      <c r="AT16" s="7">
        <v>0.25</v>
      </c>
      <c r="AU16" s="7">
        <v>0.24</v>
      </c>
      <c r="AV16" s="7">
        <v>0.25</v>
      </c>
      <c r="AW16" s="7">
        <v>0.26</v>
      </c>
      <c r="AX16" s="7">
        <v>0.28000000000000003</v>
      </c>
      <c r="AY16" s="7">
        <v>0.23</v>
      </c>
      <c r="AZ16" s="7">
        <v>0.3</v>
      </c>
      <c r="BA16" s="7">
        <v>0.3</v>
      </c>
      <c r="BB16" s="7">
        <v>0.27</v>
      </c>
      <c r="BC16" s="7">
        <v>0.23</v>
      </c>
      <c r="BD16" s="7">
        <v>0.16</v>
      </c>
      <c r="BE16" s="7">
        <v>0.2</v>
      </c>
      <c r="BF16" s="7">
        <v>0.3</v>
      </c>
      <c r="BG16" s="7">
        <v>0.24</v>
      </c>
      <c r="BH16" s="7">
        <v>0.33</v>
      </c>
      <c r="BI16" s="7">
        <v>0.2</v>
      </c>
      <c r="BJ16" s="7">
        <v>0.22</v>
      </c>
      <c r="BK16" s="7">
        <v>0.26</v>
      </c>
      <c r="BL16" s="7">
        <v>0.28999999999999998</v>
      </c>
      <c r="BM16" s="7">
        <v>0.2</v>
      </c>
      <c r="BN16" s="7">
        <v>0.22</v>
      </c>
      <c r="BO16" s="7">
        <v>0.28999999999999998</v>
      </c>
      <c r="BP16" s="7">
        <v>0.37</v>
      </c>
      <c r="BQ16" s="7">
        <v>0.18</v>
      </c>
      <c r="BR16" s="7">
        <v>0.18</v>
      </c>
      <c r="BS16" s="7">
        <v>0.18</v>
      </c>
      <c r="BT16" s="7">
        <v>0.21</v>
      </c>
      <c r="BU16" s="7">
        <v>0.16</v>
      </c>
      <c r="BV16" s="7">
        <v>0.22</v>
      </c>
      <c r="BW16" s="7">
        <v>0.16</v>
      </c>
      <c r="BX16" s="7">
        <v>0.26</v>
      </c>
      <c r="BY16" s="7">
        <v>0.26</v>
      </c>
      <c r="BZ16" s="7">
        <v>0.25</v>
      </c>
    </row>
    <row r="17" spans="1:78" x14ac:dyDescent="0.25">
      <c r="A17" t="s">
        <v>1018</v>
      </c>
      <c r="B17">
        <v>429</v>
      </c>
      <c r="C17">
        <v>368</v>
      </c>
      <c r="D17">
        <v>37</v>
      </c>
      <c r="E17">
        <v>23</v>
      </c>
      <c r="F17">
        <v>91</v>
      </c>
      <c r="G17">
        <v>240</v>
      </c>
      <c r="H17">
        <v>97</v>
      </c>
      <c r="I17">
        <v>115</v>
      </c>
      <c r="J17">
        <v>125</v>
      </c>
      <c r="K17">
        <v>99</v>
      </c>
      <c r="L17">
        <v>90</v>
      </c>
      <c r="M17">
        <v>129</v>
      </c>
      <c r="N17">
        <v>258</v>
      </c>
      <c r="O17">
        <v>33</v>
      </c>
      <c r="P17">
        <v>9</v>
      </c>
      <c r="Q17">
        <v>72</v>
      </c>
      <c r="R17">
        <v>357</v>
      </c>
      <c r="S17">
        <v>239</v>
      </c>
      <c r="T17">
        <v>112</v>
      </c>
      <c r="U17">
        <v>70</v>
      </c>
      <c r="V17">
        <v>338</v>
      </c>
      <c r="W17">
        <v>42</v>
      </c>
      <c r="X17">
        <v>48</v>
      </c>
      <c r="Y17">
        <v>98</v>
      </c>
      <c r="Z17">
        <v>331</v>
      </c>
      <c r="AA17">
        <v>429</v>
      </c>
      <c r="AB17">
        <v>331</v>
      </c>
      <c r="AC17">
        <v>73</v>
      </c>
      <c r="AD17">
        <v>307</v>
      </c>
      <c r="AE17">
        <v>49</v>
      </c>
      <c r="AF17">
        <v>346</v>
      </c>
      <c r="AG17">
        <v>52</v>
      </c>
      <c r="AH17">
        <v>5</v>
      </c>
      <c r="AI17">
        <v>271</v>
      </c>
      <c r="AJ17">
        <v>57</v>
      </c>
      <c r="AK17">
        <v>95</v>
      </c>
      <c r="AL17">
        <v>121</v>
      </c>
      <c r="AM17">
        <v>233</v>
      </c>
      <c r="AN17">
        <v>7</v>
      </c>
      <c r="AO17">
        <v>67</v>
      </c>
      <c r="AP17">
        <v>58</v>
      </c>
      <c r="AQ17">
        <v>28</v>
      </c>
      <c r="AR17">
        <v>53</v>
      </c>
      <c r="AS17">
        <v>15</v>
      </c>
      <c r="AT17">
        <v>47</v>
      </c>
      <c r="AU17">
        <v>17</v>
      </c>
      <c r="AV17">
        <v>31</v>
      </c>
      <c r="AW17">
        <v>11</v>
      </c>
      <c r="AX17">
        <v>24</v>
      </c>
      <c r="AY17">
        <v>42</v>
      </c>
      <c r="AZ17">
        <v>32</v>
      </c>
      <c r="BA17">
        <v>19</v>
      </c>
      <c r="BB17">
        <v>27</v>
      </c>
      <c r="BC17">
        <v>18</v>
      </c>
      <c r="BD17">
        <v>5</v>
      </c>
      <c r="BE17">
        <v>34</v>
      </c>
      <c r="BF17">
        <v>394</v>
      </c>
      <c r="BG17">
        <v>178</v>
      </c>
      <c r="BH17">
        <v>251</v>
      </c>
      <c r="BI17">
        <v>48</v>
      </c>
      <c r="BJ17">
        <v>52</v>
      </c>
      <c r="BK17">
        <v>51</v>
      </c>
      <c r="BL17">
        <v>14</v>
      </c>
      <c r="BM17">
        <v>36</v>
      </c>
      <c r="BN17">
        <v>88</v>
      </c>
      <c r="BO17">
        <v>183</v>
      </c>
      <c r="BP17">
        <v>122</v>
      </c>
      <c r="BQ17">
        <v>33</v>
      </c>
      <c r="BR17">
        <v>64</v>
      </c>
      <c r="BS17">
        <v>64</v>
      </c>
      <c r="BT17">
        <v>20</v>
      </c>
      <c r="BU17">
        <v>15</v>
      </c>
      <c r="BV17">
        <v>13</v>
      </c>
      <c r="BW17">
        <v>25</v>
      </c>
      <c r="BX17">
        <v>187</v>
      </c>
      <c r="BY17">
        <v>175</v>
      </c>
      <c r="BZ17">
        <v>128</v>
      </c>
    </row>
    <row r="18" spans="1:78" x14ac:dyDescent="0.25">
      <c r="B18" s="7">
        <v>0.14000000000000001</v>
      </c>
      <c r="C18" s="7">
        <v>0.15</v>
      </c>
      <c r="D18" s="7">
        <v>0.12</v>
      </c>
      <c r="E18" s="7">
        <v>0.12</v>
      </c>
      <c r="F18" s="7">
        <v>0.12</v>
      </c>
      <c r="G18" s="7">
        <v>0.17</v>
      </c>
      <c r="H18" s="7">
        <v>0.12</v>
      </c>
      <c r="I18" s="7">
        <v>0.19</v>
      </c>
      <c r="J18" s="7">
        <v>0.14000000000000001</v>
      </c>
      <c r="K18" s="7">
        <v>0.15</v>
      </c>
      <c r="L18" s="7">
        <v>0.11</v>
      </c>
      <c r="M18" s="7">
        <v>0.13</v>
      </c>
      <c r="N18" s="7">
        <v>0.17</v>
      </c>
      <c r="O18" s="7">
        <v>0.09</v>
      </c>
      <c r="P18" s="7">
        <v>0.08</v>
      </c>
      <c r="Q18" s="7">
        <v>0.14000000000000001</v>
      </c>
      <c r="R18" s="7">
        <v>0.14000000000000001</v>
      </c>
      <c r="S18" s="7">
        <v>0.16</v>
      </c>
      <c r="T18" s="7">
        <v>0.14000000000000001</v>
      </c>
      <c r="U18" s="7">
        <v>0.11</v>
      </c>
      <c r="V18" s="7">
        <v>0.16</v>
      </c>
      <c r="W18" s="7">
        <v>0.13</v>
      </c>
      <c r="X18" s="7">
        <v>0.09</v>
      </c>
      <c r="Y18" s="7">
        <v>0.14000000000000001</v>
      </c>
      <c r="Z18" s="7">
        <v>0.15</v>
      </c>
      <c r="AA18" s="7">
        <v>0.14000000000000001</v>
      </c>
      <c r="AB18" s="7">
        <v>0.15</v>
      </c>
      <c r="AC18" s="7">
        <v>0.17</v>
      </c>
      <c r="AD18" s="7">
        <v>0.14000000000000001</v>
      </c>
      <c r="AE18" s="7">
        <v>0.13</v>
      </c>
      <c r="AF18" s="7">
        <v>0.15</v>
      </c>
      <c r="AG18" s="7">
        <v>0.14000000000000001</v>
      </c>
      <c r="AH18" s="7">
        <v>0.13</v>
      </c>
      <c r="AI18" s="7">
        <v>0.15</v>
      </c>
      <c r="AJ18" s="7">
        <v>0.15</v>
      </c>
      <c r="AK18" s="7">
        <v>0.13</v>
      </c>
      <c r="AL18" s="7">
        <v>0.15</v>
      </c>
      <c r="AM18" s="7">
        <v>0.14000000000000001</v>
      </c>
      <c r="AN18" s="7">
        <v>0.16</v>
      </c>
      <c r="AO18" s="7">
        <v>0.14000000000000001</v>
      </c>
      <c r="AP18" s="7">
        <v>0.17</v>
      </c>
      <c r="AQ18" s="7">
        <v>0.12</v>
      </c>
      <c r="AR18" s="7">
        <v>0.15</v>
      </c>
      <c r="AS18" s="7">
        <v>0.1</v>
      </c>
      <c r="AT18" s="7">
        <v>0.19</v>
      </c>
      <c r="AU18" s="7">
        <v>0.12</v>
      </c>
      <c r="AV18" s="7">
        <v>0.15</v>
      </c>
      <c r="AW18" s="7">
        <v>0.12</v>
      </c>
      <c r="AX18" s="7">
        <v>0.11</v>
      </c>
      <c r="AY18" s="7">
        <v>0.18</v>
      </c>
      <c r="AZ18" s="7">
        <v>0.15</v>
      </c>
      <c r="BA18" s="7">
        <v>0.12</v>
      </c>
      <c r="BB18" s="7">
        <v>0.12</v>
      </c>
      <c r="BC18" s="7">
        <v>0.13</v>
      </c>
      <c r="BD18" s="7">
        <v>0.33</v>
      </c>
      <c r="BE18" s="7">
        <v>0.09</v>
      </c>
      <c r="BF18" s="7">
        <v>0.15</v>
      </c>
      <c r="BG18" s="7">
        <v>0.14000000000000001</v>
      </c>
      <c r="BH18" s="7">
        <v>0.15</v>
      </c>
      <c r="BI18" s="7">
        <v>0.12</v>
      </c>
      <c r="BJ18" s="7">
        <v>0.14000000000000001</v>
      </c>
      <c r="BK18" s="7">
        <v>0.15</v>
      </c>
      <c r="BL18" s="7">
        <v>0.15</v>
      </c>
      <c r="BM18" s="7">
        <v>0.13</v>
      </c>
      <c r="BN18" s="7">
        <v>0.13</v>
      </c>
      <c r="BO18" s="7">
        <v>0.16</v>
      </c>
      <c r="BP18" s="7">
        <v>0.14000000000000001</v>
      </c>
      <c r="BQ18" s="7">
        <v>0.11</v>
      </c>
      <c r="BR18" s="7">
        <v>0.12</v>
      </c>
      <c r="BS18" s="7">
        <v>0.12</v>
      </c>
      <c r="BT18" s="7">
        <v>0.09</v>
      </c>
      <c r="BU18" s="7">
        <v>0.08</v>
      </c>
      <c r="BV18" s="7">
        <v>0.16</v>
      </c>
      <c r="BW18" s="7">
        <v>0.11</v>
      </c>
      <c r="BX18" s="7">
        <v>0.1</v>
      </c>
      <c r="BY18" s="7">
        <v>0.09</v>
      </c>
      <c r="BZ18" s="7">
        <v>7.0000000000000007E-2</v>
      </c>
    </row>
    <row r="19" spans="1:78" x14ac:dyDescent="0.25">
      <c r="A19" t="s">
        <v>1019</v>
      </c>
      <c r="B19">
        <v>180</v>
      </c>
      <c r="C19">
        <v>138</v>
      </c>
      <c r="D19">
        <v>34</v>
      </c>
      <c r="E19">
        <v>8</v>
      </c>
      <c r="F19">
        <v>40</v>
      </c>
      <c r="G19">
        <v>112</v>
      </c>
      <c r="H19">
        <v>28</v>
      </c>
      <c r="I19">
        <v>47</v>
      </c>
      <c r="J19">
        <v>50</v>
      </c>
      <c r="K19">
        <v>37</v>
      </c>
      <c r="L19">
        <v>46</v>
      </c>
      <c r="M19">
        <v>54</v>
      </c>
      <c r="N19">
        <v>102</v>
      </c>
      <c r="O19">
        <v>22</v>
      </c>
      <c r="P19">
        <v>2</v>
      </c>
      <c r="Q19">
        <v>38</v>
      </c>
      <c r="R19">
        <v>142</v>
      </c>
      <c r="S19">
        <v>84</v>
      </c>
      <c r="T19">
        <v>56</v>
      </c>
      <c r="U19">
        <v>37</v>
      </c>
      <c r="V19">
        <v>141</v>
      </c>
      <c r="W19">
        <v>21</v>
      </c>
      <c r="X19">
        <v>19</v>
      </c>
      <c r="Y19">
        <v>45</v>
      </c>
      <c r="Z19">
        <v>135</v>
      </c>
      <c r="AA19">
        <v>180</v>
      </c>
      <c r="AB19">
        <v>135</v>
      </c>
      <c r="AC19">
        <v>32</v>
      </c>
      <c r="AD19">
        <v>123</v>
      </c>
      <c r="AE19">
        <v>24</v>
      </c>
      <c r="AF19">
        <v>156</v>
      </c>
      <c r="AG19">
        <v>10</v>
      </c>
      <c r="AH19">
        <v>1</v>
      </c>
      <c r="AI19">
        <v>85</v>
      </c>
      <c r="AJ19">
        <v>36</v>
      </c>
      <c r="AK19">
        <v>54</v>
      </c>
      <c r="AL19">
        <v>35</v>
      </c>
      <c r="AM19">
        <v>116</v>
      </c>
      <c r="AN19">
        <v>1</v>
      </c>
      <c r="AO19">
        <v>26</v>
      </c>
      <c r="AP19">
        <v>11</v>
      </c>
      <c r="AQ19">
        <v>10</v>
      </c>
      <c r="AR19">
        <v>21</v>
      </c>
      <c r="AS19">
        <v>6</v>
      </c>
      <c r="AT19">
        <v>15</v>
      </c>
      <c r="AU19">
        <v>11</v>
      </c>
      <c r="AV19">
        <v>18</v>
      </c>
      <c r="AW19">
        <v>9</v>
      </c>
      <c r="AX19">
        <v>24</v>
      </c>
      <c r="AY19">
        <v>17</v>
      </c>
      <c r="AZ19">
        <v>11</v>
      </c>
      <c r="BA19">
        <v>10</v>
      </c>
      <c r="BB19">
        <v>6</v>
      </c>
      <c r="BC19">
        <v>11</v>
      </c>
      <c r="BD19">
        <v>0</v>
      </c>
      <c r="BE19">
        <v>23</v>
      </c>
      <c r="BF19">
        <v>157</v>
      </c>
      <c r="BG19">
        <v>73</v>
      </c>
      <c r="BH19">
        <v>107</v>
      </c>
      <c r="BI19">
        <v>21</v>
      </c>
      <c r="BJ19">
        <v>31</v>
      </c>
      <c r="BK19">
        <v>19</v>
      </c>
      <c r="BL19">
        <v>2</v>
      </c>
      <c r="BM19">
        <v>20</v>
      </c>
      <c r="BN19">
        <v>49</v>
      </c>
      <c r="BO19">
        <v>65</v>
      </c>
      <c r="BP19">
        <v>46</v>
      </c>
      <c r="BQ19">
        <v>11</v>
      </c>
      <c r="BR19">
        <v>40</v>
      </c>
      <c r="BS19">
        <v>32</v>
      </c>
      <c r="BT19">
        <v>12</v>
      </c>
      <c r="BU19">
        <v>13</v>
      </c>
      <c r="BV19">
        <v>3</v>
      </c>
      <c r="BW19">
        <v>8</v>
      </c>
      <c r="BX19">
        <v>44</v>
      </c>
      <c r="BY19">
        <v>51</v>
      </c>
      <c r="BZ19">
        <v>31</v>
      </c>
    </row>
    <row r="20" spans="1:78" x14ac:dyDescent="0.25">
      <c r="B20" s="7">
        <v>0.06</v>
      </c>
      <c r="C20" s="7">
        <v>0.06</v>
      </c>
      <c r="D20" s="7">
        <v>0.11</v>
      </c>
      <c r="E20" s="7">
        <v>0.04</v>
      </c>
      <c r="F20" s="7">
        <v>0.05</v>
      </c>
      <c r="G20" s="7">
        <v>0.08</v>
      </c>
      <c r="H20" s="7">
        <v>0.03</v>
      </c>
      <c r="I20" s="7">
        <v>0.08</v>
      </c>
      <c r="J20" s="7">
        <v>0.06</v>
      </c>
      <c r="K20" s="7">
        <v>0.06</v>
      </c>
      <c r="L20" s="7">
        <v>0.06</v>
      </c>
      <c r="M20" s="7">
        <v>0.06</v>
      </c>
      <c r="N20" s="7">
        <v>7.0000000000000007E-2</v>
      </c>
      <c r="O20" s="7">
        <v>0.06</v>
      </c>
      <c r="P20" s="7">
        <v>0.02</v>
      </c>
      <c r="Q20" s="7">
        <v>7.0000000000000007E-2</v>
      </c>
      <c r="R20" s="7">
        <v>0.06</v>
      </c>
      <c r="S20" s="7">
        <v>0.06</v>
      </c>
      <c r="T20" s="7">
        <v>7.0000000000000007E-2</v>
      </c>
      <c r="U20" s="7">
        <v>0.06</v>
      </c>
      <c r="V20" s="7">
        <v>7.0000000000000007E-2</v>
      </c>
      <c r="W20" s="7">
        <v>0.06</v>
      </c>
      <c r="X20" s="7">
        <v>0.04</v>
      </c>
      <c r="Y20" s="7">
        <v>0.06</v>
      </c>
      <c r="Z20" s="7">
        <v>0.06</v>
      </c>
      <c r="AA20" s="7">
        <v>0.06</v>
      </c>
      <c r="AB20" s="7">
        <v>0.06</v>
      </c>
      <c r="AC20" s="7">
        <v>7.0000000000000007E-2</v>
      </c>
      <c r="AD20" s="7">
        <v>0.06</v>
      </c>
      <c r="AE20" s="7">
        <v>0.06</v>
      </c>
      <c r="AF20" s="7">
        <v>7.0000000000000007E-2</v>
      </c>
      <c r="AG20" s="7">
        <v>0.03</v>
      </c>
      <c r="AH20" s="7">
        <v>0.01</v>
      </c>
      <c r="AI20" s="7">
        <v>0.05</v>
      </c>
      <c r="AJ20" s="7">
        <v>0.1</v>
      </c>
      <c r="AK20" s="7">
        <v>7.0000000000000007E-2</v>
      </c>
      <c r="AL20" s="7">
        <v>0.04</v>
      </c>
      <c r="AM20" s="7">
        <v>7.0000000000000007E-2</v>
      </c>
      <c r="AN20" s="7">
        <v>0.03</v>
      </c>
      <c r="AO20" s="7">
        <v>0.06</v>
      </c>
      <c r="AP20" s="7">
        <v>0.03</v>
      </c>
      <c r="AQ20" s="7">
        <v>0.04</v>
      </c>
      <c r="AR20" s="7">
        <v>0.06</v>
      </c>
      <c r="AS20" s="7">
        <v>0.04</v>
      </c>
      <c r="AT20" s="7">
        <v>0.06</v>
      </c>
      <c r="AU20" s="7">
        <v>0.08</v>
      </c>
      <c r="AV20" s="7">
        <v>0.09</v>
      </c>
      <c r="AW20" s="7">
        <v>0.1</v>
      </c>
      <c r="AX20" s="7">
        <v>0.11</v>
      </c>
      <c r="AY20" s="7">
        <v>7.0000000000000007E-2</v>
      </c>
      <c r="AZ20" s="7">
        <v>0.05</v>
      </c>
      <c r="BA20" s="7">
        <v>0.06</v>
      </c>
      <c r="BB20" s="7">
        <v>0.03</v>
      </c>
      <c r="BC20" s="7">
        <v>0.08</v>
      </c>
      <c r="BD20" t="s">
        <v>108</v>
      </c>
      <c r="BE20" s="7">
        <v>0.06</v>
      </c>
      <c r="BF20" s="7">
        <v>0.06</v>
      </c>
      <c r="BG20" s="7">
        <v>0.06</v>
      </c>
      <c r="BH20" s="7">
        <v>0.06</v>
      </c>
      <c r="BI20" s="7">
        <v>0.05</v>
      </c>
      <c r="BJ20" s="7">
        <v>0.09</v>
      </c>
      <c r="BK20" s="7">
        <v>0.06</v>
      </c>
      <c r="BL20" s="7">
        <v>0.02</v>
      </c>
      <c r="BM20" s="7">
        <v>7.0000000000000007E-2</v>
      </c>
      <c r="BN20" s="7">
        <v>7.0000000000000007E-2</v>
      </c>
      <c r="BO20" s="7">
        <v>0.06</v>
      </c>
      <c r="BP20" s="7">
        <v>0.05</v>
      </c>
      <c r="BQ20" s="7">
        <v>0.04</v>
      </c>
      <c r="BR20" s="7">
        <v>7.0000000000000007E-2</v>
      </c>
      <c r="BS20" s="7">
        <v>0.06</v>
      </c>
      <c r="BT20" s="7">
        <v>0.06</v>
      </c>
      <c r="BU20" s="7">
        <v>7.0000000000000007E-2</v>
      </c>
      <c r="BV20" s="7">
        <v>0.03</v>
      </c>
      <c r="BW20" s="7">
        <v>0.04</v>
      </c>
      <c r="BX20" s="7">
        <v>0.02</v>
      </c>
      <c r="BY20" s="7">
        <v>0.03</v>
      </c>
      <c r="BZ20" s="7">
        <v>0.02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1020</v>
      </c>
      <c r="B23">
        <v>1322</v>
      </c>
      <c r="C23">
        <v>1076</v>
      </c>
      <c r="D23">
        <v>142</v>
      </c>
      <c r="E23">
        <v>103</v>
      </c>
      <c r="F23">
        <v>327</v>
      </c>
      <c r="G23">
        <v>556</v>
      </c>
      <c r="H23">
        <v>439</v>
      </c>
      <c r="I23">
        <v>232</v>
      </c>
      <c r="J23">
        <v>419</v>
      </c>
      <c r="K23">
        <v>287</v>
      </c>
      <c r="L23">
        <v>384</v>
      </c>
      <c r="M23">
        <v>443</v>
      </c>
      <c r="N23">
        <v>676</v>
      </c>
      <c r="O23">
        <v>155</v>
      </c>
      <c r="P23">
        <v>48</v>
      </c>
      <c r="Q23">
        <v>264</v>
      </c>
      <c r="R23">
        <v>1057</v>
      </c>
      <c r="S23">
        <v>694</v>
      </c>
      <c r="T23">
        <v>314</v>
      </c>
      <c r="U23">
        <v>286</v>
      </c>
      <c r="V23">
        <v>910</v>
      </c>
      <c r="W23">
        <v>147</v>
      </c>
      <c r="X23">
        <v>260</v>
      </c>
      <c r="Y23">
        <v>374</v>
      </c>
      <c r="Z23">
        <v>948</v>
      </c>
      <c r="AA23">
        <v>1322</v>
      </c>
      <c r="AB23">
        <v>948</v>
      </c>
      <c r="AC23">
        <v>204</v>
      </c>
      <c r="AD23">
        <v>990</v>
      </c>
      <c r="AE23">
        <v>119</v>
      </c>
      <c r="AF23">
        <v>975</v>
      </c>
      <c r="AG23">
        <v>232</v>
      </c>
      <c r="AH23">
        <v>20</v>
      </c>
      <c r="AI23">
        <v>868</v>
      </c>
      <c r="AJ23">
        <v>131</v>
      </c>
      <c r="AK23">
        <v>295</v>
      </c>
      <c r="AL23">
        <v>443</v>
      </c>
      <c r="AM23">
        <v>681</v>
      </c>
      <c r="AN23">
        <v>22</v>
      </c>
      <c r="AO23">
        <v>174</v>
      </c>
      <c r="AP23">
        <v>128</v>
      </c>
      <c r="AQ23">
        <v>123</v>
      </c>
      <c r="AR23">
        <v>104</v>
      </c>
      <c r="AS23">
        <v>88</v>
      </c>
      <c r="AT23">
        <v>117</v>
      </c>
      <c r="AU23">
        <v>68</v>
      </c>
      <c r="AV23">
        <v>91</v>
      </c>
      <c r="AW23">
        <v>42</v>
      </c>
      <c r="AX23">
        <v>98</v>
      </c>
      <c r="AY23">
        <v>109</v>
      </c>
      <c r="AZ23">
        <v>91</v>
      </c>
      <c r="BA23">
        <v>77</v>
      </c>
      <c r="BB23">
        <v>115</v>
      </c>
      <c r="BC23">
        <v>65</v>
      </c>
      <c r="BD23">
        <v>7</v>
      </c>
      <c r="BE23">
        <v>227</v>
      </c>
      <c r="BF23">
        <v>1095</v>
      </c>
      <c r="BG23">
        <v>658</v>
      </c>
      <c r="BH23">
        <v>664</v>
      </c>
      <c r="BI23">
        <v>243</v>
      </c>
      <c r="BJ23">
        <v>189</v>
      </c>
      <c r="BK23">
        <v>155</v>
      </c>
      <c r="BL23">
        <v>45</v>
      </c>
      <c r="BM23">
        <v>158</v>
      </c>
      <c r="BN23">
        <v>367</v>
      </c>
      <c r="BO23">
        <v>507</v>
      </c>
      <c r="BP23">
        <v>289</v>
      </c>
      <c r="BQ23">
        <v>188</v>
      </c>
      <c r="BR23">
        <v>335</v>
      </c>
      <c r="BS23">
        <v>315</v>
      </c>
      <c r="BT23">
        <v>126</v>
      </c>
      <c r="BU23">
        <v>123</v>
      </c>
      <c r="BV23">
        <v>48</v>
      </c>
      <c r="BW23">
        <v>145</v>
      </c>
      <c r="BX23">
        <v>1128</v>
      </c>
      <c r="BY23">
        <v>1135</v>
      </c>
      <c r="BZ23">
        <v>1058</v>
      </c>
    </row>
    <row r="24" spans="1:78" x14ac:dyDescent="0.25">
      <c r="B24" s="7">
        <v>0.44</v>
      </c>
      <c r="C24" s="7">
        <v>0.44</v>
      </c>
      <c r="D24" s="7">
        <v>0.46</v>
      </c>
      <c r="E24" s="7">
        <v>0.52</v>
      </c>
      <c r="F24" s="7">
        <v>0.42</v>
      </c>
      <c r="G24" s="7">
        <v>0.4</v>
      </c>
      <c r="H24" s="7">
        <v>0.54</v>
      </c>
      <c r="I24" s="7">
        <v>0.39</v>
      </c>
      <c r="J24" s="7">
        <v>0.47</v>
      </c>
      <c r="K24" s="7">
        <v>0.44</v>
      </c>
      <c r="L24" s="7">
        <v>0.46</v>
      </c>
      <c r="M24" s="7">
        <v>0.46</v>
      </c>
      <c r="N24" s="7">
        <v>0.44</v>
      </c>
      <c r="O24" s="7">
        <v>0.44</v>
      </c>
      <c r="P24" s="7">
        <v>0.43</v>
      </c>
      <c r="Q24" s="7">
        <v>0.52</v>
      </c>
      <c r="R24" s="7">
        <v>0.43</v>
      </c>
      <c r="S24" s="7">
        <v>0.46</v>
      </c>
      <c r="T24" s="7">
        <v>0.4</v>
      </c>
      <c r="U24" s="7">
        <v>0.45</v>
      </c>
      <c r="V24" s="7">
        <v>0.43</v>
      </c>
      <c r="W24" s="7">
        <v>0.45</v>
      </c>
      <c r="X24" s="7">
        <v>0.52</v>
      </c>
      <c r="Y24" s="7">
        <v>0.52</v>
      </c>
      <c r="Z24" s="7">
        <v>0.42</v>
      </c>
      <c r="AA24" s="7">
        <v>0.44</v>
      </c>
      <c r="AB24" s="7">
        <v>0.42</v>
      </c>
      <c r="AC24" s="7">
        <v>0.47</v>
      </c>
      <c r="AD24" s="7">
        <v>0.46</v>
      </c>
      <c r="AE24" s="7">
        <v>0.32</v>
      </c>
      <c r="AF24" s="7">
        <v>0.42</v>
      </c>
      <c r="AG24" s="7">
        <v>0.62</v>
      </c>
      <c r="AH24" s="7">
        <v>0.53</v>
      </c>
      <c r="AI24" s="7">
        <v>0.48</v>
      </c>
      <c r="AJ24" s="7">
        <v>0.36</v>
      </c>
      <c r="AK24" s="7">
        <v>0.41</v>
      </c>
      <c r="AL24" s="7">
        <v>0.55000000000000004</v>
      </c>
      <c r="AM24" s="7">
        <v>0.41</v>
      </c>
      <c r="AN24" s="7">
        <v>0.47</v>
      </c>
      <c r="AO24" s="7">
        <v>0.37</v>
      </c>
      <c r="AP24" s="7">
        <v>0.38</v>
      </c>
      <c r="AQ24" s="7">
        <v>0.53</v>
      </c>
      <c r="AR24" s="7">
        <v>0.28999999999999998</v>
      </c>
      <c r="AS24" s="7">
        <v>0.56999999999999995</v>
      </c>
      <c r="AT24" s="7">
        <v>0.46</v>
      </c>
      <c r="AU24" s="7">
        <v>0.48</v>
      </c>
      <c r="AV24" s="7">
        <v>0.45</v>
      </c>
      <c r="AW24" s="7">
        <v>0.47</v>
      </c>
      <c r="AX24" s="7">
        <v>0.45</v>
      </c>
      <c r="AY24" s="7">
        <v>0.46</v>
      </c>
      <c r="AZ24" s="7">
        <v>0.41</v>
      </c>
      <c r="BA24" s="7">
        <v>0.47</v>
      </c>
      <c r="BB24" s="7">
        <v>0.51</v>
      </c>
      <c r="BC24" s="7">
        <v>0.48</v>
      </c>
      <c r="BD24" s="7">
        <v>0.43</v>
      </c>
      <c r="BE24" s="7">
        <v>0.61</v>
      </c>
      <c r="BF24" s="7">
        <v>0.42</v>
      </c>
      <c r="BG24" s="7">
        <v>0.51</v>
      </c>
      <c r="BH24" s="7">
        <v>0.39</v>
      </c>
      <c r="BI24" s="7">
        <v>0.6</v>
      </c>
      <c r="BJ24" s="7">
        <v>0.52</v>
      </c>
      <c r="BK24" s="7">
        <v>0.46</v>
      </c>
      <c r="BL24" s="7">
        <v>0.5</v>
      </c>
      <c r="BM24" s="7">
        <v>0.57999999999999996</v>
      </c>
      <c r="BN24" s="7">
        <v>0.55000000000000004</v>
      </c>
      <c r="BO24" s="7">
        <v>0.45</v>
      </c>
      <c r="BP24" s="7">
        <v>0.32</v>
      </c>
      <c r="BQ24" s="7">
        <v>0.63</v>
      </c>
      <c r="BR24" s="7">
        <v>0.61</v>
      </c>
      <c r="BS24" s="7">
        <v>0.6</v>
      </c>
      <c r="BT24" s="7">
        <v>0.57999999999999996</v>
      </c>
      <c r="BU24" s="7">
        <v>0.66</v>
      </c>
      <c r="BV24" s="7">
        <v>0.56000000000000005</v>
      </c>
      <c r="BW24" s="7">
        <v>0.65</v>
      </c>
      <c r="BX24" s="7">
        <v>0.57999999999999996</v>
      </c>
      <c r="BY24" s="7">
        <v>0.59</v>
      </c>
      <c r="BZ24" s="7">
        <v>0.61</v>
      </c>
    </row>
    <row r="25" spans="1:78" x14ac:dyDescent="0.25">
      <c r="A25" t="s">
        <v>1021</v>
      </c>
      <c r="B25">
        <v>609</v>
      </c>
      <c r="C25">
        <v>507</v>
      </c>
      <c r="D25">
        <v>71</v>
      </c>
      <c r="E25">
        <v>31</v>
      </c>
      <c r="F25">
        <v>131</v>
      </c>
      <c r="G25">
        <v>353</v>
      </c>
      <c r="H25">
        <v>125</v>
      </c>
      <c r="I25">
        <v>162</v>
      </c>
      <c r="J25">
        <v>175</v>
      </c>
      <c r="K25">
        <v>136</v>
      </c>
      <c r="L25">
        <v>136</v>
      </c>
      <c r="M25">
        <v>183</v>
      </c>
      <c r="N25">
        <v>360</v>
      </c>
      <c r="O25">
        <v>55</v>
      </c>
      <c r="P25">
        <v>11</v>
      </c>
      <c r="Q25">
        <v>110</v>
      </c>
      <c r="R25">
        <v>499</v>
      </c>
      <c r="S25">
        <v>323</v>
      </c>
      <c r="T25">
        <v>169</v>
      </c>
      <c r="U25">
        <v>107</v>
      </c>
      <c r="V25">
        <v>479</v>
      </c>
      <c r="W25">
        <v>63</v>
      </c>
      <c r="X25">
        <v>66</v>
      </c>
      <c r="Y25">
        <v>142</v>
      </c>
      <c r="Z25">
        <v>466</v>
      </c>
      <c r="AA25">
        <v>609</v>
      </c>
      <c r="AB25">
        <v>466</v>
      </c>
      <c r="AC25">
        <v>105</v>
      </c>
      <c r="AD25">
        <v>430</v>
      </c>
      <c r="AE25">
        <v>72</v>
      </c>
      <c r="AF25">
        <v>502</v>
      </c>
      <c r="AG25">
        <v>62</v>
      </c>
      <c r="AH25">
        <v>6</v>
      </c>
      <c r="AI25">
        <v>356</v>
      </c>
      <c r="AJ25">
        <v>94</v>
      </c>
      <c r="AK25">
        <v>149</v>
      </c>
      <c r="AL25">
        <v>156</v>
      </c>
      <c r="AM25">
        <v>350</v>
      </c>
      <c r="AN25">
        <v>8</v>
      </c>
      <c r="AO25">
        <v>93</v>
      </c>
      <c r="AP25">
        <v>69</v>
      </c>
      <c r="AQ25">
        <v>39</v>
      </c>
      <c r="AR25">
        <v>74</v>
      </c>
      <c r="AS25">
        <v>21</v>
      </c>
      <c r="AT25">
        <v>62</v>
      </c>
      <c r="AU25">
        <v>28</v>
      </c>
      <c r="AV25">
        <v>49</v>
      </c>
      <c r="AW25">
        <v>21</v>
      </c>
      <c r="AX25">
        <v>49</v>
      </c>
      <c r="AY25">
        <v>59</v>
      </c>
      <c r="AZ25">
        <v>43</v>
      </c>
      <c r="BA25">
        <v>29</v>
      </c>
      <c r="BB25">
        <v>33</v>
      </c>
      <c r="BC25">
        <v>29</v>
      </c>
      <c r="BD25">
        <v>5</v>
      </c>
      <c r="BE25">
        <v>57</v>
      </c>
      <c r="BF25">
        <v>552</v>
      </c>
      <c r="BG25">
        <v>251</v>
      </c>
      <c r="BH25">
        <v>357</v>
      </c>
      <c r="BI25">
        <v>69</v>
      </c>
      <c r="BJ25">
        <v>84</v>
      </c>
      <c r="BK25">
        <v>70</v>
      </c>
      <c r="BL25">
        <v>15</v>
      </c>
      <c r="BM25">
        <v>56</v>
      </c>
      <c r="BN25">
        <v>137</v>
      </c>
      <c r="BO25">
        <v>247</v>
      </c>
      <c r="BP25">
        <v>169</v>
      </c>
      <c r="BQ25">
        <v>44</v>
      </c>
      <c r="BR25">
        <v>103</v>
      </c>
      <c r="BS25">
        <v>96</v>
      </c>
      <c r="BT25">
        <v>33</v>
      </c>
      <c r="BU25">
        <v>28</v>
      </c>
      <c r="BV25">
        <v>16</v>
      </c>
      <c r="BW25">
        <v>33</v>
      </c>
      <c r="BX25">
        <v>231</v>
      </c>
      <c r="BY25">
        <v>226</v>
      </c>
      <c r="BZ25">
        <v>159</v>
      </c>
    </row>
    <row r="26" spans="1:78" x14ac:dyDescent="0.25">
      <c r="B26" s="7">
        <v>0.2</v>
      </c>
      <c r="C26" s="7">
        <v>0.21</v>
      </c>
      <c r="D26" s="7">
        <v>0.23</v>
      </c>
      <c r="E26" s="7">
        <v>0.16</v>
      </c>
      <c r="F26" s="7">
        <v>0.17</v>
      </c>
      <c r="G26" s="7">
        <v>0.25</v>
      </c>
      <c r="H26" s="7">
        <v>0.15</v>
      </c>
      <c r="I26" s="7">
        <v>0.27</v>
      </c>
      <c r="J26" s="7">
        <v>0.2</v>
      </c>
      <c r="K26" s="7">
        <v>0.21</v>
      </c>
      <c r="L26" s="7">
        <v>0.16</v>
      </c>
      <c r="M26" s="7">
        <v>0.19</v>
      </c>
      <c r="N26" s="7">
        <v>0.23</v>
      </c>
      <c r="O26" s="7">
        <v>0.16</v>
      </c>
      <c r="P26" s="7">
        <v>0.1</v>
      </c>
      <c r="Q26" s="7">
        <v>0.22</v>
      </c>
      <c r="R26" s="7">
        <v>0.2</v>
      </c>
      <c r="S26" s="7">
        <v>0.22</v>
      </c>
      <c r="T26" s="7">
        <v>0.22</v>
      </c>
      <c r="U26" s="7">
        <v>0.17</v>
      </c>
      <c r="V26" s="7">
        <v>0.23</v>
      </c>
      <c r="W26" s="7">
        <v>0.19</v>
      </c>
      <c r="X26" s="7">
        <v>0.13</v>
      </c>
      <c r="Y26" s="7">
        <v>0.2</v>
      </c>
      <c r="Z26" s="7">
        <v>0.21</v>
      </c>
      <c r="AA26" s="7">
        <v>0.2</v>
      </c>
      <c r="AB26" s="7">
        <v>0.21</v>
      </c>
      <c r="AC26" s="7">
        <v>0.24</v>
      </c>
      <c r="AD26" s="7">
        <v>0.2</v>
      </c>
      <c r="AE26" s="7">
        <v>0.2</v>
      </c>
      <c r="AF26" s="7">
        <v>0.22</v>
      </c>
      <c r="AG26" s="7">
        <v>0.16</v>
      </c>
      <c r="AH26" s="7">
        <v>0.15</v>
      </c>
      <c r="AI26" s="7">
        <v>0.2</v>
      </c>
      <c r="AJ26" s="7">
        <v>0.25</v>
      </c>
      <c r="AK26" s="7">
        <v>0.2</v>
      </c>
      <c r="AL26" s="7">
        <v>0.19</v>
      </c>
      <c r="AM26" s="7">
        <v>0.21</v>
      </c>
      <c r="AN26" s="7">
        <v>0.18</v>
      </c>
      <c r="AO26" s="7">
        <v>0.2</v>
      </c>
      <c r="AP26" s="7">
        <v>0.2</v>
      </c>
      <c r="AQ26" s="7">
        <v>0.17</v>
      </c>
      <c r="AR26" s="7">
        <v>0.21</v>
      </c>
      <c r="AS26" s="7">
        <v>0.14000000000000001</v>
      </c>
      <c r="AT26" s="7">
        <v>0.25</v>
      </c>
      <c r="AU26" s="7">
        <v>0.2</v>
      </c>
      <c r="AV26" s="7">
        <v>0.24</v>
      </c>
      <c r="AW26" s="7">
        <v>0.23</v>
      </c>
      <c r="AX26" s="7">
        <v>0.23</v>
      </c>
      <c r="AY26" s="7">
        <v>0.25</v>
      </c>
      <c r="AZ26" s="7">
        <v>0.2</v>
      </c>
      <c r="BA26" s="7">
        <v>0.18</v>
      </c>
      <c r="BB26" s="7">
        <v>0.15</v>
      </c>
      <c r="BC26" s="7">
        <v>0.21</v>
      </c>
      <c r="BD26" s="7">
        <v>0.33</v>
      </c>
      <c r="BE26" s="7">
        <v>0.15</v>
      </c>
      <c r="BF26" s="7">
        <v>0.21</v>
      </c>
      <c r="BG26" s="7">
        <v>0.2</v>
      </c>
      <c r="BH26" s="7">
        <v>0.21</v>
      </c>
      <c r="BI26" s="7">
        <v>0.17</v>
      </c>
      <c r="BJ26" s="7">
        <v>0.23</v>
      </c>
      <c r="BK26" s="7">
        <v>0.21</v>
      </c>
      <c r="BL26" s="7">
        <v>0.17</v>
      </c>
      <c r="BM26" s="7">
        <v>0.2</v>
      </c>
      <c r="BN26" s="7">
        <v>0.2</v>
      </c>
      <c r="BO26" s="7">
        <v>0.22</v>
      </c>
      <c r="BP26" s="7">
        <v>0.19</v>
      </c>
      <c r="BQ26" s="7">
        <v>0.15</v>
      </c>
      <c r="BR26" s="7">
        <v>0.19</v>
      </c>
      <c r="BS26" s="7">
        <v>0.18</v>
      </c>
      <c r="BT26" s="7">
        <v>0.15</v>
      </c>
      <c r="BU26" s="7">
        <v>0.15</v>
      </c>
      <c r="BV26" s="7">
        <v>0.19</v>
      </c>
      <c r="BW26" s="7">
        <v>0.15</v>
      </c>
      <c r="BX26" s="7">
        <v>0.12</v>
      </c>
      <c r="BY26" s="7">
        <v>0.12</v>
      </c>
      <c r="BZ26" s="7">
        <v>0.09</v>
      </c>
    </row>
    <row r="27" spans="1:78" x14ac:dyDescent="0.25">
      <c r="A27" t="s">
        <v>40</v>
      </c>
      <c r="B27">
        <v>21</v>
      </c>
      <c r="C27">
        <v>16</v>
      </c>
      <c r="D27">
        <v>4</v>
      </c>
      <c r="E27">
        <v>0</v>
      </c>
      <c r="F27">
        <v>5</v>
      </c>
      <c r="G27">
        <v>9</v>
      </c>
      <c r="H27">
        <v>6</v>
      </c>
      <c r="I27">
        <v>1</v>
      </c>
      <c r="J27">
        <v>5</v>
      </c>
      <c r="K27">
        <v>5</v>
      </c>
      <c r="L27">
        <v>9</v>
      </c>
      <c r="M27">
        <v>1</v>
      </c>
      <c r="N27">
        <v>3</v>
      </c>
      <c r="O27">
        <v>15</v>
      </c>
      <c r="P27">
        <v>1</v>
      </c>
      <c r="Q27">
        <v>1</v>
      </c>
      <c r="R27">
        <v>20</v>
      </c>
      <c r="S27">
        <v>7</v>
      </c>
      <c r="T27">
        <v>5</v>
      </c>
      <c r="U27">
        <v>8</v>
      </c>
      <c r="V27">
        <v>7</v>
      </c>
      <c r="W27">
        <v>1</v>
      </c>
      <c r="X27">
        <v>1</v>
      </c>
      <c r="Y27">
        <v>2</v>
      </c>
      <c r="Z27">
        <v>18</v>
      </c>
      <c r="AA27">
        <v>21</v>
      </c>
      <c r="AB27">
        <v>18</v>
      </c>
      <c r="AC27">
        <v>2</v>
      </c>
      <c r="AD27">
        <v>6</v>
      </c>
      <c r="AE27">
        <v>4</v>
      </c>
      <c r="AF27">
        <v>14</v>
      </c>
      <c r="AG27">
        <v>2</v>
      </c>
      <c r="AH27">
        <v>0</v>
      </c>
      <c r="AI27">
        <v>9</v>
      </c>
      <c r="AJ27">
        <v>4</v>
      </c>
      <c r="AK27">
        <v>3</v>
      </c>
      <c r="AL27">
        <v>2</v>
      </c>
      <c r="AM27">
        <v>12</v>
      </c>
      <c r="AN27">
        <v>0</v>
      </c>
      <c r="AO27">
        <v>1</v>
      </c>
      <c r="AP27">
        <v>3</v>
      </c>
      <c r="AQ27">
        <v>1</v>
      </c>
      <c r="AR27">
        <v>4</v>
      </c>
      <c r="AS27">
        <v>0</v>
      </c>
      <c r="AT27">
        <v>0</v>
      </c>
      <c r="AU27">
        <v>4</v>
      </c>
      <c r="AV27">
        <v>1</v>
      </c>
      <c r="AW27">
        <v>0</v>
      </c>
      <c r="AX27">
        <v>4</v>
      </c>
      <c r="AY27">
        <v>0</v>
      </c>
      <c r="AZ27">
        <v>0</v>
      </c>
      <c r="BA27">
        <v>0</v>
      </c>
      <c r="BB27">
        <v>2</v>
      </c>
      <c r="BC27">
        <v>1</v>
      </c>
      <c r="BD27">
        <v>0</v>
      </c>
      <c r="BE27">
        <v>2</v>
      </c>
      <c r="BF27">
        <v>19</v>
      </c>
      <c r="BG27">
        <v>5</v>
      </c>
      <c r="BH27">
        <v>16</v>
      </c>
      <c r="BI27">
        <v>1</v>
      </c>
      <c r="BJ27">
        <v>1</v>
      </c>
      <c r="BK27">
        <v>0</v>
      </c>
      <c r="BL27">
        <v>0</v>
      </c>
      <c r="BM27">
        <v>0</v>
      </c>
      <c r="BN27">
        <v>1</v>
      </c>
      <c r="BO27">
        <v>7</v>
      </c>
      <c r="BP27">
        <v>13</v>
      </c>
      <c r="BQ27">
        <v>0</v>
      </c>
      <c r="BR27">
        <v>1</v>
      </c>
      <c r="BS27">
        <v>1</v>
      </c>
      <c r="BT27">
        <v>2</v>
      </c>
      <c r="BU27">
        <v>0</v>
      </c>
      <c r="BV27">
        <v>0</v>
      </c>
      <c r="BW27">
        <v>0</v>
      </c>
      <c r="BX27">
        <v>5</v>
      </c>
      <c r="BY27">
        <v>4</v>
      </c>
      <c r="BZ27">
        <v>3</v>
      </c>
    </row>
    <row r="28" spans="1:78" x14ac:dyDescent="0.25">
      <c r="B28" s="7">
        <v>0.01</v>
      </c>
      <c r="C28" s="7">
        <v>0.01</v>
      </c>
      <c r="D28" s="7">
        <v>0.01</v>
      </c>
      <c r="E28" t="s">
        <v>108</v>
      </c>
      <c r="F28" s="7">
        <v>0.01</v>
      </c>
      <c r="G28" s="7">
        <v>0.01</v>
      </c>
      <c r="H28" s="7">
        <v>0.01</v>
      </c>
      <c r="I28">
        <v>0</v>
      </c>
      <c r="J28" s="7">
        <v>0.01</v>
      </c>
      <c r="K28" s="7">
        <v>0.01</v>
      </c>
      <c r="L28" s="7">
        <v>0.01</v>
      </c>
      <c r="M28">
        <v>0</v>
      </c>
      <c r="N28">
        <v>0</v>
      </c>
      <c r="O28" s="7">
        <v>0.04</v>
      </c>
      <c r="P28" s="7">
        <v>0.01</v>
      </c>
      <c r="Q28">
        <v>0</v>
      </c>
      <c r="R28" s="7">
        <v>0.01</v>
      </c>
      <c r="S28">
        <v>0</v>
      </c>
      <c r="T28" s="7">
        <v>0.01</v>
      </c>
      <c r="U28" s="7">
        <v>0.01</v>
      </c>
      <c r="V28">
        <v>0</v>
      </c>
      <c r="W28">
        <v>0</v>
      </c>
      <c r="X28">
        <v>0</v>
      </c>
      <c r="Y28">
        <v>0</v>
      </c>
      <c r="Z28" s="7">
        <v>0.01</v>
      </c>
      <c r="AA28" s="7">
        <v>0.01</v>
      </c>
      <c r="AB28" s="7">
        <v>0.01</v>
      </c>
      <c r="AC28">
        <v>0</v>
      </c>
      <c r="AD28">
        <v>0</v>
      </c>
      <c r="AE28" s="7">
        <v>0.01</v>
      </c>
      <c r="AF28" s="7">
        <v>0.01</v>
      </c>
      <c r="AG28">
        <v>0</v>
      </c>
      <c r="AH28" t="s">
        <v>108</v>
      </c>
      <c r="AI28">
        <v>0</v>
      </c>
      <c r="AJ28" s="7">
        <v>0.01</v>
      </c>
      <c r="AK28">
        <v>0</v>
      </c>
      <c r="AL28">
        <v>0</v>
      </c>
      <c r="AM28" s="7">
        <v>0.01</v>
      </c>
      <c r="AN28" t="s">
        <v>108</v>
      </c>
      <c r="AO28">
        <v>0</v>
      </c>
      <c r="AP28" s="7">
        <v>0.01</v>
      </c>
      <c r="AQ28">
        <v>0</v>
      </c>
      <c r="AR28" s="7">
        <v>0.01</v>
      </c>
      <c r="AS28" t="s">
        <v>108</v>
      </c>
      <c r="AT28" t="s">
        <v>108</v>
      </c>
      <c r="AU28" s="7">
        <v>0.03</v>
      </c>
      <c r="AV28">
        <v>0</v>
      </c>
      <c r="AW28" t="s">
        <v>108</v>
      </c>
      <c r="AX28" s="7">
        <v>0.02</v>
      </c>
      <c r="AY28" t="s">
        <v>108</v>
      </c>
      <c r="AZ28" t="s">
        <v>108</v>
      </c>
      <c r="BA28" t="s">
        <v>108</v>
      </c>
      <c r="BB28" s="7">
        <v>0.01</v>
      </c>
      <c r="BC28" s="7">
        <v>0.01</v>
      </c>
      <c r="BD28" t="s">
        <v>108</v>
      </c>
      <c r="BE28">
        <v>0</v>
      </c>
      <c r="BF28" s="7">
        <v>0.01</v>
      </c>
      <c r="BG28">
        <v>0</v>
      </c>
      <c r="BH28" s="7">
        <v>0.01</v>
      </c>
      <c r="BI28">
        <v>0</v>
      </c>
      <c r="BJ28">
        <v>0</v>
      </c>
      <c r="BK28" t="s">
        <v>108</v>
      </c>
      <c r="BL28" t="s">
        <v>108</v>
      </c>
      <c r="BM28" t="s">
        <v>108</v>
      </c>
      <c r="BN28">
        <v>0</v>
      </c>
      <c r="BO28" s="7">
        <v>0.01</v>
      </c>
      <c r="BP28" s="7">
        <v>0.01</v>
      </c>
      <c r="BQ28" t="s">
        <v>108</v>
      </c>
      <c r="BR28">
        <v>0</v>
      </c>
      <c r="BS28">
        <v>0</v>
      </c>
      <c r="BT28" s="7">
        <v>0.01</v>
      </c>
      <c r="BU28" t="s">
        <v>108</v>
      </c>
      <c r="BV28" t="s">
        <v>108</v>
      </c>
      <c r="BW28" t="s">
        <v>108</v>
      </c>
      <c r="BX28">
        <v>0</v>
      </c>
      <c r="BY28">
        <v>0</v>
      </c>
      <c r="BZ28">
        <v>0</v>
      </c>
    </row>
    <row r="29" spans="1:78" x14ac:dyDescent="0.25">
      <c r="A29" t="s">
        <v>41</v>
      </c>
      <c r="B29">
        <v>165</v>
      </c>
      <c r="C29">
        <v>145</v>
      </c>
      <c r="D29">
        <v>9</v>
      </c>
      <c r="E29">
        <v>10</v>
      </c>
      <c r="F29">
        <v>33</v>
      </c>
      <c r="G29">
        <v>73</v>
      </c>
      <c r="H29">
        <v>58</v>
      </c>
      <c r="I29">
        <v>19</v>
      </c>
      <c r="J29">
        <v>43</v>
      </c>
      <c r="K29">
        <v>40</v>
      </c>
      <c r="L29">
        <v>62</v>
      </c>
      <c r="M29">
        <v>64</v>
      </c>
      <c r="N29">
        <v>67</v>
      </c>
      <c r="O29">
        <v>20</v>
      </c>
      <c r="P29">
        <v>14</v>
      </c>
      <c r="Q29">
        <v>27</v>
      </c>
      <c r="R29">
        <v>138</v>
      </c>
      <c r="S29">
        <v>85</v>
      </c>
      <c r="T29">
        <v>38</v>
      </c>
      <c r="U29">
        <v>38</v>
      </c>
      <c r="V29">
        <v>84</v>
      </c>
      <c r="W29">
        <v>15</v>
      </c>
      <c r="X29">
        <v>44</v>
      </c>
      <c r="Y29">
        <v>28</v>
      </c>
      <c r="Z29">
        <v>137</v>
      </c>
      <c r="AA29">
        <v>165</v>
      </c>
      <c r="AB29">
        <v>137</v>
      </c>
      <c r="AC29">
        <v>13</v>
      </c>
      <c r="AD29">
        <v>104</v>
      </c>
      <c r="AE29">
        <v>46</v>
      </c>
      <c r="AF29">
        <v>120</v>
      </c>
      <c r="AG29">
        <v>9</v>
      </c>
      <c r="AH29">
        <v>2</v>
      </c>
      <c r="AI29">
        <v>89</v>
      </c>
      <c r="AJ29">
        <v>23</v>
      </c>
      <c r="AK29">
        <v>45</v>
      </c>
      <c r="AL29">
        <v>22</v>
      </c>
      <c r="AM29">
        <v>80</v>
      </c>
      <c r="AN29">
        <v>3</v>
      </c>
      <c r="AO29">
        <v>59</v>
      </c>
      <c r="AP29">
        <v>16</v>
      </c>
      <c r="AQ29">
        <v>8</v>
      </c>
      <c r="AR29">
        <v>20</v>
      </c>
      <c r="AS29">
        <v>12</v>
      </c>
      <c r="AT29">
        <v>10</v>
      </c>
      <c r="AU29">
        <v>7</v>
      </c>
      <c r="AV29">
        <v>11</v>
      </c>
      <c r="AW29">
        <v>4</v>
      </c>
      <c r="AX29">
        <v>5</v>
      </c>
      <c r="AY29">
        <v>15</v>
      </c>
      <c r="AZ29">
        <v>22</v>
      </c>
      <c r="BA29">
        <v>8</v>
      </c>
      <c r="BB29">
        <v>15</v>
      </c>
      <c r="BC29">
        <v>9</v>
      </c>
      <c r="BD29">
        <v>1</v>
      </c>
      <c r="BE29">
        <v>15</v>
      </c>
      <c r="BF29">
        <v>150</v>
      </c>
      <c r="BG29">
        <v>62</v>
      </c>
      <c r="BH29">
        <v>103</v>
      </c>
      <c r="BI29">
        <v>11</v>
      </c>
      <c r="BJ29">
        <v>12</v>
      </c>
      <c r="BK29">
        <v>23</v>
      </c>
      <c r="BL29">
        <v>4</v>
      </c>
      <c r="BM29">
        <v>4</v>
      </c>
      <c r="BN29">
        <v>20</v>
      </c>
      <c r="BO29">
        <v>50</v>
      </c>
      <c r="BP29">
        <v>90</v>
      </c>
      <c r="BQ29">
        <v>12</v>
      </c>
      <c r="BR29">
        <v>14</v>
      </c>
      <c r="BS29">
        <v>16</v>
      </c>
      <c r="BT29">
        <v>12</v>
      </c>
      <c r="BU29">
        <v>5</v>
      </c>
      <c r="BV29">
        <v>2</v>
      </c>
      <c r="BW29">
        <v>9</v>
      </c>
      <c r="BX29">
        <v>79</v>
      </c>
      <c r="BY29">
        <v>75</v>
      </c>
      <c r="BZ29">
        <v>64</v>
      </c>
    </row>
    <row r="30" spans="1:78" x14ac:dyDescent="0.25">
      <c r="B30" s="7">
        <v>0.06</v>
      </c>
      <c r="C30" s="7">
        <v>0.06</v>
      </c>
      <c r="D30" s="7">
        <v>0.03</v>
      </c>
      <c r="E30" s="7">
        <v>0.05</v>
      </c>
      <c r="F30" s="7">
        <v>0.04</v>
      </c>
      <c r="G30" s="7">
        <v>0.05</v>
      </c>
      <c r="H30" s="7">
        <v>7.0000000000000007E-2</v>
      </c>
      <c r="I30" s="7">
        <v>0.03</v>
      </c>
      <c r="J30" s="7">
        <v>0.05</v>
      </c>
      <c r="K30" s="7">
        <v>0.06</v>
      </c>
      <c r="L30" s="7">
        <v>7.0000000000000007E-2</v>
      </c>
      <c r="M30" s="7">
        <v>7.0000000000000007E-2</v>
      </c>
      <c r="N30" s="7">
        <v>0.04</v>
      </c>
      <c r="O30" s="7">
        <v>0.06</v>
      </c>
      <c r="P30" s="7">
        <v>0.12</v>
      </c>
      <c r="Q30" s="7">
        <v>0.05</v>
      </c>
      <c r="R30" s="7">
        <v>0.06</v>
      </c>
      <c r="S30" s="7">
        <v>0.06</v>
      </c>
      <c r="T30" s="7">
        <v>0.05</v>
      </c>
      <c r="U30" s="7">
        <v>0.06</v>
      </c>
      <c r="V30" s="7">
        <v>0.04</v>
      </c>
      <c r="W30" s="7">
        <v>0.05</v>
      </c>
      <c r="X30" s="7">
        <v>0.09</v>
      </c>
      <c r="Y30" s="7">
        <v>0.04</v>
      </c>
      <c r="Z30" s="7">
        <v>0.06</v>
      </c>
      <c r="AA30" s="7">
        <v>0.06</v>
      </c>
      <c r="AB30" s="7">
        <v>0.06</v>
      </c>
      <c r="AC30" s="7">
        <v>0.03</v>
      </c>
      <c r="AD30" s="7">
        <v>0.05</v>
      </c>
      <c r="AE30" s="7">
        <v>0.12</v>
      </c>
      <c r="AF30" s="7">
        <v>0.05</v>
      </c>
      <c r="AG30" s="7">
        <v>0.02</v>
      </c>
      <c r="AH30" s="7">
        <v>0.06</v>
      </c>
      <c r="AI30" s="7">
        <v>0.05</v>
      </c>
      <c r="AJ30" s="7">
        <v>0.06</v>
      </c>
      <c r="AK30" s="7">
        <v>0.06</v>
      </c>
      <c r="AL30" s="7">
        <v>0.03</v>
      </c>
      <c r="AM30" s="7">
        <v>0.05</v>
      </c>
      <c r="AN30" s="7">
        <v>7.0000000000000007E-2</v>
      </c>
      <c r="AO30" s="7">
        <v>0.13</v>
      </c>
      <c r="AP30" s="7">
        <v>0.05</v>
      </c>
      <c r="AQ30" s="7">
        <v>0.04</v>
      </c>
      <c r="AR30" s="7">
        <v>0.06</v>
      </c>
      <c r="AS30" s="7">
        <v>0.08</v>
      </c>
      <c r="AT30" s="7">
        <v>0.04</v>
      </c>
      <c r="AU30" s="7">
        <v>0.05</v>
      </c>
      <c r="AV30" s="7">
        <v>0.06</v>
      </c>
      <c r="AW30" s="7">
        <v>0.05</v>
      </c>
      <c r="AX30" s="7">
        <v>0.02</v>
      </c>
      <c r="AY30" s="7">
        <v>0.06</v>
      </c>
      <c r="AZ30" s="7">
        <v>0.1</v>
      </c>
      <c r="BA30" s="7">
        <v>0.05</v>
      </c>
      <c r="BB30" s="7">
        <v>7.0000000000000007E-2</v>
      </c>
      <c r="BC30" s="7">
        <v>7.0000000000000007E-2</v>
      </c>
      <c r="BD30" s="7">
        <v>0.09</v>
      </c>
      <c r="BE30" s="7">
        <v>0.04</v>
      </c>
      <c r="BF30" s="7">
        <v>0.06</v>
      </c>
      <c r="BG30" s="7">
        <v>0.05</v>
      </c>
      <c r="BH30" s="7">
        <v>0.06</v>
      </c>
      <c r="BI30" s="7">
        <v>0.03</v>
      </c>
      <c r="BJ30" s="7">
        <v>0.03</v>
      </c>
      <c r="BK30" s="7">
        <v>7.0000000000000007E-2</v>
      </c>
      <c r="BL30" s="7">
        <v>0.04</v>
      </c>
      <c r="BM30" s="7">
        <v>0.01</v>
      </c>
      <c r="BN30" s="7">
        <v>0.03</v>
      </c>
      <c r="BO30" s="7">
        <v>0.04</v>
      </c>
      <c r="BP30" s="7">
        <v>0.1</v>
      </c>
      <c r="BQ30" s="7">
        <v>0.04</v>
      </c>
      <c r="BR30" s="7">
        <v>0.03</v>
      </c>
      <c r="BS30" s="7">
        <v>0.03</v>
      </c>
      <c r="BT30" s="7">
        <v>0.05</v>
      </c>
      <c r="BU30" s="7">
        <v>0.02</v>
      </c>
      <c r="BV30" s="7">
        <v>0.03</v>
      </c>
      <c r="BW30" s="7">
        <v>0.04</v>
      </c>
      <c r="BX30" s="7">
        <v>0.04</v>
      </c>
      <c r="BY30" s="7">
        <v>0.04</v>
      </c>
      <c r="BZ30" s="7">
        <v>0.04</v>
      </c>
    </row>
    <row r="31" spans="1:78" x14ac:dyDescent="0.25">
      <c r="A31" t="s">
        <v>193</v>
      </c>
      <c r="B31">
        <v>0.307</v>
      </c>
      <c r="C31">
        <v>0.29599999999999999</v>
      </c>
      <c r="D31">
        <v>0.255</v>
      </c>
      <c r="E31">
        <v>0.53</v>
      </c>
      <c r="F31">
        <v>0.315</v>
      </c>
      <c r="G31">
        <v>0.17499999999999999</v>
      </c>
      <c r="H31">
        <v>0.53100000000000003</v>
      </c>
      <c r="I31">
        <v>0.13100000000000001</v>
      </c>
      <c r="J31">
        <v>0.33900000000000002</v>
      </c>
      <c r="K31">
        <v>0.31</v>
      </c>
      <c r="L31">
        <v>0.40200000000000002</v>
      </c>
      <c r="M31">
        <v>0.35899999999999999</v>
      </c>
      <c r="N31">
        <v>0.24199999999999999</v>
      </c>
      <c r="O31">
        <v>0.40100000000000002</v>
      </c>
      <c r="P31">
        <v>0.51</v>
      </c>
      <c r="Q31">
        <v>0.43099999999999999</v>
      </c>
      <c r="R31">
        <v>0.28199999999999997</v>
      </c>
      <c r="S31">
        <v>0.312</v>
      </c>
      <c r="T31">
        <v>0.22</v>
      </c>
      <c r="U31">
        <v>0.377</v>
      </c>
      <c r="V31">
        <v>0.255</v>
      </c>
      <c r="W31">
        <v>0.313</v>
      </c>
      <c r="X31">
        <v>0.52700000000000002</v>
      </c>
      <c r="Y31">
        <v>0.40899999999999997</v>
      </c>
      <c r="Z31">
        <v>0.27400000000000002</v>
      </c>
      <c r="AA31">
        <v>0.307</v>
      </c>
      <c r="AB31">
        <v>0.27400000000000002</v>
      </c>
      <c r="AC31">
        <v>0.26700000000000002</v>
      </c>
      <c r="AD31">
        <v>0.33700000000000002</v>
      </c>
      <c r="AE31">
        <v>0.161</v>
      </c>
      <c r="AF31">
        <v>0.254</v>
      </c>
      <c r="AG31">
        <v>0.64400000000000002</v>
      </c>
      <c r="AH31">
        <v>0.51400000000000001</v>
      </c>
      <c r="AI31">
        <v>0.36599999999999999</v>
      </c>
      <c r="AJ31">
        <v>7.9000000000000001E-2</v>
      </c>
      <c r="AK31">
        <v>0.255</v>
      </c>
      <c r="AL31">
        <v>0.47499999999999998</v>
      </c>
      <c r="AM31">
        <v>0.24099999999999999</v>
      </c>
      <c r="AN31">
        <v>0.46700000000000003</v>
      </c>
      <c r="AO31">
        <v>0.22800000000000001</v>
      </c>
      <c r="AP31">
        <v>0.22500000000000001</v>
      </c>
      <c r="AQ31">
        <v>0.45300000000000001</v>
      </c>
      <c r="AR31">
        <v>0.106</v>
      </c>
      <c r="AS31">
        <v>0.61299999999999999</v>
      </c>
      <c r="AT31">
        <v>0.27</v>
      </c>
      <c r="AU31">
        <v>0.35299999999999998</v>
      </c>
      <c r="AV31">
        <v>0.26</v>
      </c>
      <c r="AW31">
        <v>0.318</v>
      </c>
      <c r="AX31">
        <v>0.23</v>
      </c>
      <c r="AY31">
        <v>0.22800000000000001</v>
      </c>
      <c r="AZ31">
        <v>0.27400000000000002</v>
      </c>
      <c r="BA31">
        <v>0.432</v>
      </c>
      <c r="BB31">
        <v>0.48599999999999999</v>
      </c>
      <c r="BC31">
        <v>0.4</v>
      </c>
      <c r="BD31">
        <v>0.223</v>
      </c>
      <c r="BE31">
        <v>0.63100000000000001</v>
      </c>
      <c r="BF31">
        <v>0.26</v>
      </c>
      <c r="BG31">
        <v>0.42799999999999999</v>
      </c>
      <c r="BH31">
        <v>0.214</v>
      </c>
      <c r="BI31">
        <v>0.58699999999999997</v>
      </c>
      <c r="BJ31">
        <v>0.36399999999999999</v>
      </c>
      <c r="BK31">
        <v>0.31900000000000001</v>
      </c>
      <c r="BL31">
        <v>0.495</v>
      </c>
      <c r="BM31">
        <v>0.51600000000000001</v>
      </c>
      <c r="BN31">
        <v>0.43</v>
      </c>
      <c r="BO31">
        <v>0.27900000000000003</v>
      </c>
      <c r="BP31">
        <v>0.17399999999999999</v>
      </c>
      <c r="BQ31">
        <v>0.66300000000000003</v>
      </c>
      <c r="BR31">
        <v>0.53800000000000003</v>
      </c>
      <c r="BS31">
        <v>0.56000000000000005</v>
      </c>
      <c r="BT31">
        <v>0.60399999999999998</v>
      </c>
      <c r="BU31">
        <v>0.69299999999999995</v>
      </c>
      <c r="BV31">
        <v>0.437</v>
      </c>
      <c r="BW31">
        <v>0.71199999999999997</v>
      </c>
      <c r="BX31">
        <v>0.61299999999999999</v>
      </c>
      <c r="BY31">
        <v>0.62</v>
      </c>
      <c r="BZ31">
        <v>0.69499999999999995</v>
      </c>
    </row>
    <row r="32" spans="1:78" x14ac:dyDescent="0.25">
      <c r="A32" t="s">
        <v>194</v>
      </c>
      <c r="B32">
        <v>1.0669999999999999</v>
      </c>
      <c r="C32">
        <v>1.052</v>
      </c>
      <c r="D32">
        <v>1.173</v>
      </c>
      <c r="E32">
        <v>1.0629999999999999</v>
      </c>
      <c r="F32">
        <v>0.997</v>
      </c>
      <c r="G32">
        <v>1.1120000000000001</v>
      </c>
      <c r="H32">
        <v>1.016</v>
      </c>
      <c r="I32">
        <v>1.0920000000000001</v>
      </c>
      <c r="J32">
        <v>1.046</v>
      </c>
      <c r="K32">
        <v>1.071</v>
      </c>
      <c r="L32">
        <v>1.056</v>
      </c>
      <c r="M32">
        <v>1.0669999999999999</v>
      </c>
      <c r="N32">
        <v>1.07</v>
      </c>
      <c r="O32">
        <v>1.083</v>
      </c>
      <c r="P32">
        <v>0.91600000000000004</v>
      </c>
      <c r="Q32">
        <v>1.18</v>
      </c>
      <c r="R32">
        <v>1.0409999999999999</v>
      </c>
      <c r="S32">
        <v>1.0629999999999999</v>
      </c>
      <c r="T32">
        <v>1.0660000000000001</v>
      </c>
      <c r="U32">
        <v>1.0580000000000001</v>
      </c>
      <c r="V32">
        <v>1.081</v>
      </c>
      <c r="W32">
        <v>1.0509999999999999</v>
      </c>
      <c r="X32">
        <v>0.997</v>
      </c>
      <c r="Y32">
        <v>1.0920000000000001</v>
      </c>
      <c r="Z32">
        <v>1.0569999999999999</v>
      </c>
      <c r="AA32">
        <v>1.0669999999999999</v>
      </c>
      <c r="AB32">
        <v>1.0569999999999999</v>
      </c>
      <c r="AC32">
        <v>1.1020000000000001</v>
      </c>
      <c r="AD32">
        <v>1.0649999999999999</v>
      </c>
      <c r="AE32">
        <v>1.0309999999999999</v>
      </c>
      <c r="AF32">
        <v>1.0760000000000001</v>
      </c>
      <c r="AG32">
        <v>1.0469999999999999</v>
      </c>
      <c r="AH32">
        <v>0.95199999999999996</v>
      </c>
      <c r="AI32">
        <v>1.0389999999999999</v>
      </c>
      <c r="AJ32">
        <v>1.095</v>
      </c>
      <c r="AK32">
        <v>1.0880000000000001</v>
      </c>
      <c r="AL32">
        <v>1.0660000000000001</v>
      </c>
      <c r="AM32">
        <v>1.0669999999999999</v>
      </c>
      <c r="AN32">
        <v>1.073</v>
      </c>
      <c r="AO32">
        <v>1.0369999999999999</v>
      </c>
      <c r="AP32">
        <v>0.94299999999999995</v>
      </c>
      <c r="AQ32">
        <v>1.014</v>
      </c>
      <c r="AR32">
        <v>0.97399999999999998</v>
      </c>
      <c r="AS32">
        <v>1.0329999999999999</v>
      </c>
      <c r="AT32">
        <v>1.0820000000000001</v>
      </c>
      <c r="AU32">
        <v>1.1359999999999999</v>
      </c>
      <c r="AV32">
        <v>1.159</v>
      </c>
      <c r="AW32">
        <v>1.218</v>
      </c>
      <c r="AX32">
        <v>1.1619999999999999</v>
      </c>
      <c r="AY32">
        <v>1.0840000000000001</v>
      </c>
      <c r="AZ32">
        <v>1.0209999999999999</v>
      </c>
      <c r="BA32">
        <v>1.1200000000000001</v>
      </c>
      <c r="BB32">
        <v>0.97</v>
      </c>
      <c r="BC32">
        <v>1.2090000000000001</v>
      </c>
      <c r="BD32">
        <v>1.103</v>
      </c>
      <c r="BE32">
        <v>1.1160000000000001</v>
      </c>
      <c r="BF32">
        <v>1.052</v>
      </c>
      <c r="BG32">
        <v>1.099</v>
      </c>
      <c r="BH32">
        <v>1.0329999999999999</v>
      </c>
      <c r="BI32">
        <v>1.0960000000000001</v>
      </c>
      <c r="BJ32">
        <v>1.175</v>
      </c>
      <c r="BK32">
        <v>1.0609999999999999</v>
      </c>
      <c r="BL32">
        <v>1.022</v>
      </c>
      <c r="BM32">
        <v>1.1739999999999999</v>
      </c>
      <c r="BN32">
        <v>1.1279999999999999</v>
      </c>
      <c r="BO32">
        <v>1.048</v>
      </c>
      <c r="BP32">
        <v>0.98199999999999998</v>
      </c>
      <c r="BQ32">
        <v>1.042</v>
      </c>
      <c r="BR32">
        <v>1.1359999999999999</v>
      </c>
      <c r="BS32">
        <v>1.1200000000000001</v>
      </c>
      <c r="BT32">
        <v>1.1100000000000001</v>
      </c>
      <c r="BU32">
        <v>1.1399999999999999</v>
      </c>
      <c r="BV32">
        <v>0.98799999999999999</v>
      </c>
      <c r="BW32">
        <v>1.0649999999999999</v>
      </c>
      <c r="BX32">
        <v>0.94399999999999995</v>
      </c>
      <c r="BY32">
        <v>0.95099999999999996</v>
      </c>
      <c r="BZ32">
        <v>0.90500000000000003</v>
      </c>
    </row>
    <row r="33" spans="1:78" x14ac:dyDescent="0.25">
      <c r="A33" t="s">
        <v>195</v>
      </c>
      <c r="B33">
        <v>0</v>
      </c>
      <c r="C33">
        <v>0</v>
      </c>
      <c r="D33">
        <v>5.0000000000000001E-3</v>
      </c>
      <c r="E33">
        <v>6.0000000000000001E-3</v>
      </c>
      <c r="F33">
        <v>1E-3</v>
      </c>
      <c r="G33">
        <v>1E-3</v>
      </c>
      <c r="H33">
        <v>1E-3</v>
      </c>
      <c r="I33">
        <v>3.0000000000000001E-3</v>
      </c>
      <c r="J33">
        <v>2E-3</v>
      </c>
      <c r="K33">
        <v>2E-3</v>
      </c>
      <c r="L33">
        <v>1E-3</v>
      </c>
      <c r="M33">
        <v>1E-3</v>
      </c>
      <c r="N33">
        <v>1E-3</v>
      </c>
      <c r="O33">
        <v>4.0000000000000001E-3</v>
      </c>
      <c r="P33">
        <v>8.0000000000000002E-3</v>
      </c>
      <c r="Q33">
        <v>2E-3</v>
      </c>
      <c r="R33">
        <v>0</v>
      </c>
      <c r="S33">
        <v>1E-3</v>
      </c>
      <c r="T33">
        <v>2E-3</v>
      </c>
      <c r="U33">
        <v>2E-3</v>
      </c>
      <c r="V33">
        <v>1E-3</v>
      </c>
      <c r="W33">
        <v>3.0000000000000001E-3</v>
      </c>
      <c r="X33">
        <v>2E-3</v>
      </c>
      <c r="Y33">
        <v>2E-3</v>
      </c>
      <c r="Z33">
        <v>1E-3</v>
      </c>
      <c r="AA33">
        <v>0</v>
      </c>
      <c r="AB33">
        <v>1E-3</v>
      </c>
      <c r="AC33">
        <v>3.0000000000000001E-3</v>
      </c>
      <c r="AD33">
        <v>1E-3</v>
      </c>
      <c r="AE33">
        <v>3.0000000000000001E-3</v>
      </c>
      <c r="AF33">
        <v>1E-3</v>
      </c>
      <c r="AG33">
        <v>3.0000000000000001E-3</v>
      </c>
      <c r="AH33">
        <v>2.5999999999999999E-2</v>
      </c>
      <c r="AI33">
        <v>1E-3</v>
      </c>
      <c r="AJ33">
        <v>3.0000000000000001E-3</v>
      </c>
      <c r="AK33">
        <v>2E-3</v>
      </c>
      <c r="AL33">
        <v>1E-3</v>
      </c>
      <c r="AM33">
        <v>1E-3</v>
      </c>
      <c r="AN33">
        <v>2.7E-2</v>
      </c>
      <c r="AO33">
        <v>3.0000000000000001E-3</v>
      </c>
      <c r="AP33">
        <v>3.0000000000000001E-3</v>
      </c>
      <c r="AQ33">
        <v>4.0000000000000001E-3</v>
      </c>
      <c r="AR33">
        <v>3.0000000000000001E-3</v>
      </c>
      <c r="AS33">
        <v>7.0000000000000001E-3</v>
      </c>
      <c r="AT33">
        <v>5.0000000000000001E-3</v>
      </c>
      <c r="AU33">
        <v>8.9999999999999993E-3</v>
      </c>
      <c r="AV33">
        <v>6.0000000000000001E-3</v>
      </c>
      <c r="AW33">
        <v>1.7999999999999999E-2</v>
      </c>
      <c r="AX33">
        <v>7.0000000000000001E-3</v>
      </c>
      <c r="AY33">
        <v>5.0000000000000001E-3</v>
      </c>
      <c r="AZ33">
        <v>5.0000000000000001E-3</v>
      </c>
      <c r="BA33">
        <v>8.0000000000000002E-3</v>
      </c>
      <c r="BB33">
        <v>4.0000000000000001E-3</v>
      </c>
      <c r="BC33">
        <v>1.0999999999999999E-2</v>
      </c>
      <c r="BD33">
        <v>8.6999999999999994E-2</v>
      </c>
      <c r="BE33">
        <v>3.0000000000000001E-3</v>
      </c>
      <c r="BF33">
        <v>0</v>
      </c>
      <c r="BG33">
        <v>1E-3</v>
      </c>
      <c r="BH33">
        <v>1E-3</v>
      </c>
      <c r="BI33">
        <v>3.0000000000000001E-3</v>
      </c>
      <c r="BJ33">
        <v>4.0000000000000001E-3</v>
      </c>
      <c r="BK33">
        <v>3.0000000000000001E-3</v>
      </c>
      <c r="BL33">
        <v>1.2E-2</v>
      </c>
      <c r="BM33">
        <v>6.0000000000000001E-3</v>
      </c>
      <c r="BN33">
        <v>2E-3</v>
      </c>
      <c r="BO33">
        <v>1E-3</v>
      </c>
      <c r="BP33">
        <v>1E-3</v>
      </c>
      <c r="BQ33">
        <v>4.0000000000000001E-3</v>
      </c>
      <c r="BR33">
        <v>2E-3</v>
      </c>
      <c r="BS33">
        <v>3.0000000000000001E-3</v>
      </c>
      <c r="BT33">
        <v>6.0000000000000001E-3</v>
      </c>
      <c r="BU33">
        <v>8.0000000000000002E-3</v>
      </c>
      <c r="BV33">
        <v>1.0999999999999999E-2</v>
      </c>
      <c r="BW33">
        <v>5.0000000000000001E-3</v>
      </c>
      <c r="BX33">
        <v>0</v>
      </c>
      <c r="BY33">
        <v>0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1024</v>
      </c>
    </row>
    <row r="2" spans="1:78" x14ac:dyDescent="0.25">
      <c r="A2" t="s">
        <v>231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2876</v>
      </c>
      <c r="C8">
        <v>2501</v>
      </c>
      <c r="D8">
        <v>214</v>
      </c>
      <c r="E8">
        <v>161</v>
      </c>
      <c r="F8">
        <v>366</v>
      </c>
      <c r="G8">
        <v>1420</v>
      </c>
      <c r="H8">
        <v>1090</v>
      </c>
      <c r="I8">
        <v>689</v>
      </c>
      <c r="J8">
        <v>802</v>
      </c>
      <c r="K8">
        <v>531</v>
      </c>
      <c r="L8">
        <v>854</v>
      </c>
      <c r="M8">
        <v>860</v>
      </c>
      <c r="N8">
        <v>1641</v>
      </c>
      <c r="O8">
        <v>283</v>
      </c>
      <c r="P8">
        <v>92</v>
      </c>
      <c r="Q8">
        <v>528</v>
      </c>
      <c r="R8">
        <v>2348</v>
      </c>
      <c r="S8">
        <v>2008</v>
      </c>
      <c r="T8">
        <v>423</v>
      </c>
      <c r="U8">
        <v>410</v>
      </c>
      <c r="V8">
        <v>2058</v>
      </c>
      <c r="W8">
        <v>307</v>
      </c>
      <c r="X8">
        <v>485</v>
      </c>
      <c r="Y8">
        <v>0</v>
      </c>
      <c r="Z8">
        <v>2876</v>
      </c>
      <c r="AA8">
        <v>2876</v>
      </c>
      <c r="AB8">
        <v>2876</v>
      </c>
      <c r="AC8">
        <v>250</v>
      </c>
      <c r="AD8">
        <v>2455</v>
      </c>
      <c r="AE8">
        <v>157</v>
      </c>
      <c r="AF8">
        <v>2320</v>
      </c>
      <c r="AG8">
        <v>488</v>
      </c>
      <c r="AH8">
        <v>0</v>
      </c>
      <c r="AI8">
        <v>2353</v>
      </c>
      <c r="AJ8">
        <v>196</v>
      </c>
      <c r="AK8">
        <v>282</v>
      </c>
      <c r="AL8">
        <v>1454</v>
      </c>
      <c r="AM8">
        <v>1157</v>
      </c>
      <c r="AN8">
        <v>11</v>
      </c>
      <c r="AO8">
        <v>247</v>
      </c>
      <c r="AP8">
        <v>238</v>
      </c>
      <c r="AQ8">
        <v>310</v>
      </c>
      <c r="AR8">
        <v>162</v>
      </c>
      <c r="AS8">
        <v>164</v>
      </c>
      <c r="AT8">
        <v>288</v>
      </c>
      <c r="AU8">
        <v>210</v>
      </c>
      <c r="AV8">
        <v>282</v>
      </c>
      <c r="AW8">
        <v>41</v>
      </c>
      <c r="AX8">
        <v>170</v>
      </c>
      <c r="AY8">
        <v>300</v>
      </c>
      <c r="AZ8">
        <v>179</v>
      </c>
      <c r="BA8">
        <v>132</v>
      </c>
      <c r="BB8">
        <v>216</v>
      </c>
      <c r="BC8">
        <v>175</v>
      </c>
      <c r="BD8">
        <v>9</v>
      </c>
      <c r="BE8">
        <v>484</v>
      </c>
      <c r="BF8">
        <v>2392</v>
      </c>
      <c r="BG8">
        <v>1892</v>
      </c>
      <c r="BH8">
        <v>984</v>
      </c>
      <c r="BI8">
        <v>784</v>
      </c>
      <c r="BJ8">
        <v>483</v>
      </c>
      <c r="BK8">
        <v>446</v>
      </c>
      <c r="BL8">
        <v>107</v>
      </c>
      <c r="BM8">
        <v>548</v>
      </c>
      <c r="BN8">
        <v>939</v>
      </c>
      <c r="BO8">
        <v>1008</v>
      </c>
      <c r="BP8">
        <v>381</v>
      </c>
      <c r="BQ8">
        <v>651</v>
      </c>
      <c r="BR8">
        <v>918</v>
      </c>
      <c r="BS8">
        <v>900</v>
      </c>
      <c r="BT8">
        <v>222</v>
      </c>
      <c r="BU8">
        <v>315</v>
      </c>
      <c r="BV8">
        <v>205</v>
      </c>
      <c r="BW8">
        <v>477</v>
      </c>
      <c r="BX8">
        <v>1998</v>
      </c>
      <c r="BY8">
        <v>2026</v>
      </c>
      <c r="BZ8">
        <v>1751</v>
      </c>
    </row>
    <row r="9" spans="1:78" x14ac:dyDescent="0.25">
      <c r="A9" t="s">
        <v>103</v>
      </c>
      <c r="B9">
        <v>2995</v>
      </c>
      <c r="C9">
        <v>2595</v>
      </c>
      <c r="D9">
        <v>245</v>
      </c>
      <c r="E9">
        <v>154</v>
      </c>
      <c r="F9">
        <v>393</v>
      </c>
      <c r="G9">
        <v>1710</v>
      </c>
      <c r="H9">
        <v>891</v>
      </c>
      <c r="I9">
        <v>860</v>
      </c>
      <c r="J9">
        <v>995</v>
      </c>
      <c r="K9">
        <v>566</v>
      </c>
      <c r="L9">
        <v>573</v>
      </c>
      <c r="M9">
        <v>678</v>
      </c>
      <c r="N9">
        <v>1943</v>
      </c>
      <c r="O9">
        <v>290</v>
      </c>
      <c r="P9">
        <v>84</v>
      </c>
      <c r="Q9">
        <v>443</v>
      </c>
      <c r="R9">
        <v>2551</v>
      </c>
      <c r="S9">
        <v>2181</v>
      </c>
      <c r="T9">
        <v>453</v>
      </c>
      <c r="U9">
        <v>329</v>
      </c>
      <c r="V9">
        <v>2329</v>
      </c>
      <c r="W9">
        <v>279</v>
      </c>
      <c r="X9">
        <v>360</v>
      </c>
      <c r="Y9">
        <v>0</v>
      </c>
      <c r="Z9">
        <v>2995</v>
      </c>
      <c r="AA9">
        <v>2995</v>
      </c>
      <c r="AB9">
        <v>2995</v>
      </c>
      <c r="AC9">
        <v>282</v>
      </c>
      <c r="AD9">
        <v>2545</v>
      </c>
      <c r="AE9">
        <v>153</v>
      </c>
      <c r="AF9">
        <v>2383</v>
      </c>
      <c r="AG9">
        <v>543</v>
      </c>
      <c r="AH9">
        <v>0</v>
      </c>
      <c r="AI9">
        <v>2529</v>
      </c>
      <c r="AJ9">
        <v>178</v>
      </c>
      <c r="AK9">
        <v>247</v>
      </c>
      <c r="AL9">
        <v>1551</v>
      </c>
      <c r="AM9">
        <v>1192</v>
      </c>
      <c r="AN9">
        <v>13</v>
      </c>
      <c r="AO9">
        <v>233</v>
      </c>
      <c r="AP9">
        <v>253</v>
      </c>
      <c r="AQ9">
        <v>333</v>
      </c>
      <c r="AR9">
        <v>190</v>
      </c>
      <c r="AS9">
        <v>163</v>
      </c>
      <c r="AT9">
        <v>303</v>
      </c>
      <c r="AU9">
        <v>208</v>
      </c>
      <c r="AV9">
        <v>286</v>
      </c>
      <c r="AW9">
        <v>51</v>
      </c>
      <c r="AX9">
        <v>192</v>
      </c>
      <c r="AY9">
        <v>297</v>
      </c>
      <c r="AZ9">
        <v>190</v>
      </c>
      <c r="BA9">
        <v>129</v>
      </c>
      <c r="BB9">
        <v>215</v>
      </c>
      <c r="BC9">
        <v>174</v>
      </c>
      <c r="BD9">
        <v>10</v>
      </c>
      <c r="BE9">
        <v>524</v>
      </c>
      <c r="BF9">
        <v>2471</v>
      </c>
      <c r="BG9">
        <v>2011</v>
      </c>
      <c r="BH9">
        <v>983</v>
      </c>
      <c r="BI9">
        <v>895</v>
      </c>
      <c r="BJ9">
        <v>502</v>
      </c>
      <c r="BK9">
        <v>433</v>
      </c>
      <c r="BL9">
        <v>109</v>
      </c>
      <c r="BM9">
        <v>608</v>
      </c>
      <c r="BN9">
        <v>1011</v>
      </c>
      <c r="BO9">
        <v>1017</v>
      </c>
      <c r="BP9">
        <v>357</v>
      </c>
      <c r="BQ9">
        <v>709</v>
      </c>
      <c r="BR9">
        <v>1020</v>
      </c>
      <c r="BS9">
        <v>1002</v>
      </c>
      <c r="BT9">
        <v>232</v>
      </c>
      <c r="BU9">
        <v>349</v>
      </c>
      <c r="BV9">
        <v>209</v>
      </c>
      <c r="BW9">
        <v>531</v>
      </c>
      <c r="BX9">
        <v>2038</v>
      </c>
      <c r="BY9">
        <v>2070</v>
      </c>
      <c r="BZ9">
        <v>1774</v>
      </c>
    </row>
    <row r="10" spans="1:78" x14ac:dyDescent="0.25">
      <c r="A10" t="s">
        <v>104</v>
      </c>
    </row>
    <row r="11" spans="1:78" x14ac:dyDescent="0.25">
      <c r="A11" t="s">
        <v>1015</v>
      </c>
      <c r="B11">
        <v>500</v>
      </c>
      <c r="C11">
        <v>415</v>
      </c>
      <c r="D11">
        <v>45</v>
      </c>
      <c r="E11">
        <v>40</v>
      </c>
      <c r="F11">
        <v>65</v>
      </c>
      <c r="G11">
        <v>284</v>
      </c>
      <c r="H11">
        <v>151</v>
      </c>
      <c r="I11">
        <v>154</v>
      </c>
      <c r="J11">
        <v>146</v>
      </c>
      <c r="K11">
        <v>85</v>
      </c>
      <c r="L11">
        <v>114</v>
      </c>
      <c r="M11">
        <v>106</v>
      </c>
      <c r="N11">
        <v>331</v>
      </c>
      <c r="O11">
        <v>48</v>
      </c>
      <c r="P11">
        <v>16</v>
      </c>
      <c r="Q11">
        <v>74</v>
      </c>
      <c r="R11">
        <v>426</v>
      </c>
      <c r="S11">
        <v>344</v>
      </c>
      <c r="T11">
        <v>85</v>
      </c>
      <c r="U11">
        <v>63</v>
      </c>
      <c r="V11">
        <v>390</v>
      </c>
      <c r="W11">
        <v>36</v>
      </c>
      <c r="X11">
        <v>73</v>
      </c>
      <c r="Y11">
        <v>0</v>
      </c>
      <c r="Z11">
        <v>500</v>
      </c>
      <c r="AA11">
        <v>500</v>
      </c>
      <c r="AB11">
        <v>500</v>
      </c>
      <c r="AC11">
        <v>41</v>
      </c>
      <c r="AD11">
        <v>441</v>
      </c>
      <c r="AE11">
        <v>15</v>
      </c>
      <c r="AF11">
        <v>365</v>
      </c>
      <c r="AG11">
        <v>122</v>
      </c>
      <c r="AH11">
        <v>0</v>
      </c>
      <c r="AI11">
        <v>430</v>
      </c>
      <c r="AJ11">
        <v>16</v>
      </c>
      <c r="AK11">
        <v>41</v>
      </c>
      <c r="AL11">
        <v>306</v>
      </c>
      <c r="AM11">
        <v>165</v>
      </c>
      <c r="AN11">
        <v>3</v>
      </c>
      <c r="AO11">
        <v>24</v>
      </c>
      <c r="AP11">
        <v>31</v>
      </c>
      <c r="AQ11">
        <v>37</v>
      </c>
      <c r="AR11">
        <v>37</v>
      </c>
      <c r="AS11">
        <v>41</v>
      </c>
      <c r="AT11">
        <v>64</v>
      </c>
      <c r="AU11">
        <v>45</v>
      </c>
      <c r="AV11">
        <v>41</v>
      </c>
      <c r="AW11">
        <v>11</v>
      </c>
      <c r="AX11">
        <v>35</v>
      </c>
      <c r="AY11">
        <v>34</v>
      </c>
      <c r="AZ11">
        <v>25</v>
      </c>
      <c r="BA11">
        <v>33</v>
      </c>
      <c r="BB11">
        <v>29</v>
      </c>
      <c r="BC11">
        <v>36</v>
      </c>
      <c r="BD11">
        <v>1</v>
      </c>
      <c r="BE11">
        <v>130</v>
      </c>
      <c r="BF11">
        <v>370</v>
      </c>
      <c r="BG11">
        <v>349</v>
      </c>
      <c r="BH11">
        <v>151</v>
      </c>
      <c r="BI11">
        <v>154</v>
      </c>
      <c r="BJ11">
        <v>91</v>
      </c>
      <c r="BK11">
        <v>67</v>
      </c>
      <c r="BL11">
        <v>23</v>
      </c>
      <c r="BM11">
        <v>137</v>
      </c>
      <c r="BN11">
        <v>194</v>
      </c>
      <c r="BO11">
        <v>119</v>
      </c>
      <c r="BP11">
        <v>51</v>
      </c>
      <c r="BQ11">
        <v>156</v>
      </c>
      <c r="BR11">
        <v>233</v>
      </c>
      <c r="BS11">
        <v>227</v>
      </c>
      <c r="BT11">
        <v>51</v>
      </c>
      <c r="BU11">
        <v>93</v>
      </c>
      <c r="BV11">
        <v>37</v>
      </c>
      <c r="BW11">
        <v>121</v>
      </c>
      <c r="BX11">
        <v>433</v>
      </c>
      <c r="BY11">
        <v>444</v>
      </c>
      <c r="BZ11">
        <v>397</v>
      </c>
    </row>
    <row r="12" spans="1:78" x14ac:dyDescent="0.25">
      <c r="B12" s="7">
        <v>0.17</v>
      </c>
      <c r="C12" s="7">
        <v>0.16</v>
      </c>
      <c r="D12" s="7">
        <v>0.19</v>
      </c>
      <c r="E12" s="7">
        <v>0.26</v>
      </c>
      <c r="F12" s="7">
        <v>0.17</v>
      </c>
      <c r="G12" s="7">
        <v>0.17</v>
      </c>
      <c r="H12" s="7">
        <v>0.17</v>
      </c>
      <c r="I12" s="7">
        <v>0.18</v>
      </c>
      <c r="J12" s="7">
        <v>0.15</v>
      </c>
      <c r="K12" s="7">
        <v>0.15</v>
      </c>
      <c r="L12" s="7">
        <v>0.2</v>
      </c>
      <c r="M12" s="7">
        <v>0.16</v>
      </c>
      <c r="N12" s="7">
        <v>0.17</v>
      </c>
      <c r="O12" s="7">
        <v>0.16</v>
      </c>
      <c r="P12" s="7">
        <v>0.19</v>
      </c>
      <c r="Q12" s="7">
        <v>0.17</v>
      </c>
      <c r="R12" s="7">
        <v>0.17</v>
      </c>
      <c r="S12" s="7">
        <v>0.16</v>
      </c>
      <c r="T12" s="7">
        <v>0.19</v>
      </c>
      <c r="U12" s="7">
        <v>0.19</v>
      </c>
      <c r="V12" s="7">
        <v>0.17</v>
      </c>
      <c r="W12" s="7">
        <v>0.13</v>
      </c>
      <c r="X12" s="7">
        <v>0.2</v>
      </c>
      <c r="Y12" t="s">
        <v>108</v>
      </c>
      <c r="Z12" s="7">
        <v>0.17</v>
      </c>
      <c r="AA12" s="7">
        <v>0.17</v>
      </c>
      <c r="AB12" s="7">
        <v>0.17</v>
      </c>
      <c r="AC12" s="7">
        <v>0.15</v>
      </c>
      <c r="AD12" s="7">
        <v>0.17</v>
      </c>
      <c r="AE12" s="7">
        <v>0.1</v>
      </c>
      <c r="AF12" s="7">
        <v>0.15</v>
      </c>
      <c r="AG12" s="7">
        <v>0.22</v>
      </c>
      <c r="AH12" t="s">
        <v>108</v>
      </c>
      <c r="AI12" s="7">
        <v>0.17</v>
      </c>
      <c r="AJ12" s="7">
        <v>0.09</v>
      </c>
      <c r="AK12" s="7">
        <v>0.17</v>
      </c>
      <c r="AL12" s="7">
        <v>0.2</v>
      </c>
      <c r="AM12" s="7">
        <v>0.14000000000000001</v>
      </c>
      <c r="AN12" s="7">
        <v>0.26</v>
      </c>
      <c r="AO12" s="7">
        <v>0.1</v>
      </c>
      <c r="AP12" s="7">
        <v>0.12</v>
      </c>
      <c r="AQ12" s="7">
        <v>0.11</v>
      </c>
      <c r="AR12" s="7">
        <v>0.19</v>
      </c>
      <c r="AS12" s="7">
        <v>0.25</v>
      </c>
      <c r="AT12" s="7">
        <v>0.21</v>
      </c>
      <c r="AU12" s="7">
        <v>0.22</v>
      </c>
      <c r="AV12" s="7">
        <v>0.14000000000000001</v>
      </c>
      <c r="AW12" s="7">
        <v>0.21</v>
      </c>
      <c r="AX12" s="7">
        <v>0.18</v>
      </c>
      <c r="AY12" s="7">
        <v>0.12</v>
      </c>
      <c r="AZ12" s="7">
        <v>0.13</v>
      </c>
      <c r="BA12" s="7">
        <v>0.25</v>
      </c>
      <c r="BB12" s="7">
        <v>0.14000000000000001</v>
      </c>
      <c r="BC12" s="7">
        <v>0.21</v>
      </c>
      <c r="BD12" s="7">
        <v>7.0000000000000007E-2</v>
      </c>
      <c r="BE12" s="7">
        <v>0.25</v>
      </c>
      <c r="BF12" s="7">
        <v>0.15</v>
      </c>
      <c r="BG12" s="7">
        <v>0.17</v>
      </c>
      <c r="BH12" s="7">
        <v>0.15</v>
      </c>
      <c r="BI12" s="7">
        <v>0.17</v>
      </c>
      <c r="BJ12" s="7">
        <v>0.18</v>
      </c>
      <c r="BK12" s="7">
        <v>0.16</v>
      </c>
      <c r="BL12" s="7">
        <v>0.21</v>
      </c>
      <c r="BM12" s="7">
        <v>0.23</v>
      </c>
      <c r="BN12" s="7">
        <v>0.19</v>
      </c>
      <c r="BO12" s="7">
        <v>0.12</v>
      </c>
      <c r="BP12" s="7">
        <v>0.14000000000000001</v>
      </c>
      <c r="BQ12" s="7">
        <v>0.22</v>
      </c>
      <c r="BR12" s="7">
        <v>0.23</v>
      </c>
      <c r="BS12" s="7">
        <v>0.23</v>
      </c>
      <c r="BT12" s="7">
        <v>0.22</v>
      </c>
      <c r="BU12" s="7">
        <v>0.27</v>
      </c>
      <c r="BV12" s="7">
        <v>0.18</v>
      </c>
      <c r="BW12" s="7">
        <v>0.23</v>
      </c>
      <c r="BX12" s="7">
        <v>0.21</v>
      </c>
      <c r="BY12" s="7">
        <v>0.21</v>
      </c>
      <c r="BZ12" s="7">
        <v>0.22</v>
      </c>
    </row>
    <row r="13" spans="1:78" x14ac:dyDescent="0.25">
      <c r="A13" t="s">
        <v>1016</v>
      </c>
      <c r="B13">
        <v>1353</v>
      </c>
      <c r="C13">
        <v>1176</v>
      </c>
      <c r="D13">
        <v>117</v>
      </c>
      <c r="E13">
        <v>60</v>
      </c>
      <c r="F13">
        <v>188</v>
      </c>
      <c r="G13">
        <v>752</v>
      </c>
      <c r="H13">
        <v>414</v>
      </c>
      <c r="I13">
        <v>385</v>
      </c>
      <c r="J13">
        <v>462</v>
      </c>
      <c r="K13">
        <v>261</v>
      </c>
      <c r="L13">
        <v>245</v>
      </c>
      <c r="M13">
        <v>319</v>
      </c>
      <c r="N13">
        <v>880</v>
      </c>
      <c r="O13">
        <v>122</v>
      </c>
      <c r="P13">
        <v>32</v>
      </c>
      <c r="Q13">
        <v>210</v>
      </c>
      <c r="R13">
        <v>1143</v>
      </c>
      <c r="S13">
        <v>1004</v>
      </c>
      <c r="T13">
        <v>197</v>
      </c>
      <c r="U13">
        <v>140</v>
      </c>
      <c r="V13">
        <v>1049</v>
      </c>
      <c r="W13">
        <v>132</v>
      </c>
      <c r="X13">
        <v>167</v>
      </c>
      <c r="Y13">
        <v>0</v>
      </c>
      <c r="Z13">
        <v>1353</v>
      </c>
      <c r="AA13">
        <v>1353</v>
      </c>
      <c r="AB13">
        <v>1353</v>
      </c>
      <c r="AC13">
        <v>128</v>
      </c>
      <c r="AD13">
        <v>1158</v>
      </c>
      <c r="AE13">
        <v>64</v>
      </c>
      <c r="AF13">
        <v>1058</v>
      </c>
      <c r="AG13">
        <v>267</v>
      </c>
      <c r="AH13">
        <v>0</v>
      </c>
      <c r="AI13">
        <v>1158</v>
      </c>
      <c r="AJ13">
        <v>84</v>
      </c>
      <c r="AK13">
        <v>98</v>
      </c>
      <c r="AL13">
        <v>758</v>
      </c>
      <c r="AM13">
        <v>499</v>
      </c>
      <c r="AN13">
        <v>5</v>
      </c>
      <c r="AO13">
        <v>91</v>
      </c>
      <c r="AP13">
        <v>114</v>
      </c>
      <c r="AQ13">
        <v>179</v>
      </c>
      <c r="AR13">
        <v>60</v>
      </c>
      <c r="AS13">
        <v>60</v>
      </c>
      <c r="AT13">
        <v>127</v>
      </c>
      <c r="AU13">
        <v>89</v>
      </c>
      <c r="AV13">
        <v>157</v>
      </c>
      <c r="AW13">
        <v>26</v>
      </c>
      <c r="AX13">
        <v>90</v>
      </c>
      <c r="AY13">
        <v>142</v>
      </c>
      <c r="AZ13">
        <v>87</v>
      </c>
      <c r="BA13">
        <v>51</v>
      </c>
      <c r="BB13">
        <v>84</v>
      </c>
      <c r="BC13">
        <v>81</v>
      </c>
      <c r="BD13">
        <v>5</v>
      </c>
      <c r="BE13">
        <v>267</v>
      </c>
      <c r="BF13">
        <v>1086</v>
      </c>
      <c r="BG13">
        <v>933</v>
      </c>
      <c r="BH13">
        <v>420</v>
      </c>
      <c r="BI13">
        <v>452</v>
      </c>
      <c r="BJ13">
        <v>224</v>
      </c>
      <c r="BK13">
        <v>179</v>
      </c>
      <c r="BL13">
        <v>52</v>
      </c>
      <c r="BM13">
        <v>306</v>
      </c>
      <c r="BN13">
        <v>478</v>
      </c>
      <c r="BO13">
        <v>450</v>
      </c>
      <c r="BP13">
        <v>119</v>
      </c>
      <c r="BQ13">
        <v>347</v>
      </c>
      <c r="BR13">
        <v>519</v>
      </c>
      <c r="BS13">
        <v>507</v>
      </c>
      <c r="BT13">
        <v>107</v>
      </c>
      <c r="BU13">
        <v>187</v>
      </c>
      <c r="BV13">
        <v>90</v>
      </c>
      <c r="BW13">
        <v>269</v>
      </c>
      <c r="BX13">
        <v>1057</v>
      </c>
      <c r="BY13">
        <v>1074</v>
      </c>
      <c r="BZ13">
        <v>961</v>
      </c>
    </row>
    <row r="14" spans="1:78" x14ac:dyDescent="0.25">
      <c r="B14" s="7">
        <v>0.45</v>
      </c>
      <c r="C14" s="7">
        <v>0.45</v>
      </c>
      <c r="D14" s="7">
        <v>0.48</v>
      </c>
      <c r="E14" s="7">
        <v>0.39</v>
      </c>
      <c r="F14" s="7">
        <v>0.48</v>
      </c>
      <c r="G14" s="7">
        <v>0.44</v>
      </c>
      <c r="H14" s="7">
        <v>0.46</v>
      </c>
      <c r="I14" s="7">
        <v>0.45</v>
      </c>
      <c r="J14" s="7">
        <v>0.46</v>
      </c>
      <c r="K14" s="7">
        <v>0.46</v>
      </c>
      <c r="L14" s="7">
        <v>0.43</v>
      </c>
      <c r="M14" s="7">
        <v>0.47</v>
      </c>
      <c r="N14" s="7">
        <v>0.45</v>
      </c>
      <c r="O14" s="7">
        <v>0.42</v>
      </c>
      <c r="P14" s="7">
        <v>0.39</v>
      </c>
      <c r="Q14" s="7">
        <v>0.47</v>
      </c>
      <c r="R14" s="7">
        <v>0.45</v>
      </c>
      <c r="S14" s="7">
        <v>0.46</v>
      </c>
      <c r="T14" s="7">
        <v>0.44</v>
      </c>
      <c r="U14" s="7">
        <v>0.42</v>
      </c>
      <c r="V14" s="7">
        <v>0.45</v>
      </c>
      <c r="W14" s="7">
        <v>0.47</v>
      </c>
      <c r="X14" s="7">
        <v>0.46</v>
      </c>
      <c r="Y14" t="s">
        <v>108</v>
      </c>
      <c r="Z14" s="7">
        <v>0.45</v>
      </c>
      <c r="AA14" s="7">
        <v>0.45</v>
      </c>
      <c r="AB14" s="7">
        <v>0.45</v>
      </c>
      <c r="AC14" s="7">
        <v>0.45</v>
      </c>
      <c r="AD14" s="7">
        <v>0.45</v>
      </c>
      <c r="AE14" s="7">
        <v>0.42</v>
      </c>
      <c r="AF14" s="7">
        <v>0.44</v>
      </c>
      <c r="AG14" s="7">
        <v>0.49</v>
      </c>
      <c r="AH14" t="s">
        <v>108</v>
      </c>
      <c r="AI14" s="7">
        <v>0.46</v>
      </c>
      <c r="AJ14" s="7">
        <v>0.47</v>
      </c>
      <c r="AK14" s="7">
        <v>0.4</v>
      </c>
      <c r="AL14" s="7">
        <v>0.49</v>
      </c>
      <c r="AM14" s="7">
        <v>0.42</v>
      </c>
      <c r="AN14" s="7">
        <v>0.38</v>
      </c>
      <c r="AO14" s="7">
        <v>0.39</v>
      </c>
      <c r="AP14" s="7">
        <v>0.45</v>
      </c>
      <c r="AQ14" s="7">
        <v>0.54</v>
      </c>
      <c r="AR14" s="7">
        <v>0.31</v>
      </c>
      <c r="AS14" s="7">
        <v>0.37</v>
      </c>
      <c r="AT14" s="7">
        <v>0.42</v>
      </c>
      <c r="AU14" s="7">
        <v>0.43</v>
      </c>
      <c r="AV14" s="7">
        <v>0.55000000000000004</v>
      </c>
      <c r="AW14" s="7">
        <v>0.52</v>
      </c>
      <c r="AX14" s="7">
        <v>0.47</v>
      </c>
      <c r="AY14" s="7">
        <v>0.48</v>
      </c>
      <c r="AZ14" s="7">
        <v>0.46</v>
      </c>
      <c r="BA14" s="7">
        <v>0.4</v>
      </c>
      <c r="BB14" s="7">
        <v>0.39</v>
      </c>
      <c r="BC14" s="7">
        <v>0.46</v>
      </c>
      <c r="BD14" s="7">
        <v>0.52</v>
      </c>
      <c r="BE14" s="7">
        <v>0.51</v>
      </c>
      <c r="BF14" s="7">
        <v>0.44</v>
      </c>
      <c r="BG14" s="7">
        <v>0.46</v>
      </c>
      <c r="BH14" s="7">
        <v>0.43</v>
      </c>
      <c r="BI14" s="7">
        <v>0.5</v>
      </c>
      <c r="BJ14" s="7">
        <v>0.45</v>
      </c>
      <c r="BK14" s="7">
        <v>0.41</v>
      </c>
      <c r="BL14" s="7">
        <v>0.48</v>
      </c>
      <c r="BM14" s="7">
        <v>0.5</v>
      </c>
      <c r="BN14" s="7">
        <v>0.47</v>
      </c>
      <c r="BO14" s="7">
        <v>0.44</v>
      </c>
      <c r="BP14" s="7">
        <v>0.33</v>
      </c>
      <c r="BQ14" s="7">
        <v>0.49</v>
      </c>
      <c r="BR14" s="7">
        <v>0.51</v>
      </c>
      <c r="BS14" s="7">
        <v>0.51</v>
      </c>
      <c r="BT14" s="7">
        <v>0.46</v>
      </c>
      <c r="BU14" s="7">
        <v>0.54</v>
      </c>
      <c r="BV14" s="7">
        <v>0.43</v>
      </c>
      <c r="BW14" s="7">
        <v>0.51</v>
      </c>
      <c r="BX14" s="7">
        <v>0.52</v>
      </c>
      <c r="BY14" s="7">
        <v>0.52</v>
      </c>
      <c r="BZ14" s="7">
        <v>0.54</v>
      </c>
    </row>
    <row r="15" spans="1:78" x14ac:dyDescent="0.25">
      <c r="A15" t="s">
        <v>1017</v>
      </c>
      <c r="B15">
        <v>589</v>
      </c>
      <c r="C15">
        <v>511</v>
      </c>
      <c r="D15">
        <v>48</v>
      </c>
      <c r="E15">
        <v>31</v>
      </c>
      <c r="F15">
        <v>92</v>
      </c>
      <c r="G15">
        <v>333</v>
      </c>
      <c r="H15">
        <v>164</v>
      </c>
      <c r="I15">
        <v>148</v>
      </c>
      <c r="J15">
        <v>211</v>
      </c>
      <c r="K15">
        <v>108</v>
      </c>
      <c r="L15">
        <v>122</v>
      </c>
      <c r="M15">
        <v>131</v>
      </c>
      <c r="N15">
        <v>378</v>
      </c>
      <c r="O15">
        <v>62</v>
      </c>
      <c r="P15">
        <v>18</v>
      </c>
      <c r="Q15">
        <v>74</v>
      </c>
      <c r="R15">
        <v>515</v>
      </c>
      <c r="S15">
        <v>411</v>
      </c>
      <c r="T15">
        <v>100</v>
      </c>
      <c r="U15">
        <v>73</v>
      </c>
      <c r="V15">
        <v>459</v>
      </c>
      <c r="W15">
        <v>58</v>
      </c>
      <c r="X15">
        <v>69</v>
      </c>
      <c r="Y15">
        <v>0</v>
      </c>
      <c r="Z15">
        <v>589</v>
      </c>
      <c r="AA15">
        <v>589</v>
      </c>
      <c r="AB15">
        <v>589</v>
      </c>
      <c r="AC15">
        <v>56</v>
      </c>
      <c r="AD15">
        <v>485</v>
      </c>
      <c r="AE15">
        <v>42</v>
      </c>
      <c r="AF15">
        <v>491</v>
      </c>
      <c r="AG15">
        <v>88</v>
      </c>
      <c r="AH15">
        <v>0</v>
      </c>
      <c r="AI15">
        <v>485</v>
      </c>
      <c r="AJ15">
        <v>39</v>
      </c>
      <c r="AK15">
        <v>56</v>
      </c>
      <c r="AL15">
        <v>269</v>
      </c>
      <c r="AM15">
        <v>259</v>
      </c>
      <c r="AN15">
        <v>3</v>
      </c>
      <c r="AO15">
        <v>54</v>
      </c>
      <c r="AP15">
        <v>62</v>
      </c>
      <c r="AQ15">
        <v>58</v>
      </c>
      <c r="AR15">
        <v>59</v>
      </c>
      <c r="AS15">
        <v>27</v>
      </c>
      <c r="AT15">
        <v>49</v>
      </c>
      <c r="AU15">
        <v>35</v>
      </c>
      <c r="AV15">
        <v>48</v>
      </c>
      <c r="AW15">
        <v>9</v>
      </c>
      <c r="AX15">
        <v>38</v>
      </c>
      <c r="AY15">
        <v>53</v>
      </c>
      <c r="AZ15">
        <v>48</v>
      </c>
      <c r="BA15">
        <v>24</v>
      </c>
      <c r="BB15">
        <v>51</v>
      </c>
      <c r="BC15">
        <v>28</v>
      </c>
      <c r="BD15">
        <v>1</v>
      </c>
      <c r="BE15">
        <v>68</v>
      </c>
      <c r="BF15">
        <v>521</v>
      </c>
      <c r="BG15">
        <v>366</v>
      </c>
      <c r="BH15">
        <v>223</v>
      </c>
      <c r="BI15">
        <v>141</v>
      </c>
      <c r="BJ15">
        <v>98</v>
      </c>
      <c r="BK15">
        <v>91</v>
      </c>
      <c r="BL15">
        <v>17</v>
      </c>
      <c r="BM15">
        <v>83</v>
      </c>
      <c r="BN15">
        <v>166</v>
      </c>
      <c r="BO15">
        <v>243</v>
      </c>
      <c r="BP15">
        <v>97</v>
      </c>
      <c r="BQ15">
        <v>104</v>
      </c>
      <c r="BR15">
        <v>134</v>
      </c>
      <c r="BS15">
        <v>133</v>
      </c>
      <c r="BT15">
        <v>44</v>
      </c>
      <c r="BU15">
        <v>35</v>
      </c>
      <c r="BV15">
        <v>36</v>
      </c>
      <c r="BW15">
        <v>77</v>
      </c>
      <c r="BX15">
        <v>320</v>
      </c>
      <c r="BY15">
        <v>330</v>
      </c>
      <c r="BZ15">
        <v>258</v>
      </c>
    </row>
    <row r="16" spans="1:78" x14ac:dyDescent="0.25">
      <c r="B16" s="7">
        <v>0.2</v>
      </c>
      <c r="C16" s="7">
        <v>0.2</v>
      </c>
      <c r="D16" s="7">
        <v>0.19</v>
      </c>
      <c r="E16" s="7">
        <v>0.2</v>
      </c>
      <c r="F16" s="7">
        <v>0.23</v>
      </c>
      <c r="G16" s="7">
        <v>0.19</v>
      </c>
      <c r="H16" s="7">
        <v>0.18</v>
      </c>
      <c r="I16" s="7">
        <v>0.17</v>
      </c>
      <c r="J16" s="7">
        <v>0.21</v>
      </c>
      <c r="K16" s="7">
        <v>0.19</v>
      </c>
      <c r="L16" s="7">
        <v>0.21</v>
      </c>
      <c r="M16" s="7">
        <v>0.19</v>
      </c>
      <c r="N16" s="7">
        <v>0.19</v>
      </c>
      <c r="O16" s="7">
        <v>0.21</v>
      </c>
      <c r="P16" s="7">
        <v>0.22</v>
      </c>
      <c r="Q16" s="7">
        <v>0.17</v>
      </c>
      <c r="R16" s="7">
        <v>0.2</v>
      </c>
      <c r="S16" s="7">
        <v>0.19</v>
      </c>
      <c r="T16" s="7">
        <v>0.22</v>
      </c>
      <c r="U16" s="7">
        <v>0.22</v>
      </c>
      <c r="V16" s="7">
        <v>0.2</v>
      </c>
      <c r="W16" s="7">
        <v>0.21</v>
      </c>
      <c r="X16" s="7">
        <v>0.19</v>
      </c>
      <c r="Y16" t="s">
        <v>108</v>
      </c>
      <c r="Z16" s="7">
        <v>0.2</v>
      </c>
      <c r="AA16" s="7">
        <v>0.2</v>
      </c>
      <c r="AB16" s="7">
        <v>0.2</v>
      </c>
      <c r="AC16" s="7">
        <v>0.2</v>
      </c>
      <c r="AD16" s="7">
        <v>0.19</v>
      </c>
      <c r="AE16" s="7">
        <v>0.28000000000000003</v>
      </c>
      <c r="AF16" s="7">
        <v>0.21</v>
      </c>
      <c r="AG16" s="7">
        <v>0.16</v>
      </c>
      <c r="AH16" t="s">
        <v>108</v>
      </c>
      <c r="AI16" s="7">
        <v>0.19</v>
      </c>
      <c r="AJ16" s="7">
        <v>0.22</v>
      </c>
      <c r="AK16" s="7">
        <v>0.23</v>
      </c>
      <c r="AL16" s="7">
        <v>0.17</v>
      </c>
      <c r="AM16" s="7">
        <v>0.22</v>
      </c>
      <c r="AN16" s="7">
        <v>0.25</v>
      </c>
      <c r="AO16" s="7">
        <v>0.23</v>
      </c>
      <c r="AP16" s="7">
        <v>0.25</v>
      </c>
      <c r="AQ16" s="7">
        <v>0.17</v>
      </c>
      <c r="AR16" s="7">
        <v>0.31</v>
      </c>
      <c r="AS16" s="7">
        <v>0.17</v>
      </c>
      <c r="AT16" s="7">
        <v>0.16</v>
      </c>
      <c r="AU16" s="7">
        <v>0.17</v>
      </c>
      <c r="AV16" s="7">
        <v>0.17</v>
      </c>
      <c r="AW16" s="7">
        <v>0.18</v>
      </c>
      <c r="AX16" s="7">
        <v>0.2</v>
      </c>
      <c r="AY16" s="7">
        <v>0.18</v>
      </c>
      <c r="AZ16" s="7">
        <v>0.25</v>
      </c>
      <c r="BA16" s="7">
        <v>0.19</v>
      </c>
      <c r="BB16" s="7">
        <v>0.24</v>
      </c>
      <c r="BC16" s="7">
        <v>0.16</v>
      </c>
      <c r="BD16" s="7">
        <v>0.09</v>
      </c>
      <c r="BE16" s="7">
        <v>0.13</v>
      </c>
      <c r="BF16" s="7">
        <v>0.21</v>
      </c>
      <c r="BG16" s="7">
        <v>0.18</v>
      </c>
      <c r="BH16" s="7">
        <v>0.23</v>
      </c>
      <c r="BI16" s="7">
        <v>0.16</v>
      </c>
      <c r="BJ16" s="7">
        <v>0.2</v>
      </c>
      <c r="BK16" s="7">
        <v>0.21</v>
      </c>
      <c r="BL16" s="7">
        <v>0.16</v>
      </c>
      <c r="BM16" s="7">
        <v>0.14000000000000001</v>
      </c>
      <c r="BN16" s="7">
        <v>0.16</v>
      </c>
      <c r="BO16" s="7">
        <v>0.24</v>
      </c>
      <c r="BP16" s="7">
        <v>0.27</v>
      </c>
      <c r="BQ16" s="7">
        <v>0.15</v>
      </c>
      <c r="BR16" s="7">
        <v>0.13</v>
      </c>
      <c r="BS16" s="7">
        <v>0.13</v>
      </c>
      <c r="BT16" s="7">
        <v>0.19</v>
      </c>
      <c r="BU16" s="7">
        <v>0.1</v>
      </c>
      <c r="BV16" s="7">
        <v>0.17</v>
      </c>
      <c r="BW16" s="7">
        <v>0.15</v>
      </c>
      <c r="BX16" s="7">
        <v>0.16</v>
      </c>
      <c r="BY16" s="7">
        <v>0.16</v>
      </c>
      <c r="BZ16" s="7">
        <v>0.15</v>
      </c>
    </row>
    <row r="17" spans="1:78" x14ac:dyDescent="0.25">
      <c r="A17" t="s">
        <v>1018</v>
      </c>
      <c r="B17">
        <v>351</v>
      </c>
      <c r="C17">
        <v>318</v>
      </c>
      <c r="D17">
        <v>19</v>
      </c>
      <c r="E17">
        <v>14</v>
      </c>
      <c r="F17">
        <v>32</v>
      </c>
      <c r="G17">
        <v>224</v>
      </c>
      <c r="H17">
        <v>95</v>
      </c>
      <c r="I17">
        <v>121</v>
      </c>
      <c r="J17">
        <v>105</v>
      </c>
      <c r="K17">
        <v>69</v>
      </c>
      <c r="L17">
        <v>55</v>
      </c>
      <c r="M17">
        <v>76</v>
      </c>
      <c r="N17">
        <v>243</v>
      </c>
      <c r="O17">
        <v>26</v>
      </c>
      <c r="P17">
        <v>6</v>
      </c>
      <c r="Q17">
        <v>51</v>
      </c>
      <c r="R17">
        <v>299</v>
      </c>
      <c r="S17">
        <v>272</v>
      </c>
      <c r="T17">
        <v>43</v>
      </c>
      <c r="U17">
        <v>31</v>
      </c>
      <c r="V17">
        <v>296</v>
      </c>
      <c r="W17">
        <v>32</v>
      </c>
      <c r="X17">
        <v>23</v>
      </c>
      <c r="Y17">
        <v>0</v>
      </c>
      <c r="Z17">
        <v>351</v>
      </c>
      <c r="AA17">
        <v>351</v>
      </c>
      <c r="AB17">
        <v>351</v>
      </c>
      <c r="AC17">
        <v>35</v>
      </c>
      <c r="AD17">
        <v>295</v>
      </c>
      <c r="AE17">
        <v>19</v>
      </c>
      <c r="AF17">
        <v>295</v>
      </c>
      <c r="AG17">
        <v>44</v>
      </c>
      <c r="AH17">
        <v>0</v>
      </c>
      <c r="AI17">
        <v>295</v>
      </c>
      <c r="AJ17">
        <v>23</v>
      </c>
      <c r="AK17">
        <v>32</v>
      </c>
      <c r="AL17">
        <v>134</v>
      </c>
      <c r="AM17">
        <v>181</v>
      </c>
      <c r="AN17">
        <v>1</v>
      </c>
      <c r="AO17">
        <v>34</v>
      </c>
      <c r="AP17">
        <v>27</v>
      </c>
      <c r="AQ17">
        <v>41</v>
      </c>
      <c r="AR17">
        <v>19</v>
      </c>
      <c r="AS17">
        <v>23</v>
      </c>
      <c r="AT17">
        <v>40</v>
      </c>
      <c r="AU17">
        <v>22</v>
      </c>
      <c r="AV17">
        <v>31</v>
      </c>
      <c r="AW17">
        <v>2</v>
      </c>
      <c r="AX17">
        <v>16</v>
      </c>
      <c r="AY17">
        <v>46</v>
      </c>
      <c r="AZ17">
        <v>21</v>
      </c>
      <c r="BA17">
        <v>12</v>
      </c>
      <c r="BB17">
        <v>41</v>
      </c>
      <c r="BC17">
        <v>9</v>
      </c>
      <c r="BD17">
        <v>1</v>
      </c>
      <c r="BE17">
        <v>40</v>
      </c>
      <c r="BF17">
        <v>311</v>
      </c>
      <c r="BG17">
        <v>239</v>
      </c>
      <c r="BH17">
        <v>112</v>
      </c>
      <c r="BI17">
        <v>101</v>
      </c>
      <c r="BJ17">
        <v>61</v>
      </c>
      <c r="BK17">
        <v>59</v>
      </c>
      <c r="BL17">
        <v>11</v>
      </c>
      <c r="BM17">
        <v>61</v>
      </c>
      <c r="BN17">
        <v>113</v>
      </c>
      <c r="BO17">
        <v>130</v>
      </c>
      <c r="BP17">
        <v>46</v>
      </c>
      <c r="BQ17">
        <v>65</v>
      </c>
      <c r="BR17">
        <v>89</v>
      </c>
      <c r="BS17">
        <v>97</v>
      </c>
      <c r="BT17">
        <v>19</v>
      </c>
      <c r="BU17">
        <v>24</v>
      </c>
      <c r="BV17">
        <v>27</v>
      </c>
      <c r="BW17">
        <v>43</v>
      </c>
      <c r="BX17">
        <v>148</v>
      </c>
      <c r="BY17">
        <v>145</v>
      </c>
      <c r="BZ17">
        <v>109</v>
      </c>
    </row>
    <row r="18" spans="1:78" x14ac:dyDescent="0.25">
      <c r="B18" s="7">
        <v>0.12</v>
      </c>
      <c r="C18" s="7">
        <v>0.12</v>
      </c>
      <c r="D18" s="7">
        <v>0.08</v>
      </c>
      <c r="E18" s="7">
        <v>0.09</v>
      </c>
      <c r="F18" s="7">
        <v>0.08</v>
      </c>
      <c r="G18" s="7">
        <v>0.13</v>
      </c>
      <c r="H18" s="7">
        <v>0.11</v>
      </c>
      <c r="I18" s="7">
        <v>0.14000000000000001</v>
      </c>
      <c r="J18" s="7">
        <v>0.11</v>
      </c>
      <c r="K18" s="7">
        <v>0.12</v>
      </c>
      <c r="L18" s="7">
        <v>0.1</v>
      </c>
      <c r="M18" s="7">
        <v>0.11</v>
      </c>
      <c r="N18" s="7">
        <v>0.12</v>
      </c>
      <c r="O18" s="7">
        <v>0.09</v>
      </c>
      <c r="P18" s="7">
        <v>0.08</v>
      </c>
      <c r="Q18" s="7">
        <v>0.12</v>
      </c>
      <c r="R18" s="7">
        <v>0.12</v>
      </c>
      <c r="S18" s="7">
        <v>0.12</v>
      </c>
      <c r="T18" s="7">
        <v>0.1</v>
      </c>
      <c r="U18" s="7">
        <v>0.09</v>
      </c>
      <c r="V18" s="7">
        <v>0.13</v>
      </c>
      <c r="W18" s="7">
        <v>0.11</v>
      </c>
      <c r="X18" s="7">
        <v>0.06</v>
      </c>
      <c r="Y18" t="s">
        <v>108</v>
      </c>
      <c r="Z18" s="7">
        <v>0.12</v>
      </c>
      <c r="AA18" s="7">
        <v>0.12</v>
      </c>
      <c r="AB18" s="7">
        <v>0.12</v>
      </c>
      <c r="AC18" s="7">
        <v>0.12</v>
      </c>
      <c r="AD18" s="7">
        <v>0.12</v>
      </c>
      <c r="AE18" s="7">
        <v>0.13</v>
      </c>
      <c r="AF18" s="7">
        <v>0.12</v>
      </c>
      <c r="AG18" s="7">
        <v>0.08</v>
      </c>
      <c r="AH18" t="s">
        <v>108</v>
      </c>
      <c r="AI18" s="7">
        <v>0.12</v>
      </c>
      <c r="AJ18" s="7">
        <v>0.13</v>
      </c>
      <c r="AK18" s="7">
        <v>0.13</v>
      </c>
      <c r="AL18" s="7">
        <v>0.09</v>
      </c>
      <c r="AM18" s="7">
        <v>0.15</v>
      </c>
      <c r="AN18" s="7">
        <v>0.11</v>
      </c>
      <c r="AO18" s="7">
        <v>0.15</v>
      </c>
      <c r="AP18" s="7">
        <v>0.11</v>
      </c>
      <c r="AQ18" s="7">
        <v>0.12</v>
      </c>
      <c r="AR18" s="7">
        <v>0.1</v>
      </c>
      <c r="AS18" s="7">
        <v>0.14000000000000001</v>
      </c>
      <c r="AT18" s="7">
        <v>0.13</v>
      </c>
      <c r="AU18" s="7">
        <v>0.1</v>
      </c>
      <c r="AV18" s="7">
        <v>0.11</v>
      </c>
      <c r="AW18" s="7">
        <v>0.05</v>
      </c>
      <c r="AX18" s="7">
        <v>0.08</v>
      </c>
      <c r="AY18" s="7">
        <v>0.15</v>
      </c>
      <c r="AZ18" s="7">
        <v>0.11</v>
      </c>
      <c r="BA18" s="7">
        <v>0.09</v>
      </c>
      <c r="BB18" s="7">
        <v>0.19</v>
      </c>
      <c r="BC18" s="7">
        <v>0.05</v>
      </c>
      <c r="BD18" s="7">
        <v>0.09</v>
      </c>
      <c r="BE18" s="7">
        <v>0.08</v>
      </c>
      <c r="BF18" s="7">
        <v>0.13</v>
      </c>
      <c r="BG18" s="7">
        <v>0.12</v>
      </c>
      <c r="BH18" s="7">
        <v>0.11</v>
      </c>
      <c r="BI18" s="7">
        <v>0.11</v>
      </c>
      <c r="BJ18" s="7">
        <v>0.12</v>
      </c>
      <c r="BK18" s="7">
        <v>0.14000000000000001</v>
      </c>
      <c r="BL18" s="7">
        <v>0.1</v>
      </c>
      <c r="BM18" s="7">
        <v>0.1</v>
      </c>
      <c r="BN18" s="7">
        <v>0.11</v>
      </c>
      <c r="BO18" s="7">
        <v>0.13</v>
      </c>
      <c r="BP18" s="7">
        <v>0.13</v>
      </c>
      <c r="BQ18" s="7">
        <v>0.09</v>
      </c>
      <c r="BR18" s="7">
        <v>0.09</v>
      </c>
      <c r="BS18" s="7">
        <v>0.1</v>
      </c>
      <c r="BT18" s="7">
        <v>0.08</v>
      </c>
      <c r="BU18" s="7">
        <v>7.0000000000000007E-2</v>
      </c>
      <c r="BV18" s="7">
        <v>0.13</v>
      </c>
      <c r="BW18" s="7">
        <v>0.08</v>
      </c>
      <c r="BX18" s="7">
        <v>7.0000000000000007E-2</v>
      </c>
      <c r="BY18" s="7">
        <v>7.0000000000000007E-2</v>
      </c>
      <c r="BZ18" s="7">
        <v>0.06</v>
      </c>
    </row>
    <row r="19" spans="1:78" x14ac:dyDescent="0.25">
      <c r="A19" t="s">
        <v>1019</v>
      </c>
      <c r="B19">
        <v>129</v>
      </c>
      <c r="C19">
        <v>116</v>
      </c>
      <c r="D19">
        <v>11</v>
      </c>
      <c r="E19">
        <v>3</v>
      </c>
      <c r="F19">
        <v>8</v>
      </c>
      <c r="G19">
        <v>82</v>
      </c>
      <c r="H19">
        <v>39</v>
      </c>
      <c r="I19">
        <v>42</v>
      </c>
      <c r="J19">
        <v>41</v>
      </c>
      <c r="K19">
        <v>28</v>
      </c>
      <c r="L19">
        <v>18</v>
      </c>
      <c r="M19">
        <v>29</v>
      </c>
      <c r="N19">
        <v>82</v>
      </c>
      <c r="O19">
        <v>15</v>
      </c>
      <c r="P19">
        <v>4</v>
      </c>
      <c r="Q19">
        <v>21</v>
      </c>
      <c r="R19">
        <v>109</v>
      </c>
      <c r="S19">
        <v>107</v>
      </c>
      <c r="T19">
        <v>12</v>
      </c>
      <c r="U19">
        <v>8</v>
      </c>
      <c r="V19">
        <v>102</v>
      </c>
      <c r="W19">
        <v>15</v>
      </c>
      <c r="X19">
        <v>12</v>
      </c>
      <c r="Y19">
        <v>0</v>
      </c>
      <c r="Z19">
        <v>129</v>
      </c>
      <c r="AA19">
        <v>129</v>
      </c>
      <c r="AB19">
        <v>129</v>
      </c>
      <c r="AC19">
        <v>15</v>
      </c>
      <c r="AD19">
        <v>110</v>
      </c>
      <c r="AE19">
        <v>5</v>
      </c>
      <c r="AF19">
        <v>114</v>
      </c>
      <c r="AG19">
        <v>14</v>
      </c>
      <c r="AH19">
        <v>0</v>
      </c>
      <c r="AI19">
        <v>105</v>
      </c>
      <c r="AJ19">
        <v>12</v>
      </c>
      <c r="AK19">
        <v>11</v>
      </c>
      <c r="AL19">
        <v>56</v>
      </c>
      <c r="AM19">
        <v>61</v>
      </c>
      <c r="AN19">
        <v>0</v>
      </c>
      <c r="AO19">
        <v>12</v>
      </c>
      <c r="AP19">
        <v>8</v>
      </c>
      <c r="AQ19">
        <v>16</v>
      </c>
      <c r="AR19">
        <v>6</v>
      </c>
      <c r="AS19">
        <v>6</v>
      </c>
      <c r="AT19">
        <v>19</v>
      </c>
      <c r="AU19">
        <v>9</v>
      </c>
      <c r="AV19">
        <v>6</v>
      </c>
      <c r="AW19">
        <v>2</v>
      </c>
      <c r="AX19">
        <v>9</v>
      </c>
      <c r="AY19">
        <v>17</v>
      </c>
      <c r="AZ19">
        <v>10</v>
      </c>
      <c r="BA19">
        <v>2</v>
      </c>
      <c r="BB19">
        <v>8</v>
      </c>
      <c r="BC19">
        <v>12</v>
      </c>
      <c r="BD19">
        <v>0</v>
      </c>
      <c r="BE19">
        <v>9</v>
      </c>
      <c r="BF19">
        <v>121</v>
      </c>
      <c r="BG19">
        <v>84</v>
      </c>
      <c r="BH19">
        <v>45</v>
      </c>
      <c r="BI19">
        <v>33</v>
      </c>
      <c r="BJ19">
        <v>19</v>
      </c>
      <c r="BK19">
        <v>25</v>
      </c>
      <c r="BL19">
        <v>4</v>
      </c>
      <c r="BM19">
        <v>18</v>
      </c>
      <c r="BN19">
        <v>42</v>
      </c>
      <c r="BO19">
        <v>52</v>
      </c>
      <c r="BP19">
        <v>18</v>
      </c>
      <c r="BQ19">
        <v>29</v>
      </c>
      <c r="BR19">
        <v>33</v>
      </c>
      <c r="BS19">
        <v>27</v>
      </c>
      <c r="BT19">
        <v>5</v>
      </c>
      <c r="BU19">
        <v>4</v>
      </c>
      <c r="BV19">
        <v>14</v>
      </c>
      <c r="BW19">
        <v>16</v>
      </c>
      <c r="BX19">
        <v>36</v>
      </c>
      <c r="BY19">
        <v>34</v>
      </c>
      <c r="BZ19">
        <v>15</v>
      </c>
    </row>
    <row r="20" spans="1:78" x14ac:dyDescent="0.25">
      <c r="B20" s="7">
        <v>0.04</v>
      </c>
      <c r="C20" s="7">
        <v>0.04</v>
      </c>
      <c r="D20" s="7">
        <v>0.04</v>
      </c>
      <c r="E20" s="7">
        <v>0.02</v>
      </c>
      <c r="F20" s="7">
        <v>0.02</v>
      </c>
      <c r="G20" s="7">
        <v>0.05</v>
      </c>
      <c r="H20" s="7">
        <v>0.04</v>
      </c>
      <c r="I20" s="7">
        <v>0.05</v>
      </c>
      <c r="J20" s="7">
        <v>0.04</v>
      </c>
      <c r="K20" s="7">
        <v>0.05</v>
      </c>
      <c r="L20" s="7">
        <v>0.03</v>
      </c>
      <c r="M20" s="7">
        <v>0.04</v>
      </c>
      <c r="N20" s="7">
        <v>0.04</v>
      </c>
      <c r="O20" s="7">
        <v>0.05</v>
      </c>
      <c r="P20" s="7">
        <v>0.04</v>
      </c>
      <c r="Q20" s="7">
        <v>0.05</v>
      </c>
      <c r="R20" s="7">
        <v>0.04</v>
      </c>
      <c r="S20" s="7">
        <v>0.05</v>
      </c>
      <c r="T20" s="7">
        <v>0.03</v>
      </c>
      <c r="U20" s="7">
        <v>0.02</v>
      </c>
      <c r="V20" s="7">
        <v>0.04</v>
      </c>
      <c r="W20" s="7">
        <v>0.05</v>
      </c>
      <c r="X20" s="7">
        <v>0.03</v>
      </c>
      <c r="Y20" t="s">
        <v>108</v>
      </c>
      <c r="Z20" s="7">
        <v>0.04</v>
      </c>
      <c r="AA20" s="7">
        <v>0.04</v>
      </c>
      <c r="AB20" s="7">
        <v>0.04</v>
      </c>
      <c r="AC20" s="7">
        <v>0.05</v>
      </c>
      <c r="AD20" s="7">
        <v>0.04</v>
      </c>
      <c r="AE20" s="7">
        <v>0.03</v>
      </c>
      <c r="AF20" s="7">
        <v>0.05</v>
      </c>
      <c r="AG20" s="7">
        <v>0.03</v>
      </c>
      <c r="AH20" t="s">
        <v>108</v>
      </c>
      <c r="AI20" s="7">
        <v>0.04</v>
      </c>
      <c r="AJ20" s="7">
        <v>7.0000000000000007E-2</v>
      </c>
      <c r="AK20" s="7">
        <v>0.05</v>
      </c>
      <c r="AL20" s="7">
        <v>0.04</v>
      </c>
      <c r="AM20" s="7">
        <v>0.05</v>
      </c>
      <c r="AN20" t="s">
        <v>108</v>
      </c>
      <c r="AO20" s="7">
        <v>0.05</v>
      </c>
      <c r="AP20" s="7">
        <v>0.03</v>
      </c>
      <c r="AQ20" s="7">
        <v>0.05</v>
      </c>
      <c r="AR20" s="7">
        <v>0.03</v>
      </c>
      <c r="AS20" s="7">
        <v>0.04</v>
      </c>
      <c r="AT20" s="7">
        <v>0.06</v>
      </c>
      <c r="AU20" s="7">
        <v>0.04</v>
      </c>
      <c r="AV20" s="7">
        <v>0.02</v>
      </c>
      <c r="AW20" s="7">
        <v>0.04</v>
      </c>
      <c r="AX20" s="7">
        <v>0.05</v>
      </c>
      <c r="AY20" s="7">
        <v>0.06</v>
      </c>
      <c r="AZ20" s="7">
        <v>0.05</v>
      </c>
      <c r="BA20" s="7">
        <v>0.02</v>
      </c>
      <c r="BB20" s="7">
        <v>0.04</v>
      </c>
      <c r="BC20" s="7">
        <v>7.0000000000000007E-2</v>
      </c>
      <c r="BD20" t="s">
        <v>108</v>
      </c>
      <c r="BE20" s="7">
        <v>0.02</v>
      </c>
      <c r="BF20" s="7">
        <v>0.05</v>
      </c>
      <c r="BG20" s="7">
        <v>0.04</v>
      </c>
      <c r="BH20" s="7">
        <v>0.05</v>
      </c>
      <c r="BI20" s="7">
        <v>0.04</v>
      </c>
      <c r="BJ20" s="7">
        <v>0.04</v>
      </c>
      <c r="BK20" s="7">
        <v>0.06</v>
      </c>
      <c r="BL20" s="7">
        <v>0.04</v>
      </c>
      <c r="BM20" s="7">
        <v>0.03</v>
      </c>
      <c r="BN20" s="7">
        <v>0.04</v>
      </c>
      <c r="BO20" s="7">
        <v>0.05</v>
      </c>
      <c r="BP20" s="7">
        <v>0.05</v>
      </c>
      <c r="BQ20" s="7">
        <v>0.04</v>
      </c>
      <c r="BR20" s="7">
        <v>0.03</v>
      </c>
      <c r="BS20" s="7">
        <v>0.03</v>
      </c>
      <c r="BT20" s="7">
        <v>0.02</v>
      </c>
      <c r="BU20" s="7">
        <v>0.01</v>
      </c>
      <c r="BV20" s="7">
        <v>7.0000000000000007E-2</v>
      </c>
      <c r="BW20" s="7">
        <v>0.03</v>
      </c>
      <c r="BX20" s="7">
        <v>0.02</v>
      </c>
      <c r="BY20" s="7">
        <v>0.02</v>
      </c>
      <c r="BZ20" s="7">
        <v>0.01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1020</v>
      </c>
      <c r="B23">
        <v>1853</v>
      </c>
      <c r="C23">
        <v>1591</v>
      </c>
      <c r="D23">
        <v>162</v>
      </c>
      <c r="E23">
        <v>100</v>
      </c>
      <c r="F23">
        <v>253</v>
      </c>
      <c r="G23">
        <v>1036</v>
      </c>
      <c r="H23">
        <v>564</v>
      </c>
      <c r="I23">
        <v>539</v>
      </c>
      <c r="J23">
        <v>609</v>
      </c>
      <c r="K23">
        <v>346</v>
      </c>
      <c r="L23">
        <v>359</v>
      </c>
      <c r="M23">
        <v>425</v>
      </c>
      <c r="N23">
        <v>1211</v>
      </c>
      <c r="O23">
        <v>169</v>
      </c>
      <c r="P23">
        <v>48</v>
      </c>
      <c r="Q23">
        <v>284</v>
      </c>
      <c r="R23">
        <v>1569</v>
      </c>
      <c r="S23">
        <v>1347</v>
      </c>
      <c r="T23">
        <v>282</v>
      </c>
      <c r="U23">
        <v>203</v>
      </c>
      <c r="V23">
        <v>1438</v>
      </c>
      <c r="W23">
        <v>168</v>
      </c>
      <c r="X23">
        <v>239</v>
      </c>
      <c r="Y23">
        <v>0</v>
      </c>
      <c r="Z23">
        <v>1853</v>
      </c>
      <c r="AA23">
        <v>1853</v>
      </c>
      <c r="AB23">
        <v>1853</v>
      </c>
      <c r="AC23">
        <v>169</v>
      </c>
      <c r="AD23">
        <v>1599</v>
      </c>
      <c r="AE23">
        <v>79</v>
      </c>
      <c r="AF23">
        <v>1423</v>
      </c>
      <c r="AG23">
        <v>388</v>
      </c>
      <c r="AH23">
        <v>0</v>
      </c>
      <c r="AI23">
        <v>1587</v>
      </c>
      <c r="AJ23">
        <v>99</v>
      </c>
      <c r="AK23">
        <v>139</v>
      </c>
      <c r="AL23">
        <v>1065</v>
      </c>
      <c r="AM23">
        <v>664</v>
      </c>
      <c r="AN23">
        <v>8</v>
      </c>
      <c r="AO23">
        <v>115</v>
      </c>
      <c r="AP23">
        <v>145</v>
      </c>
      <c r="AQ23">
        <v>216</v>
      </c>
      <c r="AR23">
        <v>97</v>
      </c>
      <c r="AS23">
        <v>101</v>
      </c>
      <c r="AT23">
        <v>191</v>
      </c>
      <c r="AU23">
        <v>134</v>
      </c>
      <c r="AV23">
        <v>199</v>
      </c>
      <c r="AW23">
        <v>37</v>
      </c>
      <c r="AX23">
        <v>125</v>
      </c>
      <c r="AY23">
        <v>176</v>
      </c>
      <c r="AZ23">
        <v>112</v>
      </c>
      <c r="BA23">
        <v>84</v>
      </c>
      <c r="BB23">
        <v>113</v>
      </c>
      <c r="BC23">
        <v>117</v>
      </c>
      <c r="BD23">
        <v>6</v>
      </c>
      <c r="BE23">
        <v>397</v>
      </c>
      <c r="BF23">
        <v>1455</v>
      </c>
      <c r="BG23">
        <v>1282</v>
      </c>
      <c r="BH23">
        <v>571</v>
      </c>
      <c r="BI23">
        <v>606</v>
      </c>
      <c r="BJ23">
        <v>316</v>
      </c>
      <c r="BK23">
        <v>247</v>
      </c>
      <c r="BL23">
        <v>75</v>
      </c>
      <c r="BM23">
        <v>443</v>
      </c>
      <c r="BN23">
        <v>671</v>
      </c>
      <c r="BO23">
        <v>569</v>
      </c>
      <c r="BP23">
        <v>170</v>
      </c>
      <c r="BQ23">
        <v>503</v>
      </c>
      <c r="BR23">
        <v>752</v>
      </c>
      <c r="BS23">
        <v>733</v>
      </c>
      <c r="BT23">
        <v>158</v>
      </c>
      <c r="BU23">
        <v>280</v>
      </c>
      <c r="BV23">
        <v>128</v>
      </c>
      <c r="BW23">
        <v>390</v>
      </c>
      <c r="BX23">
        <v>1490</v>
      </c>
      <c r="BY23">
        <v>1518</v>
      </c>
      <c r="BZ23">
        <v>1358</v>
      </c>
    </row>
    <row r="24" spans="1:78" x14ac:dyDescent="0.25">
      <c r="B24" s="7">
        <v>0.62</v>
      </c>
      <c r="C24" s="7">
        <v>0.61</v>
      </c>
      <c r="D24" s="7">
        <v>0.66</v>
      </c>
      <c r="E24" s="7">
        <v>0.65</v>
      </c>
      <c r="F24" s="7">
        <v>0.64</v>
      </c>
      <c r="G24" s="7">
        <v>0.61</v>
      </c>
      <c r="H24" s="7">
        <v>0.63</v>
      </c>
      <c r="I24" s="7">
        <v>0.63</v>
      </c>
      <c r="J24" s="7">
        <v>0.61</v>
      </c>
      <c r="K24" s="7">
        <v>0.61</v>
      </c>
      <c r="L24" s="7">
        <v>0.63</v>
      </c>
      <c r="M24" s="7">
        <v>0.63</v>
      </c>
      <c r="N24" s="7">
        <v>0.62</v>
      </c>
      <c r="O24" s="7">
        <v>0.57999999999999996</v>
      </c>
      <c r="P24" s="7">
        <v>0.57999999999999996</v>
      </c>
      <c r="Q24" s="7">
        <v>0.64</v>
      </c>
      <c r="R24" s="7">
        <v>0.62</v>
      </c>
      <c r="S24" s="7">
        <v>0.62</v>
      </c>
      <c r="T24" s="7">
        <v>0.62</v>
      </c>
      <c r="U24" s="7">
        <v>0.62</v>
      </c>
      <c r="V24" s="7">
        <v>0.62</v>
      </c>
      <c r="W24" s="7">
        <v>0.6</v>
      </c>
      <c r="X24" s="7">
        <v>0.66</v>
      </c>
      <c r="Y24" t="s">
        <v>108</v>
      </c>
      <c r="Z24" s="7">
        <v>0.62</v>
      </c>
      <c r="AA24" s="7">
        <v>0.62</v>
      </c>
      <c r="AB24" s="7">
        <v>0.62</v>
      </c>
      <c r="AC24" s="7">
        <v>0.6</v>
      </c>
      <c r="AD24" s="7">
        <v>0.63</v>
      </c>
      <c r="AE24" s="7">
        <v>0.52</v>
      </c>
      <c r="AF24" s="7">
        <v>0.6</v>
      </c>
      <c r="AG24" s="7">
        <v>0.72</v>
      </c>
      <c r="AH24" t="s">
        <v>108</v>
      </c>
      <c r="AI24" s="7">
        <v>0.63</v>
      </c>
      <c r="AJ24" s="7">
        <v>0.56000000000000005</v>
      </c>
      <c r="AK24" s="7">
        <v>0.56000000000000005</v>
      </c>
      <c r="AL24" s="7">
        <v>0.69</v>
      </c>
      <c r="AM24" s="7">
        <v>0.56000000000000005</v>
      </c>
      <c r="AN24" s="7">
        <v>0.64</v>
      </c>
      <c r="AO24" s="7">
        <v>0.49</v>
      </c>
      <c r="AP24" s="7">
        <v>0.56999999999999995</v>
      </c>
      <c r="AQ24" s="7">
        <v>0.65</v>
      </c>
      <c r="AR24" s="7">
        <v>0.51</v>
      </c>
      <c r="AS24" s="7">
        <v>0.62</v>
      </c>
      <c r="AT24" s="7">
        <v>0.63</v>
      </c>
      <c r="AU24" s="7">
        <v>0.64</v>
      </c>
      <c r="AV24" s="7">
        <v>0.69</v>
      </c>
      <c r="AW24" s="7">
        <v>0.73</v>
      </c>
      <c r="AX24" s="7">
        <v>0.65</v>
      </c>
      <c r="AY24" s="7">
        <v>0.59</v>
      </c>
      <c r="AZ24" s="7">
        <v>0.59</v>
      </c>
      <c r="BA24" s="7">
        <v>0.65</v>
      </c>
      <c r="BB24" s="7">
        <v>0.52</v>
      </c>
      <c r="BC24" s="7">
        <v>0.67</v>
      </c>
      <c r="BD24" s="7">
        <v>0.59</v>
      </c>
      <c r="BE24" s="7">
        <v>0.76</v>
      </c>
      <c r="BF24" s="7">
        <v>0.59</v>
      </c>
      <c r="BG24" s="7">
        <v>0.64</v>
      </c>
      <c r="BH24" s="7">
        <v>0.57999999999999996</v>
      </c>
      <c r="BI24" s="7">
        <v>0.68</v>
      </c>
      <c r="BJ24" s="7">
        <v>0.63</v>
      </c>
      <c r="BK24" s="7">
        <v>0.56999999999999995</v>
      </c>
      <c r="BL24" s="7">
        <v>0.69</v>
      </c>
      <c r="BM24" s="7">
        <v>0.73</v>
      </c>
      <c r="BN24" s="7">
        <v>0.66</v>
      </c>
      <c r="BO24" s="7">
        <v>0.56000000000000005</v>
      </c>
      <c r="BP24" s="7">
        <v>0.47</v>
      </c>
      <c r="BQ24" s="7">
        <v>0.71</v>
      </c>
      <c r="BR24" s="7">
        <v>0.74</v>
      </c>
      <c r="BS24" s="7">
        <v>0.73</v>
      </c>
      <c r="BT24" s="7">
        <v>0.68</v>
      </c>
      <c r="BU24" s="7">
        <v>0.8</v>
      </c>
      <c r="BV24" s="7">
        <v>0.61</v>
      </c>
      <c r="BW24" s="7">
        <v>0.73</v>
      </c>
      <c r="BX24" s="7">
        <v>0.73</v>
      </c>
      <c r="BY24" s="7">
        <v>0.73</v>
      </c>
      <c r="BZ24" s="7">
        <v>0.77</v>
      </c>
    </row>
    <row r="25" spans="1:78" x14ac:dyDescent="0.25">
      <c r="A25" t="s">
        <v>1021</v>
      </c>
      <c r="B25">
        <v>480</v>
      </c>
      <c r="C25">
        <v>434</v>
      </c>
      <c r="D25">
        <v>29</v>
      </c>
      <c r="E25">
        <v>17</v>
      </c>
      <c r="F25">
        <v>40</v>
      </c>
      <c r="G25">
        <v>306</v>
      </c>
      <c r="H25">
        <v>134</v>
      </c>
      <c r="I25">
        <v>163</v>
      </c>
      <c r="J25">
        <v>147</v>
      </c>
      <c r="K25">
        <v>96</v>
      </c>
      <c r="L25">
        <v>74</v>
      </c>
      <c r="M25">
        <v>105</v>
      </c>
      <c r="N25">
        <v>324</v>
      </c>
      <c r="O25">
        <v>41</v>
      </c>
      <c r="P25">
        <v>10</v>
      </c>
      <c r="Q25">
        <v>72</v>
      </c>
      <c r="R25">
        <v>408</v>
      </c>
      <c r="S25">
        <v>380</v>
      </c>
      <c r="T25">
        <v>56</v>
      </c>
      <c r="U25">
        <v>39</v>
      </c>
      <c r="V25">
        <v>398</v>
      </c>
      <c r="W25">
        <v>46</v>
      </c>
      <c r="X25">
        <v>34</v>
      </c>
      <c r="Y25">
        <v>0</v>
      </c>
      <c r="Z25">
        <v>480</v>
      </c>
      <c r="AA25">
        <v>480</v>
      </c>
      <c r="AB25">
        <v>480</v>
      </c>
      <c r="AC25">
        <v>49</v>
      </c>
      <c r="AD25">
        <v>405</v>
      </c>
      <c r="AE25">
        <v>24</v>
      </c>
      <c r="AF25">
        <v>409</v>
      </c>
      <c r="AG25">
        <v>58</v>
      </c>
      <c r="AH25">
        <v>0</v>
      </c>
      <c r="AI25">
        <v>400</v>
      </c>
      <c r="AJ25">
        <v>35</v>
      </c>
      <c r="AK25">
        <v>43</v>
      </c>
      <c r="AL25">
        <v>190</v>
      </c>
      <c r="AM25">
        <v>242</v>
      </c>
      <c r="AN25">
        <v>1</v>
      </c>
      <c r="AO25">
        <v>47</v>
      </c>
      <c r="AP25">
        <v>35</v>
      </c>
      <c r="AQ25">
        <v>57</v>
      </c>
      <c r="AR25">
        <v>25</v>
      </c>
      <c r="AS25">
        <v>29</v>
      </c>
      <c r="AT25">
        <v>59</v>
      </c>
      <c r="AU25">
        <v>30</v>
      </c>
      <c r="AV25">
        <v>37</v>
      </c>
      <c r="AW25">
        <v>4</v>
      </c>
      <c r="AX25">
        <v>25</v>
      </c>
      <c r="AY25">
        <v>63</v>
      </c>
      <c r="AZ25">
        <v>31</v>
      </c>
      <c r="BA25">
        <v>14</v>
      </c>
      <c r="BB25">
        <v>49</v>
      </c>
      <c r="BC25">
        <v>22</v>
      </c>
      <c r="BD25">
        <v>1</v>
      </c>
      <c r="BE25">
        <v>49</v>
      </c>
      <c r="BF25">
        <v>432</v>
      </c>
      <c r="BG25">
        <v>323</v>
      </c>
      <c r="BH25">
        <v>158</v>
      </c>
      <c r="BI25">
        <v>134</v>
      </c>
      <c r="BJ25">
        <v>81</v>
      </c>
      <c r="BK25">
        <v>84</v>
      </c>
      <c r="BL25">
        <v>15</v>
      </c>
      <c r="BM25">
        <v>79</v>
      </c>
      <c r="BN25">
        <v>154</v>
      </c>
      <c r="BO25">
        <v>183</v>
      </c>
      <c r="BP25">
        <v>64</v>
      </c>
      <c r="BQ25">
        <v>94</v>
      </c>
      <c r="BR25">
        <v>122</v>
      </c>
      <c r="BS25">
        <v>124</v>
      </c>
      <c r="BT25">
        <v>23</v>
      </c>
      <c r="BU25">
        <v>28</v>
      </c>
      <c r="BV25">
        <v>42</v>
      </c>
      <c r="BW25">
        <v>59</v>
      </c>
      <c r="BX25">
        <v>185</v>
      </c>
      <c r="BY25">
        <v>179</v>
      </c>
      <c r="BZ25">
        <v>123</v>
      </c>
    </row>
    <row r="26" spans="1:78" x14ac:dyDescent="0.25">
      <c r="B26" s="7">
        <v>0.16</v>
      </c>
      <c r="C26" s="7">
        <v>0.17</v>
      </c>
      <c r="D26" s="7">
        <v>0.12</v>
      </c>
      <c r="E26" s="7">
        <v>0.11</v>
      </c>
      <c r="F26" s="7">
        <v>0.1</v>
      </c>
      <c r="G26" s="7">
        <v>0.18</v>
      </c>
      <c r="H26" s="7">
        <v>0.15</v>
      </c>
      <c r="I26" s="7">
        <v>0.19</v>
      </c>
      <c r="J26" s="7">
        <v>0.15</v>
      </c>
      <c r="K26" s="7">
        <v>0.17</v>
      </c>
      <c r="L26" s="7">
        <v>0.13</v>
      </c>
      <c r="M26" s="7">
        <v>0.16</v>
      </c>
      <c r="N26" s="7">
        <v>0.17</v>
      </c>
      <c r="O26" s="7">
        <v>0.14000000000000001</v>
      </c>
      <c r="P26" s="7">
        <v>0.12</v>
      </c>
      <c r="Q26" s="7">
        <v>0.16</v>
      </c>
      <c r="R26" s="7">
        <v>0.16</v>
      </c>
      <c r="S26" s="7">
        <v>0.17</v>
      </c>
      <c r="T26" s="7">
        <v>0.12</v>
      </c>
      <c r="U26" s="7">
        <v>0.12</v>
      </c>
      <c r="V26" s="7">
        <v>0.17</v>
      </c>
      <c r="W26" s="7">
        <v>0.17</v>
      </c>
      <c r="X26" s="7">
        <v>0.1</v>
      </c>
      <c r="Y26" t="s">
        <v>108</v>
      </c>
      <c r="Z26" s="7">
        <v>0.16</v>
      </c>
      <c r="AA26" s="7">
        <v>0.16</v>
      </c>
      <c r="AB26" s="7">
        <v>0.16</v>
      </c>
      <c r="AC26" s="7">
        <v>0.18</v>
      </c>
      <c r="AD26" s="7">
        <v>0.16</v>
      </c>
      <c r="AE26" s="7">
        <v>0.16</v>
      </c>
      <c r="AF26" s="7">
        <v>0.17</v>
      </c>
      <c r="AG26" s="7">
        <v>0.11</v>
      </c>
      <c r="AH26" t="s">
        <v>108</v>
      </c>
      <c r="AI26" s="7">
        <v>0.16</v>
      </c>
      <c r="AJ26" s="7">
        <v>0.2</v>
      </c>
      <c r="AK26" s="7">
        <v>0.17</v>
      </c>
      <c r="AL26" s="7">
        <v>0.12</v>
      </c>
      <c r="AM26" s="7">
        <v>0.2</v>
      </c>
      <c r="AN26" s="7">
        <v>0.11</v>
      </c>
      <c r="AO26" s="7">
        <v>0.2</v>
      </c>
      <c r="AP26" s="7">
        <v>0.14000000000000001</v>
      </c>
      <c r="AQ26" s="7">
        <v>0.17</v>
      </c>
      <c r="AR26" s="7">
        <v>0.13</v>
      </c>
      <c r="AS26" s="7">
        <v>0.18</v>
      </c>
      <c r="AT26" s="7">
        <v>0.19</v>
      </c>
      <c r="AU26" s="7">
        <v>0.15</v>
      </c>
      <c r="AV26" s="7">
        <v>0.13</v>
      </c>
      <c r="AW26" s="7">
        <v>0.09</v>
      </c>
      <c r="AX26" s="7">
        <v>0.13</v>
      </c>
      <c r="AY26" s="7">
        <v>0.21</v>
      </c>
      <c r="AZ26" s="7">
        <v>0.16</v>
      </c>
      <c r="BA26" s="7">
        <v>0.11</v>
      </c>
      <c r="BB26" s="7">
        <v>0.23</v>
      </c>
      <c r="BC26" s="7">
        <v>0.12</v>
      </c>
      <c r="BD26" s="7">
        <v>0.09</v>
      </c>
      <c r="BE26" s="7">
        <v>0.09</v>
      </c>
      <c r="BF26" s="7">
        <v>0.17</v>
      </c>
      <c r="BG26" s="7">
        <v>0.16</v>
      </c>
      <c r="BH26" s="7">
        <v>0.16</v>
      </c>
      <c r="BI26" s="7">
        <v>0.15</v>
      </c>
      <c r="BJ26" s="7">
        <v>0.16</v>
      </c>
      <c r="BK26" s="7">
        <v>0.19</v>
      </c>
      <c r="BL26" s="7">
        <v>0.14000000000000001</v>
      </c>
      <c r="BM26" s="7">
        <v>0.13</v>
      </c>
      <c r="BN26" s="7">
        <v>0.15</v>
      </c>
      <c r="BO26" s="7">
        <v>0.18</v>
      </c>
      <c r="BP26" s="7">
        <v>0.18</v>
      </c>
      <c r="BQ26" s="7">
        <v>0.13</v>
      </c>
      <c r="BR26" s="7">
        <v>0.12</v>
      </c>
      <c r="BS26" s="7">
        <v>0.12</v>
      </c>
      <c r="BT26" s="7">
        <v>0.1</v>
      </c>
      <c r="BU26" s="7">
        <v>0.08</v>
      </c>
      <c r="BV26" s="7">
        <v>0.2</v>
      </c>
      <c r="BW26" s="7">
        <v>0.11</v>
      </c>
      <c r="BX26" s="7">
        <v>0.09</v>
      </c>
      <c r="BY26" s="7">
        <v>0.09</v>
      </c>
      <c r="BZ26" s="7">
        <v>7.0000000000000007E-2</v>
      </c>
    </row>
    <row r="27" spans="1:78" x14ac:dyDescent="0.25">
      <c r="A27" t="s">
        <v>40</v>
      </c>
      <c r="B27">
        <v>11</v>
      </c>
      <c r="C27">
        <v>11</v>
      </c>
      <c r="D27">
        <v>0</v>
      </c>
      <c r="E27">
        <v>0</v>
      </c>
      <c r="F27">
        <v>2</v>
      </c>
      <c r="G27">
        <v>6</v>
      </c>
      <c r="H27">
        <v>3</v>
      </c>
      <c r="I27">
        <v>3</v>
      </c>
      <c r="J27">
        <v>4</v>
      </c>
      <c r="K27">
        <v>2</v>
      </c>
      <c r="L27">
        <v>3</v>
      </c>
      <c r="M27">
        <v>1</v>
      </c>
      <c r="N27">
        <v>2</v>
      </c>
      <c r="O27">
        <v>8</v>
      </c>
      <c r="P27">
        <v>0</v>
      </c>
      <c r="Q27">
        <v>0</v>
      </c>
      <c r="R27">
        <v>11</v>
      </c>
      <c r="S27">
        <v>5</v>
      </c>
      <c r="T27">
        <v>3</v>
      </c>
      <c r="U27">
        <v>2</v>
      </c>
      <c r="V27">
        <v>1</v>
      </c>
      <c r="W27">
        <v>0</v>
      </c>
      <c r="X27">
        <v>1</v>
      </c>
      <c r="Y27">
        <v>0</v>
      </c>
      <c r="Z27">
        <v>11</v>
      </c>
      <c r="AA27">
        <v>11</v>
      </c>
      <c r="AB27">
        <v>11</v>
      </c>
      <c r="AC27">
        <v>1</v>
      </c>
      <c r="AD27">
        <v>8</v>
      </c>
      <c r="AE27">
        <v>0</v>
      </c>
      <c r="AF27">
        <v>9</v>
      </c>
      <c r="AG27">
        <v>0</v>
      </c>
      <c r="AH27">
        <v>0</v>
      </c>
      <c r="AI27">
        <v>11</v>
      </c>
      <c r="AJ27">
        <v>0</v>
      </c>
      <c r="AK27">
        <v>0</v>
      </c>
      <c r="AL27">
        <v>9</v>
      </c>
      <c r="AM27">
        <v>0</v>
      </c>
      <c r="AN27">
        <v>0</v>
      </c>
      <c r="AO27">
        <v>0</v>
      </c>
      <c r="AP27">
        <v>4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2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</v>
      </c>
      <c r="BD27">
        <v>2</v>
      </c>
      <c r="BE27">
        <v>3</v>
      </c>
      <c r="BF27">
        <v>7</v>
      </c>
      <c r="BG27">
        <v>10</v>
      </c>
      <c r="BH27">
        <v>1</v>
      </c>
      <c r="BI27">
        <v>7</v>
      </c>
      <c r="BJ27">
        <v>0</v>
      </c>
      <c r="BK27">
        <v>3</v>
      </c>
      <c r="BL27">
        <v>0</v>
      </c>
      <c r="BM27">
        <v>1</v>
      </c>
      <c r="BN27">
        <v>6</v>
      </c>
      <c r="BO27">
        <v>3</v>
      </c>
      <c r="BP27">
        <v>1</v>
      </c>
      <c r="BQ27">
        <v>5</v>
      </c>
      <c r="BR27">
        <v>3</v>
      </c>
      <c r="BS27">
        <v>3</v>
      </c>
      <c r="BT27">
        <v>2</v>
      </c>
      <c r="BU27">
        <v>3</v>
      </c>
      <c r="BV27">
        <v>2</v>
      </c>
      <c r="BW27">
        <v>3</v>
      </c>
      <c r="BX27">
        <v>7</v>
      </c>
      <c r="BY27">
        <v>8</v>
      </c>
      <c r="BZ27">
        <v>8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 s="7">
        <v>0.03</v>
      </c>
      <c r="P28" t="s">
        <v>106</v>
      </c>
      <c r="Q28" t="s">
        <v>106</v>
      </c>
      <c r="R28">
        <v>0</v>
      </c>
      <c r="S28">
        <v>0</v>
      </c>
      <c r="T28" s="7">
        <v>0.01</v>
      </c>
      <c r="U28" s="7">
        <v>0.01</v>
      </c>
      <c r="V28">
        <v>0</v>
      </c>
      <c r="W28" t="s">
        <v>106</v>
      </c>
      <c r="X28">
        <v>0</v>
      </c>
      <c r="Y28" t="s">
        <v>106</v>
      </c>
      <c r="Z28">
        <v>0</v>
      </c>
      <c r="AA28">
        <v>0</v>
      </c>
      <c r="AB28">
        <v>0</v>
      </c>
      <c r="AC28">
        <v>0</v>
      </c>
      <c r="AD28">
        <v>0</v>
      </c>
      <c r="AE28" t="s">
        <v>106</v>
      </c>
      <c r="AF28">
        <v>0</v>
      </c>
      <c r="AG28" t="s">
        <v>106</v>
      </c>
      <c r="AH28" t="s">
        <v>106</v>
      </c>
      <c r="AI28">
        <v>0</v>
      </c>
      <c r="AJ28" t="s">
        <v>106</v>
      </c>
      <c r="AK28" t="s">
        <v>106</v>
      </c>
      <c r="AL28" s="7">
        <v>0.01</v>
      </c>
      <c r="AM28" t="s">
        <v>106</v>
      </c>
      <c r="AN28" t="s">
        <v>106</v>
      </c>
      <c r="AO28" t="s">
        <v>106</v>
      </c>
      <c r="AP28" s="7">
        <v>0.02</v>
      </c>
      <c r="AQ28" t="s">
        <v>106</v>
      </c>
      <c r="AR28" t="s">
        <v>106</v>
      </c>
      <c r="AS28" t="s">
        <v>106</v>
      </c>
      <c r="AT28" t="s">
        <v>106</v>
      </c>
      <c r="AU28" s="7">
        <v>0.01</v>
      </c>
      <c r="AV28" s="7">
        <v>0.01</v>
      </c>
      <c r="AW28" t="s">
        <v>106</v>
      </c>
      <c r="AX28" t="s">
        <v>106</v>
      </c>
      <c r="AY28" t="s">
        <v>106</v>
      </c>
      <c r="AZ28" t="s">
        <v>106</v>
      </c>
      <c r="BA28" t="s">
        <v>106</v>
      </c>
      <c r="BB28" t="s">
        <v>106</v>
      </c>
      <c r="BC28" s="7">
        <v>0.01</v>
      </c>
      <c r="BD28" s="7">
        <v>0.17</v>
      </c>
      <c r="BE28" s="7">
        <v>0.01</v>
      </c>
      <c r="BF28">
        <v>0</v>
      </c>
      <c r="BG28">
        <v>0</v>
      </c>
      <c r="BH28">
        <v>0</v>
      </c>
      <c r="BI28" s="7">
        <v>0.01</v>
      </c>
      <c r="BJ28" t="s">
        <v>106</v>
      </c>
      <c r="BK28" s="7">
        <v>0.01</v>
      </c>
      <c r="BL28" t="s">
        <v>106</v>
      </c>
      <c r="BM28">
        <v>0</v>
      </c>
      <c r="BN28" s="7">
        <v>0.01</v>
      </c>
      <c r="BO28">
        <v>0</v>
      </c>
      <c r="BP28">
        <v>0</v>
      </c>
      <c r="BQ28" s="7">
        <v>0.01</v>
      </c>
      <c r="BR28">
        <v>0</v>
      </c>
      <c r="BS28">
        <v>0</v>
      </c>
      <c r="BT28" s="7">
        <v>0.01</v>
      </c>
      <c r="BU28" s="7">
        <v>0.01</v>
      </c>
      <c r="BV28" s="7">
        <v>0.01</v>
      </c>
      <c r="BW28" s="7">
        <v>0.01</v>
      </c>
      <c r="BX28">
        <v>0</v>
      </c>
      <c r="BY28">
        <v>0</v>
      </c>
      <c r="BZ28">
        <v>0</v>
      </c>
    </row>
    <row r="29" spans="1:78" x14ac:dyDescent="0.25">
      <c r="A29" t="s">
        <v>41</v>
      </c>
      <c r="B29">
        <v>62</v>
      </c>
      <c r="C29">
        <v>50</v>
      </c>
      <c r="D29">
        <v>5</v>
      </c>
      <c r="E29">
        <v>7</v>
      </c>
      <c r="F29">
        <v>7</v>
      </c>
      <c r="G29">
        <v>29</v>
      </c>
      <c r="H29">
        <v>26</v>
      </c>
      <c r="I29">
        <v>6</v>
      </c>
      <c r="J29">
        <v>26</v>
      </c>
      <c r="K29">
        <v>15</v>
      </c>
      <c r="L29">
        <v>15</v>
      </c>
      <c r="M29">
        <v>16</v>
      </c>
      <c r="N29">
        <v>28</v>
      </c>
      <c r="O29">
        <v>11</v>
      </c>
      <c r="P29">
        <v>7</v>
      </c>
      <c r="Q29">
        <v>14</v>
      </c>
      <c r="R29">
        <v>48</v>
      </c>
      <c r="S29">
        <v>37</v>
      </c>
      <c r="T29">
        <v>12</v>
      </c>
      <c r="U29">
        <v>12</v>
      </c>
      <c r="V29">
        <v>33</v>
      </c>
      <c r="W29">
        <v>7</v>
      </c>
      <c r="X29">
        <v>17</v>
      </c>
      <c r="Y29">
        <v>0</v>
      </c>
      <c r="Z29">
        <v>62</v>
      </c>
      <c r="AA29">
        <v>62</v>
      </c>
      <c r="AB29">
        <v>62</v>
      </c>
      <c r="AC29">
        <v>6</v>
      </c>
      <c r="AD29">
        <v>48</v>
      </c>
      <c r="AE29">
        <v>7</v>
      </c>
      <c r="AF29">
        <v>51</v>
      </c>
      <c r="AG29">
        <v>9</v>
      </c>
      <c r="AH29">
        <v>0</v>
      </c>
      <c r="AI29">
        <v>46</v>
      </c>
      <c r="AJ29">
        <v>5</v>
      </c>
      <c r="AK29">
        <v>9</v>
      </c>
      <c r="AL29">
        <v>18</v>
      </c>
      <c r="AM29">
        <v>27</v>
      </c>
      <c r="AN29">
        <v>0</v>
      </c>
      <c r="AO29">
        <v>17</v>
      </c>
      <c r="AP29">
        <v>6</v>
      </c>
      <c r="AQ29">
        <v>2</v>
      </c>
      <c r="AR29">
        <v>8</v>
      </c>
      <c r="AS29">
        <v>6</v>
      </c>
      <c r="AT29">
        <v>4</v>
      </c>
      <c r="AU29">
        <v>8</v>
      </c>
      <c r="AV29">
        <v>1</v>
      </c>
      <c r="AW29">
        <v>0</v>
      </c>
      <c r="AX29">
        <v>5</v>
      </c>
      <c r="AY29">
        <v>6</v>
      </c>
      <c r="AZ29">
        <v>0</v>
      </c>
      <c r="BA29">
        <v>7</v>
      </c>
      <c r="BB29">
        <v>2</v>
      </c>
      <c r="BC29">
        <v>6</v>
      </c>
      <c r="BD29">
        <v>1</v>
      </c>
      <c r="BE29">
        <v>6</v>
      </c>
      <c r="BF29">
        <v>56</v>
      </c>
      <c r="BG29">
        <v>31</v>
      </c>
      <c r="BH29">
        <v>31</v>
      </c>
      <c r="BI29">
        <v>8</v>
      </c>
      <c r="BJ29">
        <v>7</v>
      </c>
      <c r="BK29">
        <v>9</v>
      </c>
      <c r="BL29">
        <v>2</v>
      </c>
      <c r="BM29">
        <v>2</v>
      </c>
      <c r="BN29">
        <v>13</v>
      </c>
      <c r="BO29">
        <v>20</v>
      </c>
      <c r="BP29">
        <v>26</v>
      </c>
      <c r="BQ29">
        <v>3</v>
      </c>
      <c r="BR29">
        <v>8</v>
      </c>
      <c r="BS29">
        <v>8</v>
      </c>
      <c r="BT29">
        <v>5</v>
      </c>
      <c r="BU29">
        <v>2</v>
      </c>
      <c r="BV29">
        <v>1</v>
      </c>
      <c r="BW29">
        <v>3</v>
      </c>
      <c r="BX29">
        <v>36</v>
      </c>
      <c r="BY29">
        <v>35</v>
      </c>
      <c r="BZ29">
        <v>27</v>
      </c>
    </row>
    <row r="30" spans="1:78" x14ac:dyDescent="0.25">
      <c r="B30" s="7">
        <v>0.02</v>
      </c>
      <c r="C30" s="7">
        <v>0.02</v>
      </c>
      <c r="D30" s="7">
        <v>0.02</v>
      </c>
      <c r="E30" s="7">
        <v>0.04</v>
      </c>
      <c r="F30" s="7">
        <v>0.02</v>
      </c>
      <c r="G30" s="7">
        <v>0.02</v>
      </c>
      <c r="H30" s="7">
        <v>0.03</v>
      </c>
      <c r="I30" s="7">
        <v>0.01</v>
      </c>
      <c r="J30" s="7">
        <v>0.03</v>
      </c>
      <c r="K30" s="7">
        <v>0.03</v>
      </c>
      <c r="L30" s="7">
        <v>0.03</v>
      </c>
      <c r="M30" s="7">
        <v>0.02</v>
      </c>
      <c r="N30" s="7">
        <v>0.01</v>
      </c>
      <c r="O30" s="7">
        <v>0.04</v>
      </c>
      <c r="P30" s="7">
        <v>0.09</v>
      </c>
      <c r="Q30" s="7">
        <v>0.03</v>
      </c>
      <c r="R30" s="7">
        <v>0.02</v>
      </c>
      <c r="S30" s="7">
        <v>0.02</v>
      </c>
      <c r="T30" s="7">
        <v>0.03</v>
      </c>
      <c r="U30" s="7">
        <v>0.04</v>
      </c>
      <c r="V30" s="7">
        <v>0.01</v>
      </c>
      <c r="W30" s="7">
        <v>0.02</v>
      </c>
      <c r="X30" s="7">
        <v>0.05</v>
      </c>
      <c r="Y30" t="s">
        <v>108</v>
      </c>
      <c r="Z30" s="7">
        <v>0.02</v>
      </c>
      <c r="AA30" s="7">
        <v>0.02</v>
      </c>
      <c r="AB30" s="7">
        <v>0.02</v>
      </c>
      <c r="AC30" s="7">
        <v>0.02</v>
      </c>
      <c r="AD30" s="7">
        <v>0.02</v>
      </c>
      <c r="AE30" s="7">
        <v>0.04</v>
      </c>
      <c r="AF30" s="7">
        <v>0.02</v>
      </c>
      <c r="AG30" s="7">
        <v>0.02</v>
      </c>
      <c r="AH30" t="s">
        <v>108</v>
      </c>
      <c r="AI30" s="7">
        <v>0.02</v>
      </c>
      <c r="AJ30" s="7">
        <v>0.03</v>
      </c>
      <c r="AK30" s="7">
        <v>0.04</v>
      </c>
      <c r="AL30" s="7">
        <v>0.01</v>
      </c>
      <c r="AM30" s="7">
        <v>0.02</v>
      </c>
      <c r="AN30" t="s">
        <v>108</v>
      </c>
      <c r="AO30" s="7">
        <v>7.0000000000000007E-2</v>
      </c>
      <c r="AP30" s="7">
        <v>0.02</v>
      </c>
      <c r="AQ30">
        <v>0</v>
      </c>
      <c r="AR30" s="7">
        <v>0.04</v>
      </c>
      <c r="AS30" s="7">
        <v>0.04</v>
      </c>
      <c r="AT30" s="7">
        <v>0.01</v>
      </c>
      <c r="AU30" s="7">
        <v>0.04</v>
      </c>
      <c r="AV30">
        <v>0</v>
      </c>
      <c r="AW30" t="s">
        <v>108</v>
      </c>
      <c r="AX30" s="7">
        <v>0.02</v>
      </c>
      <c r="AY30" s="7">
        <v>0.02</v>
      </c>
      <c r="AZ30" t="s">
        <v>108</v>
      </c>
      <c r="BA30" s="7">
        <v>0.06</v>
      </c>
      <c r="BB30" s="7">
        <v>0.01</v>
      </c>
      <c r="BC30" s="7">
        <v>0.04</v>
      </c>
      <c r="BD30" s="7">
        <v>7.0000000000000007E-2</v>
      </c>
      <c r="BE30" s="7">
        <v>0.01</v>
      </c>
      <c r="BF30" s="7">
        <v>0.02</v>
      </c>
      <c r="BG30" s="7">
        <v>0.02</v>
      </c>
      <c r="BH30" s="7">
        <v>0.03</v>
      </c>
      <c r="BI30" s="7">
        <v>0.01</v>
      </c>
      <c r="BJ30" s="7">
        <v>0.01</v>
      </c>
      <c r="BK30" s="7">
        <v>0.02</v>
      </c>
      <c r="BL30" s="7">
        <v>0.02</v>
      </c>
      <c r="BM30">
        <v>0</v>
      </c>
      <c r="BN30" s="7">
        <v>0.01</v>
      </c>
      <c r="BO30" s="7">
        <v>0.02</v>
      </c>
      <c r="BP30" s="7">
        <v>7.0000000000000007E-2</v>
      </c>
      <c r="BQ30">
        <v>0</v>
      </c>
      <c r="BR30" s="7">
        <v>0.01</v>
      </c>
      <c r="BS30" s="7">
        <v>0.01</v>
      </c>
      <c r="BT30" s="7">
        <v>0.02</v>
      </c>
      <c r="BU30" s="7">
        <v>0.01</v>
      </c>
      <c r="BV30">
        <v>0</v>
      </c>
      <c r="BW30">
        <v>0</v>
      </c>
      <c r="BX30" s="7">
        <v>0.02</v>
      </c>
      <c r="BY30" s="7">
        <v>0.02</v>
      </c>
      <c r="BZ30" s="7">
        <v>0.02</v>
      </c>
    </row>
    <row r="31" spans="1:78" x14ac:dyDescent="0.25">
      <c r="A31" t="s">
        <v>193</v>
      </c>
      <c r="B31">
        <v>0.59699999999999998</v>
      </c>
      <c r="C31">
        <v>0.57399999999999995</v>
      </c>
      <c r="D31">
        <v>0.70099999999999996</v>
      </c>
      <c r="E31">
        <v>0.81</v>
      </c>
      <c r="F31">
        <v>0.70499999999999996</v>
      </c>
      <c r="G31">
        <v>0.55500000000000005</v>
      </c>
      <c r="H31">
        <v>0.628</v>
      </c>
      <c r="I31">
        <v>0.57399999999999995</v>
      </c>
      <c r="J31">
        <v>0.58699999999999997</v>
      </c>
      <c r="K31">
        <v>0.55900000000000005</v>
      </c>
      <c r="L31">
        <v>0.68500000000000005</v>
      </c>
      <c r="M31">
        <v>0.59899999999999998</v>
      </c>
      <c r="N31">
        <v>0.59399999999999997</v>
      </c>
      <c r="O31">
        <v>0.59399999999999997</v>
      </c>
      <c r="P31">
        <v>0.65400000000000003</v>
      </c>
      <c r="Q31">
        <v>0.61599999999999999</v>
      </c>
      <c r="R31">
        <v>0.59299999999999997</v>
      </c>
      <c r="S31">
        <v>0.56299999999999994</v>
      </c>
      <c r="T31">
        <v>0.68300000000000005</v>
      </c>
      <c r="U31">
        <v>0.69399999999999995</v>
      </c>
      <c r="V31">
        <v>0.57899999999999996</v>
      </c>
      <c r="W31">
        <v>0.52600000000000002</v>
      </c>
      <c r="X31">
        <v>0.77700000000000002</v>
      </c>
      <c r="Y31">
        <v>0</v>
      </c>
      <c r="Z31">
        <v>0.59699999999999998</v>
      </c>
      <c r="AA31">
        <v>0.59699999999999998</v>
      </c>
      <c r="AB31">
        <v>0.59699999999999998</v>
      </c>
      <c r="AC31">
        <v>0.53100000000000003</v>
      </c>
      <c r="AD31">
        <v>0.61299999999999999</v>
      </c>
      <c r="AE31">
        <v>0.44800000000000001</v>
      </c>
      <c r="AF31">
        <v>0.54500000000000004</v>
      </c>
      <c r="AG31">
        <v>0.82199999999999995</v>
      </c>
      <c r="AH31">
        <v>0</v>
      </c>
      <c r="AI31">
        <v>0.61099999999999999</v>
      </c>
      <c r="AJ31">
        <v>0.39300000000000002</v>
      </c>
      <c r="AK31">
        <v>0.53100000000000003</v>
      </c>
      <c r="AL31">
        <v>0.73799999999999999</v>
      </c>
      <c r="AM31">
        <v>0.45200000000000001</v>
      </c>
      <c r="AN31">
        <v>0.77900000000000003</v>
      </c>
      <c r="AO31">
        <v>0.372</v>
      </c>
      <c r="AP31">
        <v>0.55100000000000005</v>
      </c>
      <c r="AQ31">
        <v>0.54500000000000004</v>
      </c>
      <c r="AR31">
        <v>0.56000000000000005</v>
      </c>
      <c r="AS31">
        <v>0.68600000000000005</v>
      </c>
      <c r="AT31">
        <v>0.59499999999999997</v>
      </c>
      <c r="AU31">
        <v>0.70299999999999996</v>
      </c>
      <c r="AV31">
        <v>0.69599999999999995</v>
      </c>
      <c r="AW31">
        <v>0.81499999999999995</v>
      </c>
      <c r="AX31">
        <v>0.67200000000000004</v>
      </c>
      <c r="AY31">
        <v>0.44800000000000001</v>
      </c>
      <c r="AZ31">
        <v>0.502</v>
      </c>
      <c r="BA31">
        <v>0.82399999999999995</v>
      </c>
      <c r="BB31">
        <v>0.40200000000000002</v>
      </c>
      <c r="BC31">
        <v>0.71699999999999997</v>
      </c>
      <c r="BD31">
        <v>0.755</v>
      </c>
      <c r="BE31">
        <v>0.91500000000000004</v>
      </c>
      <c r="BF31">
        <v>0.52900000000000003</v>
      </c>
      <c r="BG31">
        <v>0.621</v>
      </c>
      <c r="BH31">
        <v>0.54600000000000004</v>
      </c>
      <c r="BI31">
        <v>0.67300000000000004</v>
      </c>
      <c r="BJ31">
        <v>0.62</v>
      </c>
      <c r="BK31">
        <v>0.48699999999999999</v>
      </c>
      <c r="BL31">
        <v>0.74099999999999999</v>
      </c>
      <c r="BM31">
        <v>0.79700000000000004</v>
      </c>
      <c r="BN31">
        <v>0.67400000000000004</v>
      </c>
      <c r="BO31">
        <v>0.45600000000000002</v>
      </c>
      <c r="BP31">
        <v>0.42</v>
      </c>
      <c r="BQ31">
        <v>0.76700000000000002</v>
      </c>
      <c r="BR31">
        <v>0.82399999999999995</v>
      </c>
      <c r="BS31">
        <v>0.81599999999999995</v>
      </c>
      <c r="BT31">
        <v>0.80100000000000005</v>
      </c>
      <c r="BU31">
        <v>0.99099999999999999</v>
      </c>
      <c r="BV31">
        <v>0.52800000000000002</v>
      </c>
      <c r="BW31">
        <v>0.82599999999999996</v>
      </c>
      <c r="BX31">
        <v>0.85299999999999998</v>
      </c>
      <c r="BY31">
        <v>0.86299999999999999</v>
      </c>
      <c r="BZ31">
        <v>0.93</v>
      </c>
    </row>
    <row r="32" spans="1:78" x14ac:dyDescent="0.25">
      <c r="A32" t="s">
        <v>194</v>
      </c>
      <c r="B32">
        <v>1.044</v>
      </c>
      <c r="C32">
        <v>1.0469999999999999</v>
      </c>
      <c r="D32">
        <v>1.008</v>
      </c>
      <c r="E32">
        <v>1.0069999999999999</v>
      </c>
      <c r="F32">
        <v>0.91500000000000004</v>
      </c>
      <c r="G32">
        <v>1.0720000000000001</v>
      </c>
      <c r="H32">
        <v>1.038</v>
      </c>
      <c r="I32">
        <v>1.0900000000000001</v>
      </c>
      <c r="J32">
        <v>1.0109999999999999</v>
      </c>
      <c r="K32">
        <v>1.054</v>
      </c>
      <c r="L32">
        <v>1.014</v>
      </c>
      <c r="M32">
        <v>1.0269999999999999</v>
      </c>
      <c r="N32">
        <v>1.048</v>
      </c>
      <c r="O32">
        <v>1.056</v>
      </c>
      <c r="P32">
        <v>1.054</v>
      </c>
      <c r="Q32">
        <v>1.054</v>
      </c>
      <c r="R32">
        <v>1.042</v>
      </c>
      <c r="S32">
        <v>1.06</v>
      </c>
      <c r="T32">
        <v>0.98599999999999999</v>
      </c>
      <c r="U32">
        <v>0.98299999999999998</v>
      </c>
      <c r="V32">
        <v>1.052</v>
      </c>
      <c r="W32">
        <v>1.034</v>
      </c>
      <c r="X32">
        <v>0.96899999999999997</v>
      </c>
      <c r="Y32">
        <v>0</v>
      </c>
      <c r="Z32">
        <v>1.044</v>
      </c>
      <c r="AA32">
        <v>1.044</v>
      </c>
      <c r="AB32">
        <v>1.044</v>
      </c>
      <c r="AC32">
        <v>1.0609999999999999</v>
      </c>
      <c r="AD32">
        <v>1.046</v>
      </c>
      <c r="AE32">
        <v>0.96399999999999997</v>
      </c>
      <c r="AF32">
        <v>1.054</v>
      </c>
      <c r="AG32">
        <v>0.96199999999999997</v>
      </c>
      <c r="AH32">
        <v>0</v>
      </c>
      <c r="AI32">
        <v>1.0389999999999999</v>
      </c>
      <c r="AJ32">
        <v>1.0569999999999999</v>
      </c>
      <c r="AK32">
        <v>1.0720000000000001</v>
      </c>
      <c r="AL32">
        <v>0.997</v>
      </c>
      <c r="AM32">
        <v>1.075</v>
      </c>
      <c r="AN32">
        <v>0.997</v>
      </c>
      <c r="AO32">
        <v>1.06</v>
      </c>
      <c r="AP32">
        <v>0.96</v>
      </c>
      <c r="AQ32">
        <v>1.0049999999999999</v>
      </c>
      <c r="AR32">
        <v>1.036</v>
      </c>
      <c r="AS32">
        <v>1.125</v>
      </c>
      <c r="AT32">
        <v>1.151</v>
      </c>
      <c r="AU32">
        <v>1.073</v>
      </c>
      <c r="AV32">
        <v>0.92300000000000004</v>
      </c>
      <c r="AW32">
        <v>0.95399999999999996</v>
      </c>
      <c r="AX32">
        <v>1.026</v>
      </c>
      <c r="AY32">
        <v>1.073</v>
      </c>
      <c r="AZ32">
        <v>1.0249999999999999</v>
      </c>
      <c r="BA32">
        <v>0.997</v>
      </c>
      <c r="BB32">
        <v>1.0620000000000001</v>
      </c>
      <c r="BC32">
        <v>1.0920000000000001</v>
      </c>
      <c r="BD32">
        <v>0.83199999999999996</v>
      </c>
      <c r="BE32">
        <v>0.91800000000000004</v>
      </c>
      <c r="BF32">
        <v>1.056</v>
      </c>
      <c r="BG32">
        <v>1.0429999999999999</v>
      </c>
      <c r="BH32">
        <v>1.0429999999999999</v>
      </c>
      <c r="BI32">
        <v>1.0129999999999999</v>
      </c>
      <c r="BJ32">
        <v>1.0449999999999999</v>
      </c>
      <c r="BK32">
        <v>1.099</v>
      </c>
      <c r="BL32">
        <v>1.034</v>
      </c>
      <c r="BM32">
        <v>0.999</v>
      </c>
      <c r="BN32">
        <v>1.044</v>
      </c>
      <c r="BO32">
        <v>1.032</v>
      </c>
      <c r="BP32">
        <v>1.0740000000000001</v>
      </c>
      <c r="BQ32">
        <v>1.0289999999999999</v>
      </c>
      <c r="BR32">
        <v>0.99099999999999999</v>
      </c>
      <c r="BS32">
        <v>0.98499999999999999</v>
      </c>
      <c r="BT32">
        <v>0.95199999999999996</v>
      </c>
      <c r="BU32">
        <v>0.873</v>
      </c>
      <c r="BV32">
        <v>1.1439999999999999</v>
      </c>
      <c r="BW32">
        <v>0.97699999999999998</v>
      </c>
      <c r="BX32">
        <v>0.90500000000000003</v>
      </c>
      <c r="BY32">
        <v>0.89500000000000002</v>
      </c>
      <c r="BZ32">
        <v>0.83499999999999996</v>
      </c>
    </row>
    <row r="33" spans="1:78" x14ac:dyDescent="0.25">
      <c r="A33" t="s">
        <v>195</v>
      </c>
      <c r="B33">
        <v>0</v>
      </c>
      <c r="C33">
        <v>0</v>
      </c>
      <c r="D33">
        <v>5.0000000000000001E-3</v>
      </c>
      <c r="E33">
        <v>7.0000000000000001E-3</v>
      </c>
      <c r="F33">
        <v>2E-3</v>
      </c>
      <c r="G33">
        <v>1E-3</v>
      </c>
      <c r="H33">
        <v>1E-3</v>
      </c>
      <c r="I33">
        <v>2E-3</v>
      </c>
      <c r="J33">
        <v>1E-3</v>
      </c>
      <c r="K33">
        <v>2E-3</v>
      </c>
      <c r="L33">
        <v>1E-3</v>
      </c>
      <c r="M33">
        <v>1E-3</v>
      </c>
      <c r="N33">
        <v>1E-3</v>
      </c>
      <c r="O33">
        <v>4.0000000000000001E-3</v>
      </c>
      <c r="P33">
        <v>1.2999999999999999E-2</v>
      </c>
      <c r="Q33">
        <v>2E-3</v>
      </c>
      <c r="R33">
        <v>0</v>
      </c>
      <c r="S33">
        <v>1E-3</v>
      </c>
      <c r="T33">
        <v>2E-3</v>
      </c>
      <c r="U33">
        <v>2E-3</v>
      </c>
      <c r="V33">
        <v>1E-3</v>
      </c>
      <c r="W33">
        <v>4.0000000000000001E-3</v>
      </c>
      <c r="X33">
        <v>2E-3</v>
      </c>
      <c r="Y33">
        <v>0</v>
      </c>
      <c r="Z33">
        <v>0</v>
      </c>
      <c r="AA33">
        <v>0</v>
      </c>
      <c r="AB33">
        <v>0</v>
      </c>
      <c r="AC33">
        <v>5.0000000000000001E-3</v>
      </c>
      <c r="AD33">
        <v>0</v>
      </c>
      <c r="AE33">
        <v>6.0000000000000001E-3</v>
      </c>
      <c r="AF33">
        <v>0</v>
      </c>
      <c r="AG33">
        <v>2E-3</v>
      </c>
      <c r="AH33">
        <v>0</v>
      </c>
      <c r="AI33">
        <v>0</v>
      </c>
      <c r="AJ33">
        <v>6.0000000000000001E-3</v>
      </c>
      <c r="AK33">
        <v>4.0000000000000001E-3</v>
      </c>
      <c r="AL33">
        <v>1E-3</v>
      </c>
      <c r="AM33">
        <v>1E-3</v>
      </c>
      <c r="AN33">
        <v>0.09</v>
      </c>
      <c r="AO33">
        <v>5.0000000000000001E-3</v>
      </c>
      <c r="AP33">
        <v>4.0000000000000001E-3</v>
      </c>
      <c r="AQ33">
        <v>3.0000000000000001E-3</v>
      </c>
      <c r="AR33">
        <v>7.0000000000000001E-3</v>
      </c>
      <c r="AS33">
        <v>8.0000000000000002E-3</v>
      </c>
      <c r="AT33">
        <v>5.0000000000000001E-3</v>
      </c>
      <c r="AU33">
        <v>6.0000000000000001E-3</v>
      </c>
      <c r="AV33">
        <v>3.0000000000000001E-3</v>
      </c>
      <c r="AW33">
        <v>2.1999999999999999E-2</v>
      </c>
      <c r="AX33">
        <v>6.0000000000000001E-3</v>
      </c>
      <c r="AY33">
        <v>4.0000000000000001E-3</v>
      </c>
      <c r="AZ33">
        <v>6.0000000000000001E-3</v>
      </c>
      <c r="BA33">
        <v>8.0000000000000002E-3</v>
      </c>
      <c r="BB33">
        <v>5.0000000000000001E-3</v>
      </c>
      <c r="BC33">
        <v>7.0000000000000001E-3</v>
      </c>
      <c r="BD33">
        <v>9.9000000000000005E-2</v>
      </c>
      <c r="BE33">
        <v>2E-3</v>
      </c>
      <c r="BF33">
        <v>0</v>
      </c>
      <c r="BG33">
        <v>1E-3</v>
      </c>
      <c r="BH33">
        <v>1E-3</v>
      </c>
      <c r="BI33">
        <v>1E-3</v>
      </c>
      <c r="BJ33">
        <v>2E-3</v>
      </c>
      <c r="BK33">
        <v>3.0000000000000001E-3</v>
      </c>
      <c r="BL33">
        <v>0.01</v>
      </c>
      <c r="BM33">
        <v>2E-3</v>
      </c>
      <c r="BN33">
        <v>1E-3</v>
      </c>
      <c r="BO33">
        <v>1E-3</v>
      </c>
      <c r="BP33">
        <v>3.0000000000000001E-3</v>
      </c>
      <c r="BQ33">
        <v>2E-3</v>
      </c>
      <c r="BR33">
        <v>1E-3</v>
      </c>
      <c r="BS33">
        <v>1E-3</v>
      </c>
      <c r="BT33">
        <v>4.0000000000000001E-3</v>
      </c>
      <c r="BU33">
        <v>2E-3</v>
      </c>
      <c r="BV33">
        <v>7.0000000000000001E-3</v>
      </c>
      <c r="BW33">
        <v>2E-3</v>
      </c>
      <c r="BX33">
        <v>0</v>
      </c>
      <c r="BY33">
        <v>0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1026</v>
      </c>
    </row>
    <row r="2" spans="1:78" x14ac:dyDescent="0.25">
      <c r="A2" t="e">
        <f>- Financially things are A bit of A struggle for me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1028</v>
      </c>
      <c r="B12">
        <v>428</v>
      </c>
      <c r="C12">
        <v>346</v>
      </c>
      <c r="D12">
        <v>45</v>
      </c>
      <c r="E12">
        <v>38</v>
      </c>
      <c r="F12">
        <v>90</v>
      </c>
      <c r="G12">
        <v>266</v>
      </c>
      <c r="H12">
        <v>72</v>
      </c>
      <c r="I12">
        <v>45</v>
      </c>
      <c r="J12">
        <v>85</v>
      </c>
      <c r="K12">
        <v>101</v>
      </c>
      <c r="L12">
        <v>197</v>
      </c>
      <c r="M12">
        <v>243</v>
      </c>
      <c r="N12">
        <v>144</v>
      </c>
      <c r="O12">
        <v>31</v>
      </c>
      <c r="P12">
        <v>10</v>
      </c>
      <c r="Q12">
        <v>127</v>
      </c>
      <c r="R12">
        <v>302</v>
      </c>
      <c r="S12">
        <v>129</v>
      </c>
      <c r="T12">
        <v>131</v>
      </c>
      <c r="U12">
        <v>150</v>
      </c>
      <c r="V12">
        <v>291</v>
      </c>
      <c r="W12">
        <v>51</v>
      </c>
      <c r="X12">
        <v>85</v>
      </c>
      <c r="Y12">
        <v>59</v>
      </c>
      <c r="Z12">
        <v>369</v>
      </c>
      <c r="AA12">
        <v>426</v>
      </c>
      <c r="AB12">
        <v>367</v>
      </c>
      <c r="AC12">
        <v>62</v>
      </c>
      <c r="AD12">
        <v>312</v>
      </c>
      <c r="AE12">
        <v>53</v>
      </c>
      <c r="AF12">
        <v>366</v>
      </c>
      <c r="AG12">
        <v>49</v>
      </c>
      <c r="AH12">
        <v>3</v>
      </c>
      <c r="AI12">
        <v>210</v>
      </c>
      <c r="AJ12">
        <v>32</v>
      </c>
      <c r="AK12">
        <v>170</v>
      </c>
      <c r="AL12">
        <v>127</v>
      </c>
      <c r="AM12">
        <v>247</v>
      </c>
      <c r="AN12">
        <v>2</v>
      </c>
      <c r="AO12">
        <v>52</v>
      </c>
      <c r="AP12">
        <v>35</v>
      </c>
      <c r="AQ12">
        <v>29</v>
      </c>
      <c r="AR12">
        <v>44</v>
      </c>
      <c r="AS12">
        <v>33</v>
      </c>
      <c r="AT12">
        <v>26</v>
      </c>
      <c r="AU12">
        <v>19</v>
      </c>
      <c r="AV12">
        <v>40</v>
      </c>
      <c r="AW12">
        <v>14</v>
      </c>
      <c r="AX12">
        <v>31</v>
      </c>
      <c r="AY12">
        <v>46</v>
      </c>
      <c r="AZ12">
        <v>24</v>
      </c>
      <c r="BA12">
        <v>27</v>
      </c>
      <c r="BB12">
        <v>27</v>
      </c>
      <c r="BC12">
        <v>33</v>
      </c>
      <c r="BD12">
        <v>1</v>
      </c>
      <c r="BE12">
        <v>61</v>
      </c>
      <c r="BF12">
        <v>367</v>
      </c>
      <c r="BG12">
        <v>209</v>
      </c>
      <c r="BH12">
        <v>220</v>
      </c>
      <c r="BI12">
        <v>59</v>
      </c>
      <c r="BJ12">
        <v>62</v>
      </c>
      <c r="BK12">
        <v>72</v>
      </c>
      <c r="BL12">
        <v>9</v>
      </c>
      <c r="BM12">
        <v>36</v>
      </c>
      <c r="BN12">
        <v>111</v>
      </c>
      <c r="BO12">
        <v>157</v>
      </c>
      <c r="BP12">
        <v>124</v>
      </c>
      <c r="BQ12">
        <v>60</v>
      </c>
      <c r="BR12">
        <v>83</v>
      </c>
      <c r="BS12">
        <v>83</v>
      </c>
      <c r="BT12">
        <v>35</v>
      </c>
      <c r="BU12">
        <v>32</v>
      </c>
      <c r="BV12">
        <v>21</v>
      </c>
      <c r="BW12">
        <v>45</v>
      </c>
      <c r="BX12">
        <v>257</v>
      </c>
      <c r="BY12">
        <v>254</v>
      </c>
      <c r="BZ12">
        <v>223</v>
      </c>
    </row>
    <row r="13" spans="1:78" x14ac:dyDescent="0.25">
      <c r="B13" s="7">
        <v>7.0000000000000007E-2</v>
      </c>
      <c r="C13" s="7">
        <v>7.0000000000000007E-2</v>
      </c>
      <c r="D13" s="7">
        <v>0.08</v>
      </c>
      <c r="E13" s="7">
        <v>0.11</v>
      </c>
      <c r="F13" s="7">
        <v>0.08</v>
      </c>
      <c r="G13" s="7">
        <v>0.09</v>
      </c>
      <c r="H13" s="7">
        <v>0.04</v>
      </c>
      <c r="I13" s="7">
        <v>0.03</v>
      </c>
      <c r="J13" s="7">
        <v>0.04</v>
      </c>
      <c r="K13" s="7">
        <v>0.08</v>
      </c>
      <c r="L13" s="7">
        <v>0.14000000000000001</v>
      </c>
      <c r="M13" s="7">
        <v>0.15</v>
      </c>
      <c r="N13" s="7">
        <v>0.04</v>
      </c>
      <c r="O13" s="7">
        <v>0.05</v>
      </c>
      <c r="P13" s="7">
        <v>0.05</v>
      </c>
      <c r="Q13" s="7">
        <v>0.13</v>
      </c>
      <c r="R13" s="7">
        <v>0.06</v>
      </c>
      <c r="S13" s="7">
        <v>0.03</v>
      </c>
      <c r="T13" s="7">
        <v>0.11</v>
      </c>
      <c r="U13" s="7">
        <v>0.15</v>
      </c>
      <c r="V13" s="7">
        <v>7.0000000000000007E-2</v>
      </c>
      <c r="W13" s="7">
        <v>0.08</v>
      </c>
      <c r="X13" s="7">
        <v>0.1</v>
      </c>
      <c r="Y13" s="7">
        <v>0.08</v>
      </c>
      <c r="Z13" s="7">
        <v>7.0000000000000007E-2</v>
      </c>
      <c r="AA13" s="7">
        <v>7.0000000000000007E-2</v>
      </c>
      <c r="AB13" s="7">
        <v>7.0000000000000007E-2</v>
      </c>
      <c r="AC13" s="7">
        <v>0.09</v>
      </c>
      <c r="AD13" s="7">
        <v>7.0000000000000007E-2</v>
      </c>
      <c r="AE13" s="7">
        <v>0.1</v>
      </c>
      <c r="AF13" s="7">
        <v>0.08</v>
      </c>
      <c r="AG13" s="7">
        <v>0.05</v>
      </c>
      <c r="AH13" s="7">
        <v>0.08</v>
      </c>
      <c r="AI13" s="7">
        <v>0.05</v>
      </c>
      <c r="AJ13" s="7">
        <v>0.06</v>
      </c>
      <c r="AK13" s="7">
        <v>0.17</v>
      </c>
      <c r="AL13" s="7">
        <v>0.05</v>
      </c>
      <c r="AM13" s="7">
        <v>0.09</v>
      </c>
      <c r="AN13" s="7">
        <v>0.03</v>
      </c>
      <c r="AO13" s="7">
        <v>7.0000000000000007E-2</v>
      </c>
      <c r="AP13" s="7">
        <v>0.06</v>
      </c>
      <c r="AQ13" s="7">
        <v>0.05</v>
      </c>
      <c r="AR13" s="7">
        <v>0.08</v>
      </c>
      <c r="AS13" s="7">
        <v>0.1</v>
      </c>
      <c r="AT13" s="7">
        <v>0.05</v>
      </c>
      <c r="AU13" s="7">
        <v>0.05</v>
      </c>
      <c r="AV13" s="7">
        <v>0.08</v>
      </c>
      <c r="AW13" s="7">
        <v>0.1</v>
      </c>
      <c r="AX13" s="7">
        <v>7.0000000000000007E-2</v>
      </c>
      <c r="AY13" s="7">
        <v>0.09</v>
      </c>
      <c r="AZ13" s="7">
        <v>0.06</v>
      </c>
      <c r="BA13" s="7">
        <v>0.09</v>
      </c>
      <c r="BB13" s="7">
        <v>0.06</v>
      </c>
      <c r="BC13" s="7">
        <v>0.11</v>
      </c>
      <c r="BD13" s="7">
        <v>0.03</v>
      </c>
      <c r="BE13" s="7">
        <v>7.0000000000000007E-2</v>
      </c>
      <c r="BF13" s="7">
        <v>7.0000000000000007E-2</v>
      </c>
      <c r="BG13" s="7">
        <v>0.06</v>
      </c>
      <c r="BH13" s="7">
        <v>0.08</v>
      </c>
      <c r="BI13" s="7">
        <v>0.05</v>
      </c>
      <c r="BJ13" s="7">
        <v>7.0000000000000007E-2</v>
      </c>
      <c r="BK13" s="7">
        <v>0.09</v>
      </c>
      <c r="BL13" s="7">
        <v>0.04</v>
      </c>
      <c r="BM13" s="7">
        <v>0.04</v>
      </c>
      <c r="BN13" s="7">
        <v>7.0000000000000007E-2</v>
      </c>
      <c r="BO13" s="7">
        <v>7.0000000000000007E-2</v>
      </c>
      <c r="BP13" s="7">
        <v>0.1</v>
      </c>
      <c r="BQ13" s="7">
        <v>0.06</v>
      </c>
      <c r="BR13" s="7">
        <v>0.05</v>
      </c>
      <c r="BS13" s="7">
        <v>0.05</v>
      </c>
      <c r="BT13" s="7">
        <v>0.08</v>
      </c>
      <c r="BU13" s="7">
        <v>0.06</v>
      </c>
      <c r="BV13" s="7">
        <v>7.0000000000000007E-2</v>
      </c>
      <c r="BW13" s="7">
        <v>0.06</v>
      </c>
      <c r="BX13" s="7">
        <v>0.06</v>
      </c>
      <c r="BY13" s="7">
        <v>0.06</v>
      </c>
      <c r="BZ13" s="7">
        <v>0.06</v>
      </c>
    </row>
    <row r="14" spans="1:78" x14ac:dyDescent="0.25">
      <c r="A14" t="s">
        <v>327</v>
      </c>
      <c r="B14">
        <v>1280</v>
      </c>
      <c r="C14">
        <v>1073</v>
      </c>
      <c r="D14">
        <v>128</v>
      </c>
      <c r="E14">
        <v>79</v>
      </c>
      <c r="F14">
        <v>297</v>
      </c>
      <c r="G14">
        <v>697</v>
      </c>
      <c r="H14">
        <v>286</v>
      </c>
      <c r="I14">
        <v>161</v>
      </c>
      <c r="J14">
        <v>349</v>
      </c>
      <c r="K14">
        <v>310</v>
      </c>
      <c r="L14">
        <v>461</v>
      </c>
      <c r="M14">
        <v>537</v>
      </c>
      <c r="N14">
        <v>605</v>
      </c>
      <c r="O14">
        <v>93</v>
      </c>
      <c r="P14">
        <v>45</v>
      </c>
      <c r="Q14">
        <v>237</v>
      </c>
      <c r="R14">
        <v>1043</v>
      </c>
      <c r="S14">
        <v>573</v>
      </c>
      <c r="T14">
        <v>349</v>
      </c>
      <c r="U14">
        <v>334</v>
      </c>
      <c r="V14">
        <v>928</v>
      </c>
      <c r="W14">
        <v>153</v>
      </c>
      <c r="X14">
        <v>195</v>
      </c>
      <c r="Y14">
        <v>156</v>
      </c>
      <c r="Z14">
        <v>1124</v>
      </c>
      <c r="AA14">
        <v>1273</v>
      </c>
      <c r="AB14">
        <v>1118</v>
      </c>
      <c r="AC14">
        <v>152</v>
      </c>
      <c r="AD14">
        <v>994</v>
      </c>
      <c r="AE14">
        <v>117</v>
      </c>
      <c r="AF14">
        <v>1021</v>
      </c>
      <c r="AG14">
        <v>177</v>
      </c>
      <c r="AH14">
        <v>11</v>
      </c>
      <c r="AI14">
        <v>808</v>
      </c>
      <c r="AJ14">
        <v>142</v>
      </c>
      <c r="AK14">
        <v>303</v>
      </c>
      <c r="AL14">
        <v>437</v>
      </c>
      <c r="AM14">
        <v>665</v>
      </c>
      <c r="AN14">
        <v>12</v>
      </c>
      <c r="AO14">
        <v>164</v>
      </c>
      <c r="AP14">
        <v>159</v>
      </c>
      <c r="AQ14">
        <v>137</v>
      </c>
      <c r="AR14">
        <v>124</v>
      </c>
      <c r="AS14">
        <v>59</v>
      </c>
      <c r="AT14">
        <v>115</v>
      </c>
      <c r="AU14">
        <v>55</v>
      </c>
      <c r="AV14">
        <v>91</v>
      </c>
      <c r="AW14">
        <v>27</v>
      </c>
      <c r="AX14">
        <v>99</v>
      </c>
      <c r="AY14">
        <v>119</v>
      </c>
      <c r="AZ14">
        <v>79</v>
      </c>
      <c r="BA14">
        <v>66</v>
      </c>
      <c r="BB14">
        <v>100</v>
      </c>
      <c r="BC14">
        <v>46</v>
      </c>
      <c r="BD14">
        <v>5</v>
      </c>
      <c r="BE14">
        <v>179</v>
      </c>
      <c r="BF14">
        <v>1101</v>
      </c>
      <c r="BG14">
        <v>634</v>
      </c>
      <c r="BH14">
        <v>646</v>
      </c>
      <c r="BI14">
        <v>217</v>
      </c>
      <c r="BJ14">
        <v>178</v>
      </c>
      <c r="BK14">
        <v>182</v>
      </c>
      <c r="BL14">
        <v>35</v>
      </c>
      <c r="BM14">
        <v>141</v>
      </c>
      <c r="BN14">
        <v>313</v>
      </c>
      <c r="BO14">
        <v>498</v>
      </c>
      <c r="BP14">
        <v>328</v>
      </c>
      <c r="BQ14">
        <v>171</v>
      </c>
      <c r="BR14">
        <v>280</v>
      </c>
      <c r="BS14">
        <v>267</v>
      </c>
      <c r="BT14">
        <v>99</v>
      </c>
      <c r="BU14">
        <v>104</v>
      </c>
      <c r="BV14">
        <v>52</v>
      </c>
      <c r="BW14">
        <v>127</v>
      </c>
      <c r="BX14">
        <v>861</v>
      </c>
      <c r="BY14">
        <v>838</v>
      </c>
      <c r="BZ14">
        <v>746</v>
      </c>
    </row>
    <row r="15" spans="1:78" x14ac:dyDescent="0.25">
      <c r="B15" s="7">
        <v>0.21</v>
      </c>
      <c r="C15" s="7">
        <v>0.21</v>
      </c>
      <c r="D15" s="7">
        <v>0.23</v>
      </c>
      <c r="E15" s="7">
        <v>0.22</v>
      </c>
      <c r="F15" s="7">
        <v>0.25</v>
      </c>
      <c r="G15" s="7">
        <v>0.22</v>
      </c>
      <c r="H15" s="7">
        <v>0.17</v>
      </c>
      <c r="I15" s="7">
        <v>0.11</v>
      </c>
      <c r="J15" s="7">
        <v>0.18</v>
      </c>
      <c r="K15" s="7">
        <v>0.25</v>
      </c>
      <c r="L15" s="7">
        <v>0.33</v>
      </c>
      <c r="M15" s="7">
        <v>0.32</v>
      </c>
      <c r="N15" s="7">
        <v>0.17</v>
      </c>
      <c r="O15" s="7">
        <v>0.15</v>
      </c>
      <c r="P15" s="7">
        <v>0.23</v>
      </c>
      <c r="Q15" s="7">
        <v>0.25</v>
      </c>
      <c r="R15" s="7">
        <v>0.21</v>
      </c>
      <c r="S15" s="7">
        <v>0.16</v>
      </c>
      <c r="T15" s="7">
        <v>0.28000000000000003</v>
      </c>
      <c r="U15" s="7">
        <v>0.34</v>
      </c>
      <c r="V15" s="7">
        <v>0.21</v>
      </c>
      <c r="W15" s="7">
        <v>0.25</v>
      </c>
      <c r="X15" s="7">
        <v>0.22</v>
      </c>
      <c r="Y15" s="7">
        <v>0.22</v>
      </c>
      <c r="Z15" s="7">
        <v>0.21</v>
      </c>
      <c r="AA15" s="7">
        <v>0.21</v>
      </c>
      <c r="AB15" s="7">
        <v>0.21</v>
      </c>
      <c r="AC15" s="7">
        <v>0.21</v>
      </c>
      <c r="AD15" s="7">
        <v>0.21</v>
      </c>
      <c r="AE15" s="7">
        <v>0.22</v>
      </c>
      <c r="AF15" s="7">
        <v>0.22</v>
      </c>
      <c r="AG15" s="7">
        <v>0.19</v>
      </c>
      <c r="AH15" s="7">
        <v>0.28000000000000003</v>
      </c>
      <c r="AI15" s="7">
        <v>0.19</v>
      </c>
      <c r="AJ15" s="7">
        <v>0.26</v>
      </c>
      <c r="AK15" s="7">
        <v>0.31</v>
      </c>
      <c r="AL15" s="7">
        <v>0.18</v>
      </c>
      <c r="AM15" s="7">
        <v>0.23</v>
      </c>
      <c r="AN15" s="7">
        <v>0.21</v>
      </c>
      <c r="AO15" s="7">
        <v>0.23</v>
      </c>
      <c r="AP15" s="7">
        <v>0.27</v>
      </c>
      <c r="AQ15" s="7">
        <v>0.24</v>
      </c>
      <c r="AR15" s="7">
        <v>0.23</v>
      </c>
      <c r="AS15" s="7">
        <v>0.18</v>
      </c>
      <c r="AT15" s="7">
        <v>0.21</v>
      </c>
      <c r="AU15" s="7">
        <v>0.16</v>
      </c>
      <c r="AV15" s="7">
        <v>0.19</v>
      </c>
      <c r="AW15" s="7">
        <v>0.19</v>
      </c>
      <c r="AX15" s="7">
        <v>0.24</v>
      </c>
      <c r="AY15" s="7">
        <v>0.22</v>
      </c>
      <c r="AZ15" s="7">
        <v>0.19</v>
      </c>
      <c r="BA15" s="7">
        <v>0.22</v>
      </c>
      <c r="BB15" s="7">
        <v>0.23</v>
      </c>
      <c r="BC15" s="7">
        <v>0.15</v>
      </c>
      <c r="BD15" s="7">
        <v>0.18</v>
      </c>
      <c r="BE15" s="7">
        <v>0.2</v>
      </c>
      <c r="BF15" s="7">
        <v>0.22</v>
      </c>
      <c r="BG15" s="7">
        <v>0.19</v>
      </c>
      <c r="BH15" s="7">
        <v>0.24</v>
      </c>
      <c r="BI15" s="7">
        <v>0.17</v>
      </c>
      <c r="BJ15" s="7">
        <v>0.21</v>
      </c>
      <c r="BK15" s="7">
        <v>0.24</v>
      </c>
      <c r="BL15" s="7">
        <v>0.18</v>
      </c>
      <c r="BM15" s="7">
        <v>0.16</v>
      </c>
      <c r="BN15" s="7">
        <v>0.19</v>
      </c>
      <c r="BO15" s="7">
        <v>0.23</v>
      </c>
      <c r="BP15" s="7">
        <v>0.26</v>
      </c>
      <c r="BQ15" s="7">
        <v>0.17</v>
      </c>
      <c r="BR15" s="7">
        <v>0.18</v>
      </c>
      <c r="BS15" s="7">
        <v>0.17</v>
      </c>
      <c r="BT15" s="7">
        <v>0.22</v>
      </c>
      <c r="BU15" s="7">
        <v>0.19</v>
      </c>
      <c r="BV15" s="7">
        <v>0.18</v>
      </c>
      <c r="BW15" s="7">
        <v>0.17</v>
      </c>
      <c r="BX15" s="7">
        <v>0.22</v>
      </c>
      <c r="BY15" s="7">
        <v>0.21</v>
      </c>
      <c r="BZ15" s="7">
        <v>0.21</v>
      </c>
    </row>
    <row r="16" spans="1:78" x14ac:dyDescent="0.25">
      <c r="A16" t="s">
        <v>334</v>
      </c>
      <c r="B16">
        <v>1284</v>
      </c>
      <c r="C16">
        <v>1075</v>
      </c>
      <c r="D16">
        <v>128</v>
      </c>
      <c r="E16">
        <v>81</v>
      </c>
      <c r="F16">
        <v>277</v>
      </c>
      <c r="G16">
        <v>677</v>
      </c>
      <c r="H16">
        <v>330</v>
      </c>
      <c r="I16">
        <v>307</v>
      </c>
      <c r="J16">
        <v>441</v>
      </c>
      <c r="K16">
        <v>247</v>
      </c>
      <c r="L16">
        <v>289</v>
      </c>
      <c r="M16">
        <v>319</v>
      </c>
      <c r="N16">
        <v>757</v>
      </c>
      <c r="O16">
        <v>165</v>
      </c>
      <c r="P16">
        <v>43</v>
      </c>
      <c r="Q16">
        <v>159</v>
      </c>
      <c r="R16">
        <v>1125</v>
      </c>
      <c r="S16">
        <v>808</v>
      </c>
      <c r="T16">
        <v>272</v>
      </c>
      <c r="U16">
        <v>191</v>
      </c>
      <c r="V16">
        <v>984</v>
      </c>
      <c r="W16">
        <v>126</v>
      </c>
      <c r="X16">
        <v>167</v>
      </c>
      <c r="Y16">
        <v>151</v>
      </c>
      <c r="Z16">
        <v>1133</v>
      </c>
      <c r="AA16">
        <v>1283</v>
      </c>
      <c r="AB16">
        <v>1132</v>
      </c>
      <c r="AC16">
        <v>151</v>
      </c>
      <c r="AD16">
        <v>975</v>
      </c>
      <c r="AE16">
        <v>144</v>
      </c>
      <c r="AF16">
        <v>966</v>
      </c>
      <c r="AG16">
        <v>230</v>
      </c>
      <c r="AH16">
        <v>12</v>
      </c>
      <c r="AI16">
        <v>946</v>
      </c>
      <c r="AJ16">
        <v>106</v>
      </c>
      <c r="AK16">
        <v>206</v>
      </c>
      <c r="AL16">
        <v>501</v>
      </c>
      <c r="AM16">
        <v>603</v>
      </c>
      <c r="AN16">
        <v>14</v>
      </c>
      <c r="AO16">
        <v>155</v>
      </c>
      <c r="AP16">
        <v>116</v>
      </c>
      <c r="AQ16">
        <v>124</v>
      </c>
      <c r="AR16">
        <v>150</v>
      </c>
      <c r="AS16">
        <v>54</v>
      </c>
      <c r="AT16">
        <v>123</v>
      </c>
      <c r="AU16">
        <v>74</v>
      </c>
      <c r="AV16">
        <v>106</v>
      </c>
      <c r="AW16">
        <v>30</v>
      </c>
      <c r="AX16">
        <v>98</v>
      </c>
      <c r="AY16">
        <v>108</v>
      </c>
      <c r="AZ16">
        <v>88</v>
      </c>
      <c r="BA16">
        <v>72</v>
      </c>
      <c r="BB16">
        <v>81</v>
      </c>
      <c r="BC16">
        <v>59</v>
      </c>
      <c r="BD16">
        <v>1</v>
      </c>
      <c r="BE16">
        <v>180</v>
      </c>
      <c r="BF16">
        <v>1104</v>
      </c>
      <c r="BG16">
        <v>717</v>
      </c>
      <c r="BH16">
        <v>567</v>
      </c>
      <c r="BI16">
        <v>304</v>
      </c>
      <c r="BJ16">
        <v>177</v>
      </c>
      <c r="BK16">
        <v>139</v>
      </c>
      <c r="BL16">
        <v>47</v>
      </c>
      <c r="BM16">
        <v>212</v>
      </c>
      <c r="BN16">
        <v>345</v>
      </c>
      <c r="BO16">
        <v>455</v>
      </c>
      <c r="BP16">
        <v>272</v>
      </c>
      <c r="BQ16">
        <v>232</v>
      </c>
      <c r="BR16">
        <v>351</v>
      </c>
      <c r="BS16">
        <v>348</v>
      </c>
      <c r="BT16">
        <v>92</v>
      </c>
      <c r="BU16">
        <v>105</v>
      </c>
      <c r="BV16">
        <v>64</v>
      </c>
      <c r="BW16">
        <v>177</v>
      </c>
      <c r="BX16">
        <v>810</v>
      </c>
      <c r="BY16">
        <v>820</v>
      </c>
      <c r="BZ16">
        <v>699</v>
      </c>
    </row>
    <row r="17" spans="1:78" x14ac:dyDescent="0.25">
      <c r="B17" s="7">
        <v>0.21</v>
      </c>
      <c r="C17" s="7">
        <v>0.21</v>
      </c>
      <c r="D17" s="7">
        <v>0.23</v>
      </c>
      <c r="E17" s="7">
        <v>0.23</v>
      </c>
      <c r="F17" s="7">
        <v>0.24</v>
      </c>
      <c r="G17" s="7">
        <v>0.22</v>
      </c>
      <c r="H17" s="7">
        <v>0.19</v>
      </c>
      <c r="I17" s="7">
        <v>0.21</v>
      </c>
      <c r="J17" s="7">
        <v>0.23</v>
      </c>
      <c r="K17" s="7">
        <v>0.2</v>
      </c>
      <c r="L17" s="7">
        <v>0.21</v>
      </c>
      <c r="M17" s="7">
        <v>0.19</v>
      </c>
      <c r="N17" s="7">
        <v>0.22</v>
      </c>
      <c r="O17" s="7">
        <v>0.26</v>
      </c>
      <c r="P17" s="7">
        <v>0.22</v>
      </c>
      <c r="Q17" s="7">
        <v>0.17</v>
      </c>
      <c r="R17" s="7">
        <v>0.22</v>
      </c>
      <c r="S17" s="7">
        <v>0.22</v>
      </c>
      <c r="T17" s="7">
        <v>0.22</v>
      </c>
      <c r="U17" s="7">
        <v>0.2</v>
      </c>
      <c r="V17" s="7">
        <v>0.22</v>
      </c>
      <c r="W17" s="7">
        <v>0.21</v>
      </c>
      <c r="X17" s="7">
        <v>0.19</v>
      </c>
      <c r="Y17" s="7">
        <v>0.21</v>
      </c>
      <c r="Z17" s="7">
        <v>0.21</v>
      </c>
      <c r="AA17" s="7">
        <v>0.21</v>
      </c>
      <c r="AB17" s="7">
        <v>0.22</v>
      </c>
      <c r="AC17" s="7">
        <v>0.21</v>
      </c>
      <c r="AD17" s="7">
        <v>0.21</v>
      </c>
      <c r="AE17" s="7">
        <v>0.28000000000000003</v>
      </c>
      <c r="AF17" s="7">
        <v>0.21</v>
      </c>
      <c r="AG17" s="7">
        <v>0.25</v>
      </c>
      <c r="AH17" s="7">
        <v>0.3</v>
      </c>
      <c r="AI17" s="7">
        <v>0.22</v>
      </c>
      <c r="AJ17" s="7">
        <v>0.19</v>
      </c>
      <c r="AK17" s="7">
        <v>0.21</v>
      </c>
      <c r="AL17" s="7">
        <v>0.21</v>
      </c>
      <c r="AM17" s="7">
        <v>0.21</v>
      </c>
      <c r="AN17" s="7">
        <v>0.24</v>
      </c>
      <c r="AO17" s="7">
        <v>0.22</v>
      </c>
      <c r="AP17" s="7">
        <v>0.2</v>
      </c>
      <c r="AQ17" s="7">
        <v>0.22</v>
      </c>
      <c r="AR17" s="7">
        <v>0.28000000000000003</v>
      </c>
      <c r="AS17" s="7">
        <v>0.17</v>
      </c>
      <c r="AT17" s="7">
        <v>0.22</v>
      </c>
      <c r="AU17" s="7">
        <v>0.21</v>
      </c>
      <c r="AV17" s="7">
        <v>0.22</v>
      </c>
      <c r="AW17" s="7">
        <v>0.21</v>
      </c>
      <c r="AX17" s="7">
        <v>0.24</v>
      </c>
      <c r="AY17" s="7">
        <v>0.2</v>
      </c>
      <c r="AZ17" s="7">
        <v>0.21</v>
      </c>
      <c r="BA17" s="7">
        <v>0.24</v>
      </c>
      <c r="BB17" s="7">
        <v>0.18</v>
      </c>
      <c r="BC17" s="7">
        <v>0.19</v>
      </c>
      <c r="BD17" s="7">
        <v>0.04</v>
      </c>
      <c r="BE17" s="7">
        <v>0.2</v>
      </c>
      <c r="BF17" s="7">
        <v>0.22</v>
      </c>
      <c r="BG17" s="7">
        <v>0.22</v>
      </c>
      <c r="BH17" s="7">
        <v>0.21</v>
      </c>
      <c r="BI17" s="7">
        <v>0.23</v>
      </c>
      <c r="BJ17" s="7">
        <v>0.2</v>
      </c>
      <c r="BK17" s="7">
        <v>0.18</v>
      </c>
      <c r="BL17" s="7">
        <v>0.24</v>
      </c>
      <c r="BM17" s="7">
        <v>0.24</v>
      </c>
      <c r="BN17" s="7">
        <v>0.21</v>
      </c>
      <c r="BO17" s="7">
        <v>0.21</v>
      </c>
      <c r="BP17" s="7">
        <v>0.22</v>
      </c>
      <c r="BQ17" s="7">
        <v>0.23</v>
      </c>
      <c r="BR17" s="7">
        <v>0.22</v>
      </c>
      <c r="BS17" s="7">
        <v>0.23</v>
      </c>
      <c r="BT17" s="7">
        <v>0.2</v>
      </c>
      <c r="BU17" s="7">
        <v>0.2</v>
      </c>
      <c r="BV17" s="7">
        <v>0.22</v>
      </c>
      <c r="BW17" s="7">
        <v>0.23</v>
      </c>
      <c r="BX17" s="7">
        <v>0.2</v>
      </c>
      <c r="BY17" s="7">
        <v>0.2</v>
      </c>
      <c r="BZ17" s="7">
        <v>0.2</v>
      </c>
    </row>
    <row r="18" spans="1:78" x14ac:dyDescent="0.25">
      <c r="A18" t="s">
        <v>329</v>
      </c>
      <c r="B18">
        <v>1853</v>
      </c>
      <c r="C18">
        <v>1618</v>
      </c>
      <c r="D18">
        <v>129</v>
      </c>
      <c r="E18">
        <v>105</v>
      </c>
      <c r="F18">
        <v>324</v>
      </c>
      <c r="G18">
        <v>903</v>
      </c>
      <c r="H18">
        <v>625</v>
      </c>
      <c r="I18">
        <v>528</v>
      </c>
      <c r="J18">
        <v>621</v>
      </c>
      <c r="K18">
        <v>393</v>
      </c>
      <c r="L18">
        <v>311</v>
      </c>
      <c r="M18">
        <v>421</v>
      </c>
      <c r="N18">
        <v>1203</v>
      </c>
      <c r="O18">
        <v>180</v>
      </c>
      <c r="P18">
        <v>49</v>
      </c>
      <c r="Q18">
        <v>277</v>
      </c>
      <c r="R18">
        <v>1575</v>
      </c>
      <c r="S18">
        <v>1316</v>
      </c>
      <c r="T18">
        <v>322</v>
      </c>
      <c r="U18">
        <v>198</v>
      </c>
      <c r="V18">
        <v>1384</v>
      </c>
      <c r="W18">
        <v>185</v>
      </c>
      <c r="X18">
        <v>281</v>
      </c>
      <c r="Y18">
        <v>226</v>
      </c>
      <c r="Z18">
        <v>1626</v>
      </c>
      <c r="AA18">
        <v>1851</v>
      </c>
      <c r="AB18">
        <v>1625</v>
      </c>
      <c r="AC18">
        <v>231</v>
      </c>
      <c r="AD18">
        <v>1479</v>
      </c>
      <c r="AE18">
        <v>129</v>
      </c>
      <c r="AF18">
        <v>1461</v>
      </c>
      <c r="AG18">
        <v>280</v>
      </c>
      <c r="AH18">
        <v>10</v>
      </c>
      <c r="AI18">
        <v>1465</v>
      </c>
      <c r="AJ18">
        <v>163</v>
      </c>
      <c r="AK18">
        <v>202</v>
      </c>
      <c r="AL18">
        <v>790</v>
      </c>
      <c r="AM18">
        <v>834</v>
      </c>
      <c r="AN18">
        <v>18</v>
      </c>
      <c r="AO18">
        <v>208</v>
      </c>
      <c r="AP18">
        <v>173</v>
      </c>
      <c r="AQ18">
        <v>226</v>
      </c>
      <c r="AR18">
        <v>124</v>
      </c>
      <c r="AS18">
        <v>106</v>
      </c>
      <c r="AT18">
        <v>200</v>
      </c>
      <c r="AU18">
        <v>128</v>
      </c>
      <c r="AV18">
        <v>155</v>
      </c>
      <c r="AW18">
        <v>36</v>
      </c>
      <c r="AX18">
        <v>88</v>
      </c>
      <c r="AY18">
        <v>140</v>
      </c>
      <c r="AZ18">
        <v>125</v>
      </c>
      <c r="BA18">
        <v>92</v>
      </c>
      <c r="BB18">
        <v>150</v>
      </c>
      <c r="BC18">
        <v>97</v>
      </c>
      <c r="BD18">
        <v>14</v>
      </c>
      <c r="BE18">
        <v>281</v>
      </c>
      <c r="BF18">
        <v>1572</v>
      </c>
      <c r="BG18">
        <v>1077</v>
      </c>
      <c r="BH18">
        <v>775</v>
      </c>
      <c r="BI18">
        <v>432</v>
      </c>
      <c r="BJ18">
        <v>276</v>
      </c>
      <c r="BK18">
        <v>251</v>
      </c>
      <c r="BL18">
        <v>67</v>
      </c>
      <c r="BM18">
        <v>279</v>
      </c>
      <c r="BN18">
        <v>572</v>
      </c>
      <c r="BO18">
        <v>684</v>
      </c>
      <c r="BP18">
        <v>318</v>
      </c>
      <c r="BQ18">
        <v>309</v>
      </c>
      <c r="BR18">
        <v>521</v>
      </c>
      <c r="BS18">
        <v>495</v>
      </c>
      <c r="BT18">
        <v>141</v>
      </c>
      <c r="BU18">
        <v>165</v>
      </c>
      <c r="BV18">
        <v>90</v>
      </c>
      <c r="BW18">
        <v>228</v>
      </c>
      <c r="BX18">
        <v>1295</v>
      </c>
      <c r="BY18">
        <v>1297</v>
      </c>
      <c r="BZ18">
        <v>1152</v>
      </c>
    </row>
    <row r="19" spans="1:78" x14ac:dyDescent="0.25">
      <c r="B19" s="7">
        <v>0.31</v>
      </c>
      <c r="C19" s="7">
        <v>0.32</v>
      </c>
      <c r="D19" s="7">
        <v>0.23</v>
      </c>
      <c r="E19" s="7">
        <v>0.3</v>
      </c>
      <c r="F19" s="7">
        <v>0.28000000000000003</v>
      </c>
      <c r="G19" s="7">
        <v>0.28999999999999998</v>
      </c>
      <c r="H19" s="7">
        <v>0.37</v>
      </c>
      <c r="I19" s="7">
        <v>0.36</v>
      </c>
      <c r="J19" s="7">
        <v>0.33</v>
      </c>
      <c r="K19" s="7">
        <v>0.32</v>
      </c>
      <c r="L19" s="7">
        <v>0.22</v>
      </c>
      <c r="M19" s="7">
        <v>0.25</v>
      </c>
      <c r="N19" s="7">
        <v>0.34</v>
      </c>
      <c r="O19" s="7">
        <v>0.28000000000000003</v>
      </c>
      <c r="P19" s="7">
        <v>0.25</v>
      </c>
      <c r="Q19" s="7">
        <v>0.28999999999999998</v>
      </c>
      <c r="R19" s="7">
        <v>0.31</v>
      </c>
      <c r="S19" s="7">
        <v>0.36</v>
      </c>
      <c r="T19" s="7">
        <v>0.26</v>
      </c>
      <c r="U19" s="7">
        <v>0.2</v>
      </c>
      <c r="V19" s="7">
        <v>0.31</v>
      </c>
      <c r="W19" s="7">
        <v>0.3</v>
      </c>
      <c r="X19" s="7">
        <v>0.32</v>
      </c>
      <c r="Y19" s="7">
        <v>0.32</v>
      </c>
      <c r="Z19" s="7">
        <v>0.31</v>
      </c>
      <c r="AA19" s="7">
        <v>0.31</v>
      </c>
      <c r="AB19" s="7">
        <v>0.31</v>
      </c>
      <c r="AC19" s="7">
        <v>0.32</v>
      </c>
      <c r="AD19" s="7">
        <v>0.32</v>
      </c>
      <c r="AE19" s="7">
        <v>0.25</v>
      </c>
      <c r="AF19" s="7">
        <v>0.31</v>
      </c>
      <c r="AG19" s="7">
        <v>0.31</v>
      </c>
      <c r="AH19" s="7">
        <v>0.26</v>
      </c>
      <c r="AI19" s="7">
        <v>0.34</v>
      </c>
      <c r="AJ19" s="7">
        <v>0.3</v>
      </c>
      <c r="AK19" s="7">
        <v>0.21</v>
      </c>
      <c r="AL19" s="7">
        <v>0.33</v>
      </c>
      <c r="AM19" s="7">
        <v>0.28999999999999998</v>
      </c>
      <c r="AN19" s="7">
        <v>0.3</v>
      </c>
      <c r="AO19" s="7">
        <v>0.3</v>
      </c>
      <c r="AP19" s="7">
        <v>0.28999999999999998</v>
      </c>
      <c r="AQ19" s="7">
        <v>0.4</v>
      </c>
      <c r="AR19" s="7">
        <v>0.23</v>
      </c>
      <c r="AS19" s="7">
        <v>0.33</v>
      </c>
      <c r="AT19" s="7">
        <v>0.36</v>
      </c>
      <c r="AU19" s="7">
        <v>0.37</v>
      </c>
      <c r="AV19" s="7">
        <v>0.32</v>
      </c>
      <c r="AW19" s="7">
        <v>0.25</v>
      </c>
      <c r="AX19" s="7">
        <v>0.22</v>
      </c>
      <c r="AY19" s="7">
        <v>0.26</v>
      </c>
      <c r="AZ19" s="7">
        <v>0.3</v>
      </c>
      <c r="BA19" s="7">
        <v>0.31</v>
      </c>
      <c r="BB19" s="7">
        <v>0.34</v>
      </c>
      <c r="BC19" s="7">
        <v>0.31</v>
      </c>
      <c r="BD19" s="7">
        <v>0.54</v>
      </c>
      <c r="BE19" s="7">
        <v>0.31</v>
      </c>
      <c r="BF19" s="7">
        <v>0.31</v>
      </c>
      <c r="BG19" s="7">
        <v>0.33</v>
      </c>
      <c r="BH19" s="7">
        <v>0.28999999999999998</v>
      </c>
      <c r="BI19" s="7">
        <v>0.33</v>
      </c>
      <c r="BJ19" s="7">
        <v>0.32</v>
      </c>
      <c r="BK19" s="7">
        <v>0.33</v>
      </c>
      <c r="BL19" s="7">
        <v>0.34</v>
      </c>
      <c r="BM19" s="7">
        <v>0.32</v>
      </c>
      <c r="BN19" s="7">
        <v>0.34</v>
      </c>
      <c r="BO19" s="7">
        <v>0.32</v>
      </c>
      <c r="BP19" s="7">
        <v>0.25</v>
      </c>
      <c r="BQ19" s="7">
        <v>0.31</v>
      </c>
      <c r="BR19" s="7">
        <v>0.33</v>
      </c>
      <c r="BS19" s="7">
        <v>0.32</v>
      </c>
      <c r="BT19" s="7">
        <v>0.31</v>
      </c>
      <c r="BU19" s="7">
        <v>0.31</v>
      </c>
      <c r="BV19" s="7">
        <v>0.3</v>
      </c>
      <c r="BW19" s="7">
        <v>0.3</v>
      </c>
      <c r="BX19" s="7">
        <v>0.32</v>
      </c>
      <c r="BY19" s="7">
        <v>0.32</v>
      </c>
      <c r="BZ19" s="7">
        <v>0.33</v>
      </c>
    </row>
    <row r="20" spans="1:78" x14ac:dyDescent="0.25">
      <c r="A20" t="s">
        <v>1029</v>
      </c>
      <c r="B20">
        <v>1016</v>
      </c>
      <c r="C20">
        <v>850</v>
      </c>
      <c r="D20">
        <v>118</v>
      </c>
      <c r="E20">
        <v>48</v>
      </c>
      <c r="F20">
        <v>155</v>
      </c>
      <c r="G20">
        <v>514</v>
      </c>
      <c r="H20">
        <v>347</v>
      </c>
      <c r="I20">
        <v>393</v>
      </c>
      <c r="J20">
        <v>356</v>
      </c>
      <c r="K20">
        <v>158</v>
      </c>
      <c r="L20">
        <v>110</v>
      </c>
      <c r="M20">
        <v>121</v>
      </c>
      <c r="N20">
        <v>745</v>
      </c>
      <c r="O20">
        <v>120</v>
      </c>
      <c r="P20">
        <v>31</v>
      </c>
      <c r="Q20">
        <v>135</v>
      </c>
      <c r="R20">
        <v>881</v>
      </c>
      <c r="S20">
        <v>791</v>
      </c>
      <c r="T20">
        <v>131</v>
      </c>
      <c r="U20">
        <v>78</v>
      </c>
      <c r="V20">
        <v>807</v>
      </c>
      <c r="W20">
        <v>83</v>
      </c>
      <c r="X20">
        <v>126</v>
      </c>
      <c r="Y20">
        <v>107</v>
      </c>
      <c r="Z20">
        <v>909</v>
      </c>
      <c r="AA20">
        <v>1013</v>
      </c>
      <c r="AB20">
        <v>906</v>
      </c>
      <c r="AC20">
        <v>107</v>
      </c>
      <c r="AD20">
        <v>840</v>
      </c>
      <c r="AE20">
        <v>62</v>
      </c>
      <c r="AF20">
        <v>786</v>
      </c>
      <c r="AG20">
        <v>170</v>
      </c>
      <c r="AH20">
        <v>3</v>
      </c>
      <c r="AI20">
        <v>836</v>
      </c>
      <c r="AJ20">
        <v>93</v>
      </c>
      <c r="AK20">
        <v>84</v>
      </c>
      <c r="AL20">
        <v>457</v>
      </c>
      <c r="AM20">
        <v>448</v>
      </c>
      <c r="AN20">
        <v>11</v>
      </c>
      <c r="AO20">
        <v>99</v>
      </c>
      <c r="AP20">
        <v>91</v>
      </c>
      <c r="AQ20">
        <v>45</v>
      </c>
      <c r="AR20">
        <v>91</v>
      </c>
      <c r="AS20">
        <v>62</v>
      </c>
      <c r="AT20">
        <v>88</v>
      </c>
      <c r="AU20">
        <v>51</v>
      </c>
      <c r="AV20">
        <v>91</v>
      </c>
      <c r="AW20">
        <v>36</v>
      </c>
      <c r="AX20">
        <v>82</v>
      </c>
      <c r="AY20">
        <v>111</v>
      </c>
      <c r="AZ20">
        <v>95</v>
      </c>
      <c r="BA20">
        <v>33</v>
      </c>
      <c r="BB20">
        <v>72</v>
      </c>
      <c r="BC20">
        <v>65</v>
      </c>
      <c r="BD20">
        <v>4</v>
      </c>
      <c r="BE20">
        <v>178</v>
      </c>
      <c r="BF20">
        <v>838</v>
      </c>
      <c r="BG20">
        <v>603</v>
      </c>
      <c r="BH20">
        <v>414</v>
      </c>
      <c r="BI20">
        <v>265</v>
      </c>
      <c r="BJ20">
        <v>161</v>
      </c>
      <c r="BK20">
        <v>113</v>
      </c>
      <c r="BL20">
        <v>38</v>
      </c>
      <c r="BM20">
        <v>201</v>
      </c>
      <c r="BN20">
        <v>309</v>
      </c>
      <c r="BO20">
        <v>334</v>
      </c>
      <c r="BP20">
        <v>172</v>
      </c>
      <c r="BQ20">
        <v>216</v>
      </c>
      <c r="BR20">
        <v>312</v>
      </c>
      <c r="BS20">
        <v>307</v>
      </c>
      <c r="BT20">
        <v>70</v>
      </c>
      <c r="BU20">
        <v>119</v>
      </c>
      <c r="BV20">
        <v>62</v>
      </c>
      <c r="BW20">
        <v>164</v>
      </c>
      <c r="BX20">
        <v>712</v>
      </c>
      <c r="BY20">
        <v>749</v>
      </c>
      <c r="BZ20">
        <v>629</v>
      </c>
    </row>
    <row r="21" spans="1:78" x14ac:dyDescent="0.25">
      <c r="B21" s="7">
        <v>0.17</v>
      </c>
      <c r="C21" s="7">
        <v>0.17</v>
      </c>
      <c r="D21" s="7">
        <v>0.21</v>
      </c>
      <c r="E21" s="7">
        <v>0.14000000000000001</v>
      </c>
      <c r="F21" s="7">
        <v>0.13</v>
      </c>
      <c r="G21" s="7">
        <v>0.17</v>
      </c>
      <c r="H21" s="7">
        <v>0.2</v>
      </c>
      <c r="I21" s="7">
        <v>0.27</v>
      </c>
      <c r="J21" s="7">
        <v>0.19</v>
      </c>
      <c r="K21" s="7">
        <v>0.13</v>
      </c>
      <c r="L21" s="7">
        <v>0.08</v>
      </c>
      <c r="M21" s="7">
        <v>7.0000000000000007E-2</v>
      </c>
      <c r="N21" s="7">
        <v>0.21</v>
      </c>
      <c r="O21" s="7">
        <v>0.19</v>
      </c>
      <c r="P21" s="7">
        <v>0.16</v>
      </c>
      <c r="Q21" s="7">
        <v>0.14000000000000001</v>
      </c>
      <c r="R21" s="7">
        <v>0.17</v>
      </c>
      <c r="S21" s="7">
        <v>0.21</v>
      </c>
      <c r="T21" s="7">
        <v>0.11</v>
      </c>
      <c r="U21" s="7">
        <v>0.08</v>
      </c>
      <c r="V21" s="7">
        <v>0.18</v>
      </c>
      <c r="W21" s="7">
        <v>0.14000000000000001</v>
      </c>
      <c r="X21" s="7">
        <v>0.14000000000000001</v>
      </c>
      <c r="Y21" s="7">
        <v>0.15</v>
      </c>
      <c r="Z21" s="7">
        <v>0.17</v>
      </c>
      <c r="AA21" s="7">
        <v>0.17</v>
      </c>
      <c r="AB21" s="7">
        <v>0.17</v>
      </c>
      <c r="AC21" s="7">
        <v>0.15</v>
      </c>
      <c r="AD21" s="7">
        <v>0.18</v>
      </c>
      <c r="AE21" s="7">
        <v>0.12</v>
      </c>
      <c r="AF21" s="7">
        <v>0.17</v>
      </c>
      <c r="AG21" s="7">
        <v>0.19</v>
      </c>
      <c r="AH21" s="7">
        <v>7.0000000000000007E-2</v>
      </c>
      <c r="AI21" s="7">
        <v>0.19</v>
      </c>
      <c r="AJ21" s="7">
        <v>0.17</v>
      </c>
      <c r="AK21" s="7">
        <v>0.09</v>
      </c>
      <c r="AL21" s="7">
        <v>0.19</v>
      </c>
      <c r="AM21" s="7">
        <v>0.16</v>
      </c>
      <c r="AN21" s="7">
        <v>0.19</v>
      </c>
      <c r="AO21" s="7">
        <v>0.14000000000000001</v>
      </c>
      <c r="AP21" s="7">
        <v>0.15</v>
      </c>
      <c r="AQ21" s="7">
        <v>0.08</v>
      </c>
      <c r="AR21" s="7">
        <v>0.17</v>
      </c>
      <c r="AS21" s="7">
        <v>0.19</v>
      </c>
      <c r="AT21" s="7">
        <v>0.16</v>
      </c>
      <c r="AU21" s="7">
        <v>0.15</v>
      </c>
      <c r="AV21" s="7">
        <v>0.19</v>
      </c>
      <c r="AW21" s="7">
        <v>0.25</v>
      </c>
      <c r="AX21" s="7">
        <v>0.2</v>
      </c>
      <c r="AY21" s="7">
        <v>0.21</v>
      </c>
      <c r="AZ21" s="7">
        <v>0.23</v>
      </c>
      <c r="BA21" s="7">
        <v>0.11</v>
      </c>
      <c r="BB21" s="7">
        <v>0.16</v>
      </c>
      <c r="BC21" s="7">
        <v>0.21</v>
      </c>
      <c r="BD21" s="7">
        <v>0.15</v>
      </c>
      <c r="BE21" s="7">
        <v>0.2</v>
      </c>
      <c r="BF21" s="7">
        <v>0.16</v>
      </c>
      <c r="BG21" s="7">
        <v>0.18</v>
      </c>
      <c r="BH21" s="7">
        <v>0.15</v>
      </c>
      <c r="BI21" s="7">
        <v>0.2</v>
      </c>
      <c r="BJ21" s="7">
        <v>0.19</v>
      </c>
      <c r="BK21" s="7">
        <v>0.15</v>
      </c>
      <c r="BL21" s="7">
        <v>0.19</v>
      </c>
      <c r="BM21" s="7">
        <v>0.23</v>
      </c>
      <c r="BN21" s="7">
        <v>0.18</v>
      </c>
      <c r="BO21" s="7">
        <v>0.15</v>
      </c>
      <c r="BP21" s="7">
        <v>0.14000000000000001</v>
      </c>
      <c r="BQ21" s="7">
        <v>0.21</v>
      </c>
      <c r="BR21" s="7">
        <v>0.2</v>
      </c>
      <c r="BS21" s="7">
        <v>0.2</v>
      </c>
      <c r="BT21" s="7">
        <v>0.16</v>
      </c>
      <c r="BU21" s="7">
        <v>0.22</v>
      </c>
      <c r="BV21" s="7">
        <v>0.21</v>
      </c>
      <c r="BW21" s="7">
        <v>0.22</v>
      </c>
      <c r="BX21" s="7">
        <v>0.18</v>
      </c>
      <c r="BY21" s="7">
        <v>0.19</v>
      </c>
      <c r="BZ21" s="7">
        <v>0.18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1708</v>
      </c>
      <c r="C24">
        <v>1419</v>
      </c>
      <c r="D24">
        <v>173</v>
      </c>
      <c r="E24">
        <v>117</v>
      </c>
      <c r="F24">
        <v>387</v>
      </c>
      <c r="G24">
        <v>964</v>
      </c>
      <c r="H24">
        <v>358</v>
      </c>
      <c r="I24">
        <v>206</v>
      </c>
      <c r="J24">
        <v>434</v>
      </c>
      <c r="K24">
        <v>411</v>
      </c>
      <c r="L24">
        <v>657</v>
      </c>
      <c r="M24">
        <v>781</v>
      </c>
      <c r="N24">
        <v>749</v>
      </c>
      <c r="O24">
        <v>124</v>
      </c>
      <c r="P24">
        <v>55</v>
      </c>
      <c r="Q24">
        <v>364</v>
      </c>
      <c r="R24">
        <v>1344</v>
      </c>
      <c r="S24">
        <v>701</v>
      </c>
      <c r="T24">
        <v>479</v>
      </c>
      <c r="U24">
        <v>484</v>
      </c>
      <c r="V24">
        <v>1219</v>
      </c>
      <c r="W24">
        <v>205</v>
      </c>
      <c r="X24">
        <v>280</v>
      </c>
      <c r="Y24">
        <v>215</v>
      </c>
      <c r="Z24">
        <v>1494</v>
      </c>
      <c r="AA24">
        <v>1699</v>
      </c>
      <c r="AB24">
        <v>1485</v>
      </c>
      <c r="AC24">
        <v>213</v>
      </c>
      <c r="AD24">
        <v>1306</v>
      </c>
      <c r="AE24">
        <v>170</v>
      </c>
      <c r="AF24">
        <v>1387</v>
      </c>
      <c r="AG24">
        <v>226</v>
      </c>
      <c r="AH24">
        <v>14</v>
      </c>
      <c r="AI24">
        <v>1018</v>
      </c>
      <c r="AJ24">
        <v>174</v>
      </c>
      <c r="AK24">
        <v>473</v>
      </c>
      <c r="AL24">
        <v>564</v>
      </c>
      <c r="AM24">
        <v>912</v>
      </c>
      <c r="AN24">
        <v>14</v>
      </c>
      <c r="AO24">
        <v>216</v>
      </c>
      <c r="AP24">
        <v>194</v>
      </c>
      <c r="AQ24">
        <v>166</v>
      </c>
      <c r="AR24">
        <v>168</v>
      </c>
      <c r="AS24">
        <v>92</v>
      </c>
      <c r="AT24">
        <v>141</v>
      </c>
      <c r="AU24">
        <v>74</v>
      </c>
      <c r="AV24">
        <v>131</v>
      </c>
      <c r="AW24">
        <v>41</v>
      </c>
      <c r="AX24">
        <v>130</v>
      </c>
      <c r="AY24">
        <v>165</v>
      </c>
      <c r="AZ24">
        <v>104</v>
      </c>
      <c r="BA24">
        <v>93</v>
      </c>
      <c r="BB24">
        <v>127</v>
      </c>
      <c r="BC24">
        <v>79</v>
      </c>
      <c r="BD24">
        <v>5</v>
      </c>
      <c r="BE24">
        <v>240</v>
      </c>
      <c r="BF24">
        <v>1468</v>
      </c>
      <c r="BG24">
        <v>843</v>
      </c>
      <c r="BH24">
        <v>866</v>
      </c>
      <c r="BI24">
        <v>276</v>
      </c>
      <c r="BJ24">
        <v>240</v>
      </c>
      <c r="BK24">
        <v>254</v>
      </c>
      <c r="BL24">
        <v>44</v>
      </c>
      <c r="BM24">
        <v>178</v>
      </c>
      <c r="BN24">
        <v>424</v>
      </c>
      <c r="BO24">
        <v>655</v>
      </c>
      <c r="BP24">
        <v>451</v>
      </c>
      <c r="BQ24">
        <v>231</v>
      </c>
      <c r="BR24">
        <v>363</v>
      </c>
      <c r="BS24">
        <v>350</v>
      </c>
      <c r="BT24">
        <v>134</v>
      </c>
      <c r="BU24">
        <v>136</v>
      </c>
      <c r="BV24">
        <v>74</v>
      </c>
      <c r="BW24">
        <v>173</v>
      </c>
      <c r="BX24">
        <v>1118</v>
      </c>
      <c r="BY24">
        <v>1093</v>
      </c>
      <c r="BZ24">
        <v>969</v>
      </c>
    </row>
    <row r="25" spans="1:78" x14ac:dyDescent="0.25">
      <c r="B25" s="7">
        <v>0.28999999999999998</v>
      </c>
      <c r="C25" s="7">
        <v>0.28000000000000003</v>
      </c>
      <c r="D25" s="7">
        <v>0.31</v>
      </c>
      <c r="E25" s="7">
        <v>0.33</v>
      </c>
      <c r="F25" s="7">
        <v>0.33</v>
      </c>
      <c r="G25" s="7">
        <v>0.31</v>
      </c>
      <c r="H25" s="7">
        <v>0.21</v>
      </c>
      <c r="I25" s="7">
        <v>0.14000000000000001</v>
      </c>
      <c r="J25" s="7">
        <v>0.23</v>
      </c>
      <c r="K25" s="7">
        <v>0.33</v>
      </c>
      <c r="L25" s="7">
        <v>0.47</v>
      </c>
      <c r="M25" s="7">
        <v>0.47</v>
      </c>
      <c r="N25" s="7">
        <v>0.21</v>
      </c>
      <c r="O25" s="7">
        <v>0.19</v>
      </c>
      <c r="P25" s="7">
        <v>0.28000000000000003</v>
      </c>
      <c r="Q25" s="7">
        <v>0.38</v>
      </c>
      <c r="R25" s="7">
        <v>0.27</v>
      </c>
      <c r="S25" s="7">
        <v>0.19</v>
      </c>
      <c r="T25" s="7">
        <v>0.39</v>
      </c>
      <c r="U25" s="7">
        <v>0.5</v>
      </c>
      <c r="V25" s="7">
        <v>0.27</v>
      </c>
      <c r="W25" s="7">
        <v>0.34</v>
      </c>
      <c r="X25" s="7">
        <v>0.32</v>
      </c>
      <c r="Y25" s="7">
        <v>0.3</v>
      </c>
      <c r="Z25" s="7">
        <v>0.28000000000000003</v>
      </c>
      <c r="AA25" s="7">
        <v>0.28000000000000003</v>
      </c>
      <c r="AB25" s="7">
        <v>0.28000000000000003</v>
      </c>
      <c r="AC25" s="7">
        <v>0.3</v>
      </c>
      <c r="AD25" s="7">
        <v>0.28000000000000003</v>
      </c>
      <c r="AE25" s="7">
        <v>0.32</v>
      </c>
      <c r="AF25" s="7">
        <v>0.3</v>
      </c>
      <c r="AG25" s="7">
        <v>0.25</v>
      </c>
      <c r="AH25" s="7">
        <v>0.37</v>
      </c>
      <c r="AI25" s="7">
        <v>0.23</v>
      </c>
      <c r="AJ25" s="7">
        <v>0.32</v>
      </c>
      <c r="AK25" s="7">
        <v>0.48</v>
      </c>
      <c r="AL25" s="7">
        <v>0.24</v>
      </c>
      <c r="AM25" s="7">
        <v>0.32</v>
      </c>
      <c r="AN25" s="7">
        <v>0.24</v>
      </c>
      <c r="AO25" s="7">
        <v>0.31</v>
      </c>
      <c r="AP25" s="7">
        <v>0.33</v>
      </c>
      <c r="AQ25" s="7">
        <v>0.28999999999999998</v>
      </c>
      <c r="AR25" s="7">
        <v>0.31</v>
      </c>
      <c r="AS25" s="7">
        <v>0.28999999999999998</v>
      </c>
      <c r="AT25" s="7">
        <v>0.25</v>
      </c>
      <c r="AU25" s="7">
        <v>0.21</v>
      </c>
      <c r="AV25" s="7">
        <v>0.27</v>
      </c>
      <c r="AW25" s="7">
        <v>0.28999999999999998</v>
      </c>
      <c r="AX25" s="7">
        <v>0.32</v>
      </c>
      <c r="AY25" s="7">
        <v>0.31</v>
      </c>
      <c r="AZ25" s="7">
        <v>0.25</v>
      </c>
      <c r="BA25" s="7">
        <v>0.32</v>
      </c>
      <c r="BB25" s="7">
        <v>0.28999999999999998</v>
      </c>
      <c r="BC25" s="7">
        <v>0.25</v>
      </c>
      <c r="BD25" s="7">
        <v>0.21</v>
      </c>
      <c r="BE25" s="7">
        <v>0.27</v>
      </c>
      <c r="BF25" s="7">
        <v>0.28999999999999998</v>
      </c>
      <c r="BG25" s="7">
        <v>0.26</v>
      </c>
      <c r="BH25" s="7">
        <v>0.32</v>
      </c>
      <c r="BI25" s="7">
        <v>0.21</v>
      </c>
      <c r="BJ25" s="7">
        <v>0.28000000000000003</v>
      </c>
      <c r="BK25" s="7">
        <v>0.33</v>
      </c>
      <c r="BL25" s="7">
        <v>0.22</v>
      </c>
      <c r="BM25" s="7">
        <v>0.2</v>
      </c>
      <c r="BN25" s="7">
        <v>0.25</v>
      </c>
      <c r="BO25" s="7">
        <v>0.3</v>
      </c>
      <c r="BP25" s="7">
        <v>0.36</v>
      </c>
      <c r="BQ25" s="7">
        <v>0.23</v>
      </c>
      <c r="BR25" s="7">
        <v>0.23</v>
      </c>
      <c r="BS25" s="7">
        <v>0.23</v>
      </c>
      <c r="BT25" s="7">
        <v>0.3</v>
      </c>
      <c r="BU25" s="7">
        <v>0.25</v>
      </c>
      <c r="BV25" s="7">
        <v>0.25</v>
      </c>
      <c r="BW25" s="7">
        <v>0.23</v>
      </c>
      <c r="BX25" s="7">
        <v>0.28000000000000003</v>
      </c>
      <c r="BY25" s="7">
        <v>0.27</v>
      </c>
      <c r="BZ25" s="7">
        <v>0.28000000000000003</v>
      </c>
    </row>
    <row r="26" spans="1:78" x14ac:dyDescent="0.25">
      <c r="A26" t="s">
        <v>332</v>
      </c>
      <c r="B26">
        <v>2869</v>
      </c>
      <c r="C26">
        <v>2468</v>
      </c>
      <c r="D26">
        <v>247</v>
      </c>
      <c r="E26">
        <v>154</v>
      </c>
      <c r="F26">
        <v>479</v>
      </c>
      <c r="G26">
        <v>1417</v>
      </c>
      <c r="H26">
        <v>973</v>
      </c>
      <c r="I26">
        <v>921</v>
      </c>
      <c r="J26">
        <v>977</v>
      </c>
      <c r="K26">
        <v>550</v>
      </c>
      <c r="L26">
        <v>421</v>
      </c>
      <c r="M26">
        <v>541</v>
      </c>
      <c r="N26">
        <v>1948</v>
      </c>
      <c r="O26">
        <v>300</v>
      </c>
      <c r="P26">
        <v>80</v>
      </c>
      <c r="Q26">
        <v>412</v>
      </c>
      <c r="R26">
        <v>2457</v>
      </c>
      <c r="S26">
        <v>2107</v>
      </c>
      <c r="T26">
        <v>454</v>
      </c>
      <c r="U26">
        <v>276</v>
      </c>
      <c r="V26">
        <v>2191</v>
      </c>
      <c r="W26">
        <v>268</v>
      </c>
      <c r="X26">
        <v>407</v>
      </c>
      <c r="Y26">
        <v>334</v>
      </c>
      <c r="Z26">
        <v>2535</v>
      </c>
      <c r="AA26">
        <v>2864</v>
      </c>
      <c r="AB26">
        <v>2530</v>
      </c>
      <c r="AC26">
        <v>337</v>
      </c>
      <c r="AD26">
        <v>2318</v>
      </c>
      <c r="AE26">
        <v>191</v>
      </c>
      <c r="AF26">
        <v>2248</v>
      </c>
      <c r="AG26">
        <v>451</v>
      </c>
      <c r="AH26">
        <v>13</v>
      </c>
      <c r="AI26">
        <v>2301</v>
      </c>
      <c r="AJ26">
        <v>256</v>
      </c>
      <c r="AK26">
        <v>286</v>
      </c>
      <c r="AL26">
        <v>1247</v>
      </c>
      <c r="AM26">
        <v>1282</v>
      </c>
      <c r="AN26">
        <v>29</v>
      </c>
      <c r="AO26">
        <v>307</v>
      </c>
      <c r="AP26">
        <v>264</v>
      </c>
      <c r="AQ26">
        <v>271</v>
      </c>
      <c r="AR26">
        <v>214</v>
      </c>
      <c r="AS26">
        <v>168</v>
      </c>
      <c r="AT26">
        <v>287</v>
      </c>
      <c r="AU26">
        <v>179</v>
      </c>
      <c r="AV26">
        <v>246</v>
      </c>
      <c r="AW26">
        <v>72</v>
      </c>
      <c r="AX26">
        <v>170</v>
      </c>
      <c r="AY26">
        <v>251</v>
      </c>
      <c r="AZ26">
        <v>220</v>
      </c>
      <c r="BA26">
        <v>126</v>
      </c>
      <c r="BB26">
        <v>222</v>
      </c>
      <c r="BC26">
        <v>162</v>
      </c>
      <c r="BD26">
        <v>18</v>
      </c>
      <c r="BE26">
        <v>459</v>
      </c>
      <c r="BF26">
        <v>2410</v>
      </c>
      <c r="BG26">
        <v>1680</v>
      </c>
      <c r="BH26">
        <v>1189</v>
      </c>
      <c r="BI26">
        <v>697</v>
      </c>
      <c r="BJ26">
        <v>437</v>
      </c>
      <c r="BK26">
        <v>364</v>
      </c>
      <c r="BL26">
        <v>105</v>
      </c>
      <c r="BM26">
        <v>480</v>
      </c>
      <c r="BN26">
        <v>881</v>
      </c>
      <c r="BO26">
        <v>1018</v>
      </c>
      <c r="BP26">
        <v>490</v>
      </c>
      <c r="BQ26">
        <v>524</v>
      </c>
      <c r="BR26">
        <v>832</v>
      </c>
      <c r="BS26">
        <v>802</v>
      </c>
      <c r="BT26">
        <v>211</v>
      </c>
      <c r="BU26">
        <v>284</v>
      </c>
      <c r="BV26">
        <v>152</v>
      </c>
      <c r="BW26">
        <v>392</v>
      </c>
      <c r="BX26">
        <v>2007</v>
      </c>
      <c r="BY26">
        <v>2046</v>
      </c>
      <c r="BZ26">
        <v>1781</v>
      </c>
    </row>
    <row r="27" spans="1:78" x14ac:dyDescent="0.25">
      <c r="B27" s="7">
        <v>0.48</v>
      </c>
      <c r="C27" s="7">
        <v>0.49</v>
      </c>
      <c r="D27" s="7">
        <v>0.44</v>
      </c>
      <c r="E27" s="7">
        <v>0.43</v>
      </c>
      <c r="F27" s="7">
        <v>0.41</v>
      </c>
      <c r="G27" s="7">
        <v>0.46</v>
      </c>
      <c r="H27" s="7">
        <v>0.56999999999999995</v>
      </c>
      <c r="I27" s="7">
        <v>0.63</v>
      </c>
      <c r="J27" s="7">
        <v>0.52</v>
      </c>
      <c r="K27" s="7">
        <v>0.45</v>
      </c>
      <c r="L27" s="7">
        <v>0.3</v>
      </c>
      <c r="M27" s="7">
        <v>0.33</v>
      </c>
      <c r="N27" s="7">
        <v>0.56000000000000005</v>
      </c>
      <c r="O27" s="7">
        <v>0.47</v>
      </c>
      <c r="P27" s="7">
        <v>0.41</v>
      </c>
      <c r="Q27" s="7">
        <v>0.43</v>
      </c>
      <c r="R27" s="7">
        <v>0.49</v>
      </c>
      <c r="S27" s="7">
        <v>0.56999999999999995</v>
      </c>
      <c r="T27" s="7">
        <v>0.37</v>
      </c>
      <c r="U27" s="7">
        <v>0.28000000000000003</v>
      </c>
      <c r="V27" s="7">
        <v>0.49</v>
      </c>
      <c r="W27" s="7">
        <v>0.44</v>
      </c>
      <c r="X27" s="7">
        <v>0.47</v>
      </c>
      <c r="Y27" s="7">
        <v>0.47</v>
      </c>
      <c r="Z27" s="7">
        <v>0.48</v>
      </c>
      <c r="AA27" s="7">
        <v>0.48</v>
      </c>
      <c r="AB27" s="7">
        <v>0.48</v>
      </c>
      <c r="AC27" s="7">
        <v>0.47</v>
      </c>
      <c r="AD27" s="7">
        <v>0.5</v>
      </c>
      <c r="AE27" s="7">
        <v>0.36</v>
      </c>
      <c r="AF27" s="7">
        <v>0.48</v>
      </c>
      <c r="AG27" s="7">
        <v>0.49</v>
      </c>
      <c r="AH27" s="7">
        <v>0.33</v>
      </c>
      <c r="AI27" s="7">
        <v>0.53</v>
      </c>
      <c r="AJ27" s="7">
        <v>0.47</v>
      </c>
      <c r="AK27" s="7">
        <v>0.28999999999999998</v>
      </c>
      <c r="AL27" s="7">
        <v>0.53</v>
      </c>
      <c r="AM27" s="7">
        <v>0.45</v>
      </c>
      <c r="AN27" s="7">
        <v>0.49</v>
      </c>
      <c r="AO27" s="7">
        <v>0.44</v>
      </c>
      <c r="AP27" s="7">
        <v>0.45</v>
      </c>
      <c r="AQ27" s="7">
        <v>0.48</v>
      </c>
      <c r="AR27" s="7">
        <v>0.39</v>
      </c>
      <c r="AS27" s="7">
        <v>0.53</v>
      </c>
      <c r="AT27" s="7">
        <v>0.52</v>
      </c>
      <c r="AU27" s="7">
        <v>0.52</v>
      </c>
      <c r="AV27" s="7">
        <v>0.5</v>
      </c>
      <c r="AW27" s="7">
        <v>0.5</v>
      </c>
      <c r="AX27" s="7">
        <v>0.41</v>
      </c>
      <c r="AY27" s="7">
        <v>0.47</v>
      </c>
      <c r="AZ27" s="7">
        <v>0.53</v>
      </c>
      <c r="BA27" s="7">
        <v>0.43</v>
      </c>
      <c r="BB27" s="7">
        <v>0.5</v>
      </c>
      <c r="BC27" s="7">
        <v>0.52</v>
      </c>
      <c r="BD27" s="7">
        <v>0.69</v>
      </c>
      <c r="BE27" s="7">
        <v>0.51</v>
      </c>
      <c r="BF27" s="7">
        <v>0.47</v>
      </c>
      <c r="BG27" s="7">
        <v>0.51</v>
      </c>
      <c r="BH27" s="7">
        <v>0.44</v>
      </c>
      <c r="BI27" s="7">
        <v>0.54</v>
      </c>
      <c r="BJ27" s="7">
        <v>0.5</v>
      </c>
      <c r="BK27" s="7">
        <v>0.47</v>
      </c>
      <c r="BL27" s="7">
        <v>0.53</v>
      </c>
      <c r="BM27" s="7">
        <v>0.54</v>
      </c>
      <c r="BN27" s="7">
        <v>0.52</v>
      </c>
      <c r="BO27" s="7">
        <v>0.47</v>
      </c>
      <c r="BP27" s="7">
        <v>0.39</v>
      </c>
      <c r="BQ27" s="7">
        <v>0.52</v>
      </c>
      <c r="BR27" s="7">
        <v>0.53</v>
      </c>
      <c r="BS27" s="7">
        <v>0.53</v>
      </c>
      <c r="BT27" s="7">
        <v>0.47</v>
      </c>
      <c r="BU27" s="7">
        <v>0.53</v>
      </c>
      <c r="BV27" s="7">
        <v>0.51</v>
      </c>
      <c r="BW27" s="7">
        <v>0.52</v>
      </c>
      <c r="BX27" s="7">
        <v>0.5</v>
      </c>
      <c r="BY27" s="7">
        <v>0.51</v>
      </c>
      <c r="BZ27" s="7">
        <v>0.51</v>
      </c>
    </row>
    <row r="28" spans="1:78" x14ac:dyDescent="0.25">
      <c r="A28" t="s">
        <v>40</v>
      </c>
      <c r="B28">
        <v>64</v>
      </c>
      <c r="C28">
        <v>59</v>
      </c>
      <c r="D28">
        <v>4</v>
      </c>
      <c r="E28">
        <v>0</v>
      </c>
      <c r="F28">
        <v>13</v>
      </c>
      <c r="G28">
        <v>24</v>
      </c>
      <c r="H28">
        <v>26</v>
      </c>
      <c r="I28">
        <v>9</v>
      </c>
      <c r="J28">
        <v>24</v>
      </c>
      <c r="K28">
        <v>9</v>
      </c>
      <c r="L28">
        <v>21</v>
      </c>
      <c r="M28">
        <v>5</v>
      </c>
      <c r="N28">
        <v>17</v>
      </c>
      <c r="O28">
        <v>39</v>
      </c>
      <c r="P28">
        <v>2</v>
      </c>
      <c r="Q28">
        <v>7</v>
      </c>
      <c r="R28">
        <v>57</v>
      </c>
      <c r="S28">
        <v>35</v>
      </c>
      <c r="T28">
        <v>14</v>
      </c>
      <c r="U28">
        <v>13</v>
      </c>
      <c r="V28">
        <v>29</v>
      </c>
      <c r="W28">
        <v>3</v>
      </c>
      <c r="X28">
        <v>9</v>
      </c>
      <c r="Y28">
        <v>5</v>
      </c>
      <c r="Z28">
        <v>59</v>
      </c>
      <c r="AA28">
        <v>62</v>
      </c>
      <c r="AB28">
        <v>57</v>
      </c>
      <c r="AC28">
        <v>6</v>
      </c>
      <c r="AD28">
        <v>45</v>
      </c>
      <c r="AE28">
        <v>3</v>
      </c>
      <c r="AF28">
        <v>46</v>
      </c>
      <c r="AG28">
        <v>7</v>
      </c>
      <c r="AH28">
        <v>0</v>
      </c>
      <c r="AI28">
        <v>44</v>
      </c>
      <c r="AJ28">
        <v>5</v>
      </c>
      <c r="AK28">
        <v>7</v>
      </c>
      <c r="AL28">
        <v>30</v>
      </c>
      <c r="AM28">
        <v>17</v>
      </c>
      <c r="AN28">
        <v>1</v>
      </c>
      <c r="AO28">
        <v>10</v>
      </c>
      <c r="AP28">
        <v>10</v>
      </c>
      <c r="AQ28">
        <v>4</v>
      </c>
      <c r="AR28">
        <v>5</v>
      </c>
      <c r="AS28">
        <v>1</v>
      </c>
      <c r="AT28">
        <v>0</v>
      </c>
      <c r="AU28">
        <v>16</v>
      </c>
      <c r="AV28">
        <v>7</v>
      </c>
      <c r="AW28">
        <v>0</v>
      </c>
      <c r="AX28">
        <v>4</v>
      </c>
      <c r="AY28">
        <v>4</v>
      </c>
      <c r="AZ28">
        <v>2</v>
      </c>
      <c r="BA28">
        <v>0</v>
      </c>
      <c r="BB28">
        <v>4</v>
      </c>
      <c r="BC28">
        <v>5</v>
      </c>
      <c r="BD28">
        <v>2</v>
      </c>
      <c r="BE28">
        <v>9</v>
      </c>
      <c r="BF28">
        <v>54</v>
      </c>
      <c r="BG28">
        <v>36</v>
      </c>
      <c r="BH28">
        <v>28</v>
      </c>
      <c r="BI28">
        <v>18</v>
      </c>
      <c r="BJ28">
        <v>5</v>
      </c>
      <c r="BK28">
        <v>6</v>
      </c>
      <c r="BL28">
        <v>2</v>
      </c>
      <c r="BM28">
        <v>8</v>
      </c>
      <c r="BN28">
        <v>14</v>
      </c>
      <c r="BO28">
        <v>23</v>
      </c>
      <c r="BP28">
        <v>19</v>
      </c>
      <c r="BQ28">
        <v>11</v>
      </c>
      <c r="BR28">
        <v>11</v>
      </c>
      <c r="BS28">
        <v>12</v>
      </c>
      <c r="BT28">
        <v>6</v>
      </c>
      <c r="BU28">
        <v>6</v>
      </c>
      <c r="BV28">
        <v>2</v>
      </c>
      <c r="BW28">
        <v>9</v>
      </c>
      <c r="BX28">
        <v>37</v>
      </c>
      <c r="BY28">
        <v>36</v>
      </c>
      <c r="BZ28">
        <v>30</v>
      </c>
    </row>
    <row r="29" spans="1:78" x14ac:dyDescent="0.25">
      <c r="B29" s="7">
        <v>0.01</v>
      </c>
      <c r="C29" s="7">
        <v>0.01</v>
      </c>
      <c r="D29" s="7">
        <v>0.01</v>
      </c>
      <c r="E29">
        <v>0</v>
      </c>
      <c r="F29" s="7">
        <v>0.01</v>
      </c>
      <c r="G29" s="7">
        <v>0.01</v>
      </c>
      <c r="H29" s="7">
        <v>0.02</v>
      </c>
      <c r="I29" s="7">
        <v>0.01</v>
      </c>
      <c r="J29" s="7">
        <v>0.01</v>
      </c>
      <c r="K29" s="7">
        <v>0.01</v>
      </c>
      <c r="L29" s="7">
        <v>0.01</v>
      </c>
      <c r="M29">
        <v>0</v>
      </c>
      <c r="N29">
        <v>0</v>
      </c>
      <c r="O29" s="7">
        <v>0.06</v>
      </c>
      <c r="P29" s="7">
        <v>0.01</v>
      </c>
      <c r="Q29" s="7">
        <v>0.01</v>
      </c>
      <c r="R29" s="7">
        <v>0.01</v>
      </c>
      <c r="S29" s="7">
        <v>0.01</v>
      </c>
      <c r="T29" s="7">
        <v>0.01</v>
      </c>
      <c r="U29" s="7">
        <v>0.01</v>
      </c>
      <c r="V29" s="7">
        <v>0.01</v>
      </c>
      <c r="W29">
        <v>0</v>
      </c>
      <c r="X29" s="7">
        <v>0.01</v>
      </c>
      <c r="Y29" s="7">
        <v>0.01</v>
      </c>
      <c r="Z29" s="7">
        <v>0.01</v>
      </c>
      <c r="AA29" s="7">
        <v>0.01</v>
      </c>
      <c r="AB29" s="7">
        <v>0.01</v>
      </c>
      <c r="AC29" s="7">
        <v>0.01</v>
      </c>
      <c r="AD29" s="7">
        <v>0.01</v>
      </c>
      <c r="AE29" s="7">
        <v>0.01</v>
      </c>
      <c r="AF29" s="7">
        <v>0.01</v>
      </c>
      <c r="AG29" s="7">
        <v>0.01</v>
      </c>
      <c r="AH29" t="s">
        <v>108</v>
      </c>
      <c r="AI29" s="7">
        <v>0.01</v>
      </c>
      <c r="AJ29" s="7">
        <v>0.01</v>
      </c>
      <c r="AK29" s="7">
        <v>0.01</v>
      </c>
      <c r="AL29" s="7">
        <v>0.01</v>
      </c>
      <c r="AM29" s="7">
        <v>0.01</v>
      </c>
      <c r="AN29" s="7">
        <v>0.02</v>
      </c>
      <c r="AO29" s="7">
        <v>0.01</v>
      </c>
      <c r="AP29" s="7">
        <v>0.02</v>
      </c>
      <c r="AQ29" s="7">
        <v>0.01</v>
      </c>
      <c r="AR29" s="7">
        <v>0.01</v>
      </c>
      <c r="AS29">
        <v>0</v>
      </c>
      <c r="AT29" t="s">
        <v>108</v>
      </c>
      <c r="AU29" s="7">
        <v>0.05</v>
      </c>
      <c r="AV29" s="7">
        <v>0.01</v>
      </c>
      <c r="AW29" t="s">
        <v>108</v>
      </c>
      <c r="AX29" s="7">
        <v>0.01</v>
      </c>
      <c r="AY29" s="7">
        <v>0.01</v>
      </c>
      <c r="AZ29">
        <v>0</v>
      </c>
      <c r="BA29" t="s">
        <v>108</v>
      </c>
      <c r="BB29" s="7">
        <v>0.01</v>
      </c>
      <c r="BC29" s="7">
        <v>0.02</v>
      </c>
      <c r="BD29" s="7">
        <v>7.0000000000000007E-2</v>
      </c>
      <c r="BE29" s="7">
        <v>0.01</v>
      </c>
      <c r="BF29" s="7">
        <v>0.01</v>
      </c>
      <c r="BG29" s="7">
        <v>0.01</v>
      </c>
      <c r="BH29" s="7">
        <v>0.01</v>
      </c>
      <c r="BI29" s="7">
        <v>0.01</v>
      </c>
      <c r="BJ29" s="7">
        <v>0.01</v>
      </c>
      <c r="BK29" s="7">
        <v>0.01</v>
      </c>
      <c r="BL29" s="7">
        <v>0.01</v>
      </c>
      <c r="BM29" s="7">
        <v>0.01</v>
      </c>
      <c r="BN29" s="7">
        <v>0.01</v>
      </c>
      <c r="BO29" s="7">
        <v>0.01</v>
      </c>
      <c r="BP29" s="7">
        <v>0.02</v>
      </c>
      <c r="BQ29" s="7">
        <v>0.01</v>
      </c>
      <c r="BR29" s="7">
        <v>0.01</v>
      </c>
      <c r="BS29" s="7">
        <v>0.01</v>
      </c>
      <c r="BT29" s="7">
        <v>0.01</v>
      </c>
      <c r="BU29" s="7">
        <v>0.01</v>
      </c>
      <c r="BV29" s="7">
        <v>0.01</v>
      </c>
      <c r="BW29" s="7">
        <v>0.01</v>
      </c>
      <c r="BX29" s="7">
        <v>0.01</v>
      </c>
      <c r="BY29" s="7">
        <v>0.01</v>
      </c>
      <c r="BZ29" s="7">
        <v>0.01</v>
      </c>
    </row>
    <row r="30" spans="1:78" x14ac:dyDescent="0.25">
      <c r="A30" t="s">
        <v>41</v>
      </c>
      <c r="B30">
        <v>62</v>
      </c>
      <c r="C30">
        <v>51</v>
      </c>
      <c r="D30">
        <v>8</v>
      </c>
      <c r="E30">
        <v>3</v>
      </c>
      <c r="F30">
        <v>15</v>
      </c>
      <c r="G30">
        <v>25</v>
      </c>
      <c r="H30">
        <v>21</v>
      </c>
      <c r="I30">
        <v>10</v>
      </c>
      <c r="J30">
        <v>19</v>
      </c>
      <c r="K30">
        <v>11</v>
      </c>
      <c r="L30">
        <v>22</v>
      </c>
      <c r="M30">
        <v>12</v>
      </c>
      <c r="N30">
        <v>22</v>
      </c>
      <c r="O30">
        <v>14</v>
      </c>
      <c r="P30">
        <v>14</v>
      </c>
      <c r="Q30">
        <v>6</v>
      </c>
      <c r="R30">
        <v>55</v>
      </c>
      <c r="S30">
        <v>38</v>
      </c>
      <c r="T30">
        <v>13</v>
      </c>
      <c r="U30">
        <v>11</v>
      </c>
      <c r="V30">
        <v>16</v>
      </c>
      <c r="W30">
        <v>6</v>
      </c>
      <c r="X30">
        <v>7</v>
      </c>
      <c r="Y30">
        <v>12</v>
      </c>
      <c r="Z30">
        <v>49</v>
      </c>
      <c r="AA30">
        <v>61</v>
      </c>
      <c r="AB30">
        <v>49</v>
      </c>
      <c r="AC30">
        <v>8</v>
      </c>
      <c r="AD30">
        <v>36</v>
      </c>
      <c r="AE30">
        <v>15</v>
      </c>
      <c r="AF30">
        <v>49</v>
      </c>
      <c r="AG30">
        <v>6</v>
      </c>
      <c r="AH30">
        <v>0</v>
      </c>
      <c r="AI30">
        <v>42</v>
      </c>
      <c r="AJ30">
        <v>8</v>
      </c>
      <c r="AK30">
        <v>7</v>
      </c>
      <c r="AL30">
        <v>20</v>
      </c>
      <c r="AM30">
        <v>28</v>
      </c>
      <c r="AN30">
        <v>1</v>
      </c>
      <c r="AO30">
        <v>14</v>
      </c>
      <c r="AP30">
        <v>7</v>
      </c>
      <c r="AQ30">
        <v>3</v>
      </c>
      <c r="AR30">
        <v>9</v>
      </c>
      <c r="AS30">
        <v>3</v>
      </c>
      <c r="AT30">
        <v>3</v>
      </c>
      <c r="AU30">
        <v>4</v>
      </c>
      <c r="AV30">
        <v>0</v>
      </c>
      <c r="AW30">
        <v>0</v>
      </c>
      <c r="AX30">
        <v>8</v>
      </c>
      <c r="AY30">
        <v>6</v>
      </c>
      <c r="AZ30">
        <v>1</v>
      </c>
      <c r="BA30">
        <v>3</v>
      </c>
      <c r="BB30">
        <v>8</v>
      </c>
      <c r="BC30">
        <v>7</v>
      </c>
      <c r="BD30">
        <v>0</v>
      </c>
      <c r="BE30">
        <v>10</v>
      </c>
      <c r="BF30">
        <v>51</v>
      </c>
      <c r="BG30">
        <v>22</v>
      </c>
      <c r="BH30">
        <v>40</v>
      </c>
      <c r="BI30">
        <v>6</v>
      </c>
      <c r="BJ30">
        <v>8</v>
      </c>
      <c r="BK30">
        <v>5</v>
      </c>
      <c r="BL30">
        <v>1</v>
      </c>
      <c r="BM30">
        <v>6</v>
      </c>
      <c r="BN30">
        <v>17</v>
      </c>
      <c r="BO30">
        <v>13</v>
      </c>
      <c r="BP30">
        <v>26</v>
      </c>
      <c r="BQ30">
        <v>8</v>
      </c>
      <c r="BR30">
        <v>14</v>
      </c>
      <c r="BS30">
        <v>13</v>
      </c>
      <c r="BT30">
        <v>7</v>
      </c>
      <c r="BU30">
        <v>4</v>
      </c>
      <c r="BV30">
        <v>4</v>
      </c>
      <c r="BW30">
        <v>6</v>
      </c>
      <c r="BX30">
        <v>28</v>
      </c>
      <c r="BY30">
        <v>25</v>
      </c>
      <c r="BZ30">
        <v>25</v>
      </c>
    </row>
    <row r="31" spans="1:78" x14ac:dyDescent="0.25">
      <c r="B31" s="7">
        <v>0.01</v>
      </c>
      <c r="C31" s="7">
        <v>0.01</v>
      </c>
      <c r="D31" s="7">
        <v>0.01</v>
      </c>
      <c r="E31" s="7">
        <v>0.01</v>
      </c>
      <c r="F31" s="7">
        <v>0.01</v>
      </c>
      <c r="G31" s="7">
        <v>0.01</v>
      </c>
      <c r="H31" s="7">
        <v>0.01</v>
      </c>
      <c r="I31" s="7">
        <v>0.01</v>
      </c>
      <c r="J31" s="7">
        <v>0.01</v>
      </c>
      <c r="K31" s="7">
        <v>0.01</v>
      </c>
      <c r="L31" s="7">
        <v>0.02</v>
      </c>
      <c r="M31" s="7">
        <v>0.01</v>
      </c>
      <c r="N31" s="7">
        <v>0.01</v>
      </c>
      <c r="O31" s="7">
        <v>0.02</v>
      </c>
      <c r="P31" s="7">
        <v>7.0000000000000007E-2</v>
      </c>
      <c r="Q31" s="7">
        <v>0.01</v>
      </c>
      <c r="R31" s="7">
        <v>0.01</v>
      </c>
      <c r="S31" s="7">
        <v>0.01</v>
      </c>
      <c r="T31" s="7">
        <v>0.01</v>
      </c>
      <c r="U31" s="7">
        <v>0.01</v>
      </c>
      <c r="V31">
        <v>0</v>
      </c>
      <c r="W31" s="7">
        <v>0.01</v>
      </c>
      <c r="X31" s="7">
        <v>0.01</v>
      </c>
      <c r="Y31" s="7">
        <v>0.02</v>
      </c>
      <c r="Z31" s="7">
        <v>0.01</v>
      </c>
      <c r="AA31" s="7">
        <v>0.01</v>
      </c>
      <c r="AB31" s="7">
        <v>0.01</v>
      </c>
      <c r="AC31" s="7">
        <v>0.01</v>
      </c>
      <c r="AD31" s="7">
        <v>0.01</v>
      </c>
      <c r="AE31" s="7">
        <v>0.03</v>
      </c>
      <c r="AF31" s="7">
        <v>0.01</v>
      </c>
      <c r="AG31" s="7">
        <v>0.01</v>
      </c>
      <c r="AH31" t="s">
        <v>108</v>
      </c>
      <c r="AI31" s="7">
        <v>0.01</v>
      </c>
      <c r="AJ31" s="7">
        <v>0.01</v>
      </c>
      <c r="AK31" s="7">
        <v>0.01</v>
      </c>
      <c r="AL31" s="7">
        <v>0.01</v>
      </c>
      <c r="AM31" s="7">
        <v>0.01</v>
      </c>
      <c r="AN31" s="7">
        <v>0.01</v>
      </c>
      <c r="AO31" s="7">
        <v>0.02</v>
      </c>
      <c r="AP31" s="7">
        <v>0.01</v>
      </c>
      <c r="AQ31" s="7">
        <v>0.01</v>
      </c>
      <c r="AR31" s="7">
        <v>0.02</v>
      </c>
      <c r="AS31" s="7">
        <v>0.01</v>
      </c>
      <c r="AT31" s="7">
        <v>0.01</v>
      </c>
      <c r="AU31" s="7">
        <v>0.01</v>
      </c>
      <c r="AV31" t="s">
        <v>108</v>
      </c>
      <c r="AW31" t="s">
        <v>108</v>
      </c>
      <c r="AX31" s="7">
        <v>0.02</v>
      </c>
      <c r="AY31" s="7">
        <v>0.01</v>
      </c>
      <c r="AZ31">
        <v>0</v>
      </c>
      <c r="BA31" s="7">
        <v>0.01</v>
      </c>
      <c r="BB31" s="7">
        <v>0.02</v>
      </c>
      <c r="BC31" s="7">
        <v>0.02</v>
      </c>
      <c r="BD31" t="s">
        <v>108</v>
      </c>
      <c r="BE31" s="7">
        <v>0.01</v>
      </c>
      <c r="BF31" s="7">
        <v>0.01</v>
      </c>
      <c r="BG31" s="7">
        <v>0.01</v>
      </c>
      <c r="BH31" s="7">
        <v>0.01</v>
      </c>
      <c r="BI31">
        <v>0</v>
      </c>
      <c r="BJ31" s="7">
        <v>0.01</v>
      </c>
      <c r="BK31" s="7">
        <v>0.01</v>
      </c>
      <c r="BL31">
        <v>0</v>
      </c>
      <c r="BM31" s="7">
        <v>0.01</v>
      </c>
      <c r="BN31" s="7">
        <v>0.01</v>
      </c>
      <c r="BO31" s="7">
        <v>0.01</v>
      </c>
      <c r="BP31" s="7">
        <v>0.02</v>
      </c>
      <c r="BQ31" s="7">
        <v>0.01</v>
      </c>
      <c r="BR31" s="7">
        <v>0.01</v>
      </c>
      <c r="BS31" s="7">
        <v>0.01</v>
      </c>
      <c r="BT31" s="7">
        <v>0.01</v>
      </c>
      <c r="BU31" s="7">
        <v>0.01</v>
      </c>
      <c r="BV31" s="7">
        <v>0.01</v>
      </c>
      <c r="BW31" s="7">
        <v>0.01</v>
      </c>
      <c r="BX31" s="7">
        <v>0.01</v>
      </c>
      <c r="BY31" s="7">
        <v>0.01</v>
      </c>
      <c r="BZ31" s="7">
        <v>0.01</v>
      </c>
    </row>
    <row r="32" spans="1:78" x14ac:dyDescent="0.25">
      <c r="A32" t="s">
        <v>193</v>
      </c>
      <c r="B32">
        <f>--0.298</f>
        <v>0.29799999999999999</v>
      </c>
      <c r="C32">
        <f>--0.313</f>
        <v>0.313</v>
      </c>
      <c r="D32">
        <f>--0.27</f>
        <v>0.27</v>
      </c>
      <c r="E32">
        <f>--0.133</f>
        <v>0.13300000000000001</v>
      </c>
      <c r="F32">
        <f>--0.138</f>
        <v>0.13800000000000001</v>
      </c>
      <c r="G32">
        <f>--0.229</f>
        <v>0.22900000000000001</v>
      </c>
      <c r="H32">
        <f>--0.536</f>
        <v>0.53600000000000003</v>
      </c>
      <c r="I32">
        <f>--0.74</f>
        <v>0.74</v>
      </c>
      <c r="J32">
        <f>--0.44</f>
        <v>0.44</v>
      </c>
      <c r="K32">
        <f>--0.162</f>
        <v>0.16200000000000001</v>
      </c>
      <c r="L32">
        <v>0.23599999999999999</v>
      </c>
      <c r="M32">
        <v>0.221</v>
      </c>
      <c r="N32">
        <f>--0.521</f>
        <v>0.52100000000000002</v>
      </c>
      <c r="O32">
        <f>--0.449</f>
        <v>0.44900000000000001</v>
      </c>
      <c r="P32">
        <f>--0.262</f>
        <v>0.26200000000000001</v>
      </c>
      <c r="Q32">
        <f>--0.06</f>
        <v>0.06</v>
      </c>
      <c r="R32">
        <f>--0.344</f>
        <v>0.34399999999999997</v>
      </c>
      <c r="S32">
        <f>--0.572</f>
        <v>0.57199999999999995</v>
      </c>
      <c r="T32">
        <v>0.02</v>
      </c>
      <c r="U32">
        <v>0.29399999999999998</v>
      </c>
      <c r="V32">
        <f>--0.339</f>
        <v>0.33900000000000002</v>
      </c>
      <c r="W32">
        <f>--0.16</f>
        <v>0.16</v>
      </c>
      <c r="X32">
        <f>--0.196</f>
        <v>0.19600000000000001</v>
      </c>
      <c r="Y32">
        <f>--0.24</f>
        <v>0.24</v>
      </c>
      <c r="Z32">
        <f>--0.306</f>
        <v>0.30599999999999999</v>
      </c>
      <c r="AA32">
        <f>--0.3</f>
        <v>0.3</v>
      </c>
      <c r="AB32">
        <f>--0.308</f>
        <v>0.308</v>
      </c>
      <c r="AC32">
        <f>--0.242</f>
        <v>0.24199999999999999</v>
      </c>
      <c r="AD32">
        <f>--0.335</f>
        <v>0.33500000000000002</v>
      </c>
      <c r="AE32">
        <f>--0.059</f>
        <v>5.8999999999999997E-2</v>
      </c>
      <c r="AF32">
        <f>--0.278</f>
        <v>0.27800000000000002</v>
      </c>
      <c r="AG32">
        <f>--0.383</f>
        <v>0.38300000000000001</v>
      </c>
      <c r="AH32">
        <v>4.5999999999999999E-2</v>
      </c>
      <c r="AI32">
        <f>--0.448</f>
        <v>0.44800000000000001</v>
      </c>
      <c r="AJ32">
        <f>--0.266</f>
        <v>0.26600000000000001</v>
      </c>
      <c r="AK32">
        <v>0.28199999999999997</v>
      </c>
      <c r="AL32">
        <f>--0.438</f>
        <v>0.438</v>
      </c>
      <c r="AM32">
        <f>--0.205</f>
        <v>0.20499999999999999</v>
      </c>
      <c r="AN32">
        <f>--0.425</f>
        <v>0.42499999999999999</v>
      </c>
      <c r="AO32">
        <f>--0.201</f>
        <v>0.20100000000000001</v>
      </c>
      <c r="AP32">
        <f>--0.218</f>
        <v>0.218</v>
      </c>
      <c r="AQ32">
        <f>--0.216</f>
        <v>0.216</v>
      </c>
      <c r="AR32">
        <f>--0.175</f>
        <v>0.17499999999999999</v>
      </c>
      <c r="AS32">
        <f>--0.335</f>
        <v>0.33500000000000002</v>
      </c>
      <c r="AT32">
        <f>--0.376</f>
        <v>0.376</v>
      </c>
      <c r="AU32">
        <f>--0.42</f>
        <v>0.42</v>
      </c>
      <c r="AV32">
        <f>--0.346</f>
        <v>0.34599999999999997</v>
      </c>
      <c r="AW32">
        <f>--0.374</f>
        <v>0.374</v>
      </c>
      <c r="AX32">
        <f>--0.229</f>
        <v>0.22900000000000001</v>
      </c>
      <c r="AY32">
        <f>--0.29</f>
        <v>0.28999999999999998</v>
      </c>
      <c r="AZ32">
        <f>--0.454</f>
        <v>0.45400000000000001</v>
      </c>
      <c r="BA32">
        <f>--0.132</f>
        <v>0.13200000000000001</v>
      </c>
      <c r="BB32">
        <f>--0.325</f>
        <v>0.32500000000000001</v>
      </c>
      <c r="BC32">
        <f>--0.384</f>
        <v>0.38400000000000001</v>
      </c>
      <c r="BD32">
        <f>--0.651</f>
        <v>0.65100000000000002</v>
      </c>
      <c r="BE32">
        <f>--0.383</f>
        <v>0.38300000000000001</v>
      </c>
      <c r="BF32">
        <f>--0.283</f>
        <v>0.28299999999999997</v>
      </c>
      <c r="BG32">
        <f>--0.38</f>
        <v>0.38</v>
      </c>
      <c r="BH32">
        <f>--0.197</f>
        <v>0.19700000000000001</v>
      </c>
      <c r="BI32">
        <f>--0.492</f>
        <v>0.49199999999999999</v>
      </c>
      <c r="BJ32">
        <f>--0.347</f>
        <v>0.34699999999999998</v>
      </c>
      <c r="BK32">
        <f>--0.2</f>
        <v>0.2</v>
      </c>
      <c r="BL32">
        <f>--0.463</f>
        <v>0.46300000000000002</v>
      </c>
      <c r="BM32">
        <f>--0.536</f>
        <v>0.53600000000000003</v>
      </c>
      <c r="BN32">
        <f>--0.397</f>
        <v>0.39700000000000002</v>
      </c>
      <c r="BO32">
        <f>--0.254</f>
        <v>0.254</v>
      </c>
      <c r="BP32">
        <f>--0.072</f>
        <v>7.1999999999999995E-2</v>
      </c>
      <c r="BQ32">
        <f>--0.455</f>
        <v>0.45500000000000002</v>
      </c>
      <c r="BR32">
        <f>--0.451</f>
        <v>0.45100000000000001</v>
      </c>
      <c r="BS32">
        <f>--0.45</f>
        <v>0.45</v>
      </c>
      <c r="BT32">
        <f>--0.256</f>
        <v>0.25600000000000001</v>
      </c>
      <c r="BU32">
        <f>--0.447</f>
        <v>0.44700000000000001</v>
      </c>
      <c r="BV32">
        <f>--0.411</f>
        <v>0.41099999999999998</v>
      </c>
      <c r="BW32">
        <f>--0.455</f>
        <v>0.45500000000000002</v>
      </c>
      <c r="BX32">
        <f>--0.341</f>
        <v>0.34100000000000003</v>
      </c>
      <c r="BY32">
        <f>--0.366</f>
        <v>0.36599999999999999</v>
      </c>
      <c r="BZ32">
        <f>--0.353</f>
        <v>0.35299999999999998</v>
      </c>
    </row>
    <row r="33" spans="1:78" x14ac:dyDescent="0.25">
      <c r="A33" t="s">
        <v>194</v>
      </c>
      <c r="B33">
        <v>1.196</v>
      </c>
      <c r="C33">
        <v>1.1870000000000001</v>
      </c>
      <c r="D33">
        <v>1.2589999999999999</v>
      </c>
      <c r="E33">
        <v>1.2230000000000001</v>
      </c>
      <c r="F33">
        <v>1.1759999999999999</v>
      </c>
      <c r="G33">
        <v>1.222</v>
      </c>
      <c r="H33">
        <v>1.127</v>
      </c>
      <c r="I33">
        <v>1.075</v>
      </c>
      <c r="J33">
        <v>1.133</v>
      </c>
      <c r="K33">
        <v>1.1890000000000001</v>
      </c>
      <c r="L33">
        <v>1.1859999999999999</v>
      </c>
      <c r="M33">
        <v>1.1930000000000001</v>
      </c>
      <c r="N33">
        <v>1.1319999999999999</v>
      </c>
      <c r="O33">
        <v>1.1359999999999999</v>
      </c>
      <c r="P33">
        <v>1.173</v>
      </c>
      <c r="Q33">
        <v>1.2909999999999999</v>
      </c>
      <c r="R33">
        <v>1.1719999999999999</v>
      </c>
      <c r="S33">
        <v>1.101</v>
      </c>
      <c r="T33">
        <v>1.1950000000000001</v>
      </c>
      <c r="U33">
        <v>1.198</v>
      </c>
      <c r="V33">
        <v>1.1879999999999999</v>
      </c>
      <c r="W33">
        <v>1.2</v>
      </c>
      <c r="X33">
        <v>1.2290000000000001</v>
      </c>
      <c r="Y33">
        <v>1.2</v>
      </c>
      <c r="Z33">
        <v>1.196</v>
      </c>
      <c r="AA33">
        <v>1.196</v>
      </c>
      <c r="AB33">
        <v>1.1950000000000001</v>
      </c>
      <c r="AC33">
        <v>1.2030000000000001</v>
      </c>
      <c r="AD33">
        <v>1.1950000000000001</v>
      </c>
      <c r="AE33">
        <v>1.181</v>
      </c>
      <c r="AF33">
        <v>1.21</v>
      </c>
      <c r="AG33">
        <v>1.1519999999999999</v>
      </c>
      <c r="AH33">
        <v>1.089</v>
      </c>
      <c r="AI33">
        <v>1.1459999999999999</v>
      </c>
      <c r="AJ33">
        <v>1.1990000000000001</v>
      </c>
      <c r="AK33">
        <v>1.224</v>
      </c>
      <c r="AL33">
        <v>1.1619999999999999</v>
      </c>
      <c r="AM33">
        <v>1.22</v>
      </c>
      <c r="AN33">
        <v>1.1319999999999999</v>
      </c>
      <c r="AO33">
        <v>1.1839999999999999</v>
      </c>
      <c r="AP33">
        <v>1.1870000000000001</v>
      </c>
      <c r="AQ33">
        <v>1.0620000000000001</v>
      </c>
      <c r="AR33">
        <v>1.204</v>
      </c>
      <c r="AS33">
        <v>1.276</v>
      </c>
      <c r="AT33">
        <v>1.121</v>
      </c>
      <c r="AU33">
        <v>1.1140000000000001</v>
      </c>
      <c r="AV33">
        <v>1.216</v>
      </c>
      <c r="AW33">
        <v>1.3120000000000001</v>
      </c>
      <c r="AX33">
        <v>1.2450000000000001</v>
      </c>
      <c r="AY33">
        <v>1.2689999999999999</v>
      </c>
      <c r="AZ33">
        <v>1.206</v>
      </c>
      <c r="BA33">
        <v>1.169</v>
      </c>
      <c r="BB33">
        <v>1.181</v>
      </c>
      <c r="BC33">
        <v>1.282</v>
      </c>
      <c r="BD33">
        <v>1.077</v>
      </c>
      <c r="BE33">
        <v>1.2110000000000001</v>
      </c>
      <c r="BF33">
        <v>1.1930000000000001</v>
      </c>
      <c r="BG33">
        <v>1.177</v>
      </c>
      <c r="BH33">
        <v>1.212</v>
      </c>
      <c r="BI33">
        <v>1.1319999999999999</v>
      </c>
      <c r="BJ33">
        <v>1.2070000000000001</v>
      </c>
      <c r="BK33">
        <v>1.23</v>
      </c>
      <c r="BL33">
        <v>1.1259999999999999</v>
      </c>
      <c r="BM33">
        <v>1.135</v>
      </c>
      <c r="BN33">
        <v>1.1830000000000001</v>
      </c>
      <c r="BO33">
        <v>1.1890000000000001</v>
      </c>
      <c r="BP33">
        <v>1.226</v>
      </c>
      <c r="BQ33">
        <v>1.1819999999999999</v>
      </c>
      <c r="BR33">
        <v>1.1559999999999999</v>
      </c>
      <c r="BS33">
        <v>1.161</v>
      </c>
      <c r="BT33">
        <v>1.2050000000000001</v>
      </c>
      <c r="BU33">
        <v>1.2110000000000001</v>
      </c>
      <c r="BV33">
        <v>1.214</v>
      </c>
      <c r="BW33">
        <v>1.1850000000000001</v>
      </c>
      <c r="BX33">
        <v>1.19</v>
      </c>
      <c r="BY33">
        <v>1.1919999999999999</v>
      </c>
      <c r="BZ33">
        <v>1.1890000000000001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4.0000000000000001E-3</v>
      </c>
      <c r="F34">
        <v>1E-3</v>
      </c>
      <c r="G34">
        <v>1E-3</v>
      </c>
      <c r="H34">
        <v>1E-3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0</v>
      </c>
      <c r="O34">
        <v>2E-3</v>
      </c>
      <c r="P34">
        <v>7.0000000000000001E-3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3.0000000000000001E-3</v>
      </c>
      <c r="AF34">
        <v>0</v>
      </c>
      <c r="AG34">
        <v>2E-3</v>
      </c>
      <c r="AH34">
        <v>3.2000000000000001E-2</v>
      </c>
      <c r="AI34">
        <v>0</v>
      </c>
      <c r="AJ34">
        <v>2E-3</v>
      </c>
      <c r="AK34">
        <v>1E-3</v>
      </c>
      <c r="AL34">
        <v>1E-3</v>
      </c>
      <c r="AM34">
        <v>1E-3</v>
      </c>
      <c r="AN34">
        <v>2.3E-2</v>
      </c>
      <c r="AO34">
        <v>2E-3</v>
      </c>
      <c r="AP34">
        <v>3.0000000000000001E-3</v>
      </c>
      <c r="AQ34">
        <v>2E-3</v>
      </c>
      <c r="AR34">
        <v>3.0000000000000001E-3</v>
      </c>
      <c r="AS34">
        <v>5.0000000000000001E-3</v>
      </c>
      <c r="AT34">
        <v>2E-3</v>
      </c>
      <c r="AU34">
        <v>4.0000000000000001E-3</v>
      </c>
      <c r="AV34">
        <v>3.0000000000000001E-3</v>
      </c>
      <c r="AW34">
        <v>1.4E-2</v>
      </c>
      <c r="AX34">
        <v>4.0000000000000001E-3</v>
      </c>
      <c r="AY34">
        <v>3.0000000000000001E-3</v>
      </c>
      <c r="AZ34">
        <v>4.0000000000000001E-3</v>
      </c>
      <c r="BA34">
        <v>5.0000000000000001E-3</v>
      </c>
      <c r="BB34">
        <v>3.0000000000000001E-3</v>
      </c>
      <c r="BC34">
        <v>5.0000000000000001E-3</v>
      </c>
      <c r="BD34">
        <v>4.8000000000000001E-2</v>
      </c>
      <c r="BE34">
        <v>2E-3</v>
      </c>
      <c r="BF34">
        <v>0</v>
      </c>
      <c r="BG34">
        <v>0</v>
      </c>
      <c r="BH34">
        <v>1E-3</v>
      </c>
      <c r="BI34">
        <v>1E-3</v>
      </c>
      <c r="BJ34">
        <v>2E-3</v>
      </c>
      <c r="BK34">
        <v>2E-3</v>
      </c>
      <c r="BL34">
        <v>6.0000000000000001E-3</v>
      </c>
      <c r="BM34">
        <v>2E-3</v>
      </c>
      <c r="BN34">
        <v>1E-3</v>
      </c>
      <c r="BO34">
        <v>1E-3</v>
      </c>
      <c r="BP34">
        <v>1E-3</v>
      </c>
      <c r="BQ34">
        <v>2E-3</v>
      </c>
      <c r="BR34">
        <v>1E-3</v>
      </c>
      <c r="BS34">
        <v>1E-3</v>
      </c>
      <c r="BT34">
        <v>3.0000000000000001E-3</v>
      </c>
      <c r="BU34">
        <v>3.0000000000000001E-3</v>
      </c>
      <c r="BV34">
        <v>5.0000000000000001E-3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1026</v>
      </c>
    </row>
    <row r="2" spans="1:78" x14ac:dyDescent="0.25">
      <c r="A2" t="e">
        <f>- I always like to look for ways that I can save money, even if It is only A little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1028</v>
      </c>
      <c r="B12">
        <v>1530</v>
      </c>
      <c r="C12">
        <v>1276</v>
      </c>
      <c r="D12">
        <v>160</v>
      </c>
      <c r="E12">
        <v>95</v>
      </c>
      <c r="F12">
        <v>315</v>
      </c>
      <c r="G12">
        <v>837</v>
      </c>
      <c r="H12">
        <v>378</v>
      </c>
      <c r="I12">
        <v>340</v>
      </c>
      <c r="J12">
        <v>467</v>
      </c>
      <c r="K12">
        <v>334</v>
      </c>
      <c r="L12">
        <v>389</v>
      </c>
      <c r="M12">
        <v>464</v>
      </c>
      <c r="N12">
        <v>857</v>
      </c>
      <c r="O12">
        <v>168</v>
      </c>
      <c r="P12">
        <v>42</v>
      </c>
      <c r="Q12">
        <v>254</v>
      </c>
      <c r="R12">
        <v>1276</v>
      </c>
      <c r="S12">
        <v>843</v>
      </c>
      <c r="T12">
        <v>380</v>
      </c>
      <c r="U12">
        <v>279</v>
      </c>
      <c r="V12">
        <v>1179</v>
      </c>
      <c r="W12">
        <v>154</v>
      </c>
      <c r="X12">
        <v>196</v>
      </c>
      <c r="Y12">
        <v>203</v>
      </c>
      <c r="Z12">
        <v>1327</v>
      </c>
      <c r="AA12">
        <v>1523</v>
      </c>
      <c r="AB12">
        <v>1321</v>
      </c>
      <c r="AC12">
        <v>192</v>
      </c>
      <c r="AD12">
        <v>1187</v>
      </c>
      <c r="AE12">
        <v>136</v>
      </c>
      <c r="AF12">
        <v>1194</v>
      </c>
      <c r="AG12">
        <v>259</v>
      </c>
      <c r="AH12">
        <v>10</v>
      </c>
      <c r="AI12">
        <v>1106</v>
      </c>
      <c r="AJ12">
        <v>121</v>
      </c>
      <c r="AK12">
        <v>287</v>
      </c>
      <c r="AL12">
        <v>710</v>
      </c>
      <c r="AM12">
        <v>635</v>
      </c>
      <c r="AN12">
        <v>22</v>
      </c>
      <c r="AO12">
        <v>161</v>
      </c>
      <c r="AP12">
        <v>146</v>
      </c>
      <c r="AQ12">
        <v>100</v>
      </c>
      <c r="AR12">
        <v>133</v>
      </c>
      <c r="AS12">
        <v>85</v>
      </c>
      <c r="AT12">
        <v>153</v>
      </c>
      <c r="AU12">
        <v>112</v>
      </c>
      <c r="AV12">
        <v>134</v>
      </c>
      <c r="AW12">
        <v>36</v>
      </c>
      <c r="AX12">
        <v>122</v>
      </c>
      <c r="AY12">
        <v>158</v>
      </c>
      <c r="AZ12">
        <v>87</v>
      </c>
      <c r="BA12">
        <v>79</v>
      </c>
      <c r="BB12">
        <v>82</v>
      </c>
      <c r="BC12">
        <v>99</v>
      </c>
      <c r="BD12">
        <v>6</v>
      </c>
      <c r="BE12">
        <v>294</v>
      </c>
      <c r="BF12">
        <v>1236</v>
      </c>
      <c r="BG12">
        <v>895</v>
      </c>
      <c r="BH12">
        <v>636</v>
      </c>
      <c r="BI12">
        <v>407</v>
      </c>
      <c r="BJ12">
        <v>240</v>
      </c>
      <c r="BK12">
        <v>173</v>
      </c>
      <c r="BL12">
        <v>57</v>
      </c>
      <c r="BM12">
        <v>302</v>
      </c>
      <c r="BN12">
        <v>460</v>
      </c>
      <c r="BO12">
        <v>481</v>
      </c>
      <c r="BP12">
        <v>288</v>
      </c>
      <c r="BQ12">
        <v>336</v>
      </c>
      <c r="BR12">
        <v>504</v>
      </c>
      <c r="BS12">
        <v>486</v>
      </c>
      <c r="BT12">
        <v>136</v>
      </c>
      <c r="BU12">
        <v>191</v>
      </c>
      <c r="BV12">
        <v>77</v>
      </c>
      <c r="BW12">
        <v>268</v>
      </c>
      <c r="BX12">
        <v>1044</v>
      </c>
      <c r="BY12">
        <v>1069</v>
      </c>
      <c r="BZ12">
        <v>912</v>
      </c>
    </row>
    <row r="13" spans="1:78" x14ac:dyDescent="0.25">
      <c r="B13" s="7">
        <v>0.26</v>
      </c>
      <c r="C13" s="7">
        <v>0.25</v>
      </c>
      <c r="D13" s="7">
        <v>0.28999999999999998</v>
      </c>
      <c r="E13" s="7">
        <v>0.27</v>
      </c>
      <c r="F13" s="7">
        <v>0.27</v>
      </c>
      <c r="G13" s="7">
        <v>0.27</v>
      </c>
      <c r="H13" s="7">
        <v>0.22</v>
      </c>
      <c r="I13" s="7">
        <v>0.23</v>
      </c>
      <c r="J13" s="7">
        <v>0.25</v>
      </c>
      <c r="K13" s="7">
        <v>0.27</v>
      </c>
      <c r="L13" s="7">
        <v>0.28000000000000003</v>
      </c>
      <c r="M13" s="7">
        <v>0.28000000000000003</v>
      </c>
      <c r="N13" s="7">
        <v>0.25</v>
      </c>
      <c r="O13" s="7">
        <v>0.26</v>
      </c>
      <c r="P13" s="7">
        <v>0.21</v>
      </c>
      <c r="Q13" s="7">
        <v>0.27</v>
      </c>
      <c r="R13" s="7">
        <v>0.25</v>
      </c>
      <c r="S13" s="7">
        <v>0.23</v>
      </c>
      <c r="T13" s="7">
        <v>0.31</v>
      </c>
      <c r="U13" s="7">
        <v>0.28999999999999998</v>
      </c>
      <c r="V13" s="7">
        <v>0.27</v>
      </c>
      <c r="W13" s="7">
        <v>0.25</v>
      </c>
      <c r="X13" s="7">
        <v>0.23</v>
      </c>
      <c r="Y13" s="7">
        <v>0.28000000000000003</v>
      </c>
      <c r="Z13" s="7">
        <v>0.25</v>
      </c>
      <c r="AA13" s="7">
        <v>0.26</v>
      </c>
      <c r="AB13" s="7">
        <v>0.25</v>
      </c>
      <c r="AC13" s="7">
        <v>0.27</v>
      </c>
      <c r="AD13" s="7">
        <v>0.25</v>
      </c>
      <c r="AE13" s="7">
        <v>0.26</v>
      </c>
      <c r="AF13" s="7">
        <v>0.25</v>
      </c>
      <c r="AG13" s="7">
        <v>0.28000000000000003</v>
      </c>
      <c r="AH13" s="7">
        <v>0.27</v>
      </c>
      <c r="AI13" s="7">
        <v>0.25</v>
      </c>
      <c r="AJ13" s="7">
        <v>0.22</v>
      </c>
      <c r="AK13" s="7">
        <v>0.28999999999999998</v>
      </c>
      <c r="AL13" s="7">
        <v>0.3</v>
      </c>
      <c r="AM13" s="7">
        <v>0.22</v>
      </c>
      <c r="AN13" s="7">
        <v>0.38</v>
      </c>
      <c r="AO13" s="7">
        <v>0.23</v>
      </c>
      <c r="AP13" s="7">
        <v>0.25</v>
      </c>
      <c r="AQ13" s="7">
        <v>0.18</v>
      </c>
      <c r="AR13" s="7">
        <v>0.24</v>
      </c>
      <c r="AS13" s="7">
        <v>0.27</v>
      </c>
      <c r="AT13" s="7">
        <v>0.28000000000000003</v>
      </c>
      <c r="AU13" s="7">
        <v>0.32</v>
      </c>
      <c r="AV13" s="7">
        <v>0.27</v>
      </c>
      <c r="AW13" s="7">
        <v>0.25</v>
      </c>
      <c r="AX13" s="7">
        <v>0.3</v>
      </c>
      <c r="AY13" s="7">
        <v>0.3</v>
      </c>
      <c r="AZ13" s="7">
        <v>0.21</v>
      </c>
      <c r="BA13" s="7">
        <v>0.27</v>
      </c>
      <c r="BB13" s="7">
        <v>0.19</v>
      </c>
      <c r="BC13" s="7">
        <v>0.32</v>
      </c>
      <c r="BD13" s="7">
        <v>0.22</v>
      </c>
      <c r="BE13" s="7">
        <v>0.33</v>
      </c>
      <c r="BF13" s="7">
        <v>0.24</v>
      </c>
      <c r="BG13" s="7">
        <v>0.27</v>
      </c>
      <c r="BH13" s="7">
        <v>0.24</v>
      </c>
      <c r="BI13" s="7">
        <v>0.31</v>
      </c>
      <c r="BJ13" s="7">
        <v>0.28000000000000003</v>
      </c>
      <c r="BK13" s="7">
        <v>0.23</v>
      </c>
      <c r="BL13" s="7">
        <v>0.28000000000000003</v>
      </c>
      <c r="BM13" s="7">
        <v>0.34</v>
      </c>
      <c r="BN13" s="7">
        <v>0.27</v>
      </c>
      <c r="BO13" s="7">
        <v>0.22</v>
      </c>
      <c r="BP13" s="7">
        <v>0.23</v>
      </c>
      <c r="BQ13" s="7">
        <v>0.33</v>
      </c>
      <c r="BR13" s="7">
        <v>0.32</v>
      </c>
      <c r="BS13" s="7">
        <v>0.32</v>
      </c>
      <c r="BT13" s="7">
        <v>0.3</v>
      </c>
      <c r="BU13" s="7">
        <v>0.36</v>
      </c>
      <c r="BV13" s="7">
        <v>0.26</v>
      </c>
      <c r="BW13" s="7">
        <v>0.35</v>
      </c>
      <c r="BX13" s="7">
        <v>0.26</v>
      </c>
      <c r="BY13" s="7">
        <v>0.27</v>
      </c>
      <c r="BZ13" s="7">
        <v>0.26</v>
      </c>
    </row>
    <row r="14" spans="1:78" x14ac:dyDescent="0.25">
      <c r="A14" t="s">
        <v>327</v>
      </c>
      <c r="B14">
        <v>2754</v>
      </c>
      <c r="C14">
        <v>2347</v>
      </c>
      <c r="D14">
        <v>239</v>
      </c>
      <c r="E14">
        <v>168</v>
      </c>
      <c r="F14">
        <v>573</v>
      </c>
      <c r="G14">
        <v>1423</v>
      </c>
      <c r="H14">
        <v>758</v>
      </c>
      <c r="I14">
        <v>648</v>
      </c>
      <c r="J14">
        <v>883</v>
      </c>
      <c r="K14">
        <v>568</v>
      </c>
      <c r="L14">
        <v>654</v>
      </c>
      <c r="M14">
        <v>770</v>
      </c>
      <c r="N14">
        <v>1631</v>
      </c>
      <c r="O14">
        <v>271</v>
      </c>
      <c r="P14">
        <v>82</v>
      </c>
      <c r="Q14">
        <v>406</v>
      </c>
      <c r="R14">
        <v>2348</v>
      </c>
      <c r="S14">
        <v>1738</v>
      </c>
      <c r="T14">
        <v>554</v>
      </c>
      <c r="U14">
        <v>431</v>
      </c>
      <c r="V14">
        <v>2080</v>
      </c>
      <c r="W14">
        <v>295</v>
      </c>
      <c r="X14">
        <v>372</v>
      </c>
      <c r="Y14">
        <v>305</v>
      </c>
      <c r="Z14">
        <v>2449</v>
      </c>
      <c r="AA14">
        <v>2749</v>
      </c>
      <c r="AB14">
        <v>2444</v>
      </c>
      <c r="AC14">
        <v>330</v>
      </c>
      <c r="AD14">
        <v>2195</v>
      </c>
      <c r="AE14">
        <v>205</v>
      </c>
      <c r="AF14">
        <v>2111</v>
      </c>
      <c r="AG14">
        <v>475</v>
      </c>
      <c r="AH14">
        <v>20</v>
      </c>
      <c r="AI14">
        <v>2031</v>
      </c>
      <c r="AJ14">
        <v>234</v>
      </c>
      <c r="AK14">
        <v>423</v>
      </c>
      <c r="AL14">
        <v>1077</v>
      </c>
      <c r="AM14">
        <v>1327</v>
      </c>
      <c r="AN14">
        <v>20</v>
      </c>
      <c r="AO14">
        <v>318</v>
      </c>
      <c r="AP14">
        <v>275</v>
      </c>
      <c r="AQ14">
        <v>321</v>
      </c>
      <c r="AR14">
        <v>237</v>
      </c>
      <c r="AS14">
        <v>144</v>
      </c>
      <c r="AT14">
        <v>272</v>
      </c>
      <c r="AU14">
        <v>141</v>
      </c>
      <c r="AV14">
        <v>225</v>
      </c>
      <c r="AW14">
        <v>63</v>
      </c>
      <c r="AX14">
        <v>174</v>
      </c>
      <c r="AY14">
        <v>229</v>
      </c>
      <c r="AZ14">
        <v>206</v>
      </c>
      <c r="BA14">
        <v>137</v>
      </c>
      <c r="BB14">
        <v>195</v>
      </c>
      <c r="BC14">
        <v>121</v>
      </c>
      <c r="BD14">
        <v>13</v>
      </c>
      <c r="BE14">
        <v>433</v>
      </c>
      <c r="BF14">
        <v>2321</v>
      </c>
      <c r="BG14">
        <v>1575</v>
      </c>
      <c r="BH14">
        <v>1179</v>
      </c>
      <c r="BI14">
        <v>623</v>
      </c>
      <c r="BJ14">
        <v>419</v>
      </c>
      <c r="BK14">
        <v>365</v>
      </c>
      <c r="BL14">
        <v>89</v>
      </c>
      <c r="BM14">
        <v>424</v>
      </c>
      <c r="BN14">
        <v>804</v>
      </c>
      <c r="BO14">
        <v>1007</v>
      </c>
      <c r="BP14">
        <v>519</v>
      </c>
      <c r="BQ14">
        <v>465</v>
      </c>
      <c r="BR14">
        <v>773</v>
      </c>
      <c r="BS14">
        <v>757</v>
      </c>
      <c r="BT14">
        <v>212</v>
      </c>
      <c r="BU14">
        <v>259</v>
      </c>
      <c r="BV14">
        <v>129</v>
      </c>
      <c r="BW14">
        <v>358</v>
      </c>
      <c r="BX14">
        <v>1904</v>
      </c>
      <c r="BY14">
        <v>1895</v>
      </c>
      <c r="BZ14">
        <v>1683</v>
      </c>
    </row>
    <row r="15" spans="1:78" x14ac:dyDescent="0.25">
      <c r="B15" s="7">
        <v>0.46</v>
      </c>
      <c r="C15" s="7">
        <v>0.46</v>
      </c>
      <c r="D15" s="7">
        <v>0.43</v>
      </c>
      <c r="E15" s="7">
        <v>0.47</v>
      </c>
      <c r="F15" s="7">
        <v>0.49</v>
      </c>
      <c r="G15" s="7">
        <v>0.46</v>
      </c>
      <c r="H15" s="7">
        <v>0.44</v>
      </c>
      <c r="I15" s="7">
        <v>0.45</v>
      </c>
      <c r="J15" s="7">
        <v>0.47</v>
      </c>
      <c r="K15" s="7">
        <v>0.46</v>
      </c>
      <c r="L15" s="7">
        <v>0.46</v>
      </c>
      <c r="M15" s="7">
        <v>0.46</v>
      </c>
      <c r="N15" s="7">
        <v>0.47</v>
      </c>
      <c r="O15" s="7">
        <v>0.42</v>
      </c>
      <c r="P15" s="7">
        <v>0.42</v>
      </c>
      <c r="Q15" s="7">
        <v>0.43</v>
      </c>
      <c r="R15" s="7">
        <v>0.47</v>
      </c>
      <c r="S15" s="7">
        <v>0.47</v>
      </c>
      <c r="T15" s="7">
        <v>0.45</v>
      </c>
      <c r="U15" s="7">
        <v>0.44</v>
      </c>
      <c r="V15" s="7">
        <v>0.47</v>
      </c>
      <c r="W15" s="7">
        <v>0.49</v>
      </c>
      <c r="X15" s="7">
        <v>0.43</v>
      </c>
      <c r="Y15" s="7">
        <v>0.43</v>
      </c>
      <c r="Z15" s="7">
        <v>0.46</v>
      </c>
      <c r="AA15" s="7">
        <v>0.46</v>
      </c>
      <c r="AB15" s="7">
        <v>0.47</v>
      </c>
      <c r="AC15" s="7">
        <v>0.46</v>
      </c>
      <c r="AD15" s="7">
        <v>0.47</v>
      </c>
      <c r="AE15" s="7">
        <v>0.39</v>
      </c>
      <c r="AF15" s="7">
        <v>0.45</v>
      </c>
      <c r="AG15" s="7">
        <v>0.52</v>
      </c>
      <c r="AH15" s="7">
        <v>0.52</v>
      </c>
      <c r="AI15" s="7">
        <v>0.47</v>
      </c>
      <c r="AJ15" s="7">
        <v>0.43</v>
      </c>
      <c r="AK15" s="7">
        <v>0.43</v>
      </c>
      <c r="AL15" s="7">
        <v>0.46</v>
      </c>
      <c r="AM15" s="7">
        <v>0.47</v>
      </c>
      <c r="AN15" s="7">
        <v>0.34</v>
      </c>
      <c r="AO15" s="7">
        <v>0.45</v>
      </c>
      <c r="AP15" s="7">
        <v>0.47</v>
      </c>
      <c r="AQ15" s="7">
        <v>0.56999999999999995</v>
      </c>
      <c r="AR15" s="7">
        <v>0.43</v>
      </c>
      <c r="AS15" s="7">
        <v>0.45</v>
      </c>
      <c r="AT15" s="7">
        <v>0.49</v>
      </c>
      <c r="AU15" s="7">
        <v>0.41</v>
      </c>
      <c r="AV15" s="7">
        <v>0.46</v>
      </c>
      <c r="AW15" s="7">
        <v>0.44</v>
      </c>
      <c r="AX15" s="7">
        <v>0.43</v>
      </c>
      <c r="AY15" s="7">
        <v>0.43</v>
      </c>
      <c r="AZ15" s="7">
        <v>0.5</v>
      </c>
      <c r="BA15" s="7">
        <v>0.47</v>
      </c>
      <c r="BB15" s="7">
        <v>0.44</v>
      </c>
      <c r="BC15" s="7">
        <v>0.39</v>
      </c>
      <c r="BD15" s="7">
        <v>0.49</v>
      </c>
      <c r="BE15" s="7">
        <v>0.48</v>
      </c>
      <c r="BF15" s="7">
        <v>0.46</v>
      </c>
      <c r="BG15" s="7">
        <v>0.48</v>
      </c>
      <c r="BH15" s="7">
        <v>0.44</v>
      </c>
      <c r="BI15" s="7">
        <v>0.48</v>
      </c>
      <c r="BJ15" s="7">
        <v>0.48</v>
      </c>
      <c r="BK15" s="7">
        <v>0.48</v>
      </c>
      <c r="BL15" s="7">
        <v>0.45</v>
      </c>
      <c r="BM15" s="7">
        <v>0.48</v>
      </c>
      <c r="BN15" s="7">
        <v>0.48</v>
      </c>
      <c r="BO15" s="7">
        <v>0.47</v>
      </c>
      <c r="BP15" s="7">
        <v>0.41</v>
      </c>
      <c r="BQ15" s="7">
        <v>0.46</v>
      </c>
      <c r="BR15" s="7">
        <v>0.49</v>
      </c>
      <c r="BS15" s="7">
        <v>0.5</v>
      </c>
      <c r="BT15" s="7">
        <v>0.47</v>
      </c>
      <c r="BU15" s="7">
        <v>0.48</v>
      </c>
      <c r="BV15" s="7">
        <v>0.44</v>
      </c>
      <c r="BW15" s="7">
        <v>0.47</v>
      </c>
      <c r="BX15" s="7">
        <v>0.48</v>
      </c>
      <c r="BY15" s="7">
        <v>0.47</v>
      </c>
      <c r="BZ15" s="7">
        <v>0.48</v>
      </c>
    </row>
    <row r="16" spans="1:78" x14ac:dyDescent="0.25">
      <c r="A16" t="s">
        <v>334</v>
      </c>
      <c r="B16">
        <v>788</v>
      </c>
      <c r="C16">
        <v>659</v>
      </c>
      <c r="D16">
        <v>74</v>
      </c>
      <c r="E16">
        <v>54</v>
      </c>
      <c r="F16">
        <v>148</v>
      </c>
      <c r="G16">
        <v>414</v>
      </c>
      <c r="H16">
        <v>227</v>
      </c>
      <c r="I16">
        <v>216</v>
      </c>
      <c r="J16">
        <v>243</v>
      </c>
      <c r="K16">
        <v>155</v>
      </c>
      <c r="L16">
        <v>175</v>
      </c>
      <c r="M16">
        <v>185</v>
      </c>
      <c r="N16">
        <v>467</v>
      </c>
      <c r="O16">
        <v>106</v>
      </c>
      <c r="P16">
        <v>30</v>
      </c>
      <c r="Q16">
        <v>117</v>
      </c>
      <c r="R16">
        <v>671</v>
      </c>
      <c r="S16">
        <v>494</v>
      </c>
      <c r="T16">
        <v>147</v>
      </c>
      <c r="U16">
        <v>132</v>
      </c>
      <c r="V16">
        <v>561</v>
      </c>
      <c r="W16">
        <v>83</v>
      </c>
      <c r="X16">
        <v>132</v>
      </c>
      <c r="Y16">
        <v>96</v>
      </c>
      <c r="Z16">
        <v>692</v>
      </c>
      <c r="AA16">
        <v>785</v>
      </c>
      <c r="AB16">
        <v>688</v>
      </c>
      <c r="AC16">
        <v>89</v>
      </c>
      <c r="AD16">
        <v>588</v>
      </c>
      <c r="AE16">
        <v>91</v>
      </c>
      <c r="AF16">
        <v>634</v>
      </c>
      <c r="AG16">
        <v>97</v>
      </c>
      <c r="AH16">
        <v>4</v>
      </c>
      <c r="AI16">
        <v>555</v>
      </c>
      <c r="AJ16">
        <v>93</v>
      </c>
      <c r="AK16">
        <v>135</v>
      </c>
      <c r="AL16">
        <v>251</v>
      </c>
      <c r="AM16">
        <v>418</v>
      </c>
      <c r="AN16">
        <v>7</v>
      </c>
      <c r="AO16">
        <v>106</v>
      </c>
      <c r="AP16">
        <v>88</v>
      </c>
      <c r="AQ16">
        <v>79</v>
      </c>
      <c r="AR16">
        <v>92</v>
      </c>
      <c r="AS16">
        <v>32</v>
      </c>
      <c r="AT16">
        <v>52</v>
      </c>
      <c r="AU16">
        <v>39</v>
      </c>
      <c r="AV16">
        <v>57</v>
      </c>
      <c r="AW16">
        <v>17</v>
      </c>
      <c r="AX16">
        <v>58</v>
      </c>
      <c r="AY16">
        <v>66</v>
      </c>
      <c r="AZ16">
        <v>56</v>
      </c>
      <c r="BA16">
        <v>48</v>
      </c>
      <c r="BB16">
        <v>68</v>
      </c>
      <c r="BC16">
        <v>35</v>
      </c>
      <c r="BD16">
        <v>2</v>
      </c>
      <c r="BE16">
        <v>76</v>
      </c>
      <c r="BF16">
        <v>712</v>
      </c>
      <c r="BG16">
        <v>381</v>
      </c>
      <c r="BH16">
        <v>407</v>
      </c>
      <c r="BI16">
        <v>132</v>
      </c>
      <c r="BJ16">
        <v>96</v>
      </c>
      <c r="BK16">
        <v>99</v>
      </c>
      <c r="BL16">
        <v>21</v>
      </c>
      <c r="BM16">
        <v>75</v>
      </c>
      <c r="BN16">
        <v>196</v>
      </c>
      <c r="BO16">
        <v>301</v>
      </c>
      <c r="BP16">
        <v>216</v>
      </c>
      <c r="BQ16">
        <v>94</v>
      </c>
      <c r="BR16">
        <v>139</v>
      </c>
      <c r="BS16">
        <v>130</v>
      </c>
      <c r="BT16">
        <v>42</v>
      </c>
      <c r="BU16">
        <v>39</v>
      </c>
      <c r="BV16">
        <v>41</v>
      </c>
      <c r="BW16">
        <v>58</v>
      </c>
      <c r="BX16">
        <v>473</v>
      </c>
      <c r="BY16">
        <v>470</v>
      </c>
      <c r="BZ16">
        <v>406</v>
      </c>
    </row>
    <row r="17" spans="1:78" x14ac:dyDescent="0.25">
      <c r="B17" s="7">
        <v>0.13</v>
      </c>
      <c r="C17" s="7">
        <v>0.13</v>
      </c>
      <c r="D17" s="7">
        <v>0.13</v>
      </c>
      <c r="E17" s="7">
        <v>0.15</v>
      </c>
      <c r="F17" s="7">
        <v>0.13</v>
      </c>
      <c r="G17" s="7">
        <v>0.13</v>
      </c>
      <c r="H17" s="7">
        <v>0.13</v>
      </c>
      <c r="I17" s="7">
        <v>0.15</v>
      </c>
      <c r="J17" s="7">
        <v>0.13</v>
      </c>
      <c r="K17" s="7">
        <v>0.13</v>
      </c>
      <c r="L17" s="7">
        <v>0.12</v>
      </c>
      <c r="M17" s="7">
        <v>0.11</v>
      </c>
      <c r="N17" s="7">
        <v>0.13</v>
      </c>
      <c r="O17" s="7">
        <v>0.16</v>
      </c>
      <c r="P17" s="7">
        <v>0.16</v>
      </c>
      <c r="Q17" s="7">
        <v>0.12</v>
      </c>
      <c r="R17" s="7">
        <v>0.13</v>
      </c>
      <c r="S17" s="7">
        <v>0.13</v>
      </c>
      <c r="T17" s="7">
        <v>0.12</v>
      </c>
      <c r="U17" s="7">
        <v>0.13</v>
      </c>
      <c r="V17" s="7">
        <v>0.13</v>
      </c>
      <c r="W17" s="7">
        <v>0.14000000000000001</v>
      </c>
      <c r="X17" s="7">
        <v>0.15</v>
      </c>
      <c r="Y17" s="7">
        <v>0.13</v>
      </c>
      <c r="Z17" s="7">
        <v>0.13</v>
      </c>
      <c r="AA17" s="7">
        <v>0.13</v>
      </c>
      <c r="AB17" s="7">
        <v>0.13</v>
      </c>
      <c r="AC17" s="7">
        <v>0.12</v>
      </c>
      <c r="AD17" s="7">
        <v>0.13</v>
      </c>
      <c r="AE17" s="7">
        <v>0.17</v>
      </c>
      <c r="AF17" s="7">
        <v>0.13</v>
      </c>
      <c r="AG17" s="7">
        <v>0.11</v>
      </c>
      <c r="AH17" s="7">
        <v>0.11</v>
      </c>
      <c r="AI17" s="7">
        <v>0.13</v>
      </c>
      <c r="AJ17" s="7">
        <v>0.17</v>
      </c>
      <c r="AK17" s="7">
        <v>0.14000000000000001</v>
      </c>
      <c r="AL17" s="7">
        <v>0.11</v>
      </c>
      <c r="AM17" s="7">
        <v>0.15</v>
      </c>
      <c r="AN17" s="7">
        <v>0.11</v>
      </c>
      <c r="AO17" s="7">
        <v>0.15</v>
      </c>
      <c r="AP17" s="7">
        <v>0.15</v>
      </c>
      <c r="AQ17" s="7">
        <v>0.14000000000000001</v>
      </c>
      <c r="AR17" s="7">
        <v>0.17</v>
      </c>
      <c r="AS17" s="7">
        <v>0.1</v>
      </c>
      <c r="AT17" s="7">
        <v>0.09</v>
      </c>
      <c r="AU17" s="7">
        <v>0.11</v>
      </c>
      <c r="AV17" s="7">
        <v>0.12</v>
      </c>
      <c r="AW17" s="7">
        <v>0.12</v>
      </c>
      <c r="AX17" s="7">
        <v>0.14000000000000001</v>
      </c>
      <c r="AY17" s="7">
        <v>0.12</v>
      </c>
      <c r="AZ17" s="7">
        <v>0.14000000000000001</v>
      </c>
      <c r="BA17" s="7">
        <v>0.16</v>
      </c>
      <c r="BB17" s="7">
        <v>0.15</v>
      </c>
      <c r="BC17" s="7">
        <v>0.11</v>
      </c>
      <c r="BD17" s="7">
        <v>0.09</v>
      </c>
      <c r="BE17" s="7">
        <v>0.08</v>
      </c>
      <c r="BF17" s="7">
        <v>0.14000000000000001</v>
      </c>
      <c r="BG17" s="7">
        <v>0.12</v>
      </c>
      <c r="BH17" s="7">
        <v>0.15</v>
      </c>
      <c r="BI17" s="7">
        <v>0.1</v>
      </c>
      <c r="BJ17" s="7">
        <v>0.11</v>
      </c>
      <c r="BK17" s="7">
        <v>0.13</v>
      </c>
      <c r="BL17" s="7">
        <v>0.1</v>
      </c>
      <c r="BM17" s="7">
        <v>0.09</v>
      </c>
      <c r="BN17" s="7">
        <v>0.12</v>
      </c>
      <c r="BO17" s="7">
        <v>0.14000000000000001</v>
      </c>
      <c r="BP17" s="7">
        <v>0.17</v>
      </c>
      <c r="BQ17" s="7">
        <v>0.09</v>
      </c>
      <c r="BR17" s="7">
        <v>0.09</v>
      </c>
      <c r="BS17" s="7">
        <v>0.09</v>
      </c>
      <c r="BT17" s="7">
        <v>0.09</v>
      </c>
      <c r="BU17" s="7">
        <v>7.0000000000000007E-2</v>
      </c>
      <c r="BV17" s="7">
        <v>0.14000000000000001</v>
      </c>
      <c r="BW17" s="7">
        <v>0.08</v>
      </c>
      <c r="BX17" s="7">
        <v>0.12</v>
      </c>
      <c r="BY17" s="7">
        <v>0.12</v>
      </c>
      <c r="BZ17" s="7">
        <v>0.12</v>
      </c>
    </row>
    <row r="18" spans="1:78" x14ac:dyDescent="0.25">
      <c r="A18" t="s">
        <v>329</v>
      </c>
      <c r="B18">
        <v>689</v>
      </c>
      <c r="C18">
        <v>603</v>
      </c>
      <c r="D18">
        <v>59</v>
      </c>
      <c r="E18">
        <v>27</v>
      </c>
      <c r="F18">
        <v>105</v>
      </c>
      <c r="G18">
        <v>328</v>
      </c>
      <c r="H18">
        <v>256</v>
      </c>
      <c r="I18">
        <v>199</v>
      </c>
      <c r="J18">
        <v>232</v>
      </c>
      <c r="K18">
        <v>125</v>
      </c>
      <c r="L18">
        <v>133</v>
      </c>
      <c r="M18">
        <v>193</v>
      </c>
      <c r="N18">
        <v>429</v>
      </c>
      <c r="O18">
        <v>45</v>
      </c>
      <c r="P18">
        <v>22</v>
      </c>
      <c r="Q18">
        <v>128</v>
      </c>
      <c r="R18">
        <v>561</v>
      </c>
      <c r="S18">
        <v>466</v>
      </c>
      <c r="T18">
        <v>119</v>
      </c>
      <c r="U18">
        <v>90</v>
      </c>
      <c r="V18">
        <v>513</v>
      </c>
      <c r="W18">
        <v>56</v>
      </c>
      <c r="X18">
        <v>120</v>
      </c>
      <c r="Y18">
        <v>84</v>
      </c>
      <c r="Z18">
        <v>605</v>
      </c>
      <c r="AA18">
        <v>688</v>
      </c>
      <c r="AB18">
        <v>604</v>
      </c>
      <c r="AC18">
        <v>85</v>
      </c>
      <c r="AD18">
        <v>537</v>
      </c>
      <c r="AE18">
        <v>65</v>
      </c>
      <c r="AF18">
        <v>580</v>
      </c>
      <c r="AG18">
        <v>65</v>
      </c>
      <c r="AH18">
        <v>3</v>
      </c>
      <c r="AI18">
        <v>503</v>
      </c>
      <c r="AJ18">
        <v>77</v>
      </c>
      <c r="AK18">
        <v>98</v>
      </c>
      <c r="AL18">
        <v>251</v>
      </c>
      <c r="AM18">
        <v>352</v>
      </c>
      <c r="AN18">
        <v>8</v>
      </c>
      <c r="AO18">
        <v>78</v>
      </c>
      <c r="AP18">
        <v>62</v>
      </c>
      <c r="AQ18">
        <v>64</v>
      </c>
      <c r="AR18">
        <v>64</v>
      </c>
      <c r="AS18">
        <v>38</v>
      </c>
      <c r="AT18">
        <v>61</v>
      </c>
      <c r="AU18">
        <v>37</v>
      </c>
      <c r="AV18">
        <v>51</v>
      </c>
      <c r="AW18">
        <v>23</v>
      </c>
      <c r="AX18">
        <v>33</v>
      </c>
      <c r="AY18">
        <v>62</v>
      </c>
      <c r="AZ18">
        <v>57</v>
      </c>
      <c r="BA18">
        <v>21</v>
      </c>
      <c r="BB18">
        <v>80</v>
      </c>
      <c r="BC18">
        <v>32</v>
      </c>
      <c r="BD18">
        <v>3</v>
      </c>
      <c r="BE18">
        <v>67</v>
      </c>
      <c r="BF18">
        <v>622</v>
      </c>
      <c r="BG18">
        <v>355</v>
      </c>
      <c r="BH18">
        <v>334</v>
      </c>
      <c r="BI18">
        <v>106</v>
      </c>
      <c r="BJ18">
        <v>95</v>
      </c>
      <c r="BK18">
        <v>105</v>
      </c>
      <c r="BL18">
        <v>24</v>
      </c>
      <c r="BM18">
        <v>68</v>
      </c>
      <c r="BN18">
        <v>178</v>
      </c>
      <c r="BO18">
        <v>292</v>
      </c>
      <c r="BP18">
        <v>152</v>
      </c>
      <c r="BQ18">
        <v>93</v>
      </c>
      <c r="BR18">
        <v>126</v>
      </c>
      <c r="BS18">
        <v>121</v>
      </c>
      <c r="BT18">
        <v>37</v>
      </c>
      <c r="BU18">
        <v>36</v>
      </c>
      <c r="BV18">
        <v>40</v>
      </c>
      <c r="BW18">
        <v>60</v>
      </c>
      <c r="BX18">
        <v>450</v>
      </c>
      <c r="BY18">
        <v>455</v>
      </c>
      <c r="BZ18">
        <v>386</v>
      </c>
    </row>
    <row r="19" spans="1:78" x14ac:dyDescent="0.25">
      <c r="B19" s="7">
        <v>0.12</v>
      </c>
      <c r="C19" s="7">
        <v>0.12</v>
      </c>
      <c r="D19" s="7">
        <v>0.11</v>
      </c>
      <c r="E19" s="7">
        <v>0.08</v>
      </c>
      <c r="F19" s="7">
        <v>0.09</v>
      </c>
      <c r="G19" s="7">
        <v>0.11</v>
      </c>
      <c r="H19" s="7">
        <v>0.15</v>
      </c>
      <c r="I19" s="7">
        <v>0.14000000000000001</v>
      </c>
      <c r="J19" s="7">
        <v>0.12</v>
      </c>
      <c r="K19" s="7">
        <v>0.1</v>
      </c>
      <c r="L19" s="7">
        <v>0.09</v>
      </c>
      <c r="M19" s="7">
        <v>0.12</v>
      </c>
      <c r="N19" s="7">
        <v>0.12</v>
      </c>
      <c r="O19" s="7">
        <v>7.0000000000000007E-2</v>
      </c>
      <c r="P19" s="7">
        <v>0.11</v>
      </c>
      <c r="Q19" s="7">
        <v>0.14000000000000001</v>
      </c>
      <c r="R19" s="7">
        <v>0.11</v>
      </c>
      <c r="S19" s="7">
        <v>0.13</v>
      </c>
      <c r="T19" s="7">
        <v>0.1</v>
      </c>
      <c r="U19" s="7">
        <v>0.09</v>
      </c>
      <c r="V19" s="7">
        <v>0.12</v>
      </c>
      <c r="W19" s="7">
        <v>0.09</v>
      </c>
      <c r="X19" s="7">
        <v>0.14000000000000001</v>
      </c>
      <c r="Y19" s="7">
        <v>0.12</v>
      </c>
      <c r="Z19" s="7">
        <v>0.11</v>
      </c>
      <c r="AA19" s="7">
        <v>0.12</v>
      </c>
      <c r="AB19" s="7">
        <v>0.11</v>
      </c>
      <c r="AC19" s="7">
        <v>0.12</v>
      </c>
      <c r="AD19" s="7">
        <v>0.11</v>
      </c>
      <c r="AE19" s="7">
        <v>0.12</v>
      </c>
      <c r="AF19" s="7">
        <v>0.12</v>
      </c>
      <c r="AG19" s="7">
        <v>7.0000000000000007E-2</v>
      </c>
      <c r="AH19" s="7">
        <v>7.0000000000000007E-2</v>
      </c>
      <c r="AI19" s="7">
        <v>0.12</v>
      </c>
      <c r="AJ19" s="7">
        <v>0.14000000000000001</v>
      </c>
      <c r="AK19" s="7">
        <v>0.1</v>
      </c>
      <c r="AL19" s="7">
        <v>0.11</v>
      </c>
      <c r="AM19" s="7">
        <v>0.12</v>
      </c>
      <c r="AN19" s="7">
        <v>0.14000000000000001</v>
      </c>
      <c r="AO19" s="7">
        <v>0.11</v>
      </c>
      <c r="AP19" s="7">
        <v>0.11</v>
      </c>
      <c r="AQ19" s="7">
        <v>0.11</v>
      </c>
      <c r="AR19" s="7">
        <v>0.12</v>
      </c>
      <c r="AS19" s="7">
        <v>0.12</v>
      </c>
      <c r="AT19" s="7">
        <v>0.11</v>
      </c>
      <c r="AU19" s="7">
        <v>0.11</v>
      </c>
      <c r="AV19" s="7">
        <v>0.1</v>
      </c>
      <c r="AW19" s="7">
        <v>0.16</v>
      </c>
      <c r="AX19" s="7">
        <v>0.08</v>
      </c>
      <c r="AY19" s="7">
        <v>0.12</v>
      </c>
      <c r="AZ19" s="7">
        <v>0.14000000000000001</v>
      </c>
      <c r="BA19" s="7">
        <v>7.0000000000000007E-2</v>
      </c>
      <c r="BB19" s="7">
        <v>0.18</v>
      </c>
      <c r="BC19" s="7">
        <v>0.1</v>
      </c>
      <c r="BD19" s="7">
        <v>0.1</v>
      </c>
      <c r="BE19" s="7">
        <v>0.08</v>
      </c>
      <c r="BF19" s="7">
        <v>0.12</v>
      </c>
      <c r="BG19" s="7">
        <v>0.11</v>
      </c>
      <c r="BH19" s="7">
        <v>0.12</v>
      </c>
      <c r="BI19" s="7">
        <v>0.08</v>
      </c>
      <c r="BJ19" s="7">
        <v>0.11</v>
      </c>
      <c r="BK19" s="7">
        <v>0.14000000000000001</v>
      </c>
      <c r="BL19" s="7">
        <v>0.12</v>
      </c>
      <c r="BM19" s="7">
        <v>0.08</v>
      </c>
      <c r="BN19" s="7">
        <v>0.11</v>
      </c>
      <c r="BO19" s="7">
        <v>0.13</v>
      </c>
      <c r="BP19" s="7">
        <v>0.12</v>
      </c>
      <c r="BQ19" s="7">
        <v>0.09</v>
      </c>
      <c r="BR19" s="7">
        <v>0.08</v>
      </c>
      <c r="BS19" s="7">
        <v>0.08</v>
      </c>
      <c r="BT19" s="7">
        <v>0.08</v>
      </c>
      <c r="BU19" s="7">
        <v>7.0000000000000007E-2</v>
      </c>
      <c r="BV19" s="7">
        <v>0.14000000000000001</v>
      </c>
      <c r="BW19" s="7">
        <v>0.08</v>
      </c>
      <c r="BX19" s="7">
        <v>0.11</v>
      </c>
      <c r="BY19" s="7">
        <v>0.11</v>
      </c>
      <c r="BZ19" s="7">
        <v>0.11</v>
      </c>
    </row>
    <row r="20" spans="1:78" x14ac:dyDescent="0.25">
      <c r="A20" t="s">
        <v>1029</v>
      </c>
      <c r="B20">
        <v>151</v>
      </c>
      <c r="C20">
        <v>123</v>
      </c>
      <c r="D20">
        <v>18</v>
      </c>
      <c r="E20">
        <v>9</v>
      </c>
      <c r="F20">
        <v>16</v>
      </c>
      <c r="G20">
        <v>71</v>
      </c>
      <c r="H20">
        <v>63</v>
      </c>
      <c r="I20">
        <v>42</v>
      </c>
      <c r="J20">
        <v>48</v>
      </c>
      <c r="K20">
        <v>32</v>
      </c>
      <c r="L20">
        <v>29</v>
      </c>
      <c r="M20">
        <v>34</v>
      </c>
      <c r="N20">
        <v>87</v>
      </c>
      <c r="O20">
        <v>21</v>
      </c>
      <c r="P20">
        <v>8</v>
      </c>
      <c r="Q20">
        <v>37</v>
      </c>
      <c r="R20">
        <v>114</v>
      </c>
      <c r="S20">
        <v>107</v>
      </c>
      <c r="T20">
        <v>15</v>
      </c>
      <c r="U20">
        <v>28</v>
      </c>
      <c r="V20">
        <v>93</v>
      </c>
      <c r="W20">
        <v>19</v>
      </c>
      <c r="X20">
        <v>38</v>
      </c>
      <c r="Y20">
        <v>17</v>
      </c>
      <c r="Z20">
        <v>134</v>
      </c>
      <c r="AA20">
        <v>151</v>
      </c>
      <c r="AB20">
        <v>134</v>
      </c>
      <c r="AC20">
        <v>10</v>
      </c>
      <c r="AD20">
        <v>130</v>
      </c>
      <c r="AE20">
        <v>9</v>
      </c>
      <c r="AF20">
        <v>124</v>
      </c>
      <c r="AG20">
        <v>14</v>
      </c>
      <c r="AH20">
        <v>1</v>
      </c>
      <c r="AI20">
        <v>108</v>
      </c>
      <c r="AJ20">
        <v>18</v>
      </c>
      <c r="AK20">
        <v>28</v>
      </c>
      <c r="AL20">
        <v>47</v>
      </c>
      <c r="AM20">
        <v>81</v>
      </c>
      <c r="AN20">
        <v>1</v>
      </c>
      <c r="AO20">
        <v>22</v>
      </c>
      <c r="AP20">
        <v>8</v>
      </c>
      <c r="AQ20">
        <v>1</v>
      </c>
      <c r="AR20">
        <v>8</v>
      </c>
      <c r="AS20">
        <v>16</v>
      </c>
      <c r="AT20">
        <v>16</v>
      </c>
      <c r="AU20">
        <v>15</v>
      </c>
      <c r="AV20">
        <v>19</v>
      </c>
      <c r="AW20">
        <v>3</v>
      </c>
      <c r="AX20">
        <v>14</v>
      </c>
      <c r="AY20">
        <v>13</v>
      </c>
      <c r="AZ20">
        <v>7</v>
      </c>
      <c r="BA20">
        <v>7</v>
      </c>
      <c r="BB20">
        <v>7</v>
      </c>
      <c r="BC20">
        <v>14</v>
      </c>
      <c r="BD20">
        <v>1</v>
      </c>
      <c r="BE20">
        <v>17</v>
      </c>
      <c r="BF20">
        <v>134</v>
      </c>
      <c r="BG20">
        <v>65</v>
      </c>
      <c r="BH20">
        <v>86</v>
      </c>
      <c r="BI20">
        <v>16</v>
      </c>
      <c r="BJ20">
        <v>13</v>
      </c>
      <c r="BK20">
        <v>22</v>
      </c>
      <c r="BL20">
        <v>8</v>
      </c>
      <c r="BM20">
        <v>9</v>
      </c>
      <c r="BN20">
        <v>27</v>
      </c>
      <c r="BO20">
        <v>66</v>
      </c>
      <c r="BP20">
        <v>48</v>
      </c>
      <c r="BQ20">
        <v>7</v>
      </c>
      <c r="BR20">
        <v>17</v>
      </c>
      <c r="BS20">
        <v>17</v>
      </c>
      <c r="BT20">
        <v>15</v>
      </c>
      <c r="BU20">
        <v>4</v>
      </c>
      <c r="BV20">
        <v>3</v>
      </c>
      <c r="BW20">
        <v>5</v>
      </c>
      <c r="BX20">
        <v>96</v>
      </c>
      <c r="BY20">
        <v>101</v>
      </c>
      <c r="BZ20">
        <v>85</v>
      </c>
    </row>
    <row r="21" spans="1:78" x14ac:dyDescent="0.25">
      <c r="B21" s="7">
        <v>0.03</v>
      </c>
      <c r="C21" s="7">
        <v>0.02</v>
      </c>
      <c r="D21" s="7">
        <v>0.03</v>
      </c>
      <c r="E21" s="7">
        <v>0.03</v>
      </c>
      <c r="F21" s="7">
        <v>0.01</v>
      </c>
      <c r="G21" s="7">
        <v>0.02</v>
      </c>
      <c r="H21" s="7">
        <v>0.04</v>
      </c>
      <c r="I21" s="7">
        <v>0.03</v>
      </c>
      <c r="J21" s="7">
        <v>0.03</v>
      </c>
      <c r="K21" s="7">
        <v>0.03</v>
      </c>
      <c r="L21" s="7">
        <v>0.02</v>
      </c>
      <c r="M21" s="7">
        <v>0.02</v>
      </c>
      <c r="N21" s="7">
        <v>0.03</v>
      </c>
      <c r="O21" s="7">
        <v>0.03</v>
      </c>
      <c r="P21" s="7">
        <v>0.04</v>
      </c>
      <c r="Q21" s="7">
        <v>0.04</v>
      </c>
      <c r="R21" s="7">
        <v>0.02</v>
      </c>
      <c r="S21" s="7">
        <v>0.03</v>
      </c>
      <c r="T21" s="7">
        <v>0.01</v>
      </c>
      <c r="U21" s="7">
        <v>0.03</v>
      </c>
      <c r="V21" s="7">
        <v>0.02</v>
      </c>
      <c r="W21" s="7">
        <v>0.03</v>
      </c>
      <c r="X21" s="7">
        <v>0.04</v>
      </c>
      <c r="Y21" s="7">
        <v>0.02</v>
      </c>
      <c r="Z21" s="7">
        <v>0.03</v>
      </c>
      <c r="AA21" s="7">
        <v>0.03</v>
      </c>
      <c r="AB21" s="7">
        <v>0.03</v>
      </c>
      <c r="AC21" s="7">
        <v>0.01</v>
      </c>
      <c r="AD21" s="7">
        <v>0.03</v>
      </c>
      <c r="AE21" s="7">
        <v>0.02</v>
      </c>
      <c r="AF21" s="7">
        <v>0.03</v>
      </c>
      <c r="AG21" s="7">
        <v>0.02</v>
      </c>
      <c r="AH21" s="7">
        <v>0.03</v>
      </c>
      <c r="AI21" s="7">
        <v>0.02</v>
      </c>
      <c r="AJ21" s="7">
        <v>0.03</v>
      </c>
      <c r="AK21" s="7">
        <v>0.03</v>
      </c>
      <c r="AL21" s="7">
        <v>0.02</v>
      </c>
      <c r="AM21" s="7">
        <v>0.03</v>
      </c>
      <c r="AN21" s="7">
        <v>0.02</v>
      </c>
      <c r="AO21" s="7">
        <v>0.03</v>
      </c>
      <c r="AP21" s="7">
        <v>0.01</v>
      </c>
      <c r="AQ21">
        <v>0</v>
      </c>
      <c r="AR21" s="7">
        <v>0.01</v>
      </c>
      <c r="AS21" s="7">
        <v>0.05</v>
      </c>
      <c r="AT21" s="7">
        <v>0.03</v>
      </c>
      <c r="AU21" s="7">
        <v>0.04</v>
      </c>
      <c r="AV21" s="7">
        <v>0.04</v>
      </c>
      <c r="AW21" s="7">
        <v>0.02</v>
      </c>
      <c r="AX21" s="7">
        <v>0.04</v>
      </c>
      <c r="AY21" s="7">
        <v>0.03</v>
      </c>
      <c r="AZ21" s="7">
        <v>0.02</v>
      </c>
      <c r="BA21" s="7">
        <v>0.02</v>
      </c>
      <c r="BB21" s="7">
        <v>0.02</v>
      </c>
      <c r="BC21" s="7">
        <v>0.05</v>
      </c>
      <c r="BD21" s="7">
        <v>0.04</v>
      </c>
      <c r="BE21" s="7">
        <v>0.02</v>
      </c>
      <c r="BF21" s="7">
        <v>0.03</v>
      </c>
      <c r="BG21" s="7">
        <v>0.02</v>
      </c>
      <c r="BH21" s="7">
        <v>0.03</v>
      </c>
      <c r="BI21" s="7">
        <v>0.01</v>
      </c>
      <c r="BJ21" s="7">
        <v>0.02</v>
      </c>
      <c r="BK21" s="7">
        <v>0.03</v>
      </c>
      <c r="BL21" s="7">
        <v>0.04</v>
      </c>
      <c r="BM21" s="7">
        <v>0.01</v>
      </c>
      <c r="BN21" s="7">
        <v>0.02</v>
      </c>
      <c r="BO21" s="7">
        <v>0.03</v>
      </c>
      <c r="BP21" s="7">
        <v>0.04</v>
      </c>
      <c r="BQ21" s="7">
        <v>0.01</v>
      </c>
      <c r="BR21" s="7">
        <v>0.01</v>
      </c>
      <c r="BS21" s="7">
        <v>0.01</v>
      </c>
      <c r="BT21" s="7">
        <v>0.03</v>
      </c>
      <c r="BU21" s="7">
        <v>0.01</v>
      </c>
      <c r="BV21" s="7">
        <v>0.01</v>
      </c>
      <c r="BW21" s="7">
        <v>0.01</v>
      </c>
      <c r="BX21" s="7">
        <v>0.02</v>
      </c>
      <c r="BY21" s="7">
        <v>0.03</v>
      </c>
      <c r="BZ21" s="7">
        <v>0.02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4284</v>
      </c>
      <c r="C24">
        <v>3623</v>
      </c>
      <c r="D24">
        <v>398</v>
      </c>
      <c r="E24">
        <v>263</v>
      </c>
      <c r="F24">
        <v>888</v>
      </c>
      <c r="G24">
        <v>2260</v>
      </c>
      <c r="H24">
        <v>1137</v>
      </c>
      <c r="I24">
        <v>987</v>
      </c>
      <c r="J24">
        <v>1351</v>
      </c>
      <c r="K24">
        <v>903</v>
      </c>
      <c r="L24">
        <v>1043</v>
      </c>
      <c r="M24">
        <v>1234</v>
      </c>
      <c r="N24">
        <v>2487</v>
      </c>
      <c r="O24">
        <v>439</v>
      </c>
      <c r="P24">
        <v>124</v>
      </c>
      <c r="Q24">
        <v>660</v>
      </c>
      <c r="R24">
        <v>3624</v>
      </c>
      <c r="S24">
        <v>2581</v>
      </c>
      <c r="T24">
        <v>935</v>
      </c>
      <c r="U24">
        <v>710</v>
      </c>
      <c r="V24">
        <v>3259</v>
      </c>
      <c r="W24">
        <v>449</v>
      </c>
      <c r="X24">
        <v>569</v>
      </c>
      <c r="Y24">
        <v>508</v>
      </c>
      <c r="Z24">
        <v>3776</v>
      </c>
      <c r="AA24">
        <v>4272</v>
      </c>
      <c r="AB24">
        <v>3765</v>
      </c>
      <c r="AC24">
        <v>523</v>
      </c>
      <c r="AD24">
        <v>3382</v>
      </c>
      <c r="AE24">
        <v>341</v>
      </c>
      <c r="AF24">
        <v>3306</v>
      </c>
      <c r="AG24">
        <v>734</v>
      </c>
      <c r="AH24">
        <v>31</v>
      </c>
      <c r="AI24">
        <v>3137</v>
      </c>
      <c r="AJ24">
        <v>354</v>
      </c>
      <c r="AK24">
        <v>710</v>
      </c>
      <c r="AL24">
        <v>1787</v>
      </c>
      <c r="AM24">
        <v>1962</v>
      </c>
      <c r="AN24">
        <v>42</v>
      </c>
      <c r="AO24">
        <v>480</v>
      </c>
      <c r="AP24">
        <v>421</v>
      </c>
      <c r="AQ24">
        <v>421</v>
      </c>
      <c r="AR24">
        <v>371</v>
      </c>
      <c r="AS24">
        <v>229</v>
      </c>
      <c r="AT24">
        <v>425</v>
      </c>
      <c r="AU24">
        <v>253</v>
      </c>
      <c r="AV24">
        <v>358</v>
      </c>
      <c r="AW24">
        <v>99</v>
      </c>
      <c r="AX24">
        <v>296</v>
      </c>
      <c r="AY24">
        <v>387</v>
      </c>
      <c r="AZ24">
        <v>293</v>
      </c>
      <c r="BA24">
        <v>216</v>
      </c>
      <c r="BB24">
        <v>277</v>
      </c>
      <c r="BC24">
        <v>220</v>
      </c>
      <c r="BD24">
        <v>18</v>
      </c>
      <c r="BE24">
        <v>727</v>
      </c>
      <c r="BF24">
        <v>3558</v>
      </c>
      <c r="BG24">
        <v>2469</v>
      </c>
      <c r="BH24">
        <v>1815</v>
      </c>
      <c r="BI24">
        <v>1030</v>
      </c>
      <c r="BJ24">
        <v>659</v>
      </c>
      <c r="BK24">
        <v>538</v>
      </c>
      <c r="BL24">
        <v>146</v>
      </c>
      <c r="BM24">
        <v>726</v>
      </c>
      <c r="BN24">
        <v>1264</v>
      </c>
      <c r="BO24">
        <v>1487</v>
      </c>
      <c r="BP24">
        <v>807</v>
      </c>
      <c r="BQ24">
        <v>801</v>
      </c>
      <c r="BR24">
        <v>1277</v>
      </c>
      <c r="BS24">
        <v>1243</v>
      </c>
      <c r="BT24">
        <v>347</v>
      </c>
      <c r="BU24">
        <v>450</v>
      </c>
      <c r="BV24">
        <v>207</v>
      </c>
      <c r="BW24">
        <v>626</v>
      </c>
      <c r="BX24">
        <v>2948</v>
      </c>
      <c r="BY24">
        <v>2965</v>
      </c>
      <c r="BZ24">
        <v>2595</v>
      </c>
    </row>
    <row r="25" spans="1:78" x14ac:dyDescent="0.25">
      <c r="B25" s="7">
        <v>0.72</v>
      </c>
      <c r="C25" s="7">
        <v>0.71</v>
      </c>
      <c r="D25" s="7">
        <v>0.71</v>
      </c>
      <c r="E25" s="7">
        <v>0.74</v>
      </c>
      <c r="F25" s="7">
        <v>0.76</v>
      </c>
      <c r="G25" s="7">
        <v>0.73</v>
      </c>
      <c r="H25" s="7">
        <v>0.67</v>
      </c>
      <c r="I25" s="7">
        <v>0.68</v>
      </c>
      <c r="J25" s="7">
        <v>0.71</v>
      </c>
      <c r="K25" s="7">
        <v>0.74</v>
      </c>
      <c r="L25" s="7">
        <v>0.74</v>
      </c>
      <c r="M25" s="7">
        <v>0.74</v>
      </c>
      <c r="N25" s="7">
        <v>0.71</v>
      </c>
      <c r="O25" s="7">
        <v>0.68</v>
      </c>
      <c r="P25" s="7">
        <v>0.64</v>
      </c>
      <c r="Q25" s="7">
        <v>0.7</v>
      </c>
      <c r="R25" s="7">
        <v>0.72</v>
      </c>
      <c r="S25" s="7">
        <v>0.7</v>
      </c>
      <c r="T25" s="7">
        <v>0.76</v>
      </c>
      <c r="U25" s="7">
        <v>0.73</v>
      </c>
      <c r="V25" s="7">
        <v>0.73</v>
      </c>
      <c r="W25" s="7">
        <v>0.74</v>
      </c>
      <c r="X25" s="7">
        <v>0.65</v>
      </c>
      <c r="Y25" s="7">
        <v>0.71</v>
      </c>
      <c r="Z25" s="7">
        <v>0.72</v>
      </c>
      <c r="AA25" s="7">
        <v>0.72</v>
      </c>
      <c r="AB25" s="7">
        <v>0.72</v>
      </c>
      <c r="AC25" s="7">
        <v>0.73</v>
      </c>
      <c r="AD25" s="7">
        <v>0.72</v>
      </c>
      <c r="AE25" s="7">
        <v>0.65</v>
      </c>
      <c r="AF25" s="7">
        <v>0.7</v>
      </c>
      <c r="AG25" s="7">
        <v>0.8</v>
      </c>
      <c r="AH25" s="7">
        <v>0.79</v>
      </c>
      <c r="AI25" s="7">
        <v>0.72</v>
      </c>
      <c r="AJ25" s="7">
        <v>0.65</v>
      </c>
      <c r="AK25" s="7">
        <v>0.72</v>
      </c>
      <c r="AL25" s="7">
        <v>0.76</v>
      </c>
      <c r="AM25" s="7">
        <v>0.69</v>
      </c>
      <c r="AN25" s="7">
        <v>0.72</v>
      </c>
      <c r="AO25" s="7">
        <v>0.68</v>
      </c>
      <c r="AP25" s="7">
        <v>0.71</v>
      </c>
      <c r="AQ25" s="7">
        <v>0.74</v>
      </c>
      <c r="AR25" s="7">
        <v>0.68</v>
      </c>
      <c r="AS25" s="7">
        <v>0.72</v>
      </c>
      <c r="AT25" s="7">
        <v>0.77</v>
      </c>
      <c r="AU25" s="7">
        <v>0.73</v>
      </c>
      <c r="AV25" s="7">
        <v>0.73</v>
      </c>
      <c r="AW25" s="7">
        <v>0.69</v>
      </c>
      <c r="AX25" s="7">
        <v>0.72</v>
      </c>
      <c r="AY25" s="7">
        <v>0.73</v>
      </c>
      <c r="AZ25" s="7">
        <v>0.71</v>
      </c>
      <c r="BA25" s="7">
        <v>0.74</v>
      </c>
      <c r="BB25" s="7">
        <v>0.63</v>
      </c>
      <c r="BC25" s="7">
        <v>0.7</v>
      </c>
      <c r="BD25" s="7">
        <v>0.71</v>
      </c>
      <c r="BE25" s="7">
        <v>0.81</v>
      </c>
      <c r="BF25" s="7">
        <v>0.7</v>
      </c>
      <c r="BG25" s="7">
        <v>0.75</v>
      </c>
      <c r="BH25" s="7">
        <v>0.67</v>
      </c>
      <c r="BI25" s="7">
        <v>0.79</v>
      </c>
      <c r="BJ25" s="7">
        <v>0.76</v>
      </c>
      <c r="BK25" s="7">
        <v>0.7</v>
      </c>
      <c r="BL25" s="7">
        <v>0.73</v>
      </c>
      <c r="BM25" s="7">
        <v>0.82</v>
      </c>
      <c r="BN25" s="7">
        <v>0.75</v>
      </c>
      <c r="BO25" s="7">
        <v>0.69</v>
      </c>
      <c r="BP25" s="7">
        <v>0.64</v>
      </c>
      <c r="BQ25" s="7">
        <v>0.8</v>
      </c>
      <c r="BR25" s="7">
        <v>0.81</v>
      </c>
      <c r="BS25" s="7">
        <v>0.81</v>
      </c>
      <c r="BT25" s="7">
        <v>0.77</v>
      </c>
      <c r="BU25" s="7">
        <v>0.84</v>
      </c>
      <c r="BV25" s="7">
        <v>0.7</v>
      </c>
      <c r="BW25" s="7">
        <v>0.83</v>
      </c>
      <c r="BX25" s="7">
        <v>0.74</v>
      </c>
      <c r="BY25" s="7">
        <v>0.74</v>
      </c>
      <c r="BZ25" s="7">
        <v>0.74</v>
      </c>
    </row>
    <row r="26" spans="1:78" x14ac:dyDescent="0.25">
      <c r="A26" t="s">
        <v>332</v>
      </c>
      <c r="B26">
        <v>840</v>
      </c>
      <c r="C26">
        <v>726</v>
      </c>
      <c r="D26">
        <v>78</v>
      </c>
      <c r="E26">
        <v>37</v>
      </c>
      <c r="F26">
        <v>121</v>
      </c>
      <c r="G26">
        <v>399</v>
      </c>
      <c r="H26">
        <v>320</v>
      </c>
      <c r="I26">
        <v>240</v>
      </c>
      <c r="J26">
        <v>280</v>
      </c>
      <c r="K26">
        <v>158</v>
      </c>
      <c r="L26">
        <v>162</v>
      </c>
      <c r="M26">
        <v>227</v>
      </c>
      <c r="N26">
        <v>517</v>
      </c>
      <c r="O26">
        <v>67</v>
      </c>
      <c r="P26">
        <v>30</v>
      </c>
      <c r="Q26">
        <v>165</v>
      </c>
      <c r="R26">
        <v>675</v>
      </c>
      <c r="S26">
        <v>573</v>
      </c>
      <c r="T26">
        <v>134</v>
      </c>
      <c r="U26">
        <v>117</v>
      </c>
      <c r="V26">
        <v>606</v>
      </c>
      <c r="W26">
        <v>75</v>
      </c>
      <c r="X26">
        <v>158</v>
      </c>
      <c r="Y26">
        <v>101</v>
      </c>
      <c r="Z26">
        <v>739</v>
      </c>
      <c r="AA26">
        <v>838</v>
      </c>
      <c r="AB26">
        <v>738</v>
      </c>
      <c r="AC26">
        <v>95</v>
      </c>
      <c r="AD26">
        <v>667</v>
      </c>
      <c r="AE26">
        <v>74</v>
      </c>
      <c r="AF26">
        <v>704</v>
      </c>
      <c r="AG26">
        <v>79</v>
      </c>
      <c r="AH26">
        <v>4</v>
      </c>
      <c r="AI26">
        <v>611</v>
      </c>
      <c r="AJ26">
        <v>94</v>
      </c>
      <c r="AK26">
        <v>126</v>
      </c>
      <c r="AL26">
        <v>298</v>
      </c>
      <c r="AM26">
        <v>433</v>
      </c>
      <c r="AN26">
        <v>9</v>
      </c>
      <c r="AO26">
        <v>100</v>
      </c>
      <c r="AP26">
        <v>70</v>
      </c>
      <c r="AQ26">
        <v>65</v>
      </c>
      <c r="AR26">
        <v>71</v>
      </c>
      <c r="AS26">
        <v>55</v>
      </c>
      <c r="AT26">
        <v>77</v>
      </c>
      <c r="AU26">
        <v>52</v>
      </c>
      <c r="AV26">
        <v>70</v>
      </c>
      <c r="AW26">
        <v>26</v>
      </c>
      <c r="AX26">
        <v>47</v>
      </c>
      <c r="AY26">
        <v>76</v>
      </c>
      <c r="AZ26">
        <v>64</v>
      </c>
      <c r="BA26">
        <v>28</v>
      </c>
      <c r="BB26">
        <v>87</v>
      </c>
      <c r="BC26">
        <v>47</v>
      </c>
      <c r="BD26">
        <v>4</v>
      </c>
      <c r="BE26">
        <v>84</v>
      </c>
      <c r="BF26">
        <v>756</v>
      </c>
      <c r="BG26">
        <v>420</v>
      </c>
      <c r="BH26">
        <v>420</v>
      </c>
      <c r="BI26">
        <v>122</v>
      </c>
      <c r="BJ26">
        <v>108</v>
      </c>
      <c r="BK26">
        <v>126</v>
      </c>
      <c r="BL26">
        <v>32</v>
      </c>
      <c r="BM26">
        <v>77</v>
      </c>
      <c r="BN26">
        <v>205</v>
      </c>
      <c r="BO26">
        <v>358</v>
      </c>
      <c r="BP26">
        <v>200</v>
      </c>
      <c r="BQ26">
        <v>100</v>
      </c>
      <c r="BR26">
        <v>142</v>
      </c>
      <c r="BS26">
        <v>139</v>
      </c>
      <c r="BT26">
        <v>52</v>
      </c>
      <c r="BU26">
        <v>41</v>
      </c>
      <c r="BV26">
        <v>43</v>
      </c>
      <c r="BW26">
        <v>64</v>
      </c>
      <c r="BX26">
        <v>546</v>
      </c>
      <c r="BY26">
        <v>556</v>
      </c>
      <c r="BZ26">
        <v>471</v>
      </c>
    </row>
    <row r="27" spans="1:78" x14ac:dyDescent="0.25">
      <c r="B27" s="7">
        <v>0.14000000000000001</v>
      </c>
      <c r="C27" s="7">
        <v>0.14000000000000001</v>
      </c>
      <c r="D27" s="7">
        <v>0.14000000000000001</v>
      </c>
      <c r="E27" s="7">
        <v>0.1</v>
      </c>
      <c r="F27" s="7">
        <v>0.1</v>
      </c>
      <c r="G27" s="7">
        <v>0.13</v>
      </c>
      <c r="H27" s="7">
        <v>0.19</v>
      </c>
      <c r="I27" s="7">
        <v>0.17</v>
      </c>
      <c r="J27" s="7">
        <v>0.15</v>
      </c>
      <c r="K27" s="7">
        <v>0.13</v>
      </c>
      <c r="L27" s="7">
        <v>0.12</v>
      </c>
      <c r="M27" s="7">
        <v>0.14000000000000001</v>
      </c>
      <c r="N27" s="7">
        <v>0.15</v>
      </c>
      <c r="O27" s="7">
        <v>0.1</v>
      </c>
      <c r="P27" s="7">
        <v>0.15</v>
      </c>
      <c r="Q27" s="7">
        <v>0.17</v>
      </c>
      <c r="R27" s="7">
        <v>0.13</v>
      </c>
      <c r="S27" s="7">
        <v>0.16</v>
      </c>
      <c r="T27" s="7">
        <v>0.11</v>
      </c>
      <c r="U27" s="7">
        <v>0.12</v>
      </c>
      <c r="V27" s="7">
        <v>0.14000000000000001</v>
      </c>
      <c r="W27" s="7">
        <v>0.12</v>
      </c>
      <c r="X27" s="7">
        <v>0.18</v>
      </c>
      <c r="Y27" s="7">
        <v>0.14000000000000001</v>
      </c>
      <c r="Z27" s="7">
        <v>0.14000000000000001</v>
      </c>
      <c r="AA27" s="7">
        <v>0.14000000000000001</v>
      </c>
      <c r="AB27" s="7">
        <v>0.14000000000000001</v>
      </c>
      <c r="AC27" s="7">
        <v>0.13</v>
      </c>
      <c r="AD27" s="7">
        <v>0.14000000000000001</v>
      </c>
      <c r="AE27" s="7">
        <v>0.14000000000000001</v>
      </c>
      <c r="AF27" s="7">
        <v>0.15</v>
      </c>
      <c r="AG27" s="7">
        <v>0.09</v>
      </c>
      <c r="AH27" s="7">
        <v>0.1</v>
      </c>
      <c r="AI27" s="7">
        <v>0.14000000000000001</v>
      </c>
      <c r="AJ27" s="7">
        <v>0.17</v>
      </c>
      <c r="AK27" s="7">
        <v>0.13</v>
      </c>
      <c r="AL27" s="7">
        <v>0.13</v>
      </c>
      <c r="AM27" s="7">
        <v>0.15</v>
      </c>
      <c r="AN27" s="7">
        <v>0.16</v>
      </c>
      <c r="AO27" s="7">
        <v>0.14000000000000001</v>
      </c>
      <c r="AP27" s="7">
        <v>0.12</v>
      </c>
      <c r="AQ27" s="7">
        <v>0.11</v>
      </c>
      <c r="AR27" s="7">
        <v>0.13</v>
      </c>
      <c r="AS27" s="7">
        <v>0.17</v>
      </c>
      <c r="AT27" s="7">
        <v>0.14000000000000001</v>
      </c>
      <c r="AU27" s="7">
        <v>0.15</v>
      </c>
      <c r="AV27" s="7">
        <v>0.14000000000000001</v>
      </c>
      <c r="AW27" s="7">
        <v>0.19</v>
      </c>
      <c r="AX27" s="7">
        <v>0.12</v>
      </c>
      <c r="AY27" s="7">
        <v>0.14000000000000001</v>
      </c>
      <c r="AZ27" s="7">
        <v>0.15</v>
      </c>
      <c r="BA27" s="7">
        <v>0.1</v>
      </c>
      <c r="BB27" s="7">
        <v>0.2</v>
      </c>
      <c r="BC27" s="7">
        <v>0.15</v>
      </c>
      <c r="BD27" s="7">
        <v>0.14000000000000001</v>
      </c>
      <c r="BE27" s="7">
        <v>0.09</v>
      </c>
      <c r="BF27" s="7">
        <v>0.15</v>
      </c>
      <c r="BG27" s="7">
        <v>0.13</v>
      </c>
      <c r="BH27" s="7">
        <v>0.16</v>
      </c>
      <c r="BI27" s="7">
        <v>0.09</v>
      </c>
      <c r="BJ27" s="7">
        <v>0.13</v>
      </c>
      <c r="BK27" s="7">
        <v>0.16</v>
      </c>
      <c r="BL27" s="7">
        <v>0.16</v>
      </c>
      <c r="BM27" s="7">
        <v>0.09</v>
      </c>
      <c r="BN27" s="7">
        <v>0.12</v>
      </c>
      <c r="BO27" s="7">
        <v>0.17</v>
      </c>
      <c r="BP27" s="7">
        <v>0.16</v>
      </c>
      <c r="BQ27" s="7">
        <v>0.1</v>
      </c>
      <c r="BR27" s="7">
        <v>0.09</v>
      </c>
      <c r="BS27" s="7">
        <v>0.09</v>
      </c>
      <c r="BT27" s="7">
        <v>0.12</v>
      </c>
      <c r="BU27" s="7">
        <v>0.08</v>
      </c>
      <c r="BV27" s="7">
        <v>0.14000000000000001</v>
      </c>
      <c r="BW27" s="7">
        <v>0.09</v>
      </c>
      <c r="BX27" s="7">
        <v>0.14000000000000001</v>
      </c>
      <c r="BY27" s="7">
        <v>0.14000000000000001</v>
      </c>
      <c r="BZ27" s="7">
        <v>0.13</v>
      </c>
    </row>
    <row r="28" spans="1:78" x14ac:dyDescent="0.25">
      <c r="A28" t="s">
        <v>40</v>
      </c>
      <c r="B28">
        <v>28</v>
      </c>
      <c r="C28">
        <v>24</v>
      </c>
      <c r="D28">
        <v>4</v>
      </c>
      <c r="E28">
        <v>0</v>
      </c>
      <c r="F28">
        <v>7</v>
      </c>
      <c r="G28">
        <v>11</v>
      </c>
      <c r="H28">
        <v>10</v>
      </c>
      <c r="I28">
        <v>4</v>
      </c>
      <c r="J28">
        <v>8</v>
      </c>
      <c r="K28">
        <v>5</v>
      </c>
      <c r="L28">
        <v>10</v>
      </c>
      <c r="M28">
        <v>2</v>
      </c>
      <c r="N28">
        <v>7</v>
      </c>
      <c r="O28">
        <v>17</v>
      </c>
      <c r="P28">
        <v>2</v>
      </c>
      <c r="Q28">
        <v>1</v>
      </c>
      <c r="R28">
        <v>27</v>
      </c>
      <c r="S28">
        <v>14</v>
      </c>
      <c r="T28">
        <v>7</v>
      </c>
      <c r="U28">
        <v>5</v>
      </c>
      <c r="V28">
        <v>4</v>
      </c>
      <c r="W28">
        <v>0</v>
      </c>
      <c r="X28">
        <v>2</v>
      </c>
      <c r="Y28">
        <v>2</v>
      </c>
      <c r="Z28">
        <v>25</v>
      </c>
      <c r="AA28">
        <v>28</v>
      </c>
      <c r="AB28">
        <v>25</v>
      </c>
      <c r="AC28">
        <v>2</v>
      </c>
      <c r="AD28">
        <v>19</v>
      </c>
      <c r="AE28">
        <v>1</v>
      </c>
      <c r="AF28">
        <v>20</v>
      </c>
      <c r="AG28">
        <v>2</v>
      </c>
      <c r="AH28">
        <v>0</v>
      </c>
      <c r="AI28">
        <v>18</v>
      </c>
      <c r="AJ28">
        <v>2</v>
      </c>
      <c r="AK28">
        <v>3</v>
      </c>
      <c r="AL28">
        <v>14</v>
      </c>
      <c r="AM28">
        <v>8</v>
      </c>
      <c r="AN28">
        <v>0</v>
      </c>
      <c r="AO28">
        <v>1</v>
      </c>
      <c r="AP28">
        <v>6</v>
      </c>
      <c r="AQ28">
        <v>1</v>
      </c>
      <c r="AR28">
        <v>1</v>
      </c>
      <c r="AS28">
        <v>1</v>
      </c>
      <c r="AT28">
        <v>0</v>
      </c>
      <c r="AU28">
        <v>2</v>
      </c>
      <c r="AV28">
        <v>2</v>
      </c>
      <c r="AW28">
        <v>0</v>
      </c>
      <c r="AX28">
        <v>4</v>
      </c>
      <c r="AY28">
        <v>1</v>
      </c>
      <c r="AZ28">
        <v>0</v>
      </c>
      <c r="BA28">
        <v>0</v>
      </c>
      <c r="BB28">
        <v>2</v>
      </c>
      <c r="BC28">
        <v>7</v>
      </c>
      <c r="BD28">
        <v>2</v>
      </c>
      <c r="BE28">
        <v>6</v>
      </c>
      <c r="BF28">
        <v>22</v>
      </c>
      <c r="BG28">
        <v>16</v>
      </c>
      <c r="BH28">
        <v>11</v>
      </c>
      <c r="BI28">
        <v>12</v>
      </c>
      <c r="BJ28">
        <v>1</v>
      </c>
      <c r="BK28">
        <v>3</v>
      </c>
      <c r="BL28">
        <v>0</v>
      </c>
      <c r="BM28">
        <v>1</v>
      </c>
      <c r="BN28">
        <v>8</v>
      </c>
      <c r="BO28">
        <v>9</v>
      </c>
      <c r="BP28">
        <v>9</v>
      </c>
      <c r="BQ28">
        <v>5</v>
      </c>
      <c r="BR28">
        <v>5</v>
      </c>
      <c r="BS28">
        <v>4</v>
      </c>
      <c r="BT28">
        <v>4</v>
      </c>
      <c r="BU28">
        <v>4</v>
      </c>
      <c r="BV28">
        <v>2</v>
      </c>
      <c r="BW28">
        <v>3</v>
      </c>
      <c r="BX28">
        <v>13</v>
      </c>
      <c r="BY28">
        <v>11</v>
      </c>
      <c r="BZ28">
        <v>11</v>
      </c>
    </row>
    <row r="29" spans="1:78" x14ac:dyDescent="0.25">
      <c r="B29">
        <v>0</v>
      </c>
      <c r="C29">
        <v>0</v>
      </c>
      <c r="D29" s="7">
        <v>0.01</v>
      </c>
      <c r="E29" t="s">
        <v>106</v>
      </c>
      <c r="F29" s="7">
        <v>0.01</v>
      </c>
      <c r="G29">
        <v>0</v>
      </c>
      <c r="H29" s="7">
        <v>0.01</v>
      </c>
      <c r="I29">
        <v>0</v>
      </c>
      <c r="J29">
        <v>0</v>
      </c>
      <c r="K29">
        <v>0</v>
      </c>
      <c r="L29" s="7">
        <v>0.01</v>
      </c>
      <c r="M29">
        <v>0</v>
      </c>
      <c r="N29">
        <v>0</v>
      </c>
      <c r="O29" s="7">
        <v>0.03</v>
      </c>
      <c r="P29" s="7">
        <v>0.01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 t="s">
        <v>106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 t="s">
        <v>106</v>
      </c>
      <c r="AI29">
        <v>0</v>
      </c>
      <c r="AJ29">
        <v>0</v>
      </c>
      <c r="AK29">
        <v>0</v>
      </c>
      <c r="AL29" s="7">
        <v>0.01</v>
      </c>
      <c r="AM29">
        <v>0</v>
      </c>
      <c r="AN29" t="s">
        <v>106</v>
      </c>
      <c r="AO29">
        <v>0</v>
      </c>
      <c r="AP29" s="7">
        <v>0.01</v>
      </c>
      <c r="AQ29">
        <v>0</v>
      </c>
      <c r="AR29">
        <v>0</v>
      </c>
      <c r="AS29">
        <v>0</v>
      </c>
      <c r="AT29" t="s">
        <v>106</v>
      </c>
      <c r="AU29" s="7">
        <v>0.01</v>
      </c>
      <c r="AV29" s="7">
        <v>0.01</v>
      </c>
      <c r="AW29" t="s">
        <v>106</v>
      </c>
      <c r="AX29" s="7">
        <v>0.01</v>
      </c>
      <c r="AY29">
        <v>0</v>
      </c>
      <c r="AZ29" t="s">
        <v>106</v>
      </c>
      <c r="BA29" t="s">
        <v>106</v>
      </c>
      <c r="BB29">
        <v>0</v>
      </c>
      <c r="BC29" s="7">
        <v>0.02</v>
      </c>
      <c r="BD29" s="7">
        <v>7.0000000000000007E-2</v>
      </c>
      <c r="BE29" s="7">
        <v>0.01</v>
      </c>
      <c r="BF29">
        <v>0</v>
      </c>
      <c r="BG29">
        <v>0</v>
      </c>
      <c r="BH29">
        <v>0</v>
      </c>
      <c r="BI29" s="7">
        <v>0.01</v>
      </c>
      <c r="BJ29">
        <v>0</v>
      </c>
      <c r="BK29">
        <v>0</v>
      </c>
      <c r="BL29" t="s">
        <v>106</v>
      </c>
      <c r="BM29">
        <v>0</v>
      </c>
      <c r="BN29">
        <v>0</v>
      </c>
      <c r="BO29">
        <v>0</v>
      </c>
      <c r="BP29" s="7">
        <v>0.01</v>
      </c>
      <c r="BQ29" s="7">
        <v>0.01</v>
      </c>
      <c r="BR29">
        <v>0</v>
      </c>
      <c r="BS29">
        <v>0</v>
      </c>
      <c r="BT29" s="7">
        <v>0.01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47</v>
      </c>
      <c r="C30">
        <v>40</v>
      </c>
      <c r="D30">
        <v>5</v>
      </c>
      <c r="E30">
        <v>1</v>
      </c>
      <c r="F30">
        <v>9</v>
      </c>
      <c r="G30">
        <v>23</v>
      </c>
      <c r="H30">
        <v>16</v>
      </c>
      <c r="I30">
        <v>7</v>
      </c>
      <c r="J30">
        <v>14</v>
      </c>
      <c r="K30">
        <v>7</v>
      </c>
      <c r="L30">
        <v>20</v>
      </c>
      <c r="M30">
        <v>10</v>
      </c>
      <c r="N30">
        <v>15</v>
      </c>
      <c r="O30">
        <v>14</v>
      </c>
      <c r="P30">
        <v>8</v>
      </c>
      <c r="Q30">
        <v>6</v>
      </c>
      <c r="R30">
        <v>41</v>
      </c>
      <c r="S30">
        <v>27</v>
      </c>
      <c r="T30">
        <v>9</v>
      </c>
      <c r="U30">
        <v>11</v>
      </c>
      <c r="V30">
        <v>10</v>
      </c>
      <c r="W30">
        <v>0</v>
      </c>
      <c r="X30">
        <v>9</v>
      </c>
      <c r="Y30">
        <v>9</v>
      </c>
      <c r="Z30">
        <v>38</v>
      </c>
      <c r="AA30">
        <v>47</v>
      </c>
      <c r="AB30">
        <v>38</v>
      </c>
      <c r="AC30">
        <v>7</v>
      </c>
      <c r="AD30">
        <v>25</v>
      </c>
      <c r="AE30">
        <v>16</v>
      </c>
      <c r="AF30">
        <v>33</v>
      </c>
      <c r="AG30">
        <v>7</v>
      </c>
      <c r="AH30">
        <v>0</v>
      </c>
      <c r="AI30">
        <v>31</v>
      </c>
      <c r="AJ30">
        <v>6</v>
      </c>
      <c r="AK30">
        <v>8</v>
      </c>
      <c r="AL30">
        <v>12</v>
      </c>
      <c r="AM30">
        <v>20</v>
      </c>
      <c r="AN30">
        <v>1</v>
      </c>
      <c r="AO30">
        <v>15</v>
      </c>
      <c r="AP30">
        <v>5</v>
      </c>
      <c r="AQ30">
        <v>1</v>
      </c>
      <c r="AR30">
        <v>10</v>
      </c>
      <c r="AS30">
        <v>2</v>
      </c>
      <c r="AT30">
        <v>1</v>
      </c>
      <c r="AU30">
        <v>2</v>
      </c>
      <c r="AV30">
        <v>2</v>
      </c>
      <c r="AW30">
        <v>1</v>
      </c>
      <c r="AX30">
        <v>5</v>
      </c>
      <c r="AY30">
        <v>4</v>
      </c>
      <c r="AZ30">
        <v>0</v>
      </c>
      <c r="BA30">
        <v>1</v>
      </c>
      <c r="BB30">
        <v>8</v>
      </c>
      <c r="BC30">
        <v>5</v>
      </c>
      <c r="BD30">
        <v>0</v>
      </c>
      <c r="BE30">
        <v>7</v>
      </c>
      <c r="BF30">
        <v>40</v>
      </c>
      <c r="BG30">
        <v>11</v>
      </c>
      <c r="BH30">
        <v>37</v>
      </c>
      <c r="BI30">
        <v>5</v>
      </c>
      <c r="BJ30">
        <v>2</v>
      </c>
      <c r="BK30">
        <v>1</v>
      </c>
      <c r="BL30">
        <v>1</v>
      </c>
      <c r="BM30">
        <v>4</v>
      </c>
      <c r="BN30">
        <v>9</v>
      </c>
      <c r="BO30">
        <v>8</v>
      </c>
      <c r="BP30">
        <v>26</v>
      </c>
      <c r="BQ30">
        <v>7</v>
      </c>
      <c r="BR30">
        <v>9</v>
      </c>
      <c r="BS30">
        <v>10</v>
      </c>
      <c r="BT30">
        <v>5</v>
      </c>
      <c r="BU30">
        <v>4</v>
      </c>
      <c r="BV30">
        <v>3</v>
      </c>
      <c r="BW30">
        <v>5</v>
      </c>
      <c r="BX30">
        <v>21</v>
      </c>
      <c r="BY30">
        <v>19</v>
      </c>
      <c r="BZ30">
        <v>21</v>
      </c>
    </row>
    <row r="31" spans="1:78" x14ac:dyDescent="0.25">
      <c r="B31" s="7">
        <v>0.01</v>
      </c>
      <c r="C31" s="7">
        <v>0.01</v>
      </c>
      <c r="D31" s="7">
        <v>0.01</v>
      </c>
      <c r="E31">
        <v>0</v>
      </c>
      <c r="F31" s="7">
        <v>0.01</v>
      </c>
      <c r="G31" s="7">
        <v>0.01</v>
      </c>
      <c r="H31" s="7">
        <v>0.01</v>
      </c>
      <c r="I31">
        <v>0</v>
      </c>
      <c r="J31" s="7">
        <v>0.01</v>
      </c>
      <c r="K31" s="7">
        <v>0.01</v>
      </c>
      <c r="L31" s="7">
        <v>0.01</v>
      </c>
      <c r="M31" s="7">
        <v>0.01</v>
      </c>
      <c r="N31">
        <v>0</v>
      </c>
      <c r="O31" s="7">
        <v>0.02</v>
      </c>
      <c r="P31" s="7">
        <v>0.04</v>
      </c>
      <c r="Q31" s="7">
        <v>0.01</v>
      </c>
      <c r="R31" s="7">
        <v>0.01</v>
      </c>
      <c r="S31" s="7">
        <v>0.01</v>
      </c>
      <c r="T31" s="7">
        <v>0.01</v>
      </c>
      <c r="U31" s="7">
        <v>0.01</v>
      </c>
      <c r="V31">
        <v>0</v>
      </c>
      <c r="W31" t="s">
        <v>108</v>
      </c>
      <c r="X31" s="7">
        <v>0.01</v>
      </c>
      <c r="Y31" s="7">
        <v>0.01</v>
      </c>
      <c r="Z31" s="7">
        <v>0.01</v>
      </c>
      <c r="AA31" s="7">
        <v>0.01</v>
      </c>
      <c r="AB31" s="7">
        <v>0.01</v>
      </c>
      <c r="AC31" s="7">
        <v>0.01</v>
      </c>
      <c r="AD31" s="7">
        <v>0.01</v>
      </c>
      <c r="AE31" s="7">
        <v>0.03</v>
      </c>
      <c r="AF31" s="7">
        <v>0.01</v>
      </c>
      <c r="AG31" s="7">
        <v>0.01</v>
      </c>
      <c r="AH31" t="s">
        <v>108</v>
      </c>
      <c r="AI31" s="7">
        <v>0.01</v>
      </c>
      <c r="AJ31" s="7">
        <v>0.01</v>
      </c>
      <c r="AK31" s="7">
        <v>0.01</v>
      </c>
      <c r="AL31" s="7">
        <v>0.01</v>
      </c>
      <c r="AM31" s="7">
        <v>0.01</v>
      </c>
      <c r="AN31" s="7">
        <v>0.01</v>
      </c>
      <c r="AO31" s="7">
        <v>0.02</v>
      </c>
      <c r="AP31" s="7">
        <v>0.01</v>
      </c>
      <c r="AQ31">
        <v>0</v>
      </c>
      <c r="AR31" s="7">
        <v>0.02</v>
      </c>
      <c r="AS31" s="7">
        <v>0.01</v>
      </c>
      <c r="AT31">
        <v>0</v>
      </c>
      <c r="AU31">
        <v>0</v>
      </c>
      <c r="AV31">
        <v>0</v>
      </c>
      <c r="AW31">
        <v>0</v>
      </c>
      <c r="AX31" s="7">
        <v>0.01</v>
      </c>
      <c r="AY31" s="7">
        <v>0.01</v>
      </c>
      <c r="AZ31" t="s">
        <v>108</v>
      </c>
      <c r="BA31" s="7">
        <v>0.01</v>
      </c>
      <c r="BB31" s="7">
        <v>0.02</v>
      </c>
      <c r="BC31" s="7">
        <v>0.02</v>
      </c>
      <c r="BD31" t="s">
        <v>108</v>
      </c>
      <c r="BE31" s="7">
        <v>0.01</v>
      </c>
      <c r="BF31" s="7">
        <v>0.01</v>
      </c>
      <c r="BG31">
        <v>0</v>
      </c>
      <c r="BH31" s="7">
        <v>0.01</v>
      </c>
      <c r="BI31">
        <v>0</v>
      </c>
      <c r="BJ31">
        <v>0</v>
      </c>
      <c r="BK31">
        <v>0</v>
      </c>
      <c r="BL31">
        <v>0</v>
      </c>
      <c r="BM31">
        <v>0</v>
      </c>
      <c r="BN31" s="7">
        <v>0.01</v>
      </c>
      <c r="BO31">
        <v>0</v>
      </c>
      <c r="BP31" s="7">
        <v>0.02</v>
      </c>
      <c r="BQ31" s="7">
        <v>0.01</v>
      </c>
      <c r="BR31" s="7">
        <v>0.01</v>
      </c>
      <c r="BS31" s="7">
        <v>0.01</v>
      </c>
      <c r="BT31" s="7">
        <v>0.01</v>
      </c>
      <c r="BU31" s="7">
        <v>0.01</v>
      </c>
      <c r="BV31" s="7">
        <v>0.01</v>
      </c>
      <c r="BW31" s="7">
        <v>0.01</v>
      </c>
      <c r="BX31" s="7">
        <v>0.01</v>
      </c>
      <c r="BY31">
        <v>0</v>
      </c>
      <c r="BZ31" s="7">
        <v>0.01</v>
      </c>
    </row>
    <row r="32" spans="1:78" x14ac:dyDescent="0.25">
      <c r="A32" t="s">
        <v>193</v>
      </c>
      <c r="B32">
        <v>0.81599999999999995</v>
      </c>
      <c r="C32">
        <v>0.80900000000000005</v>
      </c>
      <c r="D32">
        <v>0.83899999999999997</v>
      </c>
      <c r="E32">
        <v>0.88200000000000001</v>
      </c>
      <c r="F32">
        <v>0.92100000000000004</v>
      </c>
      <c r="G32">
        <v>0.85499999999999998</v>
      </c>
      <c r="H32">
        <v>0.67300000000000004</v>
      </c>
      <c r="I32">
        <v>0.72399999999999998</v>
      </c>
      <c r="J32">
        <v>0.79600000000000004</v>
      </c>
      <c r="K32">
        <v>0.86199999999999999</v>
      </c>
      <c r="L32">
        <v>0.89900000000000002</v>
      </c>
      <c r="M32">
        <v>0.874</v>
      </c>
      <c r="N32">
        <v>0.78900000000000003</v>
      </c>
      <c r="O32">
        <v>0.84799999999999998</v>
      </c>
      <c r="P32">
        <v>0.69799999999999995</v>
      </c>
      <c r="Q32">
        <v>0.75600000000000001</v>
      </c>
      <c r="R32">
        <v>0.82699999999999996</v>
      </c>
      <c r="S32">
        <v>0.752</v>
      </c>
      <c r="T32">
        <v>0.95899999999999996</v>
      </c>
      <c r="U32">
        <v>0.88100000000000001</v>
      </c>
      <c r="V32">
        <v>0.84499999999999997</v>
      </c>
      <c r="W32">
        <v>0.83699999999999997</v>
      </c>
      <c r="X32">
        <v>0.66300000000000003</v>
      </c>
      <c r="Y32">
        <v>0.84099999999999997</v>
      </c>
      <c r="Z32">
        <v>0.81299999999999994</v>
      </c>
      <c r="AA32">
        <v>0.81499999999999995</v>
      </c>
      <c r="AB32">
        <v>0.81200000000000006</v>
      </c>
      <c r="AC32">
        <v>0.86299999999999999</v>
      </c>
      <c r="AD32">
        <v>0.81399999999999995</v>
      </c>
      <c r="AE32">
        <v>0.77800000000000002</v>
      </c>
      <c r="AF32">
        <v>0.79100000000000004</v>
      </c>
      <c r="AG32">
        <v>0.98899999999999999</v>
      </c>
      <c r="AH32">
        <v>0.92200000000000004</v>
      </c>
      <c r="AI32">
        <v>0.81899999999999995</v>
      </c>
      <c r="AJ32">
        <v>0.67</v>
      </c>
      <c r="AK32">
        <v>0.86899999999999999</v>
      </c>
      <c r="AL32">
        <v>0.92100000000000004</v>
      </c>
      <c r="AM32">
        <v>0.74099999999999999</v>
      </c>
      <c r="AN32">
        <v>0.92300000000000004</v>
      </c>
      <c r="AO32">
        <v>0.75800000000000001</v>
      </c>
      <c r="AP32">
        <v>0.84599999999999997</v>
      </c>
      <c r="AQ32">
        <v>0.80500000000000005</v>
      </c>
      <c r="AR32">
        <v>0.79600000000000004</v>
      </c>
      <c r="AS32">
        <v>0.76800000000000002</v>
      </c>
      <c r="AT32">
        <v>0.874</v>
      </c>
      <c r="AU32">
        <v>0.86399999999999999</v>
      </c>
      <c r="AV32">
        <v>0.82799999999999996</v>
      </c>
      <c r="AW32">
        <v>0.745</v>
      </c>
      <c r="AX32">
        <v>0.88700000000000001</v>
      </c>
      <c r="AY32">
        <v>0.86199999999999999</v>
      </c>
      <c r="AZ32">
        <v>0.748</v>
      </c>
      <c r="BA32">
        <v>0.88700000000000001</v>
      </c>
      <c r="BB32">
        <v>0.61299999999999999</v>
      </c>
      <c r="BC32">
        <v>0.85799999999999998</v>
      </c>
      <c r="BD32">
        <v>0.80500000000000005</v>
      </c>
      <c r="BE32">
        <v>1.038</v>
      </c>
      <c r="BF32">
        <v>0.77700000000000002</v>
      </c>
      <c r="BG32">
        <v>0.88</v>
      </c>
      <c r="BH32">
        <v>0.73599999999999999</v>
      </c>
      <c r="BI32">
        <v>1.012</v>
      </c>
      <c r="BJ32">
        <v>0.9</v>
      </c>
      <c r="BK32">
        <v>0.73699999999999999</v>
      </c>
      <c r="BL32">
        <v>0.82</v>
      </c>
      <c r="BM32">
        <v>1.071</v>
      </c>
      <c r="BN32">
        <v>0.89600000000000002</v>
      </c>
      <c r="BO32">
        <v>0.71899999999999997</v>
      </c>
      <c r="BP32">
        <v>0.69299999999999995</v>
      </c>
      <c r="BQ32">
        <v>1.034</v>
      </c>
      <c r="BR32">
        <v>1.0409999999999999</v>
      </c>
      <c r="BS32">
        <v>1.04</v>
      </c>
      <c r="BT32">
        <v>0.94299999999999995</v>
      </c>
      <c r="BU32">
        <v>1.127</v>
      </c>
      <c r="BV32">
        <v>0.82199999999999995</v>
      </c>
      <c r="BW32">
        <v>1.1020000000000001</v>
      </c>
      <c r="BX32">
        <v>0.84399999999999997</v>
      </c>
      <c r="BY32">
        <v>0.84699999999999998</v>
      </c>
      <c r="BZ32">
        <v>0.85</v>
      </c>
    </row>
    <row r="33" spans="1:78" x14ac:dyDescent="0.25">
      <c r="A33" t="s">
        <v>194</v>
      </c>
      <c r="B33">
        <v>1.0269999999999999</v>
      </c>
      <c r="C33">
        <v>1.026</v>
      </c>
      <c r="D33">
        <v>1.0640000000000001</v>
      </c>
      <c r="E33">
        <v>0.97799999999999998</v>
      </c>
      <c r="F33">
        <v>0.94</v>
      </c>
      <c r="G33">
        <v>1.0109999999999999</v>
      </c>
      <c r="H33">
        <v>1.0960000000000001</v>
      </c>
      <c r="I33">
        <v>1.0580000000000001</v>
      </c>
      <c r="J33">
        <v>1.0309999999999999</v>
      </c>
      <c r="K33">
        <v>1.0169999999999999</v>
      </c>
      <c r="L33">
        <v>0.98699999999999999</v>
      </c>
      <c r="M33">
        <v>1.0169999999999999</v>
      </c>
      <c r="N33">
        <v>1.0289999999999999</v>
      </c>
      <c r="O33">
        <v>1.0189999999999999</v>
      </c>
      <c r="P33">
        <v>1.0780000000000001</v>
      </c>
      <c r="Q33">
        <v>1.1100000000000001</v>
      </c>
      <c r="R33">
        <v>1.01</v>
      </c>
      <c r="S33">
        <v>1.0389999999999999</v>
      </c>
      <c r="T33">
        <v>0.96699999999999997</v>
      </c>
      <c r="U33">
        <v>1.024</v>
      </c>
      <c r="V33">
        <v>1.0109999999999999</v>
      </c>
      <c r="W33">
        <v>1.0089999999999999</v>
      </c>
      <c r="X33">
        <v>1.1080000000000001</v>
      </c>
      <c r="Y33">
        <v>1.0449999999999999</v>
      </c>
      <c r="Z33">
        <v>1.024</v>
      </c>
      <c r="AA33">
        <v>1.0269999999999999</v>
      </c>
      <c r="AB33">
        <v>1.024</v>
      </c>
      <c r="AC33">
        <v>0.99399999999999999</v>
      </c>
      <c r="AD33">
        <v>1.0309999999999999</v>
      </c>
      <c r="AE33">
        <v>1.0389999999999999</v>
      </c>
      <c r="AF33">
        <v>1.044</v>
      </c>
      <c r="AG33">
        <v>0.90400000000000003</v>
      </c>
      <c r="AH33">
        <v>0.98399999999999999</v>
      </c>
      <c r="AI33">
        <v>1.0229999999999999</v>
      </c>
      <c r="AJ33">
        <v>1.0720000000000001</v>
      </c>
      <c r="AK33">
        <v>1.0389999999999999</v>
      </c>
      <c r="AL33">
        <v>1.008</v>
      </c>
      <c r="AM33">
        <v>1.0329999999999999</v>
      </c>
      <c r="AN33">
        <v>1.1200000000000001</v>
      </c>
      <c r="AO33">
        <v>1.036</v>
      </c>
      <c r="AP33">
        <v>0.96499999999999997</v>
      </c>
      <c r="AQ33">
        <v>0.86599999999999999</v>
      </c>
      <c r="AR33">
        <v>0.99399999999999999</v>
      </c>
      <c r="AS33">
        <v>1.1279999999999999</v>
      </c>
      <c r="AT33">
        <v>1.0289999999999999</v>
      </c>
      <c r="AU33">
        <v>1.1180000000000001</v>
      </c>
      <c r="AV33">
        <v>1.07</v>
      </c>
      <c r="AW33">
        <v>1.08</v>
      </c>
      <c r="AX33">
        <v>1.0449999999999999</v>
      </c>
      <c r="AY33">
        <v>1.052</v>
      </c>
      <c r="AZ33">
        <v>0.99299999999999999</v>
      </c>
      <c r="BA33">
        <v>0.96599999999999997</v>
      </c>
      <c r="BB33">
        <v>1.042</v>
      </c>
      <c r="BC33">
        <v>1.1339999999999999</v>
      </c>
      <c r="BD33">
        <v>1.07</v>
      </c>
      <c r="BE33">
        <v>0.94299999999999995</v>
      </c>
      <c r="BF33">
        <v>1.036</v>
      </c>
      <c r="BG33">
        <v>0.995</v>
      </c>
      <c r="BH33">
        <v>1.06</v>
      </c>
      <c r="BI33">
        <v>0.92800000000000005</v>
      </c>
      <c r="BJ33">
        <v>0.97899999999999998</v>
      </c>
      <c r="BK33">
        <v>1.046</v>
      </c>
      <c r="BL33">
        <v>1.0980000000000001</v>
      </c>
      <c r="BM33">
        <v>0.91100000000000003</v>
      </c>
      <c r="BN33">
        <v>0.97799999999999998</v>
      </c>
      <c r="BO33">
        <v>1.0529999999999999</v>
      </c>
      <c r="BP33">
        <v>1.081</v>
      </c>
      <c r="BQ33">
        <v>0.93300000000000005</v>
      </c>
      <c r="BR33">
        <v>0.91100000000000003</v>
      </c>
      <c r="BS33">
        <v>0.91100000000000003</v>
      </c>
      <c r="BT33">
        <v>1.0189999999999999</v>
      </c>
      <c r="BU33">
        <v>0.877</v>
      </c>
      <c r="BV33">
        <v>1.0049999999999999</v>
      </c>
      <c r="BW33">
        <v>0.89600000000000002</v>
      </c>
      <c r="BX33">
        <v>1.0149999999999999</v>
      </c>
      <c r="BY33">
        <v>1.0229999999999999</v>
      </c>
      <c r="BZ33">
        <v>1.012</v>
      </c>
    </row>
    <row r="34" spans="1:78" x14ac:dyDescent="0.25">
      <c r="A34" t="s">
        <v>195</v>
      </c>
      <c r="B34">
        <v>0</v>
      </c>
      <c r="C34">
        <v>0</v>
      </c>
      <c r="D34">
        <v>2E-3</v>
      </c>
      <c r="E34">
        <v>3.0000000000000001E-3</v>
      </c>
      <c r="F34">
        <v>1E-3</v>
      </c>
      <c r="G34">
        <v>0</v>
      </c>
      <c r="H34">
        <v>1E-3</v>
      </c>
      <c r="I34">
        <v>1E-3</v>
      </c>
      <c r="J34">
        <v>1E-3</v>
      </c>
      <c r="K34">
        <v>1E-3</v>
      </c>
      <c r="L34">
        <v>0</v>
      </c>
      <c r="M34">
        <v>0</v>
      </c>
      <c r="N34">
        <v>0</v>
      </c>
      <c r="O34">
        <v>2E-3</v>
      </c>
      <c r="P34">
        <v>6.0000000000000001E-3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1E-3</v>
      </c>
      <c r="X34">
        <v>1E-3</v>
      </c>
      <c r="Y34">
        <v>1E-3</v>
      </c>
      <c r="Z34">
        <v>0</v>
      </c>
      <c r="AA34">
        <v>0</v>
      </c>
      <c r="AB34">
        <v>0</v>
      </c>
      <c r="AC34">
        <v>1E-3</v>
      </c>
      <c r="AD34">
        <v>0</v>
      </c>
      <c r="AE34">
        <v>2E-3</v>
      </c>
      <c r="AF34">
        <v>0</v>
      </c>
      <c r="AG34">
        <v>1E-3</v>
      </c>
      <c r="AH34">
        <v>2.5999999999999999E-2</v>
      </c>
      <c r="AI34">
        <v>0</v>
      </c>
      <c r="AJ34">
        <v>2E-3</v>
      </c>
      <c r="AK34">
        <v>1E-3</v>
      </c>
      <c r="AL34">
        <v>0</v>
      </c>
      <c r="AM34">
        <v>0</v>
      </c>
      <c r="AN34">
        <v>2.1999999999999999E-2</v>
      </c>
      <c r="AO34">
        <v>1E-3</v>
      </c>
      <c r="AP34">
        <v>2E-3</v>
      </c>
      <c r="AQ34">
        <v>1E-3</v>
      </c>
      <c r="AR34">
        <v>2E-3</v>
      </c>
      <c r="AS34">
        <v>4.0000000000000001E-3</v>
      </c>
      <c r="AT34">
        <v>2E-3</v>
      </c>
      <c r="AU34">
        <v>4.0000000000000001E-3</v>
      </c>
      <c r="AV34">
        <v>2E-3</v>
      </c>
      <c r="AW34">
        <v>8.9999999999999993E-3</v>
      </c>
      <c r="AX34">
        <v>3.0000000000000001E-3</v>
      </c>
      <c r="AY34">
        <v>2E-3</v>
      </c>
      <c r="AZ34">
        <v>2E-3</v>
      </c>
      <c r="BA34">
        <v>3.0000000000000001E-3</v>
      </c>
      <c r="BB34">
        <v>2E-3</v>
      </c>
      <c r="BC34">
        <v>4.0000000000000001E-3</v>
      </c>
      <c r="BD34">
        <v>4.8000000000000001E-2</v>
      </c>
      <c r="BE34">
        <v>1E-3</v>
      </c>
      <c r="BF34">
        <v>0</v>
      </c>
      <c r="BG34">
        <v>0</v>
      </c>
      <c r="BH34">
        <v>0</v>
      </c>
      <c r="BI34">
        <v>1E-3</v>
      </c>
      <c r="BJ34">
        <v>1E-3</v>
      </c>
      <c r="BK34">
        <v>1E-3</v>
      </c>
      <c r="BL34">
        <v>6.0000000000000001E-3</v>
      </c>
      <c r="BM34">
        <v>1E-3</v>
      </c>
      <c r="BN34">
        <v>1E-3</v>
      </c>
      <c r="BO34">
        <v>1E-3</v>
      </c>
      <c r="BP34">
        <v>1E-3</v>
      </c>
      <c r="BQ34">
        <v>1E-3</v>
      </c>
      <c r="BR34">
        <v>1E-3</v>
      </c>
      <c r="BS34">
        <v>1E-3</v>
      </c>
      <c r="BT34">
        <v>2E-3</v>
      </c>
      <c r="BU34">
        <v>2E-3</v>
      </c>
      <c r="BV34">
        <v>3.0000000000000001E-3</v>
      </c>
      <c r="BW34">
        <v>1E-3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1026</v>
      </c>
    </row>
    <row r="2" spans="1:78" x14ac:dyDescent="0.25">
      <c r="A2" t="e">
        <f>- I often make A decision on impulse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1028</v>
      </c>
      <c r="B12">
        <v>429</v>
      </c>
      <c r="C12">
        <v>356</v>
      </c>
      <c r="D12">
        <v>51</v>
      </c>
      <c r="E12">
        <v>22</v>
      </c>
      <c r="F12">
        <v>98</v>
      </c>
      <c r="G12">
        <v>236</v>
      </c>
      <c r="H12">
        <v>95</v>
      </c>
      <c r="I12">
        <v>80</v>
      </c>
      <c r="J12">
        <v>140</v>
      </c>
      <c r="K12">
        <v>94</v>
      </c>
      <c r="L12">
        <v>115</v>
      </c>
      <c r="M12">
        <v>133</v>
      </c>
      <c r="N12">
        <v>262</v>
      </c>
      <c r="O12">
        <v>27</v>
      </c>
      <c r="P12">
        <v>8</v>
      </c>
      <c r="Q12">
        <v>98</v>
      </c>
      <c r="R12">
        <v>332</v>
      </c>
      <c r="S12">
        <v>216</v>
      </c>
      <c r="T12">
        <v>109</v>
      </c>
      <c r="U12">
        <v>94</v>
      </c>
      <c r="V12">
        <v>339</v>
      </c>
      <c r="W12">
        <v>40</v>
      </c>
      <c r="X12">
        <v>50</v>
      </c>
      <c r="Y12">
        <v>62</v>
      </c>
      <c r="Z12">
        <v>367</v>
      </c>
      <c r="AA12">
        <v>428</v>
      </c>
      <c r="AB12">
        <v>366</v>
      </c>
      <c r="AC12">
        <v>54</v>
      </c>
      <c r="AD12">
        <v>323</v>
      </c>
      <c r="AE12">
        <v>51</v>
      </c>
      <c r="AF12">
        <v>334</v>
      </c>
      <c r="AG12">
        <v>63</v>
      </c>
      <c r="AH12">
        <v>2</v>
      </c>
      <c r="AI12">
        <v>270</v>
      </c>
      <c r="AJ12">
        <v>36</v>
      </c>
      <c r="AK12">
        <v>109</v>
      </c>
      <c r="AL12">
        <v>171</v>
      </c>
      <c r="AM12">
        <v>202</v>
      </c>
      <c r="AN12">
        <v>6</v>
      </c>
      <c r="AO12">
        <v>51</v>
      </c>
      <c r="AP12">
        <v>25</v>
      </c>
      <c r="AQ12">
        <v>35</v>
      </c>
      <c r="AR12">
        <v>22</v>
      </c>
      <c r="AS12">
        <v>23</v>
      </c>
      <c r="AT12">
        <v>43</v>
      </c>
      <c r="AU12">
        <v>34</v>
      </c>
      <c r="AV12">
        <v>39</v>
      </c>
      <c r="AW12">
        <v>12</v>
      </c>
      <c r="AX12">
        <v>39</v>
      </c>
      <c r="AY12">
        <v>49</v>
      </c>
      <c r="AZ12">
        <v>31</v>
      </c>
      <c r="BA12">
        <v>20</v>
      </c>
      <c r="BB12">
        <v>31</v>
      </c>
      <c r="BC12">
        <v>25</v>
      </c>
      <c r="BD12">
        <v>2</v>
      </c>
      <c r="BE12">
        <v>87</v>
      </c>
      <c r="BF12">
        <v>342</v>
      </c>
      <c r="BG12">
        <v>244</v>
      </c>
      <c r="BH12">
        <v>185</v>
      </c>
      <c r="BI12">
        <v>70</v>
      </c>
      <c r="BJ12">
        <v>76</v>
      </c>
      <c r="BK12">
        <v>74</v>
      </c>
      <c r="BL12">
        <v>15</v>
      </c>
      <c r="BM12">
        <v>51</v>
      </c>
      <c r="BN12">
        <v>119</v>
      </c>
      <c r="BO12">
        <v>162</v>
      </c>
      <c r="BP12">
        <v>98</v>
      </c>
      <c r="BQ12">
        <v>68</v>
      </c>
      <c r="BR12">
        <v>102</v>
      </c>
      <c r="BS12">
        <v>99</v>
      </c>
      <c r="BT12">
        <v>40</v>
      </c>
      <c r="BU12">
        <v>52</v>
      </c>
      <c r="BV12">
        <v>23</v>
      </c>
      <c r="BW12">
        <v>51</v>
      </c>
      <c r="BX12">
        <v>281</v>
      </c>
      <c r="BY12">
        <v>284</v>
      </c>
      <c r="BZ12">
        <v>248</v>
      </c>
    </row>
    <row r="13" spans="1:78" x14ac:dyDescent="0.25">
      <c r="B13" s="7">
        <v>7.0000000000000007E-2</v>
      </c>
      <c r="C13" s="7">
        <v>7.0000000000000007E-2</v>
      </c>
      <c r="D13" s="7">
        <v>0.09</v>
      </c>
      <c r="E13" s="7">
        <v>0.06</v>
      </c>
      <c r="F13" s="7">
        <v>0.08</v>
      </c>
      <c r="G13" s="7">
        <v>0.08</v>
      </c>
      <c r="H13" s="7">
        <v>0.06</v>
      </c>
      <c r="I13" s="7">
        <v>0.06</v>
      </c>
      <c r="J13" s="7">
        <v>7.0000000000000007E-2</v>
      </c>
      <c r="K13" s="7">
        <v>0.08</v>
      </c>
      <c r="L13" s="7">
        <v>0.08</v>
      </c>
      <c r="M13" s="7">
        <v>0.08</v>
      </c>
      <c r="N13" s="7">
        <v>7.0000000000000007E-2</v>
      </c>
      <c r="O13" s="7">
        <v>0.04</v>
      </c>
      <c r="P13" s="7">
        <v>0.04</v>
      </c>
      <c r="Q13" s="7">
        <v>0.1</v>
      </c>
      <c r="R13" s="7">
        <v>7.0000000000000007E-2</v>
      </c>
      <c r="S13" s="7">
        <v>0.06</v>
      </c>
      <c r="T13" s="7">
        <v>0.09</v>
      </c>
      <c r="U13" s="7">
        <v>0.1</v>
      </c>
      <c r="V13" s="7">
        <v>0.08</v>
      </c>
      <c r="W13" s="7">
        <v>7.0000000000000007E-2</v>
      </c>
      <c r="X13" s="7">
        <v>0.06</v>
      </c>
      <c r="Y13" s="7">
        <v>0.09</v>
      </c>
      <c r="Z13" s="7">
        <v>7.0000000000000007E-2</v>
      </c>
      <c r="AA13" s="7">
        <v>7.0000000000000007E-2</v>
      </c>
      <c r="AB13" s="7">
        <v>7.0000000000000007E-2</v>
      </c>
      <c r="AC13" s="7">
        <v>0.08</v>
      </c>
      <c r="AD13" s="7">
        <v>7.0000000000000007E-2</v>
      </c>
      <c r="AE13" s="7">
        <v>0.1</v>
      </c>
      <c r="AF13" s="7">
        <v>7.0000000000000007E-2</v>
      </c>
      <c r="AG13" s="7">
        <v>7.0000000000000007E-2</v>
      </c>
      <c r="AH13" s="7">
        <v>0.04</v>
      </c>
      <c r="AI13" s="7">
        <v>0.06</v>
      </c>
      <c r="AJ13" s="7">
        <v>7.0000000000000007E-2</v>
      </c>
      <c r="AK13" s="7">
        <v>0.11</v>
      </c>
      <c r="AL13" s="7">
        <v>7.0000000000000007E-2</v>
      </c>
      <c r="AM13" s="7">
        <v>7.0000000000000007E-2</v>
      </c>
      <c r="AN13" s="7">
        <v>0.1</v>
      </c>
      <c r="AO13" s="7">
        <v>7.0000000000000007E-2</v>
      </c>
      <c r="AP13" s="7">
        <v>0.04</v>
      </c>
      <c r="AQ13" s="7">
        <v>0.06</v>
      </c>
      <c r="AR13" s="7">
        <v>0.04</v>
      </c>
      <c r="AS13" s="7">
        <v>7.0000000000000007E-2</v>
      </c>
      <c r="AT13" s="7">
        <v>0.08</v>
      </c>
      <c r="AU13" s="7">
        <v>0.1</v>
      </c>
      <c r="AV13" s="7">
        <v>0.08</v>
      </c>
      <c r="AW13" s="7">
        <v>0.09</v>
      </c>
      <c r="AX13" s="7">
        <v>0.1</v>
      </c>
      <c r="AY13" s="7">
        <v>0.09</v>
      </c>
      <c r="AZ13" s="7">
        <v>7.0000000000000007E-2</v>
      </c>
      <c r="BA13" s="7">
        <v>7.0000000000000007E-2</v>
      </c>
      <c r="BB13" s="7">
        <v>7.0000000000000007E-2</v>
      </c>
      <c r="BC13" s="7">
        <v>0.08</v>
      </c>
      <c r="BD13" s="7">
        <v>0.09</v>
      </c>
      <c r="BE13" s="7">
        <v>0.1</v>
      </c>
      <c r="BF13" s="7">
        <v>7.0000000000000007E-2</v>
      </c>
      <c r="BG13" s="7">
        <v>7.0000000000000007E-2</v>
      </c>
      <c r="BH13" s="7">
        <v>7.0000000000000007E-2</v>
      </c>
      <c r="BI13" s="7">
        <v>0.05</v>
      </c>
      <c r="BJ13" s="7">
        <v>0.09</v>
      </c>
      <c r="BK13" s="7">
        <v>0.1</v>
      </c>
      <c r="BL13" s="7">
        <v>0.08</v>
      </c>
      <c r="BM13" s="7">
        <v>0.06</v>
      </c>
      <c r="BN13" s="7">
        <v>7.0000000000000007E-2</v>
      </c>
      <c r="BO13" s="7">
        <v>7.0000000000000007E-2</v>
      </c>
      <c r="BP13" s="7">
        <v>0.08</v>
      </c>
      <c r="BQ13" s="7">
        <v>7.0000000000000007E-2</v>
      </c>
      <c r="BR13" s="7">
        <v>0.06</v>
      </c>
      <c r="BS13" s="7">
        <v>0.06</v>
      </c>
      <c r="BT13" s="7">
        <v>0.09</v>
      </c>
      <c r="BU13" s="7">
        <v>0.1</v>
      </c>
      <c r="BV13" s="7">
        <v>0.08</v>
      </c>
      <c r="BW13" s="7">
        <v>7.0000000000000007E-2</v>
      </c>
      <c r="BX13" s="7">
        <v>7.0000000000000007E-2</v>
      </c>
      <c r="BY13" s="7">
        <v>7.0000000000000007E-2</v>
      </c>
      <c r="BZ13" s="7">
        <v>7.0000000000000007E-2</v>
      </c>
    </row>
    <row r="14" spans="1:78" x14ac:dyDescent="0.25">
      <c r="A14" t="s">
        <v>327</v>
      </c>
      <c r="B14">
        <v>1215</v>
      </c>
      <c r="C14">
        <v>1048</v>
      </c>
      <c r="D14">
        <v>108</v>
      </c>
      <c r="E14">
        <v>58</v>
      </c>
      <c r="F14">
        <v>289</v>
      </c>
      <c r="G14">
        <v>642</v>
      </c>
      <c r="H14">
        <v>283</v>
      </c>
      <c r="I14">
        <v>226</v>
      </c>
      <c r="J14">
        <v>389</v>
      </c>
      <c r="K14">
        <v>269</v>
      </c>
      <c r="L14">
        <v>331</v>
      </c>
      <c r="M14">
        <v>377</v>
      </c>
      <c r="N14">
        <v>705</v>
      </c>
      <c r="O14">
        <v>87</v>
      </c>
      <c r="P14">
        <v>46</v>
      </c>
      <c r="Q14">
        <v>183</v>
      </c>
      <c r="R14">
        <v>1032</v>
      </c>
      <c r="S14">
        <v>673</v>
      </c>
      <c r="T14">
        <v>280</v>
      </c>
      <c r="U14">
        <v>249</v>
      </c>
      <c r="V14">
        <v>949</v>
      </c>
      <c r="W14">
        <v>135</v>
      </c>
      <c r="X14">
        <v>129</v>
      </c>
      <c r="Y14">
        <v>138</v>
      </c>
      <c r="Z14">
        <v>1077</v>
      </c>
      <c r="AA14">
        <v>1208</v>
      </c>
      <c r="AB14">
        <v>1070</v>
      </c>
      <c r="AC14">
        <v>151</v>
      </c>
      <c r="AD14">
        <v>972</v>
      </c>
      <c r="AE14">
        <v>82</v>
      </c>
      <c r="AF14">
        <v>956</v>
      </c>
      <c r="AG14">
        <v>170</v>
      </c>
      <c r="AH14">
        <v>7</v>
      </c>
      <c r="AI14">
        <v>821</v>
      </c>
      <c r="AJ14">
        <v>104</v>
      </c>
      <c r="AK14">
        <v>265</v>
      </c>
      <c r="AL14">
        <v>462</v>
      </c>
      <c r="AM14">
        <v>600</v>
      </c>
      <c r="AN14">
        <v>4</v>
      </c>
      <c r="AO14">
        <v>142</v>
      </c>
      <c r="AP14">
        <v>139</v>
      </c>
      <c r="AQ14">
        <v>134</v>
      </c>
      <c r="AR14">
        <v>104</v>
      </c>
      <c r="AS14">
        <v>68</v>
      </c>
      <c r="AT14">
        <v>115</v>
      </c>
      <c r="AU14">
        <v>58</v>
      </c>
      <c r="AV14">
        <v>112</v>
      </c>
      <c r="AW14">
        <v>28</v>
      </c>
      <c r="AX14">
        <v>77</v>
      </c>
      <c r="AY14">
        <v>102</v>
      </c>
      <c r="AZ14">
        <v>75</v>
      </c>
      <c r="BA14">
        <v>36</v>
      </c>
      <c r="BB14">
        <v>86</v>
      </c>
      <c r="BC14">
        <v>73</v>
      </c>
      <c r="BD14">
        <v>9</v>
      </c>
      <c r="BE14">
        <v>148</v>
      </c>
      <c r="BF14">
        <v>1067</v>
      </c>
      <c r="BG14">
        <v>625</v>
      </c>
      <c r="BH14">
        <v>589</v>
      </c>
      <c r="BI14">
        <v>207</v>
      </c>
      <c r="BJ14">
        <v>170</v>
      </c>
      <c r="BK14">
        <v>179</v>
      </c>
      <c r="BL14">
        <v>37</v>
      </c>
      <c r="BM14">
        <v>123</v>
      </c>
      <c r="BN14">
        <v>310</v>
      </c>
      <c r="BO14">
        <v>472</v>
      </c>
      <c r="BP14">
        <v>309</v>
      </c>
      <c r="BQ14">
        <v>148</v>
      </c>
      <c r="BR14">
        <v>229</v>
      </c>
      <c r="BS14">
        <v>223</v>
      </c>
      <c r="BT14">
        <v>91</v>
      </c>
      <c r="BU14">
        <v>70</v>
      </c>
      <c r="BV14">
        <v>61</v>
      </c>
      <c r="BW14">
        <v>100</v>
      </c>
      <c r="BX14">
        <v>833</v>
      </c>
      <c r="BY14">
        <v>825</v>
      </c>
      <c r="BZ14">
        <v>737</v>
      </c>
    </row>
    <row r="15" spans="1:78" x14ac:dyDescent="0.25">
      <c r="B15" s="7">
        <v>0.2</v>
      </c>
      <c r="C15" s="7">
        <v>0.21</v>
      </c>
      <c r="D15" s="7">
        <v>0.19</v>
      </c>
      <c r="E15" s="7">
        <v>0.16</v>
      </c>
      <c r="F15" s="7">
        <v>0.25</v>
      </c>
      <c r="G15" s="7">
        <v>0.21</v>
      </c>
      <c r="H15" s="7">
        <v>0.17</v>
      </c>
      <c r="I15" s="7">
        <v>0.16</v>
      </c>
      <c r="J15" s="7">
        <v>0.21</v>
      </c>
      <c r="K15" s="7">
        <v>0.22</v>
      </c>
      <c r="L15" s="7">
        <v>0.23</v>
      </c>
      <c r="M15" s="7">
        <v>0.23</v>
      </c>
      <c r="N15" s="7">
        <v>0.2</v>
      </c>
      <c r="O15" s="7">
        <v>0.14000000000000001</v>
      </c>
      <c r="P15" s="7">
        <v>0.23</v>
      </c>
      <c r="Q15" s="7">
        <v>0.19</v>
      </c>
      <c r="R15" s="7">
        <v>0.2</v>
      </c>
      <c r="S15" s="7">
        <v>0.18</v>
      </c>
      <c r="T15" s="7">
        <v>0.23</v>
      </c>
      <c r="U15" s="7">
        <v>0.26</v>
      </c>
      <c r="V15" s="7">
        <v>0.21</v>
      </c>
      <c r="W15" s="7">
        <v>0.22</v>
      </c>
      <c r="X15" s="7">
        <v>0.15</v>
      </c>
      <c r="Y15" s="7">
        <v>0.19</v>
      </c>
      <c r="Z15" s="7">
        <v>0.2</v>
      </c>
      <c r="AA15" s="7">
        <v>0.2</v>
      </c>
      <c r="AB15" s="7">
        <v>0.2</v>
      </c>
      <c r="AC15" s="7">
        <v>0.21</v>
      </c>
      <c r="AD15" s="7">
        <v>0.21</v>
      </c>
      <c r="AE15" s="7">
        <v>0.16</v>
      </c>
      <c r="AF15" s="7">
        <v>0.2</v>
      </c>
      <c r="AG15" s="7">
        <v>0.18</v>
      </c>
      <c r="AH15" s="7">
        <v>0.19</v>
      </c>
      <c r="AI15" s="7">
        <v>0.19</v>
      </c>
      <c r="AJ15" s="7">
        <v>0.19</v>
      </c>
      <c r="AK15" s="7">
        <v>0.27</v>
      </c>
      <c r="AL15" s="7">
        <v>0.2</v>
      </c>
      <c r="AM15" s="7">
        <v>0.21</v>
      </c>
      <c r="AN15" s="7">
        <v>7.0000000000000007E-2</v>
      </c>
      <c r="AO15" s="7">
        <v>0.2</v>
      </c>
      <c r="AP15" s="7">
        <v>0.23</v>
      </c>
      <c r="AQ15" s="7">
        <v>0.24</v>
      </c>
      <c r="AR15" s="7">
        <v>0.19</v>
      </c>
      <c r="AS15" s="7">
        <v>0.21</v>
      </c>
      <c r="AT15" s="7">
        <v>0.21</v>
      </c>
      <c r="AU15" s="7">
        <v>0.17</v>
      </c>
      <c r="AV15" s="7">
        <v>0.23</v>
      </c>
      <c r="AW15" s="7">
        <v>0.19</v>
      </c>
      <c r="AX15" s="7">
        <v>0.19</v>
      </c>
      <c r="AY15" s="7">
        <v>0.19</v>
      </c>
      <c r="AZ15" s="7">
        <v>0.18</v>
      </c>
      <c r="BA15" s="7">
        <v>0.12</v>
      </c>
      <c r="BB15" s="7">
        <v>0.19</v>
      </c>
      <c r="BC15" s="7">
        <v>0.23</v>
      </c>
      <c r="BD15" s="7">
        <v>0.33</v>
      </c>
      <c r="BE15" s="7">
        <v>0.16</v>
      </c>
      <c r="BF15" s="7">
        <v>0.21</v>
      </c>
      <c r="BG15" s="7">
        <v>0.19</v>
      </c>
      <c r="BH15" s="7">
        <v>0.22</v>
      </c>
      <c r="BI15" s="7">
        <v>0.16</v>
      </c>
      <c r="BJ15" s="7">
        <v>0.2</v>
      </c>
      <c r="BK15" s="7">
        <v>0.23</v>
      </c>
      <c r="BL15" s="7">
        <v>0.18</v>
      </c>
      <c r="BM15" s="7">
        <v>0.14000000000000001</v>
      </c>
      <c r="BN15" s="7">
        <v>0.18</v>
      </c>
      <c r="BO15" s="7">
        <v>0.22</v>
      </c>
      <c r="BP15" s="7">
        <v>0.25</v>
      </c>
      <c r="BQ15" s="7">
        <v>0.15</v>
      </c>
      <c r="BR15" s="7">
        <v>0.15</v>
      </c>
      <c r="BS15" s="7">
        <v>0.15</v>
      </c>
      <c r="BT15" s="7">
        <v>0.2</v>
      </c>
      <c r="BU15" s="7">
        <v>0.13</v>
      </c>
      <c r="BV15" s="7">
        <v>0.21</v>
      </c>
      <c r="BW15" s="7">
        <v>0.13</v>
      </c>
      <c r="BX15" s="7">
        <v>0.21</v>
      </c>
      <c r="BY15" s="7">
        <v>0.21</v>
      </c>
      <c r="BZ15" s="7">
        <v>0.21</v>
      </c>
    </row>
    <row r="16" spans="1:78" x14ac:dyDescent="0.25">
      <c r="A16" t="s">
        <v>334</v>
      </c>
      <c r="B16">
        <v>830</v>
      </c>
      <c r="C16">
        <v>697</v>
      </c>
      <c r="D16">
        <v>66</v>
      </c>
      <c r="E16">
        <v>67</v>
      </c>
      <c r="F16">
        <v>222</v>
      </c>
      <c r="G16">
        <v>424</v>
      </c>
      <c r="H16">
        <v>183</v>
      </c>
      <c r="I16">
        <v>203</v>
      </c>
      <c r="J16">
        <v>240</v>
      </c>
      <c r="K16">
        <v>166</v>
      </c>
      <c r="L16">
        <v>222</v>
      </c>
      <c r="M16">
        <v>219</v>
      </c>
      <c r="N16">
        <v>441</v>
      </c>
      <c r="O16">
        <v>135</v>
      </c>
      <c r="P16">
        <v>34</v>
      </c>
      <c r="Q16">
        <v>111</v>
      </c>
      <c r="R16">
        <v>719</v>
      </c>
      <c r="S16">
        <v>465</v>
      </c>
      <c r="T16">
        <v>198</v>
      </c>
      <c r="U16">
        <v>157</v>
      </c>
      <c r="V16">
        <v>623</v>
      </c>
      <c r="W16">
        <v>82</v>
      </c>
      <c r="X16">
        <v>120</v>
      </c>
      <c r="Y16">
        <v>104</v>
      </c>
      <c r="Z16">
        <v>725</v>
      </c>
      <c r="AA16">
        <v>827</v>
      </c>
      <c r="AB16">
        <v>723</v>
      </c>
      <c r="AC16">
        <v>90</v>
      </c>
      <c r="AD16">
        <v>600</v>
      </c>
      <c r="AE16">
        <v>116</v>
      </c>
      <c r="AF16">
        <v>647</v>
      </c>
      <c r="AG16">
        <v>129</v>
      </c>
      <c r="AH16">
        <v>6</v>
      </c>
      <c r="AI16">
        <v>570</v>
      </c>
      <c r="AJ16">
        <v>90</v>
      </c>
      <c r="AK16">
        <v>142</v>
      </c>
      <c r="AL16">
        <v>309</v>
      </c>
      <c r="AM16">
        <v>392</v>
      </c>
      <c r="AN16">
        <v>10</v>
      </c>
      <c r="AO16">
        <v>112</v>
      </c>
      <c r="AP16">
        <v>75</v>
      </c>
      <c r="AQ16">
        <v>62</v>
      </c>
      <c r="AR16">
        <v>144</v>
      </c>
      <c r="AS16">
        <v>34</v>
      </c>
      <c r="AT16">
        <v>43</v>
      </c>
      <c r="AU16">
        <v>49</v>
      </c>
      <c r="AV16">
        <v>75</v>
      </c>
      <c r="AW16">
        <v>17</v>
      </c>
      <c r="AX16">
        <v>49</v>
      </c>
      <c r="AY16">
        <v>61</v>
      </c>
      <c r="AZ16">
        <v>61</v>
      </c>
      <c r="BA16">
        <v>55</v>
      </c>
      <c r="BB16">
        <v>69</v>
      </c>
      <c r="BC16">
        <v>36</v>
      </c>
      <c r="BD16">
        <v>0</v>
      </c>
      <c r="BE16">
        <v>137</v>
      </c>
      <c r="BF16">
        <v>693</v>
      </c>
      <c r="BG16">
        <v>419</v>
      </c>
      <c r="BH16">
        <v>410</v>
      </c>
      <c r="BI16">
        <v>172</v>
      </c>
      <c r="BJ16">
        <v>96</v>
      </c>
      <c r="BK16">
        <v>88</v>
      </c>
      <c r="BL16">
        <v>30</v>
      </c>
      <c r="BM16">
        <v>120</v>
      </c>
      <c r="BN16">
        <v>213</v>
      </c>
      <c r="BO16">
        <v>292</v>
      </c>
      <c r="BP16">
        <v>204</v>
      </c>
      <c r="BQ16">
        <v>137</v>
      </c>
      <c r="BR16">
        <v>222</v>
      </c>
      <c r="BS16">
        <v>218</v>
      </c>
      <c r="BT16">
        <v>73</v>
      </c>
      <c r="BU16">
        <v>77</v>
      </c>
      <c r="BV16">
        <v>36</v>
      </c>
      <c r="BW16">
        <v>107</v>
      </c>
      <c r="BX16">
        <v>523</v>
      </c>
      <c r="BY16">
        <v>521</v>
      </c>
      <c r="BZ16">
        <v>457</v>
      </c>
    </row>
    <row r="17" spans="1:78" x14ac:dyDescent="0.25">
      <c r="B17" s="7">
        <v>0.14000000000000001</v>
      </c>
      <c r="C17" s="7">
        <v>0.14000000000000001</v>
      </c>
      <c r="D17" s="7">
        <v>0.12</v>
      </c>
      <c r="E17" s="7">
        <v>0.19</v>
      </c>
      <c r="F17" s="7">
        <v>0.19</v>
      </c>
      <c r="G17" s="7">
        <v>0.14000000000000001</v>
      </c>
      <c r="H17" s="7">
        <v>0.11</v>
      </c>
      <c r="I17" s="7">
        <v>0.14000000000000001</v>
      </c>
      <c r="J17" s="7">
        <v>0.13</v>
      </c>
      <c r="K17" s="7">
        <v>0.13</v>
      </c>
      <c r="L17" s="7">
        <v>0.16</v>
      </c>
      <c r="M17" s="7">
        <v>0.13</v>
      </c>
      <c r="N17" s="7">
        <v>0.13</v>
      </c>
      <c r="O17" s="7">
        <v>0.21</v>
      </c>
      <c r="P17" s="7">
        <v>0.17</v>
      </c>
      <c r="Q17" s="7">
        <v>0.12</v>
      </c>
      <c r="R17" s="7">
        <v>0.14000000000000001</v>
      </c>
      <c r="S17" s="7">
        <v>0.13</v>
      </c>
      <c r="T17" s="7">
        <v>0.16</v>
      </c>
      <c r="U17" s="7">
        <v>0.16</v>
      </c>
      <c r="V17" s="7">
        <v>0.14000000000000001</v>
      </c>
      <c r="W17" s="7">
        <v>0.14000000000000001</v>
      </c>
      <c r="X17" s="7">
        <v>0.14000000000000001</v>
      </c>
      <c r="Y17" s="7">
        <v>0.15</v>
      </c>
      <c r="Z17" s="7">
        <v>0.14000000000000001</v>
      </c>
      <c r="AA17" s="7">
        <v>0.14000000000000001</v>
      </c>
      <c r="AB17" s="7">
        <v>0.14000000000000001</v>
      </c>
      <c r="AC17" s="7">
        <v>0.13</v>
      </c>
      <c r="AD17" s="7">
        <v>0.13</v>
      </c>
      <c r="AE17" s="7">
        <v>0.22</v>
      </c>
      <c r="AF17" s="7">
        <v>0.14000000000000001</v>
      </c>
      <c r="AG17" s="7">
        <v>0.14000000000000001</v>
      </c>
      <c r="AH17" s="7">
        <v>0.16</v>
      </c>
      <c r="AI17" s="7">
        <v>0.13</v>
      </c>
      <c r="AJ17" s="7">
        <v>0.16</v>
      </c>
      <c r="AK17" s="7">
        <v>0.14000000000000001</v>
      </c>
      <c r="AL17" s="7">
        <v>0.13</v>
      </c>
      <c r="AM17" s="7">
        <v>0.14000000000000001</v>
      </c>
      <c r="AN17" s="7">
        <v>0.18</v>
      </c>
      <c r="AO17" s="7">
        <v>0.16</v>
      </c>
      <c r="AP17" s="7">
        <v>0.13</v>
      </c>
      <c r="AQ17" s="7">
        <v>0.11</v>
      </c>
      <c r="AR17" s="7">
        <v>0.26</v>
      </c>
      <c r="AS17" s="7">
        <v>0.11</v>
      </c>
      <c r="AT17" s="7">
        <v>0.08</v>
      </c>
      <c r="AU17" s="7">
        <v>0.14000000000000001</v>
      </c>
      <c r="AV17" s="7">
        <v>0.15</v>
      </c>
      <c r="AW17" s="7">
        <v>0.12</v>
      </c>
      <c r="AX17" s="7">
        <v>0.12</v>
      </c>
      <c r="AY17" s="7">
        <v>0.11</v>
      </c>
      <c r="AZ17" s="7">
        <v>0.15</v>
      </c>
      <c r="BA17" s="7">
        <v>0.19</v>
      </c>
      <c r="BB17" s="7">
        <v>0.16</v>
      </c>
      <c r="BC17" s="7">
        <v>0.12</v>
      </c>
      <c r="BD17" t="s">
        <v>108</v>
      </c>
      <c r="BE17" s="7">
        <v>0.15</v>
      </c>
      <c r="BF17" s="7">
        <v>0.14000000000000001</v>
      </c>
      <c r="BG17" s="7">
        <v>0.13</v>
      </c>
      <c r="BH17" s="7">
        <v>0.15</v>
      </c>
      <c r="BI17" s="7">
        <v>0.13</v>
      </c>
      <c r="BJ17" s="7">
        <v>0.11</v>
      </c>
      <c r="BK17" s="7">
        <v>0.12</v>
      </c>
      <c r="BL17" s="7">
        <v>0.15</v>
      </c>
      <c r="BM17" s="7">
        <v>0.14000000000000001</v>
      </c>
      <c r="BN17" s="7">
        <v>0.13</v>
      </c>
      <c r="BO17" s="7">
        <v>0.14000000000000001</v>
      </c>
      <c r="BP17" s="7">
        <v>0.16</v>
      </c>
      <c r="BQ17" s="7">
        <v>0.14000000000000001</v>
      </c>
      <c r="BR17" s="7">
        <v>0.14000000000000001</v>
      </c>
      <c r="BS17" s="7">
        <v>0.14000000000000001</v>
      </c>
      <c r="BT17" s="7">
        <v>0.16</v>
      </c>
      <c r="BU17" s="7">
        <v>0.14000000000000001</v>
      </c>
      <c r="BV17" s="7">
        <v>0.12</v>
      </c>
      <c r="BW17" s="7">
        <v>0.14000000000000001</v>
      </c>
      <c r="BX17" s="7">
        <v>0.13</v>
      </c>
      <c r="BY17" s="7">
        <v>0.13</v>
      </c>
      <c r="BZ17" s="7">
        <v>0.13</v>
      </c>
    </row>
    <row r="18" spans="1:78" x14ac:dyDescent="0.25">
      <c r="A18" t="s">
        <v>329</v>
      </c>
      <c r="B18">
        <v>2090</v>
      </c>
      <c r="C18">
        <v>1798</v>
      </c>
      <c r="D18">
        <v>170</v>
      </c>
      <c r="E18">
        <v>122</v>
      </c>
      <c r="F18">
        <v>352</v>
      </c>
      <c r="G18">
        <v>1067</v>
      </c>
      <c r="H18">
        <v>671</v>
      </c>
      <c r="I18">
        <v>566</v>
      </c>
      <c r="J18">
        <v>649</v>
      </c>
      <c r="K18">
        <v>430</v>
      </c>
      <c r="L18">
        <v>445</v>
      </c>
      <c r="M18">
        <v>578</v>
      </c>
      <c r="N18">
        <v>1261</v>
      </c>
      <c r="O18">
        <v>195</v>
      </c>
      <c r="P18">
        <v>57</v>
      </c>
      <c r="Q18">
        <v>329</v>
      </c>
      <c r="R18">
        <v>1761</v>
      </c>
      <c r="S18">
        <v>1403</v>
      </c>
      <c r="T18">
        <v>374</v>
      </c>
      <c r="U18">
        <v>283</v>
      </c>
      <c r="V18">
        <v>1540</v>
      </c>
      <c r="W18">
        <v>210</v>
      </c>
      <c r="X18">
        <v>335</v>
      </c>
      <c r="Y18">
        <v>226</v>
      </c>
      <c r="Z18">
        <v>1864</v>
      </c>
      <c r="AA18">
        <v>2086</v>
      </c>
      <c r="AB18">
        <v>1860</v>
      </c>
      <c r="AC18">
        <v>239</v>
      </c>
      <c r="AD18">
        <v>1689</v>
      </c>
      <c r="AE18">
        <v>145</v>
      </c>
      <c r="AF18">
        <v>1618</v>
      </c>
      <c r="AG18">
        <v>343</v>
      </c>
      <c r="AH18">
        <v>18</v>
      </c>
      <c r="AI18">
        <v>1634</v>
      </c>
      <c r="AJ18">
        <v>174</v>
      </c>
      <c r="AK18">
        <v>264</v>
      </c>
      <c r="AL18">
        <v>807</v>
      </c>
      <c r="AM18">
        <v>1025</v>
      </c>
      <c r="AN18">
        <v>27</v>
      </c>
      <c r="AO18">
        <v>228</v>
      </c>
      <c r="AP18">
        <v>207</v>
      </c>
      <c r="AQ18">
        <v>253</v>
      </c>
      <c r="AR18">
        <v>147</v>
      </c>
      <c r="AS18">
        <v>108</v>
      </c>
      <c r="AT18">
        <v>228</v>
      </c>
      <c r="AU18">
        <v>133</v>
      </c>
      <c r="AV18">
        <v>157</v>
      </c>
      <c r="AW18">
        <v>44</v>
      </c>
      <c r="AX18">
        <v>123</v>
      </c>
      <c r="AY18">
        <v>153</v>
      </c>
      <c r="AZ18">
        <v>149</v>
      </c>
      <c r="BA18">
        <v>116</v>
      </c>
      <c r="BB18">
        <v>170</v>
      </c>
      <c r="BC18">
        <v>93</v>
      </c>
      <c r="BD18">
        <v>10</v>
      </c>
      <c r="BE18">
        <v>310</v>
      </c>
      <c r="BF18">
        <v>1780</v>
      </c>
      <c r="BG18">
        <v>1201</v>
      </c>
      <c r="BH18">
        <v>889</v>
      </c>
      <c r="BI18">
        <v>502</v>
      </c>
      <c r="BJ18">
        <v>311</v>
      </c>
      <c r="BK18">
        <v>266</v>
      </c>
      <c r="BL18">
        <v>78</v>
      </c>
      <c r="BM18">
        <v>338</v>
      </c>
      <c r="BN18">
        <v>616</v>
      </c>
      <c r="BO18">
        <v>761</v>
      </c>
      <c r="BP18">
        <v>375</v>
      </c>
      <c r="BQ18">
        <v>361</v>
      </c>
      <c r="BR18">
        <v>575</v>
      </c>
      <c r="BS18">
        <v>549</v>
      </c>
      <c r="BT18">
        <v>147</v>
      </c>
      <c r="BU18">
        <v>193</v>
      </c>
      <c r="BV18">
        <v>96</v>
      </c>
      <c r="BW18">
        <v>276</v>
      </c>
      <c r="BX18">
        <v>1424</v>
      </c>
      <c r="BY18">
        <v>1430</v>
      </c>
      <c r="BZ18">
        <v>1247</v>
      </c>
    </row>
    <row r="19" spans="1:78" x14ac:dyDescent="0.25">
      <c r="B19" s="7">
        <v>0.35</v>
      </c>
      <c r="C19" s="7">
        <v>0.35</v>
      </c>
      <c r="D19" s="7">
        <v>0.3</v>
      </c>
      <c r="E19" s="7">
        <v>0.34</v>
      </c>
      <c r="F19" s="7">
        <v>0.3</v>
      </c>
      <c r="G19" s="7">
        <v>0.34</v>
      </c>
      <c r="H19" s="7">
        <v>0.39</v>
      </c>
      <c r="I19" s="7">
        <v>0.39</v>
      </c>
      <c r="J19" s="7">
        <v>0.34</v>
      </c>
      <c r="K19" s="7">
        <v>0.35</v>
      </c>
      <c r="L19" s="7">
        <v>0.32</v>
      </c>
      <c r="M19" s="7">
        <v>0.35</v>
      </c>
      <c r="N19" s="7">
        <v>0.36</v>
      </c>
      <c r="O19" s="7">
        <v>0.3</v>
      </c>
      <c r="P19" s="7">
        <v>0.3</v>
      </c>
      <c r="Q19" s="7">
        <v>0.35</v>
      </c>
      <c r="R19" s="7">
        <v>0.35</v>
      </c>
      <c r="S19" s="7">
        <v>0.38</v>
      </c>
      <c r="T19" s="7">
        <v>0.3</v>
      </c>
      <c r="U19" s="7">
        <v>0.28999999999999998</v>
      </c>
      <c r="V19" s="7">
        <v>0.35</v>
      </c>
      <c r="W19" s="7">
        <v>0.35</v>
      </c>
      <c r="X19" s="7">
        <v>0.39</v>
      </c>
      <c r="Y19" s="7">
        <v>0.32</v>
      </c>
      <c r="Z19" s="7">
        <v>0.35</v>
      </c>
      <c r="AA19" s="7">
        <v>0.35</v>
      </c>
      <c r="AB19" s="7">
        <v>0.35</v>
      </c>
      <c r="AC19" s="7">
        <v>0.33</v>
      </c>
      <c r="AD19" s="7">
        <v>0.36</v>
      </c>
      <c r="AE19" s="7">
        <v>0.28000000000000003</v>
      </c>
      <c r="AF19" s="7">
        <v>0.34</v>
      </c>
      <c r="AG19" s="7">
        <v>0.37</v>
      </c>
      <c r="AH19" s="7">
        <v>0.46</v>
      </c>
      <c r="AI19" s="7">
        <v>0.38</v>
      </c>
      <c r="AJ19" s="7">
        <v>0.32</v>
      </c>
      <c r="AK19" s="7">
        <v>0.27</v>
      </c>
      <c r="AL19" s="7">
        <v>0.34</v>
      </c>
      <c r="AM19" s="7">
        <v>0.36</v>
      </c>
      <c r="AN19" s="7">
        <v>0.45</v>
      </c>
      <c r="AO19" s="7">
        <v>0.32</v>
      </c>
      <c r="AP19" s="7">
        <v>0.35</v>
      </c>
      <c r="AQ19" s="7">
        <v>0.45</v>
      </c>
      <c r="AR19" s="7">
        <v>0.27</v>
      </c>
      <c r="AS19" s="7">
        <v>0.34</v>
      </c>
      <c r="AT19" s="7">
        <v>0.41</v>
      </c>
      <c r="AU19" s="7">
        <v>0.38</v>
      </c>
      <c r="AV19" s="7">
        <v>0.32</v>
      </c>
      <c r="AW19" s="7">
        <v>0.3</v>
      </c>
      <c r="AX19" s="7">
        <v>0.3</v>
      </c>
      <c r="AY19" s="7">
        <v>0.28999999999999998</v>
      </c>
      <c r="AZ19" s="7">
        <v>0.36</v>
      </c>
      <c r="BA19" s="7">
        <v>0.39</v>
      </c>
      <c r="BB19" s="7">
        <v>0.38</v>
      </c>
      <c r="BC19" s="7">
        <v>0.3</v>
      </c>
      <c r="BD19" s="7">
        <v>0.39</v>
      </c>
      <c r="BE19" s="7">
        <v>0.34</v>
      </c>
      <c r="BF19" s="7">
        <v>0.35</v>
      </c>
      <c r="BG19" s="7">
        <v>0.36</v>
      </c>
      <c r="BH19" s="7">
        <v>0.33</v>
      </c>
      <c r="BI19" s="7">
        <v>0.39</v>
      </c>
      <c r="BJ19" s="7">
        <v>0.36</v>
      </c>
      <c r="BK19" s="7">
        <v>0.35</v>
      </c>
      <c r="BL19" s="7">
        <v>0.39</v>
      </c>
      <c r="BM19" s="7">
        <v>0.38</v>
      </c>
      <c r="BN19" s="7">
        <v>0.37</v>
      </c>
      <c r="BO19" s="7">
        <v>0.35</v>
      </c>
      <c r="BP19" s="7">
        <v>0.3</v>
      </c>
      <c r="BQ19" s="7">
        <v>0.36</v>
      </c>
      <c r="BR19" s="7">
        <v>0.37</v>
      </c>
      <c r="BS19" s="7">
        <v>0.36</v>
      </c>
      <c r="BT19" s="7">
        <v>0.33</v>
      </c>
      <c r="BU19" s="7">
        <v>0.36</v>
      </c>
      <c r="BV19" s="7">
        <v>0.33</v>
      </c>
      <c r="BW19" s="7">
        <v>0.36</v>
      </c>
      <c r="BX19" s="7">
        <v>0.36</v>
      </c>
      <c r="BY19" s="7">
        <v>0.36</v>
      </c>
      <c r="BZ19" s="7">
        <v>0.36</v>
      </c>
    </row>
    <row r="20" spans="1:78" x14ac:dyDescent="0.25">
      <c r="A20" t="s">
        <v>1029</v>
      </c>
      <c r="B20">
        <v>1336</v>
      </c>
      <c r="C20">
        <v>1099</v>
      </c>
      <c r="D20">
        <v>155</v>
      </c>
      <c r="E20">
        <v>82</v>
      </c>
      <c r="F20">
        <v>192</v>
      </c>
      <c r="G20">
        <v>695</v>
      </c>
      <c r="H20">
        <v>448</v>
      </c>
      <c r="I20">
        <v>367</v>
      </c>
      <c r="J20">
        <v>457</v>
      </c>
      <c r="K20">
        <v>251</v>
      </c>
      <c r="L20">
        <v>261</v>
      </c>
      <c r="M20">
        <v>331</v>
      </c>
      <c r="N20">
        <v>801</v>
      </c>
      <c r="O20">
        <v>163</v>
      </c>
      <c r="P20">
        <v>39</v>
      </c>
      <c r="Q20">
        <v>221</v>
      </c>
      <c r="R20">
        <v>1114</v>
      </c>
      <c r="S20">
        <v>890</v>
      </c>
      <c r="T20">
        <v>249</v>
      </c>
      <c r="U20">
        <v>169</v>
      </c>
      <c r="V20">
        <v>968</v>
      </c>
      <c r="W20">
        <v>138</v>
      </c>
      <c r="X20">
        <v>222</v>
      </c>
      <c r="Y20">
        <v>175</v>
      </c>
      <c r="Z20">
        <v>1161</v>
      </c>
      <c r="AA20">
        <v>1334</v>
      </c>
      <c r="AB20">
        <v>1159</v>
      </c>
      <c r="AC20">
        <v>173</v>
      </c>
      <c r="AD20">
        <v>1048</v>
      </c>
      <c r="AE20">
        <v>108</v>
      </c>
      <c r="AF20">
        <v>1074</v>
      </c>
      <c r="AG20">
        <v>205</v>
      </c>
      <c r="AH20">
        <v>6</v>
      </c>
      <c r="AI20">
        <v>1005</v>
      </c>
      <c r="AJ20">
        <v>134</v>
      </c>
      <c r="AK20">
        <v>182</v>
      </c>
      <c r="AL20">
        <v>587</v>
      </c>
      <c r="AM20">
        <v>584</v>
      </c>
      <c r="AN20">
        <v>11</v>
      </c>
      <c r="AO20">
        <v>151</v>
      </c>
      <c r="AP20">
        <v>130</v>
      </c>
      <c r="AQ20">
        <v>80</v>
      </c>
      <c r="AR20">
        <v>110</v>
      </c>
      <c r="AS20">
        <v>82</v>
      </c>
      <c r="AT20">
        <v>125</v>
      </c>
      <c r="AU20">
        <v>70</v>
      </c>
      <c r="AV20">
        <v>105</v>
      </c>
      <c r="AW20">
        <v>43</v>
      </c>
      <c r="AX20">
        <v>112</v>
      </c>
      <c r="AY20">
        <v>164</v>
      </c>
      <c r="AZ20">
        <v>95</v>
      </c>
      <c r="BA20">
        <v>63</v>
      </c>
      <c r="BB20">
        <v>77</v>
      </c>
      <c r="BC20">
        <v>76</v>
      </c>
      <c r="BD20">
        <v>3</v>
      </c>
      <c r="BE20">
        <v>204</v>
      </c>
      <c r="BF20">
        <v>1131</v>
      </c>
      <c r="BG20">
        <v>780</v>
      </c>
      <c r="BH20">
        <v>556</v>
      </c>
      <c r="BI20">
        <v>336</v>
      </c>
      <c r="BJ20">
        <v>209</v>
      </c>
      <c r="BK20">
        <v>155</v>
      </c>
      <c r="BL20">
        <v>38</v>
      </c>
      <c r="BM20">
        <v>248</v>
      </c>
      <c r="BN20">
        <v>405</v>
      </c>
      <c r="BO20">
        <v>460</v>
      </c>
      <c r="BP20">
        <v>223</v>
      </c>
      <c r="BQ20">
        <v>281</v>
      </c>
      <c r="BR20">
        <v>429</v>
      </c>
      <c r="BS20">
        <v>424</v>
      </c>
      <c r="BT20">
        <v>90</v>
      </c>
      <c r="BU20">
        <v>136</v>
      </c>
      <c r="BV20">
        <v>75</v>
      </c>
      <c r="BW20">
        <v>215</v>
      </c>
      <c r="BX20">
        <v>900</v>
      </c>
      <c r="BY20">
        <v>924</v>
      </c>
      <c r="BZ20">
        <v>779</v>
      </c>
    </row>
    <row r="21" spans="1:78" x14ac:dyDescent="0.25">
      <c r="B21" s="7">
        <v>0.22</v>
      </c>
      <c r="C21" s="7">
        <v>0.22</v>
      </c>
      <c r="D21" s="7">
        <v>0.28000000000000003</v>
      </c>
      <c r="E21" s="7">
        <v>0.23</v>
      </c>
      <c r="F21" s="7">
        <v>0.16</v>
      </c>
      <c r="G21" s="7">
        <v>0.22</v>
      </c>
      <c r="H21" s="7">
        <v>0.26</v>
      </c>
      <c r="I21" s="7">
        <v>0.25</v>
      </c>
      <c r="J21" s="7">
        <v>0.24</v>
      </c>
      <c r="K21" s="7">
        <v>0.2</v>
      </c>
      <c r="L21" s="7">
        <v>0.19</v>
      </c>
      <c r="M21" s="7">
        <v>0.2</v>
      </c>
      <c r="N21" s="7">
        <v>0.23</v>
      </c>
      <c r="O21" s="7">
        <v>0.25</v>
      </c>
      <c r="P21" s="7">
        <v>0.2</v>
      </c>
      <c r="Q21" s="7">
        <v>0.23</v>
      </c>
      <c r="R21" s="7">
        <v>0.22</v>
      </c>
      <c r="S21" s="7">
        <v>0.24</v>
      </c>
      <c r="T21" s="7">
        <v>0.2</v>
      </c>
      <c r="U21" s="7">
        <v>0.17</v>
      </c>
      <c r="V21" s="7">
        <v>0.22</v>
      </c>
      <c r="W21" s="7">
        <v>0.23</v>
      </c>
      <c r="X21" s="7">
        <v>0.26</v>
      </c>
      <c r="Y21" s="7">
        <v>0.24</v>
      </c>
      <c r="Z21" s="7">
        <v>0.22</v>
      </c>
      <c r="AA21" s="7">
        <v>0.22</v>
      </c>
      <c r="AB21" s="7">
        <v>0.22</v>
      </c>
      <c r="AC21" s="7">
        <v>0.24</v>
      </c>
      <c r="AD21" s="7">
        <v>0.22</v>
      </c>
      <c r="AE21" s="7">
        <v>0.21</v>
      </c>
      <c r="AF21" s="7">
        <v>0.23</v>
      </c>
      <c r="AG21" s="7">
        <v>0.22</v>
      </c>
      <c r="AH21" s="7">
        <v>0.15</v>
      </c>
      <c r="AI21" s="7">
        <v>0.23</v>
      </c>
      <c r="AJ21" s="7">
        <v>0.24</v>
      </c>
      <c r="AK21" s="7">
        <v>0.19</v>
      </c>
      <c r="AL21" s="7">
        <v>0.25</v>
      </c>
      <c r="AM21" s="7">
        <v>0.21</v>
      </c>
      <c r="AN21" s="7">
        <v>0.18</v>
      </c>
      <c r="AO21" s="7">
        <v>0.22</v>
      </c>
      <c r="AP21" s="7">
        <v>0.22</v>
      </c>
      <c r="AQ21" s="7">
        <v>0.14000000000000001</v>
      </c>
      <c r="AR21" s="7">
        <v>0.2</v>
      </c>
      <c r="AS21" s="7">
        <v>0.26</v>
      </c>
      <c r="AT21" s="7">
        <v>0.23</v>
      </c>
      <c r="AU21" s="7">
        <v>0.2</v>
      </c>
      <c r="AV21" s="7">
        <v>0.22</v>
      </c>
      <c r="AW21" s="7">
        <v>0.3</v>
      </c>
      <c r="AX21" s="7">
        <v>0.27</v>
      </c>
      <c r="AY21" s="7">
        <v>0.31</v>
      </c>
      <c r="AZ21" s="7">
        <v>0.23</v>
      </c>
      <c r="BA21" s="7">
        <v>0.21</v>
      </c>
      <c r="BB21" s="7">
        <v>0.17</v>
      </c>
      <c r="BC21" s="7">
        <v>0.24</v>
      </c>
      <c r="BD21" s="7">
        <v>0.12</v>
      </c>
      <c r="BE21" s="7">
        <v>0.23</v>
      </c>
      <c r="BF21" s="7">
        <v>0.22</v>
      </c>
      <c r="BG21" s="7">
        <v>0.24</v>
      </c>
      <c r="BH21" s="7">
        <v>0.21</v>
      </c>
      <c r="BI21" s="7">
        <v>0.26</v>
      </c>
      <c r="BJ21" s="7">
        <v>0.24</v>
      </c>
      <c r="BK21" s="7">
        <v>0.2</v>
      </c>
      <c r="BL21" s="7">
        <v>0.19</v>
      </c>
      <c r="BM21" s="7">
        <v>0.28000000000000003</v>
      </c>
      <c r="BN21" s="7">
        <v>0.24</v>
      </c>
      <c r="BO21" s="7">
        <v>0.21</v>
      </c>
      <c r="BP21" s="7">
        <v>0.18</v>
      </c>
      <c r="BQ21" s="7">
        <v>0.28000000000000003</v>
      </c>
      <c r="BR21" s="7">
        <v>0.27</v>
      </c>
      <c r="BS21" s="7">
        <v>0.28000000000000003</v>
      </c>
      <c r="BT21" s="7">
        <v>0.2</v>
      </c>
      <c r="BU21" s="7">
        <v>0.25</v>
      </c>
      <c r="BV21" s="7">
        <v>0.25</v>
      </c>
      <c r="BW21" s="7">
        <v>0.28000000000000003</v>
      </c>
      <c r="BX21" s="7">
        <v>0.23</v>
      </c>
      <c r="BY21" s="7">
        <v>0.23</v>
      </c>
      <c r="BZ21" s="7">
        <v>0.22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1644</v>
      </c>
      <c r="C24">
        <v>1404</v>
      </c>
      <c r="D24">
        <v>159</v>
      </c>
      <c r="E24">
        <v>80</v>
      </c>
      <c r="F24">
        <v>387</v>
      </c>
      <c r="G24">
        <v>879</v>
      </c>
      <c r="H24">
        <v>378</v>
      </c>
      <c r="I24">
        <v>307</v>
      </c>
      <c r="J24">
        <v>528</v>
      </c>
      <c r="K24">
        <v>363</v>
      </c>
      <c r="L24">
        <v>446</v>
      </c>
      <c r="M24">
        <v>510</v>
      </c>
      <c r="N24">
        <v>967</v>
      </c>
      <c r="O24">
        <v>114</v>
      </c>
      <c r="P24">
        <v>53</v>
      </c>
      <c r="Q24">
        <v>281</v>
      </c>
      <c r="R24">
        <v>1363</v>
      </c>
      <c r="S24">
        <v>889</v>
      </c>
      <c r="T24">
        <v>389</v>
      </c>
      <c r="U24">
        <v>343</v>
      </c>
      <c r="V24">
        <v>1289</v>
      </c>
      <c r="W24">
        <v>174</v>
      </c>
      <c r="X24">
        <v>179</v>
      </c>
      <c r="Y24">
        <v>200</v>
      </c>
      <c r="Z24">
        <v>1444</v>
      </c>
      <c r="AA24">
        <v>1636</v>
      </c>
      <c r="AB24">
        <v>1436</v>
      </c>
      <c r="AC24">
        <v>205</v>
      </c>
      <c r="AD24">
        <v>1295</v>
      </c>
      <c r="AE24">
        <v>132</v>
      </c>
      <c r="AF24">
        <v>1291</v>
      </c>
      <c r="AG24">
        <v>233</v>
      </c>
      <c r="AH24">
        <v>9</v>
      </c>
      <c r="AI24">
        <v>1091</v>
      </c>
      <c r="AJ24">
        <v>140</v>
      </c>
      <c r="AK24">
        <v>374</v>
      </c>
      <c r="AL24">
        <v>633</v>
      </c>
      <c r="AM24">
        <v>802</v>
      </c>
      <c r="AN24">
        <v>10</v>
      </c>
      <c r="AO24">
        <v>193</v>
      </c>
      <c r="AP24">
        <v>164</v>
      </c>
      <c r="AQ24">
        <v>168</v>
      </c>
      <c r="AR24">
        <v>126</v>
      </c>
      <c r="AS24">
        <v>91</v>
      </c>
      <c r="AT24">
        <v>159</v>
      </c>
      <c r="AU24">
        <v>92</v>
      </c>
      <c r="AV24">
        <v>151</v>
      </c>
      <c r="AW24">
        <v>40</v>
      </c>
      <c r="AX24">
        <v>116</v>
      </c>
      <c r="AY24">
        <v>151</v>
      </c>
      <c r="AZ24">
        <v>106</v>
      </c>
      <c r="BA24">
        <v>56</v>
      </c>
      <c r="BB24">
        <v>117</v>
      </c>
      <c r="BC24">
        <v>98</v>
      </c>
      <c r="BD24">
        <v>11</v>
      </c>
      <c r="BE24">
        <v>235</v>
      </c>
      <c r="BF24">
        <v>1409</v>
      </c>
      <c r="BG24">
        <v>869</v>
      </c>
      <c r="BH24">
        <v>775</v>
      </c>
      <c r="BI24">
        <v>277</v>
      </c>
      <c r="BJ24">
        <v>246</v>
      </c>
      <c r="BK24">
        <v>252</v>
      </c>
      <c r="BL24">
        <v>52</v>
      </c>
      <c r="BM24">
        <v>174</v>
      </c>
      <c r="BN24">
        <v>429</v>
      </c>
      <c r="BO24">
        <v>634</v>
      </c>
      <c r="BP24">
        <v>407</v>
      </c>
      <c r="BQ24">
        <v>216</v>
      </c>
      <c r="BR24">
        <v>331</v>
      </c>
      <c r="BS24">
        <v>322</v>
      </c>
      <c r="BT24">
        <v>131</v>
      </c>
      <c r="BU24">
        <v>122</v>
      </c>
      <c r="BV24">
        <v>84</v>
      </c>
      <c r="BW24">
        <v>151</v>
      </c>
      <c r="BX24">
        <v>1114</v>
      </c>
      <c r="BY24">
        <v>1109</v>
      </c>
      <c r="BZ24">
        <v>986</v>
      </c>
    </row>
    <row r="25" spans="1:78" x14ac:dyDescent="0.25">
      <c r="B25" s="7">
        <v>0.27</v>
      </c>
      <c r="C25" s="7">
        <v>0.28000000000000003</v>
      </c>
      <c r="D25" s="7">
        <v>0.28000000000000003</v>
      </c>
      <c r="E25" s="7">
        <v>0.23</v>
      </c>
      <c r="F25" s="7">
        <v>0.33</v>
      </c>
      <c r="G25" s="7">
        <v>0.28000000000000003</v>
      </c>
      <c r="H25" s="7">
        <v>0.22</v>
      </c>
      <c r="I25" s="7">
        <v>0.21</v>
      </c>
      <c r="J25" s="7">
        <v>0.28000000000000003</v>
      </c>
      <c r="K25" s="7">
        <v>0.3</v>
      </c>
      <c r="L25" s="7">
        <v>0.32</v>
      </c>
      <c r="M25" s="7">
        <v>0.31</v>
      </c>
      <c r="N25" s="7">
        <v>0.28000000000000003</v>
      </c>
      <c r="O25" s="7">
        <v>0.18</v>
      </c>
      <c r="P25" s="7">
        <v>0.27</v>
      </c>
      <c r="Q25" s="7">
        <v>0.3</v>
      </c>
      <c r="R25" s="7">
        <v>0.27</v>
      </c>
      <c r="S25" s="7">
        <v>0.24</v>
      </c>
      <c r="T25" s="7">
        <v>0.32</v>
      </c>
      <c r="U25" s="7">
        <v>0.35</v>
      </c>
      <c r="V25" s="7">
        <v>0.28999999999999998</v>
      </c>
      <c r="W25" s="7">
        <v>0.28999999999999998</v>
      </c>
      <c r="X25" s="7">
        <v>0.21</v>
      </c>
      <c r="Y25" s="7">
        <v>0.28000000000000003</v>
      </c>
      <c r="Z25" s="7">
        <v>0.27</v>
      </c>
      <c r="AA25" s="7">
        <v>0.27</v>
      </c>
      <c r="AB25" s="7">
        <v>0.27</v>
      </c>
      <c r="AC25" s="7">
        <v>0.28999999999999998</v>
      </c>
      <c r="AD25" s="7">
        <v>0.28000000000000003</v>
      </c>
      <c r="AE25" s="7">
        <v>0.25</v>
      </c>
      <c r="AF25" s="7">
        <v>0.27</v>
      </c>
      <c r="AG25" s="7">
        <v>0.25</v>
      </c>
      <c r="AH25" s="7">
        <v>0.23</v>
      </c>
      <c r="AI25" s="7">
        <v>0.25</v>
      </c>
      <c r="AJ25" s="7">
        <v>0.26</v>
      </c>
      <c r="AK25" s="7">
        <v>0.38</v>
      </c>
      <c r="AL25" s="7">
        <v>0.27</v>
      </c>
      <c r="AM25" s="7">
        <v>0.28000000000000003</v>
      </c>
      <c r="AN25" s="7">
        <v>0.17</v>
      </c>
      <c r="AO25" s="7">
        <v>0.28000000000000003</v>
      </c>
      <c r="AP25" s="7">
        <v>0.28000000000000003</v>
      </c>
      <c r="AQ25" s="7">
        <v>0.3</v>
      </c>
      <c r="AR25" s="7">
        <v>0.23</v>
      </c>
      <c r="AS25" s="7">
        <v>0.28999999999999998</v>
      </c>
      <c r="AT25" s="7">
        <v>0.28999999999999998</v>
      </c>
      <c r="AU25" s="7">
        <v>0.27</v>
      </c>
      <c r="AV25" s="7">
        <v>0.31</v>
      </c>
      <c r="AW25" s="7">
        <v>0.28000000000000003</v>
      </c>
      <c r="AX25" s="7">
        <v>0.28000000000000003</v>
      </c>
      <c r="AY25" s="7">
        <v>0.28000000000000003</v>
      </c>
      <c r="AZ25" s="7">
        <v>0.26</v>
      </c>
      <c r="BA25" s="7">
        <v>0.19</v>
      </c>
      <c r="BB25" s="7">
        <v>0.26</v>
      </c>
      <c r="BC25" s="7">
        <v>0.31</v>
      </c>
      <c r="BD25" s="7">
        <v>0.42</v>
      </c>
      <c r="BE25" s="7">
        <v>0.26</v>
      </c>
      <c r="BF25" s="7">
        <v>0.28000000000000003</v>
      </c>
      <c r="BG25" s="7">
        <v>0.26</v>
      </c>
      <c r="BH25" s="7">
        <v>0.28999999999999998</v>
      </c>
      <c r="BI25" s="7">
        <v>0.21</v>
      </c>
      <c r="BJ25" s="7">
        <v>0.28000000000000003</v>
      </c>
      <c r="BK25" s="7">
        <v>0.33</v>
      </c>
      <c r="BL25" s="7">
        <v>0.26</v>
      </c>
      <c r="BM25" s="7">
        <v>0.2</v>
      </c>
      <c r="BN25" s="7">
        <v>0.26</v>
      </c>
      <c r="BO25" s="7">
        <v>0.28999999999999998</v>
      </c>
      <c r="BP25" s="7">
        <v>0.32</v>
      </c>
      <c r="BQ25" s="7">
        <v>0.21</v>
      </c>
      <c r="BR25" s="7">
        <v>0.21</v>
      </c>
      <c r="BS25" s="7">
        <v>0.21</v>
      </c>
      <c r="BT25" s="7">
        <v>0.28999999999999998</v>
      </c>
      <c r="BU25" s="7">
        <v>0.23</v>
      </c>
      <c r="BV25" s="7">
        <v>0.28000000000000003</v>
      </c>
      <c r="BW25" s="7">
        <v>0.2</v>
      </c>
      <c r="BX25" s="7">
        <v>0.28000000000000003</v>
      </c>
      <c r="BY25" s="7">
        <v>0.28000000000000003</v>
      </c>
      <c r="BZ25" s="7">
        <v>0.28000000000000003</v>
      </c>
    </row>
    <row r="26" spans="1:78" x14ac:dyDescent="0.25">
      <c r="A26" t="s">
        <v>332</v>
      </c>
      <c r="B26">
        <v>3426</v>
      </c>
      <c r="C26">
        <v>2897</v>
      </c>
      <c r="D26">
        <v>325</v>
      </c>
      <c r="E26">
        <v>204</v>
      </c>
      <c r="F26">
        <v>544</v>
      </c>
      <c r="G26">
        <v>1762</v>
      </c>
      <c r="H26">
        <v>1120</v>
      </c>
      <c r="I26">
        <v>933</v>
      </c>
      <c r="J26">
        <v>1106</v>
      </c>
      <c r="K26">
        <v>681</v>
      </c>
      <c r="L26">
        <v>706</v>
      </c>
      <c r="M26">
        <v>909</v>
      </c>
      <c r="N26">
        <v>2062</v>
      </c>
      <c r="O26">
        <v>358</v>
      </c>
      <c r="P26">
        <v>97</v>
      </c>
      <c r="Q26">
        <v>550</v>
      </c>
      <c r="R26">
        <v>2876</v>
      </c>
      <c r="S26">
        <v>2293</v>
      </c>
      <c r="T26">
        <v>623</v>
      </c>
      <c r="U26">
        <v>453</v>
      </c>
      <c r="V26">
        <v>2508</v>
      </c>
      <c r="W26">
        <v>348</v>
      </c>
      <c r="X26">
        <v>557</v>
      </c>
      <c r="Y26">
        <v>401</v>
      </c>
      <c r="Z26">
        <v>3025</v>
      </c>
      <c r="AA26">
        <v>3420</v>
      </c>
      <c r="AB26">
        <v>3019</v>
      </c>
      <c r="AC26">
        <v>412</v>
      </c>
      <c r="AD26">
        <v>2737</v>
      </c>
      <c r="AE26">
        <v>253</v>
      </c>
      <c r="AF26">
        <v>2693</v>
      </c>
      <c r="AG26">
        <v>549</v>
      </c>
      <c r="AH26">
        <v>24</v>
      </c>
      <c r="AI26">
        <v>2639</v>
      </c>
      <c r="AJ26">
        <v>308</v>
      </c>
      <c r="AK26">
        <v>446</v>
      </c>
      <c r="AL26">
        <v>1395</v>
      </c>
      <c r="AM26">
        <v>1609</v>
      </c>
      <c r="AN26">
        <v>37</v>
      </c>
      <c r="AO26">
        <v>379</v>
      </c>
      <c r="AP26">
        <v>337</v>
      </c>
      <c r="AQ26">
        <v>333</v>
      </c>
      <c r="AR26">
        <v>258</v>
      </c>
      <c r="AS26">
        <v>190</v>
      </c>
      <c r="AT26">
        <v>353</v>
      </c>
      <c r="AU26">
        <v>203</v>
      </c>
      <c r="AV26">
        <v>262</v>
      </c>
      <c r="AW26">
        <v>86</v>
      </c>
      <c r="AX26">
        <v>236</v>
      </c>
      <c r="AY26">
        <v>316</v>
      </c>
      <c r="AZ26">
        <v>244</v>
      </c>
      <c r="BA26">
        <v>179</v>
      </c>
      <c r="BB26">
        <v>247</v>
      </c>
      <c r="BC26">
        <v>169</v>
      </c>
      <c r="BD26">
        <v>13</v>
      </c>
      <c r="BE26">
        <v>515</v>
      </c>
      <c r="BF26">
        <v>2911</v>
      </c>
      <c r="BG26">
        <v>1982</v>
      </c>
      <c r="BH26">
        <v>1444</v>
      </c>
      <c r="BI26">
        <v>839</v>
      </c>
      <c r="BJ26">
        <v>521</v>
      </c>
      <c r="BK26">
        <v>421</v>
      </c>
      <c r="BL26">
        <v>116</v>
      </c>
      <c r="BM26">
        <v>586</v>
      </c>
      <c r="BN26">
        <v>1021</v>
      </c>
      <c r="BO26">
        <v>1221</v>
      </c>
      <c r="BP26">
        <v>598</v>
      </c>
      <c r="BQ26">
        <v>642</v>
      </c>
      <c r="BR26">
        <v>1005</v>
      </c>
      <c r="BS26">
        <v>973</v>
      </c>
      <c r="BT26">
        <v>238</v>
      </c>
      <c r="BU26">
        <v>329</v>
      </c>
      <c r="BV26">
        <v>171</v>
      </c>
      <c r="BW26">
        <v>491</v>
      </c>
      <c r="BX26">
        <v>2324</v>
      </c>
      <c r="BY26">
        <v>2354</v>
      </c>
      <c r="BZ26">
        <v>2026</v>
      </c>
    </row>
    <row r="27" spans="1:78" x14ac:dyDescent="0.25">
      <c r="B27" s="7">
        <v>0.56999999999999995</v>
      </c>
      <c r="C27" s="7">
        <v>0.56999999999999995</v>
      </c>
      <c r="D27" s="7">
        <v>0.57999999999999996</v>
      </c>
      <c r="E27" s="7">
        <v>0.56999999999999995</v>
      </c>
      <c r="F27" s="7">
        <v>0.46</v>
      </c>
      <c r="G27" s="7">
        <v>0.56999999999999995</v>
      </c>
      <c r="H27" s="7">
        <v>0.66</v>
      </c>
      <c r="I27" s="7">
        <v>0.64</v>
      </c>
      <c r="J27" s="7">
        <v>0.57999999999999996</v>
      </c>
      <c r="K27" s="7">
        <v>0.55000000000000004</v>
      </c>
      <c r="L27" s="7">
        <v>0.5</v>
      </c>
      <c r="M27" s="7">
        <v>0.55000000000000004</v>
      </c>
      <c r="N27" s="7">
        <v>0.59</v>
      </c>
      <c r="O27" s="7">
        <v>0.56000000000000005</v>
      </c>
      <c r="P27" s="7">
        <v>0.5</v>
      </c>
      <c r="Q27" s="7">
        <v>0.57999999999999996</v>
      </c>
      <c r="R27" s="7">
        <v>0.56999999999999995</v>
      </c>
      <c r="S27" s="7">
        <v>0.62</v>
      </c>
      <c r="T27" s="7">
        <v>0.51</v>
      </c>
      <c r="U27" s="7">
        <v>0.46</v>
      </c>
      <c r="V27" s="7">
        <v>0.56000000000000005</v>
      </c>
      <c r="W27" s="7">
        <v>0.56999999999999995</v>
      </c>
      <c r="X27" s="7">
        <v>0.64</v>
      </c>
      <c r="Y27" s="7">
        <v>0.56000000000000005</v>
      </c>
      <c r="Z27" s="7">
        <v>0.56999999999999995</v>
      </c>
      <c r="AA27" s="7">
        <v>0.56999999999999995</v>
      </c>
      <c r="AB27" s="7">
        <v>0.56999999999999995</v>
      </c>
      <c r="AC27" s="7">
        <v>0.57999999999999996</v>
      </c>
      <c r="AD27" s="7">
        <v>0.57999999999999996</v>
      </c>
      <c r="AE27" s="7">
        <v>0.48</v>
      </c>
      <c r="AF27" s="7">
        <v>0.56999999999999995</v>
      </c>
      <c r="AG27" s="7">
        <v>0.6</v>
      </c>
      <c r="AH27" s="7">
        <v>0.61</v>
      </c>
      <c r="AI27" s="7">
        <v>0.61</v>
      </c>
      <c r="AJ27" s="7">
        <v>0.56000000000000005</v>
      </c>
      <c r="AK27" s="7">
        <v>0.45</v>
      </c>
      <c r="AL27" s="7">
        <v>0.59</v>
      </c>
      <c r="AM27" s="7">
        <v>0.56999999999999995</v>
      </c>
      <c r="AN27" s="7">
        <v>0.63</v>
      </c>
      <c r="AO27" s="7">
        <v>0.54</v>
      </c>
      <c r="AP27" s="7">
        <v>0.56999999999999995</v>
      </c>
      <c r="AQ27" s="7">
        <v>0.59</v>
      </c>
      <c r="AR27" s="7">
        <v>0.47</v>
      </c>
      <c r="AS27" s="7">
        <v>0.6</v>
      </c>
      <c r="AT27" s="7">
        <v>0.64</v>
      </c>
      <c r="AU27" s="7">
        <v>0.57999999999999996</v>
      </c>
      <c r="AV27" s="7">
        <v>0.54</v>
      </c>
      <c r="AW27" s="7">
        <v>0.6</v>
      </c>
      <c r="AX27" s="7">
        <v>0.57999999999999996</v>
      </c>
      <c r="AY27" s="7">
        <v>0.59</v>
      </c>
      <c r="AZ27" s="7">
        <v>0.59</v>
      </c>
      <c r="BA27" s="7">
        <v>0.61</v>
      </c>
      <c r="BB27" s="7">
        <v>0.56000000000000005</v>
      </c>
      <c r="BC27" s="7">
        <v>0.54</v>
      </c>
      <c r="BD27" s="7">
        <v>0.51</v>
      </c>
      <c r="BE27" s="7">
        <v>0.56999999999999995</v>
      </c>
      <c r="BF27" s="7">
        <v>0.56999999999999995</v>
      </c>
      <c r="BG27" s="7">
        <v>0.6</v>
      </c>
      <c r="BH27" s="7">
        <v>0.54</v>
      </c>
      <c r="BI27" s="7">
        <v>0.64</v>
      </c>
      <c r="BJ27" s="7">
        <v>0.6</v>
      </c>
      <c r="BK27" s="7">
        <v>0.55000000000000004</v>
      </c>
      <c r="BL27" s="7">
        <v>0.57999999999999996</v>
      </c>
      <c r="BM27" s="7">
        <v>0.66</v>
      </c>
      <c r="BN27" s="7">
        <v>0.61</v>
      </c>
      <c r="BO27" s="7">
        <v>0.56000000000000005</v>
      </c>
      <c r="BP27" s="7">
        <v>0.47</v>
      </c>
      <c r="BQ27" s="7">
        <v>0.64</v>
      </c>
      <c r="BR27" s="7">
        <v>0.64</v>
      </c>
      <c r="BS27" s="7">
        <v>0.64</v>
      </c>
      <c r="BT27" s="7">
        <v>0.53</v>
      </c>
      <c r="BU27" s="7">
        <v>0.61</v>
      </c>
      <c r="BV27" s="7">
        <v>0.57999999999999996</v>
      </c>
      <c r="BW27" s="7">
        <v>0.65</v>
      </c>
      <c r="BX27" s="7">
        <v>0.57999999999999996</v>
      </c>
      <c r="BY27" s="7">
        <v>0.59</v>
      </c>
      <c r="BZ27" s="7">
        <v>0.57999999999999996</v>
      </c>
    </row>
    <row r="28" spans="1:78" x14ac:dyDescent="0.25">
      <c r="A28" t="s">
        <v>40</v>
      </c>
      <c r="B28">
        <v>29</v>
      </c>
      <c r="C28">
        <v>25</v>
      </c>
      <c r="D28">
        <v>4</v>
      </c>
      <c r="E28">
        <v>0</v>
      </c>
      <c r="F28">
        <v>6</v>
      </c>
      <c r="G28">
        <v>15</v>
      </c>
      <c r="H28">
        <v>8</v>
      </c>
      <c r="I28">
        <v>3</v>
      </c>
      <c r="J28">
        <v>9</v>
      </c>
      <c r="K28">
        <v>5</v>
      </c>
      <c r="L28">
        <v>12</v>
      </c>
      <c r="M28">
        <v>2</v>
      </c>
      <c r="N28">
        <v>6</v>
      </c>
      <c r="O28">
        <v>20</v>
      </c>
      <c r="P28">
        <v>0</v>
      </c>
      <c r="Q28">
        <v>1</v>
      </c>
      <c r="R28">
        <v>27</v>
      </c>
      <c r="S28">
        <v>10</v>
      </c>
      <c r="T28">
        <v>8</v>
      </c>
      <c r="U28">
        <v>10</v>
      </c>
      <c r="V28">
        <v>4</v>
      </c>
      <c r="W28">
        <v>3</v>
      </c>
      <c r="X28">
        <v>2</v>
      </c>
      <c r="Y28">
        <v>2</v>
      </c>
      <c r="Z28">
        <v>26</v>
      </c>
      <c r="AA28">
        <v>29</v>
      </c>
      <c r="AB28">
        <v>26</v>
      </c>
      <c r="AC28">
        <v>1</v>
      </c>
      <c r="AD28">
        <v>16</v>
      </c>
      <c r="AE28">
        <v>3</v>
      </c>
      <c r="AF28">
        <v>23</v>
      </c>
      <c r="AG28">
        <v>0</v>
      </c>
      <c r="AH28">
        <v>0</v>
      </c>
      <c r="AI28">
        <v>19</v>
      </c>
      <c r="AJ28">
        <v>3</v>
      </c>
      <c r="AK28">
        <v>4</v>
      </c>
      <c r="AL28">
        <v>11</v>
      </c>
      <c r="AM28">
        <v>10</v>
      </c>
      <c r="AN28">
        <v>0</v>
      </c>
      <c r="AO28">
        <v>3</v>
      </c>
      <c r="AP28">
        <v>9</v>
      </c>
      <c r="AQ28">
        <v>1</v>
      </c>
      <c r="AR28">
        <v>2</v>
      </c>
      <c r="AS28">
        <v>0</v>
      </c>
      <c r="AT28">
        <v>0</v>
      </c>
      <c r="AU28">
        <v>2</v>
      </c>
      <c r="AV28">
        <v>2</v>
      </c>
      <c r="AW28">
        <v>0</v>
      </c>
      <c r="AX28">
        <v>4</v>
      </c>
      <c r="AY28">
        <v>0</v>
      </c>
      <c r="AZ28">
        <v>1</v>
      </c>
      <c r="BA28">
        <v>0</v>
      </c>
      <c r="BB28">
        <v>2</v>
      </c>
      <c r="BC28">
        <v>4</v>
      </c>
      <c r="BD28">
        <v>2</v>
      </c>
      <c r="BE28">
        <v>3</v>
      </c>
      <c r="BF28">
        <v>25</v>
      </c>
      <c r="BG28">
        <v>13</v>
      </c>
      <c r="BH28">
        <v>16</v>
      </c>
      <c r="BI28">
        <v>8</v>
      </c>
      <c r="BJ28">
        <v>1</v>
      </c>
      <c r="BK28">
        <v>3</v>
      </c>
      <c r="BL28">
        <v>0</v>
      </c>
      <c r="BM28">
        <v>1</v>
      </c>
      <c r="BN28">
        <v>6</v>
      </c>
      <c r="BO28">
        <v>9</v>
      </c>
      <c r="BP28">
        <v>14</v>
      </c>
      <c r="BQ28">
        <v>4</v>
      </c>
      <c r="BR28">
        <v>3</v>
      </c>
      <c r="BS28">
        <v>3</v>
      </c>
      <c r="BT28">
        <v>2</v>
      </c>
      <c r="BU28">
        <v>3</v>
      </c>
      <c r="BV28">
        <v>2</v>
      </c>
      <c r="BW28">
        <v>3</v>
      </c>
      <c r="BX28">
        <v>10</v>
      </c>
      <c r="BY28">
        <v>10</v>
      </c>
      <c r="BZ28">
        <v>9</v>
      </c>
    </row>
    <row r="29" spans="1:78" x14ac:dyDescent="0.25">
      <c r="B29">
        <v>0</v>
      </c>
      <c r="C29">
        <v>0</v>
      </c>
      <c r="D29" s="7">
        <v>0.01</v>
      </c>
      <c r="E29" t="s">
        <v>106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7">
        <v>0.01</v>
      </c>
      <c r="M29">
        <v>0</v>
      </c>
      <c r="N29">
        <v>0</v>
      </c>
      <c r="O29" s="7">
        <v>0.03</v>
      </c>
      <c r="P29" t="s">
        <v>106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 s="7">
        <v>0.01</v>
      </c>
      <c r="AC29">
        <v>0</v>
      </c>
      <c r="AD29">
        <v>0</v>
      </c>
      <c r="AE29" s="7">
        <v>0.01</v>
      </c>
      <c r="AF29">
        <v>0</v>
      </c>
      <c r="AG29" t="s">
        <v>106</v>
      </c>
      <c r="AH29" t="s">
        <v>106</v>
      </c>
      <c r="AI29">
        <v>0</v>
      </c>
      <c r="AJ29" s="7">
        <v>0.01</v>
      </c>
      <c r="AK29">
        <v>0</v>
      </c>
      <c r="AL29">
        <v>0</v>
      </c>
      <c r="AM29">
        <v>0</v>
      </c>
      <c r="AN29" t="s">
        <v>106</v>
      </c>
      <c r="AO29">
        <v>0</v>
      </c>
      <c r="AP29" s="7">
        <v>0.02</v>
      </c>
      <c r="AQ29">
        <v>0</v>
      </c>
      <c r="AR29">
        <v>0</v>
      </c>
      <c r="AS29" t="s">
        <v>106</v>
      </c>
      <c r="AT29" t="s">
        <v>106</v>
      </c>
      <c r="AU29" s="7">
        <v>0.01</v>
      </c>
      <c r="AV29">
        <v>0</v>
      </c>
      <c r="AW29" t="s">
        <v>106</v>
      </c>
      <c r="AX29" s="7">
        <v>0.01</v>
      </c>
      <c r="AY29" t="s">
        <v>106</v>
      </c>
      <c r="AZ29">
        <v>0</v>
      </c>
      <c r="BA29" t="s">
        <v>106</v>
      </c>
      <c r="BB29">
        <v>0</v>
      </c>
      <c r="BC29" s="7">
        <v>0.01</v>
      </c>
      <c r="BD29" s="7">
        <v>7.0000000000000007E-2</v>
      </c>
      <c r="BE29">
        <v>0</v>
      </c>
      <c r="BF29">
        <v>0</v>
      </c>
      <c r="BG29">
        <v>0</v>
      </c>
      <c r="BH29" s="7">
        <v>0.01</v>
      </c>
      <c r="BI29" s="7">
        <v>0.01</v>
      </c>
      <c r="BJ29">
        <v>0</v>
      </c>
      <c r="BK29">
        <v>0</v>
      </c>
      <c r="BL29" t="s">
        <v>106</v>
      </c>
      <c r="BM29">
        <v>0</v>
      </c>
      <c r="BN29">
        <v>0</v>
      </c>
      <c r="BO29">
        <v>0</v>
      </c>
      <c r="BP29" s="7">
        <v>0.01</v>
      </c>
      <c r="BQ29">
        <v>0</v>
      </c>
      <c r="BR29">
        <v>0</v>
      </c>
      <c r="BS29">
        <v>0</v>
      </c>
      <c r="BT29">
        <v>0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59</v>
      </c>
      <c r="C30">
        <v>49</v>
      </c>
      <c r="D30">
        <v>5</v>
      </c>
      <c r="E30">
        <v>5</v>
      </c>
      <c r="F30">
        <v>12</v>
      </c>
      <c r="G30">
        <v>27</v>
      </c>
      <c r="H30">
        <v>20</v>
      </c>
      <c r="I30">
        <v>9</v>
      </c>
      <c r="J30">
        <v>11</v>
      </c>
      <c r="K30">
        <v>13</v>
      </c>
      <c r="L30">
        <v>26</v>
      </c>
      <c r="M30">
        <v>17</v>
      </c>
      <c r="N30">
        <v>17</v>
      </c>
      <c r="O30">
        <v>15</v>
      </c>
      <c r="P30">
        <v>11</v>
      </c>
      <c r="Q30">
        <v>6</v>
      </c>
      <c r="R30">
        <v>53</v>
      </c>
      <c r="S30">
        <v>32</v>
      </c>
      <c r="T30">
        <v>13</v>
      </c>
      <c r="U30">
        <v>14</v>
      </c>
      <c r="V30">
        <v>16</v>
      </c>
      <c r="W30">
        <v>0</v>
      </c>
      <c r="X30">
        <v>11</v>
      </c>
      <c r="Y30">
        <v>10</v>
      </c>
      <c r="Z30">
        <v>50</v>
      </c>
      <c r="AA30">
        <v>59</v>
      </c>
      <c r="AB30">
        <v>49</v>
      </c>
      <c r="AC30">
        <v>8</v>
      </c>
      <c r="AD30">
        <v>32</v>
      </c>
      <c r="AE30">
        <v>18</v>
      </c>
      <c r="AF30">
        <v>43</v>
      </c>
      <c r="AG30">
        <v>9</v>
      </c>
      <c r="AH30">
        <v>0</v>
      </c>
      <c r="AI30">
        <v>32</v>
      </c>
      <c r="AJ30">
        <v>9</v>
      </c>
      <c r="AK30">
        <v>14</v>
      </c>
      <c r="AL30">
        <v>16</v>
      </c>
      <c r="AM30">
        <v>28</v>
      </c>
      <c r="AN30">
        <v>1</v>
      </c>
      <c r="AO30">
        <v>14</v>
      </c>
      <c r="AP30">
        <v>5</v>
      </c>
      <c r="AQ30">
        <v>2</v>
      </c>
      <c r="AR30">
        <v>16</v>
      </c>
      <c r="AS30">
        <v>3</v>
      </c>
      <c r="AT30">
        <v>1</v>
      </c>
      <c r="AU30">
        <v>1</v>
      </c>
      <c r="AV30">
        <v>1</v>
      </c>
      <c r="AW30">
        <v>0</v>
      </c>
      <c r="AX30">
        <v>5</v>
      </c>
      <c r="AY30">
        <v>6</v>
      </c>
      <c r="AZ30">
        <v>1</v>
      </c>
      <c r="BA30">
        <v>5</v>
      </c>
      <c r="BB30">
        <v>8</v>
      </c>
      <c r="BC30">
        <v>5</v>
      </c>
      <c r="BD30">
        <v>0</v>
      </c>
      <c r="BE30">
        <v>9</v>
      </c>
      <c r="BF30">
        <v>50</v>
      </c>
      <c r="BG30">
        <v>15</v>
      </c>
      <c r="BH30">
        <v>44</v>
      </c>
      <c r="BI30">
        <v>6</v>
      </c>
      <c r="BJ30">
        <v>4</v>
      </c>
      <c r="BK30">
        <v>3</v>
      </c>
      <c r="BL30">
        <v>1</v>
      </c>
      <c r="BM30">
        <v>3</v>
      </c>
      <c r="BN30">
        <v>13</v>
      </c>
      <c r="BO30">
        <v>8</v>
      </c>
      <c r="BP30">
        <v>36</v>
      </c>
      <c r="BQ30">
        <v>8</v>
      </c>
      <c r="BR30">
        <v>11</v>
      </c>
      <c r="BS30">
        <v>11</v>
      </c>
      <c r="BT30">
        <v>7</v>
      </c>
      <c r="BU30">
        <v>4</v>
      </c>
      <c r="BV30">
        <v>2</v>
      </c>
      <c r="BW30">
        <v>5</v>
      </c>
      <c r="BX30">
        <v>29</v>
      </c>
      <c r="BY30">
        <v>27</v>
      </c>
      <c r="BZ30">
        <v>27</v>
      </c>
    </row>
    <row r="31" spans="1:78" x14ac:dyDescent="0.25">
      <c r="B31" s="7">
        <v>0.01</v>
      </c>
      <c r="C31" s="7">
        <v>0.01</v>
      </c>
      <c r="D31" s="7">
        <v>0.01</v>
      </c>
      <c r="E31" s="7">
        <v>0.01</v>
      </c>
      <c r="F31" s="7">
        <v>0.01</v>
      </c>
      <c r="G31" s="7">
        <v>0.01</v>
      </c>
      <c r="H31" s="7">
        <v>0.01</v>
      </c>
      <c r="I31" s="7">
        <v>0.01</v>
      </c>
      <c r="J31" s="7">
        <v>0.01</v>
      </c>
      <c r="K31" s="7">
        <v>0.01</v>
      </c>
      <c r="L31" s="7">
        <v>0.02</v>
      </c>
      <c r="M31" s="7">
        <v>0.01</v>
      </c>
      <c r="N31">
        <v>0</v>
      </c>
      <c r="O31" s="7">
        <v>0.02</v>
      </c>
      <c r="P31" s="7">
        <v>0.05</v>
      </c>
      <c r="Q31" s="7">
        <v>0.01</v>
      </c>
      <c r="R31" s="7">
        <v>0.01</v>
      </c>
      <c r="S31" s="7">
        <v>0.01</v>
      </c>
      <c r="T31" s="7">
        <v>0.01</v>
      </c>
      <c r="U31" s="7">
        <v>0.01</v>
      </c>
      <c r="V31">
        <v>0</v>
      </c>
      <c r="W31" t="s">
        <v>108</v>
      </c>
      <c r="X31" s="7">
        <v>0.01</v>
      </c>
      <c r="Y31" s="7">
        <v>0.01</v>
      </c>
      <c r="Z31" s="7">
        <v>0.01</v>
      </c>
      <c r="AA31" s="7">
        <v>0.01</v>
      </c>
      <c r="AB31" s="7">
        <v>0.01</v>
      </c>
      <c r="AC31" s="7">
        <v>0.01</v>
      </c>
      <c r="AD31" s="7">
        <v>0.01</v>
      </c>
      <c r="AE31" s="7">
        <v>0.03</v>
      </c>
      <c r="AF31" s="7">
        <v>0.01</v>
      </c>
      <c r="AG31" s="7">
        <v>0.01</v>
      </c>
      <c r="AH31" t="s">
        <v>108</v>
      </c>
      <c r="AI31" s="7">
        <v>0.01</v>
      </c>
      <c r="AJ31" s="7">
        <v>0.02</v>
      </c>
      <c r="AK31" s="7">
        <v>0.01</v>
      </c>
      <c r="AL31" s="7">
        <v>0.01</v>
      </c>
      <c r="AM31" s="7">
        <v>0.01</v>
      </c>
      <c r="AN31" s="7">
        <v>0.02</v>
      </c>
      <c r="AO31" s="7">
        <v>0.02</v>
      </c>
      <c r="AP31" s="7">
        <v>0.01</v>
      </c>
      <c r="AQ31">
        <v>0</v>
      </c>
      <c r="AR31" s="7">
        <v>0.03</v>
      </c>
      <c r="AS31" s="7">
        <v>0.01</v>
      </c>
      <c r="AT31">
        <v>0</v>
      </c>
      <c r="AU31">
        <v>0</v>
      </c>
      <c r="AV31">
        <v>0</v>
      </c>
      <c r="AW31" t="s">
        <v>108</v>
      </c>
      <c r="AX31" s="7">
        <v>0.01</v>
      </c>
      <c r="AY31" s="7">
        <v>0.01</v>
      </c>
      <c r="AZ31">
        <v>0</v>
      </c>
      <c r="BA31" s="7">
        <v>0.02</v>
      </c>
      <c r="BB31" s="7">
        <v>0.02</v>
      </c>
      <c r="BC31" s="7">
        <v>0.02</v>
      </c>
      <c r="BD31" t="s">
        <v>108</v>
      </c>
      <c r="BE31" s="7">
        <v>0.01</v>
      </c>
      <c r="BF31" s="7">
        <v>0.01</v>
      </c>
      <c r="BG31">
        <v>0</v>
      </c>
      <c r="BH31" s="7">
        <v>0.02</v>
      </c>
      <c r="BI31">
        <v>0</v>
      </c>
      <c r="BJ31">
        <v>0</v>
      </c>
      <c r="BK31">
        <v>0</v>
      </c>
      <c r="BL31">
        <v>0</v>
      </c>
      <c r="BM31">
        <v>0</v>
      </c>
      <c r="BN31" s="7">
        <v>0.01</v>
      </c>
      <c r="BO31">
        <v>0</v>
      </c>
      <c r="BP31" s="7">
        <v>0.03</v>
      </c>
      <c r="BQ31" s="7">
        <v>0.01</v>
      </c>
      <c r="BR31" s="7">
        <v>0.01</v>
      </c>
      <c r="BS31" s="7">
        <v>0.01</v>
      </c>
      <c r="BT31" s="7">
        <v>0.01</v>
      </c>
      <c r="BU31" s="7">
        <v>0.01</v>
      </c>
      <c r="BV31" s="7">
        <v>0.01</v>
      </c>
      <c r="BW31" s="7">
        <v>0.01</v>
      </c>
      <c r="BX31" s="7">
        <v>0.01</v>
      </c>
      <c r="BY31" s="7">
        <v>0.01</v>
      </c>
      <c r="BZ31" s="7">
        <v>0.01</v>
      </c>
    </row>
    <row r="32" spans="1:78" x14ac:dyDescent="0.25">
      <c r="A32" t="s">
        <v>193</v>
      </c>
      <c r="B32">
        <f>--0.456</f>
        <v>0.45600000000000002</v>
      </c>
      <c r="C32">
        <f>--0.447</f>
        <v>0.44700000000000001</v>
      </c>
      <c r="D32">
        <f>--0.49</f>
        <v>0.49</v>
      </c>
      <c r="E32">
        <f>--0.523</f>
        <v>0.52300000000000002</v>
      </c>
      <c r="F32">
        <f>--0.217</f>
        <v>0.217</v>
      </c>
      <c r="G32">
        <f>--0.438</f>
        <v>0.438</v>
      </c>
      <c r="H32">
        <f>--0.652</f>
        <v>0.65200000000000002</v>
      </c>
      <c r="I32">
        <f>--0.633</f>
        <v>0.63300000000000001</v>
      </c>
      <c r="J32">
        <f>--0.477</f>
        <v>0.47699999999999998</v>
      </c>
      <c r="K32">
        <f>--0.393</f>
        <v>0.39300000000000002</v>
      </c>
      <c r="L32">
        <f>--0.295</f>
        <v>0.29499999999999998</v>
      </c>
      <c r="M32">
        <f>--0.365</f>
        <v>0.36499999999999999</v>
      </c>
      <c r="N32">
        <f>--0.471</f>
        <v>0.47099999999999997</v>
      </c>
      <c r="O32">
        <f>--0.627</f>
        <v>0.627</v>
      </c>
      <c r="P32">
        <f>--0.409</f>
        <v>0.40899999999999997</v>
      </c>
      <c r="Q32">
        <f>--0.418</f>
        <v>0.41799999999999998</v>
      </c>
      <c r="R32">
        <f>--0.463</f>
        <v>0.46300000000000002</v>
      </c>
      <c r="S32">
        <f>--0.57</f>
        <v>0.56999999999999995</v>
      </c>
      <c r="T32">
        <f>--0.31</f>
        <v>0.31</v>
      </c>
      <c r="U32">
        <f>--0.195</f>
        <v>0.19500000000000001</v>
      </c>
      <c r="V32">
        <f>--0.418</f>
        <v>0.41799999999999998</v>
      </c>
      <c r="W32">
        <f>--0.449</f>
        <v>0.44900000000000001</v>
      </c>
      <c r="X32">
        <f>--0.642</f>
        <v>0.64200000000000002</v>
      </c>
      <c r="Y32">
        <f>--0.445</f>
        <v>0.44500000000000001</v>
      </c>
      <c r="Z32">
        <f>--0.457</f>
        <v>0.45700000000000002</v>
      </c>
      <c r="AA32">
        <f>--0.457</f>
        <v>0.45700000000000002</v>
      </c>
      <c r="AB32">
        <f>--0.459</f>
        <v>0.45900000000000002</v>
      </c>
      <c r="AC32">
        <f>--0.462</f>
        <v>0.46200000000000002</v>
      </c>
      <c r="AD32">
        <f>--0.468</f>
        <v>0.46800000000000003</v>
      </c>
      <c r="AE32">
        <f>--0.354</f>
        <v>0.35399999999999998</v>
      </c>
      <c r="AF32">
        <f>--0.463</f>
        <v>0.46300000000000002</v>
      </c>
      <c r="AG32">
        <f>--0.504</f>
        <v>0.504</v>
      </c>
      <c r="AH32">
        <f>--0.482</f>
        <v>0.48199999999999998</v>
      </c>
      <c r="AI32">
        <f>--0.531</f>
        <v>0.53100000000000003</v>
      </c>
      <c r="AJ32">
        <f>--0.493</f>
        <v>0.49299999999999999</v>
      </c>
      <c r="AK32">
        <f>--0.151</f>
        <v>0.151</v>
      </c>
      <c r="AL32">
        <f>--0.505</f>
        <v>0.505</v>
      </c>
      <c r="AM32">
        <f>--0.425</f>
        <v>0.42499999999999999</v>
      </c>
      <c r="AN32">
        <f>--0.559</f>
        <v>0.55900000000000005</v>
      </c>
      <c r="AO32">
        <f>--0.419</f>
        <v>0.41899999999999998</v>
      </c>
      <c r="AP32">
        <f>--0.482</f>
        <v>0.48199999999999998</v>
      </c>
      <c r="AQ32">
        <f>--0.373</f>
        <v>0.373</v>
      </c>
      <c r="AR32">
        <f>--0.416</f>
        <v>0.41599999999999998</v>
      </c>
      <c r="AS32">
        <f>--0.502</f>
        <v>0.502</v>
      </c>
      <c r="AT32">
        <f>--0.498</f>
        <v>0.498</v>
      </c>
      <c r="AU32">
        <f>--0.424</f>
        <v>0.42399999999999999</v>
      </c>
      <c r="AV32">
        <f>--0.366</f>
        <v>0.36599999999999999</v>
      </c>
      <c r="AW32">
        <f>--0.538</f>
        <v>0.53800000000000003</v>
      </c>
      <c r="AX32">
        <f>--0.483</f>
        <v>0.48299999999999998</v>
      </c>
      <c r="AY32">
        <f>--0.532</f>
        <v>0.53200000000000003</v>
      </c>
      <c r="AZ32">
        <f>--0.493</f>
        <v>0.49299999999999999</v>
      </c>
      <c r="BA32">
        <f>--0.576</f>
        <v>0.57599999999999996</v>
      </c>
      <c r="BB32">
        <f>--0.407</f>
        <v>0.40699999999999997</v>
      </c>
      <c r="BC32">
        <f>--0.406</f>
        <v>0.40600000000000003</v>
      </c>
      <c r="BD32">
        <f>--0.121</f>
        <v>0.121</v>
      </c>
      <c r="BE32">
        <f>--0.447</f>
        <v>0.44700000000000001</v>
      </c>
      <c r="BF32">
        <f>--0.457</f>
        <v>0.45700000000000002</v>
      </c>
      <c r="BG32">
        <f>--0.504</f>
        <v>0.504</v>
      </c>
      <c r="BH32">
        <f>--0.395</f>
        <v>0.39500000000000002</v>
      </c>
      <c r="BI32">
        <f>--0.643</f>
        <v>0.64300000000000002</v>
      </c>
      <c r="BJ32">
        <f>--0.473</f>
        <v>0.47299999999999998</v>
      </c>
      <c r="BK32">
        <f>--0.329</f>
        <v>0.32900000000000001</v>
      </c>
      <c r="BL32">
        <f>--0.439</f>
        <v>0.439</v>
      </c>
      <c r="BM32">
        <f>--0.693</f>
        <v>0.69299999999999995</v>
      </c>
      <c r="BN32">
        <f>--0.528</f>
        <v>0.52800000000000002</v>
      </c>
      <c r="BO32">
        <f>--0.412</f>
        <v>0.41199999999999998</v>
      </c>
      <c r="BP32">
        <f>--0.261</f>
        <v>0.26100000000000001</v>
      </c>
      <c r="BQ32">
        <f>--0.642</f>
        <v>0.64200000000000002</v>
      </c>
      <c r="BR32">
        <f>--0.643</f>
        <v>0.64300000000000002</v>
      </c>
      <c r="BS32">
        <f>--0.646</f>
        <v>0.64600000000000002</v>
      </c>
      <c r="BT32">
        <f>--0.355</f>
        <v>0.35499999999999998</v>
      </c>
      <c r="BU32">
        <f>--0.551</f>
        <v>0.55100000000000005</v>
      </c>
      <c r="BV32">
        <f>--0.477</f>
        <v>0.47699999999999998</v>
      </c>
      <c r="BW32">
        <f>--0.674</f>
        <v>0.67400000000000004</v>
      </c>
      <c r="BX32">
        <f>--0.462</f>
        <v>0.46200000000000002</v>
      </c>
      <c r="BY32">
        <f>--0.473</f>
        <v>0.47299999999999998</v>
      </c>
      <c r="BZ32">
        <f>--0.453</f>
        <v>0.45300000000000001</v>
      </c>
    </row>
    <row r="33" spans="1:78" x14ac:dyDescent="0.25">
      <c r="A33" t="s">
        <v>194</v>
      </c>
      <c r="B33">
        <v>1.2450000000000001</v>
      </c>
      <c r="C33">
        <v>1.2390000000000001</v>
      </c>
      <c r="D33">
        <v>1.33</v>
      </c>
      <c r="E33">
        <v>1.194</v>
      </c>
      <c r="F33">
        <v>1.232</v>
      </c>
      <c r="G33">
        <v>1.258</v>
      </c>
      <c r="H33">
        <v>1.1990000000000001</v>
      </c>
      <c r="I33">
        <v>1.179</v>
      </c>
      <c r="J33">
        <v>1.2649999999999999</v>
      </c>
      <c r="K33">
        <v>1.2509999999999999</v>
      </c>
      <c r="L33">
        <v>1.2549999999999999</v>
      </c>
      <c r="M33">
        <v>1.2589999999999999</v>
      </c>
      <c r="N33">
        <v>1.2529999999999999</v>
      </c>
      <c r="O33">
        <v>1.1519999999999999</v>
      </c>
      <c r="P33">
        <v>1.1950000000000001</v>
      </c>
      <c r="Q33">
        <v>1.3140000000000001</v>
      </c>
      <c r="R33">
        <v>1.2310000000000001</v>
      </c>
      <c r="S33">
        <v>1.2070000000000001</v>
      </c>
      <c r="T33">
        <v>1.276</v>
      </c>
      <c r="U33">
        <v>1.276</v>
      </c>
      <c r="V33">
        <v>1.254</v>
      </c>
      <c r="W33">
        <v>1.2430000000000001</v>
      </c>
      <c r="X33">
        <v>1.1839999999999999</v>
      </c>
      <c r="Y33">
        <v>1.2909999999999999</v>
      </c>
      <c r="Z33">
        <v>1.2390000000000001</v>
      </c>
      <c r="AA33">
        <v>1.2450000000000001</v>
      </c>
      <c r="AB33">
        <v>1.238</v>
      </c>
      <c r="AC33">
        <v>1.274</v>
      </c>
      <c r="AD33">
        <v>1.2410000000000001</v>
      </c>
      <c r="AE33">
        <v>1.262</v>
      </c>
      <c r="AF33">
        <v>1.2490000000000001</v>
      </c>
      <c r="AG33">
        <v>1.2210000000000001</v>
      </c>
      <c r="AH33">
        <v>1.1040000000000001</v>
      </c>
      <c r="AI33">
        <v>1.2150000000000001</v>
      </c>
      <c r="AJ33">
        <v>1.24</v>
      </c>
      <c r="AK33">
        <v>1.32</v>
      </c>
      <c r="AL33">
        <v>1.26</v>
      </c>
      <c r="AM33">
        <v>1.234</v>
      </c>
      <c r="AN33">
        <v>1.1839999999999999</v>
      </c>
      <c r="AO33">
        <v>1.2450000000000001</v>
      </c>
      <c r="AP33">
        <v>1.204</v>
      </c>
      <c r="AQ33">
        <v>1.167</v>
      </c>
      <c r="AR33">
        <v>1.1439999999999999</v>
      </c>
      <c r="AS33">
        <v>1.2809999999999999</v>
      </c>
      <c r="AT33">
        <v>1.26</v>
      </c>
      <c r="AU33">
        <v>1.2589999999999999</v>
      </c>
      <c r="AV33">
        <v>1.266</v>
      </c>
      <c r="AW33">
        <v>1.3260000000000001</v>
      </c>
      <c r="AX33">
        <v>1.3360000000000001</v>
      </c>
      <c r="AY33">
        <v>1.347</v>
      </c>
      <c r="AZ33">
        <v>1.236</v>
      </c>
      <c r="BA33">
        <v>1.159</v>
      </c>
      <c r="BB33">
        <v>1.1950000000000001</v>
      </c>
      <c r="BC33">
        <v>1.3120000000000001</v>
      </c>
      <c r="BD33">
        <v>1.32</v>
      </c>
      <c r="BE33">
        <v>1.2789999999999999</v>
      </c>
      <c r="BF33">
        <v>1.2390000000000001</v>
      </c>
      <c r="BG33">
        <v>1.248</v>
      </c>
      <c r="BH33">
        <v>1.238</v>
      </c>
      <c r="BI33">
        <v>1.1839999999999999</v>
      </c>
      <c r="BJ33">
        <v>1.288</v>
      </c>
      <c r="BK33">
        <v>1.296</v>
      </c>
      <c r="BL33">
        <v>1.214</v>
      </c>
      <c r="BM33">
        <v>1.1850000000000001</v>
      </c>
      <c r="BN33">
        <v>1.24</v>
      </c>
      <c r="BO33">
        <v>1.25</v>
      </c>
      <c r="BP33">
        <v>1.2490000000000001</v>
      </c>
      <c r="BQ33">
        <v>1.2270000000000001</v>
      </c>
      <c r="BR33">
        <v>1.212</v>
      </c>
      <c r="BS33">
        <v>1.2150000000000001</v>
      </c>
      <c r="BT33">
        <v>1.264</v>
      </c>
      <c r="BU33">
        <v>1.274</v>
      </c>
      <c r="BV33">
        <v>1.288</v>
      </c>
      <c r="BW33">
        <v>1.2130000000000001</v>
      </c>
      <c r="BX33">
        <v>1.2450000000000001</v>
      </c>
      <c r="BY33">
        <v>1.2470000000000001</v>
      </c>
      <c r="BZ33">
        <v>1.246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4.0000000000000001E-3</v>
      </c>
      <c r="F34">
        <v>1E-3</v>
      </c>
      <c r="G34">
        <v>1E-3</v>
      </c>
      <c r="H34">
        <v>1E-3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1E-3</v>
      </c>
      <c r="O34">
        <v>2E-3</v>
      </c>
      <c r="P34">
        <v>7.0000000000000001E-3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3.0000000000000001E-3</v>
      </c>
      <c r="AF34">
        <v>0</v>
      </c>
      <c r="AG34">
        <v>2E-3</v>
      </c>
      <c r="AH34">
        <v>3.3000000000000002E-2</v>
      </c>
      <c r="AI34">
        <v>0</v>
      </c>
      <c r="AJ34">
        <v>3.0000000000000001E-3</v>
      </c>
      <c r="AK34">
        <v>2E-3</v>
      </c>
      <c r="AL34">
        <v>1E-3</v>
      </c>
      <c r="AM34">
        <v>1E-3</v>
      </c>
      <c r="AN34">
        <v>2.5000000000000001E-2</v>
      </c>
      <c r="AO34">
        <v>2E-3</v>
      </c>
      <c r="AP34">
        <v>3.0000000000000001E-3</v>
      </c>
      <c r="AQ34">
        <v>2E-3</v>
      </c>
      <c r="AR34">
        <v>3.0000000000000001E-3</v>
      </c>
      <c r="AS34">
        <v>5.0000000000000001E-3</v>
      </c>
      <c r="AT34">
        <v>3.0000000000000001E-3</v>
      </c>
      <c r="AU34">
        <v>4.0000000000000001E-3</v>
      </c>
      <c r="AV34">
        <v>3.0000000000000001E-3</v>
      </c>
      <c r="AW34">
        <v>1.4E-2</v>
      </c>
      <c r="AX34">
        <v>5.0000000000000001E-3</v>
      </c>
      <c r="AY34">
        <v>3.0000000000000001E-3</v>
      </c>
      <c r="AZ34">
        <v>4.0000000000000001E-3</v>
      </c>
      <c r="BA34">
        <v>5.0000000000000001E-3</v>
      </c>
      <c r="BB34">
        <v>3.0000000000000001E-3</v>
      </c>
      <c r="BC34">
        <v>5.0000000000000001E-3</v>
      </c>
      <c r="BD34">
        <v>7.2999999999999995E-2</v>
      </c>
      <c r="BE34">
        <v>2E-3</v>
      </c>
      <c r="BF34">
        <v>0</v>
      </c>
      <c r="BG34">
        <v>0</v>
      </c>
      <c r="BH34">
        <v>1E-3</v>
      </c>
      <c r="BI34">
        <v>1E-3</v>
      </c>
      <c r="BJ34">
        <v>2E-3</v>
      </c>
      <c r="BK34">
        <v>2E-3</v>
      </c>
      <c r="BL34">
        <v>7.0000000000000001E-3</v>
      </c>
      <c r="BM34">
        <v>2E-3</v>
      </c>
      <c r="BN34">
        <v>1E-3</v>
      </c>
      <c r="BO34">
        <v>1E-3</v>
      </c>
      <c r="BP34">
        <v>1E-3</v>
      </c>
      <c r="BQ34">
        <v>2E-3</v>
      </c>
      <c r="BR34">
        <v>1E-3</v>
      </c>
      <c r="BS34">
        <v>1E-3</v>
      </c>
      <c r="BT34">
        <v>4.0000000000000001E-3</v>
      </c>
      <c r="BU34">
        <v>3.0000000000000001E-3</v>
      </c>
      <c r="BV34">
        <v>6.0000000000000001E-3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1026</v>
      </c>
    </row>
    <row r="2" spans="1:78" x14ac:dyDescent="0.25">
      <c r="A2" t="e">
        <f>- Everything seems to be getting more complicated these days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1028</v>
      </c>
      <c r="B12">
        <v>1234</v>
      </c>
      <c r="C12">
        <v>988</v>
      </c>
      <c r="D12">
        <v>147</v>
      </c>
      <c r="E12">
        <v>99</v>
      </c>
      <c r="F12">
        <v>154</v>
      </c>
      <c r="G12">
        <v>568</v>
      </c>
      <c r="H12">
        <v>512</v>
      </c>
      <c r="I12">
        <v>235</v>
      </c>
      <c r="J12">
        <v>335</v>
      </c>
      <c r="K12">
        <v>284</v>
      </c>
      <c r="L12">
        <v>380</v>
      </c>
      <c r="M12">
        <v>472</v>
      </c>
      <c r="N12">
        <v>584</v>
      </c>
      <c r="O12">
        <v>130</v>
      </c>
      <c r="P12">
        <v>48</v>
      </c>
      <c r="Q12">
        <v>312</v>
      </c>
      <c r="R12">
        <v>922</v>
      </c>
      <c r="S12">
        <v>728</v>
      </c>
      <c r="T12">
        <v>238</v>
      </c>
      <c r="U12">
        <v>240</v>
      </c>
      <c r="V12">
        <v>753</v>
      </c>
      <c r="W12">
        <v>168</v>
      </c>
      <c r="X12">
        <v>310</v>
      </c>
      <c r="Y12">
        <v>192</v>
      </c>
      <c r="Z12">
        <v>1042</v>
      </c>
      <c r="AA12">
        <v>1229</v>
      </c>
      <c r="AB12">
        <v>1037</v>
      </c>
      <c r="AC12">
        <v>140</v>
      </c>
      <c r="AD12">
        <v>961</v>
      </c>
      <c r="AE12">
        <v>120</v>
      </c>
      <c r="AF12">
        <v>1020</v>
      </c>
      <c r="AG12">
        <v>143</v>
      </c>
      <c r="AH12">
        <v>9</v>
      </c>
      <c r="AI12">
        <v>840</v>
      </c>
      <c r="AJ12">
        <v>136</v>
      </c>
      <c r="AK12">
        <v>240</v>
      </c>
      <c r="AL12">
        <v>448</v>
      </c>
      <c r="AM12">
        <v>592</v>
      </c>
      <c r="AN12">
        <v>11</v>
      </c>
      <c r="AO12">
        <v>181</v>
      </c>
      <c r="AP12">
        <v>85</v>
      </c>
      <c r="AQ12">
        <v>91</v>
      </c>
      <c r="AR12">
        <v>89</v>
      </c>
      <c r="AS12">
        <v>73</v>
      </c>
      <c r="AT12">
        <v>131</v>
      </c>
      <c r="AU12">
        <v>90</v>
      </c>
      <c r="AV12">
        <v>117</v>
      </c>
      <c r="AW12">
        <v>40</v>
      </c>
      <c r="AX12">
        <v>101</v>
      </c>
      <c r="AY12">
        <v>108</v>
      </c>
      <c r="AZ12">
        <v>65</v>
      </c>
      <c r="BA12">
        <v>76</v>
      </c>
      <c r="BB12">
        <v>94</v>
      </c>
      <c r="BC12">
        <v>65</v>
      </c>
      <c r="BD12">
        <v>8</v>
      </c>
      <c r="BE12">
        <v>140</v>
      </c>
      <c r="BF12">
        <v>1093</v>
      </c>
      <c r="BG12">
        <v>626</v>
      </c>
      <c r="BH12">
        <v>608</v>
      </c>
      <c r="BI12">
        <v>168</v>
      </c>
      <c r="BJ12">
        <v>174</v>
      </c>
      <c r="BK12">
        <v>202</v>
      </c>
      <c r="BL12">
        <v>44</v>
      </c>
      <c r="BM12">
        <v>130</v>
      </c>
      <c r="BN12">
        <v>309</v>
      </c>
      <c r="BO12">
        <v>480</v>
      </c>
      <c r="BP12">
        <v>315</v>
      </c>
      <c r="BQ12">
        <v>166</v>
      </c>
      <c r="BR12">
        <v>242</v>
      </c>
      <c r="BS12">
        <v>238</v>
      </c>
      <c r="BT12">
        <v>82</v>
      </c>
      <c r="BU12">
        <v>72</v>
      </c>
      <c r="BV12">
        <v>61</v>
      </c>
      <c r="BW12">
        <v>115</v>
      </c>
      <c r="BX12">
        <v>772</v>
      </c>
      <c r="BY12">
        <v>760</v>
      </c>
      <c r="BZ12">
        <v>670</v>
      </c>
    </row>
    <row r="13" spans="1:78" x14ac:dyDescent="0.25">
      <c r="B13" s="7">
        <v>0.21</v>
      </c>
      <c r="C13" s="7">
        <v>0.19</v>
      </c>
      <c r="D13" s="7">
        <v>0.26</v>
      </c>
      <c r="E13" s="7">
        <v>0.28000000000000003</v>
      </c>
      <c r="F13" s="7">
        <v>0.13</v>
      </c>
      <c r="G13" s="7">
        <v>0.18</v>
      </c>
      <c r="H13" s="7">
        <v>0.3</v>
      </c>
      <c r="I13" s="7">
        <v>0.16</v>
      </c>
      <c r="J13" s="7">
        <v>0.18</v>
      </c>
      <c r="K13" s="7">
        <v>0.23</v>
      </c>
      <c r="L13" s="7">
        <v>0.27</v>
      </c>
      <c r="M13" s="7">
        <v>0.28000000000000003</v>
      </c>
      <c r="N13" s="7">
        <v>0.17</v>
      </c>
      <c r="O13" s="7">
        <v>0.2</v>
      </c>
      <c r="P13" s="7">
        <v>0.25</v>
      </c>
      <c r="Q13" s="7">
        <v>0.33</v>
      </c>
      <c r="R13" s="7">
        <v>0.18</v>
      </c>
      <c r="S13" s="7">
        <v>0.2</v>
      </c>
      <c r="T13" s="7">
        <v>0.19</v>
      </c>
      <c r="U13" s="7">
        <v>0.25</v>
      </c>
      <c r="V13" s="7">
        <v>0.17</v>
      </c>
      <c r="W13" s="7">
        <v>0.28000000000000003</v>
      </c>
      <c r="X13" s="7">
        <v>0.36</v>
      </c>
      <c r="Y13" s="7">
        <v>0.27</v>
      </c>
      <c r="Z13" s="7">
        <v>0.2</v>
      </c>
      <c r="AA13" s="7">
        <v>0.21</v>
      </c>
      <c r="AB13" s="7">
        <v>0.2</v>
      </c>
      <c r="AC13" s="7">
        <v>0.2</v>
      </c>
      <c r="AD13" s="7">
        <v>0.21</v>
      </c>
      <c r="AE13" s="7">
        <v>0.23</v>
      </c>
      <c r="AF13" s="7">
        <v>0.22</v>
      </c>
      <c r="AG13" s="7">
        <v>0.16</v>
      </c>
      <c r="AH13" s="7">
        <v>0.24</v>
      </c>
      <c r="AI13" s="7">
        <v>0.19</v>
      </c>
      <c r="AJ13" s="7">
        <v>0.25</v>
      </c>
      <c r="AK13" s="7">
        <v>0.24</v>
      </c>
      <c r="AL13" s="7">
        <v>0.19</v>
      </c>
      <c r="AM13" s="7">
        <v>0.21</v>
      </c>
      <c r="AN13" s="7">
        <v>0.19</v>
      </c>
      <c r="AO13" s="7">
        <v>0.26</v>
      </c>
      <c r="AP13" s="7">
        <v>0.14000000000000001</v>
      </c>
      <c r="AQ13" s="7">
        <v>0.16</v>
      </c>
      <c r="AR13" s="7">
        <v>0.16</v>
      </c>
      <c r="AS13" s="7">
        <v>0.23</v>
      </c>
      <c r="AT13" s="7">
        <v>0.24</v>
      </c>
      <c r="AU13" s="7">
        <v>0.26</v>
      </c>
      <c r="AV13" s="7">
        <v>0.24</v>
      </c>
      <c r="AW13" s="7">
        <v>0.28000000000000003</v>
      </c>
      <c r="AX13" s="7">
        <v>0.25</v>
      </c>
      <c r="AY13" s="7">
        <v>0.2</v>
      </c>
      <c r="AZ13" s="7">
        <v>0.16</v>
      </c>
      <c r="BA13" s="7">
        <v>0.26</v>
      </c>
      <c r="BB13" s="7">
        <v>0.21</v>
      </c>
      <c r="BC13" s="7">
        <v>0.21</v>
      </c>
      <c r="BD13" s="7">
        <v>0.32</v>
      </c>
      <c r="BE13" s="7">
        <v>0.16</v>
      </c>
      <c r="BF13" s="7">
        <v>0.21</v>
      </c>
      <c r="BG13" s="7">
        <v>0.19</v>
      </c>
      <c r="BH13" s="7">
        <v>0.23</v>
      </c>
      <c r="BI13" s="7">
        <v>0.13</v>
      </c>
      <c r="BJ13" s="7">
        <v>0.2</v>
      </c>
      <c r="BK13" s="7">
        <v>0.26</v>
      </c>
      <c r="BL13" s="7">
        <v>0.22</v>
      </c>
      <c r="BM13" s="7">
        <v>0.15</v>
      </c>
      <c r="BN13" s="7">
        <v>0.18</v>
      </c>
      <c r="BO13" s="7">
        <v>0.22</v>
      </c>
      <c r="BP13" s="7">
        <v>0.25</v>
      </c>
      <c r="BQ13" s="7">
        <v>0.16</v>
      </c>
      <c r="BR13" s="7">
        <v>0.15</v>
      </c>
      <c r="BS13" s="7">
        <v>0.16</v>
      </c>
      <c r="BT13" s="7">
        <v>0.18</v>
      </c>
      <c r="BU13" s="7">
        <v>0.13</v>
      </c>
      <c r="BV13" s="7">
        <v>0.21</v>
      </c>
      <c r="BW13" s="7">
        <v>0.15</v>
      </c>
      <c r="BX13" s="7">
        <v>0.19</v>
      </c>
      <c r="BY13" s="7">
        <v>0.19</v>
      </c>
      <c r="BZ13" s="7">
        <v>0.19</v>
      </c>
    </row>
    <row r="14" spans="1:78" x14ac:dyDescent="0.25">
      <c r="A14" t="s">
        <v>327</v>
      </c>
      <c r="B14">
        <v>2107</v>
      </c>
      <c r="C14">
        <v>1783</v>
      </c>
      <c r="D14">
        <v>181</v>
      </c>
      <c r="E14">
        <v>142</v>
      </c>
      <c r="F14">
        <v>361</v>
      </c>
      <c r="G14">
        <v>1061</v>
      </c>
      <c r="H14">
        <v>684</v>
      </c>
      <c r="I14">
        <v>452</v>
      </c>
      <c r="J14">
        <v>650</v>
      </c>
      <c r="K14">
        <v>471</v>
      </c>
      <c r="L14">
        <v>534</v>
      </c>
      <c r="M14">
        <v>657</v>
      </c>
      <c r="N14">
        <v>1161</v>
      </c>
      <c r="O14">
        <v>210</v>
      </c>
      <c r="P14">
        <v>79</v>
      </c>
      <c r="Q14">
        <v>358</v>
      </c>
      <c r="R14">
        <v>1748</v>
      </c>
      <c r="S14">
        <v>1298</v>
      </c>
      <c r="T14">
        <v>395</v>
      </c>
      <c r="U14">
        <v>376</v>
      </c>
      <c r="V14">
        <v>1465</v>
      </c>
      <c r="W14">
        <v>269</v>
      </c>
      <c r="X14">
        <v>363</v>
      </c>
      <c r="Y14">
        <v>237</v>
      </c>
      <c r="Z14">
        <v>1869</v>
      </c>
      <c r="AA14">
        <v>2100</v>
      </c>
      <c r="AB14">
        <v>1862</v>
      </c>
      <c r="AC14">
        <v>267</v>
      </c>
      <c r="AD14">
        <v>1656</v>
      </c>
      <c r="AE14">
        <v>158</v>
      </c>
      <c r="AF14">
        <v>1637</v>
      </c>
      <c r="AG14">
        <v>348</v>
      </c>
      <c r="AH14">
        <v>13</v>
      </c>
      <c r="AI14">
        <v>1491</v>
      </c>
      <c r="AJ14">
        <v>218</v>
      </c>
      <c r="AK14">
        <v>357</v>
      </c>
      <c r="AL14">
        <v>795</v>
      </c>
      <c r="AM14">
        <v>1049</v>
      </c>
      <c r="AN14">
        <v>24</v>
      </c>
      <c r="AO14">
        <v>231</v>
      </c>
      <c r="AP14">
        <v>229</v>
      </c>
      <c r="AQ14">
        <v>234</v>
      </c>
      <c r="AR14">
        <v>189</v>
      </c>
      <c r="AS14">
        <v>108</v>
      </c>
      <c r="AT14">
        <v>186</v>
      </c>
      <c r="AU14">
        <v>100</v>
      </c>
      <c r="AV14">
        <v>162</v>
      </c>
      <c r="AW14">
        <v>50</v>
      </c>
      <c r="AX14">
        <v>131</v>
      </c>
      <c r="AY14">
        <v>191</v>
      </c>
      <c r="AZ14">
        <v>139</v>
      </c>
      <c r="BA14">
        <v>128</v>
      </c>
      <c r="BB14">
        <v>163</v>
      </c>
      <c r="BC14">
        <v>89</v>
      </c>
      <c r="BD14">
        <v>7</v>
      </c>
      <c r="BE14">
        <v>282</v>
      </c>
      <c r="BF14">
        <v>1825</v>
      </c>
      <c r="BG14">
        <v>1153</v>
      </c>
      <c r="BH14">
        <v>954</v>
      </c>
      <c r="BI14">
        <v>422</v>
      </c>
      <c r="BJ14">
        <v>310</v>
      </c>
      <c r="BK14">
        <v>291</v>
      </c>
      <c r="BL14">
        <v>68</v>
      </c>
      <c r="BM14">
        <v>255</v>
      </c>
      <c r="BN14">
        <v>584</v>
      </c>
      <c r="BO14">
        <v>813</v>
      </c>
      <c r="BP14">
        <v>454</v>
      </c>
      <c r="BQ14">
        <v>310</v>
      </c>
      <c r="BR14">
        <v>484</v>
      </c>
      <c r="BS14">
        <v>468</v>
      </c>
      <c r="BT14">
        <v>151</v>
      </c>
      <c r="BU14">
        <v>163</v>
      </c>
      <c r="BV14">
        <v>101</v>
      </c>
      <c r="BW14">
        <v>229</v>
      </c>
      <c r="BX14">
        <v>1449</v>
      </c>
      <c r="BY14">
        <v>1462</v>
      </c>
      <c r="BZ14">
        <v>1270</v>
      </c>
    </row>
    <row r="15" spans="1:78" x14ac:dyDescent="0.25">
      <c r="B15" s="7">
        <v>0.35</v>
      </c>
      <c r="C15" s="7">
        <v>0.35</v>
      </c>
      <c r="D15" s="7">
        <v>0.32</v>
      </c>
      <c r="E15" s="7">
        <v>0.4</v>
      </c>
      <c r="F15" s="7">
        <v>0.31</v>
      </c>
      <c r="G15" s="7">
        <v>0.34</v>
      </c>
      <c r="H15" s="7">
        <v>0.4</v>
      </c>
      <c r="I15" s="7">
        <v>0.31</v>
      </c>
      <c r="J15" s="7">
        <v>0.34</v>
      </c>
      <c r="K15" s="7">
        <v>0.38</v>
      </c>
      <c r="L15" s="7">
        <v>0.38</v>
      </c>
      <c r="M15" s="7">
        <v>0.4</v>
      </c>
      <c r="N15" s="7">
        <v>0.33</v>
      </c>
      <c r="O15" s="7">
        <v>0.33</v>
      </c>
      <c r="P15" s="7">
        <v>0.41</v>
      </c>
      <c r="Q15" s="7">
        <v>0.38</v>
      </c>
      <c r="R15" s="7">
        <v>0.35</v>
      </c>
      <c r="S15" s="7">
        <v>0.35</v>
      </c>
      <c r="T15" s="7">
        <v>0.32</v>
      </c>
      <c r="U15" s="7">
        <v>0.39</v>
      </c>
      <c r="V15" s="7">
        <v>0.33</v>
      </c>
      <c r="W15" s="7">
        <v>0.44</v>
      </c>
      <c r="X15" s="7">
        <v>0.42</v>
      </c>
      <c r="Y15" s="7">
        <v>0.33</v>
      </c>
      <c r="Z15" s="7">
        <v>0.35</v>
      </c>
      <c r="AA15" s="7">
        <v>0.35</v>
      </c>
      <c r="AB15" s="7">
        <v>0.35</v>
      </c>
      <c r="AC15" s="7">
        <v>0.37</v>
      </c>
      <c r="AD15" s="7">
        <v>0.35</v>
      </c>
      <c r="AE15" s="7">
        <v>0.3</v>
      </c>
      <c r="AF15" s="7">
        <v>0.35</v>
      </c>
      <c r="AG15" s="7">
        <v>0.38</v>
      </c>
      <c r="AH15" s="7">
        <v>0.33</v>
      </c>
      <c r="AI15" s="7">
        <v>0.34</v>
      </c>
      <c r="AJ15" s="7">
        <v>0.4</v>
      </c>
      <c r="AK15" s="7">
        <v>0.36</v>
      </c>
      <c r="AL15" s="7">
        <v>0.34</v>
      </c>
      <c r="AM15" s="7">
        <v>0.37</v>
      </c>
      <c r="AN15" s="7">
        <v>0.4</v>
      </c>
      <c r="AO15" s="7">
        <v>0.33</v>
      </c>
      <c r="AP15" s="7">
        <v>0.39</v>
      </c>
      <c r="AQ15" s="7">
        <v>0.41</v>
      </c>
      <c r="AR15" s="7">
        <v>0.35</v>
      </c>
      <c r="AS15" s="7">
        <v>0.34</v>
      </c>
      <c r="AT15" s="7">
        <v>0.34</v>
      </c>
      <c r="AU15" s="7">
        <v>0.28999999999999998</v>
      </c>
      <c r="AV15" s="7">
        <v>0.33</v>
      </c>
      <c r="AW15" s="7">
        <v>0.35</v>
      </c>
      <c r="AX15" s="7">
        <v>0.32</v>
      </c>
      <c r="AY15" s="7">
        <v>0.36</v>
      </c>
      <c r="AZ15" s="7">
        <v>0.34</v>
      </c>
      <c r="BA15" s="7">
        <v>0.43</v>
      </c>
      <c r="BB15" s="7">
        <v>0.37</v>
      </c>
      <c r="BC15" s="7">
        <v>0.28000000000000003</v>
      </c>
      <c r="BD15" s="7">
        <v>0.26</v>
      </c>
      <c r="BE15" s="7">
        <v>0.31</v>
      </c>
      <c r="BF15" s="7">
        <v>0.36</v>
      </c>
      <c r="BG15" s="7">
        <v>0.35</v>
      </c>
      <c r="BH15" s="7">
        <v>0.35</v>
      </c>
      <c r="BI15" s="7">
        <v>0.32</v>
      </c>
      <c r="BJ15" s="7">
        <v>0.36</v>
      </c>
      <c r="BK15" s="7">
        <v>0.38</v>
      </c>
      <c r="BL15" s="7">
        <v>0.34</v>
      </c>
      <c r="BM15" s="7">
        <v>0.28999999999999998</v>
      </c>
      <c r="BN15" s="7">
        <v>0.35</v>
      </c>
      <c r="BO15" s="7">
        <v>0.38</v>
      </c>
      <c r="BP15" s="7">
        <v>0.36</v>
      </c>
      <c r="BQ15" s="7">
        <v>0.31</v>
      </c>
      <c r="BR15" s="7">
        <v>0.31</v>
      </c>
      <c r="BS15" s="7">
        <v>0.31</v>
      </c>
      <c r="BT15" s="7">
        <v>0.34</v>
      </c>
      <c r="BU15" s="7">
        <v>0.3</v>
      </c>
      <c r="BV15" s="7">
        <v>0.34</v>
      </c>
      <c r="BW15" s="7">
        <v>0.3</v>
      </c>
      <c r="BX15" s="7">
        <v>0.36</v>
      </c>
      <c r="BY15" s="7">
        <v>0.36</v>
      </c>
      <c r="BZ15" s="7">
        <v>0.36</v>
      </c>
    </row>
    <row r="16" spans="1:78" x14ac:dyDescent="0.25">
      <c r="A16" t="s">
        <v>334</v>
      </c>
      <c r="B16">
        <v>1005</v>
      </c>
      <c r="C16">
        <v>865</v>
      </c>
      <c r="D16">
        <v>97</v>
      </c>
      <c r="E16">
        <v>43</v>
      </c>
      <c r="F16">
        <v>232</v>
      </c>
      <c r="G16">
        <v>582</v>
      </c>
      <c r="H16">
        <v>190</v>
      </c>
      <c r="I16">
        <v>277</v>
      </c>
      <c r="J16">
        <v>329</v>
      </c>
      <c r="K16">
        <v>189</v>
      </c>
      <c r="L16">
        <v>209</v>
      </c>
      <c r="M16">
        <v>212</v>
      </c>
      <c r="N16">
        <v>644</v>
      </c>
      <c r="O16">
        <v>122</v>
      </c>
      <c r="P16">
        <v>27</v>
      </c>
      <c r="Q16">
        <v>114</v>
      </c>
      <c r="R16">
        <v>891</v>
      </c>
      <c r="S16">
        <v>626</v>
      </c>
      <c r="T16">
        <v>218</v>
      </c>
      <c r="U16">
        <v>150</v>
      </c>
      <c r="V16">
        <v>822</v>
      </c>
      <c r="W16">
        <v>81</v>
      </c>
      <c r="X16">
        <v>95</v>
      </c>
      <c r="Y16">
        <v>110</v>
      </c>
      <c r="Z16">
        <v>894</v>
      </c>
      <c r="AA16">
        <v>1003</v>
      </c>
      <c r="AB16">
        <v>893</v>
      </c>
      <c r="AC16">
        <v>114</v>
      </c>
      <c r="AD16">
        <v>767</v>
      </c>
      <c r="AE16">
        <v>115</v>
      </c>
      <c r="AF16">
        <v>771</v>
      </c>
      <c r="AG16">
        <v>172</v>
      </c>
      <c r="AH16">
        <v>6</v>
      </c>
      <c r="AI16">
        <v>751</v>
      </c>
      <c r="AJ16">
        <v>74</v>
      </c>
      <c r="AK16">
        <v>154</v>
      </c>
      <c r="AL16">
        <v>406</v>
      </c>
      <c r="AM16">
        <v>456</v>
      </c>
      <c r="AN16">
        <v>8</v>
      </c>
      <c r="AO16">
        <v>129</v>
      </c>
      <c r="AP16">
        <v>101</v>
      </c>
      <c r="AQ16">
        <v>81</v>
      </c>
      <c r="AR16">
        <v>123</v>
      </c>
      <c r="AS16">
        <v>46</v>
      </c>
      <c r="AT16">
        <v>86</v>
      </c>
      <c r="AU16">
        <v>66</v>
      </c>
      <c r="AV16">
        <v>78</v>
      </c>
      <c r="AW16">
        <v>22</v>
      </c>
      <c r="AX16">
        <v>73</v>
      </c>
      <c r="AY16">
        <v>88</v>
      </c>
      <c r="AZ16">
        <v>80</v>
      </c>
      <c r="BA16">
        <v>36</v>
      </c>
      <c r="BB16">
        <v>68</v>
      </c>
      <c r="BC16">
        <v>52</v>
      </c>
      <c r="BD16">
        <v>4</v>
      </c>
      <c r="BE16">
        <v>184</v>
      </c>
      <c r="BF16">
        <v>820</v>
      </c>
      <c r="BG16">
        <v>553</v>
      </c>
      <c r="BH16">
        <v>451</v>
      </c>
      <c r="BI16">
        <v>248</v>
      </c>
      <c r="BJ16">
        <v>136</v>
      </c>
      <c r="BK16">
        <v>105</v>
      </c>
      <c r="BL16">
        <v>29</v>
      </c>
      <c r="BM16">
        <v>188</v>
      </c>
      <c r="BN16">
        <v>261</v>
      </c>
      <c r="BO16">
        <v>335</v>
      </c>
      <c r="BP16">
        <v>221</v>
      </c>
      <c r="BQ16">
        <v>192</v>
      </c>
      <c r="BR16">
        <v>297</v>
      </c>
      <c r="BS16">
        <v>294</v>
      </c>
      <c r="BT16">
        <v>86</v>
      </c>
      <c r="BU16">
        <v>110</v>
      </c>
      <c r="BV16">
        <v>54</v>
      </c>
      <c r="BW16">
        <v>147</v>
      </c>
      <c r="BX16">
        <v>634</v>
      </c>
      <c r="BY16">
        <v>634</v>
      </c>
      <c r="BZ16">
        <v>553</v>
      </c>
    </row>
    <row r="17" spans="1:78" x14ac:dyDescent="0.25">
      <c r="B17" s="7">
        <v>0.17</v>
      </c>
      <c r="C17" s="7">
        <v>0.17</v>
      </c>
      <c r="D17" s="7">
        <v>0.17</v>
      </c>
      <c r="E17" s="7">
        <v>0.12</v>
      </c>
      <c r="F17" s="7">
        <v>0.2</v>
      </c>
      <c r="G17" s="7">
        <v>0.19</v>
      </c>
      <c r="H17" s="7">
        <v>0.11</v>
      </c>
      <c r="I17" s="7">
        <v>0.19</v>
      </c>
      <c r="J17" s="7">
        <v>0.17</v>
      </c>
      <c r="K17" s="7">
        <v>0.15</v>
      </c>
      <c r="L17" s="7">
        <v>0.15</v>
      </c>
      <c r="M17" s="7">
        <v>0.13</v>
      </c>
      <c r="N17" s="7">
        <v>0.18</v>
      </c>
      <c r="O17" s="7">
        <v>0.19</v>
      </c>
      <c r="P17" s="7">
        <v>0.14000000000000001</v>
      </c>
      <c r="Q17" s="7">
        <v>0.12</v>
      </c>
      <c r="R17" s="7">
        <v>0.18</v>
      </c>
      <c r="S17" s="7">
        <v>0.17</v>
      </c>
      <c r="T17" s="7">
        <v>0.18</v>
      </c>
      <c r="U17" s="7">
        <v>0.15</v>
      </c>
      <c r="V17" s="7">
        <v>0.19</v>
      </c>
      <c r="W17" s="7">
        <v>0.13</v>
      </c>
      <c r="X17" s="7">
        <v>0.11</v>
      </c>
      <c r="Y17" s="7">
        <v>0.15</v>
      </c>
      <c r="Z17" s="7">
        <v>0.17</v>
      </c>
      <c r="AA17" s="7">
        <v>0.17</v>
      </c>
      <c r="AB17" s="7">
        <v>0.17</v>
      </c>
      <c r="AC17" s="7">
        <v>0.16</v>
      </c>
      <c r="AD17" s="7">
        <v>0.16</v>
      </c>
      <c r="AE17" s="7">
        <v>0.22</v>
      </c>
      <c r="AF17" s="7">
        <v>0.16</v>
      </c>
      <c r="AG17" s="7">
        <v>0.19</v>
      </c>
      <c r="AH17" s="7">
        <v>0.15</v>
      </c>
      <c r="AI17" s="7">
        <v>0.17</v>
      </c>
      <c r="AJ17" s="7">
        <v>0.13</v>
      </c>
      <c r="AK17" s="7">
        <v>0.16</v>
      </c>
      <c r="AL17" s="7">
        <v>0.17</v>
      </c>
      <c r="AM17" s="7">
        <v>0.16</v>
      </c>
      <c r="AN17" s="7">
        <v>0.13</v>
      </c>
      <c r="AO17" s="7">
        <v>0.18</v>
      </c>
      <c r="AP17" s="7">
        <v>0.17</v>
      </c>
      <c r="AQ17" s="7">
        <v>0.14000000000000001</v>
      </c>
      <c r="AR17" s="7">
        <v>0.23</v>
      </c>
      <c r="AS17" s="7">
        <v>0.14000000000000001</v>
      </c>
      <c r="AT17" s="7">
        <v>0.15</v>
      </c>
      <c r="AU17" s="7">
        <v>0.19</v>
      </c>
      <c r="AV17" s="7">
        <v>0.16</v>
      </c>
      <c r="AW17" s="7">
        <v>0.16</v>
      </c>
      <c r="AX17" s="7">
        <v>0.18</v>
      </c>
      <c r="AY17" s="7">
        <v>0.16</v>
      </c>
      <c r="AZ17" s="7">
        <v>0.19</v>
      </c>
      <c r="BA17" s="7">
        <v>0.12</v>
      </c>
      <c r="BB17" s="7">
        <v>0.15</v>
      </c>
      <c r="BC17" s="7">
        <v>0.17</v>
      </c>
      <c r="BD17" s="7">
        <v>0.14000000000000001</v>
      </c>
      <c r="BE17" s="7">
        <v>0.2</v>
      </c>
      <c r="BF17" s="7">
        <v>0.16</v>
      </c>
      <c r="BG17" s="7">
        <v>0.17</v>
      </c>
      <c r="BH17" s="7">
        <v>0.17</v>
      </c>
      <c r="BI17" s="7">
        <v>0.19</v>
      </c>
      <c r="BJ17" s="7">
        <v>0.16</v>
      </c>
      <c r="BK17" s="7">
        <v>0.14000000000000001</v>
      </c>
      <c r="BL17" s="7">
        <v>0.15</v>
      </c>
      <c r="BM17" s="7">
        <v>0.21</v>
      </c>
      <c r="BN17" s="7">
        <v>0.16</v>
      </c>
      <c r="BO17" s="7">
        <v>0.15</v>
      </c>
      <c r="BP17" s="7">
        <v>0.18</v>
      </c>
      <c r="BQ17" s="7">
        <v>0.19</v>
      </c>
      <c r="BR17" s="7">
        <v>0.19</v>
      </c>
      <c r="BS17" s="7">
        <v>0.19</v>
      </c>
      <c r="BT17" s="7">
        <v>0.19</v>
      </c>
      <c r="BU17" s="7">
        <v>0.21</v>
      </c>
      <c r="BV17" s="7">
        <v>0.18</v>
      </c>
      <c r="BW17" s="7">
        <v>0.19</v>
      </c>
      <c r="BX17" s="7">
        <v>0.16</v>
      </c>
      <c r="BY17" s="7">
        <v>0.16</v>
      </c>
      <c r="BZ17" s="7">
        <v>0.16</v>
      </c>
    </row>
    <row r="18" spans="1:78" x14ac:dyDescent="0.25">
      <c r="A18" t="s">
        <v>329</v>
      </c>
      <c r="B18">
        <v>1114</v>
      </c>
      <c r="C18">
        <v>989</v>
      </c>
      <c r="D18">
        <v>76</v>
      </c>
      <c r="E18">
        <v>49</v>
      </c>
      <c r="F18">
        <v>277</v>
      </c>
      <c r="G18">
        <v>613</v>
      </c>
      <c r="H18">
        <v>223</v>
      </c>
      <c r="I18">
        <v>339</v>
      </c>
      <c r="J18">
        <v>394</v>
      </c>
      <c r="K18">
        <v>188</v>
      </c>
      <c r="L18">
        <v>193</v>
      </c>
      <c r="M18">
        <v>223</v>
      </c>
      <c r="N18">
        <v>782</v>
      </c>
      <c r="O18">
        <v>89</v>
      </c>
      <c r="P18">
        <v>21</v>
      </c>
      <c r="Q18">
        <v>109</v>
      </c>
      <c r="R18">
        <v>1005</v>
      </c>
      <c r="S18">
        <v>729</v>
      </c>
      <c r="T18">
        <v>255</v>
      </c>
      <c r="U18">
        <v>123</v>
      </c>
      <c r="V18">
        <v>984</v>
      </c>
      <c r="W18">
        <v>59</v>
      </c>
      <c r="X18">
        <v>70</v>
      </c>
      <c r="Y18">
        <v>116</v>
      </c>
      <c r="Z18">
        <v>998</v>
      </c>
      <c r="AA18">
        <v>1112</v>
      </c>
      <c r="AB18">
        <v>996</v>
      </c>
      <c r="AC18">
        <v>141</v>
      </c>
      <c r="AD18">
        <v>892</v>
      </c>
      <c r="AE18">
        <v>74</v>
      </c>
      <c r="AF18">
        <v>859</v>
      </c>
      <c r="AG18">
        <v>173</v>
      </c>
      <c r="AH18">
        <v>9</v>
      </c>
      <c r="AI18">
        <v>868</v>
      </c>
      <c r="AJ18">
        <v>85</v>
      </c>
      <c r="AK18">
        <v>142</v>
      </c>
      <c r="AL18">
        <v>481</v>
      </c>
      <c r="AM18">
        <v>519</v>
      </c>
      <c r="AN18">
        <v>8</v>
      </c>
      <c r="AO18">
        <v>103</v>
      </c>
      <c r="AP18">
        <v>118</v>
      </c>
      <c r="AQ18">
        <v>130</v>
      </c>
      <c r="AR18">
        <v>83</v>
      </c>
      <c r="AS18">
        <v>57</v>
      </c>
      <c r="AT18">
        <v>112</v>
      </c>
      <c r="AU18">
        <v>72</v>
      </c>
      <c r="AV18">
        <v>85</v>
      </c>
      <c r="AW18">
        <v>26</v>
      </c>
      <c r="AX18">
        <v>50</v>
      </c>
      <c r="AY18">
        <v>97</v>
      </c>
      <c r="AZ18">
        <v>90</v>
      </c>
      <c r="BA18">
        <v>39</v>
      </c>
      <c r="BB18">
        <v>87</v>
      </c>
      <c r="BC18">
        <v>62</v>
      </c>
      <c r="BD18">
        <v>6</v>
      </c>
      <c r="BE18">
        <v>195</v>
      </c>
      <c r="BF18">
        <v>919</v>
      </c>
      <c r="BG18">
        <v>669</v>
      </c>
      <c r="BH18">
        <v>445</v>
      </c>
      <c r="BI18">
        <v>297</v>
      </c>
      <c r="BJ18">
        <v>184</v>
      </c>
      <c r="BK18">
        <v>124</v>
      </c>
      <c r="BL18">
        <v>44</v>
      </c>
      <c r="BM18">
        <v>209</v>
      </c>
      <c r="BN18">
        <v>359</v>
      </c>
      <c r="BO18">
        <v>394</v>
      </c>
      <c r="BP18">
        <v>152</v>
      </c>
      <c r="BQ18">
        <v>226</v>
      </c>
      <c r="BR18">
        <v>369</v>
      </c>
      <c r="BS18">
        <v>361</v>
      </c>
      <c r="BT18">
        <v>92</v>
      </c>
      <c r="BU18">
        <v>123</v>
      </c>
      <c r="BV18">
        <v>56</v>
      </c>
      <c r="BW18">
        <v>174</v>
      </c>
      <c r="BX18">
        <v>788</v>
      </c>
      <c r="BY18">
        <v>784</v>
      </c>
      <c r="BZ18">
        <v>686</v>
      </c>
    </row>
    <row r="19" spans="1:78" x14ac:dyDescent="0.25">
      <c r="B19" s="7">
        <v>0.19</v>
      </c>
      <c r="C19" s="7">
        <v>0.19</v>
      </c>
      <c r="D19" s="7">
        <v>0.14000000000000001</v>
      </c>
      <c r="E19" s="7">
        <v>0.14000000000000001</v>
      </c>
      <c r="F19" s="7">
        <v>0.24</v>
      </c>
      <c r="G19" s="7">
        <v>0.2</v>
      </c>
      <c r="H19" s="7">
        <v>0.13</v>
      </c>
      <c r="I19" s="7">
        <v>0.23</v>
      </c>
      <c r="J19" s="7">
        <v>0.21</v>
      </c>
      <c r="K19" s="7">
        <v>0.15</v>
      </c>
      <c r="L19" s="7">
        <v>0.14000000000000001</v>
      </c>
      <c r="M19" s="7">
        <v>0.13</v>
      </c>
      <c r="N19" s="7">
        <v>0.22</v>
      </c>
      <c r="O19" s="7">
        <v>0.14000000000000001</v>
      </c>
      <c r="P19" s="7">
        <v>0.11</v>
      </c>
      <c r="Q19" s="7">
        <v>0.11</v>
      </c>
      <c r="R19" s="7">
        <v>0.2</v>
      </c>
      <c r="S19" s="7">
        <v>0.2</v>
      </c>
      <c r="T19" s="7">
        <v>0.21</v>
      </c>
      <c r="U19" s="7">
        <v>0.13</v>
      </c>
      <c r="V19" s="7">
        <v>0.22</v>
      </c>
      <c r="W19" s="7">
        <v>0.1</v>
      </c>
      <c r="X19" s="7">
        <v>0.08</v>
      </c>
      <c r="Y19" s="7">
        <v>0.16</v>
      </c>
      <c r="Z19" s="7">
        <v>0.19</v>
      </c>
      <c r="AA19" s="7">
        <v>0.19</v>
      </c>
      <c r="AB19" s="7">
        <v>0.19</v>
      </c>
      <c r="AC19" s="7">
        <v>0.2</v>
      </c>
      <c r="AD19" s="7">
        <v>0.19</v>
      </c>
      <c r="AE19" s="7">
        <v>0.14000000000000001</v>
      </c>
      <c r="AF19" s="7">
        <v>0.18</v>
      </c>
      <c r="AG19" s="7">
        <v>0.19</v>
      </c>
      <c r="AH19" s="7">
        <v>0.24</v>
      </c>
      <c r="AI19" s="7">
        <v>0.2</v>
      </c>
      <c r="AJ19" s="7">
        <v>0.15</v>
      </c>
      <c r="AK19" s="7">
        <v>0.15</v>
      </c>
      <c r="AL19" s="7">
        <v>0.2</v>
      </c>
      <c r="AM19" s="7">
        <v>0.18</v>
      </c>
      <c r="AN19" s="7">
        <v>0.14000000000000001</v>
      </c>
      <c r="AO19" s="7">
        <v>0.15</v>
      </c>
      <c r="AP19" s="7">
        <v>0.2</v>
      </c>
      <c r="AQ19" s="7">
        <v>0.23</v>
      </c>
      <c r="AR19" s="7">
        <v>0.15</v>
      </c>
      <c r="AS19" s="7">
        <v>0.18</v>
      </c>
      <c r="AT19" s="7">
        <v>0.2</v>
      </c>
      <c r="AU19" s="7">
        <v>0.21</v>
      </c>
      <c r="AV19" s="7">
        <v>0.17</v>
      </c>
      <c r="AW19" s="7">
        <v>0.18</v>
      </c>
      <c r="AX19" s="7">
        <v>0.12</v>
      </c>
      <c r="AY19" s="7">
        <v>0.18</v>
      </c>
      <c r="AZ19" s="7">
        <v>0.22</v>
      </c>
      <c r="BA19" s="7">
        <v>0.13</v>
      </c>
      <c r="BB19" s="7">
        <v>0.2</v>
      </c>
      <c r="BC19" s="7">
        <v>0.2</v>
      </c>
      <c r="BD19" s="7">
        <v>0.22</v>
      </c>
      <c r="BE19" s="7">
        <v>0.22</v>
      </c>
      <c r="BF19" s="7">
        <v>0.18</v>
      </c>
      <c r="BG19" s="7">
        <v>0.2</v>
      </c>
      <c r="BH19" s="7">
        <v>0.17</v>
      </c>
      <c r="BI19" s="7">
        <v>0.23</v>
      </c>
      <c r="BJ19" s="7">
        <v>0.21</v>
      </c>
      <c r="BK19" s="7">
        <v>0.16</v>
      </c>
      <c r="BL19" s="7">
        <v>0.22</v>
      </c>
      <c r="BM19" s="7">
        <v>0.24</v>
      </c>
      <c r="BN19" s="7">
        <v>0.21</v>
      </c>
      <c r="BO19" s="7">
        <v>0.18</v>
      </c>
      <c r="BP19" s="7">
        <v>0.12</v>
      </c>
      <c r="BQ19" s="7">
        <v>0.22</v>
      </c>
      <c r="BR19" s="7">
        <v>0.23</v>
      </c>
      <c r="BS19" s="7">
        <v>0.24</v>
      </c>
      <c r="BT19" s="7">
        <v>0.21</v>
      </c>
      <c r="BU19" s="7">
        <v>0.23</v>
      </c>
      <c r="BV19" s="7">
        <v>0.19</v>
      </c>
      <c r="BW19" s="7">
        <v>0.23</v>
      </c>
      <c r="BX19" s="7">
        <v>0.2</v>
      </c>
      <c r="BY19" s="7">
        <v>0.19</v>
      </c>
      <c r="BZ19" s="7">
        <v>0.2</v>
      </c>
    </row>
    <row r="20" spans="1:78" x14ac:dyDescent="0.25">
      <c r="A20" t="s">
        <v>1029</v>
      </c>
      <c r="B20">
        <v>435</v>
      </c>
      <c r="C20">
        <v>366</v>
      </c>
      <c r="D20">
        <v>51</v>
      </c>
      <c r="E20">
        <v>19</v>
      </c>
      <c r="F20">
        <v>127</v>
      </c>
      <c r="G20">
        <v>237</v>
      </c>
      <c r="H20">
        <v>71</v>
      </c>
      <c r="I20">
        <v>137</v>
      </c>
      <c r="J20">
        <v>155</v>
      </c>
      <c r="K20">
        <v>80</v>
      </c>
      <c r="L20">
        <v>62</v>
      </c>
      <c r="M20">
        <v>75</v>
      </c>
      <c r="N20">
        <v>294</v>
      </c>
      <c r="O20">
        <v>56</v>
      </c>
      <c r="P20">
        <v>9</v>
      </c>
      <c r="Q20">
        <v>50</v>
      </c>
      <c r="R20">
        <v>385</v>
      </c>
      <c r="S20">
        <v>263</v>
      </c>
      <c r="T20">
        <v>100</v>
      </c>
      <c r="U20">
        <v>66</v>
      </c>
      <c r="V20">
        <v>383</v>
      </c>
      <c r="W20">
        <v>26</v>
      </c>
      <c r="X20">
        <v>22</v>
      </c>
      <c r="Y20">
        <v>46</v>
      </c>
      <c r="Z20">
        <v>389</v>
      </c>
      <c r="AA20">
        <v>435</v>
      </c>
      <c r="AB20">
        <v>389</v>
      </c>
      <c r="AC20">
        <v>44</v>
      </c>
      <c r="AD20">
        <v>357</v>
      </c>
      <c r="AE20">
        <v>31</v>
      </c>
      <c r="AF20">
        <v>335</v>
      </c>
      <c r="AG20">
        <v>75</v>
      </c>
      <c r="AH20">
        <v>1</v>
      </c>
      <c r="AI20">
        <v>343</v>
      </c>
      <c r="AJ20">
        <v>22</v>
      </c>
      <c r="AK20">
        <v>73</v>
      </c>
      <c r="AL20">
        <v>201</v>
      </c>
      <c r="AM20">
        <v>187</v>
      </c>
      <c r="AN20">
        <v>8</v>
      </c>
      <c r="AO20">
        <v>38</v>
      </c>
      <c r="AP20">
        <v>40</v>
      </c>
      <c r="AQ20">
        <v>26</v>
      </c>
      <c r="AR20">
        <v>46</v>
      </c>
      <c r="AS20">
        <v>31</v>
      </c>
      <c r="AT20">
        <v>39</v>
      </c>
      <c r="AU20">
        <v>13</v>
      </c>
      <c r="AV20">
        <v>44</v>
      </c>
      <c r="AW20">
        <v>4</v>
      </c>
      <c r="AX20">
        <v>47</v>
      </c>
      <c r="AY20">
        <v>44</v>
      </c>
      <c r="AZ20">
        <v>35</v>
      </c>
      <c r="BA20">
        <v>13</v>
      </c>
      <c r="BB20">
        <v>19</v>
      </c>
      <c r="BC20">
        <v>33</v>
      </c>
      <c r="BD20">
        <v>0</v>
      </c>
      <c r="BE20">
        <v>85</v>
      </c>
      <c r="BF20">
        <v>350</v>
      </c>
      <c r="BG20">
        <v>264</v>
      </c>
      <c r="BH20">
        <v>171</v>
      </c>
      <c r="BI20">
        <v>149</v>
      </c>
      <c r="BJ20">
        <v>59</v>
      </c>
      <c r="BK20">
        <v>39</v>
      </c>
      <c r="BL20">
        <v>13</v>
      </c>
      <c r="BM20">
        <v>94</v>
      </c>
      <c r="BN20">
        <v>152</v>
      </c>
      <c r="BO20">
        <v>117</v>
      </c>
      <c r="BP20">
        <v>73</v>
      </c>
      <c r="BQ20">
        <v>100</v>
      </c>
      <c r="BR20">
        <v>160</v>
      </c>
      <c r="BS20">
        <v>148</v>
      </c>
      <c r="BT20">
        <v>33</v>
      </c>
      <c r="BU20">
        <v>59</v>
      </c>
      <c r="BV20">
        <v>17</v>
      </c>
      <c r="BW20">
        <v>84</v>
      </c>
      <c r="BX20">
        <v>313</v>
      </c>
      <c r="BY20">
        <v>340</v>
      </c>
      <c r="BZ20">
        <v>282</v>
      </c>
    </row>
    <row r="21" spans="1:78" x14ac:dyDescent="0.25">
      <c r="B21" s="7">
        <v>7.0000000000000007E-2</v>
      </c>
      <c r="C21" s="7">
        <v>7.0000000000000007E-2</v>
      </c>
      <c r="D21" s="7">
        <v>0.09</v>
      </c>
      <c r="E21" s="7">
        <v>0.05</v>
      </c>
      <c r="F21" s="7">
        <v>0.11</v>
      </c>
      <c r="G21" s="7">
        <v>0.08</v>
      </c>
      <c r="H21" s="7">
        <v>0.04</v>
      </c>
      <c r="I21" s="7">
        <v>0.09</v>
      </c>
      <c r="J21" s="7">
        <v>0.08</v>
      </c>
      <c r="K21" s="7">
        <v>7.0000000000000007E-2</v>
      </c>
      <c r="L21" s="7">
        <v>0.04</v>
      </c>
      <c r="M21" s="7">
        <v>0.05</v>
      </c>
      <c r="N21" s="7">
        <v>0.08</v>
      </c>
      <c r="O21" s="7">
        <v>0.09</v>
      </c>
      <c r="P21" s="7">
        <v>0.05</v>
      </c>
      <c r="Q21" s="7">
        <v>0.05</v>
      </c>
      <c r="R21" s="7">
        <v>0.08</v>
      </c>
      <c r="S21" s="7">
        <v>7.0000000000000007E-2</v>
      </c>
      <c r="T21" s="7">
        <v>0.08</v>
      </c>
      <c r="U21" s="7">
        <v>7.0000000000000007E-2</v>
      </c>
      <c r="V21" s="7">
        <v>0.09</v>
      </c>
      <c r="W21" s="7">
        <v>0.04</v>
      </c>
      <c r="X21" s="7">
        <v>0.03</v>
      </c>
      <c r="Y21" s="7">
        <v>0.06</v>
      </c>
      <c r="Z21" s="7">
        <v>7.0000000000000007E-2</v>
      </c>
      <c r="AA21" s="7">
        <v>7.0000000000000007E-2</v>
      </c>
      <c r="AB21" s="7">
        <v>7.0000000000000007E-2</v>
      </c>
      <c r="AC21" s="7">
        <v>0.06</v>
      </c>
      <c r="AD21" s="7">
        <v>0.08</v>
      </c>
      <c r="AE21" s="7">
        <v>0.06</v>
      </c>
      <c r="AF21" s="7">
        <v>7.0000000000000007E-2</v>
      </c>
      <c r="AG21" s="7">
        <v>0.08</v>
      </c>
      <c r="AH21" s="7">
        <v>0.03</v>
      </c>
      <c r="AI21" s="7">
        <v>0.08</v>
      </c>
      <c r="AJ21" s="7">
        <v>0.04</v>
      </c>
      <c r="AK21" s="7">
        <v>7.0000000000000007E-2</v>
      </c>
      <c r="AL21" s="7">
        <v>0.09</v>
      </c>
      <c r="AM21" s="7">
        <v>7.0000000000000007E-2</v>
      </c>
      <c r="AN21" s="7">
        <v>0.14000000000000001</v>
      </c>
      <c r="AO21" s="7">
        <v>0.05</v>
      </c>
      <c r="AP21" s="7">
        <v>7.0000000000000007E-2</v>
      </c>
      <c r="AQ21" s="7">
        <v>0.05</v>
      </c>
      <c r="AR21" s="7">
        <v>0.09</v>
      </c>
      <c r="AS21" s="7">
        <v>0.1</v>
      </c>
      <c r="AT21" s="7">
        <v>7.0000000000000007E-2</v>
      </c>
      <c r="AU21" s="7">
        <v>0.04</v>
      </c>
      <c r="AV21" s="7">
        <v>0.09</v>
      </c>
      <c r="AW21" s="7">
        <v>0.03</v>
      </c>
      <c r="AX21" s="7">
        <v>0.11</v>
      </c>
      <c r="AY21" s="7">
        <v>0.08</v>
      </c>
      <c r="AZ21" s="7">
        <v>0.09</v>
      </c>
      <c r="BA21" s="7">
        <v>0.04</v>
      </c>
      <c r="BB21" s="7">
        <v>0.04</v>
      </c>
      <c r="BC21" s="7">
        <v>0.1</v>
      </c>
      <c r="BD21" t="s">
        <v>108</v>
      </c>
      <c r="BE21" s="7">
        <v>0.09</v>
      </c>
      <c r="BF21" s="7">
        <v>7.0000000000000007E-2</v>
      </c>
      <c r="BG21" s="7">
        <v>0.08</v>
      </c>
      <c r="BH21" s="7">
        <v>0.06</v>
      </c>
      <c r="BI21" s="7">
        <v>0.11</v>
      </c>
      <c r="BJ21" s="7">
        <v>7.0000000000000007E-2</v>
      </c>
      <c r="BK21" s="7">
        <v>0.05</v>
      </c>
      <c r="BL21" s="7">
        <v>7.0000000000000007E-2</v>
      </c>
      <c r="BM21" s="7">
        <v>0.11</v>
      </c>
      <c r="BN21" s="7">
        <v>0.09</v>
      </c>
      <c r="BO21" s="7">
        <v>0.05</v>
      </c>
      <c r="BP21" s="7">
        <v>0.06</v>
      </c>
      <c r="BQ21" s="7">
        <v>0.1</v>
      </c>
      <c r="BR21" s="7">
        <v>0.1</v>
      </c>
      <c r="BS21" s="7">
        <v>0.1</v>
      </c>
      <c r="BT21" s="7">
        <v>7.0000000000000007E-2</v>
      </c>
      <c r="BU21" s="7">
        <v>0.11</v>
      </c>
      <c r="BV21" s="7">
        <v>0.06</v>
      </c>
      <c r="BW21" s="7">
        <v>0.11</v>
      </c>
      <c r="BX21" s="7">
        <v>0.08</v>
      </c>
      <c r="BY21" s="7">
        <v>0.08</v>
      </c>
      <c r="BZ21" s="7">
        <v>0.08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3340</v>
      </c>
      <c r="C24">
        <v>2771</v>
      </c>
      <c r="D24">
        <v>328</v>
      </c>
      <c r="E24">
        <v>241</v>
      </c>
      <c r="F24">
        <v>515</v>
      </c>
      <c r="G24">
        <v>1629</v>
      </c>
      <c r="H24">
        <v>1196</v>
      </c>
      <c r="I24">
        <v>687</v>
      </c>
      <c r="J24">
        <v>985</v>
      </c>
      <c r="K24">
        <v>754</v>
      </c>
      <c r="L24">
        <v>914</v>
      </c>
      <c r="M24">
        <v>1129</v>
      </c>
      <c r="N24">
        <v>1744</v>
      </c>
      <c r="O24">
        <v>340</v>
      </c>
      <c r="P24">
        <v>127</v>
      </c>
      <c r="Q24">
        <v>670</v>
      </c>
      <c r="R24">
        <v>2670</v>
      </c>
      <c r="S24">
        <v>2026</v>
      </c>
      <c r="T24">
        <v>633</v>
      </c>
      <c r="U24">
        <v>616</v>
      </c>
      <c r="V24">
        <v>2218</v>
      </c>
      <c r="W24">
        <v>438</v>
      </c>
      <c r="X24">
        <v>672</v>
      </c>
      <c r="Y24">
        <v>429</v>
      </c>
      <c r="Z24">
        <v>2911</v>
      </c>
      <c r="AA24">
        <v>3328</v>
      </c>
      <c r="AB24">
        <v>2899</v>
      </c>
      <c r="AC24">
        <v>407</v>
      </c>
      <c r="AD24">
        <v>2617</v>
      </c>
      <c r="AE24">
        <v>278</v>
      </c>
      <c r="AF24">
        <v>2657</v>
      </c>
      <c r="AG24">
        <v>492</v>
      </c>
      <c r="AH24">
        <v>22</v>
      </c>
      <c r="AI24">
        <v>2331</v>
      </c>
      <c r="AJ24">
        <v>354</v>
      </c>
      <c r="AK24">
        <v>597</v>
      </c>
      <c r="AL24">
        <v>1243</v>
      </c>
      <c r="AM24">
        <v>1641</v>
      </c>
      <c r="AN24">
        <v>35</v>
      </c>
      <c r="AO24">
        <v>412</v>
      </c>
      <c r="AP24">
        <v>314</v>
      </c>
      <c r="AQ24">
        <v>326</v>
      </c>
      <c r="AR24">
        <v>278</v>
      </c>
      <c r="AS24">
        <v>181</v>
      </c>
      <c r="AT24">
        <v>317</v>
      </c>
      <c r="AU24">
        <v>190</v>
      </c>
      <c r="AV24">
        <v>280</v>
      </c>
      <c r="AW24">
        <v>91</v>
      </c>
      <c r="AX24">
        <v>231</v>
      </c>
      <c r="AY24">
        <v>299</v>
      </c>
      <c r="AZ24">
        <v>204</v>
      </c>
      <c r="BA24">
        <v>204</v>
      </c>
      <c r="BB24">
        <v>258</v>
      </c>
      <c r="BC24">
        <v>154</v>
      </c>
      <c r="BD24">
        <v>15</v>
      </c>
      <c r="BE24">
        <v>422</v>
      </c>
      <c r="BF24">
        <v>2918</v>
      </c>
      <c r="BG24">
        <v>1778</v>
      </c>
      <c r="BH24">
        <v>1562</v>
      </c>
      <c r="BI24">
        <v>590</v>
      </c>
      <c r="BJ24">
        <v>484</v>
      </c>
      <c r="BK24">
        <v>493</v>
      </c>
      <c r="BL24">
        <v>112</v>
      </c>
      <c r="BM24">
        <v>386</v>
      </c>
      <c r="BN24">
        <v>892</v>
      </c>
      <c r="BO24">
        <v>1293</v>
      </c>
      <c r="BP24">
        <v>769</v>
      </c>
      <c r="BQ24">
        <v>476</v>
      </c>
      <c r="BR24">
        <v>727</v>
      </c>
      <c r="BS24">
        <v>705</v>
      </c>
      <c r="BT24">
        <v>233</v>
      </c>
      <c r="BU24">
        <v>235</v>
      </c>
      <c r="BV24">
        <v>162</v>
      </c>
      <c r="BW24">
        <v>344</v>
      </c>
      <c r="BX24">
        <v>2221</v>
      </c>
      <c r="BY24">
        <v>2222</v>
      </c>
      <c r="BZ24">
        <v>1939</v>
      </c>
    </row>
    <row r="25" spans="1:78" x14ac:dyDescent="0.25">
      <c r="B25" s="7">
        <v>0.56000000000000005</v>
      </c>
      <c r="C25" s="7">
        <v>0.55000000000000004</v>
      </c>
      <c r="D25" s="7">
        <v>0.59</v>
      </c>
      <c r="E25" s="7">
        <v>0.68</v>
      </c>
      <c r="F25" s="7">
        <v>0.44</v>
      </c>
      <c r="G25" s="7">
        <v>0.52</v>
      </c>
      <c r="H25" s="7">
        <v>0.7</v>
      </c>
      <c r="I25" s="7">
        <v>0.47</v>
      </c>
      <c r="J25" s="7">
        <v>0.52</v>
      </c>
      <c r="K25" s="7">
        <v>0.61</v>
      </c>
      <c r="L25" s="7">
        <v>0.65</v>
      </c>
      <c r="M25" s="7">
        <v>0.68</v>
      </c>
      <c r="N25" s="7">
        <v>0.5</v>
      </c>
      <c r="O25" s="7">
        <v>0.53</v>
      </c>
      <c r="P25" s="7">
        <v>0.65</v>
      </c>
      <c r="Q25" s="7">
        <v>0.71</v>
      </c>
      <c r="R25" s="7">
        <v>0.53</v>
      </c>
      <c r="S25" s="7">
        <v>0.55000000000000004</v>
      </c>
      <c r="T25" s="7">
        <v>0.51</v>
      </c>
      <c r="U25" s="7">
        <v>0.63</v>
      </c>
      <c r="V25" s="7">
        <v>0.5</v>
      </c>
      <c r="W25" s="7">
        <v>0.72</v>
      </c>
      <c r="X25" s="7">
        <v>0.77</v>
      </c>
      <c r="Y25" s="7">
        <v>0.6</v>
      </c>
      <c r="Z25" s="7">
        <v>0.55000000000000004</v>
      </c>
      <c r="AA25" s="7">
        <v>0.56000000000000005</v>
      </c>
      <c r="AB25" s="7">
        <v>0.55000000000000004</v>
      </c>
      <c r="AC25" s="7">
        <v>0.56999999999999995</v>
      </c>
      <c r="AD25" s="7">
        <v>0.56000000000000005</v>
      </c>
      <c r="AE25" s="7">
        <v>0.53</v>
      </c>
      <c r="AF25" s="7">
        <v>0.56999999999999995</v>
      </c>
      <c r="AG25" s="7">
        <v>0.54</v>
      </c>
      <c r="AH25" s="7">
        <v>0.56999999999999995</v>
      </c>
      <c r="AI25" s="7">
        <v>0.54</v>
      </c>
      <c r="AJ25" s="7">
        <v>0.64</v>
      </c>
      <c r="AK25" s="7">
        <v>0.61</v>
      </c>
      <c r="AL25" s="7">
        <v>0.53</v>
      </c>
      <c r="AM25" s="7">
        <v>0.57999999999999996</v>
      </c>
      <c r="AN25" s="7">
        <v>0.59</v>
      </c>
      <c r="AO25" s="7">
        <v>0.59</v>
      </c>
      <c r="AP25" s="7">
        <v>0.53</v>
      </c>
      <c r="AQ25" s="7">
        <v>0.56999999999999995</v>
      </c>
      <c r="AR25" s="7">
        <v>0.51</v>
      </c>
      <c r="AS25" s="7">
        <v>0.56999999999999995</v>
      </c>
      <c r="AT25" s="7">
        <v>0.56999999999999995</v>
      </c>
      <c r="AU25" s="7">
        <v>0.55000000000000004</v>
      </c>
      <c r="AV25" s="7">
        <v>0.56999999999999995</v>
      </c>
      <c r="AW25" s="7">
        <v>0.64</v>
      </c>
      <c r="AX25" s="7">
        <v>0.56000000000000005</v>
      </c>
      <c r="AY25" s="7">
        <v>0.56000000000000005</v>
      </c>
      <c r="AZ25" s="7">
        <v>0.49</v>
      </c>
      <c r="BA25" s="7">
        <v>0.69</v>
      </c>
      <c r="BB25" s="7">
        <v>0.57999999999999996</v>
      </c>
      <c r="BC25" s="7">
        <v>0.49</v>
      </c>
      <c r="BD25" s="7">
        <v>0.56999999999999995</v>
      </c>
      <c r="BE25" s="7">
        <v>0.47</v>
      </c>
      <c r="BF25" s="7">
        <v>0.56999999999999995</v>
      </c>
      <c r="BG25" s="7">
        <v>0.54</v>
      </c>
      <c r="BH25" s="7">
        <v>0.57999999999999996</v>
      </c>
      <c r="BI25" s="7">
        <v>0.45</v>
      </c>
      <c r="BJ25" s="7">
        <v>0.56000000000000005</v>
      </c>
      <c r="BK25" s="7">
        <v>0.64</v>
      </c>
      <c r="BL25" s="7">
        <v>0.56000000000000005</v>
      </c>
      <c r="BM25" s="7">
        <v>0.44</v>
      </c>
      <c r="BN25" s="7">
        <v>0.53</v>
      </c>
      <c r="BO25" s="7">
        <v>0.6</v>
      </c>
      <c r="BP25" s="7">
        <v>0.61</v>
      </c>
      <c r="BQ25" s="7">
        <v>0.47</v>
      </c>
      <c r="BR25" s="7">
        <v>0.46</v>
      </c>
      <c r="BS25" s="7">
        <v>0.46</v>
      </c>
      <c r="BT25" s="7">
        <v>0.52</v>
      </c>
      <c r="BU25" s="7">
        <v>0.44</v>
      </c>
      <c r="BV25" s="7">
        <v>0.55000000000000004</v>
      </c>
      <c r="BW25" s="7">
        <v>0.45</v>
      </c>
      <c r="BX25" s="7">
        <v>0.56000000000000005</v>
      </c>
      <c r="BY25" s="7">
        <v>0.55000000000000004</v>
      </c>
      <c r="BZ25" s="7">
        <v>0.55000000000000004</v>
      </c>
    </row>
    <row r="26" spans="1:78" x14ac:dyDescent="0.25">
      <c r="A26" t="s">
        <v>332</v>
      </c>
      <c r="B26">
        <v>1549</v>
      </c>
      <c r="C26">
        <v>1354</v>
      </c>
      <c r="D26">
        <v>127</v>
      </c>
      <c r="E26">
        <v>67</v>
      </c>
      <c r="F26">
        <v>404</v>
      </c>
      <c r="G26">
        <v>850</v>
      </c>
      <c r="H26">
        <v>294</v>
      </c>
      <c r="I26">
        <v>476</v>
      </c>
      <c r="J26">
        <v>549</v>
      </c>
      <c r="K26">
        <v>268</v>
      </c>
      <c r="L26">
        <v>256</v>
      </c>
      <c r="M26">
        <v>298</v>
      </c>
      <c r="N26">
        <v>1076</v>
      </c>
      <c r="O26">
        <v>145</v>
      </c>
      <c r="P26">
        <v>30</v>
      </c>
      <c r="Q26">
        <v>159</v>
      </c>
      <c r="R26">
        <v>1390</v>
      </c>
      <c r="S26">
        <v>992</v>
      </c>
      <c r="T26">
        <v>355</v>
      </c>
      <c r="U26">
        <v>189</v>
      </c>
      <c r="V26">
        <v>1367</v>
      </c>
      <c r="W26">
        <v>85</v>
      </c>
      <c r="X26">
        <v>93</v>
      </c>
      <c r="Y26">
        <v>162</v>
      </c>
      <c r="Z26">
        <v>1387</v>
      </c>
      <c r="AA26">
        <v>1547</v>
      </c>
      <c r="AB26">
        <v>1385</v>
      </c>
      <c r="AC26">
        <v>184</v>
      </c>
      <c r="AD26">
        <v>1249</v>
      </c>
      <c r="AE26">
        <v>105</v>
      </c>
      <c r="AF26">
        <v>1194</v>
      </c>
      <c r="AG26">
        <v>248</v>
      </c>
      <c r="AH26">
        <v>11</v>
      </c>
      <c r="AI26">
        <v>1211</v>
      </c>
      <c r="AJ26">
        <v>107</v>
      </c>
      <c r="AK26">
        <v>215</v>
      </c>
      <c r="AL26">
        <v>683</v>
      </c>
      <c r="AM26">
        <v>706</v>
      </c>
      <c r="AN26">
        <v>16</v>
      </c>
      <c r="AO26">
        <v>141</v>
      </c>
      <c r="AP26">
        <v>158</v>
      </c>
      <c r="AQ26">
        <v>156</v>
      </c>
      <c r="AR26">
        <v>130</v>
      </c>
      <c r="AS26">
        <v>88</v>
      </c>
      <c r="AT26">
        <v>151</v>
      </c>
      <c r="AU26">
        <v>84</v>
      </c>
      <c r="AV26">
        <v>128</v>
      </c>
      <c r="AW26">
        <v>30</v>
      </c>
      <c r="AX26">
        <v>97</v>
      </c>
      <c r="AY26">
        <v>141</v>
      </c>
      <c r="AZ26">
        <v>126</v>
      </c>
      <c r="BA26">
        <v>52</v>
      </c>
      <c r="BB26">
        <v>106</v>
      </c>
      <c r="BC26">
        <v>95</v>
      </c>
      <c r="BD26">
        <v>6</v>
      </c>
      <c r="BE26">
        <v>280</v>
      </c>
      <c r="BF26">
        <v>1269</v>
      </c>
      <c r="BG26">
        <v>933</v>
      </c>
      <c r="BH26">
        <v>615</v>
      </c>
      <c r="BI26">
        <v>446</v>
      </c>
      <c r="BJ26">
        <v>243</v>
      </c>
      <c r="BK26">
        <v>163</v>
      </c>
      <c r="BL26">
        <v>57</v>
      </c>
      <c r="BM26">
        <v>304</v>
      </c>
      <c r="BN26">
        <v>510</v>
      </c>
      <c r="BO26">
        <v>510</v>
      </c>
      <c r="BP26">
        <v>225</v>
      </c>
      <c r="BQ26">
        <v>326</v>
      </c>
      <c r="BR26">
        <v>529</v>
      </c>
      <c r="BS26">
        <v>509</v>
      </c>
      <c r="BT26">
        <v>125</v>
      </c>
      <c r="BU26">
        <v>182</v>
      </c>
      <c r="BV26">
        <v>74</v>
      </c>
      <c r="BW26">
        <v>258</v>
      </c>
      <c r="BX26">
        <v>1101</v>
      </c>
      <c r="BY26">
        <v>1124</v>
      </c>
      <c r="BZ26">
        <v>968</v>
      </c>
    </row>
    <row r="27" spans="1:78" x14ac:dyDescent="0.25">
      <c r="B27" s="7">
        <v>0.26</v>
      </c>
      <c r="C27" s="7">
        <v>0.27</v>
      </c>
      <c r="D27" s="7">
        <v>0.23</v>
      </c>
      <c r="E27" s="7">
        <v>0.19</v>
      </c>
      <c r="F27" s="7">
        <v>0.34</v>
      </c>
      <c r="G27" s="7">
        <v>0.27</v>
      </c>
      <c r="H27" s="7">
        <v>0.17</v>
      </c>
      <c r="I27" s="7">
        <v>0.33</v>
      </c>
      <c r="J27" s="7">
        <v>0.28999999999999998</v>
      </c>
      <c r="K27" s="7">
        <v>0.22</v>
      </c>
      <c r="L27" s="7">
        <v>0.18</v>
      </c>
      <c r="M27" s="7">
        <v>0.18</v>
      </c>
      <c r="N27" s="7">
        <v>0.31</v>
      </c>
      <c r="O27" s="7">
        <v>0.23</v>
      </c>
      <c r="P27" s="7">
        <v>0.15</v>
      </c>
      <c r="Q27" s="7">
        <v>0.17</v>
      </c>
      <c r="R27" s="7">
        <v>0.28000000000000003</v>
      </c>
      <c r="S27" s="7">
        <v>0.27</v>
      </c>
      <c r="T27" s="7">
        <v>0.28999999999999998</v>
      </c>
      <c r="U27" s="7">
        <v>0.19</v>
      </c>
      <c r="V27" s="7">
        <v>0.31</v>
      </c>
      <c r="W27" s="7">
        <v>0.14000000000000001</v>
      </c>
      <c r="X27" s="7">
        <v>0.11</v>
      </c>
      <c r="Y27" s="7">
        <v>0.23</v>
      </c>
      <c r="Z27" s="7">
        <v>0.26</v>
      </c>
      <c r="AA27" s="7">
        <v>0.26</v>
      </c>
      <c r="AB27" s="7">
        <v>0.26</v>
      </c>
      <c r="AC27" s="7">
        <v>0.26</v>
      </c>
      <c r="AD27" s="7">
        <v>0.27</v>
      </c>
      <c r="AE27" s="7">
        <v>0.2</v>
      </c>
      <c r="AF27" s="7">
        <v>0.25</v>
      </c>
      <c r="AG27" s="7">
        <v>0.27</v>
      </c>
      <c r="AH27" s="7">
        <v>0.27</v>
      </c>
      <c r="AI27" s="7">
        <v>0.28000000000000003</v>
      </c>
      <c r="AJ27" s="7">
        <v>0.19</v>
      </c>
      <c r="AK27" s="7">
        <v>0.22</v>
      </c>
      <c r="AL27" s="7">
        <v>0.28999999999999998</v>
      </c>
      <c r="AM27" s="7">
        <v>0.25</v>
      </c>
      <c r="AN27" s="7">
        <v>0.27</v>
      </c>
      <c r="AO27" s="7">
        <v>0.2</v>
      </c>
      <c r="AP27" s="7">
        <v>0.27</v>
      </c>
      <c r="AQ27" s="7">
        <v>0.28000000000000003</v>
      </c>
      <c r="AR27" s="7">
        <v>0.24</v>
      </c>
      <c r="AS27" s="7">
        <v>0.28000000000000003</v>
      </c>
      <c r="AT27" s="7">
        <v>0.27</v>
      </c>
      <c r="AU27" s="7">
        <v>0.24</v>
      </c>
      <c r="AV27" s="7">
        <v>0.26</v>
      </c>
      <c r="AW27" s="7">
        <v>0.21</v>
      </c>
      <c r="AX27" s="7">
        <v>0.24</v>
      </c>
      <c r="AY27" s="7">
        <v>0.26</v>
      </c>
      <c r="AZ27" s="7">
        <v>0.3</v>
      </c>
      <c r="BA27" s="7">
        <v>0.18</v>
      </c>
      <c r="BB27" s="7">
        <v>0.24</v>
      </c>
      <c r="BC27" s="7">
        <v>0.3</v>
      </c>
      <c r="BD27" s="7">
        <v>0.22</v>
      </c>
      <c r="BE27" s="7">
        <v>0.31</v>
      </c>
      <c r="BF27" s="7">
        <v>0.25</v>
      </c>
      <c r="BG27" s="7">
        <v>0.28000000000000003</v>
      </c>
      <c r="BH27" s="7">
        <v>0.23</v>
      </c>
      <c r="BI27" s="7">
        <v>0.34</v>
      </c>
      <c r="BJ27" s="7">
        <v>0.28000000000000003</v>
      </c>
      <c r="BK27" s="7">
        <v>0.21</v>
      </c>
      <c r="BL27" s="7">
        <v>0.28999999999999998</v>
      </c>
      <c r="BM27" s="7">
        <v>0.34</v>
      </c>
      <c r="BN27" s="7">
        <v>0.3</v>
      </c>
      <c r="BO27" s="7">
        <v>0.24</v>
      </c>
      <c r="BP27" s="7">
        <v>0.18</v>
      </c>
      <c r="BQ27" s="7">
        <v>0.32</v>
      </c>
      <c r="BR27" s="7">
        <v>0.34</v>
      </c>
      <c r="BS27" s="7">
        <v>0.33</v>
      </c>
      <c r="BT27" s="7">
        <v>0.28000000000000003</v>
      </c>
      <c r="BU27" s="7">
        <v>0.34</v>
      </c>
      <c r="BV27" s="7">
        <v>0.25</v>
      </c>
      <c r="BW27" s="7">
        <v>0.34</v>
      </c>
      <c r="BX27" s="7">
        <v>0.28000000000000003</v>
      </c>
      <c r="BY27" s="7">
        <v>0.28000000000000003</v>
      </c>
      <c r="BZ27" s="7">
        <v>0.28000000000000003</v>
      </c>
    </row>
    <row r="28" spans="1:78" x14ac:dyDescent="0.25">
      <c r="A28" t="s">
        <v>40</v>
      </c>
      <c r="B28">
        <v>28</v>
      </c>
      <c r="C28">
        <v>24</v>
      </c>
      <c r="D28">
        <v>4</v>
      </c>
      <c r="E28">
        <v>0</v>
      </c>
      <c r="F28">
        <v>4</v>
      </c>
      <c r="G28">
        <v>16</v>
      </c>
      <c r="H28">
        <v>7</v>
      </c>
      <c r="I28">
        <v>4</v>
      </c>
      <c r="J28">
        <v>9</v>
      </c>
      <c r="K28">
        <v>4</v>
      </c>
      <c r="L28">
        <v>11</v>
      </c>
      <c r="M28">
        <v>3</v>
      </c>
      <c r="N28">
        <v>6</v>
      </c>
      <c r="O28">
        <v>17</v>
      </c>
      <c r="P28">
        <v>2</v>
      </c>
      <c r="Q28">
        <v>1</v>
      </c>
      <c r="R28">
        <v>27</v>
      </c>
      <c r="S28">
        <v>10</v>
      </c>
      <c r="T28">
        <v>9</v>
      </c>
      <c r="U28">
        <v>9</v>
      </c>
      <c r="V28">
        <v>5</v>
      </c>
      <c r="W28">
        <v>1</v>
      </c>
      <c r="X28">
        <v>2</v>
      </c>
      <c r="Y28">
        <v>3</v>
      </c>
      <c r="Z28">
        <v>25</v>
      </c>
      <c r="AA28">
        <v>28</v>
      </c>
      <c r="AB28">
        <v>25</v>
      </c>
      <c r="AC28">
        <v>2</v>
      </c>
      <c r="AD28">
        <v>13</v>
      </c>
      <c r="AE28">
        <v>3</v>
      </c>
      <c r="AF28">
        <v>22</v>
      </c>
      <c r="AG28">
        <v>0</v>
      </c>
      <c r="AH28">
        <v>0</v>
      </c>
      <c r="AI28">
        <v>20</v>
      </c>
      <c r="AJ28">
        <v>4</v>
      </c>
      <c r="AK28">
        <v>2</v>
      </c>
      <c r="AL28">
        <v>11</v>
      </c>
      <c r="AM28">
        <v>9</v>
      </c>
      <c r="AN28">
        <v>0</v>
      </c>
      <c r="AO28">
        <v>3</v>
      </c>
      <c r="AP28">
        <v>9</v>
      </c>
      <c r="AQ28">
        <v>2</v>
      </c>
      <c r="AR28">
        <v>2</v>
      </c>
      <c r="AS28">
        <v>0</v>
      </c>
      <c r="AT28">
        <v>0</v>
      </c>
      <c r="AU28">
        <v>4</v>
      </c>
      <c r="AV28">
        <v>2</v>
      </c>
      <c r="AW28">
        <v>0</v>
      </c>
      <c r="AX28">
        <v>4</v>
      </c>
      <c r="AY28">
        <v>0</v>
      </c>
      <c r="AZ28">
        <v>0</v>
      </c>
      <c r="BA28">
        <v>0</v>
      </c>
      <c r="BB28">
        <v>2</v>
      </c>
      <c r="BC28">
        <v>3</v>
      </c>
      <c r="BD28">
        <v>2</v>
      </c>
      <c r="BE28">
        <v>4</v>
      </c>
      <c r="BF28">
        <v>24</v>
      </c>
      <c r="BG28">
        <v>13</v>
      </c>
      <c r="BH28">
        <v>15</v>
      </c>
      <c r="BI28">
        <v>8</v>
      </c>
      <c r="BJ28">
        <v>1</v>
      </c>
      <c r="BK28">
        <v>3</v>
      </c>
      <c r="BL28">
        <v>0</v>
      </c>
      <c r="BM28">
        <v>1</v>
      </c>
      <c r="BN28">
        <v>7</v>
      </c>
      <c r="BO28">
        <v>8</v>
      </c>
      <c r="BP28">
        <v>12</v>
      </c>
      <c r="BQ28">
        <v>5</v>
      </c>
      <c r="BR28">
        <v>5</v>
      </c>
      <c r="BS28">
        <v>4</v>
      </c>
      <c r="BT28">
        <v>2</v>
      </c>
      <c r="BU28">
        <v>4</v>
      </c>
      <c r="BV28">
        <v>2</v>
      </c>
      <c r="BW28">
        <v>3</v>
      </c>
      <c r="BX28">
        <v>11</v>
      </c>
      <c r="BY28">
        <v>11</v>
      </c>
      <c r="BZ28">
        <v>10</v>
      </c>
    </row>
    <row r="29" spans="1:78" x14ac:dyDescent="0.25">
      <c r="B29">
        <v>0</v>
      </c>
      <c r="C29">
        <v>0</v>
      </c>
      <c r="D29" s="7">
        <v>0.01</v>
      </c>
      <c r="E29" t="s">
        <v>106</v>
      </c>
      <c r="F29">
        <v>0</v>
      </c>
      <c r="G29" s="7">
        <v>0.01</v>
      </c>
      <c r="H29">
        <v>0</v>
      </c>
      <c r="I29">
        <v>0</v>
      </c>
      <c r="J29">
        <v>0</v>
      </c>
      <c r="K29">
        <v>0</v>
      </c>
      <c r="L29" s="7">
        <v>0.01</v>
      </c>
      <c r="M29">
        <v>0</v>
      </c>
      <c r="N29">
        <v>0</v>
      </c>
      <c r="O29" s="7">
        <v>0.03</v>
      </c>
      <c r="P29" s="7">
        <v>0.01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7">
        <v>0.01</v>
      </c>
      <c r="AF29">
        <v>0</v>
      </c>
      <c r="AG29" t="s">
        <v>106</v>
      </c>
      <c r="AH29" t="s">
        <v>106</v>
      </c>
      <c r="AI29">
        <v>0</v>
      </c>
      <c r="AJ29" s="7">
        <v>0.01</v>
      </c>
      <c r="AK29">
        <v>0</v>
      </c>
      <c r="AL29">
        <v>0</v>
      </c>
      <c r="AM29">
        <v>0</v>
      </c>
      <c r="AN29" t="s">
        <v>106</v>
      </c>
      <c r="AO29">
        <v>0</v>
      </c>
      <c r="AP29" s="7">
        <v>0.01</v>
      </c>
      <c r="AQ29">
        <v>0</v>
      </c>
      <c r="AR29">
        <v>0</v>
      </c>
      <c r="AS29" t="s">
        <v>106</v>
      </c>
      <c r="AT29" t="s">
        <v>106</v>
      </c>
      <c r="AU29" s="7">
        <v>0.01</v>
      </c>
      <c r="AV29">
        <v>0</v>
      </c>
      <c r="AW29" t="s">
        <v>106</v>
      </c>
      <c r="AX29" s="7">
        <v>0.01</v>
      </c>
      <c r="AY29" t="s">
        <v>106</v>
      </c>
      <c r="AZ29" t="s">
        <v>106</v>
      </c>
      <c r="BA29" t="s">
        <v>106</v>
      </c>
      <c r="BB29">
        <v>0</v>
      </c>
      <c r="BC29" s="7">
        <v>0.01</v>
      </c>
      <c r="BD29" s="7">
        <v>7.0000000000000007E-2</v>
      </c>
      <c r="BE29">
        <v>0</v>
      </c>
      <c r="BF29">
        <v>0</v>
      </c>
      <c r="BG29">
        <v>0</v>
      </c>
      <c r="BH29" s="7">
        <v>0.01</v>
      </c>
      <c r="BI29" s="7">
        <v>0.01</v>
      </c>
      <c r="BJ29">
        <v>0</v>
      </c>
      <c r="BK29">
        <v>0</v>
      </c>
      <c r="BL29" t="s">
        <v>106</v>
      </c>
      <c r="BM29">
        <v>0</v>
      </c>
      <c r="BN29">
        <v>0</v>
      </c>
      <c r="BO29">
        <v>0</v>
      </c>
      <c r="BP29" s="7">
        <v>0.01</v>
      </c>
      <c r="BQ29">
        <v>0</v>
      </c>
      <c r="BR29">
        <v>0</v>
      </c>
      <c r="BS29">
        <v>0</v>
      </c>
      <c r="BT29">
        <v>0</v>
      </c>
      <c r="BU29" s="7">
        <v>0.01</v>
      </c>
      <c r="BV29" s="7">
        <v>0.01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66</v>
      </c>
      <c r="C30">
        <v>58</v>
      </c>
      <c r="D30">
        <v>4</v>
      </c>
      <c r="E30">
        <v>4</v>
      </c>
      <c r="F30">
        <v>16</v>
      </c>
      <c r="G30">
        <v>30</v>
      </c>
      <c r="H30">
        <v>20</v>
      </c>
      <c r="I30">
        <v>10</v>
      </c>
      <c r="J30">
        <v>23</v>
      </c>
      <c r="K30">
        <v>13</v>
      </c>
      <c r="L30">
        <v>20</v>
      </c>
      <c r="M30">
        <v>16</v>
      </c>
      <c r="N30">
        <v>24</v>
      </c>
      <c r="O30">
        <v>17</v>
      </c>
      <c r="P30">
        <v>9</v>
      </c>
      <c r="Q30">
        <v>5</v>
      </c>
      <c r="R30">
        <v>60</v>
      </c>
      <c r="S30">
        <v>36</v>
      </c>
      <c r="T30">
        <v>17</v>
      </c>
      <c r="U30">
        <v>12</v>
      </c>
      <c r="V30">
        <v>27</v>
      </c>
      <c r="W30">
        <v>3</v>
      </c>
      <c r="X30">
        <v>7</v>
      </c>
      <c r="Y30">
        <v>12</v>
      </c>
      <c r="Z30">
        <v>53</v>
      </c>
      <c r="AA30">
        <v>64</v>
      </c>
      <c r="AB30">
        <v>52</v>
      </c>
      <c r="AC30">
        <v>7</v>
      </c>
      <c r="AD30">
        <v>35</v>
      </c>
      <c r="AE30">
        <v>21</v>
      </c>
      <c r="AF30">
        <v>52</v>
      </c>
      <c r="AG30">
        <v>7</v>
      </c>
      <c r="AH30">
        <v>0</v>
      </c>
      <c r="AI30">
        <v>40</v>
      </c>
      <c r="AJ30">
        <v>11</v>
      </c>
      <c r="AK30">
        <v>13</v>
      </c>
      <c r="AL30">
        <v>18</v>
      </c>
      <c r="AM30">
        <v>30</v>
      </c>
      <c r="AN30">
        <v>1</v>
      </c>
      <c r="AO30">
        <v>17</v>
      </c>
      <c r="AP30">
        <v>8</v>
      </c>
      <c r="AQ30">
        <v>2</v>
      </c>
      <c r="AR30">
        <v>13</v>
      </c>
      <c r="AS30">
        <v>3</v>
      </c>
      <c r="AT30">
        <v>1</v>
      </c>
      <c r="AU30">
        <v>4</v>
      </c>
      <c r="AV30">
        <v>3</v>
      </c>
      <c r="AW30">
        <v>0</v>
      </c>
      <c r="AX30">
        <v>4</v>
      </c>
      <c r="AY30">
        <v>6</v>
      </c>
      <c r="AZ30">
        <v>3</v>
      </c>
      <c r="BA30">
        <v>2</v>
      </c>
      <c r="BB30">
        <v>9</v>
      </c>
      <c r="BC30">
        <v>9</v>
      </c>
      <c r="BD30">
        <v>0</v>
      </c>
      <c r="BE30">
        <v>9</v>
      </c>
      <c r="BF30">
        <v>57</v>
      </c>
      <c r="BG30">
        <v>20</v>
      </c>
      <c r="BH30">
        <v>46</v>
      </c>
      <c r="BI30">
        <v>9</v>
      </c>
      <c r="BJ30">
        <v>4</v>
      </c>
      <c r="BK30">
        <v>4</v>
      </c>
      <c r="BL30">
        <v>1</v>
      </c>
      <c r="BM30">
        <v>5</v>
      </c>
      <c r="BN30">
        <v>11</v>
      </c>
      <c r="BO30">
        <v>18</v>
      </c>
      <c r="BP30">
        <v>31</v>
      </c>
      <c r="BQ30">
        <v>9</v>
      </c>
      <c r="BR30">
        <v>15</v>
      </c>
      <c r="BS30">
        <v>14</v>
      </c>
      <c r="BT30">
        <v>4</v>
      </c>
      <c r="BU30">
        <v>6</v>
      </c>
      <c r="BV30">
        <v>4</v>
      </c>
      <c r="BW30">
        <v>5</v>
      </c>
      <c r="BX30">
        <v>34</v>
      </c>
      <c r="BY30">
        <v>30</v>
      </c>
      <c r="BZ30">
        <v>34</v>
      </c>
    </row>
    <row r="31" spans="1:78" x14ac:dyDescent="0.25">
      <c r="B31" s="7">
        <v>0.01</v>
      </c>
      <c r="C31" s="7">
        <v>0.01</v>
      </c>
      <c r="D31" s="7">
        <v>0.01</v>
      </c>
      <c r="E31" s="7">
        <v>0.01</v>
      </c>
      <c r="F31" s="7">
        <v>0.01</v>
      </c>
      <c r="G31" s="7">
        <v>0.01</v>
      </c>
      <c r="H31" s="7">
        <v>0.01</v>
      </c>
      <c r="I31" s="7">
        <v>0.01</v>
      </c>
      <c r="J31" s="7">
        <v>0.01</v>
      </c>
      <c r="K31" s="7">
        <v>0.01</v>
      </c>
      <c r="L31" s="7">
        <v>0.01</v>
      </c>
      <c r="M31" s="7">
        <v>0.01</v>
      </c>
      <c r="N31" s="7">
        <v>0.01</v>
      </c>
      <c r="O31" s="7">
        <v>0.03</v>
      </c>
      <c r="P31" s="7">
        <v>0.05</v>
      </c>
      <c r="Q31" s="7">
        <v>0.01</v>
      </c>
      <c r="R31" s="7">
        <v>0.01</v>
      </c>
      <c r="S31" s="7">
        <v>0.01</v>
      </c>
      <c r="T31" s="7">
        <v>0.01</v>
      </c>
      <c r="U31" s="7">
        <v>0.01</v>
      </c>
      <c r="V31" s="7">
        <v>0.01</v>
      </c>
      <c r="W31">
        <v>0</v>
      </c>
      <c r="X31" s="7">
        <v>0.01</v>
      </c>
      <c r="Y31" s="7">
        <v>0.02</v>
      </c>
      <c r="Z31" s="7">
        <v>0.01</v>
      </c>
      <c r="AA31" s="7">
        <v>0.01</v>
      </c>
      <c r="AB31" s="7">
        <v>0.01</v>
      </c>
      <c r="AC31" s="7">
        <v>0.01</v>
      </c>
      <c r="AD31" s="7">
        <v>0.01</v>
      </c>
      <c r="AE31" s="7">
        <v>0.04</v>
      </c>
      <c r="AF31" s="7">
        <v>0.01</v>
      </c>
      <c r="AG31" s="7">
        <v>0.01</v>
      </c>
      <c r="AH31" t="s">
        <v>108</v>
      </c>
      <c r="AI31" s="7">
        <v>0.01</v>
      </c>
      <c r="AJ31" s="7">
        <v>0.02</v>
      </c>
      <c r="AK31" s="7">
        <v>0.01</v>
      </c>
      <c r="AL31" s="7">
        <v>0.01</v>
      </c>
      <c r="AM31" s="7">
        <v>0.01</v>
      </c>
      <c r="AN31" s="7">
        <v>0.01</v>
      </c>
      <c r="AO31" s="7">
        <v>0.02</v>
      </c>
      <c r="AP31" s="7">
        <v>0.01</v>
      </c>
      <c r="AQ31">
        <v>0</v>
      </c>
      <c r="AR31" s="7">
        <v>0.02</v>
      </c>
      <c r="AS31" s="7">
        <v>0.01</v>
      </c>
      <c r="AT31">
        <v>0</v>
      </c>
      <c r="AU31" s="7">
        <v>0.01</v>
      </c>
      <c r="AV31" s="7">
        <v>0.01</v>
      </c>
      <c r="AW31" t="s">
        <v>108</v>
      </c>
      <c r="AX31" s="7">
        <v>0.01</v>
      </c>
      <c r="AY31" s="7">
        <v>0.01</v>
      </c>
      <c r="AZ31" s="7">
        <v>0.01</v>
      </c>
      <c r="BA31" s="7">
        <v>0.01</v>
      </c>
      <c r="BB31" s="7">
        <v>0.02</v>
      </c>
      <c r="BC31" s="7">
        <v>0.03</v>
      </c>
      <c r="BD31" t="s">
        <v>108</v>
      </c>
      <c r="BE31" s="7">
        <v>0.01</v>
      </c>
      <c r="BF31" s="7">
        <v>0.01</v>
      </c>
      <c r="BG31" s="7">
        <v>0.01</v>
      </c>
      <c r="BH31" s="7">
        <v>0.02</v>
      </c>
      <c r="BI31" s="7">
        <v>0.01</v>
      </c>
      <c r="BJ31" s="7">
        <v>0.01</v>
      </c>
      <c r="BK31" s="7">
        <v>0.01</v>
      </c>
      <c r="BL31">
        <v>0</v>
      </c>
      <c r="BM31" s="7">
        <v>0.01</v>
      </c>
      <c r="BN31" s="7">
        <v>0.01</v>
      </c>
      <c r="BO31" s="7">
        <v>0.01</v>
      </c>
      <c r="BP31" s="7">
        <v>0.02</v>
      </c>
      <c r="BQ31" s="7">
        <v>0.01</v>
      </c>
      <c r="BR31" s="7">
        <v>0.01</v>
      </c>
      <c r="BS31" s="7">
        <v>0.01</v>
      </c>
      <c r="BT31" s="7">
        <v>0.01</v>
      </c>
      <c r="BU31" s="7">
        <v>0.01</v>
      </c>
      <c r="BV31" s="7">
        <v>0.01</v>
      </c>
      <c r="BW31" s="7">
        <v>0.01</v>
      </c>
      <c r="BX31" s="7">
        <v>0.01</v>
      </c>
      <c r="BY31" s="7">
        <v>0.01</v>
      </c>
      <c r="BZ31" s="7">
        <v>0.01</v>
      </c>
    </row>
    <row r="32" spans="1:78" x14ac:dyDescent="0.25">
      <c r="A32" t="s">
        <v>193</v>
      </c>
      <c r="B32">
        <v>0.44</v>
      </c>
      <c r="C32">
        <v>0.40899999999999997</v>
      </c>
      <c r="D32">
        <v>0.53900000000000003</v>
      </c>
      <c r="E32">
        <v>0.72</v>
      </c>
      <c r="F32">
        <v>0.12</v>
      </c>
      <c r="G32">
        <v>0.36299999999999999</v>
      </c>
      <c r="H32">
        <v>0.79900000000000004</v>
      </c>
      <c r="I32">
        <v>0.214</v>
      </c>
      <c r="J32">
        <v>0.33</v>
      </c>
      <c r="K32">
        <v>0.56999999999999995</v>
      </c>
      <c r="L32">
        <v>0.70799999999999996</v>
      </c>
      <c r="M32">
        <v>0.749</v>
      </c>
      <c r="N32">
        <v>0.27600000000000002</v>
      </c>
      <c r="O32">
        <v>0.443</v>
      </c>
      <c r="P32">
        <v>0.74399999999999999</v>
      </c>
      <c r="Q32">
        <v>0.82099999999999995</v>
      </c>
      <c r="R32">
        <v>0.36699999999999999</v>
      </c>
      <c r="S32">
        <v>0.41199999999999998</v>
      </c>
      <c r="T32">
        <v>0.34499999999999997</v>
      </c>
      <c r="U32">
        <v>0.629</v>
      </c>
      <c r="V32">
        <v>0.27700000000000002</v>
      </c>
      <c r="W32">
        <v>0.81899999999999995</v>
      </c>
      <c r="X32">
        <v>1.0089999999999999</v>
      </c>
      <c r="Y32">
        <v>0.58899999999999997</v>
      </c>
      <c r="Z32">
        <v>0.41899999999999998</v>
      </c>
      <c r="AA32">
        <v>0.438</v>
      </c>
      <c r="AB32">
        <v>0.41799999999999998</v>
      </c>
      <c r="AC32">
        <v>0.45300000000000001</v>
      </c>
      <c r="AD32">
        <v>0.42599999999999999</v>
      </c>
      <c r="AE32">
        <v>0.52400000000000002</v>
      </c>
      <c r="AF32">
        <v>0.46500000000000002</v>
      </c>
      <c r="AG32">
        <v>0.34300000000000003</v>
      </c>
      <c r="AH32">
        <v>0.51600000000000001</v>
      </c>
      <c r="AI32">
        <v>0.377</v>
      </c>
      <c r="AJ32">
        <v>0.67600000000000005</v>
      </c>
      <c r="AK32">
        <v>0.56899999999999995</v>
      </c>
      <c r="AL32">
        <v>0.34599999999999997</v>
      </c>
      <c r="AM32">
        <v>0.47799999999999998</v>
      </c>
      <c r="AN32">
        <v>0.371</v>
      </c>
      <c r="AO32">
        <v>0.60499999999999998</v>
      </c>
      <c r="AP32">
        <v>0.35</v>
      </c>
      <c r="AQ32">
        <v>0.41699999999999998</v>
      </c>
      <c r="AR32">
        <v>0.35899999999999999</v>
      </c>
      <c r="AS32">
        <v>0.42399999999999999</v>
      </c>
      <c r="AT32">
        <v>0.46500000000000002</v>
      </c>
      <c r="AU32">
        <v>0.53800000000000003</v>
      </c>
      <c r="AV32">
        <v>0.46300000000000002</v>
      </c>
      <c r="AW32">
        <v>0.68300000000000005</v>
      </c>
      <c r="AX32">
        <v>0.46700000000000003</v>
      </c>
      <c r="AY32">
        <v>0.42</v>
      </c>
      <c r="AZ32">
        <v>0.26300000000000001</v>
      </c>
      <c r="BA32">
        <v>0.73899999999999999</v>
      </c>
      <c r="BB32">
        <v>0.52600000000000002</v>
      </c>
      <c r="BC32">
        <v>0.30199999999999999</v>
      </c>
      <c r="BD32">
        <v>0.71199999999999997</v>
      </c>
      <c r="BE32">
        <v>0.223</v>
      </c>
      <c r="BF32">
        <v>0.47799999999999998</v>
      </c>
      <c r="BG32">
        <v>0.36899999999999999</v>
      </c>
      <c r="BH32">
        <v>0.52700000000000002</v>
      </c>
      <c r="BI32">
        <v>0.127</v>
      </c>
      <c r="BJ32">
        <v>0.41299999999999998</v>
      </c>
      <c r="BK32">
        <v>0.64700000000000002</v>
      </c>
      <c r="BL32">
        <v>0.42899999999999999</v>
      </c>
      <c r="BM32">
        <v>0.13500000000000001</v>
      </c>
      <c r="BN32">
        <v>0.32400000000000001</v>
      </c>
      <c r="BO32">
        <v>0.53600000000000003</v>
      </c>
      <c r="BP32">
        <v>0.64700000000000002</v>
      </c>
      <c r="BQ32">
        <v>0.218</v>
      </c>
      <c r="BR32">
        <v>0.18099999999999999</v>
      </c>
      <c r="BS32">
        <v>0.19</v>
      </c>
      <c r="BT32">
        <v>0.35299999999999998</v>
      </c>
      <c r="BU32">
        <v>0.127</v>
      </c>
      <c r="BV32">
        <v>0.45500000000000002</v>
      </c>
      <c r="BW32">
        <v>0.156</v>
      </c>
      <c r="BX32">
        <v>0.39900000000000002</v>
      </c>
      <c r="BY32">
        <v>0.38100000000000001</v>
      </c>
      <c r="BZ32">
        <v>0.39300000000000002</v>
      </c>
    </row>
    <row r="33" spans="1:78" x14ac:dyDescent="0.25">
      <c r="A33" t="s">
        <v>194</v>
      </c>
      <c r="B33">
        <v>1.2190000000000001</v>
      </c>
      <c r="C33">
        <v>1.214</v>
      </c>
      <c r="D33">
        <v>1.27</v>
      </c>
      <c r="E33">
        <v>1.1659999999999999</v>
      </c>
      <c r="F33">
        <v>1.2310000000000001</v>
      </c>
      <c r="G33">
        <v>1.212</v>
      </c>
      <c r="H33">
        <v>1.1359999999999999</v>
      </c>
      <c r="I33">
        <v>1.24</v>
      </c>
      <c r="J33">
        <v>1.226</v>
      </c>
      <c r="K33">
        <v>1.1919999999999999</v>
      </c>
      <c r="L33">
        <v>1.145</v>
      </c>
      <c r="M33">
        <v>1.145</v>
      </c>
      <c r="N33">
        <v>1.224</v>
      </c>
      <c r="O33">
        <v>1.236</v>
      </c>
      <c r="P33">
        <v>1.115</v>
      </c>
      <c r="Q33">
        <v>1.1659999999999999</v>
      </c>
      <c r="R33">
        <v>1.2150000000000001</v>
      </c>
      <c r="S33">
        <v>1.2150000000000001</v>
      </c>
      <c r="T33">
        <v>1.242</v>
      </c>
      <c r="U33">
        <v>1.1879999999999999</v>
      </c>
      <c r="V33">
        <v>1.2290000000000001</v>
      </c>
      <c r="W33">
        <v>1.079</v>
      </c>
      <c r="X33">
        <v>1.016</v>
      </c>
      <c r="Y33">
        <v>1.2310000000000001</v>
      </c>
      <c r="Z33">
        <v>1.216</v>
      </c>
      <c r="AA33">
        <v>1.2190000000000001</v>
      </c>
      <c r="AB33">
        <v>1.216</v>
      </c>
      <c r="AC33">
        <v>1.19</v>
      </c>
      <c r="AD33">
        <v>1.228</v>
      </c>
      <c r="AE33">
        <v>1.1870000000000001</v>
      </c>
      <c r="AF33">
        <v>1.2230000000000001</v>
      </c>
      <c r="AG33">
        <v>1.19</v>
      </c>
      <c r="AH33">
        <v>1.1930000000000001</v>
      </c>
      <c r="AI33">
        <v>1.2290000000000001</v>
      </c>
      <c r="AJ33">
        <v>1.137</v>
      </c>
      <c r="AK33">
        <v>1.2210000000000001</v>
      </c>
      <c r="AL33">
        <v>1.242</v>
      </c>
      <c r="AM33">
        <v>1.2010000000000001</v>
      </c>
      <c r="AN33">
        <v>1.323</v>
      </c>
      <c r="AO33">
        <v>1.1879999999999999</v>
      </c>
      <c r="AP33">
        <v>1.165</v>
      </c>
      <c r="AQ33">
        <v>1.145</v>
      </c>
      <c r="AR33">
        <v>1.1859999999999999</v>
      </c>
      <c r="AS33">
        <v>1.292</v>
      </c>
      <c r="AT33">
        <v>1.246</v>
      </c>
      <c r="AU33">
        <v>1.1930000000000001</v>
      </c>
      <c r="AV33">
        <v>1.2749999999999999</v>
      </c>
      <c r="AW33">
        <v>1.1459999999999999</v>
      </c>
      <c r="AX33">
        <v>1.306</v>
      </c>
      <c r="AY33">
        <v>1.2350000000000001</v>
      </c>
      <c r="AZ33">
        <v>1.2130000000000001</v>
      </c>
      <c r="BA33">
        <v>1.1180000000000001</v>
      </c>
      <c r="BB33">
        <v>1.1659999999999999</v>
      </c>
      <c r="BC33">
        <v>1.31</v>
      </c>
      <c r="BD33">
        <v>1.19</v>
      </c>
      <c r="BE33">
        <v>1.228</v>
      </c>
      <c r="BF33">
        <v>1.2130000000000001</v>
      </c>
      <c r="BG33">
        <v>1.23</v>
      </c>
      <c r="BH33">
        <v>1.2</v>
      </c>
      <c r="BI33">
        <v>1.238</v>
      </c>
      <c r="BJ33">
        <v>1.218</v>
      </c>
      <c r="BK33">
        <v>1.181</v>
      </c>
      <c r="BL33">
        <v>1.244</v>
      </c>
      <c r="BM33">
        <v>1.24</v>
      </c>
      <c r="BN33">
        <v>1.252</v>
      </c>
      <c r="BO33">
        <v>1.181</v>
      </c>
      <c r="BP33">
        <v>1.165</v>
      </c>
      <c r="BQ33">
        <v>1.25</v>
      </c>
      <c r="BR33">
        <v>1.2470000000000001</v>
      </c>
      <c r="BS33">
        <v>1.24</v>
      </c>
      <c r="BT33">
        <v>1.2070000000000001</v>
      </c>
      <c r="BU33">
        <v>1.2330000000000001</v>
      </c>
      <c r="BV33">
        <v>1.1910000000000001</v>
      </c>
      <c r="BW33">
        <v>1.256</v>
      </c>
      <c r="BX33">
        <v>1.226</v>
      </c>
      <c r="BY33">
        <v>1.2350000000000001</v>
      </c>
      <c r="BZ33">
        <v>1.2290000000000001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4.0000000000000001E-3</v>
      </c>
      <c r="F34">
        <v>1E-3</v>
      </c>
      <c r="G34">
        <v>1E-3</v>
      </c>
      <c r="H34">
        <v>1E-3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1E-3</v>
      </c>
      <c r="O34">
        <v>2E-3</v>
      </c>
      <c r="P34">
        <v>6.0000000000000001E-3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3.0000000000000001E-3</v>
      </c>
      <c r="AF34">
        <v>0</v>
      </c>
      <c r="AG34">
        <v>2E-3</v>
      </c>
      <c r="AH34">
        <v>3.7999999999999999E-2</v>
      </c>
      <c r="AI34">
        <v>0</v>
      </c>
      <c r="AJ34">
        <v>2E-3</v>
      </c>
      <c r="AK34">
        <v>1E-3</v>
      </c>
      <c r="AL34">
        <v>1E-3</v>
      </c>
      <c r="AM34">
        <v>1E-3</v>
      </c>
      <c r="AN34">
        <v>3.1E-2</v>
      </c>
      <c r="AO34">
        <v>2E-3</v>
      </c>
      <c r="AP34">
        <v>2E-3</v>
      </c>
      <c r="AQ34">
        <v>2E-3</v>
      </c>
      <c r="AR34">
        <v>3.0000000000000001E-3</v>
      </c>
      <c r="AS34">
        <v>5.0000000000000001E-3</v>
      </c>
      <c r="AT34">
        <v>3.0000000000000001E-3</v>
      </c>
      <c r="AU34">
        <v>4.0000000000000001E-3</v>
      </c>
      <c r="AV34">
        <v>3.0000000000000001E-3</v>
      </c>
      <c r="AW34">
        <v>0.01</v>
      </c>
      <c r="AX34">
        <v>4.0000000000000001E-3</v>
      </c>
      <c r="AY34">
        <v>3.0000000000000001E-3</v>
      </c>
      <c r="AZ34">
        <v>4.0000000000000001E-3</v>
      </c>
      <c r="BA34">
        <v>4.0000000000000001E-3</v>
      </c>
      <c r="BB34">
        <v>3.0000000000000001E-3</v>
      </c>
      <c r="BC34">
        <v>6.0000000000000001E-3</v>
      </c>
      <c r="BD34">
        <v>5.8999999999999997E-2</v>
      </c>
      <c r="BE34">
        <v>2E-3</v>
      </c>
      <c r="BF34">
        <v>0</v>
      </c>
      <c r="BG34">
        <v>0</v>
      </c>
      <c r="BH34">
        <v>1E-3</v>
      </c>
      <c r="BI34">
        <v>1E-3</v>
      </c>
      <c r="BJ34">
        <v>2E-3</v>
      </c>
      <c r="BK34">
        <v>2E-3</v>
      </c>
      <c r="BL34">
        <v>8.0000000000000002E-3</v>
      </c>
      <c r="BM34">
        <v>2E-3</v>
      </c>
      <c r="BN34">
        <v>1E-3</v>
      </c>
      <c r="BO34">
        <v>1E-3</v>
      </c>
      <c r="BP34">
        <v>1E-3</v>
      </c>
      <c r="BQ34">
        <v>2E-3</v>
      </c>
      <c r="BR34">
        <v>1E-3</v>
      </c>
      <c r="BS34">
        <v>1E-3</v>
      </c>
      <c r="BT34">
        <v>3.0000000000000001E-3</v>
      </c>
      <c r="BU34">
        <v>3.0000000000000001E-3</v>
      </c>
      <c r="BV34">
        <v>5.0000000000000001E-3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1026</v>
      </c>
    </row>
    <row r="2" spans="1:78" x14ac:dyDescent="0.25">
      <c r="A2" t="e">
        <f>- I always check bank or building society statements when I get them, including online</f>
        <v>#NAME?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1028</v>
      </c>
      <c r="B12">
        <v>2791</v>
      </c>
      <c r="C12">
        <v>2351</v>
      </c>
      <c r="D12">
        <v>265</v>
      </c>
      <c r="E12">
        <v>174</v>
      </c>
      <c r="F12">
        <v>460</v>
      </c>
      <c r="G12">
        <v>1395</v>
      </c>
      <c r="H12">
        <v>936</v>
      </c>
      <c r="I12">
        <v>758</v>
      </c>
      <c r="J12">
        <v>904</v>
      </c>
      <c r="K12">
        <v>556</v>
      </c>
      <c r="L12">
        <v>573</v>
      </c>
      <c r="M12">
        <v>724</v>
      </c>
      <c r="N12">
        <v>1672</v>
      </c>
      <c r="O12">
        <v>314</v>
      </c>
      <c r="P12">
        <v>80</v>
      </c>
      <c r="Q12">
        <v>487</v>
      </c>
      <c r="R12">
        <v>2303</v>
      </c>
      <c r="S12">
        <v>1840</v>
      </c>
      <c r="T12">
        <v>531</v>
      </c>
      <c r="U12">
        <v>377</v>
      </c>
      <c r="V12">
        <v>2110</v>
      </c>
      <c r="W12">
        <v>276</v>
      </c>
      <c r="X12">
        <v>400</v>
      </c>
      <c r="Y12">
        <v>355</v>
      </c>
      <c r="Z12">
        <v>2435</v>
      </c>
      <c r="AA12">
        <v>2780</v>
      </c>
      <c r="AB12">
        <v>2425</v>
      </c>
      <c r="AC12">
        <v>343</v>
      </c>
      <c r="AD12">
        <v>2199</v>
      </c>
      <c r="AE12">
        <v>220</v>
      </c>
      <c r="AF12">
        <v>2203</v>
      </c>
      <c r="AG12">
        <v>461</v>
      </c>
      <c r="AH12">
        <v>15</v>
      </c>
      <c r="AI12">
        <v>2128</v>
      </c>
      <c r="AJ12">
        <v>244</v>
      </c>
      <c r="AK12">
        <v>397</v>
      </c>
      <c r="AL12">
        <v>1248</v>
      </c>
      <c r="AM12">
        <v>1226</v>
      </c>
      <c r="AN12">
        <v>25</v>
      </c>
      <c r="AO12">
        <v>282</v>
      </c>
      <c r="AP12">
        <v>258</v>
      </c>
      <c r="AQ12">
        <v>203</v>
      </c>
      <c r="AR12">
        <v>228</v>
      </c>
      <c r="AS12">
        <v>168</v>
      </c>
      <c r="AT12">
        <v>252</v>
      </c>
      <c r="AU12">
        <v>205</v>
      </c>
      <c r="AV12">
        <v>194</v>
      </c>
      <c r="AW12">
        <v>64</v>
      </c>
      <c r="AX12">
        <v>197</v>
      </c>
      <c r="AY12">
        <v>299</v>
      </c>
      <c r="AZ12">
        <v>204</v>
      </c>
      <c r="BA12">
        <v>143</v>
      </c>
      <c r="BB12">
        <v>211</v>
      </c>
      <c r="BC12">
        <v>154</v>
      </c>
      <c r="BD12">
        <v>12</v>
      </c>
      <c r="BE12">
        <v>453</v>
      </c>
      <c r="BF12">
        <v>2338</v>
      </c>
      <c r="BG12">
        <v>1650</v>
      </c>
      <c r="BH12">
        <v>1140</v>
      </c>
      <c r="BI12">
        <v>617</v>
      </c>
      <c r="BJ12">
        <v>486</v>
      </c>
      <c r="BK12">
        <v>375</v>
      </c>
      <c r="BL12">
        <v>114</v>
      </c>
      <c r="BM12">
        <v>518</v>
      </c>
      <c r="BN12">
        <v>878</v>
      </c>
      <c r="BO12">
        <v>965</v>
      </c>
      <c r="BP12">
        <v>429</v>
      </c>
      <c r="BQ12">
        <v>588</v>
      </c>
      <c r="BR12">
        <v>864</v>
      </c>
      <c r="BS12">
        <v>840</v>
      </c>
      <c r="BT12">
        <v>208</v>
      </c>
      <c r="BU12">
        <v>283</v>
      </c>
      <c r="BV12">
        <v>169</v>
      </c>
      <c r="BW12">
        <v>444</v>
      </c>
      <c r="BX12">
        <v>1917</v>
      </c>
      <c r="BY12">
        <v>1947</v>
      </c>
      <c r="BZ12">
        <v>1624</v>
      </c>
    </row>
    <row r="13" spans="1:78" x14ac:dyDescent="0.25">
      <c r="B13" s="7">
        <v>0.47</v>
      </c>
      <c r="C13" s="7">
        <v>0.46</v>
      </c>
      <c r="D13" s="7">
        <v>0.47</v>
      </c>
      <c r="E13" s="7">
        <v>0.49</v>
      </c>
      <c r="F13" s="7">
        <v>0.39</v>
      </c>
      <c r="G13" s="7">
        <v>0.45</v>
      </c>
      <c r="H13" s="7">
        <v>0.55000000000000004</v>
      </c>
      <c r="I13" s="7">
        <v>0.52</v>
      </c>
      <c r="J13" s="7">
        <v>0.48</v>
      </c>
      <c r="K13" s="7">
        <v>0.45</v>
      </c>
      <c r="L13" s="7">
        <v>0.41</v>
      </c>
      <c r="M13" s="7">
        <v>0.44</v>
      </c>
      <c r="N13" s="7">
        <v>0.48</v>
      </c>
      <c r="O13" s="7">
        <v>0.49</v>
      </c>
      <c r="P13" s="7">
        <v>0.41</v>
      </c>
      <c r="Q13" s="7">
        <v>0.51</v>
      </c>
      <c r="R13" s="7">
        <v>0.46</v>
      </c>
      <c r="S13" s="7">
        <v>0.5</v>
      </c>
      <c r="T13" s="7">
        <v>0.43</v>
      </c>
      <c r="U13" s="7">
        <v>0.39</v>
      </c>
      <c r="V13" s="7">
        <v>0.48</v>
      </c>
      <c r="W13" s="7">
        <v>0.45</v>
      </c>
      <c r="X13" s="7">
        <v>0.46</v>
      </c>
      <c r="Y13" s="7">
        <v>0.5</v>
      </c>
      <c r="Z13" s="7">
        <v>0.46</v>
      </c>
      <c r="AA13" s="7">
        <v>0.47</v>
      </c>
      <c r="AB13" s="7">
        <v>0.46</v>
      </c>
      <c r="AC13" s="7">
        <v>0.48</v>
      </c>
      <c r="AD13" s="7">
        <v>0.47</v>
      </c>
      <c r="AE13" s="7">
        <v>0.42</v>
      </c>
      <c r="AF13" s="7">
        <v>0.47</v>
      </c>
      <c r="AG13" s="7">
        <v>0.5</v>
      </c>
      <c r="AH13" s="7">
        <v>0.38</v>
      </c>
      <c r="AI13" s="7">
        <v>0.49</v>
      </c>
      <c r="AJ13" s="7">
        <v>0.44</v>
      </c>
      <c r="AK13" s="7">
        <v>0.4</v>
      </c>
      <c r="AL13" s="7">
        <v>0.53</v>
      </c>
      <c r="AM13" s="7">
        <v>0.43</v>
      </c>
      <c r="AN13" s="7">
        <v>0.43</v>
      </c>
      <c r="AO13" s="7">
        <v>0.4</v>
      </c>
      <c r="AP13" s="7">
        <v>0.44</v>
      </c>
      <c r="AQ13" s="7">
        <v>0.36</v>
      </c>
      <c r="AR13" s="7">
        <v>0.42</v>
      </c>
      <c r="AS13" s="7">
        <v>0.53</v>
      </c>
      <c r="AT13" s="7">
        <v>0.45</v>
      </c>
      <c r="AU13" s="7">
        <v>0.59</v>
      </c>
      <c r="AV13" s="7">
        <v>0.4</v>
      </c>
      <c r="AW13" s="7">
        <v>0.45</v>
      </c>
      <c r="AX13" s="7">
        <v>0.48</v>
      </c>
      <c r="AY13" s="7">
        <v>0.56000000000000005</v>
      </c>
      <c r="AZ13" s="7">
        <v>0.49</v>
      </c>
      <c r="BA13" s="7">
        <v>0.49</v>
      </c>
      <c r="BB13" s="7">
        <v>0.48</v>
      </c>
      <c r="BC13" s="7">
        <v>0.49</v>
      </c>
      <c r="BD13" s="7">
        <v>0.45</v>
      </c>
      <c r="BE13" s="7">
        <v>0.5</v>
      </c>
      <c r="BF13" s="7">
        <v>0.46</v>
      </c>
      <c r="BG13" s="7">
        <v>0.5</v>
      </c>
      <c r="BH13" s="7">
        <v>0.42</v>
      </c>
      <c r="BI13" s="7">
        <v>0.47</v>
      </c>
      <c r="BJ13" s="7">
        <v>0.56000000000000005</v>
      </c>
      <c r="BK13" s="7">
        <v>0.49</v>
      </c>
      <c r="BL13" s="7">
        <v>0.56999999999999995</v>
      </c>
      <c r="BM13" s="7">
        <v>0.59</v>
      </c>
      <c r="BN13" s="7">
        <v>0.52</v>
      </c>
      <c r="BO13" s="7">
        <v>0.45</v>
      </c>
      <c r="BP13" s="7">
        <v>0.34</v>
      </c>
      <c r="BQ13" s="7">
        <v>0.57999999999999996</v>
      </c>
      <c r="BR13" s="7">
        <v>0.55000000000000004</v>
      </c>
      <c r="BS13" s="7">
        <v>0.55000000000000004</v>
      </c>
      <c r="BT13" s="7">
        <v>0.46</v>
      </c>
      <c r="BU13" s="7">
        <v>0.53</v>
      </c>
      <c r="BV13" s="7">
        <v>0.56999999999999995</v>
      </c>
      <c r="BW13" s="7">
        <v>0.59</v>
      </c>
      <c r="BX13" s="7">
        <v>0.48</v>
      </c>
      <c r="BY13" s="7">
        <v>0.48</v>
      </c>
      <c r="BZ13" s="7">
        <v>0.46</v>
      </c>
    </row>
    <row r="14" spans="1:78" x14ac:dyDescent="0.25">
      <c r="A14" t="s">
        <v>327</v>
      </c>
      <c r="B14">
        <v>2119</v>
      </c>
      <c r="C14">
        <v>1823</v>
      </c>
      <c r="D14">
        <v>169</v>
      </c>
      <c r="E14">
        <v>127</v>
      </c>
      <c r="F14">
        <v>461</v>
      </c>
      <c r="G14">
        <v>1120</v>
      </c>
      <c r="H14">
        <v>538</v>
      </c>
      <c r="I14">
        <v>464</v>
      </c>
      <c r="J14">
        <v>673</v>
      </c>
      <c r="K14">
        <v>454</v>
      </c>
      <c r="L14">
        <v>528</v>
      </c>
      <c r="M14">
        <v>638</v>
      </c>
      <c r="N14">
        <v>1226</v>
      </c>
      <c r="O14">
        <v>194</v>
      </c>
      <c r="P14">
        <v>61</v>
      </c>
      <c r="Q14">
        <v>302</v>
      </c>
      <c r="R14">
        <v>1818</v>
      </c>
      <c r="S14">
        <v>1278</v>
      </c>
      <c r="T14">
        <v>462</v>
      </c>
      <c r="U14">
        <v>353</v>
      </c>
      <c r="V14">
        <v>1582</v>
      </c>
      <c r="W14">
        <v>232</v>
      </c>
      <c r="X14">
        <v>300</v>
      </c>
      <c r="Y14">
        <v>244</v>
      </c>
      <c r="Z14">
        <v>1875</v>
      </c>
      <c r="AA14">
        <v>2115</v>
      </c>
      <c r="AB14">
        <v>1871</v>
      </c>
      <c r="AC14">
        <v>241</v>
      </c>
      <c r="AD14">
        <v>1691</v>
      </c>
      <c r="AE14">
        <v>168</v>
      </c>
      <c r="AF14">
        <v>1654</v>
      </c>
      <c r="AG14">
        <v>318</v>
      </c>
      <c r="AH14">
        <v>19</v>
      </c>
      <c r="AI14">
        <v>1524</v>
      </c>
      <c r="AJ14">
        <v>204</v>
      </c>
      <c r="AK14">
        <v>340</v>
      </c>
      <c r="AL14">
        <v>776</v>
      </c>
      <c r="AM14">
        <v>1074</v>
      </c>
      <c r="AN14">
        <v>16</v>
      </c>
      <c r="AO14">
        <v>251</v>
      </c>
      <c r="AP14">
        <v>212</v>
      </c>
      <c r="AQ14">
        <v>267</v>
      </c>
      <c r="AR14">
        <v>192</v>
      </c>
      <c r="AS14">
        <v>106</v>
      </c>
      <c r="AT14">
        <v>224</v>
      </c>
      <c r="AU14">
        <v>96</v>
      </c>
      <c r="AV14">
        <v>214</v>
      </c>
      <c r="AW14">
        <v>49</v>
      </c>
      <c r="AX14">
        <v>120</v>
      </c>
      <c r="AY14">
        <v>145</v>
      </c>
      <c r="AZ14">
        <v>132</v>
      </c>
      <c r="BA14">
        <v>105</v>
      </c>
      <c r="BB14">
        <v>152</v>
      </c>
      <c r="BC14">
        <v>95</v>
      </c>
      <c r="BD14">
        <v>9</v>
      </c>
      <c r="BE14">
        <v>305</v>
      </c>
      <c r="BF14">
        <v>1814</v>
      </c>
      <c r="BG14">
        <v>1126</v>
      </c>
      <c r="BH14">
        <v>993</v>
      </c>
      <c r="BI14">
        <v>466</v>
      </c>
      <c r="BJ14">
        <v>278</v>
      </c>
      <c r="BK14">
        <v>266</v>
      </c>
      <c r="BL14">
        <v>52</v>
      </c>
      <c r="BM14">
        <v>263</v>
      </c>
      <c r="BN14">
        <v>559</v>
      </c>
      <c r="BO14">
        <v>825</v>
      </c>
      <c r="BP14">
        <v>472</v>
      </c>
      <c r="BQ14">
        <v>279</v>
      </c>
      <c r="BR14">
        <v>497</v>
      </c>
      <c r="BS14">
        <v>486</v>
      </c>
      <c r="BT14">
        <v>166</v>
      </c>
      <c r="BU14">
        <v>172</v>
      </c>
      <c r="BV14">
        <v>80</v>
      </c>
      <c r="BW14">
        <v>211</v>
      </c>
      <c r="BX14">
        <v>1435</v>
      </c>
      <c r="BY14">
        <v>1441</v>
      </c>
      <c r="BZ14">
        <v>1294</v>
      </c>
    </row>
    <row r="15" spans="1:78" x14ac:dyDescent="0.25">
      <c r="B15" s="7">
        <v>0.35</v>
      </c>
      <c r="C15" s="7">
        <v>0.36</v>
      </c>
      <c r="D15" s="7">
        <v>0.3</v>
      </c>
      <c r="E15" s="7">
        <v>0.36</v>
      </c>
      <c r="F15" s="7">
        <v>0.39</v>
      </c>
      <c r="G15" s="7">
        <v>0.36</v>
      </c>
      <c r="H15" s="7">
        <v>0.31</v>
      </c>
      <c r="I15" s="7">
        <v>0.32</v>
      </c>
      <c r="J15" s="7">
        <v>0.36</v>
      </c>
      <c r="K15" s="7">
        <v>0.37</v>
      </c>
      <c r="L15" s="7">
        <v>0.37</v>
      </c>
      <c r="M15" s="7">
        <v>0.38</v>
      </c>
      <c r="N15" s="7">
        <v>0.35</v>
      </c>
      <c r="O15" s="7">
        <v>0.3</v>
      </c>
      <c r="P15" s="7">
        <v>0.32</v>
      </c>
      <c r="Q15" s="7">
        <v>0.32</v>
      </c>
      <c r="R15" s="7">
        <v>0.36</v>
      </c>
      <c r="S15" s="7">
        <v>0.35</v>
      </c>
      <c r="T15" s="7">
        <v>0.37</v>
      </c>
      <c r="U15" s="7">
        <v>0.36</v>
      </c>
      <c r="V15" s="7">
        <v>0.36</v>
      </c>
      <c r="W15" s="7">
        <v>0.38</v>
      </c>
      <c r="X15" s="7">
        <v>0.35</v>
      </c>
      <c r="Y15" s="7">
        <v>0.34</v>
      </c>
      <c r="Z15" s="7">
        <v>0.36</v>
      </c>
      <c r="AA15" s="7">
        <v>0.35</v>
      </c>
      <c r="AB15" s="7">
        <v>0.36</v>
      </c>
      <c r="AC15" s="7">
        <v>0.34</v>
      </c>
      <c r="AD15" s="7">
        <v>0.36</v>
      </c>
      <c r="AE15" s="7">
        <v>0.32</v>
      </c>
      <c r="AF15" s="7">
        <v>0.35</v>
      </c>
      <c r="AG15" s="7">
        <v>0.35</v>
      </c>
      <c r="AH15" s="7">
        <v>0.49</v>
      </c>
      <c r="AI15" s="7">
        <v>0.35</v>
      </c>
      <c r="AJ15" s="7">
        <v>0.37</v>
      </c>
      <c r="AK15" s="7">
        <v>0.35</v>
      </c>
      <c r="AL15" s="7">
        <v>0.33</v>
      </c>
      <c r="AM15" s="7">
        <v>0.38</v>
      </c>
      <c r="AN15" s="7">
        <v>0.28000000000000003</v>
      </c>
      <c r="AO15" s="7">
        <v>0.36</v>
      </c>
      <c r="AP15" s="7">
        <v>0.36</v>
      </c>
      <c r="AQ15" s="7">
        <v>0.47</v>
      </c>
      <c r="AR15" s="7">
        <v>0.35</v>
      </c>
      <c r="AS15" s="7">
        <v>0.33</v>
      </c>
      <c r="AT15" s="7">
        <v>0.4</v>
      </c>
      <c r="AU15" s="7">
        <v>0.28000000000000003</v>
      </c>
      <c r="AV15" s="7">
        <v>0.44</v>
      </c>
      <c r="AW15" s="7">
        <v>0.34</v>
      </c>
      <c r="AX15" s="7">
        <v>0.28999999999999998</v>
      </c>
      <c r="AY15" s="7">
        <v>0.27</v>
      </c>
      <c r="AZ15" s="7">
        <v>0.32</v>
      </c>
      <c r="BA15" s="7">
        <v>0.36</v>
      </c>
      <c r="BB15" s="7">
        <v>0.34</v>
      </c>
      <c r="BC15" s="7">
        <v>0.3</v>
      </c>
      <c r="BD15" s="7">
        <v>0.35</v>
      </c>
      <c r="BE15" s="7">
        <v>0.34</v>
      </c>
      <c r="BF15" s="7">
        <v>0.36</v>
      </c>
      <c r="BG15" s="7">
        <v>0.34</v>
      </c>
      <c r="BH15" s="7">
        <v>0.37</v>
      </c>
      <c r="BI15" s="7">
        <v>0.36</v>
      </c>
      <c r="BJ15" s="7">
        <v>0.32</v>
      </c>
      <c r="BK15" s="7">
        <v>0.35</v>
      </c>
      <c r="BL15" s="7">
        <v>0.26</v>
      </c>
      <c r="BM15" s="7">
        <v>0.3</v>
      </c>
      <c r="BN15" s="7">
        <v>0.33</v>
      </c>
      <c r="BO15" s="7">
        <v>0.38</v>
      </c>
      <c r="BP15" s="7">
        <v>0.38</v>
      </c>
      <c r="BQ15" s="7">
        <v>0.28000000000000003</v>
      </c>
      <c r="BR15" s="7">
        <v>0.32</v>
      </c>
      <c r="BS15" s="7">
        <v>0.32</v>
      </c>
      <c r="BT15" s="7">
        <v>0.37</v>
      </c>
      <c r="BU15" s="7">
        <v>0.32</v>
      </c>
      <c r="BV15" s="7">
        <v>0.27</v>
      </c>
      <c r="BW15" s="7">
        <v>0.28000000000000003</v>
      </c>
      <c r="BX15" s="7">
        <v>0.36</v>
      </c>
      <c r="BY15" s="7">
        <v>0.36</v>
      </c>
      <c r="BZ15" s="7">
        <v>0.37</v>
      </c>
    </row>
    <row r="16" spans="1:78" x14ac:dyDescent="0.25">
      <c r="A16" t="s">
        <v>334</v>
      </c>
      <c r="B16">
        <v>415</v>
      </c>
      <c r="C16">
        <v>348</v>
      </c>
      <c r="D16">
        <v>45</v>
      </c>
      <c r="E16">
        <v>22</v>
      </c>
      <c r="F16">
        <v>87</v>
      </c>
      <c r="G16">
        <v>225</v>
      </c>
      <c r="H16">
        <v>102</v>
      </c>
      <c r="I16">
        <v>80</v>
      </c>
      <c r="J16">
        <v>113</v>
      </c>
      <c r="K16">
        <v>91</v>
      </c>
      <c r="L16">
        <v>131</v>
      </c>
      <c r="M16">
        <v>116</v>
      </c>
      <c r="N16">
        <v>209</v>
      </c>
      <c r="O16">
        <v>65</v>
      </c>
      <c r="P16">
        <v>25</v>
      </c>
      <c r="Q16">
        <v>58</v>
      </c>
      <c r="R16">
        <v>357</v>
      </c>
      <c r="S16">
        <v>209</v>
      </c>
      <c r="T16">
        <v>88</v>
      </c>
      <c r="U16">
        <v>110</v>
      </c>
      <c r="V16">
        <v>275</v>
      </c>
      <c r="W16">
        <v>45</v>
      </c>
      <c r="X16">
        <v>87</v>
      </c>
      <c r="Y16">
        <v>41</v>
      </c>
      <c r="Z16">
        <v>374</v>
      </c>
      <c r="AA16">
        <v>414</v>
      </c>
      <c r="AB16">
        <v>373</v>
      </c>
      <c r="AC16">
        <v>43</v>
      </c>
      <c r="AD16">
        <v>308</v>
      </c>
      <c r="AE16">
        <v>57</v>
      </c>
      <c r="AF16">
        <v>318</v>
      </c>
      <c r="AG16">
        <v>63</v>
      </c>
      <c r="AH16">
        <v>2</v>
      </c>
      <c r="AI16">
        <v>265</v>
      </c>
      <c r="AJ16">
        <v>43</v>
      </c>
      <c r="AK16">
        <v>94</v>
      </c>
      <c r="AL16">
        <v>133</v>
      </c>
      <c r="AM16">
        <v>216</v>
      </c>
      <c r="AN16">
        <v>3</v>
      </c>
      <c r="AO16">
        <v>58</v>
      </c>
      <c r="AP16">
        <v>53</v>
      </c>
      <c r="AQ16">
        <v>40</v>
      </c>
      <c r="AR16">
        <v>72</v>
      </c>
      <c r="AS16">
        <v>10</v>
      </c>
      <c r="AT16">
        <v>27</v>
      </c>
      <c r="AU16">
        <v>14</v>
      </c>
      <c r="AV16">
        <v>29</v>
      </c>
      <c r="AW16">
        <v>12</v>
      </c>
      <c r="AX16">
        <v>33</v>
      </c>
      <c r="AY16">
        <v>22</v>
      </c>
      <c r="AZ16">
        <v>32</v>
      </c>
      <c r="BA16">
        <v>17</v>
      </c>
      <c r="BB16">
        <v>30</v>
      </c>
      <c r="BC16">
        <v>23</v>
      </c>
      <c r="BD16">
        <v>0</v>
      </c>
      <c r="BE16">
        <v>52</v>
      </c>
      <c r="BF16">
        <v>363</v>
      </c>
      <c r="BG16">
        <v>175</v>
      </c>
      <c r="BH16">
        <v>240</v>
      </c>
      <c r="BI16">
        <v>77</v>
      </c>
      <c r="BJ16">
        <v>31</v>
      </c>
      <c r="BK16">
        <v>37</v>
      </c>
      <c r="BL16">
        <v>10</v>
      </c>
      <c r="BM16">
        <v>35</v>
      </c>
      <c r="BN16">
        <v>86</v>
      </c>
      <c r="BO16">
        <v>133</v>
      </c>
      <c r="BP16">
        <v>161</v>
      </c>
      <c r="BQ16">
        <v>47</v>
      </c>
      <c r="BR16">
        <v>69</v>
      </c>
      <c r="BS16">
        <v>70</v>
      </c>
      <c r="BT16">
        <v>31</v>
      </c>
      <c r="BU16">
        <v>25</v>
      </c>
      <c r="BV16">
        <v>17</v>
      </c>
      <c r="BW16">
        <v>32</v>
      </c>
      <c r="BX16">
        <v>252</v>
      </c>
      <c r="BY16">
        <v>238</v>
      </c>
      <c r="BZ16">
        <v>226</v>
      </c>
    </row>
    <row r="17" spans="1:78" x14ac:dyDescent="0.25">
      <c r="B17" s="7">
        <v>7.0000000000000007E-2</v>
      </c>
      <c r="C17" s="7">
        <v>7.0000000000000007E-2</v>
      </c>
      <c r="D17" s="7">
        <v>0.08</v>
      </c>
      <c r="E17" s="7">
        <v>0.06</v>
      </c>
      <c r="F17" s="7">
        <v>7.0000000000000007E-2</v>
      </c>
      <c r="G17" s="7">
        <v>7.0000000000000007E-2</v>
      </c>
      <c r="H17" s="7">
        <v>0.06</v>
      </c>
      <c r="I17" s="7">
        <v>0.06</v>
      </c>
      <c r="J17" s="7">
        <v>0.06</v>
      </c>
      <c r="K17" s="7">
        <v>7.0000000000000007E-2</v>
      </c>
      <c r="L17" s="7">
        <v>0.09</v>
      </c>
      <c r="M17" s="7">
        <v>7.0000000000000007E-2</v>
      </c>
      <c r="N17" s="7">
        <v>0.06</v>
      </c>
      <c r="O17" s="7">
        <v>0.1</v>
      </c>
      <c r="P17" s="7">
        <v>0.13</v>
      </c>
      <c r="Q17" s="7">
        <v>0.06</v>
      </c>
      <c r="R17" s="7">
        <v>7.0000000000000007E-2</v>
      </c>
      <c r="S17" s="7">
        <v>0.06</v>
      </c>
      <c r="T17" s="7">
        <v>7.0000000000000007E-2</v>
      </c>
      <c r="U17" s="7">
        <v>0.11</v>
      </c>
      <c r="V17" s="7">
        <v>0.06</v>
      </c>
      <c r="W17" s="7">
        <v>7.0000000000000007E-2</v>
      </c>
      <c r="X17" s="7">
        <v>0.1</v>
      </c>
      <c r="Y17" s="7">
        <v>0.06</v>
      </c>
      <c r="Z17" s="7">
        <v>7.0000000000000007E-2</v>
      </c>
      <c r="AA17" s="7">
        <v>7.0000000000000007E-2</v>
      </c>
      <c r="AB17" s="7">
        <v>7.0000000000000007E-2</v>
      </c>
      <c r="AC17" s="7">
        <v>0.06</v>
      </c>
      <c r="AD17" s="7">
        <v>7.0000000000000007E-2</v>
      </c>
      <c r="AE17" s="7">
        <v>0.11</v>
      </c>
      <c r="AF17" s="7">
        <v>7.0000000000000007E-2</v>
      </c>
      <c r="AG17" s="7">
        <v>7.0000000000000007E-2</v>
      </c>
      <c r="AH17" s="7">
        <v>0.04</v>
      </c>
      <c r="AI17" s="7">
        <v>0.06</v>
      </c>
      <c r="AJ17" s="7">
        <v>0.08</v>
      </c>
      <c r="AK17" s="7">
        <v>0.1</v>
      </c>
      <c r="AL17" s="7">
        <v>0.06</v>
      </c>
      <c r="AM17" s="7">
        <v>0.08</v>
      </c>
      <c r="AN17" s="7">
        <v>0.05</v>
      </c>
      <c r="AO17" s="7">
        <v>0.08</v>
      </c>
      <c r="AP17" s="7">
        <v>0.09</v>
      </c>
      <c r="AQ17" s="7">
        <v>7.0000000000000007E-2</v>
      </c>
      <c r="AR17" s="7">
        <v>0.13</v>
      </c>
      <c r="AS17" s="7">
        <v>0.03</v>
      </c>
      <c r="AT17" s="7">
        <v>0.05</v>
      </c>
      <c r="AU17" s="7">
        <v>0.04</v>
      </c>
      <c r="AV17" s="7">
        <v>0.06</v>
      </c>
      <c r="AW17" s="7">
        <v>0.08</v>
      </c>
      <c r="AX17" s="7">
        <v>0.08</v>
      </c>
      <c r="AY17" s="7">
        <v>0.04</v>
      </c>
      <c r="AZ17" s="7">
        <v>0.08</v>
      </c>
      <c r="BA17" s="7">
        <v>0.06</v>
      </c>
      <c r="BB17" s="7">
        <v>7.0000000000000007E-2</v>
      </c>
      <c r="BC17" s="7">
        <v>7.0000000000000007E-2</v>
      </c>
      <c r="BD17" t="s">
        <v>108</v>
      </c>
      <c r="BE17" s="7">
        <v>0.06</v>
      </c>
      <c r="BF17" s="7">
        <v>7.0000000000000007E-2</v>
      </c>
      <c r="BG17" s="7">
        <v>0.05</v>
      </c>
      <c r="BH17" s="7">
        <v>0.09</v>
      </c>
      <c r="BI17" s="7">
        <v>0.06</v>
      </c>
      <c r="BJ17" s="7">
        <v>0.04</v>
      </c>
      <c r="BK17" s="7">
        <v>0.05</v>
      </c>
      <c r="BL17" s="7">
        <v>0.05</v>
      </c>
      <c r="BM17" s="7">
        <v>0.04</v>
      </c>
      <c r="BN17" s="7">
        <v>0.05</v>
      </c>
      <c r="BO17" s="7">
        <v>0.06</v>
      </c>
      <c r="BP17" s="7">
        <v>0.13</v>
      </c>
      <c r="BQ17" s="7">
        <v>0.05</v>
      </c>
      <c r="BR17" s="7">
        <v>0.04</v>
      </c>
      <c r="BS17" s="7">
        <v>0.05</v>
      </c>
      <c r="BT17" s="7">
        <v>7.0000000000000007E-2</v>
      </c>
      <c r="BU17" s="7">
        <v>0.05</v>
      </c>
      <c r="BV17" s="7">
        <v>0.06</v>
      </c>
      <c r="BW17" s="7">
        <v>0.04</v>
      </c>
      <c r="BX17" s="7">
        <v>0.06</v>
      </c>
      <c r="BY17" s="7">
        <v>0.06</v>
      </c>
      <c r="BZ17" s="7">
        <v>0.06</v>
      </c>
    </row>
    <row r="18" spans="1:78" x14ac:dyDescent="0.25">
      <c r="A18" t="s">
        <v>329</v>
      </c>
      <c r="B18">
        <v>398</v>
      </c>
      <c r="C18">
        <v>342</v>
      </c>
      <c r="D18">
        <v>35</v>
      </c>
      <c r="E18">
        <v>22</v>
      </c>
      <c r="F18">
        <v>99</v>
      </c>
      <c r="G18">
        <v>224</v>
      </c>
      <c r="H18">
        <v>76</v>
      </c>
      <c r="I18">
        <v>99</v>
      </c>
      <c r="J18">
        <v>133</v>
      </c>
      <c r="K18">
        <v>78</v>
      </c>
      <c r="L18">
        <v>88</v>
      </c>
      <c r="M18">
        <v>104</v>
      </c>
      <c r="N18">
        <v>261</v>
      </c>
      <c r="O18">
        <v>20</v>
      </c>
      <c r="P18">
        <v>13</v>
      </c>
      <c r="Q18">
        <v>54</v>
      </c>
      <c r="R18">
        <v>345</v>
      </c>
      <c r="S18">
        <v>225</v>
      </c>
      <c r="T18">
        <v>95</v>
      </c>
      <c r="U18">
        <v>70</v>
      </c>
      <c r="V18">
        <v>315</v>
      </c>
      <c r="W18">
        <v>38</v>
      </c>
      <c r="X18">
        <v>44</v>
      </c>
      <c r="Y18">
        <v>47</v>
      </c>
      <c r="Z18">
        <v>352</v>
      </c>
      <c r="AA18">
        <v>398</v>
      </c>
      <c r="AB18">
        <v>352</v>
      </c>
      <c r="AC18">
        <v>62</v>
      </c>
      <c r="AD18">
        <v>297</v>
      </c>
      <c r="AE18">
        <v>36</v>
      </c>
      <c r="AF18">
        <v>315</v>
      </c>
      <c r="AG18">
        <v>48</v>
      </c>
      <c r="AH18">
        <v>2</v>
      </c>
      <c r="AI18">
        <v>273</v>
      </c>
      <c r="AJ18">
        <v>28</v>
      </c>
      <c r="AK18">
        <v>87</v>
      </c>
      <c r="AL18">
        <v>124</v>
      </c>
      <c r="AM18">
        <v>206</v>
      </c>
      <c r="AN18">
        <v>9</v>
      </c>
      <c r="AO18">
        <v>58</v>
      </c>
      <c r="AP18">
        <v>48</v>
      </c>
      <c r="AQ18">
        <v>45</v>
      </c>
      <c r="AR18">
        <v>31</v>
      </c>
      <c r="AS18">
        <v>15</v>
      </c>
      <c r="AT18">
        <v>37</v>
      </c>
      <c r="AU18">
        <v>23</v>
      </c>
      <c r="AV18">
        <v>29</v>
      </c>
      <c r="AW18">
        <v>11</v>
      </c>
      <c r="AX18">
        <v>21</v>
      </c>
      <c r="AY18">
        <v>39</v>
      </c>
      <c r="AZ18">
        <v>36</v>
      </c>
      <c r="BA18">
        <v>16</v>
      </c>
      <c r="BB18">
        <v>30</v>
      </c>
      <c r="BC18">
        <v>15</v>
      </c>
      <c r="BD18">
        <v>4</v>
      </c>
      <c r="BE18">
        <v>50</v>
      </c>
      <c r="BF18">
        <v>349</v>
      </c>
      <c r="BG18">
        <v>225</v>
      </c>
      <c r="BH18">
        <v>173</v>
      </c>
      <c r="BI18">
        <v>93</v>
      </c>
      <c r="BJ18">
        <v>52</v>
      </c>
      <c r="BK18">
        <v>54</v>
      </c>
      <c r="BL18">
        <v>13</v>
      </c>
      <c r="BM18">
        <v>43</v>
      </c>
      <c r="BN18">
        <v>102</v>
      </c>
      <c r="BO18">
        <v>153</v>
      </c>
      <c r="BP18">
        <v>101</v>
      </c>
      <c r="BQ18">
        <v>52</v>
      </c>
      <c r="BR18">
        <v>85</v>
      </c>
      <c r="BS18">
        <v>81</v>
      </c>
      <c r="BT18">
        <v>26</v>
      </c>
      <c r="BU18">
        <v>32</v>
      </c>
      <c r="BV18">
        <v>19</v>
      </c>
      <c r="BW18">
        <v>38</v>
      </c>
      <c r="BX18">
        <v>256</v>
      </c>
      <c r="BY18">
        <v>254</v>
      </c>
      <c r="BZ18">
        <v>229</v>
      </c>
    </row>
    <row r="19" spans="1:78" x14ac:dyDescent="0.25">
      <c r="B19" s="7">
        <v>7.0000000000000007E-2</v>
      </c>
      <c r="C19" s="7">
        <v>7.0000000000000007E-2</v>
      </c>
      <c r="D19" s="7">
        <v>0.06</v>
      </c>
      <c r="E19" s="7">
        <v>0.06</v>
      </c>
      <c r="F19" s="7">
        <v>0.08</v>
      </c>
      <c r="G19" s="7">
        <v>7.0000000000000007E-2</v>
      </c>
      <c r="H19" s="7">
        <v>0.04</v>
      </c>
      <c r="I19" s="7">
        <v>7.0000000000000007E-2</v>
      </c>
      <c r="J19" s="7">
        <v>7.0000000000000007E-2</v>
      </c>
      <c r="K19" s="7">
        <v>0.06</v>
      </c>
      <c r="L19" s="7">
        <v>0.06</v>
      </c>
      <c r="M19" s="7">
        <v>0.06</v>
      </c>
      <c r="N19" s="7">
        <v>7.0000000000000007E-2</v>
      </c>
      <c r="O19" s="7">
        <v>0.03</v>
      </c>
      <c r="P19" s="7">
        <v>7.0000000000000007E-2</v>
      </c>
      <c r="Q19" s="7">
        <v>0.06</v>
      </c>
      <c r="R19" s="7">
        <v>7.0000000000000007E-2</v>
      </c>
      <c r="S19" s="7">
        <v>0.06</v>
      </c>
      <c r="T19" s="7">
        <v>0.08</v>
      </c>
      <c r="U19" s="7">
        <v>7.0000000000000007E-2</v>
      </c>
      <c r="V19" s="7">
        <v>7.0000000000000007E-2</v>
      </c>
      <c r="W19" s="7">
        <v>0.06</v>
      </c>
      <c r="X19" s="7">
        <v>0.05</v>
      </c>
      <c r="Y19" s="7">
        <v>7.0000000000000007E-2</v>
      </c>
      <c r="Z19" s="7">
        <v>7.0000000000000007E-2</v>
      </c>
      <c r="AA19" s="7">
        <v>7.0000000000000007E-2</v>
      </c>
      <c r="AB19" s="7">
        <v>7.0000000000000007E-2</v>
      </c>
      <c r="AC19" s="7">
        <v>0.09</v>
      </c>
      <c r="AD19" s="7">
        <v>0.06</v>
      </c>
      <c r="AE19" s="7">
        <v>7.0000000000000007E-2</v>
      </c>
      <c r="AF19" s="7">
        <v>7.0000000000000007E-2</v>
      </c>
      <c r="AG19" s="7">
        <v>0.05</v>
      </c>
      <c r="AH19" s="7">
        <v>0.05</v>
      </c>
      <c r="AI19" s="7">
        <v>0.06</v>
      </c>
      <c r="AJ19" s="7">
        <v>0.05</v>
      </c>
      <c r="AK19" s="7">
        <v>0.09</v>
      </c>
      <c r="AL19" s="7">
        <v>0.05</v>
      </c>
      <c r="AM19" s="7">
        <v>7.0000000000000007E-2</v>
      </c>
      <c r="AN19" s="7">
        <v>0.15</v>
      </c>
      <c r="AO19" s="7">
        <v>0.08</v>
      </c>
      <c r="AP19" s="7">
        <v>0.08</v>
      </c>
      <c r="AQ19" s="7">
        <v>0.08</v>
      </c>
      <c r="AR19" s="7">
        <v>0.06</v>
      </c>
      <c r="AS19" s="7">
        <v>0.05</v>
      </c>
      <c r="AT19" s="7">
        <v>7.0000000000000007E-2</v>
      </c>
      <c r="AU19" s="7">
        <v>7.0000000000000007E-2</v>
      </c>
      <c r="AV19" s="7">
        <v>0.06</v>
      </c>
      <c r="AW19" s="7">
        <v>0.08</v>
      </c>
      <c r="AX19" s="7">
        <v>0.05</v>
      </c>
      <c r="AY19" s="7">
        <v>7.0000000000000007E-2</v>
      </c>
      <c r="AZ19" s="7">
        <v>0.09</v>
      </c>
      <c r="BA19" s="7">
        <v>0.05</v>
      </c>
      <c r="BB19" s="7">
        <v>7.0000000000000007E-2</v>
      </c>
      <c r="BC19" s="7">
        <v>0.05</v>
      </c>
      <c r="BD19" s="7">
        <v>0.14000000000000001</v>
      </c>
      <c r="BE19" s="7">
        <v>0.06</v>
      </c>
      <c r="BF19" s="7">
        <v>7.0000000000000007E-2</v>
      </c>
      <c r="BG19" s="7">
        <v>7.0000000000000007E-2</v>
      </c>
      <c r="BH19" s="7">
        <v>0.06</v>
      </c>
      <c r="BI19" s="7">
        <v>7.0000000000000007E-2</v>
      </c>
      <c r="BJ19" s="7">
        <v>0.06</v>
      </c>
      <c r="BK19" s="7">
        <v>7.0000000000000007E-2</v>
      </c>
      <c r="BL19" s="7">
        <v>0.06</v>
      </c>
      <c r="BM19" s="7">
        <v>0.05</v>
      </c>
      <c r="BN19" s="7">
        <v>0.06</v>
      </c>
      <c r="BO19" s="7">
        <v>7.0000000000000007E-2</v>
      </c>
      <c r="BP19" s="7">
        <v>0.08</v>
      </c>
      <c r="BQ19" s="7">
        <v>0.05</v>
      </c>
      <c r="BR19" s="7">
        <v>0.05</v>
      </c>
      <c r="BS19" s="7">
        <v>0.05</v>
      </c>
      <c r="BT19" s="7">
        <v>0.06</v>
      </c>
      <c r="BU19" s="7">
        <v>0.06</v>
      </c>
      <c r="BV19" s="7">
        <v>0.06</v>
      </c>
      <c r="BW19" s="7">
        <v>0.05</v>
      </c>
      <c r="BX19" s="7">
        <v>0.06</v>
      </c>
      <c r="BY19" s="7">
        <v>0.06</v>
      </c>
      <c r="BZ19" s="7">
        <v>7.0000000000000007E-2</v>
      </c>
    </row>
    <row r="20" spans="1:78" x14ac:dyDescent="0.25">
      <c r="A20" t="s">
        <v>1029</v>
      </c>
      <c r="B20">
        <v>171</v>
      </c>
      <c r="C20">
        <v>132</v>
      </c>
      <c r="D20">
        <v>33</v>
      </c>
      <c r="E20">
        <v>6</v>
      </c>
      <c r="F20">
        <v>41</v>
      </c>
      <c r="G20">
        <v>103</v>
      </c>
      <c r="H20">
        <v>27</v>
      </c>
      <c r="I20">
        <v>42</v>
      </c>
      <c r="J20">
        <v>48</v>
      </c>
      <c r="K20">
        <v>34</v>
      </c>
      <c r="L20">
        <v>47</v>
      </c>
      <c r="M20">
        <v>52</v>
      </c>
      <c r="N20">
        <v>104</v>
      </c>
      <c r="O20">
        <v>12</v>
      </c>
      <c r="P20">
        <v>3</v>
      </c>
      <c r="Q20">
        <v>32</v>
      </c>
      <c r="R20">
        <v>140</v>
      </c>
      <c r="S20">
        <v>94</v>
      </c>
      <c r="T20">
        <v>34</v>
      </c>
      <c r="U20">
        <v>38</v>
      </c>
      <c r="V20">
        <v>136</v>
      </c>
      <c r="W20">
        <v>15</v>
      </c>
      <c r="X20">
        <v>20</v>
      </c>
      <c r="Y20">
        <v>16</v>
      </c>
      <c r="Z20">
        <v>155</v>
      </c>
      <c r="AA20">
        <v>171</v>
      </c>
      <c r="AB20">
        <v>155</v>
      </c>
      <c r="AC20">
        <v>18</v>
      </c>
      <c r="AD20">
        <v>129</v>
      </c>
      <c r="AE20">
        <v>24</v>
      </c>
      <c r="AF20">
        <v>135</v>
      </c>
      <c r="AG20">
        <v>21</v>
      </c>
      <c r="AH20">
        <v>1</v>
      </c>
      <c r="AI20">
        <v>106</v>
      </c>
      <c r="AJ20">
        <v>15</v>
      </c>
      <c r="AK20">
        <v>48</v>
      </c>
      <c r="AL20">
        <v>50</v>
      </c>
      <c r="AM20">
        <v>83</v>
      </c>
      <c r="AN20">
        <v>2</v>
      </c>
      <c r="AO20">
        <v>36</v>
      </c>
      <c r="AP20">
        <v>7</v>
      </c>
      <c r="AQ20">
        <v>10</v>
      </c>
      <c r="AR20">
        <v>8</v>
      </c>
      <c r="AS20">
        <v>16</v>
      </c>
      <c r="AT20">
        <v>14</v>
      </c>
      <c r="AU20">
        <v>6</v>
      </c>
      <c r="AV20">
        <v>17</v>
      </c>
      <c r="AW20">
        <v>5</v>
      </c>
      <c r="AX20">
        <v>28</v>
      </c>
      <c r="AY20">
        <v>25</v>
      </c>
      <c r="AZ20">
        <v>9</v>
      </c>
      <c r="BA20">
        <v>9</v>
      </c>
      <c r="BB20">
        <v>7</v>
      </c>
      <c r="BC20">
        <v>9</v>
      </c>
      <c r="BD20">
        <v>0</v>
      </c>
      <c r="BE20">
        <v>24</v>
      </c>
      <c r="BF20">
        <v>147</v>
      </c>
      <c r="BG20">
        <v>86</v>
      </c>
      <c r="BH20">
        <v>85</v>
      </c>
      <c r="BI20">
        <v>29</v>
      </c>
      <c r="BJ20">
        <v>15</v>
      </c>
      <c r="BK20">
        <v>30</v>
      </c>
      <c r="BL20">
        <v>8</v>
      </c>
      <c r="BM20">
        <v>21</v>
      </c>
      <c r="BN20">
        <v>35</v>
      </c>
      <c r="BO20">
        <v>60</v>
      </c>
      <c r="BP20">
        <v>54</v>
      </c>
      <c r="BQ20">
        <v>29</v>
      </c>
      <c r="BR20">
        <v>42</v>
      </c>
      <c r="BS20">
        <v>36</v>
      </c>
      <c r="BT20">
        <v>8</v>
      </c>
      <c r="BU20">
        <v>17</v>
      </c>
      <c r="BV20">
        <v>7</v>
      </c>
      <c r="BW20">
        <v>25</v>
      </c>
      <c r="BX20">
        <v>96</v>
      </c>
      <c r="BY20">
        <v>99</v>
      </c>
      <c r="BZ20">
        <v>89</v>
      </c>
    </row>
    <row r="21" spans="1:78" x14ac:dyDescent="0.25">
      <c r="B21" s="7">
        <v>0.03</v>
      </c>
      <c r="C21" s="7">
        <v>0.03</v>
      </c>
      <c r="D21" s="7">
        <v>0.06</v>
      </c>
      <c r="E21" s="7">
        <v>0.02</v>
      </c>
      <c r="F21" s="7">
        <v>0.04</v>
      </c>
      <c r="G21" s="7">
        <v>0.03</v>
      </c>
      <c r="H21" s="7">
        <v>0.02</v>
      </c>
      <c r="I21" s="7">
        <v>0.03</v>
      </c>
      <c r="J21" s="7">
        <v>0.03</v>
      </c>
      <c r="K21" s="7">
        <v>0.03</v>
      </c>
      <c r="L21" s="7">
        <v>0.03</v>
      </c>
      <c r="M21" s="7">
        <v>0.03</v>
      </c>
      <c r="N21" s="7">
        <v>0.03</v>
      </c>
      <c r="O21" s="7">
        <v>0.02</v>
      </c>
      <c r="P21" s="7">
        <v>0.02</v>
      </c>
      <c r="Q21" s="7">
        <v>0.03</v>
      </c>
      <c r="R21" s="7">
        <v>0.03</v>
      </c>
      <c r="S21" s="7">
        <v>0.03</v>
      </c>
      <c r="T21" s="7">
        <v>0.03</v>
      </c>
      <c r="U21" s="7">
        <v>0.04</v>
      </c>
      <c r="V21" s="7">
        <v>0.03</v>
      </c>
      <c r="W21" s="7">
        <v>0.02</v>
      </c>
      <c r="X21" s="7">
        <v>0.02</v>
      </c>
      <c r="Y21" s="7">
        <v>0.02</v>
      </c>
      <c r="Z21" s="7">
        <v>0.03</v>
      </c>
      <c r="AA21" s="7">
        <v>0.03</v>
      </c>
      <c r="AB21" s="7">
        <v>0.03</v>
      </c>
      <c r="AC21" s="7">
        <v>0.03</v>
      </c>
      <c r="AD21" s="7">
        <v>0.03</v>
      </c>
      <c r="AE21" s="7">
        <v>0.05</v>
      </c>
      <c r="AF21" s="7">
        <v>0.03</v>
      </c>
      <c r="AG21" s="7">
        <v>0.02</v>
      </c>
      <c r="AH21" s="7">
        <v>0.04</v>
      </c>
      <c r="AI21" s="7">
        <v>0.02</v>
      </c>
      <c r="AJ21" s="7">
        <v>0.03</v>
      </c>
      <c r="AK21" s="7">
        <v>0.05</v>
      </c>
      <c r="AL21" s="7">
        <v>0.02</v>
      </c>
      <c r="AM21" s="7">
        <v>0.03</v>
      </c>
      <c r="AN21" s="7">
        <v>0.04</v>
      </c>
      <c r="AO21" s="7">
        <v>0.05</v>
      </c>
      <c r="AP21" s="7">
        <v>0.01</v>
      </c>
      <c r="AQ21" s="7">
        <v>0.02</v>
      </c>
      <c r="AR21" s="7">
        <v>0.02</v>
      </c>
      <c r="AS21" s="7">
        <v>0.05</v>
      </c>
      <c r="AT21" s="7">
        <v>0.03</v>
      </c>
      <c r="AU21" s="7">
        <v>0.02</v>
      </c>
      <c r="AV21" s="7">
        <v>0.03</v>
      </c>
      <c r="AW21" s="7">
        <v>0.03</v>
      </c>
      <c r="AX21" s="7">
        <v>7.0000000000000007E-2</v>
      </c>
      <c r="AY21" s="7">
        <v>0.05</v>
      </c>
      <c r="AZ21" s="7">
        <v>0.02</v>
      </c>
      <c r="BA21" s="7">
        <v>0.03</v>
      </c>
      <c r="BB21" s="7">
        <v>0.02</v>
      </c>
      <c r="BC21" s="7">
        <v>0.03</v>
      </c>
      <c r="BD21" t="s">
        <v>108</v>
      </c>
      <c r="BE21" s="7">
        <v>0.03</v>
      </c>
      <c r="BF21" s="7">
        <v>0.03</v>
      </c>
      <c r="BG21" s="7">
        <v>0.03</v>
      </c>
      <c r="BH21" s="7">
        <v>0.03</v>
      </c>
      <c r="BI21" s="7">
        <v>0.02</v>
      </c>
      <c r="BJ21" s="7">
        <v>0.02</v>
      </c>
      <c r="BK21" s="7">
        <v>0.04</v>
      </c>
      <c r="BL21" s="7">
        <v>0.04</v>
      </c>
      <c r="BM21" s="7">
        <v>0.02</v>
      </c>
      <c r="BN21" s="7">
        <v>0.02</v>
      </c>
      <c r="BO21" s="7">
        <v>0.03</v>
      </c>
      <c r="BP21" s="7">
        <v>0.04</v>
      </c>
      <c r="BQ21" s="7">
        <v>0.03</v>
      </c>
      <c r="BR21" s="7">
        <v>0.03</v>
      </c>
      <c r="BS21" s="7">
        <v>0.02</v>
      </c>
      <c r="BT21" s="7">
        <v>0.02</v>
      </c>
      <c r="BU21" s="7">
        <v>0.03</v>
      </c>
      <c r="BV21" s="7">
        <v>0.02</v>
      </c>
      <c r="BW21" s="7">
        <v>0.03</v>
      </c>
      <c r="BX21" s="7">
        <v>0.02</v>
      </c>
      <c r="BY21" s="7">
        <v>0.02</v>
      </c>
      <c r="BZ21" s="7">
        <v>0.03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331</v>
      </c>
      <c r="B24">
        <v>4910</v>
      </c>
      <c r="C24">
        <v>4174</v>
      </c>
      <c r="D24">
        <v>435</v>
      </c>
      <c r="E24">
        <v>301</v>
      </c>
      <c r="F24">
        <v>922</v>
      </c>
      <c r="G24">
        <v>2515</v>
      </c>
      <c r="H24">
        <v>1473</v>
      </c>
      <c r="I24">
        <v>1222</v>
      </c>
      <c r="J24">
        <v>1577</v>
      </c>
      <c r="K24">
        <v>1010</v>
      </c>
      <c r="L24">
        <v>1101</v>
      </c>
      <c r="M24">
        <v>1362</v>
      </c>
      <c r="N24">
        <v>2898</v>
      </c>
      <c r="O24">
        <v>508</v>
      </c>
      <c r="P24">
        <v>142</v>
      </c>
      <c r="Q24">
        <v>789</v>
      </c>
      <c r="R24">
        <v>4121</v>
      </c>
      <c r="S24">
        <v>3118</v>
      </c>
      <c r="T24">
        <v>993</v>
      </c>
      <c r="U24">
        <v>730</v>
      </c>
      <c r="V24">
        <v>3692</v>
      </c>
      <c r="W24">
        <v>507</v>
      </c>
      <c r="X24">
        <v>700</v>
      </c>
      <c r="Y24">
        <v>599</v>
      </c>
      <c r="Z24">
        <v>4310</v>
      </c>
      <c r="AA24">
        <v>4895</v>
      </c>
      <c r="AB24">
        <v>4296</v>
      </c>
      <c r="AC24">
        <v>584</v>
      </c>
      <c r="AD24">
        <v>3890</v>
      </c>
      <c r="AE24">
        <v>388</v>
      </c>
      <c r="AF24">
        <v>3858</v>
      </c>
      <c r="AG24">
        <v>779</v>
      </c>
      <c r="AH24">
        <v>34</v>
      </c>
      <c r="AI24">
        <v>3652</v>
      </c>
      <c r="AJ24">
        <v>448</v>
      </c>
      <c r="AK24">
        <v>736</v>
      </c>
      <c r="AL24">
        <v>2024</v>
      </c>
      <c r="AM24">
        <v>2300</v>
      </c>
      <c r="AN24">
        <v>42</v>
      </c>
      <c r="AO24">
        <v>533</v>
      </c>
      <c r="AP24">
        <v>471</v>
      </c>
      <c r="AQ24">
        <v>469</v>
      </c>
      <c r="AR24">
        <v>420</v>
      </c>
      <c r="AS24">
        <v>274</v>
      </c>
      <c r="AT24">
        <v>476</v>
      </c>
      <c r="AU24">
        <v>301</v>
      </c>
      <c r="AV24">
        <v>408</v>
      </c>
      <c r="AW24">
        <v>113</v>
      </c>
      <c r="AX24">
        <v>317</v>
      </c>
      <c r="AY24">
        <v>444</v>
      </c>
      <c r="AZ24">
        <v>336</v>
      </c>
      <c r="BA24">
        <v>248</v>
      </c>
      <c r="BB24">
        <v>363</v>
      </c>
      <c r="BC24">
        <v>249</v>
      </c>
      <c r="BD24">
        <v>20</v>
      </c>
      <c r="BE24">
        <v>758</v>
      </c>
      <c r="BF24">
        <v>4152</v>
      </c>
      <c r="BG24">
        <v>2777</v>
      </c>
      <c r="BH24">
        <v>2133</v>
      </c>
      <c r="BI24">
        <v>1083</v>
      </c>
      <c r="BJ24">
        <v>765</v>
      </c>
      <c r="BK24">
        <v>641</v>
      </c>
      <c r="BL24">
        <v>166</v>
      </c>
      <c r="BM24">
        <v>781</v>
      </c>
      <c r="BN24">
        <v>1437</v>
      </c>
      <c r="BO24">
        <v>1790</v>
      </c>
      <c r="BP24">
        <v>902</v>
      </c>
      <c r="BQ24">
        <v>867</v>
      </c>
      <c r="BR24">
        <v>1361</v>
      </c>
      <c r="BS24">
        <v>1325</v>
      </c>
      <c r="BT24">
        <v>374</v>
      </c>
      <c r="BU24">
        <v>454</v>
      </c>
      <c r="BV24">
        <v>249</v>
      </c>
      <c r="BW24">
        <v>654</v>
      </c>
      <c r="BX24">
        <v>3352</v>
      </c>
      <c r="BY24">
        <v>3387</v>
      </c>
      <c r="BZ24">
        <v>2918</v>
      </c>
    </row>
    <row r="25" spans="1:78" x14ac:dyDescent="0.25">
      <c r="B25" s="7">
        <v>0.82</v>
      </c>
      <c r="C25" s="7">
        <v>0.82</v>
      </c>
      <c r="D25" s="7">
        <v>0.78</v>
      </c>
      <c r="E25" s="7">
        <v>0.85</v>
      </c>
      <c r="F25" s="7">
        <v>0.79</v>
      </c>
      <c r="G25" s="7">
        <v>0.81</v>
      </c>
      <c r="H25" s="7">
        <v>0.86</v>
      </c>
      <c r="I25" s="7">
        <v>0.84</v>
      </c>
      <c r="J25" s="7">
        <v>0.83</v>
      </c>
      <c r="K25" s="7">
        <v>0.82</v>
      </c>
      <c r="L25" s="7">
        <v>0.78</v>
      </c>
      <c r="M25" s="7">
        <v>0.82</v>
      </c>
      <c r="N25" s="7">
        <v>0.83</v>
      </c>
      <c r="O25" s="7">
        <v>0.79</v>
      </c>
      <c r="P25" s="7">
        <v>0.73</v>
      </c>
      <c r="Q25" s="7">
        <v>0.83</v>
      </c>
      <c r="R25" s="7">
        <v>0.82</v>
      </c>
      <c r="S25" s="7">
        <v>0.85</v>
      </c>
      <c r="T25" s="7">
        <v>0.81</v>
      </c>
      <c r="U25" s="7">
        <v>0.75</v>
      </c>
      <c r="V25" s="7">
        <v>0.83</v>
      </c>
      <c r="W25" s="7">
        <v>0.83</v>
      </c>
      <c r="X25" s="7">
        <v>0.81</v>
      </c>
      <c r="Y25" s="7">
        <v>0.84</v>
      </c>
      <c r="Z25" s="7">
        <v>0.82</v>
      </c>
      <c r="AA25" s="7">
        <v>0.82</v>
      </c>
      <c r="AB25" s="7">
        <v>0.82</v>
      </c>
      <c r="AC25" s="7">
        <v>0.82</v>
      </c>
      <c r="AD25" s="7">
        <v>0.83</v>
      </c>
      <c r="AE25" s="7">
        <v>0.74</v>
      </c>
      <c r="AF25" s="7">
        <v>0.82</v>
      </c>
      <c r="AG25" s="7">
        <v>0.85</v>
      </c>
      <c r="AH25" s="7">
        <v>0.87</v>
      </c>
      <c r="AI25" s="7">
        <v>0.84</v>
      </c>
      <c r="AJ25" s="7">
        <v>0.82</v>
      </c>
      <c r="AK25" s="7">
        <v>0.75</v>
      </c>
      <c r="AL25" s="7">
        <v>0.86</v>
      </c>
      <c r="AM25" s="7">
        <v>0.81</v>
      </c>
      <c r="AN25" s="7">
        <v>0.7</v>
      </c>
      <c r="AO25" s="7">
        <v>0.76</v>
      </c>
      <c r="AP25" s="7">
        <v>0.8</v>
      </c>
      <c r="AQ25" s="7">
        <v>0.83</v>
      </c>
      <c r="AR25" s="7">
        <v>0.77</v>
      </c>
      <c r="AS25" s="7">
        <v>0.86</v>
      </c>
      <c r="AT25" s="7">
        <v>0.86</v>
      </c>
      <c r="AU25" s="7">
        <v>0.86</v>
      </c>
      <c r="AV25" s="7">
        <v>0.83</v>
      </c>
      <c r="AW25" s="7">
        <v>0.79</v>
      </c>
      <c r="AX25" s="7">
        <v>0.77</v>
      </c>
      <c r="AY25" s="7">
        <v>0.83</v>
      </c>
      <c r="AZ25" s="7">
        <v>0.81</v>
      </c>
      <c r="BA25" s="7">
        <v>0.84</v>
      </c>
      <c r="BB25" s="7">
        <v>0.82</v>
      </c>
      <c r="BC25" s="7">
        <v>0.8</v>
      </c>
      <c r="BD25" s="7">
        <v>0.8</v>
      </c>
      <c r="BE25" s="7">
        <v>0.84</v>
      </c>
      <c r="BF25" s="7">
        <v>0.82</v>
      </c>
      <c r="BG25" s="7">
        <v>0.84</v>
      </c>
      <c r="BH25" s="7">
        <v>0.79</v>
      </c>
      <c r="BI25" s="7">
        <v>0.83</v>
      </c>
      <c r="BJ25" s="7">
        <v>0.88</v>
      </c>
      <c r="BK25" s="7">
        <v>0.84</v>
      </c>
      <c r="BL25" s="7">
        <v>0.83</v>
      </c>
      <c r="BM25" s="7">
        <v>0.88</v>
      </c>
      <c r="BN25" s="7">
        <v>0.85</v>
      </c>
      <c r="BO25" s="7">
        <v>0.83</v>
      </c>
      <c r="BP25" s="7">
        <v>0.72</v>
      </c>
      <c r="BQ25" s="7">
        <v>0.86</v>
      </c>
      <c r="BR25" s="7">
        <v>0.87</v>
      </c>
      <c r="BS25" s="7">
        <v>0.87</v>
      </c>
      <c r="BT25" s="7">
        <v>0.83</v>
      </c>
      <c r="BU25" s="7">
        <v>0.85</v>
      </c>
      <c r="BV25" s="7">
        <v>0.84</v>
      </c>
      <c r="BW25" s="7">
        <v>0.87</v>
      </c>
      <c r="BX25" s="7">
        <v>0.84</v>
      </c>
      <c r="BY25" s="7">
        <v>0.84</v>
      </c>
      <c r="BZ25" s="7">
        <v>0.83</v>
      </c>
    </row>
    <row r="26" spans="1:78" x14ac:dyDescent="0.25">
      <c r="A26" t="s">
        <v>332</v>
      </c>
      <c r="B26">
        <v>570</v>
      </c>
      <c r="C26">
        <v>474</v>
      </c>
      <c r="D26">
        <v>68</v>
      </c>
      <c r="E26">
        <v>28</v>
      </c>
      <c r="F26">
        <v>140</v>
      </c>
      <c r="G26">
        <v>327</v>
      </c>
      <c r="H26">
        <v>103</v>
      </c>
      <c r="I26">
        <v>142</v>
      </c>
      <c r="J26">
        <v>181</v>
      </c>
      <c r="K26">
        <v>112</v>
      </c>
      <c r="L26">
        <v>135</v>
      </c>
      <c r="M26">
        <v>156</v>
      </c>
      <c r="N26">
        <v>365</v>
      </c>
      <c r="O26">
        <v>32</v>
      </c>
      <c r="P26">
        <v>16</v>
      </c>
      <c r="Q26">
        <v>85</v>
      </c>
      <c r="R26">
        <v>484</v>
      </c>
      <c r="S26">
        <v>319</v>
      </c>
      <c r="T26">
        <v>130</v>
      </c>
      <c r="U26">
        <v>108</v>
      </c>
      <c r="V26">
        <v>451</v>
      </c>
      <c r="W26">
        <v>54</v>
      </c>
      <c r="X26">
        <v>64</v>
      </c>
      <c r="Y26">
        <v>63</v>
      </c>
      <c r="Z26">
        <v>507</v>
      </c>
      <c r="AA26">
        <v>570</v>
      </c>
      <c r="AB26">
        <v>507</v>
      </c>
      <c r="AC26">
        <v>80</v>
      </c>
      <c r="AD26">
        <v>426</v>
      </c>
      <c r="AE26">
        <v>60</v>
      </c>
      <c r="AF26">
        <v>449</v>
      </c>
      <c r="AG26">
        <v>69</v>
      </c>
      <c r="AH26">
        <v>3</v>
      </c>
      <c r="AI26">
        <v>379</v>
      </c>
      <c r="AJ26">
        <v>43</v>
      </c>
      <c r="AK26">
        <v>135</v>
      </c>
      <c r="AL26">
        <v>174</v>
      </c>
      <c r="AM26">
        <v>289</v>
      </c>
      <c r="AN26">
        <v>11</v>
      </c>
      <c r="AO26">
        <v>94</v>
      </c>
      <c r="AP26">
        <v>55</v>
      </c>
      <c r="AQ26">
        <v>55</v>
      </c>
      <c r="AR26">
        <v>39</v>
      </c>
      <c r="AS26">
        <v>31</v>
      </c>
      <c r="AT26">
        <v>51</v>
      </c>
      <c r="AU26">
        <v>29</v>
      </c>
      <c r="AV26">
        <v>45</v>
      </c>
      <c r="AW26">
        <v>16</v>
      </c>
      <c r="AX26">
        <v>50</v>
      </c>
      <c r="AY26">
        <v>64</v>
      </c>
      <c r="AZ26">
        <v>45</v>
      </c>
      <c r="BA26">
        <v>24</v>
      </c>
      <c r="BB26">
        <v>37</v>
      </c>
      <c r="BC26">
        <v>24</v>
      </c>
      <c r="BD26">
        <v>4</v>
      </c>
      <c r="BE26">
        <v>74</v>
      </c>
      <c r="BF26">
        <v>495</v>
      </c>
      <c r="BG26">
        <v>311</v>
      </c>
      <c r="BH26">
        <v>258</v>
      </c>
      <c r="BI26">
        <v>122</v>
      </c>
      <c r="BJ26">
        <v>67</v>
      </c>
      <c r="BK26">
        <v>83</v>
      </c>
      <c r="BL26">
        <v>21</v>
      </c>
      <c r="BM26">
        <v>64</v>
      </c>
      <c r="BN26">
        <v>137</v>
      </c>
      <c r="BO26">
        <v>214</v>
      </c>
      <c r="BP26">
        <v>155</v>
      </c>
      <c r="BQ26">
        <v>82</v>
      </c>
      <c r="BR26">
        <v>127</v>
      </c>
      <c r="BS26">
        <v>117</v>
      </c>
      <c r="BT26">
        <v>34</v>
      </c>
      <c r="BU26">
        <v>49</v>
      </c>
      <c r="BV26">
        <v>26</v>
      </c>
      <c r="BW26">
        <v>63</v>
      </c>
      <c r="BX26">
        <v>352</v>
      </c>
      <c r="BY26">
        <v>352</v>
      </c>
      <c r="BZ26">
        <v>318</v>
      </c>
    </row>
    <row r="27" spans="1:78" x14ac:dyDescent="0.25">
      <c r="B27" s="7">
        <v>0.1</v>
      </c>
      <c r="C27" s="7">
        <v>0.09</v>
      </c>
      <c r="D27" s="7">
        <v>0.12</v>
      </c>
      <c r="E27" s="7">
        <v>0.08</v>
      </c>
      <c r="F27" s="7">
        <v>0.12</v>
      </c>
      <c r="G27" s="7">
        <v>0.11</v>
      </c>
      <c r="H27" s="7">
        <v>0.06</v>
      </c>
      <c r="I27" s="7">
        <v>0.1</v>
      </c>
      <c r="J27" s="7">
        <v>0.1</v>
      </c>
      <c r="K27" s="7">
        <v>0.09</v>
      </c>
      <c r="L27" s="7">
        <v>0.1</v>
      </c>
      <c r="M27" s="7">
        <v>0.09</v>
      </c>
      <c r="N27" s="7">
        <v>0.1</v>
      </c>
      <c r="O27" s="7">
        <v>0.05</v>
      </c>
      <c r="P27" s="7">
        <v>0.08</v>
      </c>
      <c r="Q27" s="7">
        <v>0.09</v>
      </c>
      <c r="R27" s="7">
        <v>0.1</v>
      </c>
      <c r="S27" s="7">
        <v>0.09</v>
      </c>
      <c r="T27" s="7">
        <v>0.11</v>
      </c>
      <c r="U27" s="7">
        <v>0.11</v>
      </c>
      <c r="V27" s="7">
        <v>0.1</v>
      </c>
      <c r="W27" s="7">
        <v>0.09</v>
      </c>
      <c r="X27" s="7">
        <v>7.0000000000000007E-2</v>
      </c>
      <c r="Y27" s="7">
        <v>0.09</v>
      </c>
      <c r="Z27" s="7">
        <v>0.1</v>
      </c>
      <c r="AA27" s="7">
        <v>0.1</v>
      </c>
      <c r="AB27" s="7">
        <v>0.1</v>
      </c>
      <c r="AC27" s="7">
        <v>0.11</v>
      </c>
      <c r="AD27" s="7">
        <v>0.09</v>
      </c>
      <c r="AE27" s="7">
        <v>0.12</v>
      </c>
      <c r="AF27" s="7">
        <v>0.1</v>
      </c>
      <c r="AG27" s="7">
        <v>0.08</v>
      </c>
      <c r="AH27" s="7">
        <v>0.09</v>
      </c>
      <c r="AI27" s="7">
        <v>0.09</v>
      </c>
      <c r="AJ27" s="7">
        <v>0.08</v>
      </c>
      <c r="AK27" s="7">
        <v>0.14000000000000001</v>
      </c>
      <c r="AL27" s="7">
        <v>7.0000000000000007E-2</v>
      </c>
      <c r="AM27" s="7">
        <v>0.1</v>
      </c>
      <c r="AN27" s="7">
        <v>0.19</v>
      </c>
      <c r="AO27" s="7">
        <v>0.13</v>
      </c>
      <c r="AP27" s="7">
        <v>0.09</v>
      </c>
      <c r="AQ27" s="7">
        <v>0.1</v>
      </c>
      <c r="AR27" s="7">
        <v>7.0000000000000007E-2</v>
      </c>
      <c r="AS27" s="7">
        <v>0.1</v>
      </c>
      <c r="AT27" s="7">
        <v>0.09</v>
      </c>
      <c r="AU27" s="7">
        <v>0.08</v>
      </c>
      <c r="AV27" s="7">
        <v>0.09</v>
      </c>
      <c r="AW27" s="7">
        <v>0.11</v>
      </c>
      <c r="AX27" s="7">
        <v>0.12</v>
      </c>
      <c r="AY27" s="7">
        <v>0.12</v>
      </c>
      <c r="AZ27" s="7">
        <v>0.11</v>
      </c>
      <c r="BA27" s="7">
        <v>0.08</v>
      </c>
      <c r="BB27" s="7">
        <v>0.08</v>
      </c>
      <c r="BC27" s="7">
        <v>0.08</v>
      </c>
      <c r="BD27" s="7">
        <v>0.14000000000000001</v>
      </c>
      <c r="BE27" s="7">
        <v>0.08</v>
      </c>
      <c r="BF27" s="7">
        <v>0.1</v>
      </c>
      <c r="BG27" s="7">
        <v>0.09</v>
      </c>
      <c r="BH27" s="7">
        <v>0.1</v>
      </c>
      <c r="BI27" s="7">
        <v>0.09</v>
      </c>
      <c r="BJ27" s="7">
        <v>0.08</v>
      </c>
      <c r="BK27" s="7">
        <v>0.11</v>
      </c>
      <c r="BL27" s="7">
        <v>0.1</v>
      </c>
      <c r="BM27" s="7">
        <v>7.0000000000000007E-2</v>
      </c>
      <c r="BN27" s="7">
        <v>0.08</v>
      </c>
      <c r="BO27" s="7">
        <v>0.1</v>
      </c>
      <c r="BP27" s="7">
        <v>0.12</v>
      </c>
      <c r="BQ27" s="7">
        <v>0.08</v>
      </c>
      <c r="BR27" s="7">
        <v>0.08</v>
      </c>
      <c r="BS27" s="7">
        <v>0.08</v>
      </c>
      <c r="BT27" s="7">
        <v>0.08</v>
      </c>
      <c r="BU27" s="7">
        <v>0.09</v>
      </c>
      <c r="BV27" s="7">
        <v>0.09</v>
      </c>
      <c r="BW27" s="7">
        <v>0.08</v>
      </c>
      <c r="BX27" s="7">
        <v>0.09</v>
      </c>
      <c r="BY27" s="7">
        <v>0.09</v>
      </c>
      <c r="BZ27" s="7">
        <v>0.09</v>
      </c>
    </row>
    <row r="28" spans="1:78" x14ac:dyDescent="0.25">
      <c r="A28" t="s">
        <v>40</v>
      </c>
      <c r="B28">
        <v>37</v>
      </c>
      <c r="C28">
        <v>33</v>
      </c>
      <c r="D28">
        <v>3</v>
      </c>
      <c r="E28">
        <v>1</v>
      </c>
      <c r="F28">
        <v>9</v>
      </c>
      <c r="G28">
        <v>17</v>
      </c>
      <c r="H28">
        <v>11</v>
      </c>
      <c r="I28">
        <v>5</v>
      </c>
      <c r="J28">
        <v>12</v>
      </c>
      <c r="K28">
        <v>3</v>
      </c>
      <c r="L28">
        <v>17</v>
      </c>
      <c r="M28">
        <v>4</v>
      </c>
      <c r="N28">
        <v>7</v>
      </c>
      <c r="O28">
        <v>24</v>
      </c>
      <c r="P28">
        <v>2</v>
      </c>
      <c r="Q28">
        <v>5</v>
      </c>
      <c r="R28">
        <v>32</v>
      </c>
      <c r="S28">
        <v>17</v>
      </c>
      <c r="T28">
        <v>9</v>
      </c>
      <c r="U28">
        <v>10</v>
      </c>
      <c r="V28">
        <v>8</v>
      </c>
      <c r="W28">
        <v>1</v>
      </c>
      <c r="X28">
        <v>4</v>
      </c>
      <c r="Y28">
        <v>3</v>
      </c>
      <c r="Z28">
        <v>34</v>
      </c>
      <c r="AA28">
        <v>37</v>
      </c>
      <c r="AB28">
        <v>34</v>
      </c>
      <c r="AC28">
        <v>2</v>
      </c>
      <c r="AD28">
        <v>23</v>
      </c>
      <c r="AE28">
        <v>4</v>
      </c>
      <c r="AF28">
        <v>29</v>
      </c>
      <c r="AG28">
        <v>2</v>
      </c>
      <c r="AH28">
        <v>0</v>
      </c>
      <c r="AI28">
        <v>23</v>
      </c>
      <c r="AJ28">
        <v>4</v>
      </c>
      <c r="AK28">
        <v>5</v>
      </c>
      <c r="AL28">
        <v>15</v>
      </c>
      <c r="AM28">
        <v>13</v>
      </c>
      <c r="AN28">
        <v>1</v>
      </c>
      <c r="AO28">
        <v>4</v>
      </c>
      <c r="AP28">
        <v>7</v>
      </c>
      <c r="AQ28">
        <v>1</v>
      </c>
      <c r="AR28">
        <v>4</v>
      </c>
      <c r="AS28">
        <v>1</v>
      </c>
      <c r="AT28">
        <v>0</v>
      </c>
      <c r="AU28">
        <v>2</v>
      </c>
      <c r="AV28">
        <v>6</v>
      </c>
      <c r="AW28">
        <v>0</v>
      </c>
      <c r="AX28">
        <v>3</v>
      </c>
      <c r="AY28">
        <v>0</v>
      </c>
      <c r="AZ28">
        <v>0</v>
      </c>
      <c r="BA28">
        <v>2</v>
      </c>
      <c r="BB28">
        <v>2</v>
      </c>
      <c r="BC28">
        <v>8</v>
      </c>
      <c r="BD28">
        <v>2</v>
      </c>
      <c r="BE28">
        <v>7</v>
      </c>
      <c r="BF28">
        <v>30</v>
      </c>
      <c r="BG28">
        <v>19</v>
      </c>
      <c r="BH28">
        <v>18</v>
      </c>
      <c r="BI28">
        <v>13</v>
      </c>
      <c r="BJ28">
        <v>1</v>
      </c>
      <c r="BK28">
        <v>3</v>
      </c>
      <c r="BL28">
        <v>1</v>
      </c>
      <c r="BM28">
        <v>1</v>
      </c>
      <c r="BN28">
        <v>10</v>
      </c>
      <c r="BO28">
        <v>13</v>
      </c>
      <c r="BP28">
        <v>13</v>
      </c>
      <c r="BQ28">
        <v>7</v>
      </c>
      <c r="BR28">
        <v>5</v>
      </c>
      <c r="BS28">
        <v>5</v>
      </c>
      <c r="BT28">
        <v>5</v>
      </c>
      <c r="BU28">
        <v>5</v>
      </c>
      <c r="BV28">
        <v>3</v>
      </c>
      <c r="BW28">
        <v>4</v>
      </c>
      <c r="BX28">
        <v>19</v>
      </c>
      <c r="BY28">
        <v>18</v>
      </c>
      <c r="BZ28">
        <v>16</v>
      </c>
    </row>
    <row r="29" spans="1:78" x14ac:dyDescent="0.25">
      <c r="B29" s="7">
        <v>0.01</v>
      </c>
      <c r="C29" s="7">
        <v>0.01</v>
      </c>
      <c r="D29" s="7">
        <v>0.01</v>
      </c>
      <c r="E29">
        <v>0</v>
      </c>
      <c r="F29" s="7">
        <v>0.01</v>
      </c>
      <c r="G29" s="7">
        <v>0.01</v>
      </c>
      <c r="H29" s="7">
        <v>0.01</v>
      </c>
      <c r="I29">
        <v>0</v>
      </c>
      <c r="J29" s="7">
        <v>0.01</v>
      </c>
      <c r="K29">
        <v>0</v>
      </c>
      <c r="L29" s="7">
        <v>0.01</v>
      </c>
      <c r="M29">
        <v>0</v>
      </c>
      <c r="N29">
        <v>0</v>
      </c>
      <c r="O29" s="7">
        <v>0.04</v>
      </c>
      <c r="P29" s="7">
        <v>0.01</v>
      </c>
      <c r="Q29" s="7">
        <v>0.01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>
        <v>0</v>
      </c>
      <c r="X29">
        <v>0</v>
      </c>
      <c r="Y29">
        <v>0</v>
      </c>
      <c r="Z29" s="7">
        <v>0.01</v>
      </c>
      <c r="AA29" s="7">
        <v>0.01</v>
      </c>
      <c r="AB29" s="7">
        <v>0.01</v>
      </c>
      <c r="AC29">
        <v>0</v>
      </c>
      <c r="AD29" s="7">
        <v>0.01</v>
      </c>
      <c r="AE29" s="7">
        <v>0.01</v>
      </c>
      <c r="AF29" s="7">
        <v>0.01</v>
      </c>
      <c r="AG29">
        <v>0</v>
      </c>
      <c r="AH29" t="s">
        <v>108</v>
      </c>
      <c r="AI29" s="7">
        <v>0.01</v>
      </c>
      <c r="AJ29" s="7">
        <v>0.01</v>
      </c>
      <c r="AK29" s="7">
        <v>0.01</v>
      </c>
      <c r="AL29" s="7">
        <v>0.01</v>
      </c>
      <c r="AM29">
        <v>0</v>
      </c>
      <c r="AN29" s="7">
        <v>0.02</v>
      </c>
      <c r="AO29" s="7">
        <v>0.01</v>
      </c>
      <c r="AP29" s="7">
        <v>0.01</v>
      </c>
      <c r="AQ29">
        <v>0</v>
      </c>
      <c r="AR29" s="7">
        <v>0.01</v>
      </c>
      <c r="AS29">
        <v>0</v>
      </c>
      <c r="AT29" t="s">
        <v>108</v>
      </c>
      <c r="AU29" s="7">
        <v>0.01</v>
      </c>
      <c r="AV29" s="7">
        <v>0.01</v>
      </c>
      <c r="AW29" t="s">
        <v>108</v>
      </c>
      <c r="AX29" s="7">
        <v>0.01</v>
      </c>
      <c r="AY29" t="s">
        <v>108</v>
      </c>
      <c r="AZ29" t="s">
        <v>108</v>
      </c>
      <c r="BA29" s="7">
        <v>0.01</v>
      </c>
      <c r="BB29">
        <v>0</v>
      </c>
      <c r="BC29" s="7">
        <v>0.02</v>
      </c>
      <c r="BD29" s="7">
        <v>7.0000000000000007E-2</v>
      </c>
      <c r="BE29" s="7">
        <v>0.01</v>
      </c>
      <c r="BF29" s="7">
        <v>0.01</v>
      </c>
      <c r="BG29" s="7">
        <v>0.01</v>
      </c>
      <c r="BH29" s="7">
        <v>0.01</v>
      </c>
      <c r="BI29" s="7">
        <v>0.01</v>
      </c>
      <c r="BJ29">
        <v>0</v>
      </c>
      <c r="BK29">
        <v>0</v>
      </c>
      <c r="BL29">
        <v>0</v>
      </c>
      <c r="BM29">
        <v>0</v>
      </c>
      <c r="BN29" s="7">
        <v>0.01</v>
      </c>
      <c r="BO29" s="7">
        <v>0.01</v>
      </c>
      <c r="BP29" s="7">
        <v>0.01</v>
      </c>
      <c r="BQ29" s="7">
        <v>0.01</v>
      </c>
      <c r="BR29">
        <v>0</v>
      </c>
      <c r="BS29">
        <v>0</v>
      </c>
      <c r="BT29" s="7">
        <v>0.01</v>
      </c>
      <c r="BU29" s="7">
        <v>0.01</v>
      </c>
      <c r="BV29" s="7">
        <v>0.01</v>
      </c>
      <c r="BW29" s="7">
        <v>0.01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56</v>
      </c>
      <c r="C30">
        <v>44</v>
      </c>
      <c r="D30">
        <v>9</v>
      </c>
      <c r="E30">
        <v>3</v>
      </c>
      <c r="F30">
        <v>13</v>
      </c>
      <c r="G30">
        <v>23</v>
      </c>
      <c r="H30">
        <v>19</v>
      </c>
      <c r="I30">
        <v>5</v>
      </c>
      <c r="J30">
        <v>12</v>
      </c>
      <c r="K30">
        <v>12</v>
      </c>
      <c r="L30">
        <v>27</v>
      </c>
      <c r="M30">
        <v>20</v>
      </c>
      <c r="N30">
        <v>14</v>
      </c>
      <c r="O30">
        <v>12</v>
      </c>
      <c r="P30">
        <v>9</v>
      </c>
      <c r="Q30">
        <v>11</v>
      </c>
      <c r="R30">
        <v>44</v>
      </c>
      <c r="S30">
        <v>26</v>
      </c>
      <c r="T30">
        <v>12</v>
      </c>
      <c r="U30">
        <v>17</v>
      </c>
      <c r="V30">
        <v>15</v>
      </c>
      <c r="W30">
        <v>1</v>
      </c>
      <c r="X30">
        <v>13</v>
      </c>
      <c r="Y30">
        <v>11</v>
      </c>
      <c r="Z30">
        <v>45</v>
      </c>
      <c r="AA30">
        <v>55</v>
      </c>
      <c r="AB30">
        <v>44</v>
      </c>
      <c r="AC30">
        <v>6</v>
      </c>
      <c r="AD30">
        <v>34</v>
      </c>
      <c r="AE30">
        <v>13</v>
      </c>
      <c r="AF30">
        <v>42</v>
      </c>
      <c r="AG30">
        <v>6</v>
      </c>
      <c r="AH30">
        <v>0</v>
      </c>
      <c r="AI30">
        <v>31</v>
      </c>
      <c r="AJ30">
        <v>11</v>
      </c>
      <c r="AK30">
        <v>10</v>
      </c>
      <c r="AL30">
        <v>16</v>
      </c>
      <c r="AM30">
        <v>25</v>
      </c>
      <c r="AN30">
        <v>2</v>
      </c>
      <c r="AO30">
        <v>12</v>
      </c>
      <c r="AP30">
        <v>4</v>
      </c>
      <c r="AQ30">
        <v>2</v>
      </c>
      <c r="AR30">
        <v>10</v>
      </c>
      <c r="AS30">
        <v>2</v>
      </c>
      <c r="AT30">
        <v>1</v>
      </c>
      <c r="AU30">
        <v>2</v>
      </c>
      <c r="AV30">
        <v>2</v>
      </c>
      <c r="AW30">
        <v>2</v>
      </c>
      <c r="AX30">
        <v>7</v>
      </c>
      <c r="AY30">
        <v>3</v>
      </c>
      <c r="AZ30">
        <v>0</v>
      </c>
      <c r="BA30">
        <v>3</v>
      </c>
      <c r="BB30">
        <v>9</v>
      </c>
      <c r="BC30">
        <v>9</v>
      </c>
      <c r="BD30">
        <v>0</v>
      </c>
      <c r="BE30">
        <v>8</v>
      </c>
      <c r="BF30">
        <v>48</v>
      </c>
      <c r="BG30">
        <v>16</v>
      </c>
      <c r="BH30">
        <v>40</v>
      </c>
      <c r="BI30">
        <v>7</v>
      </c>
      <c r="BJ30">
        <v>4</v>
      </c>
      <c r="BK30">
        <v>3</v>
      </c>
      <c r="BL30">
        <v>1</v>
      </c>
      <c r="BM30">
        <v>2</v>
      </c>
      <c r="BN30">
        <v>11</v>
      </c>
      <c r="BO30">
        <v>15</v>
      </c>
      <c r="BP30">
        <v>27</v>
      </c>
      <c r="BQ30">
        <v>5</v>
      </c>
      <c r="BR30">
        <v>10</v>
      </c>
      <c r="BS30">
        <v>9</v>
      </c>
      <c r="BT30">
        <v>6</v>
      </c>
      <c r="BU30">
        <v>3</v>
      </c>
      <c r="BV30">
        <v>1</v>
      </c>
      <c r="BW30">
        <v>3</v>
      </c>
      <c r="BX30">
        <v>26</v>
      </c>
      <c r="BY30">
        <v>25</v>
      </c>
      <c r="BZ30">
        <v>27</v>
      </c>
    </row>
    <row r="31" spans="1:78" x14ac:dyDescent="0.25">
      <c r="B31" s="7">
        <v>0.01</v>
      </c>
      <c r="C31" s="7">
        <v>0.01</v>
      </c>
      <c r="D31" s="7">
        <v>0.02</v>
      </c>
      <c r="E31" s="7">
        <v>0.01</v>
      </c>
      <c r="F31" s="7">
        <v>0.01</v>
      </c>
      <c r="G31" s="7">
        <v>0.01</v>
      </c>
      <c r="H31" s="7">
        <v>0.01</v>
      </c>
      <c r="I31">
        <v>0</v>
      </c>
      <c r="J31" s="7">
        <v>0.01</v>
      </c>
      <c r="K31" s="7">
        <v>0.01</v>
      </c>
      <c r="L31" s="7">
        <v>0.02</v>
      </c>
      <c r="M31" s="7">
        <v>0.01</v>
      </c>
      <c r="N31">
        <v>0</v>
      </c>
      <c r="O31" s="7">
        <v>0.02</v>
      </c>
      <c r="P31" s="7">
        <v>0.05</v>
      </c>
      <c r="Q31" s="7">
        <v>0.01</v>
      </c>
      <c r="R31" s="7">
        <v>0.01</v>
      </c>
      <c r="S31" s="7">
        <v>0.01</v>
      </c>
      <c r="T31" s="7">
        <v>0.01</v>
      </c>
      <c r="U31" s="7">
        <v>0.02</v>
      </c>
      <c r="V31">
        <v>0</v>
      </c>
      <c r="W31">
        <v>0</v>
      </c>
      <c r="X31" s="7">
        <v>0.01</v>
      </c>
      <c r="Y31" s="7">
        <v>0.02</v>
      </c>
      <c r="Z31" s="7">
        <v>0.01</v>
      </c>
      <c r="AA31" s="7">
        <v>0.01</v>
      </c>
      <c r="AB31" s="7">
        <v>0.01</v>
      </c>
      <c r="AC31" s="7">
        <v>0.01</v>
      </c>
      <c r="AD31" s="7">
        <v>0.01</v>
      </c>
      <c r="AE31" s="7">
        <v>0.03</v>
      </c>
      <c r="AF31" s="7">
        <v>0.01</v>
      </c>
      <c r="AG31" s="7">
        <v>0.01</v>
      </c>
      <c r="AH31" t="s">
        <v>108</v>
      </c>
      <c r="AI31" s="7">
        <v>0.01</v>
      </c>
      <c r="AJ31" s="7">
        <v>0.02</v>
      </c>
      <c r="AK31" s="7">
        <v>0.01</v>
      </c>
      <c r="AL31" s="7">
        <v>0.01</v>
      </c>
      <c r="AM31" s="7">
        <v>0.01</v>
      </c>
      <c r="AN31" s="7">
        <v>0.04</v>
      </c>
      <c r="AO31" s="7">
        <v>0.02</v>
      </c>
      <c r="AP31" s="7">
        <v>0.01</v>
      </c>
      <c r="AQ31">
        <v>0</v>
      </c>
      <c r="AR31" s="7">
        <v>0.02</v>
      </c>
      <c r="AS31" s="7">
        <v>0.01</v>
      </c>
      <c r="AT31">
        <v>0</v>
      </c>
      <c r="AU31" s="7">
        <v>0.01</v>
      </c>
      <c r="AV31">
        <v>0</v>
      </c>
      <c r="AW31" s="7">
        <v>0.01</v>
      </c>
      <c r="AX31" s="7">
        <v>0.02</v>
      </c>
      <c r="AY31" s="7">
        <v>0.01</v>
      </c>
      <c r="AZ31" t="s">
        <v>108</v>
      </c>
      <c r="BA31" s="7">
        <v>0.01</v>
      </c>
      <c r="BB31" s="7">
        <v>0.02</v>
      </c>
      <c r="BC31" s="7">
        <v>0.03</v>
      </c>
      <c r="BD31" t="s">
        <v>108</v>
      </c>
      <c r="BE31" s="7">
        <v>0.01</v>
      </c>
      <c r="BF31" s="7">
        <v>0.01</v>
      </c>
      <c r="BG31">
        <v>0</v>
      </c>
      <c r="BH31" s="7">
        <v>0.01</v>
      </c>
      <c r="BI31" s="7">
        <v>0.01</v>
      </c>
      <c r="BJ31">
        <v>0</v>
      </c>
      <c r="BK31">
        <v>0</v>
      </c>
      <c r="BL31" s="7">
        <v>0.01</v>
      </c>
      <c r="BM31">
        <v>0</v>
      </c>
      <c r="BN31" s="7">
        <v>0.01</v>
      </c>
      <c r="BO31" s="7">
        <v>0.01</v>
      </c>
      <c r="BP31" s="7">
        <v>0.02</v>
      </c>
      <c r="BQ31">
        <v>0</v>
      </c>
      <c r="BR31" s="7">
        <v>0.01</v>
      </c>
      <c r="BS31" s="7">
        <v>0.01</v>
      </c>
      <c r="BT31" s="7">
        <v>0.01</v>
      </c>
      <c r="BU31" s="7">
        <v>0.01</v>
      </c>
      <c r="BV31">
        <v>0</v>
      </c>
      <c r="BW31">
        <v>0</v>
      </c>
      <c r="BX31" s="7">
        <v>0.01</v>
      </c>
      <c r="BY31" s="7">
        <v>0.01</v>
      </c>
      <c r="BZ31" s="7">
        <v>0.01</v>
      </c>
    </row>
    <row r="32" spans="1:78" x14ac:dyDescent="0.25">
      <c r="A32" t="s">
        <v>193</v>
      </c>
      <c r="B32">
        <v>1.181</v>
      </c>
      <c r="C32">
        <v>1.1850000000000001</v>
      </c>
      <c r="D32">
        <v>1.093</v>
      </c>
      <c r="E32">
        <v>1.256</v>
      </c>
      <c r="F32">
        <v>1.044</v>
      </c>
      <c r="G32">
        <v>1.135</v>
      </c>
      <c r="H32">
        <v>1.3580000000000001</v>
      </c>
      <c r="I32">
        <v>1.244</v>
      </c>
      <c r="J32">
        <v>1.204</v>
      </c>
      <c r="K32">
        <v>1.171</v>
      </c>
      <c r="L32">
        <v>1.0920000000000001</v>
      </c>
      <c r="M32">
        <v>1.1499999999999999</v>
      </c>
      <c r="N32">
        <v>1.181</v>
      </c>
      <c r="O32">
        <v>1.284</v>
      </c>
      <c r="P32">
        <v>1.1120000000000001</v>
      </c>
      <c r="Q32">
        <v>1.2430000000000001</v>
      </c>
      <c r="R32">
        <v>1.169</v>
      </c>
      <c r="S32">
        <v>1.246</v>
      </c>
      <c r="T32">
        <v>1.123</v>
      </c>
      <c r="U32">
        <v>1.012</v>
      </c>
      <c r="V32">
        <v>1.18</v>
      </c>
      <c r="W32">
        <v>1.179</v>
      </c>
      <c r="X32">
        <v>1.1930000000000001</v>
      </c>
      <c r="Y32">
        <v>1.246</v>
      </c>
      <c r="Z32">
        <v>1.1719999999999999</v>
      </c>
      <c r="AA32">
        <v>1.18</v>
      </c>
      <c r="AB32">
        <v>1.171</v>
      </c>
      <c r="AC32">
        <v>1.171</v>
      </c>
      <c r="AD32">
        <v>1.1970000000000001</v>
      </c>
      <c r="AE32">
        <v>1.036</v>
      </c>
      <c r="AF32">
        <v>1.1839999999999999</v>
      </c>
      <c r="AG32">
        <v>1.262</v>
      </c>
      <c r="AH32">
        <v>1.1299999999999999</v>
      </c>
      <c r="AI32">
        <v>1.232</v>
      </c>
      <c r="AJ32">
        <v>1.1890000000000001</v>
      </c>
      <c r="AK32">
        <v>0.98299999999999998</v>
      </c>
      <c r="AL32">
        <v>1.3080000000000001</v>
      </c>
      <c r="AM32">
        <v>1.1240000000000001</v>
      </c>
      <c r="AN32">
        <v>0.96699999999999997</v>
      </c>
      <c r="AO32">
        <v>0.999</v>
      </c>
      <c r="AP32">
        <v>1.151</v>
      </c>
      <c r="AQ32">
        <v>1.0760000000000001</v>
      </c>
      <c r="AR32">
        <v>1.1299999999999999</v>
      </c>
      <c r="AS32">
        <v>1.252</v>
      </c>
      <c r="AT32">
        <v>1.1970000000000001</v>
      </c>
      <c r="AU32">
        <v>1.3660000000000001</v>
      </c>
      <c r="AV32">
        <v>1.1180000000000001</v>
      </c>
      <c r="AW32">
        <v>1.109</v>
      </c>
      <c r="AX32">
        <v>1.0900000000000001</v>
      </c>
      <c r="AY32">
        <v>1.234</v>
      </c>
      <c r="AZ32">
        <v>1.1759999999999999</v>
      </c>
      <c r="BA32">
        <v>1.2390000000000001</v>
      </c>
      <c r="BB32">
        <v>1.228</v>
      </c>
      <c r="BC32">
        <v>1.252</v>
      </c>
      <c r="BD32">
        <v>1.1910000000000001</v>
      </c>
      <c r="BE32">
        <v>1.2569999999999999</v>
      </c>
      <c r="BF32">
        <v>1.167</v>
      </c>
      <c r="BG32">
        <v>1.2350000000000001</v>
      </c>
      <c r="BH32">
        <v>1.1140000000000001</v>
      </c>
      <c r="BI32">
        <v>1.21</v>
      </c>
      <c r="BJ32">
        <v>1.355</v>
      </c>
      <c r="BK32">
        <v>1.1870000000000001</v>
      </c>
      <c r="BL32">
        <v>1.2729999999999999</v>
      </c>
      <c r="BM32">
        <v>1.379</v>
      </c>
      <c r="BN32">
        <v>1.2909999999999999</v>
      </c>
      <c r="BO32">
        <v>1.161</v>
      </c>
      <c r="BP32">
        <v>0.92200000000000004</v>
      </c>
      <c r="BQ32">
        <v>1.35</v>
      </c>
      <c r="BR32">
        <v>1.32</v>
      </c>
      <c r="BS32">
        <v>1.33</v>
      </c>
      <c r="BT32">
        <v>1.23</v>
      </c>
      <c r="BU32">
        <v>1.2669999999999999</v>
      </c>
      <c r="BV32">
        <v>1.321</v>
      </c>
      <c r="BW32">
        <v>1.349</v>
      </c>
      <c r="BX32">
        <v>1.2190000000000001</v>
      </c>
      <c r="BY32">
        <v>1.228</v>
      </c>
      <c r="BZ32">
        <v>1.1950000000000001</v>
      </c>
    </row>
    <row r="33" spans="1:78" x14ac:dyDescent="0.25">
      <c r="A33" t="s">
        <v>194</v>
      </c>
      <c r="B33">
        <v>1.0209999999999999</v>
      </c>
      <c r="C33">
        <v>1.0089999999999999</v>
      </c>
      <c r="D33">
        <v>1.1659999999999999</v>
      </c>
      <c r="E33">
        <v>0.94899999999999995</v>
      </c>
      <c r="F33">
        <v>1.069</v>
      </c>
      <c r="G33">
        <v>1.0509999999999999</v>
      </c>
      <c r="H33">
        <v>0.90300000000000002</v>
      </c>
      <c r="I33">
        <v>1.03</v>
      </c>
      <c r="J33">
        <v>1.0089999999999999</v>
      </c>
      <c r="K33">
        <v>1.006</v>
      </c>
      <c r="L33">
        <v>1.0369999999999999</v>
      </c>
      <c r="M33">
        <v>1.016</v>
      </c>
      <c r="N33">
        <v>1.0389999999999999</v>
      </c>
      <c r="O33">
        <v>0.93</v>
      </c>
      <c r="P33">
        <v>0.999</v>
      </c>
      <c r="Q33">
        <v>1.0309999999999999</v>
      </c>
      <c r="R33">
        <v>1.0189999999999999</v>
      </c>
      <c r="S33">
        <v>0.99099999999999999</v>
      </c>
      <c r="T33">
        <v>1.0329999999999999</v>
      </c>
      <c r="U33">
        <v>1.083</v>
      </c>
      <c r="V33">
        <v>1.034</v>
      </c>
      <c r="W33">
        <v>0.98799999999999999</v>
      </c>
      <c r="X33">
        <v>0.97699999999999998</v>
      </c>
      <c r="Y33">
        <v>0.98699999999999999</v>
      </c>
      <c r="Z33">
        <v>1.026</v>
      </c>
      <c r="AA33">
        <v>1.022</v>
      </c>
      <c r="AB33">
        <v>1.026</v>
      </c>
      <c r="AC33">
        <v>1.048</v>
      </c>
      <c r="AD33">
        <v>1.006</v>
      </c>
      <c r="AE33">
        <v>1.125</v>
      </c>
      <c r="AF33">
        <v>1.0229999999999999</v>
      </c>
      <c r="AG33">
        <v>0.96199999999999997</v>
      </c>
      <c r="AH33">
        <v>0.97599999999999998</v>
      </c>
      <c r="AI33">
        <v>0.99</v>
      </c>
      <c r="AJ33">
        <v>0.98199999999999998</v>
      </c>
      <c r="AK33">
        <v>1.1479999999999999</v>
      </c>
      <c r="AL33">
        <v>0.95099999999999996</v>
      </c>
      <c r="AM33">
        <v>1.03</v>
      </c>
      <c r="AN33">
        <v>1.232</v>
      </c>
      <c r="AO33">
        <v>1.1439999999999999</v>
      </c>
      <c r="AP33">
        <v>0.98</v>
      </c>
      <c r="AQ33">
        <v>0.95099999999999996</v>
      </c>
      <c r="AR33">
        <v>0.96099999999999997</v>
      </c>
      <c r="AS33">
        <v>1.075</v>
      </c>
      <c r="AT33">
        <v>0.97899999999999998</v>
      </c>
      <c r="AU33">
        <v>0.96899999999999997</v>
      </c>
      <c r="AV33">
        <v>1</v>
      </c>
      <c r="AW33">
        <v>1.08</v>
      </c>
      <c r="AX33">
        <v>1.194</v>
      </c>
      <c r="AY33">
        <v>1.127</v>
      </c>
      <c r="AZ33">
        <v>1.0449999999999999</v>
      </c>
      <c r="BA33">
        <v>0.99</v>
      </c>
      <c r="BB33">
        <v>0.97099999999999997</v>
      </c>
      <c r="BC33">
        <v>1.0049999999999999</v>
      </c>
      <c r="BD33">
        <v>1.0369999999999999</v>
      </c>
      <c r="BE33">
        <v>0.98899999999999999</v>
      </c>
      <c r="BF33">
        <v>1.026</v>
      </c>
      <c r="BG33">
        <v>1.0089999999999999</v>
      </c>
      <c r="BH33">
        <v>1.032</v>
      </c>
      <c r="BI33">
        <v>0.995</v>
      </c>
      <c r="BJ33">
        <v>0.93400000000000005</v>
      </c>
      <c r="BK33">
        <v>1.0680000000000001</v>
      </c>
      <c r="BL33">
        <v>1.087</v>
      </c>
      <c r="BM33">
        <v>0.94799999999999995</v>
      </c>
      <c r="BN33">
        <v>0.96599999999999997</v>
      </c>
      <c r="BO33">
        <v>1.0149999999999999</v>
      </c>
      <c r="BP33">
        <v>1.1000000000000001</v>
      </c>
      <c r="BQ33">
        <v>0.996</v>
      </c>
      <c r="BR33">
        <v>0.97899999999999998</v>
      </c>
      <c r="BS33">
        <v>0.96</v>
      </c>
      <c r="BT33">
        <v>0.94299999999999995</v>
      </c>
      <c r="BU33">
        <v>1.0249999999999999</v>
      </c>
      <c r="BV33">
        <v>1.006</v>
      </c>
      <c r="BW33">
        <v>1.008</v>
      </c>
      <c r="BX33">
        <v>0.98899999999999999</v>
      </c>
      <c r="BY33">
        <v>0.98799999999999999</v>
      </c>
      <c r="BZ33">
        <v>0.996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2E-3</v>
      </c>
      <c r="F34">
        <v>1E-3</v>
      </c>
      <c r="G34">
        <v>0</v>
      </c>
      <c r="H34">
        <v>0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0</v>
      </c>
      <c r="O34">
        <v>1E-3</v>
      </c>
      <c r="P34">
        <v>5.0000000000000001E-3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1E-3</v>
      </c>
      <c r="X34">
        <v>1E-3</v>
      </c>
      <c r="Y34">
        <v>1E-3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2E-3</v>
      </c>
      <c r="AF34">
        <v>0</v>
      </c>
      <c r="AG34">
        <v>1E-3</v>
      </c>
      <c r="AH34">
        <v>2.5999999999999999E-2</v>
      </c>
      <c r="AI34">
        <v>0</v>
      </c>
      <c r="AJ34">
        <v>2E-3</v>
      </c>
      <c r="AK34">
        <v>1E-3</v>
      </c>
      <c r="AL34">
        <v>0</v>
      </c>
      <c r="AM34">
        <v>0</v>
      </c>
      <c r="AN34">
        <v>2.8000000000000001E-2</v>
      </c>
      <c r="AO34">
        <v>2E-3</v>
      </c>
      <c r="AP34">
        <v>2E-3</v>
      </c>
      <c r="AQ34">
        <v>2E-3</v>
      </c>
      <c r="AR34">
        <v>2E-3</v>
      </c>
      <c r="AS34">
        <v>4.0000000000000001E-3</v>
      </c>
      <c r="AT34">
        <v>2E-3</v>
      </c>
      <c r="AU34">
        <v>3.0000000000000001E-3</v>
      </c>
      <c r="AV34">
        <v>2E-3</v>
      </c>
      <c r="AW34">
        <v>8.9999999999999993E-3</v>
      </c>
      <c r="AX34">
        <v>4.0000000000000001E-3</v>
      </c>
      <c r="AY34">
        <v>2E-3</v>
      </c>
      <c r="AZ34">
        <v>3.0000000000000001E-3</v>
      </c>
      <c r="BA34">
        <v>3.0000000000000001E-3</v>
      </c>
      <c r="BB34">
        <v>2E-3</v>
      </c>
      <c r="BC34">
        <v>3.0000000000000001E-3</v>
      </c>
      <c r="BD34">
        <v>4.4999999999999998E-2</v>
      </c>
      <c r="BE34">
        <v>1E-3</v>
      </c>
      <c r="BF34">
        <v>0</v>
      </c>
      <c r="BG34">
        <v>0</v>
      </c>
      <c r="BH34">
        <v>0</v>
      </c>
      <c r="BI34">
        <v>1E-3</v>
      </c>
      <c r="BJ34">
        <v>1E-3</v>
      </c>
      <c r="BK34">
        <v>1E-3</v>
      </c>
      <c r="BL34">
        <v>6.0000000000000001E-3</v>
      </c>
      <c r="BM34">
        <v>1E-3</v>
      </c>
      <c r="BN34">
        <v>1E-3</v>
      </c>
      <c r="BO34">
        <v>0</v>
      </c>
      <c r="BP34">
        <v>1E-3</v>
      </c>
      <c r="BQ34">
        <v>1E-3</v>
      </c>
      <c r="BR34">
        <v>1E-3</v>
      </c>
      <c r="BS34">
        <v>1E-3</v>
      </c>
      <c r="BT34">
        <v>2E-3</v>
      </c>
      <c r="BU34">
        <v>2E-3</v>
      </c>
      <c r="BV34">
        <v>3.0000000000000001E-3</v>
      </c>
      <c r="BW34">
        <v>1E-3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6" x14ac:dyDescent="0.25">
      <c r="A1" t="s">
        <v>1034</v>
      </c>
    </row>
    <row r="2" spans="1:6" x14ac:dyDescent="0.25">
      <c r="A2" t="s">
        <v>111</v>
      </c>
    </row>
    <row r="4" spans="1:6" x14ac:dyDescent="0.25">
      <c r="B4" t="s">
        <v>1036</v>
      </c>
      <c r="C4" t="s">
        <v>1037</v>
      </c>
      <c r="D4" t="s">
        <v>1038</v>
      </c>
      <c r="E4" t="s">
        <v>1039</v>
      </c>
      <c r="F4" t="s">
        <v>1040</v>
      </c>
    </row>
    <row r="6" spans="1:6" x14ac:dyDescent="0.25">
      <c r="A6" t="s">
        <v>102</v>
      </c>
      <c r="B6">
        <v>5956</v>
      </c>
      <c r="C6">
        <v>5956</v>
      </c>
      <c r="D6">
        <v>5956</v>
      </c>
      <c r="E6">
        <v>5956</v>
      </c>
      <c r="F6">
        <v>5956</v>
      </c>
    </row>
    <row r="7" spans="1:6" x14ac:dyDescent="0.25">
      <c r="A7" t="s">
        <v>103</v>
      </c>
      <c r="B7">
        <v>5987</v>
      </c>
      <c r="C7">
        <v>5987</v>
      </c>
      <c r="D7">
        <v>5987</v>
      </c>
      <c r="E7">
        <v>5987</v>
      </c>
      <c r="F7">
        <v>5987</v>
      </c>
    </row>
    <row r="8" spans="1:6" x14ac:dyDescent="0.25">
      <c r="A8" t="s">
        <v>104</v>
      </c>
    </row>
    <row r="9" spans="1:6" x14ac:dyDescent="0.25">
      <c r="A9" t="s">
        <v>1028</v>
      </c>
      <c r="B9">
        <v>428</v>
      </c>
      <c r="C9">
        <v>1530</v>
      </c>
      <c r="D9">
        <v>429</v>
      </c>
      <c r="E9">
        <v>1234</v>
      </c>
      <c r="F9">
        <v>2791</v>
      </c>
    </row>
    <row r="10" spans="1:6" x14ac:dyDescent="0.25">
      <c r="B10" s="7">
        <v>7.0000000000000007E-2</v>
      </c>
      <c r="C10" s="7">
        <v>0.26</v>
      </c>
      <c r="D10" s="7">
        <v>7.0000000000000007E-2</v>
      </c>
      <c r="E10" s="7">
        <v>0.21</v>
      </c>
      <c r="F10" s="7">
        <v>0.47</v>
      </c>
    </row>
    <row r="11" spans="1:6" x14ac:dyDescent="0.25">
      <c r="A11" t="s">
        <v>327</v>
      </c>
      <c r="B11">
        <v>1280</v>
      </c>
      <c r="C11">
        <v>2754</v>
      </c>
      <c r="D11">
        <v>1215</v>
      </c>
      <c r="E11">
        <v>2107</v>
      </c>
      <c r="F11">
        <v>2119</v>
      </c>
    </row>
    <row r="12" spans="1:6" x14ac:dyDescent="0.25">
      <c r="B12" s="7">
        <v>0.21</v>
      </c>
      <c r="C12" s="7">
        <v>0.46</v>
      </c>
      <c r="D12" s="7">
        <v>0.2</v>
      </c>
      <c r="E12" s="7">
        <v>0.35</v>
      </c>
      <c r="F12" s="7">
        <v>0.35</v>
      </c>
    </row>
    <row r="13" spans="1:6" x14ac:dyDescent="0.25">
      <c r="A13" t="s">
        <v>334</v>
      </c>
      <c r="B13">
        <v>1284</v>
      </c>
      <c r="C13">
        <v>788</v>
      </c>
      <c r="D13">
        <v>830</v>
      </c>
      <c r="E13">
        <v>1005</v>
      </c>
      <c r="F13">
        <v>415</v>
      </c>
    </row>
    <row r="14" spans="1:6" x14ac:dyDescent="0.25">
      <c r="B14" s="7">
        <v>0.21</v>
      </c>
      <c r="C14" s="7">
        <v>0.13</v>
      </c>
      <c r="D14" s="7">
        <v>0.14000000000000001</v>
      </c>
      <c r="E14" s="7">
        <v>0.17</v>
      </c>
      <c r="F14" s="7">
        <v>7.0000000000000007E-2</v>
      </c>
    </row>
    <row r="15" spans="1:6" x14ac:dyDescent="0.25">
      <c r="A15" t="s">
        <v>329</v>
      </c>
      <c r="B15">
        <v>1853</v>
      </c>
      <c r="C15">
        <v>689</v>
      </c>
      <c r="D15">
        <v>2090</v>
      </c>
      <c r="E15">
        <v>1114</v>
      </c>
      <c r="F15">
        <v>398</v>
      </c>
    </row>
    <row r="16" spans="1:6" x14ac:dyDescent="0.25">
      <c r="B16" s="7">
        <v>0.31</v>
      </c>
      <c r="C16" s="7">
        <v>0.12</v>
      </c>
      <c r="D16" s="7">
        <v>0.35</v>
      </c>
      <c r="E16" s="7">
        <v>0.19</v>
      </c>
      <c r="F16" s="7">
        <v>7.0000000000000007E-2</v>
      </c>
    </row>
    <row r="17" spans="1:6" x14ac:dyDescent="0.25">
      <c r="A17" t="s">
        <v>1029</v>
      </c>
      <c r="B17">
        <v>1016</v>
      </c>
      <c r="C17">
        <v>151</v>
      </c>
      <c r="D17">
        <v>1336</v>
      </c>
      <c r="E17">
        <v>435</v>
      </c>
      <c r="F17">
        <v>171</v>
      </c>
    </row>
    <row r="18" spans="1:6" x14ac:dyDescent="0.25">
      <c r="B18" s="7">
        <v>0.17</v>
      </c>
      <c r="C18" s="7">
        <v>0.03</v>
      </c>
      <c r="D18" s="7">
        <v>0.22</v>
      </c>
      <c r="E18" s="7">
        <v>7.0000000000000007E-2</v>
      </c>
      <c r="F18" s="7">
        <v>0.03</v>
      </c>
    </row>
    <row r="19" spans="1:6" x14ac:dyDescent="0.25">
      <c r="A19" t="s">
        <v>166</v>
      </c>
    </row>
    <row r="20" spans="1:6" x14ac:dyDescent="0.25">
      <c r="A20" t="s">
        <v>104</v>
      </c>
    </row>
    <row r="21" spans="1:6" x14ac:dyDescent="0.25">
      <c r="A21" t="s">
        <v>331</v>
      </c>
      <c r="B21">
        <v>1708</v>
      </c>
      <c r="C21">
        <v>4284</v>
      </c>
      <c r="D21">
        <v>1644</v>
      </c>
      <c r="E21">
        <v>3340</v>
      </c>
      <c r="F21">
        <v>4910</v>
      </c>
    </row>
    <row r="22" spans="1:6" x14ac:dyDescent="0.25">
      <c r="B22" s="7">
        <v>0.28999999999999998</v>
      </c>
      <c r="C22" s="7">
        <v>0.72</v>
      </c>
      <c r="D22" s="7">
        <v>0.27</v>
      </c>
      <c r="E22" s="7">
        <v>0.56000000000000005</v>
      </c>
      <c r="F22" s="7">
        <v>0.82</v>
      </c>
    </row>
    <row r="23" spans="1:6" x14ac:dyDescent="0.25">
      <c r="A23" t="s">
        <v>332</v>
      </c>
      <c r="B23">
        <v>2869</v>
      </c>
      <c r="C23">
        <v>840</v>
      </c>
      <c r="D23">
        <v>3426</v>
      </c>
      <c r="E23">
        <v>1549</v>
      </c>
      <c r="F23">
        <v>570</v>
      </c>
    </row>
    <row r="24" spans="1:6" x14ac:dyDescent="0.25">
      <c r="B24" s="7">
        <v>0.48</v>
      </c>
      <c r="C24" s="7">
        <v>0.14000000000000001</v>
      </c>
      <c r="D24" s="7">
        <v>0.56999999999999995</v>
      </c>
      <c r="E24" s="7">
        <v>0.26</v>
      </c>
      <c r="F24" s="7">
        <v>0.1</v>
      </c>
    </row>
    <row r="25" spans="1:6" x14ac:dyDescent="0.25">
      <c r="A25" t="s">
        <v>40</v>
      </c>
      <c r="B25">
        <v>64</v>
      </c>
      <c r="C25">
        <v>28</v>
      </c>
      <c r="D25">
        <v>29</v>
      </c>
      <c r="E25">
        <v>28</v>
      </c>
      <c r="F25">
        <v>37</v>
      </c>
    </row>
    <row r="26" spans="1:6" x14ac:dyDescent="0.25">
      <c r="B26" s="7">
        <v>0.01</v>
      </c>
      <c r="C26">
        <v>0</v>
      </c>
      <c r="D26">
        <v>0</v>
      </c>
      <c r="E26">
        <v>0</v>
      </c>
      <c r="F26" s="7">
        <v>0.01</v>
      </c>
    </row>
    <row r="27" spans="1:6" x14ac:dyDescent="0.25">
      <c r="A27" t="s">
        <v>41</v>
      </c>
      <c r="B27">
        <v>62</v>
      </c>
      <c r="C27">
        <v>47</v>
      </c>
      <c r="D27">
        <v>59</v>
      </c>
      <c r="E27">
        <v>66</v>
      </c>
      <c r="F27">
        <v>56</v>
      </c>
    </row>
    <row r="28" spans="1:6" x14ac:dyDescent="0.25">
      <c r="B28" s="7">
        <v>0.01</v>
      </c>
      <c r="C28" s="7">
        <v>0.01</v>
      </c>
      <c r="D28" s="7">
        <v>0.01</v>
      </c>
      <c r="E28" s="7">
        <v>0.01</v>
      </c>
      <c r="F28" s="7">
        <v>0.01</v>
      </c>
    </row>
    <row r="29" spans="1:6" x14ac:dyDescent="0.25">
      <c r="A29" t="s">
        <v>193</v>
      </c>
      <c r="B29">
        <f>--0.298</f>
        <v>0.29799999999999999</v>
      </c>
      <c r="C29">
        <v>0.81599999999999995</v>
      </c>
      <c r="D29">
        <f>--0.456</f>
        <v>0.45600000000000002</v>
      </c>
      <c r="E29">
        <v>0.44</v>
      </c>
      <c r="F29">
        <v>1.181</v>
      </c>
    </row>
    <row r="30" spans="1:6" x14ac:dyDescent="0.25">
      <c r="A30" t="s">
        <v>194</v>
      </c>
      <c r="B30">
        <v>1.196</v>
      </c>
      <c r="C30">
        <v>1.0269999999999999</v>
      </c>
      <c r="D30">
        <v>1.2450000000000001</v>
      </c>
      <c r="E30">
        <v>1.2190000000000001</v>
      </c>
      <c r="F30">
        <v>1.0209999999999999</v>
      </c>
    </row>
    <row r="31" spans="1:6" x14ac:dyDescent="0.25">
      <c r="A31" t="s">
        <v>195</v>
      </c>
      <c r="B31">
        <v>0</v>
      </c>
      <c r="C31">
        <v>0</v>
      </c>
      <c r="D31">
        <v>0</v>
      </c>
      <c r="E31">
        <v>0</v>
      </c>
      <c r="F31">
        <v>0</v>
      </c>
    </row>
  </sheetData>
  <pageMargins left="0.7" right="0.7" top="0.75" bottom="0.75" header="0.3" footer="0.3"/>
  <pageSetup orientation="landscape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1041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1043</v>
      </c>
      <c r="B11">
        <v>4440</v>
      </c>
      <c r="C11">
        <v>3829</v>
      </c>
      <c r="D11">
        <v>372</v>
      </c>
      <c r="E11">
        <v>238</v>
      </c>
      <c r="F11">
        <v>1100</v>
      </c>
      <c r="G11">
        <v>2621</v>
      </c>
      <c r="H11">
        <v>718</v>
      </c>
      <c r="I11">
        <v>1249</v>
      </c>
      <c r="J11">
        <v>1536</v>
      </c>
      <c r="K11">
        <v>887</v>
      </c>
      <c r="L11">
        <v>768</v>
      </c>
      <c r="M11">
        <v>919</v>
      </c>
      <c r="N11">
        <v>3002</v>
      </c>
      <c r="O11">
        <v>421</v>
      </c>
      <c r="P11">
        <v>98</v>
      </c>
      <c r="Q11">
        <v>500</v>
      </c>
      <c r="R11">
        <v>3939</v>
      </c>
      <c r="S11">
        <v>2727</v>
      </c>
      <c r="T11">
        <v>1072</v>
      </c>
      <c r="U11">
        <v>586</v>
      </c>
      <c r="V11">
        <v>4440</v>
      </c>
      <c r="W11">
        <v>0</v>
      </c>
      <c r="X11">
        <v>0</v>
      </c>
      <c r="Y11">
        <v>476</v>
      </c>
      <c r="Z11">
        <v>3963</v>
      </c>
      <c r="AA11">
        <v>4429</v>
      </c>
      <c r="AB11">
        <v>3952</v>
      </c>
      <c r="AC11">
        <v>550</v>
      </c>
      <c r="AD11">
        <v>3471</v>
      </c>
      <c r="AE11">
        <v>379</v>
      </c>
      <c r="AF11">
        <v>3389</v>
      </c>
      <c r="AG11">
        <v>791</v>
      </c>
      <c r="AH11">
        <v>36</v>
      </c>
      <c r="AI11">
        <v>3325</v>
      </c>
      <c r="AJ11">
        <v>325</v>
      </c>
      <c r="AK11">
        <v>741</v>
      </c>
      <c r="AL11">
        <v>1875</v>
      </c>
      <c r="AM11">
        <v>2042</v>
      </c>
      <c r="AN11">
        <v>49</v>
      </c>
      <c r="AO11">
        <v>462</v>
      </c>
      <c r="AP11">
        <v>473</v>
      </c>
      <c r="AQ11">
        <v>419</v>
      </c>
      <c r="AR11">
        <v>437</v>
      </c>
      <c r="AS11">
        <v>211</v>
      </c>
      <c r="AT11">
        <v>390</v>
      </c>
      <c r="AU11">
        <v>256</v>
      </c>
      <c r="AV11">
        <v>353</v>
      </c>
      <c r="AW11">
        <v>100</v>
      </c>
      <c r="AX11">
        <v>269</v>
      </c>
      <c r="AY11">
        <v>428</v>
      </c>
      <c r="AZ11">
        <v>340</v>
      </c>
      <c r="BA11">
        <v>213</v>
      </c>
      <c r="BB11">
        <v>322</v>
      </c>
      <c r="BC11">
        <v>213</v>
      </c>
      <c r="BD11">
        <v>18</v>
      </c>
      <c r="BE11">
        <v>773</v>
      </c>
      <c r="BF11">
        <v>3667</v>
      </c>
      <c r="BG11">
        <v>2617</v>
      </c>
      <c r="BH11">
        <v>1822</v>
      </c>
      <c r="BI11">
        <v>1146</v>
      </c>
      <c r="BJ11">
        <v>691</v>
      </c>
      <c r="BK11">
        <v>528</v>
      </c>
      <c r="BL11">
        <v>152</v>
      </c>
      <c r="BM11">
        <v>799</v>
      </c>
      <c r="BN11">
        <v>1343</v>
      </c>
      <c r="BO11">
        <v>1509</v>
      </c>
      <c r="BP11">
        <v>788</v>
      </c>
      <c r="BQ11">
        <v>861</v>
      </c>
      <c r="BR11">
        <v>1361</v>
      </c>
      <c r="BS11">
        <v>1336</v>
      </c>
      <c r="BT11">
        <v>369</v>
      </c>
      <c r="BU11">
        <v>479</v>
      </c>
      <c r="BV11">
        <v>221</v>
      </c>
      <c r="BW11">
        <v>674</v>
      </c>
      <c r="BX11">
        <v>2873</v>
      </c>
      <c r="BY11">
        <v>2914</v>
      </c>
      <c r="BZ11">
        <v>2481</v>
      </c>
    </row>
    <row r="12" spans="1:78" x14ac:dyDescent="0.25">
      <c r="B12" s="7">
        <v>0.74</v>
      </c>
      <c r="C12" s="7">
        <v>0.75</v>
      </c>
      <c r="D12" s="7">
        <v>0.67</v>
      </c>
      <c r="E12" s="7">
        <v>0.67</v>
      </c>
      <c r="F12" s="7">
        <v>0.94</v>
      </c>
      <c r="G12" s="7">
        <v>0.84</v>
      </c>
      <c r="H12" s="7">
        <v>0.42</v>
      </c>
      <c r="I12" s="7">
        <v>0.86</v>
      </c>
      <c r="J12" s="7">
        <v>0.81</v>
      </c>
      <c r="K12" s="7">
        <v>0.72</v>
      </c>
      <c r="L12" s="7">
        <v>0.54</v>
      </c>
      <c r="M12" s="7">
        <v>0.55000000000000004</v>
      </c>
      <c r="N12" s="7">
        <v>0.86</v>
      </c>
      <c r="O12" s="7">
        <v>0.66</v>
      </c>
      <c r="P12" s="7">
        <v>0.5</v>
      </c>
      <c r="Q12" s="7">
        <v>0.53</v>
      </c>
      <c r="R12" s="7">
        <v>0.78</v>
      </c>
      <c r="S12" s="7">
        <v>0.74</v>
      </c>
      <c r="T12" s="7">
        <v>0.87</v>
      </c>
      <c r="U12" s="7">
        <v>0.6</v>
      </c>
      <c r="V12" s="7">
        <v>1</v>
      </c>
      <c r="W12" t="s">
        <v>108</v>
      </c>
      <c r="X12" t="s">
        <v>108</v>
      </c>
      <c r="Y12" s="7">
        <v>0.66</v>
      </c>
      <c r="Z12" s="7">
        <v>0.75</v>
      </c>
      <c r="AA12" s="7">
        <v>0.74</v>
      </c>
      <c r="AB12" s="7">
        <v>0.75</v>
      </c>
      <c r="AC12" s="7">
        <v>0.77</v>
      </c>
      <c r="AD12" s="7">
        <v>0.74</v>
      </c>
      <c r="AE12" s="7">
        <v>0.73</v>
      </c>
      <c r="AF12" s="7">
        <v>0.72</v>
      </c>
      <c r="AG12" s="7">
        <v>0.86</v>
      </c>
      <c r="AH12" s="7">
        <v>0.92</v>
      </c>
      <c r="AI12" s="7">
        <v>0.76</v>
      </c>
      <c r="AJ12" s="7">
        <v>0.59</v>
      </c>
      <c r="AK12" s="7">
        <v>0.76</v>
      </c>
      <c r="AL12" s="7">
        <v>0.79</v>
      </c>
      <c r="AM12" s="7">
        <v>0.72</v>
      </c>
      <c r="AN12" s="7">
        <v>0.82</v>
      </c>
      <c r="AO12" s="7">
        <v>0.66</v>
      </c>
      <c r="AP12" s="7">
        <v>0.8</v>
      </c>
      <c r="AQ12" s="7">
        <v>0.74</v>
      </c>
      <c r="AR12" s="7">
        <v>0.8</v>
      </c>
      <c r="AS12" s="7">
        <v>0.66</v>
      </c>
      <c r="AT12" s="7">
        <v>0.7</v>
      </c>
      <c r="AU12" s="7">
        <v>0.74</v>
      </c>
      <c r="AV12" s="7">
        <v>0.72</v>
      </c>
      <c r="AW12" s="7">
        <v>0.7</v>
      </c>
      <c r="AX12" s="7">
        <v>0.66</v>
      </c>
      <c r="AY12" s="7">
        <v>0.8</v>
      </c>
      <c r="AZ12" s="7">
        <v>0.82</v>
      </c>
      <c r="BA12" s="7">
        <v>0.72</v>
      </c>
      <c r="BB12" s="7">
        <v>0.73</v>
      </c>
      <c r="BC12" s="7">
        <v>0.68</v>
      </c>
      <c r="BD12" s="7">
        <v>0.69</v>
      </c>
      <c r="BE12" s="7">
        <v>0.86</v>
      </c>
      <c r="BF12" s="7">
        <v>0.72</v>
      </c>
      <c r="BG12" s="7">
        <v>0.79</v>
      </c>
      <c r="BH12" s="7">
        <v>0.68</v>
      </c>
      <c r="BI12" s="7">
        <v>0.88</v>
      </c>
      <c r="BJ12" s="7">
        <v>0.8</v>
      </c>
      <c r="BK12" s="7">
        <v>0.69</v>
      </c>
      <c r="BL12" s="7">
        <v>0.76</v>
      </c>
      <c r="BM12" s="7">
        <v>0.9</v>
      </c>
      <c r="BN12" s="7">
        <v>0.8</v>
      </c>
      <c r="BO12" s="7">
        <v>0.7</v>
      </c>
      <c r="BP12" s="7">
        <v>0.63</v>
      </c>
      <c r="BQ12" s="7">
        <v>0.86</v>
      </c>
      <c r="BR12" s="7">
        <v>0.87</v>
      </c>
      <c r="BS12" s="7">
        <v>0.88</v>
      </c>
      <c r="BT12" s="7">
        <v>0.82</v>
      </c>
      <c r="BU12" s="7">
        <v>0.89</v>
      </c>
      <c r="BV12" s="7">
        <v>0.75</v>
      </c>
      <c r="BW12" s="7">
        <v>0.89</v>
      </c>
      <c r="BX12" s="7">
        <v>0.72</v>
      </c>
      <c r="BY12" s="7">
        <v>0.72</v>
      </c>
      <c r="BZ12" s="7">
        <v>0.71</v>
      </c>
    </row>
    <row r="13" spans="1:78" x14ac:dyDescent="0.25">
      <c r="A13" t="s">
        <v>1044</v>
      </c>
      <c r="B13">
        <v>449</v>
      </c>
      <c r="C13">
        <v>373</v>
      </c>
      <c r="D13">
        <v>42</v>
      </c>
      <c r="E13">
        <v>33</v>
      </c>
      <c r="F13">
        <v>33</v>
      </c>
      <c r="G13">
        <v>214</v>
      </c>
      <c r="H13">
        <v>202</v>
      </c>
      <c r="I13">
        <v>70</v>
      </c>
      <c r="J13">
        <v>119</v>
      </c>
      <c r="K13">
        <v>111</v>
      </c>
      <c r="L13">
        <v>149</v>
      </c>
      <c r="M13">
        <v>161</v>
      </c>
      <c r="N13">
        <v>205</v>
      </c>
      <c r="O13">
        <v>59</v>
      </c>
      <c r="P13">
        <v>24</v>
      </c>
      <c r="Q13">
        <v>90</v>
      </c>
      <c r="R13">
        <v>359</v>
      </c>
      <c r="S13">
        <v>297</v>
      </c>
      <c r="T13">
        <v>54</v>
      </c>
      <c r="U13">
        <v>91</v>
      </c>
      <c r="V13">
        <v>0</v>
      </c>
      <c r="W13">
        <v>449</v>
      </c>
      <c r="X13">
        <v>0</v>
      </c>
      <c r="Y13">
        <v>77</v>
      </c>
      <c r="Z13">
        <v>372</v>
      </c>
      <c r="AA13">
        <v>448</v>
      </c>
      <c r="AB13">
        <v>371</v>
      </c>
      <c r="AC13">
        <v>53</v>
      </c>
      <c r="AD13">
        <v>362</v>
      </c>
      <c r="AE13">
        <v>31</v>
      </c>
      <c r="AF13">
        <v>373</v>
      </c>
      <c r="AG13">
        <v>52</v>
      </c>
      <c r="AH13">
        <v>1</v>
      </c>
      <c r="AI13">
        <v>328</v>
      </c>
      <c r="AJ13">
        <v>43</v>
      </c>
      <c r="AK13">
        <v>74</v>
      </c>
      <c r="AL13">
        <v>158</v>
      </c>
      <c r="AM13">
        <v>233</v>
      </c>
      <c r="AN13">
        <v>4</v>
      </c>
      <c r="AO13">
        <v>54</v>
      </c>
      <c r="AP13">
        <v>36</v>
      </c>
      <c r="AQ13">
        <v>47</v>
      </c>
      <c r="AR13">
        <v>39</v>
      </c>
      <c r="AS13">
        <v>33</v>
      </c>
      <c r="AT13">
        <v>43</v>
      </c>
      <c r="AU13">
        <v>26</v>
      </c>
      <c r="AV13">
        <v>44</v>
      </c>
      <c r="AW13">
        <v>11</v>
      </c>
      <c r="AX13">
        <v>30</v>
      </c>
      <c r="AY13">
        <v>30</v>
      </c>
      <c r="AZ13">
        <v>30</v>
      </c>
      <c r="BA13">
        <v>22</v>
      </c>
      <c r="BB13">
        <v>34</v>
      </c>
      <c r="BC13">
        <v>22</v>
      </c>
      <c r="BD13">
        <v>1</v>
      </c>
      <c r="BE13">
        <v>48</v>
      </c>
      <c r="BF13">
        <v>401</v>
      </c>
      <c r="BG13">
        <v>233</v>
      </c>
      <c r="BH13">
        <v>216</v>
      </c>
      <c r="BI13">
        <v>72</v>
      </c>
      <c r="BJ13">
        <v>57</v>
      </c>
      <c r="BK13">
        <v>79</v>
      </c>
      <c r="BL13">
        <v>11</v>
      </c>
      <c r="BM13">
        <v>43</v>
      </c>
      <c r="BN13">
        <v>131</v>
      </c>
      <c r="BO13">
        <v>175</v>
      </c>
      <c r="BP13">
        <v>101</v>
      </c>
      <c r="BQ13">
        <v>60</v>
      </c>
      <c r="BR13">
        <v>91</v>
      </c>
      <c r="BS13">
        <v>81</v>
      </c>
      <c r="BT13">
        <v>22</v>
      </c>
      <c r="BU13">
        <v>30</v>
      </c>
      <c r="BV13">
        <v>26</v>
      </c>
      <c r="BW13">
        <v>37</v>
      </c>
      <c r="BX13">
        <v>308</v>
      </c>
      <c r="BY13">
        <v>315</v>
      </c>
      <c r="BZ13">
        <v>274</v>
      </c>
    </row>
    <row r="14" spans="1:78" x14ac:dyDescent="0.25">
      <c r="B14" s="7">
        <v>7.0000000000000007E-2</v>
      </c>
      <c r="C14" s="7">
        <v>7.0000000000000007E-2</v>
      </c>
      <c r="D14" s="7">
        <v>0.08</v>
      </c>
      <c r="E14" s="7">
        <v>0.09</v>
      </c>
      <c r="F14" s="7">
        <v>0.03</v>
      </c>
      <c r="G14" s="7">
        <v>7.0000000000000007E-2</v>
      </c>
      <c r="H14" s="7">
        <v>0.12</v>
      </c>
      <c r="I14" s="7">
        <v>0.05</v>
      </c>
      <c r="J14" s="7">
        <v>0.06</v>
      </c>
      <c r="K14" s="7">
        <v>0.09</v>
      </c>
      <c r="L14" s="7">
        <v>0.11</v>
      </c>
      <c r="M14" s="7">
        <v>0.1</v>
      </c>
      <c r="N14" s="7">
        <v>0.06</v>
      </c>
      <c r="O14" s="7">
        <v>0.09</v>
      </c>
      <c r="P14" s="7">
        <v>0.12</v>
      </c>
      <c r="Q14" s="7">
        <v>0.1</v>
      </c>
      <c r="R14" s="7">
        <v>7.0000000000000007E-2</v>
      </c>
      <c r="S14" s="7">
        <v>0.08</v>
      </c>
      <c r="T14" s="7">
        <v>0.04</v>
      </c>
      <c r="U14" s="7">
        <v>0.09</v>
      </c>
      <c r="V14" t="s">
        <v>108</v>
      </c>
      <c r="W14" s="7">
        <v>0.74</v>
      </c>
      <c r="X14" t="s">
        <v>108</v>
      </c>
      <c r="Y14" s="7">
        <v>0.11</v>
      </c>
      <c r="Z14" s="7">
        <v>7.0000000000000007E-2</v>
      </c>
      <c r="AA14" s="7">
        <v>0.08</v>
      </c>
      <c r="AB14" s="7">
        <v>7.0000000000000007E-2</v>
      </c>
      <c r="AC14" s="7">
        <v>7.0000000000000007E-2</v>
      </c>
      <c r="AD14" s="7">
        <v>0.08</v>
      </c>
      <c r="AE14" s="7">
        <v>0.06</v>
      </c>
      <c r="AF14" s="7">
        <v>0.08</v>
      </c>
      <c r="AG14" s="7">
        <v>0.06</v>
      </c>
      <c r="AH14" s="7">
        <v>0.03</v>
      </c>
      <c r="AI14" s="7">
        <v>0.08</v>
      </c>
      <c r="AJ14" s="7">
        <v>0.08</v>
      </c>
      <c r="AK14" s="7">
        <v>0.08</v>
      </c>
      <c r="AL14" s="7">
        <v>7.0000000000000007E-2</v>
      </c>
      <c r="AM14" s="7">
        <v>0.08</v>
      </c>
      <c r="AN14" s="7">
        <v>0.06</v>
      </c>
      <c r="AO14" s="7">
        <v>0.08</v>
      </c>
      <c r="AP14" s="7">
        <v>0.06</v>
      </c>
      <c r="AQ14" s="7">
        <v>0.08</v>
      </c>
      <c r="AR14" s="7">
        <v>7.0000000000000007E-2</v>
      </c>
      <c r="AS14" s="7">
        <v>0.1</v>
      </c>
      <c r="AT14" s="7">
        <v>0.08</v>
      </c>
      <c r="AU14" s="7">
        <v>7.0000000000000007E-2</v>
      </c>
      <c r="AV14" s="7">
        <v>0.09</v>
      </c>
      <c r="AW14" s="7">
        <v>0.08</v>
      </c>
      <c r="AX14" s="7">
        <v>7.0000000000000007E-2</v>
      </c>
      <c r="AY14" s="7">
        <v>0.06</v>
      </c>
      <c r="AZ14" s="7">
        <v>7.0000000000000007E-2</v>
      </c>
      <c r="BA14" s="7">
        <v>0.08</v>
      </c>
      <c r="BB14" s="7">
        <v>0.08</v>
      </c>
      <c r="BC14" s="7">
        <v>7.0000000000000007E-2</v>
      </c>
      <c r="BD14" s="7">
        <v>0.05</v>
      </c>
      <c r="BE14" s="7">
        <v>0.05</v>
      </c>
      <c r="BF14" s="7">
        <v>0.08</v>
      </c>
      <c r="BG14" s="7">
        <v>7.0000000000000007E-2</v>
      </c>
      <c r="BH14" s="7">
        <v>0.08</v>
      </c>
      <c r="BI14" s="7">
        <v>0.06</v>
      </c>
      <c r="BJ14" s="7">
        <v>7.0000000000000007E-2</v>
      </c>
      <c r="BK14" s="7">
        <v>0.1</v>
      </c>
      <c r="BL14" s="7">
        <v>0.05</v>
      </c>
      <c r="BM14" s="7">
        <v>0.05</v>
      </c>
      <c r="BN14" s="7">
        <v>0.08</v>
      </c>
      <c r="BO14" s="7">
        <v>0.08</v>
      </c>
      <c r="BP14" s="7">
        <v>0.08</v>
      </c>
      <c r="BQ14" s="7">
        <v>0.06</v>
      </c>
      <c r="BR14" s="7">
        <v>0.06</v>
      </c>
      <c r="BS14" s="7">
        <v>0.05</v>
      </c>
      <c r="BT14" s="7">
        <v>0.05</v>
      </c>
      <c r="BU14" s="7">
        <v>0.06</v>
      </c>
      <c r="BV14" s="7">
        <v>0.09</v>
      </c>
      <c r="BW14" s="7">
        <v>0.05</v>
      </c>
      <c r="BX14" s="7">
        <v>0.08</v>
      </c>
      <c r="BY14" s="7">
        <v>0.08</v>
      </c>
      <c r="BZ14" s="7">
        <v>0.08</v>
      </c>
    </row>
    <row r="15" spans="1:78" x14ac:dyDescent="0.25">
      <c r="A15" t="s">
        <v>1045</v>
      </c>
      <c r="B15">
        <v>80</v>
      </c>
      <c r="C15">
        <v>70</v>
      </c>
      <c r="D15">
        <v>8</v>
      </c>
      <c r="E15">
        <v>1</v>
      </c>
      <c r="F15">
        <v>4</v>
      </c>
      <c r="G15">
        <v>37</v>
      </c>
      <c r="H15">
        <v>39</v>
      </c>
      <c r="I15">
        <v>13</v>
      </c>
      <c r="J15">
        <v>17</v>
      </c>
      <c r="K15">
        <v>20</v>
      </c>
      <c r="L15">
        <v>30</v>
      </c>
      <c r="M15">
        <v>32</v>
      </c>
      <c r="N15">
        <v>37</v>
      </c>
      <c r="O15">
        <v>7</v>
      </c>
      <c r="P15">
        <v>3</v>
      </c>
      <c r="Q15">
        <v>16</v>
      </c>
      <c r="R15">
        <v>63</v>
      </c>
      <c r="S15">
        <v>47</v>
      </c>
      <c r="T15">
        <v>7</v>
      </c>
      <c r="U15">
        <v>25</v>
      </c>
      <c r="V15">
        <v>0</v>
      </c>
      <c r="W15">
        <v>80</v>
      </c>
      <c r="X15">
        <v>0</v>
      </c>
      <c r="Y15">
        <v>10</v>
      </c>
      <c r="Z15">
        <v>70</v>
      </c>
      <c r="AA15">
        <v>80</v>
      </c>
      <c r="AB15">
        <v>70</v>
      </c>
      <c r="AC15">
        <v>11</v>
      </c>
      <c r="AD15">
        <v>65</v>
      </c>
      <c r="AE15">
        <v>3</v>
      </c>
      <c r="AF15">
        <v>69</v>
      </c>
      <c r="AG15">
        <v>9</v>
      </c>
      <c r="AH15">
        <v>0</v>
      </c>
      <c r="AI15">
        <v>53</v>
      </c>
      <c r="AJ15">
        <v>12</v>
      </c>
      <c r="AK15">
        <v>10</v>
      </c>
      <c r="AL15">
        <v>28</v>
      </c>
      <c r="AM15">
        <v>39</v>
      </c>
      <c r="AN15">
        <v>1</v>
      </c>
      <c r="AO15">
        <v>10</v>
      </c>
      <c r="AP15">
        <v>7</v>
      </c>
      <c r="AQ15">
        <v>6</v>
      </c>
      <c r="AR15">
        <v>12</v>
      </c>
      <c r="AS15">
        <v>4</v>
      </c>
      <c r="AT15">
        <v>11</v>
      </c>
      <c r="AU15">
        <v>7</v>
      </c>
      <c r="AV15">
        <v>8</v>
      </c>
      <c r="AW15">
        <v>0</v>
      </c>
      <c r="AX15">
        <v>8</v>
      </c>
      <c r="AY15">
        <v>7</v>
      </c>
      <c r="AZ15">
        <v>2</v>
      </c>
      <c r="BA15">
        <v>0</v>
      </c>
      <c r="BB15">
        <v>3</v>
      </c>
      <c r="BC15">
        <v>4</v>
      </c>
      <c r="BD15">
        <v>0</v>
      </c>
      <c r="BE15">
        <v>8</v>
      </c>
      <c r="BF15">
        <v>72</v>
      </c>
      <c r="BG15">
        <v>44</v>
      </c>
      <c r="BH15">
        <v>35</v>
      </c>
      <c r="BI15">
        <v>15</v>
      </c>
      <c r="BJ15">
        <v>15</v>
      </c>
      <c r="BK15">
        <v>13</v>
      </c>
      <c r="BL15">
        <v>1</v>
      </c>
      <c r="BM15">
        <v>7</v>
      </c>
      <c r="BN15">
        <v>17</v>
      </c>
      <c r="BO15">
        <v>33</v>
      </c>
      <c r="BP15">
        <v>23</v>
      </c>
      <c r="BQ15">
        <v>11</v>
      </c>
      <c r="BR15">
        <v>10</v>
      </c>
      <c r="BS15">
        <v>13</v>
      </c>
      <c r="BT15">
        <v>5</v>
      </c>
      <c r="BU15">
        <v>3</v>
      </c>
      <c r="BV15">
        <v>5</v>
      </c>
      <c r="BW15">
        <v>6</v>
      </c>
      <c r="BX15">
        <v>52</v>
      </c>
      <c r="BY15">
        <v>51</v>
      </c>
      <c r="BZ15">
        <v>44</v>
      </c>
    </row>
    <row r="16" spans="1:78" x14ac:dyDescent="0.25">
      <c r="B16" s="7">
        <v>0.01</v>
      </c>
      <c r="C16" s="7">
        <v>0.01</v>
      </c>
      <c r="D16" s="7">
        <v>0.02</v>
      </c>
      <c r="E16">
        <v>0</v>
      </c>
      <c r="F16">
        <v>0</v>
      </c>
      <c r="G16" s="7">
        <v>0.01</v>
      </c>
      <c r="H16" s="7">
        <v>0.02</v>
      </c>
      <c r="I16" s="7">
        <v>0.01</v>
      </c>
      <c r="J16" s="7">
        <v>0.01</v>
      </c>
      <c r="K16" s="7">
        <v>0.02</v>
      </c>
      <c r="L16" s="7">
        <v>0.02</v>
      </c>
      <c r="M16" s="7">
        <v>0.02</v>
      </c>
      <c r="N16" s="7">
        <v>0.01</v>
      </c>
      <c r="O16" s="7">
        <v>0.01</v>
      </c>
      <c r="P16" s="7">
        <v>0.02</v>
      </c>
      <c r="Q16" s="7">
        <v>0.02</v>
      </c>
      <c r="R16" s="7">
        <v>0.01</v>
      </c>
      <c r="S16" s="7">
        <v>0.01</v>
      </c>
      <c r="T16" s="7">
        <v>0.01</v>
      </c>
      <c r="U16" s="7">
        <v>0.03</v>
      </c>
      <c r="V16" t="s">
        <v>108</v>
      </c>
      <c r="W16" s="7">
        <v>0.13</v>
      </c>
      <c r="X16" t="s">
        <v>108</v>
      </c>
      <c r="Y16" s="7">
        <v>0.01</v>
      </c>
      <c r="Z16" s="7">
        <v>0.01</v>
      </c>
      <c r="AA16" s="7">
        <v>0.01</v>
      </c>
      <c r="AB16" s="7">
        <v>0.01</v>
      </c>
      <c r="AC16" s="7">
        <v>0.01</v>
      </c>
      <c r="AD16" s="7">
        <v>0.01</v>
      </c>
      <c r="AE16" s="7">
        <v>0.01</v>
      </c>
      <c r="AF16" s="7">
        <v>0.01</v>
      </c>
      <c r="AG16" s="7">
        <v>0.01</v>
      </c>
      <c r="AH16" t="s">
        <v>108</v>
      </c>
      <c r="AI16" s="7">
        <v>0.01</v>
      </c>
      <c r="AJ16" s="7">
        <v>0.02</v>
      </c>
      <c r="AK16" s="7">
        <v>0.01</v>
      </c>
      <c r="AL16" s="7">
        <v>0.01</v>
      </c>
      <c r="AM16" s="7">
        <v>0.01</v>
      </c>
      <c r="AN16" s="7">
        <v>0.02</v>
      </c>
      <c r="AO16" s="7">
        <v>0.01</v>
      </c>
      <c r="AP16" s="7">
        <v>0.01</v>
      </c>
      <c r="AQ16" s="7">
        <v>0.01</v>
      </c>
      <c r="AR16" s="7">
        <v>0.02</v>
      </c>
      <c r="AS16" s="7">
        <v>0.01</v>
      </c>
      <c r="AT16" s="7">
        <v>0.02</v>
      </c>
      <c r="AU16" s="7">
        <v>0.02</v>
      </c>
      <c r="AV16" s="7">
        <v>0.02</v>
      </c>
      <c r="AW16" t="s">
        <v>108</v>
      </c>
      <c r="AX16" s="7">
        <v>0.02</v>
      </c>
      <c r="AY16" s="7">
        <v>0.01</v>
      </c>
      <c r="AZ16" s="7">
        <v>0.01</v>
      </c>
      <c r="BA16" t="s">
        <v>108</v>
      </c>
      <c r="BB16" s="7">
        <v>0.01</v>
      </c>
      <c r="BC16" s="7">
        <v>0.01</v>
      </c>
      <c r="BD16" t="s">
        <v>108</v>
      </c>
      <c r="BE16" s="7">
        <v>0.01</v>
      </c>
      <c r="BF16" s="7">
        <v>0.01</v>
      </c>
      <c r="BG16" s="7">
        <v>0.01</v>
      </c>
      <c r="BH16" s="7">
        <v>0.01</v>
      </c>
      <c r="BI16" s="7">
        <v>0.01</v>
      </c>
      <c r="BJ16" s="7">
        <v>0.02</v>
      </c>
      <c r="BK16" s="7">
        <v>0.02</v>
      </c>
      <c r="BL16">
        <v>0</v>
      </c>
      <c r="BM16" s="7">
        <v>0.01</v>
      </c>
      <c r="BN16" s="7">
        <v>0.01</v>
      </c>
      <c r="BO16" s="7">
        <v>0.02</v>
      </c>
      <c r="BP16" s="7">
        <v>0.02</v>
      </c>
      <c r="BQ16" s="7">
        <v>0.01</v>
      </c>
      <c r="BR16" s="7">
        <v>0.01</v>
      </c>
      <c r="BS16" s="7">
        <v>0.01</v>
      </c>
      <c r="BT16" s="7">
        <v>0.01</v>
      </c>
      <c r="BU16">
        <v>0</v>
      </c>
      <c r="BV16" s="7">
        <v>0.02</v>
      </c>
      <c r="BW16" s="7">
        <v>0.01</v>
      </c>
      <c r="BX16" s="7">
        <v>0.01</v>
      </c>
      <c r="BY16" s="7">
        <v>0.01</v>
      </c>
      <c r="BZ16" s="7">
        <v>0.01</v>
      </c>
    </row>
    <row r="17" spans="1:78" x14ac:dyDescent="0.25">
      <c r="A17" t="s">
        <v>1046</v>
      </c>
      <c r="B17">
        <v>79</v>
      </c>
      <c r="C17">
        <v>70</v>
      </c>
      <c r="D17">
        <v>6</v>
      </c>
      <c r="E17">
        <v>4</v>
      </c>
      <c r="F17">
        <v>8</v>
      </c>
      <c r="G17">
        <v>33</v>
      </c>
      <c r="H17">
        <v>38</v>
      </c>
      <c r="I17">
        <v>15</v>
      </c>
      <c r="J17">
        <v>15</v>
      </c>
      <c r="K17">
        <v>17</v>
      </c>
      <c r="L17">
        <v>32</v>
      </c>
      <c r="M17">
        <v>31</v>
      </c>
      <c r="N17">
        <v>33</v>
      </c>
      <c r="O17">
        <v>11</v>
      </c>
      <c r="P17">
        <v>4</v>
      </c>
      <c r="Q17">
        <v>21</v>
      </c>
      <c r="R17">
        <v>59</v>
      </c>
      <c r="S17">
        <v>41</v>
      </c>
      <c r="T17">
        <v>16</v>
      </c>
      <c r="U17">
        <v>18</v>
      </c>
      <c r="V17">
        <v>0</v>
      </c>
      <c r="W17">
        <v>79</v>
      </c>
      <c r="X17">
        <v>0</v>
      </c>
      <c r="Y17">
        <v>7</v>
      </c>
      <c r="Z17">
        <v>72</v>
      </c>
      <c r="AA17">
        <v>79</v>
      </c>
      <c r="AB17">
        <v>72</v>
      </c>
      <c r="AC17">
        <v>8</v>
      </c>
      <c r="AD17">
        <v>65</v>
      </c>
      <c r="AE17">
        <v>5</v>
      </c>
      <c r="AF17">
        <v>65</v>
      </c>
      <c r="AG17">
        <v>7</v>
      </c>
      <c r="AH17">
        <v>0</v>
      </c>
      <c r="AI17">
        <v>50</v>
      </c>
      <c r="AJ17">
        <v>7</v>
      </c>
      <c r="AK17">
        <v>19</v>
      </c>
      <c r="AL17">
        <v>26</v>
      </c>
      <c r="AM17">
        <v>39</v>
      </c>
      <c r="AN17">
        <v>2</v>
      </c>
      <c r="AO17">
        <v>12</v>
      </c>
      <c r="AP17">
        <v>7</v>
      </c>
      <c r="AQ17">
        <v>5</v>
      </c>
      <c r="AR17">
        <v>7</v>
      </c>
      <c r="AS17">
        <v>7</v>
      </c>
      <c r="AT17">
        <v>6</v>
      </c>
      <c r="AU17">
        <v>5</v>
      </c>
      <c r="AV17">
        <v>11</v>
      </c>
      <c r="AW17">
        <v>1</v>
      </c>
      <c r="AX17">
        <v>5</v>
      </c>
      <c r="AY17">
        <v>6</v>
      </c>
      <c r="AZ17">
        <v>3</v>
      </c>
      <c r="BA17">
        <v>3</v>
      </c>
      <c r="BB17">
        <v>6</v>
      </c>
      <c r="BC17">
        <v>9</v>
      </c>
      <c r="BD17">
        <v>0</v>
      </c>
      <c r="BE17">
        <v>8</v>
      </c>
      <c r="BF17">
        <v>71</v>
      </c>
      <c r="BG17">
        <v>36</v>
      </c>
      <c r="BH17">
        <v>43</v>
      </c>
      <c r="BI17">
        <v>10</v>
      </c>
      <c r="BJ17">
        <v>8</v>
      </c>
      <c r="BK17">
        <v>13</v>
      </c>
      <c r="BL17">
        <v>1</v>
      </c>
      <c r="BM17">
        <v>4</v>
      </c>
      <c r="BN17">
        <v>21</v>
      </c>
      <c r="BO17">
        <v>24</v>
      </c>
      <c r="BP17">
        <v>30</v>
      </c>
      <c r="BQ17">
        <v>4</v>
      </c>
      <c r="BR17">
        <v>17</v>
      </c>
      <c r="BS17">
        <v>14</v>
      </c>
      <c r="BT17">
        <v>5</v>
      </c>
      <c r="BU17">
        <v>4</v>
      </c>
      <c r="BV17">
        <v>3</v>
      </c>
      <c r="BW17">
        <v>2</v>
      </c>
      <c r="BX17">
        <v>58</v>
      </c>
      <c r="BY17">
        <v>55</v>
      </c>
      <c r="BZ17">
        <v>53</v>
      </c>
    </row>
    <row r="18" spans="1:78" x14ac:dyDescent="0.25">
      <c r="B18" s="7">
        <v>0.01</v>
      </c>
      <c r="C18" s="7">
        <v>0.01</v>
      </c>
      <c r="D18" s="7">
        <v>0.01</v>
      </c>
      <c r="E18" s="7">
        <v>0.01</v>
      </c>
      <c r="F18" s="7">
        <v>0.01</v>
      </c>
      <c r="G18" s="7">
        <v>0.01</v>
      </c>
      <c r="H18" s="7">
        <v>0.02</v>
      </c>
      <c r="I18" s="7">
        <v>0.01</v>
      </c>
      <c r="J18" s="7">
        <v>0.01</v>
      </c>
      <c r="K18" s="7">
        <v>0.01</v>
      </c>
      <c r="L18" s="7">
        <v>0.02</v>
      </c>
      <c r="M18" s="7">
        <v>0.02</v>
      </c>
      <c r="N18" s="7">
        <v>0.01</v>
      </c>
      <c r="O18" s="7">
        <v>0.02</v>
      </c>
      <c r="P18" s="7">
        <v>0.02</v>
      </c>
      <c r="Q18" s="7">
        <v>0.02</v>
      </c>
      <c r="R18" s="7">
        <v>0.01</v>
      </c>
      <c r="S18" s="7">
        <v>0.01</v>
      </c>
      <c r="T18" s="7">
        <v>0.01</v>
      </c>
      <c r="U18" s="7">
        <v>0.02</v>
      </c>
      <c r="V18" t="s">
        <v>108</v>
      </c>
      <c r="W18" s="7">
        <v>0.13</v>
      </c>
      <c r="X18" t="s">
        <v>108</v>
      </c>
      <c r="Y18" s="7">
        <v>0.01</v>
      </c>
      <c r="Z18" s="7">
        <v>0.01</v>
      </c>
      <c r="AA18" s="7">
        <v>0.01</v>
      </c>
      <c r="AB18" s="7">
        <v>0.01</v>
      </c>
      <c r="AC18" s="7">
        <v>0.01</v>
      </c>
      <c r="AD18" s="7">
        <v>0.01</v>
      </c>
      <c r="AE18" s="7">
        <v>0.01</v>
      </c>
      <c r="AF18" s="7">
        <v>0.01</v>
      </c>
      <c r="AG18" s="7">
        <v>0.01</v>
      </c>
      <c r="AH18" t="s">
        <v>108</v>
      </c>
      <c r="AI18" s="7">
        <v>0.01</v>
      </c>
      <c r="AJ18" s="7">
        <v>0.01</v>
      </c>
      <c r="AK18" s="7">
        <v>0.02</v>
      </c>
      <c r="AL18" s="7">
        <v>0.01</v>
      </c>
      <c r="AM18" s="7">
        <v>0.01</v>
      </c>
      <c r="AN18" s="7">
        <v>0.03</v>
      </c>
      <c r="AO18" s="7">
        <v>0.02</v>
      </c>
      <c r="AP18" s="7">
        <v>0.01</v>
      </c>
      <c r="AQ18" s="7">
        <v>0.01</v>
      </c>
      <c r="AR18" s="7">
        <v>0.01</v>
      </c>
      <c r="AS18" s="7">
        <v>0.02</v>
      </c>
      <c r="AT18" s="7">
        <v>0.01</v>
      </c>
      <c r="AU18" s="7">
        <v>0.02</v>
      </c>
      <c r="AV18" s="7">
        <v>0.02</v>
      </c>
      <c r="AW18" s="7">
        <v>0.01</v>
      </c>
      <c r="AX18" s="7">
        <v>0.01</v>
      </c>
      <c r="AY18" s="7">
        <v>0.01</v>
      </c>
      <c r="AZ18" s="7">
        <v>0.01</v>
      </c>
      <c r="BA18" s="7">
        <v>0.01</v>
      </c>
      <c r="BB18" s="7">
        <v>0.01</v>
      </c>
      <c r="BC18" s="7">
        <v>0.03</v>
      </c>
      <c r="BD18" t="s">
        <v>108</v>
      </c>
      <c r="BE18" s="7">
        <v>0.01</v>
      </c>
      <c r="BF18" s="7">
        <v>0.01</v>
      </c>
      <c r="BG18" s="7">
        <v>0.01</v>
      </c>
      <c r="BH18" s="7">
        <v>0.02</v>
      </c>
      <c r="BI18" s="7">
        <v>0.01</v>
      </c>
      <c r="BJ18" s="7">
        <v>0.01</v>
      </c>
      <c r="BK18" s="7">
        <v>0.02</v>
      </c>
      <c r="BL18" s="7">
        <v>0.01</v>
      </c>
      <c r="BM18">
        <v>0</v>
      </c>
      <c r="BN18" s="7">
        <v>0.01</v>
      </c>
      <c r="BO18" s="7">
        <v>0.01</v>
      </c>
      <c r="BP18" s="7">
        <v>0.02</v>
      </c>
      <c r="BQ18">
        <v>0</v>
      </c>
      <c r="BR18" s="7">
        <v>0.01</v>
      </c>
      <c r="BS18" s="7">
        <v>0.01</v>
      </c>
      <c r="BT18" s="7">
        <v>0.01</v>
      </c>
      <c r="BU18" s="7">
        <v>0.01</v>
      </c>
      <c r="BV18" s="7">
        <v>0.01</v>
      </c>
      <c r="BW18">
        <v>0</v>
      </c>
      <c r="BX18" s="7">
        <v>0.01</v>
      </c>
      <c r="BY18" s="7">
        <v>0.01</v>
      </c>
      <c r="BZ18" s="7">
        <v>0.02</v>
      </c>
    </row>
    <row r="19" spans="1:78" x14ac:dyDescent="0.25">
      <c r="A19" t="s">
        <v>1047</v>
      </c>
      <c r="B19">
        <v>158</v>
      </c>
      <c r="C19">
        <v>120</v>
      </c>
      <c r="D19">
        <v>28</v>
      </c>
      <c r="E19">
        <v>10</v>
      </c>
      <c r="F19">
        <v>0</v>
      </c>
      <c r="G19">
        <v>43</v>
      </c>
      <c r="H19">
        <v>115</v>
      </c>
      <c r="I19">
        <v>31</v>
      </c>
      <c r="J19">
        <v>43</v>
      </c>
      <c r="K19">
        <v>35</v>
      </c>
      <c r="L19">
        <v>49</v>
      </c>
      <c r="M19">
        <v>66</v>
      </c>
      <c r="N19">
        <v>64</v>
      </c>
      <c r="O19">
        <v>23</v>
      </c>
      <c r="P19">
        <v>5</v>
      </c>
      <c r="Q19">
        <v>49</v>
      </c>
      <c r="R19">
        <v>109</v>
      </c>
      <c r="S19">
        <v>110</v>
      </c>
      <c r="T19">
        <v>11</v>
      </c>
      <c r="U19">
        <v>28</v>
      </c>
      <c r="V19">
        <v>0</v>
      </c>
      <c r="W19">
        <v>0</v>
      </c>
      <c r="X19">
        <v>158</v>
      </c>
      <c r="Y19">
        <v>31</v>
      </c>
      <c r="Z19">
        <v>127</v>
      </c>
      <c r="AA19">
        <v>158</v>
      </c>
      <c r="AB19">
        <v>127</v>
      </c>
      <c r="AC19">
        <v>17</v>
      </c>
      <c r="AD19">
        <v>128</v>
      </c>
      <c r="AE19">
        <v>12</v>
      </c>
      <c r="AF19">
        <v>135</v>
      </c>
      <c r="AG19">
        <v>17</v>
      </c>
      <c r="AH19">
        <v>0</v>
      </c>
      <c r="AI19">
        <v>119</v>
      </c>
      <c r="AJ19">
        <v>16</v>
      </c>
      <c r="AK19">
        <v>20</v>
      </c>
      <c r="AL19">
        <v>55</v>
      </c>
      <c r="AM19">
        <v>80</v>
      </c>
      <c r="AN19">
        <v>0</v>
      </c>
      <c r="AO19">
        <v>21</v>
      </c>
      <c r="AP19">
        <v>8</v>
      </c>
      <c r="AQ19">
        <v>17</v>
      </c>
      <c r="AR19">
        <v>5</v>
      </c>
      <c r="AS19">
        <v>11</v>
      </c>
      <c r="AT19">
        <v>16</v>
      </c>
      <c r="AU19">
        <v>8</v>
      </c>
      <c r="AV19">
        <v>11</v>
      </c>
      <c r="AW19">
        <v>2</v>
      </c>
      <c r="AX19">
        <v>25</v>
      </c>
      <c r="AY19">
        <v>15</v>
      </c>
      <c r="AZ19">
        <v>7</v>
      </c>
      <c r="BA19">
        <v>6</v>
      </c>
      <c r="BB19">
        <v>17</v>
      </c>
      <c r="BC19">
        <v>8</v>
      </c>
      <c r="BD19">
        <v>2</v>
      </c>
      <c r="BE19">
        <v>8</v>
      </c>
      <c r="BF19">
        <v>150</v>
      </c>
      <c r="BG19">
        <v>72</v>
      </c>
      <c r="BH19">
        <v>86</v>
      </c>
      <c r="BI19">
        <v>15</v>
      </c>
      <c r="BJ19">
        <v>23</v>
      </c>
      <c r="BK19">
        <v>24</v>
      </c>
      <c r="BL19">
        <v>4</v>
      </c>
      <c r="BM19">
        <v>6</v>
      </c>
      <c r="BN19">
        <v>41</v>
      </c>
      <c r="BO19">
        <v>66</v>
      </c>
      <c r="BP19">
        <v>46</v>
      </c>
      <c r="BQ19">
        <v>15</v>
      </c>
      <c r="BR19">
        <v>21</v>
      </c>
      <c r="BS19">
        <v>20</v>
      </c>
      <c r="BT19">
        <v>6</v>
      </c>
      <c r="BU19">
        <v>3</v>
      </c>
      <c r="BV19">
        <v>6</v>
      </c>
      <c r="BW19">
        <v>10</v>
      </c>
      <c r="BX19">
        <v>119</v>
      </c>
      <c r="BY19">
        <v>110</v>
      </c>
      <c r="BZ19">
        <v>101</v>
      </c>
    </row>
    <row r="20" spans="1:78" x14ac:dyDescent="0.25">
      <c r="B20" s="7">
        <v>0.03</v>
      </c>
      <c r="C20" s="7">
        <v>0.02</v>
      </c>
      <c r="D20" s="7">
        <v>0.05</v>
      </c>
      <c r="E20" s="7">
        <v>0.03</v>
      </c>
      <c r="F20" t="s">
        <v>108</v>
      </c>
      <c r="G20" s="7">
        <v>0.01</v>
      </c>
      <c r="H20" s="7">
        <v>7.0000000000000007E-2</v>
      </c>
      <c r="I20" s="7">
        <v>0.02</v>
      </c>
      <c r="J20" s="7">
        <v>0.02</v>
      </c>
      <c r="K20" s="7">
        <v>0.03</v>
      </c>
      <c r="L20" s="7">
        <v>0.04</v>
      </c>
      <c r="M20" s="7">
        <v>0.04</v>
      </c>
      <c r="N20" s="7">
        <v>0.02</v>
      </c>
      <c r="O20" s="7">
        <v>0.04</v>
      </c>
      <c r="P20" s="7">
        <v>0.02</v>
      </c>
      <c r="Q20" s="7">
        <v>0.05</v>
      </c>
      <c r="R20" s="7">
        <v>0.02</v>
      </c>
      <c r="S20" s="7">
        <v>0.03</v>
      </c>
      <c r="T20" s="7">
        <v>0.01</v>
      </c>
      <c r="U20" s="7">
        <v>0.03</v>
      </c>
      <c r="V20" t="s">
        <v>108</v>
      </c>
      <c r="W20" t="s">
        <v>108</v>
      </c>
      <c r="X20" s="7">
        <v>0.18</v>
      </c>
      <c r="Y20" s="7">
        <v>0.04</v>
      </c>
      <c r="Z20" s="7">
        <v>0.02</v>
      </c>
      <c r="AA20" s="7">
        <v>0.03</v>
      </c>
      <c r="AB20" s="7">
        <v>0.02</v>
      </c>
      <c r="AC20" s="7">
        <v>0.02</v>
      </c>
      <c r="AD20" s="7">
        <v>0.03</v>
      </c>
      <c r="AE20" s="7">
        <v>0.02</v>
      </c>
      <c r="AF20" s="7">
        <v>0.03</v>
      </c>
      <c r="AG20" s="7">
        <v>0.02</v>
      </c>
      <c r="AH20" t="s">
        <v>108</v>
      </c>
      <c r="AI20" s="7">
        <v>0.03</v>
      </c>
      <c r="AJ20" s="7">
        <v>0.03</v>
      </c>
      <c r="AK20" s="7">
        <v>0.02</v>
      </c>
      <c r="AL20" s="7">
        <v>0.02</v>
      </c>
      <c r="AM20" s="7">
        <v>0.03</v>
      </c>
      <c r="AN20" t="s">
        <v>108</v>
      </c>
      <c r="AO20" s="7">
        <v>0.03</v>
      </c>
      <c r="AP20" s="7">
        <v>0.01</v>
      </c>
      <c r="AQ20" s="7">
        <v>0.03</v>
      </c>
      <c r="AR20" s="7">
        <v>0.01</v>
      </c>
      <c r="AS20" s="7">
        <v>0.03</v>
      </c>
      <c r="AT20" s="7">
        <v>0.03</v>
      </c>
      <c r="AU20" s="7">
        <v>0.02</v>
      </c>
      <c r="AV20" s="7">
        <v>0.02</v>
      </c>
      <c r="AW20" s="7">
        <v>0.01</v>
      </c>
      <c r="AX20" s="7">
        <v>0.06</v>
      </c>
      <c r="AY20" s="7">
        <v>0.03</v>
      </c>
      <c r="AZ20" s="7">
        <v>0.02</v>
      </c>
      <c r="BA20" s="7">
        <v>0.02</v>
      </c>
      <c r="BB20" s="7">
        <v>0.04</v>
      </c>
      <c r="BC20" s="7">
        <v>0.02</v>
      </c>
      <c r="BD20" s="7">
        <v>0.08</v>
      </c>
      <c r="BE20" s="7">
        <v>0.01</v>
      </c>
      <c r="BF20" s="7">
        <v>0.03</v>
      </c>
      <c r="BG20" s="7">
        <v>0.02</v>
      </c>
      <c r="BH20" s="7">
        <v>0.03</v>
      </c>
      <c r="BI20" s="7">
        <v>0.01</v>
      </c>
      <c r="BJ20" s="7">
        <v>0.03</v>
      </c>
      <c r="BK20" s="7">
        <v>0.03</v>
      </c>
      <c r="BL20" s="7">
        <v>0.02</v>
      </c>
      <c r="BM20" s="7">
        <v>0.01</v>
      </c>
      <c r="BN20" s="7">
        <v>0.02</v>
      </c>
      <c r="BO20" s="7">
        <v>0.03</v>
      </c>
      <c r="BP20" s="7">
        <v>0.04</v>
      </c>
      <c r="BQ20" s="7">
        <v>0.01</v>
      </c>
      <c r="BR20" s="7">
        <v>0.01</v>
      </c>
      <c r="BS20" s="7">
        <v>0.01</v>
      </c>
      <c r="BT20" s="7">
        <v>0.01</v>
      </c>
      <c r="BU20" s="7">
        <v>0.01</v>
      </c>
      <c r="BV20" s="7">
        <v>0.02</v>
      </c>
      <c r="BW20" s="7">
        <v>0.01</v>
      </c>
      <c r="BX20" s="7">
        <v>0.03</v>
      </c>
      <c r="BY20" s="7">
        <v>0.03</v>
      </c>
      <c r="BZ20" s="7">
        <v>0.03</v>
      </c>
    </row>
    <row r="21" spans="1:78" x14ac:dyDescent="0.25">
      <c r="A21" t="s">
        <v>1048</v>
      </c>
      <c r="B21">
        <v>711</v>
      </c>
      <c r="C21">
        <v>552</v>
      </c>
      <c r="D21">
        <v>94</v>
      </c>
      <c r="E21">
        <v>65</v>
      </c>
      <c r="F21">
        <v>11</v>
      </c>
      <c r="G21">
        <v>128</v>
      </c>
      <c r="H21">
        <v>571</v>
      </c>
      <c r="I21">
        <v>66</v>
      </c>
      <c r="J21">
        <v>145</v>
      </c>
      <c r="K21">
        <v>147</v>
      </c>
      <c r="L21">
        <v>353</v>
      </c>
      <c r="M21">
        <v>436</v>
      </c>
      <c r="N21">
        <v>139</v>
      </c>
      <c r="O21">
        <v>86</v>
      </c>
      <c r="P21">
        <v>50</v>
      </c>
      <c r="Q21">
        <v>267</v>
      </c>
      <c r="R21">
        <v>444</v>
      </c>
      <c r="S21">
        <v>431</v>
      </c>
      <c r="T21">
        <v>57</v>
      </c>
      <c r="U21">
        <v>209</v>
      </c>
      <c r="V21">
        <v>0</v>
      </c>
      <c r="W21">
        <v>0</v>
      </c>
      <c r="X21">
        <v>711</v>
      </c>
      <c r="Y21">
        <v>107</v>
      </c>
      <c r="Z21">
        <v>604</v>
      </c>
      <c r="AA21">
        <v>706</v>
      </c>
      <c r="AB21">
        <v>599</v>
      </c>
      <c r="AC21">
        <v>71</v>
      </c>
      <c r="AD21">
        <v>550</v>
      </c>
      <c r="AE21">
        <v>76</v>
      </c>
      <c r="AF21">
        <v>611</v>
      </c>
      <c r="AG21">
        <v>36</v>
      </c>
      <c r="AH21">
        <v>2</v>
      </c>
      <c r="AI21">
        <v>436</v>
      </c>
      <c r="AJ21">
        <v>135</v>
      </c>
      <c r="AK21">
        <v>103</v>
      </c>
      <c r="AL21">
        <v>196</v>
      </c>
      <c r="AM21">
        <v>377</v>
      </c>
      <c r="AN21">
        <v>4</v>
      </c>
      <c r="AO21">
        <v>130</v>
      </c>
      <c r="AP21">
        <v>48</v>
      </c>
      <c r="AQ21">
        <v>72</v>
      </c>
      <c r="AR21">
        <v>31</v>
      </c>
      <c r="AS21">
        <v>51</v>
      </c>
      <c r="AT21">
        <v>89</v>
      </c>
      <c r="AU21">
        <v>42</v>
      </c>
      <c r="AV21">
        <v>60</v>
      </c>
      <c r="AW21">
        <v>28</v>
      </c>
      <c r="AX21">
        <v>64</v>
      </c>
      <c r="AY21">
        <v>43</v>
      </c>
      <c r="AZ21">
        <v>31</v>
      </c>
      <c r="BA21">
        <v>47</v>
      </c>
      <c r="BB21">
        <v>56</v>
      </c>
      <c r="BC21">
        <v>45</v>
      </c>
      <c r="BD21">
        <v>3</v>
      </c>
      <c r="BE21">
        <v>44</v>
      </c>
      <c r="BF21">
        <v>667</v>
      </c>
      <c r="BG21">
        <v>268</v>
      </c>
      <c r="BH21">
        <v>443</v>
      </c>
      <c r="BI21">
        <v>29</v>
      </c>
      <c r="BJ21">
        <v>68</v>
      </c>
      <c r="BK21">
        <v>107</v>
      </c>
      <c r="BL21">
        <v>29</v>
      </c>
      <c r="BM21">
        <v>23</v>
      </c>
      <c r="BN21">
        <v>111</v>
      </c>
      <c r="BO21">
        <v>337</v>
      </c>
      <c r="BP21">
        <v>240</v>
      </c>
      <c r="BQ21">
        <v>46</v>
      </c>
      <c r="BR21">
        <v>59</v>
      </c>
      <c r="BS21">
        <v>49</v>
      </c>
      <c r="BT21">
        <v>34</v>
      </c>
      <c r="BU21">
        <v>12</v>
      </c>
      <c r="BV21">
        <v>32</v>
      </c>
      <c r="BW21">
        <v>19</v>
      </c>
      <c r="BX21">
        <v>561</v>
      </c>
      <c r="BY21">
        <v>547</v>
      </c>
      <c r="BZ21">
        <v>522</v>
      </c>
    </row>
    <row r="22" spans="1:78" x14ac:dyDescent="0.25">
      <c r="B22" s="7">
        <v>0.12</v>
      </c>
      <c r="C22" s="7">
        <v>0.11</v>
      </c>
      <c r="D22" s="7">
        <v>0.17</v>
      </c>
      <c r="E22" s="7">
        <v>0.18</v>
      </c>
      <c r="F22" s="7">
        <v>0.01</v>
      </c>
      <c r="G22" s="7">
        <v>0.04</v>
      </c>
      <c r="H22" s="7">
        <v>0.33</v>
      </c>
      <c r="I22" s="7">
        <v>0.05</v>
      </c>
      <c r="J22" s="7">
        <v>0.08</v>
      </c>
      <c r="K22" s="7">
        <v>0.12</v>
      </c>
      <c r="L22" s="7">
        <v>0.25</v>
      </c>
      <c r="M22" s="7">
        <v>0.26</v>
      </c>
      <c r="N22" s="7">
        <v>0.04</v>
      </c>
      <c r="O22" s="7">
        <v>0.13</v>
      </c>
      <c r="P22" s="7">
        <v>0.26</v>
      </c>
      <c r="Q22" s="7">
        <v>0.28000000000000003</v>
      </c>
      <c r="R22" s="7">
        <v>0.09</v>
      </c>
      <c r="S22" s="7">
        <v>0.12</v>
      </c>
      <c r="T22" s="7">
        <v>0.05</v>
      </c>
      <c r="U22" s="7">
        <v>0.21</v>
      </c>
      <c r="V22" t="s">
        <v>108</v>
      </c>
      <c r="W22" t="s">
        <v>108</v>
      </c>
      <c r="X22" s="7">
        <v>0.82</v>
      </c>
      <c r="Y22" s="7">
        <v>0.15</v>
      </c>
      <c r="Z22" s="7">
        <v>0.11</v>
      </c>
      <c r="AA22" s="7">
        <v>0.12</v>
      </c>
      <c r="AB22" s="7">
        <v>0.11</v>
      </c>
      <c r="AC22" s="7">
        <v>0.1</v>
      </c>
      <c r="AD22" s="7">
        <v>0.12</v>
      </c>
      <c r="AE22" s="7">
        <v>0.15</v>
      </c>
      <c r="AF22" s="7">
        <v>0.13</v>
      </c>
      <c r="AG22" s="7">
        <v>0.04</v>
      </c>
      <c r="AH22" s="7">
        <v>0.05</v>
      </c>
      <c r="AI22" s="7">
        <v>0.1</v>
      </c>
      <c r="AJ22" s="7">
        <v>0.25</v>
      </c>
      <c r="AK22" s="7">
        <v>0.1</v>
      </c>
      <c r="AL22" s="7">
        <v>0.08</v>
      </c>
      <c r="AM22" s="7">
        <v>0.13</v>
      </c>
      <c r="AN22" s="7">
        <v>0.06</v>
      </c>
      <c r="AO22" s="7">
        <v>0.19</v>
      </c>
      <c r="AP22" s="7">
        <v>0.08</v>
      </c>
      <c r="AQ22" s="7">
        <v>0.13</v>
      </c>
      <c r="AR22" s="7">
        <v>0.06</v>
      </c>
      <c r="AS22" s="7">
        <v>0.16</v>
      </c>
      <c r="AT22" s="7">
        <v>0.16</v>
      </c>
      <c r="AU22" s="7">
        <v>0.12</v>
      </c>
      <c r="AV22" s="7">
        <v>0.12</v>
      </c>
      <c r="AW22" s="7">
        <v>0.2</v>
      </c>
      <c r="AX22" s="7">
        <v>0.16</v>
      </c>
      <c r="AY22" s="7">
        <v>0.08</v>
      </c>
      <c r="AZ22" s="7">
        <v>0.08</v>
      </c>
      <c r="BA22" s="7">
        <v>0.16</v>
      </c>
      <c r="BB22" s="7">
        <v>0.13</v>
      </c>
      <c r="BC22" s="7">
        <v>0.14000000000000001</v>
      </c>
      <c r="BD22" s="7">
        <v>0.11</v>
      </c>
      <c r="BE22" s="7">
        <v>0.05</v>
      </c>
      <c r="BF22" s="7">
        <v>0.13</v>
      </c>
      <c r="BG22" s="7">
        <v>0.08</v>
      </c>
      <c r="BH22" s="7">
        <v>0.16</v>
      </c>
      <c r="BI22" s="7">
        <v>0.02</v>
      </c>
      <c r="BJ22" s="7">
        <v>0.08</v>
      </c>
      <c r="BK22" s="7">
        <v>0.14000000000000001</v>
      </c>
      <c r="BL22" s="7">
        <v>0.15</v>
      </c>
      <c r="BM22" s="7">
        <v>0.03</v>
      </c>
      <c r="BN22" s="7">
        <v>7.0000000000000007E-2</v>
      </c>
      <c r="BO22" s="7">
        <v>0.16</v>
      </c>
      <c r="BP22" s="7">
        <v>0.19</v>
      </c>
      <c r="BQ22" s="7">
        <v>0.05</v>
      </c>
      <c r="BR22" s="7">
        <v>0.04</v>
      </c>
      <c r="BS22" s="7">
        <v>0.03</v>
      </c>
      <c r="BT22" s="7">
        <v>0.08</v>
      </c>
      <c r="BU22" s="7">
        <v>0.02</v>
      </c>
      <c r="BV22" s="7">
        <v>0.11</v>
      </c>
      <c r="BW22" s="7">
        <v>0.02</v>
      </c>
      <c r="BX22" s="7">
        <v>0.14000000000000001</v>
      </c>
      <c r="BY22" s="7">
        <v>0.14000000000000001</v>
      </c>
      <c r="BZ22" s="7">
        <v>0.15</v>
      </c>
    </row>
    <row r="23" spans="1:78" x14ac:dyDescent="0.25">
      <c r="A23" t="s">
        <v>166</v>
      </c>
    </row>
    <row r="24" spans="1:78" x14ac:dyDescent="0.25">
      <c r="A24" t="s">
        <v>104</v>
      </c>
    </row>
    <row r="25" spans="1:78" x14ac:dyDescent="0.25">
      <c r="A25" t="s">
        <v>1049</v>
      </c>
      <c r="B25">
        <v>5047</v>
      </c>
      <c r="C25">
        <v>4342</v>
      </c>
      <c r="D25">
        <v>429</v>
      </c>
      <c r="E25">
        <v>277</v>
      </c>
      <c r="F25">
        <v>1145</v>
      </c>
      <c r="G25">
        <v>2905</v>
      </c>
      <c r="H25">
        <v>997</v>
      </c>
      <c r="I25">
        <v>1346</v>
      </c>
      <c r="J25">
        <v>1687</v>
      </c>
      <c r="K25">
        <v>1036</v>
      </c>
      <c r="L25">
        <v>979</v>
      </c>
      <c r="M25">
        <v>1143</v>
      </c>
      <c r="N25">
        <v>3277</v>
      </c>
      <c r="O25">
        <v>499</v>
      </c>
      <c r="P25">
        <v>129</v>
      </c>
      <c r="Q25">
        <v>627</v>
      </c>
      <c r="R25">
        <v>4420</v>
      </c>
      <c r="S25">
        <v>3112</v>
      </c>
      <c r="T25">
        <v>1150</v>
      </c>
      <c r="U25">
        <v>720</v>
      </c>
      <c r="V25">
        <v>4440</v>
      </c>
      <c r="W25">
        <v>608</v>
      </c>
      <c r="X25">
        <v>0</v>
      </c>
      <c r="Y25">
        <v>570</v>
      </c>
      <c r="Z25">
        <v>4477</v>
      </c>
      <c r="AA25">
        <v>5035</v>
      </c>
      <c r="AB25">
        <v>4465</v>
      </c>
      <c r="AC25">
        <v>621</v>
      </c>
      <c r="AD25">
        <v>3963</v>
      </c>
      <c r="AE25">
        <v>419</v>
      </c>
      <c r="AF25">
        <v>3895</v>
      </c>
      <c r="AG25">
        <v>859</v>
      </c>
      <c r="AH25">
        <v>37</v>
      </c>
      <c r="AI25">
        <v>3756</v>
      </c>
      <c r="AJ25">
        <v>387</v>
      </c>
      <c r="AK25">
        <v>845</v>
      </c>
      <c r="AL25">
        <v>2087</v>
      </c>
      <c r="AM25">
        <v>2353</v>
      </c>
      <c r="AN25">
        <v>56</v>
      </c>
      <c r="AO25">
        <v>537</v>
      </c>
      <c r="AP25">
        <v>523</v>
      </c>
      <c r="AQ25">
        <v>476</v>
      </c>
      <c r="AR25">
        <v>495</v>
      </c>
      <c r="AS25">
        <v>254</v>
      </c>
      <c r="AT25">
        <v>450</v>
      </c>
      <c r="AU25">
        <v>294</v>
      </c>
      <c r="AV25">
        <v>416</v>
      </c>
      <c r="AW25">
        <v>112</v>
      </c>
      <c r="AX25">
        <v>313</v>
      </c>
      <c r="AY25">
        <v>471</v>
      </c>
      <c r="AZ25">
        <v>375</v>
      </c>
      <c r="BA25">
        <v>238</v>
      </c>
      <c r="BB25">
        <v>364</v>
      </c>
      <c r="BC25">
        <v>247</v>
      </c>
      <c r="BD25">
        <v>19</v>
      </c>
      <c r="BE25">
        <v>836</v>
      </c>
      <c r="BF25">
        <v>4211</v>
      </c>
      <c r="BG25">
        <v>2931</v>
      </c>
      <c r="BH25">
        <v>2117</v>
      </c>
      <c r="BI25">
        <v>1243</v>
      </c>
      <c r="BJ25">
        <v>772</v>
      </c>
      <c r="BK25">
        <v>633</v>
      </c>
      <c r="BL25">
        <v>165</v>
      </c>
      <c r="BM25">
        <v>853</v>
      </c>
      <c r="BN25">
        <v>1512</v>
      </c>
      <c r="BO25">
        <v>1740</v>
      </c>
      <c r="BP25">
        <v>942</v>
      </c>
      <c r="BQ25">
        <v>936</v>
      </c>
      <c r="BR25">
        <v>1479</v>
      </c>
      <c r="BS25">
        <v>1444</v>
      </c>
      <c r="BT25">
        <v>402</v>
      </c>
      <c r="BU25">
        <v>515</v>
      </c>
      <c r="BV25">
        <v>256</v>
      </c>
      <c r="BW25">
        <v>719</v>
      </c>
      <c r="BX25">
        <v>3291</v>
      </c>
      <c r="BY25">
        <v>3335</v>
      </c>
      <c r="BZ25">
        <v>2852</v>
      </c>
    </row>
    <row r="26" spans="1:78" x14ac:dyDescent="0.25">
      <c r="B26" s="7">
        <v>0.84</v>
      </c>
      <c r="C26" s="7">
        <v>0.86</v>
      </c>
      <c r="D26" s="7">
        <v>0.77</v>
      </c>
      <c r="E26" s="7">
        <v>0.78</v>
      </c>
      <c r="F26" s="7">
        <v>0.98</v>
      </c>
      <c r="G26" s="7">
        <v>0.93</v>
      </c>
      <c r="H26" s="7">
        <v>0.57999999999999996</v>
      </c>
      <c r="I26" s="7">
        <v>0.93</v>
      </c>
      <c r="J26" s="7">
        <v>0.89</v>
      </c>
      <c r="K26" s="7">
        <v>0.84</v>
      </c>
      <c r="L26" s="7">
        <v>0.69</v>
      </c>
      <c r="M26" s="7">
        <v>0.69</v>
      </c>
      <c r="N26" s="7">
        <v>0.94</v>
      </c>
      <c r="O26" s="7">
        <v>0.78</v>
      </c>
      <c r="P26" s="7">
        <v>0.66</v>
      </c>
      <c r="Q26" s="7">
        <v>0.66</v>
      </c>
      <c r="R26" s="7">
        <v>0.88</v>
      </c>
      <c r="S26" s="7">
        <v>0.84</v>
      </c>
      <c r="T26" s="7">
        <v>0.93</v>
      </c>
      <c r="U26" s="7">
        <v>0.74</v>
      </c>
      <c r="V26" s="7">
        <v>1</v>
      </c>
      <c r="W26" s="7">
        <v>1</v>
      </c>
      <c r="X26" t="s">
        <v>108</v>
      </c>
      <c r="Y26" s="7">
        <v>0.8</v>
      </c>
      <c r="Z26" s="7">
        <v>0.85</v>
      </c>
      <c r="AA26" s="7">
        <v>0.84</v>
      </c>
      <c r="AB26" s="7">
        <v>0.85</v>
      </c>
      <c r="AC26" s="7">
        <v>0.87</v>
      </c>
      <c r="AD26" s="7">
        <v>0.85</v>
      </c>
      <c r="AE26" s="7">
        <v>0.8</v>
      </c>
      <c r="AF26" s="7">
        <v>0.83</v>
      </c>
      <c r="AG26" s="7">
        <v>0.93</v>
      </c>
      <c r="AH26" s="7">
        <v>0.95</v>
      </c>
      <c r="AI26" s="7">
        <v>0.86</v>
      </c>
      <c r="AJ26" s="7">
        <v>0.7</v>
      </c>
      <c r="AK26" s="7">
        <v>0.86</v>
      </c>
      <c r="AL26" s="7">
        <v>0.88</v>
      </c>
      <c r="AM26" s="7">
        <v>0.83</v>
      </c>
      <c r="AN26" s="7">
        <v>0.94</v>
      </c>
      <c r="AO26" s="7">
        <v>0.77</v>
      </c>
      <c r="AP26" s="7">
        <v>0.89</v>
      </c>
      <c r="AQ26" s="7">
        <v>0.84</v>
      </c>
      <c r="AR26" s="7">
        <v>0.91</v>
      </c>
      <c r="AS26" s="7">
        <v>0.8</v>
      </c>
      <c r="AT26" s="7">
        <v>0.81</v>
      </c>
      <c r="AU26" s="7">
        <v>0.85</v>
      </c>
      <c r="AV26" s="7">
        <v>0.85</v>
      </c>
      <c r="AW26" s="7">
        <v>0.78</v>
      </c>
      <c r="AX26" s="7">
        <v>0.76</v>
      </c>
      <c r="AY26" s="7">
        <v>0.88</v>
      </c>
      <c r="AZ26" s="7">
        <v>0.91</v>
      </c>
      <c r="BA26" s="7">
        <v>0.81</v>
      </c>
      <c r="BB26" s="7">
        <v>0.82</v>
      </c>
      <c r="BC26" s="7">
        <v>0.79</v>
      </c>
      <c r="BD26" s="7">
        <v>0.74</v>
      </c>
      <c r="BE26" s="7">
        <v>0.93</v>
      </c>
      <c r="BF26" s="7">
        <v>0.83</v>
      </c>
      <c r="BG26" s="7">
        <v>0.89</v>
      </c>
      <c r="BH26" s="7">
        <v>0.79</v>
      </c>
      <c r="BI26" s="7">
        <v>0.96</v>
      </c>
      <c r="BJ26" s="7">
        <v>0.89</v>
      </c>
      <c r="BK26" s="7">
        <v>0.82</v>
      </c>
      <c r="BL26" s="7">
        <v>0.83</v>
      </c>
      <c r="BM26" s="7">
        <v>0.97</v>
      </c>
      <c r="BN26" s="7">
        <v>0.9</v>
      </c>
      <c r="BO26" s="7">
        <v>0.8</v>
      </c>
      <c r="BP26" s="7">
        <v>0.75</v>
      </c>
      <c r="BQ26" s="7">
        <v>0.93</v>
      </c>
      <c r="BR26" s="7">
        <v>0.94</v>
      </c>
      <c r="BS26" s="7">
        <v>0.95</v>
      </c>
      <c r="BT26" s="7">
        <v>0.89</v>
      </c>
      <c r="BU26" s="7">
        <v>0.96</v>
      </c>
      <c r="BV26" s="7">
        <v>0.86</v>
      </c>
      <c r="BW26" s="7">
        <v>0.95</v>
      </c>
      <c r="BX26" s="7">
        <v>0.82</v>
      </c>
      <c r="BY26" s="7">
        <v>0.83</v>
      </c>
      <c r="BZ26" s="7">
        <v>0.81</v>
      </c>
    </row>
    <row r="27" spans="1:78" x14ac:dyDescent="0.25">
      <c r="A27" t="s">
        <v>1050</v>
      </c>
      <c r="B27">
        <v>5205</v>
      </c>
      <c r="C27">
        <v>4462</v>
      </c>
      <c r="D27">
        <v>457</v>
      </c>
      <c r="E27">
        <v>287</v>
      </c>
      <c r="F27">
        <v>1145</v>
      </c>
      <c r="G27">
        <v>2949</v>
      </c>
      <c r="H27">
        <v>1112</v>
      </c>
      <c r="I27">
        <v>1377</v>
      </c>
      <c r="J27">
        <v>1730</v>
      </c>
      <c r="K27">
        <v>1070</v>
      </c>
      <c r="L27">
        <v>1028</v>
      </c>
      <c r="M27">
        <v>1209</v>
      </c>
      <c r="N27">
        <v>3341</v>
      </c>
      <c r="O27">
        <v>522</v>
      </c>
      <c r="P27">
        <v>133</v>
      </c>
      <c r="Q27">
        <v>676</v>
      </c>
      <c r="R27">
        <v>4529</v>
      </c>
      <c r="S27">
        <v>3222</v>
      </c>
      <c r="T27">
        <v>1160</v>
      </c>
      <c r="U27">
        <v>747</v>
      </c>
      <c r="V27">
        <v>4440</v>
      </c>
      <c r="W27">
        <v>608</v>
      </c>
      <c r="X27">
        <v>158</v>
      </c>
      <c r="Y27">
        <v>601</v>
      </c>
      <c r="Z27">
        <v>4604</v>
      </c>
      <c r="AA27">
        <v>5193</v>
      </c>
      <c r="AB27">
        <v>4592</v>
      </c>
      <c r="AC27">
        <v>638</v>
      </c>
      <c r="AD27">
        <v>4091</v>
      </c>
      <c r="AE27">
        <v>431</v>
      </c>
      <c r="AF27">
        <v>4030</v>
      </c>
      <c r="AG27">
        <v>876</v>
      </c>
      <c r="AH27">
        <v>37</v>
      </c>
      <c r="AI27">
        <v>3874</v>
      </c>
      <c r="AJ27">
        <v>403</v>
      </c>
      <c r="AK27">
        <v>865</v>
      </c>
      <c r="AL27">
        <v>2142</v>
      </c>
      <c r="AM27">
        <v>2433</v>
      </c>
      <c r="AN27">
        <v>56</v>
      </c>
      <c r="AO27">
        <v>559</v>
      </c>
      <c r="AP27">
        <v>531</v>
      </c>
      <c r="AQ27">
        <v>493</v>
      </c>
      <c r="AR27">
        <v>500</v>
      </c>
      <c r="AS27">
        <v>265</v>
      </c>
      <c r="AT27">
        <v>466</v>
      </c>
      <c r="AU27">
        <v>303</v>
      </c>
      <c r="AV27">
        <v>427</v>
      </c>
      <c r="AW27">
        <v>114</v>
      </c>
      <c r="AX27">
        <v>337</v>
      </c>
      <c r="AY27">
        <v>486</v>
      </c>
      <c r="AZ27">
        <v>382</v>
      </c>
      <c r="BA27">
        <v>245</v>
      </c>
      <c r="BB27">
        <v>381</v>
      </c>
      <c r="BC27">
        <v>255</v>
      </c>
      <c r="BD27">
        <v>21</v>
      </c>
      <c r="BE27">
        <v>844</v>
      </c>
      <c r="BF27">
        <v>4361</v>
      </c>
      <c r="BG27">
        <v>3003</v>
      </c>
      <c r="BH27">
        <v>2203</v>
      </c>
      <c r="BI27">
        <v>1258</v>
      </c>
      <c r="BJ27">
        <v>795</v>
      </c>
      <c r="BK27">
        <v>658</v>
      </c>
      <c r="BL27">
        <v>169</v>
      </c>
      <c r="BM27">
        <v>859</v>
      </c>
      <c r="BN27">
        <v>1553</v>
      </c>
      <c r="BO27">
        <v>1805</v>
      </c>
      <c r="BP27">
        <v>988</v>
      </c>
      <c r="BQ27">
        <v>951</v>
      </c>
      <c r="BR27">
        <v>1500</v>
      </c>
      <c r="BS27">
        <v>1464</v>
      </c>
      <c r="BT27">
        <v>409</v>
      </c>
      <c r="BU27">
        <v>518</v>
      </c>
      <c r="BV27">
        <v>262</v>
      </c>
      <c r="BW27">
        <v>730</v>
      </c>
      <c r="BX27">
        <v>3410</v>
      </c>
      <c r="BY27">
        <v>3444</v>
      </c>
      <c r="BZ27">
        <v>2953</v>
      </c>
    </row>
    <row r="28" spans="1:78" x14ac:dyDescent="0.25">
      <c r="B28" s="7">
        <v>0.87</v>
      </c>
      <c r="C28" s="7">
        <v>0.88</v>
      </c>
      <c r="D28" s="7">
        <v>0.82</v>
      </c>
      <c r="E28" s="7">
        <v>0.81</v>
      </c>
      <c r="F28" s="7">
        <v>0.98</v>
      </c>
      <c r="G28" s="7">
        <v>0.95</v>
      </c>
      <c r="H28" s="7">
        <v>0.65</v>
      </c>
      <c r="I28" s="7">
        <v>0.95</v>
      </c>
      <c r="J28" s="7">
        <v>0.91</v>
      </c>
      <c r="K28" s="7">
        <v>0.87</v>
      </c>
      <c r="L28" s="7">
        <v>0.73</v>
      </c>
      <c r="M28" s="7">
        <v>0.73</v>
      </c>
      <c r="N28" s="7">
        <v>0.96</v>
      </c>
      <c r="O28" s="7">
        <v>0.81</v>
      </c>
      <c r="P28" s="7">
        <v>0.69</v>
      </c>
      <c r="Q28" s="7">
        <v>0.71</v>
      </c>
      <c r="R28" s="7">
        <v>0.9</v>
      </c>
      <c r="S28" s="7">
        <v>0.87</v>
      </c>
      <c r="T28" s="7">
        <v>0.94</v>
      </c>
      <c r="U28" s="7">
        <v>0.77</v>
      </c>
      <c r="V28" s="7">
        <v>1</v>
      </c>
      <c r="W28" s="7">
        <v>1</v>
      </c>
      <c r="X28" s="7">
        <v>0.18</v>
      </c>
      <c r="Y28" s="7">
        <v>0.84</v>
      </c>
      <c r="Z28" s="7">
        <v>0.87</v>
      </c>
      <c r="AA28" s="7">
        <v>0.87</v>
      </c>
      <c r="AB28" s="7">
        <v>0.87</v>
      </c>
      <c r="AC28" s="7">
        <v>0.89</v>
      </c>
      <c r="AD28" s="7">
        <v>0.87</v>
      </c>
      <c r="AE28" s="7">
        <v>0.82</v>
      </c>
      <c r="AF28" s="7">
        <v>0.86</v>
      </c>
      <c r="AG28" s="7">
        <v>0.95</v>
      </c>
      <c r="AH28" s="7">
        <v>0.95</v>
      </c>
      <c r="AI28" s="7">
        <v>0.89</v>
      </c>
      <c r="AJ28" s="7">
        <v>0.73</v>
      </c>
      <c r="AK28" s="7">
        <v>0.88</v>
      </c>
      <c r="AL28" s="7">
        <v>0.91</v>
      </c>
      <c r="AM28" s="7">
        <v>0.86</v>
      </c>
      <c r="AN28" s="7">
        <v>0.94</v>
      </c>
      <c r="AO28" s="7">
        <v>0.8</v>
      </c>
      <c r="AP28" s="7">
        <v>0.9</v>
      </c>
      <c r="AQ28" s="7">
        <v>0.87</v>
      </c>
      <c r="AR28" s="7">
        <v>0.92</v>
      </c>
      <c r="AS28" s="7">
        <v>0.83</v>
      </c>
      <c r="AT28" s="7">
        <v>0.84</v>
      </c>
      <c r="AU28" s="7">
        <v>0.87</v>
      </c>
      <c r="AV28" s="7">
        <v>0.87</v>
      </c>
      <c r="AW28" s="7">
        <v>0.8</v>
      </c>
      <c r="AX28" s="7">
        <v>0.82</v>
      </c>
      <c r="AY28" s="7">
        <v>0.91</v>
      </c>
      <c r="AZ28" s="7">
        <v>0.92</v>
      </c>
      <c r="BA28" s="7">
        <v>0.83</v>
      </c>
      <c r="BB28" s="7">
        <v>0.86</v>
      </c>
      <c r="BC28" s="7">
        <v>0.82</v>
      </c>
      <c r="BD28" s="7">
        <v>0.83</v>
      </c>
      <c r="BE28" s="7">
        <v>0.94</v>
      </c>
      <c r="BF28" s="7">
        <v>0.86</v>
      </c>
      <c r="BG28" s="7">
        <v>0.91</v>
      </c>
      <c r="BH28" s="7">
        <v>0.82</v>
      </c>
      <c r="BI28" s="7">
        <v>0.97</v>
      </c>
      <c r="BJ28" s="7">
        <v>0.92</v>
      </c>
      <c r="BK28" s="7">
        <v>0.86</v>
      </c>
      <c r="BL28" s="7">
        <v>0.85</v>
      </c>
      <c r="BM28" s="7">
        <v>0.97</v>
      </c>
      <c r="BN28" s="7">
        <v>0.92</v>
      </c>
      <c r="BO28" s="7">
        <v>0.83</v>
      </c>
      <c r="BP28" s="7">
        <v>0.79</v>
      </c>
      <c r="BQ28" s="7">
        <v>0.94</v>
      </c>
      <c r="BR28" s="7">
        <v>0.95</v>
      </c>
      <c r="BS28" s="7">
        <v>0.96</v>
      </c>
      <c r="BT28" s="7">
        <v>0.91</v>
      </c>
      <c r="BU28" s="7">
        <v>0.97</v>
      </c>
      <c r="BV28" s="7">
        <v>0.88</v>
      </c>
      <c r="BW28" s="7">
        <v>0.96</v>
      </c>
      <c r="BX28" s="7">
        <v>0.85</v>
      </c>
      <c r="BY28" s="7">
        <v>0.86</v>
      </c>
      <c r="BZ28" s="7">
        <v>0.84</v>
      </c>
    </row>
    <row r="29" spans="1:78" x14ac:dyDescent="0.25">
      <c r="A29" t="s">
        <v>40</v>
      </c>
      <c r="B29">
        <v>28</v>
      </c>
      <c r="C29">
        <v>22</v>
      </c>
      <c r="D29">
        <v>5</v>
      </c>
      <c r="E29">
        <v>1</v>
      </c>
      <c r="F29">
        <v>7</v>
      </c>
      <c r="G29">
        <v>10</v>
      </c>
      <c r="H29">
        <v>11</v>
      </c>
      <c r="I29">
        <v>3</v>
      </c>
      <c r="J29">
        <v>10</v>
      </c>
      <c r="K29">
        <v>4</v>
      </c>
      <c r="L29">
        <v>12</v>
      </c>
      <c r="M29">
        <v>4</v>
      </c>
      <c r="N29">
        <v>4</v>
      </c>
      <c r="O29">
        <v>19</v>
      </c>
      <c r="P29">
        <v>0</v>
      </c>
      <c r="Q29">
        <v>2</v>
      </c>
      <c r="R29">
        <v>25</v>
      </c>
      <c r="S29">
        <v>12</v>
      </c>
      <c r="T29">
        <v>5</v>
      </c>
      <c r="U29">
        <v>10</v>
      </c>
      <c r="V29">
        <v>0</v>
      </c>
      <c r="W29">
        <v>0</v>
      </c>
      <c r="X29">
        <v>0</v>
      </c>
      <c r="Y29">
        <v>1</v>
      </c>
      <c r="Z29">
        <v>27</v>
      </c>
      <c r="AA29">
        <v>28</v>
      </c>
      <c r="AB29">
        <v>27</v>
      </c>
      <c r="AC29">
        <v>1</v>
      </c>
      <c r="AD29">
        <v>18</v>
      </c>
      <c r="AE29">
        <v>2</v>
      </c>
      <c r="AF29">
        <v>22</v>
      </c>
      <c r="AG29">
        <v>2</v>
      </c>
      <c r="AH29">
        <v>0</v>
      </c>
      <c r="AI29">
        <v>17</v>
      </c>
      <c r="AJ29">
        <v>4</v>
      </c>
      <c r="AK29">
        <v>4</v>
      </c>
      <c r="AL29">
        <v>12</v>
      </c>
      <c r="AM29">
        <v>11</v>
      </c>
      <c r="AN29">
        <v>0</v>
      </c>
      <c r="AO29">
        <v>1</v>
      </c>
      <c r="AP29">
        <v>7</v>
      </c>
      <c r="AQ29">
        <v>0</v>
      </c>
      <c r="AR29">
        <v>4</v>
      </c>
      <c r="AS29">
        <v>1</v>
      </c>
      <c r="AT29">
        <v>0</v>
      </c>
      <c r="AU29">
        <v>2</v>
      </c>
      <c r="AV29">
        <v>1</v>
      </c>
      <c r="AW29">
        <v>1</v>
      </c>
      <c r="AX29">
        <v>4</v>
      </c>
      <c r="AY29">
        <v>1</v>
      </c>
      <c r="AZ29">
        <v>0</v>
      </c>
      <c r="BA29">
        <v>0</v>
      </c>
      <c r="BB29">
        <v>0</v>
      </c>
      <c r="BC29">
        <v>7</v>
      </c>
      <c r="BD29">
        <v>2</v>
      </c>
      <c r="BE29">
        <v>4</v>
      </c>
      <c r="BF29">
        <v>24</v>
      </c>
      <c r="BG29">
        <v>14</v>
      </c>
      <c r="BH29">
        <v>14</v>
      </c>
      <c r="BI29">
        <v>10</v>
      </c>
      <c r="BJ29">
        <v>1</v>
      </c>
      <c r="BK29">
        <v>1</v>
      </c>
      <c r="BL29">
        <v>0</v>
      </c>
      <c r="BM29">
        <v>1</v>
      </c>
      <c r="BN29">
        <v>7</v>
      </c>
      <c r="BO29">
        <v>10</v>
      </c>
      <c r="BP29">
        <v>10</v>
      </c>
      <c r="BQ29">
        <v>3</v>
      </c>
      <c r="BR29">
        <v>4</v>
      </c>
      <c r="BS29">
        <v>3</v>
      </c>
      <c r="BT29">
        <v>2</v>
      </c>
      <c r="BU29">
        <v>4</v>
      </c>
      <c r="BV29">
        <v>1</v>
      </c>
      <c r="BW29">
        <v>3</v>
      </c>
      <c r="BX29">
        <v>13</v>
      </c>
      <c r="BY29">
        <v>13</v>
      </c>
      <c r="BZ29">
        <v>13</v>
      </c>
    </row>
    <row r="30" spans="1:78" x14ac:dyDescent="0.25">
      <c r="B30">
        <v>0</v>
      </c>
      <c r="C30">
        <v>0</v>
      </c>
      <c r="D30" s="7">
        <v>0.01</v>
      </c>
      <c r="E30">
        <v>0</v>
      </c>
      <c r="F30" s="7">
        <v>0.01</v>
      </c>
      <c r="G30">
        <v>0</v>
      </c>
      <c r="H30" s="7">
        <v>0.01</v>
      </c>
      <c r="I30">
        <v>0</v>
      </c>
      <c r="J30" s="7">
        <v>0.01</v>
      </c>
      <c r="K30">
        <v>0</v>
      </c>
      <c r="L30" s="7">
        <v>0.01</v>
      </c>
      <c r="M30">
        <v>0</v>
      </c>
      <c r="N30">
        <v>0</v>
      </c>
      <c r="O30" s="7">
        <v>0.03</v>
      </c>
      <c r="P30" t="s">
        <v>106</v>
      </c>
      <c r="Q30">
        <v>0</v>
      </c>
      <c r="R30" s="7">
        <v>0.01</v>
      </c>
      <c r="S30">
        <v>0</v>
      </c>
      <c r="T30">
        <v>0</v>
      </c>
      <c r="U30" s="7">
        <v>0.01</v>
      </c>
      <c r="V30" t="s">
        <v>106</v>
      </c>
      <c r="W30" t="s">
        <v>106</v>
      </c>
      <c r="X30" t="s">
        <v>106</v>
      </c>
      <c r="Y30">
        <v>0</v>
      </c>
      <c r="Z30" s="7">
        <v>0.01</v>
      </c>
      <c r="AA30">
        <v>0</v>
      </c>
      <c r="AB30" s="7">
        <v>0.01</v>
      </c>
      <c r="AC30">
        <v>0</v>
      </c>
      <c r="AD30">
        <v>0</v>
      </c>
      <c r="AE30">
        <v>0</v>
      </c>
      <c r="AF30">
        <v>0</v>
      </c>
      <c r="AG30">
        <v>0</v>
      </c>
      <c r="AH30" t="s">
        <v>106</v>
      </c>
      <c r="AI30">
        <v>0</v>
      </c>
      <c r="AJ30" s="7">
        <v>0.01</v>
      </c>
      <c r="AK30">
        <v>0</v>
      </c>
      <c r="AL30" s="7">
        <v>0.01</v>
      </c>
      <c r="AM30">
        <v>0</v>
      </c>
      <c r="AN30" t="s">
        <v>106</v>
      </c>
      <c r="AO30">
        <v>0</v>
      </c>
      <c r="AP30" s="7">
        <v>0.01</v>
      </c>
      <c r="AQ30" t="s">
        <v>106</v>
      </c>
      <c r="AR30" s="7">
        <v>0.01</v>
      </c>
      <c r="AS30">
        <v>0</v>
      </c>
      <c r="AT30" t="s">
        <v>106</v>
      </c>
      <c r="AU30">
        <v>0</v>
      </c>
      <c r="AV30">
        <v>0</v>
      </c>
      <c r="AW30" s="7">
        <v>0.01</v>
      </c>
      <c r="AX30" s="7">
        <v>0.01</v>
      </c>
      <c r="AY30">
        <v>0</v>
      </c>
      <c r="AZ30" t="s">
        <v>106</v>
      </c>
      <c r="BA30" t="s">
        <v>106</v>
      </c>
      <c r="BB30" t="s">
        <v>106</v>
      </c>
      <c r="BC30" s="7">
        <v>0.02</v>
      </c>
      <c r="BD30" s="7">
        <v>7.0000000000000007E-2</v>
      </c>
      <c r="BE30">
        <v>0</v>
      </c>
      <c r="BF30">
        <v>0</v>
      </c>
      <c r="BG30">
        <v>0</v>
      </c>
      <c r="BH30" s="7">
        <v>0.01</v>
      </c>
      <c r="BI30" s="7">
        <v>0.01</v>
      </c>
      <c r="BJ30">
        <v>0</v>
      </c>
      <c r="BK30">
        <v>0</v>
      </c>
      <c r="BL30" t="s">
        <v>106</v>
      </c>
      <c r="BM30">
        <v>0</v>
      </c>
      <c r="BN30">
        <v>0</v>
      </c>
      <c r="BO30">
        <v>0</v>
      </c>
      <c r="BP30" s="7">
        <v>0.01</v>
      </c>
      <c r="BQ30">
        <v>0</v>
      </c>
      <c r="BR30">
        <v>0</v>
      </c>
      <c r="BS30">
        <v>0</v>
      </c>
      <c r="BT30">
        <v>0</v>
      </c>
      <c r="BU30" s="7">
        <v>0.01</v>
      </c>
      <c r="BV30">
        <v>0</v>
      </c>
      <c r="BW30">
        <v>0</v>
      </c>
      <c r="BX30">
        <v>0</v>
      </c>
      <c r="BY30">
        <v>0</v>
      </c>
      <c r="BZ30">
        <v>0</v>
      </c>
    </row>
    <row r="31" spans="1:78" x14ac:dyDescent="0.25">
      <c r="A31" t="s">
        <v>41</v>
      </c>
      <c r="B31">
        <v>43</v>
      </c>
      <c r="C31">
        <v>36</v>
      </c>
      <c r="D31">
        <v>4</v>
      </c>
      <c r="E31">
        <v>2</v>
      </c>
      <c r="F31">
        <v>9</v>
      </c>
      <c r="G31">
        <v>20</v>
      </c>
      <c r="H31">
        <v>14</v>
      </c>
      <c r="I31">
        <v>8</v>
      </c>
      <c r="J31">
        <v>10</v>
      </c>
      <c r="K31">
        <v>8</v>
      </c>
      <c r="L31">
        <v>17</v>
      </c>
      <c r="M31">
        <v>8</v>
      </c>
      <c r="N31">
        <v>9</v>
      </c>
      <c r="O31">
        <v>15</v>
      </c>
      <c r="P31">
        <v>11</v>
      </c>
      <c r="Q31">
        <v>3</v>
      </c>
      <c r="R31">
        <v>40</v>
      </c>
      <c r="S31">
        <v>24</v>
      </c>
      <c r="T31">
        <v>9</v>
      </c>
      <c r="U31">
        <v>9</v>
      </c>
      <c r="V31">
        <v>0</v>
      </c>
      <c r="W31">
        <v>0</v>
      </c>
      <c r="X31">
        <v>0</v>
      </c>
      <c r="Y31">
        <v>7</v>
      </c>
      <c r="Z31">
        <v>36</v>
      </c>
      <c r="AA31">
        <v>43</v>
      </c>
      <c r="AB31">
        <v>36</v>
      </c>
      <c r="AC31">
        <v>6</v>
      </c>
      <c r="AD31">
        <v>22</v>
      </c>
      <c r="AE31">
        <v>14</v>
      </c>
      <c r="AF31">
        <v>33</v>
      </c>
      <c r="AG31">
        <v>5</v>
      </c>
      <c r="AH31">
        <v>0</v>
      </c>
      <c r="AI31">
        <v>24</v>
      </c>
      <c r="AJ31">
        <v>7</v>
      </c>
      <c r="AK31">
        <v>9</v>
      </c>
      <c r="AL31">
        <v>12</v>
      </c>
      <c r="AM31">
        <v>20</v>
      </c>
      <c r="AN31">
        <v>0</v>
      </c>
      <c r="AO31">
        <v>11</v>
      </c>
      <c r="AP31">
        <v>5</v>
      </c>
      <c r="AQ31">
        <v>1</v>
      </c>
      <c r="AR31">
        <v>11</v>
      </c>
      <c r="AS31">
        <v>1</v>
      </c>
      <c r="AT31">
        <v>1</v>
      </c>
      <c r="AU31">
        <v>2</v>
      </c>
      <c r="AV31">
        <v>1</v>
      </c>
      <c r="AW31">
        <v>0</v>
      </c>
      <c r="AX31">
        <v>4</v>
      </c>
      <c r="AY31">
        <v>4</v>
      </c>
      <c r="AZ31">
        <v>0</v>
      </c>
      <c r="BA31">
        <v>2</v>
      </c>
      <c r="BB31">
        <v>5</v>
      </c>
      <c r="BC31">
        <v>6</v>
      </c>
      <c r="BD31">
        <v>0</v>
      </c>
      <c r="BE31">
        <v>8</v>
      </c>
      <c r="BF31">
        <v>35</v>
      </c>
      <c r="BG31">
        <v>13</v>
      </c>
      <c r="BH31">
        <v>30</v>
      </c>
      <c r="BI31">
        <v>4</v>
      </c>
      <c r="BJ31">
        <v>4</v>
      </c>
      <c r="BK31">
        <v>2</v>
      </c>
      <c r="BL31">
        <v>1</v>
      </c>
      <c r="BM31">
        <v>2</v>
      </c>
      <c r="BN31">
        <v>10</v>
      </c>
      <c r="BO31">
        <v>11</v>
      </c>
      <c r="BP31">
        <v>20</v>
      </c>
      <c r="BQ31">
        <v>7</v>
      </c>
      <c r="BR31">
        <v>9</v>
      </c>
      <c r="BS31">
        <v>9</v>
      </c>
      <c r="BT31">
        <v>5</v>
      </c>
      <c r="BU31">
        <v>3</v>
      </c>
      <c r="BV31">
        <v>2</v>
      </c>
      <c r="BW31">
        <v>6</v>
      </c>
      <c r="BX31">
        <v>17</v>
      </c>
      <c r="BY31">
        <v>15</v>
      </c>
      <c r="BZ31">
        <v>16</v>
      </c>
    </row>
    <row r="32" spans="1:78" x14ac:dyDescent="0.25">
      <c r="B32" s="7">
        <v>0.01</v>
      </c>
      <c r="C32" s="7">
        <v>0.01</v>
      </c>
      <c r="D32" s="7">
        <v>0.01</v>
      </c>
      <c r="E32" s="7">
        <v>0.01</v>
      </c>
      <c r="F32" s="7">
        <v>0.01</v>
      </c>
      <c r="G32" s="7">
        <v>0.01</v>
      </c>
      <c r="H32" s="7">
        <v>0.01</v>
      </c>
      <c r="I32" s="7">
        <v>0.01</v>
      </c>
      <c r="J32" s="7">
        <v>0.01</v>
      </c>
      <c r="K32" s="7">
        <v>0.01</v>
      </c>
      <c r="L32" s="7">
        <v>0.01</v>
      </c>
      <c r="M32">
        <v>0</v>
      </c>
      <c r="N32">
        <v>0</v>
      </c>
      <c r="O32" s="7">
        <v>0.02</v>
      </c>
      <c r="P32" s="7">
        <v>0.06</v>
      </c>
      <c r="Q32">
        <v>0</v>
      </c>
      <c r="R32" s="7">
        <v>0.01</v>
      </c>
      <c r="S32" s="7">
        <v>0.01</v>
      </c>
      <c r="T32" s="7">
        <v>0.01</v>
      </c>
      <c r="U32" s="7">
        <v>0.01</v>
      </c>
      <c r="V32" t="s">
        <v>108</v>
      </c>
      <c r="W32" t="s">
        <v>108</v>
      </c>
      <c r="X32" t="s">
        <v>108</v>
      </c>
      <c r="Y32" s="7">
        <v>0.01</v>
      </c>
      <c r="Z32" s="7">
        <v>0.01</v>
      </c>
      <c r="AA32" s="7">
        <v>0.01</v>
      </c>
      <c r="AB32" s="7">
        <v>0.01</v>
      </c>
      <c r="AC32" s="7">
        <v>0.01</v>
      </c>
      <c r="AD32">
        <v>0</v>
      </c>
      <c r="AE32" s="7">
        <v>0.03</v>
      </c>
      <c r="AF32" s="7">
        <v>0.01</v>
      </c>
      <c r="AG32" s="7">
        <v>0.01</v>
      </c>
      <c r="AH32" t="s">
        <v>108</v>
      </c>
      <c r="AI32" s="7">
        <v>0.01</v>
      </c>
      <c r="AJ32" s="7">
        <v>0.01</v>
      </c>
      <c r="AK32" s="7">
        <v>0.01</v>
      </c>
      <c r="AL32">
        <v>0</v>
      </c>
      <c r="AM32" s="7">
        <v>0.01</v>
      </c>
      <c r="AN32" t="s">
        <v>108</v>
      </c>
      <c r="AO32" s="7">
        <v>0.02</v>
      </c>
      <c r="AP32" s="7">
        <v>0.01</v>
      </c>
      <c r="AQ32">
        <v>0</v>
      </c>
      <c r="AR32" s="7">
        <v>0.02</v>
      </c>
      <c r="AS32">
        <v>0</v>
      </c>
      <c r="AT32">
        <v>0</v>
      </c>
      <c r="AU32">
        <v>0</v>
      </c>
      <c r="AV32">
        <v>0</v>
      </c>
      <c r="AW32" t="s">
        <v>108</v>
      </c>
      <c r="AX32" s="7">
        <v>0.01</v>
      </c>
      <c r="AY32" s="7">
        <v>0.01</v>
      </c>
      <c r="AZ32">
        <v>0</v>
      </c>
      <c r="BA32" s="7">
        <v>0.01</v>
      </c>
      <c r="BB32" s="7">
        <v>0.01</v>
      </c>
      <c r="BC32" s="7">
        <v>0.02</v>
      </c>
      <c r="BD32" t="s">
        <v>108</v>
      </c>
      <c r="BE32" s="7">
        <v>0.01</v>
      </c>
      <c r="BF32" s="7">
        <v>0.01</v>
      </c>
      <c r="BG32">
        <v>0</v>
      </c>
      <c r="BH32" s="7">
        <v>0.01</v>
      </c>
      <c r="BI32">
        <v>0</v>
      </c>
      <c r="BJ32">
        <v>0</v>
      </c>
      <c r="BK32">
        <v>0</v>
      </c>
      <c r="BL32" s="7">
        <v>0.01</v>
      </c>
      <c r="BM32">
        <v>0</v>
      </c>
      <c r="BN32" s="7">
        <v>0.01</v>
      </c>
      <c r="BO32" s="7">
        <v>0.01</v>
      </c>
      <c r="BP32" s="7">
        <v>0.02</v>
      </c>
      <c r="BQ32" s="7">
        <v>0.01</v>
      </c>
      <c r="BR32" s="7">
        <v>0.01</v>
      </c>
      <c r="BS32" s="7">
        <v>0.01</v>
      </c>
      <c r="BT32" s="7">
        <v>0.01</v>
      </c>
      <c r="BU32" s="7">
        <v>0.01</v>
      </c>
      <c r="BV32" s="7">
        <v>0.01</v>
      </c>
      <c r="BW32" s="7">
        <v>0.01</v>
      </c>
      <c r="BX32">
        <v>0</v>
      </c>
      <c r="BY32">
        <v>0</v>
      </c>
      <c r="BZ32">
        <v>0</v>
      </c>
    </row>
  </sheetData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1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225</v>
      </c>
    </row>
    <row r="2" spans="1:78" x14ac:dyDescent="0.25">
      <c r="A2" t="s">
        <v>117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525</v>
      </c>
      <c r="C8">
        <v>447</v>
      </c>
      <c r="D8">
        <v>50</v>
      </c>
      <c r="E8">
        <v>28</v>
      </c>
      <c r="F8">
        <v>119</v>
      </c>
      <c r="G8">
        <v>212</v>
      </c>
      <c r="H8">
        <v>194</v>
      </c>
      <c r="I8">
        <v>97</v>
      </c>
      <c r="J8">
        <v>147</v>
      </c>
      <c r="K8">
        <v>101</v>
      </c>
      <c r="L8">
        <v>180</v>
      </c>
      <c r="M8">
        <v>202</v>
      </c>
      <c r="N8">
        <v>235</v>
      </c>
      <c r="O8">
        <v>73</v>
      </c>
      <c r="P8">
        <v>15</v>
      </c>
      <c r="Q8">
        <v>118</v>
      </c>
      <c r="R8">
        <v>407</v>
      </c>
      <c r="S8">
        <v>282</v>
      </c>
      <c r="T8">
        <v>101</v>
      </c>
      <c r="U8">
        <v>129</v>
      </c>
      <c r="V8">
        <v>328</v>
      </c>
      <c r="W8">
        <v>50</v>
      </c>
      <c r="X8">
        <v>139</v>
      </c>
      <c r="Y8">
        <v>0</v>
      </c>
      <c r="Z8">
        <v>525</v>
      </c>
      <c r="AA8">
        <v>508</v>
      </c>
      <c r="AB8">
        <v>508</v>
      </c>
      <c r="AC8">
        <v>42</v>
      </c>
      <c r="AD8">
        <v>388</v>
      </c>
      <c r="AE8">
        <v>70</v>
      </c>
      <c r="AF8">
        <v>361</v>
      </c>
      <c r="AG8">
        <v>6</v>
      </c>
      <c r="AH8">
        <v>37</v>
      </c>
      <c r="AI8">
        <v>289</v>
      </c>
      <c r="AJ8">
        <v>108</v>
      </c>
      <c r="AK8">
        <v>140</v>
      </c>
      <c r="AL8">
        <v>92</v>
      </c>
      <c r="AM8">
        <v>306</v>
      </c>
      <c r="AN8">
        <v>28</v>
      </c>
      <c r="AO8">
        <v>95</v>
      </c>
      <c r="AP8">
        <v>52</v>
      </c>
      <c r="AQ8">
        <v>27</v>
      </c>
      <c r="AR8">
        <v>54</v>
      </c>
      <c r="AS8">
        <v>34</v>
      </c>
      <c r="AT8">
        <v>55</v>
      </c>
      <c r="AU8">
        <v>18</v>
      </c>
      <c r="AV8">
        <v>52</v>
      </c>
      <c r="AW8">
        <v>16</v>
      </c>
      <c r="AX8">
        <v>33</v>
      </c>
      <c r="AY8">
        <v>53</v>
      </c>
      <c r="AZ8">
        <v>51</v>
      </c>
      <c r="BA8">
        <v>24</v>
      </c>
      <c r="BB8">
        <v>34</v>
      </c>
      <c r="BC8">
        <v>21</v>
      </c>
      <c r="BD8">
        <v>1</v>
      </c>
      <c r="BE8">
        <v>61</v>
      </c>
      <c r="BF8">
        <v>464</v>
      </c>
      <c r="BG8">
        <v>160</v>
      </c>
      <c r="BH8">
        <v>365</v>
      </c>
      <c r="BI8">
        <v>52</v>
      </c>
      <c r="BJ8">
        <v>40</v>
      </c>
      <c r="BK8">
        <v>41</v>
      </c>
      <c r="BL8">
        <v>11</v>
      </c>
      <c r="BM8">
        <v>33</v>
      </c>
      <c r="BN8">
        <v>98</v>
      </c>
      <c r="BO8">
        <v>211</v>
      </c>
      <c r="BP8">
        <v>183</v>
      </c>
      <c r="BQ8">
        <v>49</v>
      </c>
      <c r="BR8">
        <v>88</v>
      </c>
      <c r="BS8">
        <v>85</v>
      </c>
      <c r="BT8">
        <v>35</v>
      </c>
      <c r="BU8">
        <v>31</v>
      </c>
      <c r="BV8">
        <v>17</v>
      </c>
      <c r="BW8">
        <v>34</v>
      </c>
      <c r="BX8">
        <v>376</v>
      </c>
      <c r="BY8">
        <v>368</v>
      </c>
      <c r="BZ8">
        <v>335</v>
      </c>
    </row>
    <row r="9" spans="1:78" x14ac:dyDescent="0.25">
      <c r="A9" t="s">
        <v>103</v>
      </c>
      <c r="B9">
        <v>515</v>
      </c>
      <c r="C9">
        <v>435</v>
      </c>
      <c r="D9">
        <v>51</v>
      </c>
      <c r="E9">
        <v>29</v>
      </c>
      <c r="F9">
        <v>119</v>
      </c>
      <c r="G9">
        <v>240</v>
      </c>
      <c r="H9">
        <v>156</v>
      </c>
      <c r="I9">
        <v>115</v>
      </c>
      <c r="J9">
        <v>172</v>
      </c>
      <c r="K9">
        <v>109</v>
      </c>
      <c r="L9">
        <v>119</v>
      </c>
      <c r="M9">
        <v>157</v>
      </c>
      <c r="N9">
        <v>271</v>
      </c>
      <c r="O9">
        <v>73</v>
      </c>
      <c r="P9">
        <v>14</v>
      </c>
      <c r="Q9">
        <v>98</v>
      </c>
      <c r="R9">
        <v>417</v>
      </c>
      <c r="S9">
        <v>294</v>
      </c>
      <c r="T9">
        <v>104</v>
      </c>
      <c r="U9">
        <v>106</v>
      </c>
      <c r="V9">
        <v>360</v>
      </c>
      <c r="W9">
        <v>41</v>
      </c>
      <c r="X9">
        <v>107</v>
      </c>
      <c r="Y9">
        <v>0</v>
      </c>
      <c r="Z9">
        <v>515</v>
      </c>
      <c r="AA9">
        <v>498</v>
      </c>
      <c r="AB9">
        <v>498</v>
      </c>
      <c r="AC9">
        <v>40</v>
      </c>
      <c r="AD9">
        <v>378</v>
      </c>
      <c r="AE9">
        <v>72</v>
      </c>
      <c r="AF9">
        <v>350</v>
      </c>
      <c r="AG9">
        <v>6</v>
      </c>
      <c r="AH9">
        <v>39</v>
      </c>
      <c r="AI9">
        <v>300</v>
      </c>
      <c r="AJ9">
        <v>96</v>
      </c>
      <c r="AK9">
        <v>132</v>
      </c>
      <c r="AL9">
        <v>94</v>
      </c>
      <c r="AM9">
        <v>291</v>
      </c>
      <c r="AN9">
        <v>29</v>
      </c>
      <c r="AO9">
        <v>97</v>
      </c>
      <c r="AP9">
        <v>52</v>
      </c>
      <c r="AQ9">
        <v>27</v>
      </c>
      <c r="AR9">
        <v>59</v>
      </c>
      <c r="AS9">
        <v>35</v>
      </c>
      <c r="AT9">
        <v>49</v>
      </c>
      <c r="AU9">
        <v>17</v>
      </c>
      <c r="AV9">
        <v>45</v>
      </c>
      <c r="AW9">
        <v>16</v>
      </c>
      <c r="AX9">
        <v>34</v>
      </c>
      <c r="AY9">
        <v>52</v>
      </c>
      <c r="AZ9">
        <v>49</v>
      </c>
      <c r="BA9">
        <v>26</v>
      </c>
      <c r="BB9">
        <v>33</v>
      </c>
      <c r="BC9">
        <v>21</v>
      </c>
      <c r="BD9">
        <v>1</v>
      </c>
      <c r="BE9">
        <v>67</v>
      </c>
      <c r="BF9">
        <v>448</v>
      </c>
      <c r="BG9">
        <v>165</v>
      </c>
      <c r="BH9">
        <v>350</v>
      </c>
      <c r="BI9">
        <v>60</v>
      </c>
      <c r="BJ9">
        <v>41</v>
      </c>
      <c r="BK9">
        <v>37</v>
      </c>
      <c r="BL9">
        <v>11</v>
      </c>
      <c r="BM9">
        <v>39</v>
      </c>
      <c r="BN9">
        <v>103</v>
      </c>
      <c r="BO9">
        <v>196</v>
      </c>
      <c r="BP9">
        <v>177</v>
      </c>
      <c r="BQ9">
        <v>51</v>
      </c>
      <c r="BR9">
        <v>99</v>
      </c>
      <c r="BS9">
        <v>94</v>
      </c>
      <c r="BT9">
        <v>34</v>
      </c>
      <c r="BU9">
        <v>38</v>
      </c>
      <c r="BV9">
        <v>16</v>
      </c>
      <c r="BW9">
        <v>37</v>
      </c>
      <c r="BX9">
        <v>360</v>
      </c>
      <c r="BY9">
        <v>352</v>
      </c>
      <c r="BZ9">
        <v>320</v>
      </c>
    </row>
    <row r="10" spans="1:78" x14ac:dyDescent="0.25">
      <c r="A10" t="s">
        <v>104</v>
      </c>
    </row>
    <row r="11" spans="1:78" x14ac:dyDescent="0.25">
      <c r="A11" t="s">
        <v>217</v>
      </c>
      <c r="B11">
        <v>27</v>
      </c>
      <c r="C11">
        <v>25</v>
      </c>
      <c r="D11">
        <v>2</v>
      </c>
      <c r="E11">
        <v>0</v>
      </c>
      <c r="F11">
        <v>7</v>
      </c>
      <c r="G11">
        <v>10</v>
      </c>
      <c r="H11">
        <v>10</v>
      </c>
      <c r="I11">
        <v>11</v>
      </c>
      <c r="J11">
        <v>9</v>
      </c>
      <c r="K11">
        <v>4</v>
      </c>
      <c r="L11">
        <v>3</v>
      </c>
      <c r="M11">
        <v>6</v>
      </c>
      <c r="N11">
        <v>19</v>
      </c>
      <c r="O11">
        <v>2</v>
      </c>
      <c r="P11">
        <v>0</v>
      </c>
      <c r="Q11">
        <v>4</v>
      </c>
      <c r="R11">
        <v>22</v>
      </c>
      <c r="S11">
        <v>21</v>
      </c>
      <c r="T11">
        <v>2</v>
      </c>
      <c r="U11">
        <v>3</v>
      </c>
      <c r="V11">
        <v>18</v>
      </c>
      <c r="W11">
        <v>5</v>
      </c>
      <c r="X11">
        <v>4</v>
      </c>
      <c r="Y11">
        <v>0</v>
      </c>
      <c r="Z11">
        <v>27</v>
      </c>
      <c r="AA11">
        <v>25</v>
      </c>
      <c r="AB11">
        <v>25</v>
      </c>
      <c r="AC11">
        <v>4</v>
      </c>
      <c r="AD11">
        <v>19</v>
      </c>
      <c r="AE11">
        <v>2</v>
      </c>
      <c r="AF11">
        <v>19</v>
      </c>
      <c r="AG11">
        <v>0</v>
      </c>
      <c r="AH11">
        <v>6</v>
      </c>
      <c r="AI11">
        <v>20</v>
      </c>
      <c r="AJ11">
        <v>4</v>
      </c>
      <c r="AK11">
        <v>5</v>
      </c>
      <c r="AL11">
        <v>10</v>
      </c>
      <c r="AM11">
        <v>15</v>
      </c>
      <c r="AN11">
        <v>2</v>
      </c>
      <c r="AO11">
        <v>0</v>
      </c>
      <c r="AP11">
        <v>1</v>
      </c>
      <c r="AQ11">
        <v>4</v>
      </c>
      <c r="AR11">
        <v>0</v>
      </c>
      <c r="AS11">
        <v>0</v>
      </c>
      <c r="AT11">
        <v>4</v>
      </c>
      <c r="AU11">
        <v>0</v>
      </c>
      <c r="AV11">
        <v>2</v>
      </c>
      <c r="AW11">
        <v>1</v>
      </c>
      <c r="AX11">
        <v>1</v>
      </c>
      <c r="AY11">
        <v>4</v>
      </c>
      <c r="AZ11">
        <v>4</v>
      </c>
      <c r="BA11">
        <v>1</v>
      </c>
      <c r="BB11">
        <v>1</v>
      </c>
      <c r="BC11">
        <v>2</v>
      </c>
      <c r="BD11">
        <v>0</v>
      </c>
      <c r="BE11">
        <v>6</v>
      </c>
      <c r="BF11">
        <v>20</v>
      </c>
      <c r="BG11">
        <v>11</v>
      </c>
      <c r="BH11">
        <v>16</v>
      </c>
      <c r="BI11">
        <v>5</v>
      </c>
      <c r="BJ11">
        <v>2</v>
      </c>
      <c r="BK11">
        <v>4</v>
      </c>
      <c r="BL11">
        <v>0</v>
      </c>
      <c r="BM11">
        <v>7</v>
      </c>
      <c r="BN11">
        <v>6</v>
      </c>
      <c r="BO11">
        <v>12</v>
      </c>
      <c r="BP11">
        <v>1</v>
      </c>
      <c r="BQ11">
        <v>5</v>
      </c>
      <c r="BR11">
        <v>12</v>
      </c>
      <c r="BS11">
        <v>11</v>
      </c>
      <c r="BT11">
        <v>0</v>
      </c>
      <c r="BU11">
        <v>6</v>
      </c>
      <c r="BV11">
        <v>1</v>
      </c>
      <c r="BW11">
        <v>5</v>
      </c>
      <c r="BX11">
        <v>22</v>
      </c>
      <c r="BY11">
        <v>22</v>
      </c>
      <c r="BZ11">
        <v>22</v>
      </c>
    </row>
    <row r="12" spans="1:78" x14ac:dyDescent="0.25">
      <c r="B12" s="7">
        <v>0.05</v>
      </c>
      <c r="C12" s="7">
        <v>0.06</v>
      </c>
      <c r="D12" s="7">
        <v>0.04</v>
      </c>
      <c r="E12" t="s">
        <v>108</v>
      </c>
      <c r="F12" s="7">
        <v>0.06</v>
      </c>
      <c r="G12" s="7">
        <v>0.04</v>
      </c>
      <c r="H12" s="7">
        <v>0.06</v>
      </c>
      <c r="I12" s="7">
        <v>0.09</v>
      </c>
      <c r="J12" s="7">
        <v>0.05</v>
      </c>
      <c r="K12" s="7">
        <v>0.03</v>
      </c>
      <c r="L12" s="7">
        <v>0.03</v>
      </c>
      <c r="M12" s="7">
        <v>0.04</v>
      </c>
      <c r="N12" s="7">
        <v>7.0000000000000007E-2</v>
      </c>
      <c r="O12" s="7">
        <v>0.03</v>
      </c>
      <c r="P12" t="s">
        <v>108</v>
      </c>
      <c r="Q12" s="7">
        <v>0.04</v>
      </c>
      <c r="R12" s="7">
        <v>0.05</v>
      </c>
      <c r="S12" s="7">
        <v>7.0000000000000007E-2</v>
      </c>
      <c r="T12" s="7">
        <v>0.02</v>
      </c>
      <c r="U12" s="7">
        <v>0.03</v>
      </c>
      <c r="V12" s="7">
        <v>0.05</v>
      </c>
      <c r="W12" s="7">
        <v>0.12</v>
      </c>
      <c r="X12" s="7">
        <v>0.04</v>
      </c>
      <c r="Y12" t="s">
        <v>108</v>
      </c>
      <c r="Z12" s="7">
        <v>0.05</v>
      </c>
      <c r="AA12" s="7">
        <v>0.05</v>
      </c>
      <c r="AB12" s="7">
        <v>0.05</v>
      </c>
      <c r="AC12" s="7">
        <v>0.09</v>
      </c>
      <c r="AD12" s="7">
        <v>0.05</v>
      </c>
      <c r="AE12" s="7">
        <v>0.03</v>
      </c>
      <c r="AF12" s="7">
        <v>0.05</v>
      </c>
      <c r="AG12" t="s">
        <v>108</v>
      </c>
      <c r="AH12" s="7">
        <v>0.15</v>
      </c>
      <c r="AI12" s="7">
        <v>7.0000000000000007E-2</v>
      </c>
      <c r="AJ12" s="7">
        <v>0.04</v>
      </c>
      <c r="AK12" s="7">
        <v>0.04</v>
      </c>
      <c r="AL12" s="7">
        <v>0.1</v>
      </c>
      <c r="AM12" s="7">
        <v>0.05</v>
      </c>
      <c r="AN12" s="7">
        <v>7.0000000000000007E-2</v>
      </c>
      <c r="AO12" t="s">
        <v>108</v>
      </c>
      <c r="AP12" s="7">
        <v>0.03</v>
      </c>
      <c r="AQ12" s="7">
        <v>0.17</v>
      </c>
      <c r="AR12" t="s">
        <v>108</v>
      </c>
      <c r="AS12" t="s">
        <v>108</v>
      </c>
      <c r="AT12" s="7">
        <v>0.09</v>
      </c>
      <c r="AU12" t="s">
        <v>108</v>
      </c>
      <c r="AV12" s="7">
        <v>0.05</v>
      </c>
      <c r="AW12" s="7">
        <v>0.04</v>
      </c>
      <c r="AX12" s="7">
        <v>0.04</v>
      </c>
      <c r="AY12" s="7">
        <v>0.08</v>
      </c>
      <c r="AZ12" s="7">
        <v>0.08</v>
      </c>
      <c r="BA12" s="7">
        <v>0.05</v>
      </c>
      <c r="BB12" s="7">
        <v>0.04</v>
      </c>
      <c r="BC12" s="7">
        <v>0.08</v>
      </c>
      <c r="BD12" t="s">
        <v>108</v>
      </c>
      <c r="BE12" s="7">
        <v>0.09</v>
      </c>
      <c r="BF12" s="7">
        <v>0.05</v>
      </c>
      <c r="BG12" s="7">
        <v>0.06</v>
      </c>
      <c r="BH12" s="7">
        <v>0.05</v>
      </c>
      <c r="BI12" s="7">
        <v>0.08</v>
      </c>
      <c r="BJ12" s="7">
        <v>0.05</v>
      </c>
      <c r="BK12" s="7">
        <v>0.09</v>
      </c>
      <c r="BL12" t="s">
        <v>108</v>
      </c>
      <c r="BM12" s="7">
        <v>0.18</v>
      </c>
      <c r="BN12" s="7">
        <v>0.06</v>
      </c>
      <c r="BO12" s="7">
        <v>0.06</v>
      </c>
      <c r="BP12" s="7">
        <v>0.01</v>
      </c>
      <c r="BQ12" s="7">
        <v>0.1</v>
      </c>
      <c r="BR12" s="7">
        <v>0.12</v>
      </c>
      <c r="BS12" s="7">
        <v>0.12</v>
      </c>
      <c r="BT12" t="s">
        <v>108</v>
      </c>
      <c r="BU12" s="7">
        <v>0.17</v>
      </c>
      <c r="BV12" s="7">
        <v>0.04</v>
      </c>
      <c r="BW12" s="7">
        <v>0.12</v>
      </c>
      <c r="BX12" s="7">
        <v>0.06</v>
      </c>
      <c r="BY12" s="7">
        <v>0.06</v>
      </c>
      <c r="BZ12" s="7">
        <v>7.0000000000000007E-2</v>
      </c>
    </row>
    <row r="13" spans="1:78" x14ac:dyDescent="0.25">
      <c r="A13" t="s">
        <v>218</v>
      </c>
      <c r="B13">
        <v>152</v>
      </c>
      <c r="C13">
        <v>132</v>
      </c>
      <c r="D13">
        <v>16</v>
      </c>
      <c r="E13">
        <v>5</v>
      </c>
      <c r="F13">
        <v>34</v>
      </c>
      <c r="G13">
        <v>70</v>
      </c>
      <c r="H13">
        <v>48</v>
      </c>
      <c r="I13">
        <v>31</v>
      </c>
      <c r="J13">
        <v>50</v>
      </c>
      <c r="K13">
        <v>39</v>
      </c>
      <c r="L13">
        <v>32</v>
      </c>
      <c r="M13">
        <v>44</v>
      </c>
      <c r="N13">
        <v>83</v>
      </c>
      <c r="O13">
        <v>18</v>
      </c>
      <c r="P13">
        <v>7</v>
      </c>
      <c r="Q13">
        <v>23</v>
      </c>
      <c r="R13">
        <v>129</v>
      </c>
      <c r="S13">
        <v>95</v>
      </c>
      <c r="T13">
        <v>30</v>
      </c>
      <c r="U13">
        <v>26</v>
      </c>
      <c r="V13">
        <v>114</v>
      </c>
      <c r="W13">
        <v>15</v>
      </c>
      <c r="X13">
        <v>21</v>
      </c>
      <c r="Y13">
        <v>0</v>
      </c>
      <c r="Z13">
        <v>152</v>
      </c>
      <c r="AA13">
        <v>147</v>
      </c>
      <c r="AB13">
        <v>147</v>
      </c>
      <c r="AC13">
        <v>14</v>
      </c>
      <c r="AD13">
        <v>120</v>
      </c>
      <c r="AE13">
        <v>7</v>
      </c>
      <c r="AF13">
        <v>128</v>
      </c>
      <c r="AG13">
        <v>3</v>
      </c>
      <c r="AH13">
        <v>13</v>
      </c>
      <c r="AI13">
        <v>94</v>
      </c>
      <c r="AJ13">
        <v>28</v>
      </c>
      <c r="AK13">
        <v>39</v>
      </c>
      <c r="AL13">
        <v>35</v>
      </c>
      <c r="AM13">
        <v>93</v>
      </c>
      <c r="AN13">
        <v>14</v>
      </c>
      <c r="AO13">
        <v>10</v>
      </c>
      <c r="AP13">
        <v>19</v>
      </c>
      <c r="AQ13">
        <v>9</v>
      </c>
      <c r="AR13">
        <v>25</v>
      </c>
      <c r="AS13">
        <v>13</v>
      </c>
      <c r="AT13">
        <v>11</v>
      </c>
      <c r="AU13">
        <v>6</v>
      </c>
      <c r="AV13">
        <v>16</v>
      </c>
      <c r="AW13">
        <v>3</v>
      </c>
      <c r="AX13">
        <v>11</v>
      </c>
      <c r="AY13">
        <v>10</v>
      </c>
      <c r="AZ13">
        <v>9</v>
      </c>
      <c r="BA13">
        <v>6</v>
      </c>
      <c r="BB13">
        <v>7</v>
      </c>
      <c r="BC13">
        <v>6</v>
      </c>
      <c r="BD13">
        <v>1</v>
      </c>
      <c r="BE13">
        <v>24</v>
      </c>
      <c r="BF13">
        <v>129</v>
      </c>
      <c r="BG13">
        <v>58</v>
      </c>
      <c r="BH13">
        <v>95</v>
      </c>
      <c r="BI13">
        <v>22</v>
      </c>
      <c r="BJ13">
        <v>10</v>
      </c>
      <c r="BK13">
        <v>15</v>
      </c>
      <c r="BL13">
        <v>4</v>
      </c>
      <c r="BM13">
        <v>14</v>
      </c>
      <c r="BN13">
        <v>47</v>
      </c>
      <c r="BO13">
        <v>59</v>
      </c>
      <c r="BP13">
        <v>33</v>
      </c>
      <c r="BQ13">
        <v>27</v>
      </c>
      <c r="BR13">
        <v>43</v>
      </c>
      <c r="BS13">
        <v>41</v>
      </c>
      <c r="BT13">
        <v>17</v>
      </c>
      <c r="BU13">
        <v>10</v>
      </c>
      <c r="BV13">
        <v>8</v>
      </c>
      <c r="BW13">
        <v>19</v>
      </c>
      <c r="BX13">
        <v>116</v>
      </c>
      <c r="BY13">
        <v>111</v>
      </c>
      <c r="BZ13">
        <v>108</v>
      </c>
    </row>
    <row r="14" spans="1:78" x14ac:dyDescent="0.25">
      <c r="B14" s="7">
        <v>0.3</v>
      </c>
      <c r="C14" s="7">
        <v>0.3</v>
      </c>
      <c r="D14" s="7">
        <v>0.3</v>
      </c>
      <c r="E14" s="7">
        <v>0.18</v>
      </c>
      <c r="F14" s="7">
        <v>0.28999999999999998</v>
      </c>
      <c r="G14" s="7">
        <v>0.28999999999999998</v>
      </c>
      <c r="H14" s="7">
        <v>0.31</v>
      </c>
      <c r="I14" s="7">
        <v>0.27</v>
      </c>
      <c r="J14" s="7">
        <v>0.28999999999999998</v>
      </c>
      <c r="K14" s="7">
        <v>0.36</v>
      </c>
      <c r="L14" s="7">
        <v>0.27</v>
      </c>
      <c r="M14" s="7">
        <v>0.28000000000000003</v>
      </c>
      <c r="N14" s="7">
        <v>0.31</v>
      </c>
      <c r="O14" s="7">
        <v>0.25</v>
      </c>
      <c r="P14" s="7">
        <v>0.52</v>
      </c>
      <c r="Q14" s="7">
        <v>0.24</v>
      </c>
      <c r="R14" s="7">
        <v>0.31</v>
      </c>
      <c r="S14" s="7">
        <v>0.32</v>
      </c>
      <c r="T14" s="7">
        <v>0.28999999999999998</v>
      </c>
      <c r="U14" s="7">
        <v>0.24</v>
      </c>
      <c r="V14" s="7">
        <v>0.32</v>
      </c>
      <c r="W14" s="7">
        <v>0.36</v>
      </c>
      <c r="X14" s="7">
        <v>0.2</v>
      </c>
      <c r="Y14" t="s">
        <v>108</v>
      </c>
      <c r="Z14" s="7">
        <v>0.3</v>
      </c>
      <c r="AA14" s="7">
        <v>0.28999999999999998</v>
      </c>
      <c r="AB14" s="7">
        <v>0.28999999999999998</v>
      </c>
      <c r="AC14" s="7">
        <v>0.35</v>
      </c>
      <c r="AD14" s="7">
        <v>0.32</v>
      </c>
      <c r="AE14" s="7">
        <v>0.1</v>
      </c>
      <c r="AF14" s="7">
        <v>0.37</v>
      </c>
      <c r="AG14" s="7">
        <v>0.42</v>
      </c>
      <c r="AH14" s="7">
        <v>0.33</v>
      </c>
      <c r="AI14" s="7">
        <v>0.31</v>
      </c>
      <c r="AJ14" s="7">
        <v>0.28999999999999998</v>
      </c>
      <c r="AK14" s="7">
        <v>0.3</v>
      </c>
      <c r="AL14" s="7">
        <v>0.38</v>
      </c>
      <c r="AM14" s="7">
        <v>0.32</v>
      </c>
      <c r="AN14" s="7">
        <v>0.49</v>
      </c>
      <c r="AO14" s="7">
        <v>0.1</v>
      </c>
      <c r="AP14" s="7">
        <v>0.37</v>
      </c>
      <c r="AQ14" s="7">
        <v>0.36</v>
      </c>
      <c r="AR14" s="7">
        <v>0.43</v>
      </c>
      <c r="AS14" s="7">
        <v>0.38</v>
      </c>
      <c r="AT14" s="7">
        <v>0.22</v>
      </c>
      <c r="AU14" s="7">
        <v>0.36</v>
      </c>
      <c r="AV14" s="7">
        <v>0.35</v>
      </c>
      <c r="AW14" s="7">
        <v>0.22</v>
      </c>
      <c r="AX14" s="7">
        <v>0.31</v>
      </c>
      <c r="AY14" s="7">
        <v>0.19</v>
      </c>
      <c r="AZ14" s="7">
        <v>0.18</v>
      </c>
      <c r="BA14" s="7">
        <v>0.22</v>
      </c>
      <c r="BB14" s="7">
        <v>0.21</v>
      </c>
      <c r="BC14" s="7">
        <v>0.28000000000000003</v>
      </c>
      <c r="BD14" s="7">
        <v>1</v>
      </c>
      <c r="BE14" s="7">
        <v>0.36</v>
      </c>
      <c r="BF14" s="7">
        <v>0.28999999999999998</v>
      </c>
      <c r="BG14" s="7">
        <v>0.35</v>
      </c>
      <c r="BH14" s="7">
        <v>0.27</v>
      </c>
      <c r="BI14" s="7">
        <v>0.37</v>
      </c>
      <c r="BJ14" s="7">
        <v>0.25</v>
      </c>
      <c r="BK14" s="7">
        <v>0.41</v>
      </c>
      <c r="BL14" s="7">
        <v>0.37</v>
      </c>
      <c r="BM14" s="7">
        <v>0.35</v>
      </c>
      <c r="BN14" s="7">
        <v>0.46</v>
      </c>
      <c r="BO14" s="7">
        <v>0.3</v>
      </c>
      <c r="BP14" s="7">
        <v>0.18</v>
      </c>
      <c r="BQ14" s="7">
        <v>0.53</v>
      </c>
      <c r="BR14" s="7">
        <v>0.44</v>
      </c>
      <c r="BS14" s="7">
        <v>0.44</v>
      </c>
      <c r="BT14" s="7">
        <v>0.51</v>
      </c>
      <c r="BU14" s="7">
        <v>0.26</v>
      </c>
      <c r="BV14" s="7">
        <v>0.5</v>
      </c>
      <c r="BW14" s="7">
        <v>0.51</v>
      </c>
      <c r="BX14" s="7">
        <v>0.32</v>
      </c>
      <c r="BY14" s="7">
        <v>0.32</v>
      </c>
      <c r="BZ14" s="7">
        <v>0.34</v>
      </c>
    </row>
    <row r="15" spans="1:78" x14ac:dyDescent="0.25">
      <c r="A15" t="s">
        <v>219</v>
      </c>
      <c r="B15">
        <v>145</v>
      </c>
      <c r="C15">
        <v>117</v>
      </c>
      <c r="D15">
        <v>15</v>
      </c>
      <c r="E15">
        <v>13</v>
      </c>
      <c r="F15">
        <v>40</v>
      </c>
      <c r="G15">
        <v>72</v>
      </c>
      <c r="H15">
        <v>33</v>
      </c>
      <c r="I15">
        <v>26</v>
      </c>
      <c r="J15">
        <v>50</v>
      </c>
      <c r="K15">
        <v>35</v>
      </c>
      <c r="L15">
        <v>33</v>
      </c>
      <c r="M15">
        <v>42</v>
      </c>
      <c r="N15">
        <v>78</v>
      </c>
      <c r="O15">
        <v>23</v>
      </c>
      <c r="P15">
        <v>2</v>
      </c>
      <c r="Q15">
        <v>23</v>
      </c>
      <c r="R15">
        <v>122</v>
      </c>
      <c r="S15">
        <v>80</v>
      </c>
      <c r="T15">
        <v>32</v>
      </c>
      <c r="U15">
        <v>30</v>
      </c>
      <c r="V15">
        <v>112</v>
      </c>
      <c r="W15">
        <v>9</v>
      </c>
      <c r="X15">
        <v>22</v>
      </c>
      <c r="Y15">
        <v>0</v>
      </c>
      <c r="Z15">
        <v>145</v>
      </c>
      <c r="AA15">
        <v>140</v>
      </c>
      <c r="AB15">
        <v>140</v>
      </c>
      <c r="AC15">
        <v>6</v>
      </c>
      <c r="AD15">
        <v>115</v>
      </c>
      <c r="AE15">
        <v>19</v>
      </c>
      <c r="AF15">
        <v>104</v>
      </c>
      <c r="AG15">
        <v>3</v>
      </c>
      <c r="AH15">
        <v>9</v>
      </c>
      <c r="AI15">
        <v>86</v>
      </c>
      <c r="AJ15">
        <v>29</v>
      </c>
      <c r="AK15">
        <v>37</v>
      </c>
      <c r="AL15">
        <v>28</v>
      </c>
      <c r="AM15">
        <v>87</v>
      </c>
      <c r="AN15">
        <v>7</v>
      </c>
      <c r="AO15">
        <v>22</v>
      </c>
      <c r="AP15">
        <v>17</v>
      </c>
      <c r="AQ15">
        <v>5</v>
      </c>
      <c r="AR15">
        <v>12</v>
      </c>
      <c r="AS15">
        <v>10</v>
      </c>
      <c r="AT15">
        <v>14</v>
      </c>
      <c r="AU15">
        <v>4</v>
      </c>
      <c r="AV15">
        <v>9</v>
      </c>
      <c r="AW15">
        <v>1</v>
      </c>
      <c r="AX15">
        <v>14</v>
      </c>
      <c r="AY15">
        <v>19</v>
      </c>
      <c r="AZ15">
        <v>13</v>
      </c>
      <c r="BA15">
        <v>11</v>
      </c>
      <c r="BB15">
        <v>10</v>
      </c>
      <c r="BC15">
        <v>5</v>
      </c>
      <c r="BD15">
        <v>0</v>
      </c>
      <c r="BE15">
        <v>20</v>
      </c>
      <c r="BF15">
        <v>125</v>
      </c>
      <c r="BG15">
        <v>51</v>
      </c>
      <c r="BH15">
        <v>94</v>
      </c>
      <c r="BI15">
        <v>21</v>
      </c>
      <c r="BJ15">
        <v>16</v>
      </c>
      <c r="BK15">
        <v>10</v>
      </c>
      <c r="BL15">
        <v>2</v>
      </c>
      <c r="BM15">
        <v>13</v>
      </c>
      <c r="BN15">
        <v>23</v>
      </c>
      <c r="BO15">
        <v>65</v>
      </c>
      <c r="BP15">
        <v>44</v>
      </c>
      <c r="BQ15">
        <v>10</v>
      </c>
      <c r="BR15">
        <v>28</v>
      </c>
      <c r="BS15">
        <v>25</v>
      </c>
      <c r="BT15">
        <v>8</v>
      </c>
      <c r="BU15">
        <v>14</v>
      </c>
      <c r="BV15">
        <v>4</v>
      </c>
      <c r="BW15">
        <v>7</v>
      </c>
      <c r="BX15">
        <v>104</v>
      </c>
      <c r="BY15">
        <v>102</v>
      </c>
      <c r="BZ15">
        <v>89</v>
      </c>
    </row>
    <row r="16" spans="1:78" x14ac:dyDescent="0.25">
      <c r="B16" s="7">
        <v>0.28000000000000003</v>
      </c>
      <c r="C16" s="7">
        <v>0.27</v>
      </c>
      <c r="D16" s="7">
        <v>0.28999999999999998</v>
      </c>
      <c r="E16" s="7">
        <v>0.44</v>
      </c>
      <c r="F16" s="7">
        <v>0.33</v>
      </c>
      <c r="G16" s="7">
        <v>0.3</v>
      </c>
      <c r="H16" s="7">
        <v>0.21</v>
      </c>
      <c r="I16" s="7">
        <v>0.23</v>
      </c>
      <c r="J16" s="7">
        <v>0.28999999999999998</v>
      </c>
      <c r="K16" s="7">
        <v>0.32</v>
      </c>
      <c r="L16" s="7">
        <v>0.28000000000000003</v>
      </c>
      <c r="M16" s="7">
        <v>0.27</v>
      </c>
      <c r="N16" s="7">
        <v>0.28999999999999998</v>
      </c>
      <c r="O16" s="7">
        <v>0.31</v>
      </c>
      <c r="P16" s="7">
        <v>0.11</v>
      </c>
      <c r="Q16" s="7">
        <v>0.24</v>
      </c>
      <c r="R16" s="7">
        <v>0.28999999999999998</v>
      </c>
      <c r="S16" s="7">
        <v>0.27</v>
      </c>
      <c r="T16" s="7">
        <v>0.31</v>
      </c>
      <c r="U16" s="7">
        <v>0.28000000000000003</v>
      </c>
      <c r="V16" s="7">
        <v>0.31</v>
      </c>
      <c r="W16" s="7">
        <v>0.22</v>
      </c>
      <c r="X16" s="7">
        <v>0.21</v>
      </c>
      <c r="Y16" t="s">
        <v>108</v>
      </c>
      <c r="Z16" s="7">
        <v>0.28000000000000003</v>
      </c>
      <c r="AA16" s="7">
        <v>0.28000000000000003</v>
      </c>
      <c r="AB16" s="7">
        <v>0.28000000000000003</v>
      </c>
      <c r="AC16" s="7">
        <v>0.14000000000000001</v>
      </c>
      <c r="AD16" s="7">
        <v>0.3</v>
      </c>
      <c r="AE16" s="7">
        <v>0.27</v>
      </c>
      <c r="AF16" s="7">
        <v>0.3</v>
      </c>
      <c r="AG16" s="7">
        <v>0.48</v>
      </c>
      <c r="AH16" s="7">
        <v>0.24</v>
      </c>
      <c r="AI16" s="7">
        <v>0.28999999999999998</v>
      </c>
      <c r="AJ16" s="7">
        <v>0.3</v>
      </c>
      <c r="AK16" s="7">
        <v>0.28000000000000003</v>
      </c>
      <c r="AL16" s="7">
        <v>0.3</v>
      </c>
      <c r="AM16" s="7">
        <v>0.3</v>
      </c>
      <c r="AN16" s="7">
        <v>0.24</v>
      </c>
      <c r="AO16" s="7">
        <v>0.22</v>
      </c>
      <c r="AP16" s="7">
        <v>0.33</v>
      </c>
      <c r="AQ16" s="7">
        <v>0.18</v>
      </c>
      <c r="AR16" s="7">
        <v>0.21</v>
      </c>
      <c r="AS16" s="7">
        <v>0.3</v>
      </c>
      <c r="AT16" s="7">
        <v>0.28999999999999998</v>
      </c>
      <c r="AU16" s="7">
        <v>0.24</v>
      </c>
      <c r="AV16" s="7">
        <v>0.2</v>
      </c>
      <c r="AW16" s="7">
        <v>7.0000000000000007E-2</v>
      </c>
      <c r="AX16" s="7">
        <v>0.41</v>
      </c>
      <c r="AY16" s="7">
        <v>0.37</v>
      </c>
      <c r="AZ16" s="7">
        <v>0.27</v>
      </c>
      <c r="BA16" s="7">
        <v>0.43</v>
      </c>
      <c r="BB16" s="7">
        <v>0.28999999999999998</v>
      </c>
      <c r="BC16" s="7">
        <v>0.22</v>
      </c>
      <c r="BD16" t="s">
        <v>108</v>
      </c>
      <c r="BE16" s="7">
        <v>0.3</v>
      </c>
      <c r="BF16" s="7">
        <v>0.28000000000000003</v>
      </c>
      <c r="BG16" s="7">
        <v>0.31</v>
      </c>
      <c r="BH16" s="7">
        <v>0.27</v>
      </c>
      <c r="BI16" s="7">
        <v>0.35</v>
      </c>
      <c r="BJ16" s="7">
        <v>0.38</v>
      </c>
      <c r="BK16" s="7">
        <v>0.27</v>
      </c>
      <c r="BL16" s="7">
        <v>0.2</v>
      </c>
      <c r="BM16" s="7">
        <v>0.33</v>
      </c>
      <c r="BN16" s="7">
        <v>0.22</v>
      </c>
      <c r="BO16" s="7">
        <v>0.33</v>
      </c>
      <c r="BP16" s="7">
        <v>0.25</v>
      </c>
      <c r="BQ16" s="7">
        <v>0.2</v>
      </c>
      <c r="BR16" s="7">
        <v>0.28000000000000003</v>
      </c>
      <c r="BS16" s="7">
        <v>0.27</v>
      </c>
      <c r="BT16" s="7">
        <v>0.23</v>
      </c>
      <c r="BU16" s="7">
        <v>0.36</v>
      </c>
      <c r="BV16" s="7">
        <v>0.27</v>
      </c>
      <c r="BW16" s="7">
        <v>0.19</v>
      </c>
      <c r="BX16" s="7">
        <v>0.28999999999999998</v>
      </c>
      <c r="BY16" s="7">
        <v>0.28999999999999998</v>
      </c>
      <c r="BZ16" s="7">
        <v>0.28000000000000003</v>
      </c>
    </row>
    <row r="17" spans="1:78" x14ac:dyDescent="0.25">
      <c r="A17" t="s">
        <v>220</v>
      </c>
      <c r="B17">
        <v>159</v>
      </c>
      <c r="C17">
        <v>136</v>
      </c>
      <c r="D17">
        <v>14</v>
      </c>
      <c r="E17">
        <v>9</v>
      </c>
      <c r="F17">
        <v>34</v>
      </c>
      <c r="G17">
        <v>72</v>
      </c>
      <c r="H17">
        <v>54</v>
      </c>
      <c r="I17">
        <v>38</v>
      </c>
      <c r="J17">
        <v>55</v>
      </c>
      <c r="K17">
        <v>25</v>
      </c>
      <c r="L17">
        <v>41</v>
      </c>
      <c r="M17">
        <v>56</v>
      </c>
      <c r="N17">
        <v>81</v>
      </c>
      <c r="O17">
        <v>18</v>
      </c>
      <c r="P17">
        <v>4</v>
      </c>
      <c r="Q17">
        <v>39</v>
      </c>
      <c r="R17">
        <v>120</v>
      </c>
      <c r="S17">
        <v>82</v>
      </c>
      <c r="T17">
        <v>36</v>
      </c>
      <c r="U17">
        <v>38</v>
      </c>
      <c r="V17">
        <v>99</v>
      </c>
      <c r="W17">
        <v>11</v>
      </c>
      <c r="X17">
        <v>50</v>
      </c>
      <c r="Y17">
        <v>0</v>
      </c>
      <c r="Z17">
        <v>159</v>
      </c>
      <c r="AA17">
        <v>157</v>
      </c>
      <c r="AB17">
        <v>157</v>
      </c>
      <c r="AC17">
        <v>16</v>
      </c>
      <c r="AD17">
        <v>114</v>
      </c>
      <c r="AE17">
        <v>27</v>
      </c>
      <c r="AF17">
        <v>89</v>
      </c>
      <c r="AG17">
        <v>1</v>
      </c>
      <c r="AH17">
        <v>10</v>
      </c>
      <c r="AI17">
        <v>87</v>
      </c>
      <c r="AJ17">
        <v>31</v>
      </c>
      <c r="AK17">
        <v>44</v>
      </c>
      <c r="AL17">
        <v>21</v>
      </c>
      <c r="AM17">
        <v>83</v>
      </c>
      <c r="AN17">
        <v>6</v>
      </c>
      <c r="AO17">
        <v>50</v>
      </c>
      <c r="AP17">
        <v>11</v>
      </c>
      <c r="AQ17">
        <v>8</v>
      </c>
      <c r="AR17">
        <v>14</v>
      </c>
      <c r="AS17">
        <v>10</v>
      </c>
      <c r="AT17">
        <v>17</v>
      </c>
      <c r="AU17">
        <v>5</v>
      </c>
      <c r="AV17">
        <v>15</v>
      </c>
      <c r="AW17">
        <v>10</v>
      </c>
      <c r="AX17">
        <v>5</v>
      </c>
      <c r="AY17">
        <v>15</v>
      </c>
      <c r="AZ17">
        <v>23</v>
      </c>
      <c r="BA17">
        <v>6</v>
      </c>
      <c r="BB17">
        <v>14</v>
      </c>
      <c r="BC17">
        <v>7</v>
      </c>
      <c r="BD17">
        <v>0</v>
      </c>
      <c r="BE17">
        <v>16</v>
      </c>
      <c r="BF17">
        <v>143</v>
      </c>
      <c r="BG17">
        <v>42</v>
      </c>
      <c r="BH17">
        <v>117</v>
      </c>
      <c r="BI17">
        <v>12</v>
      </c>
      <c r="BJ17">
        <v>12</v>
      </c>
      <c r="BK17">
        <v>7</v>
      </c>
      <c r="BL17">
        <v>5</v>
      </c>
      <c r="BM17">
        <v>6</v>
      </c>
      <c r="BN17">
        <v>26</v>
      </c>
      <c r="BO17">
        <v>56</v>
      </c>
      <c r="BP17">
        <v>72</v>
      </c>
      <c r="BQ17">
        <v>8</v>
      </c>
      <c r="BR17">
        <v>16</v>
      </c>
      <c r="BS17">
        <v>15</v>
      </c>
      <c r="BT17">
        <v>8</v>
      </c>
      <c r="BU17">
        <v>8</v>
      </c>
      <c r="BV17">
        <v>3</v>
      </c>
      <c r="BW17">
        <v>6</v>
      </c>
      <c r="BX17">
        <v>107</v>
      </c>
      <c r="BY17">
        <v>105</v>
      </c>
      <c r="BZ17">
        <v>90</v>
      </c>
    </row>
    <row r="18" spans="1:78" x14ac:dyDescent="0.25">
      <c r="B18" s="7">
        <v>0.31</v>
      </c>
      <c r="C18" s="7">
        <v>0.31</v>
      </c>
      <c r="D18" s="7">
        <v>0.28000000000000003</v>
      </c>
      <c r="E18" s="7">
        <v>0.3</v>
      </c>
      <c r="F18" s="7">
        <v>0.28000000000000003</v>
      </c>
      <c r="G18" s="7">
        <v>0.3</v>
      </c>
      <c r="H18" s="7">
        <v>0.34</v>
      </c>
      <c r="I18" s="7">
        <v>0.33</v>
      </c>
      <c r="J18" s="7">
        <v>0.32</v>
      </c>
      <c r="K18" s="7">
        <v>0.23</v>
      </c>
      <c r="L18" s="7">
        <v>0.34</v>
      </c>
      <c r="M18" s="7">
        <v>0.36</v>
      </c>
      <c r="N18" s="7">
        <v>0.3</v>
      </c>
      <c r="O18" s="7">
        <v>0.25</v>
      </c>
      <c r="P18" s="7">
        <v>0.3</v>
      </c>
      <c r="Q18" s="7">
        <v>0.4</v>
      </c>
      <c r="R18" s="7">
        <v>0.28999999999999998</v>
      </c>
      <c r="S18" s="7">
        <v>0.28000000000000003</v>
      </c>
      <c r="T18" s="7">
        <v>0.35</v>
      </c>
      <c r="U18" s="7">
        <v>0.36</v>
      </c>
      <c r="V18" s="7">
        <v>0.27</v>
      </c>
      <c r="W18" s="7">
        <v>0.26</v>
      </c>
      <c r="X18" s="7">
        <v>0.47</v>
      </c>
      <c r="Y18" t="s">
        <v>108</v>
      </c>
      <c r="Z18" s="7">
        <v>0.31</v>
      </c>
      <c r="AA18" s="7">
        <v>0.32</v>
      </c>
      <c r="AB18" s="7">
        <v>0.32</v>
      </c>
      <c r="AC18" s="7">
        <v>0.4</v>
      </c>
      <c r="AD18" s="7">
        <v>0.3</v>
      </c>
      <c r="AE18" s="7">
        <v>0.38</v>
      </c>
      <c r="AF18" s="7">
        <v>0.25</v>
      </c>
      <c r="AG18" s="7">
        <v>0.1</v>
      </c>
      <c r="AH18" s="7">
        <v>0.26</v>
      </c>
      <c r="AI18" s="7">
        <v>0.28999999999999998</v>
      </c>
      <c r="AJ18" s="7">
        <v>0.32</v>
      </c>
      <c r="AK18" s="7">
        <v>0.33</v>
      </c>
      <c r="AL18" s="7">
        <v>0.22</v>
      </c>
      <c r="AM18" s="7">
        <v>0.28000000000000003</v>
      </c>
      <c r="AN18" s="7">
        <v>0.2</v>
      </c>
      <c r="AO18" s="7">
        <v>0.52</v>
      </c>
      <c r="AP18" s="7">
        <v>0.21</v>
      </c>
      <c r="AQ18" s="7">
        <v>0.28999999999999998</v>
      </c>
      <c r="AR18" s="7">
        <v>0.25</v>
      </c>
      <c r="AS18" s="7">
        <v>0.28999999999999998</v>
      </c>
      <c r="AT18" s="7">
        <v>0.34</v>
      </c>
      <c r="AU18" s="7">
        <v>0.28000000000000003</v>
      </c>
      <c r="AV18" s="7">
        <v>0.34</v>
      </c>
      <c r="AW18" s="7">
        <v>0.6</v>
      </c>
      <c r="AX18" s="7">
        <v>0.14000000000000001</v>
      </c>
      <c r="AY18" s="7">
        <v>0.28999999999999998</v>
      </c>
      <c r="AZ18" s="7">
        <v>0.46</v>
      </c>
      <c r="BA18" s="7">
        <v>0.23</v>
      </c>
      <c r="BB18" s="7">
        <v>0.42</v>
      </c>
      <c r="BC18" s="7">
        <v>0.35</v>
      </c>
      <c r="BD18" t="s">
        <v>108</v>
      </c>
      <c r="BE18" s="7">
        <v>0.24</v>
      </c>
      <c r="BF18" s="7">
        <v>0.32</v>
      </c>
      <c r="BG18" s="7">
        <v>0.25</v>
      </c>
      <c r="BH18" s="7">
        <v>0.34</v>
      </c>
      <c r="BI18" s="7">
        <v>0.2</v>
      </c>
      <c r="BJ18" s="7">
        <v>0.28999999999999998</v>
      </c>
      <c r="BK18" s="7">
        <v>0.19</v>
      </c>
      <c r="BL18" s="7">
        <v>0.43</v>
      </c>
      <c r="BM18" s="7">
        <v>0.14000000000000001</v>
      </c>
      <c r="BN18" s="7">
        <v>0.25</v>
      </c>
      <c r="BO18" s="7">
        <v>0.28000000000000003</v>
      </c>
      <c r="BP18" s="7">
        <v>0.41</v>
      </c>
      <c r="BQ18" s="7">
        <v>0.16</v>
      </c>
      <c r="BR18" s="7">
        <v>0.16</v>
      </c>
      <c r="BS18" s="7">
        <v>0.16</v>
      </c>
      <c r="BT18" s="7">
        <v>0.24</v>
      </c>
      <c r="BU18" s="7">
        <v>0.21</v>
      </c>
      <c r="BV18" s="7">
        <v>0.16</v>
      </c>
      <c r="BW18" s="7">
        <v>0.17</v>
      </c>
      <c r="BX18" s="7">
        <v>0.3</v>
      </c>
      <c r="BY18" s="7">
        <v>0.3</v>
      </c>
      <c r="BZ18" s="7">
        <v>0.28000000000000003</v>
      </c>
    </row>
    <row r="19" spans="1:78" x14ac:dyDescent="0.25">
      <c r="A19" t="s">
        <v>166</v>
      </c>
    </row>
    <row r="20" spans="1:78" x14ac:dyDescent="0.25">
      <c r="A20" t="s">
        <v>104</v>
      </c>
    </row>
    <row r="21" spans="1:78" x14ac:dyDescent="0.25">
      <c r="A21" t="s">
        <v>221</v>
      </c>
      <c r="B21">
        <v>179</v>
      </c>
      <c r="C21">
        <v>156</v>
      </c>
      <c r="D21">
        <v>18</v>
      </c>
      <c r="E21">
        <v>5</v>
      </c>
      <c r="F21">
        <v>41</v>
      </c>
      <c r="G21">
        <v>80</v>
      </c>
      <c r="H21">
        <v>57</v>
      </c>
      <c r="I21">
        <v>42</v>
      </c>
      <c r="J21">
        <v>59</v>
      </c>
      <c r="K21">
        <v>43</v>
      </c>
      <c r="L21">
        <v>36</v>
      </c>
      <c r="M21">
        <v>50</v>
      </c>
      <c r="N21">
        <v>102</v>
      </c>
      <c r="O21">
        <v>20</v>
      </c>
      <c r="P21">
        <v>7</v>
      </c>
      <c r="Q21">
        <v>28</v>
      </c>
      <c r="R21">
        <v>151</v>
      </c>
      <c r="S21">
        <v>116</v>
      </c>
      <c r="T21">
        <v>31</v>
      </c>
      <c r="U21">
        <v>29</v>
      </c>
      <c r="V21">
        <v>132</v>
      </c>
      <c r="W21">
        <v>20</v>
      </c>
      <c r="X21">
        <v>25</v>
      </c>
      <c r="Y21">
        <v>0</v>
      </c>
      <c r="Z21">
        <v>179</v>
      </c>
      <c r="AA21">
        <v>172</v>
      </c>
      <c r="AB21">
        <v>172</v>
      </c>
      <c r="AC21">
        <v>18</v>
      </c>
      <c r="AD21">
        <v>140</v>
      </c>
      <c r="AE21">
        <v>10</v>
      </c>
      <c r="AF21">
        <v>147</v>
      </c>
      <c r="AG21">
        <v>3</v>
      </c>
      <c r="AH21">
        <v>19</v>
      </c>
      <c r="AI21">
        <v>114</v>
      </c>
      <c r="AJ21">
        <v>32</v>
      </c>
      <c r="AK21">
        <v>44</v>
      </c>
      <c r="AL21">
        <v>45</v>
      </c>
      <c r="AM21">
        <v>108</v>
      </c>
      <c r="AN21">
        <v>16</v>
      </c>
      <c r="AO21">
        <v>10</v>
      </c>
      <c r="AP21">
        <v>21</v>
      </c>
      <c r="AQ21">
        <v>14</v>
      </c>
      <c r="AR21">
        <v>25</v>
      </c>
      <c r="AS21">
        <v>13</v>
      </c>
      <c r="AT21">
        <v>15</v>
      </c>
      <c r="AU21">
        <v>6</v>
      </c>
      <c r="AV21">
        <v>18</v>
      </c>
      <c r="AW21">
        <v>4</v>
      </c>
      <c r="AX21">
        <v>12</v>
      </c>
      <c r="AY21">
        <v>14</v>
      </c>
      <c r="AZ21">
        <v>13</v>
      </c>
      <c r="BA21">
        <v>7</v>
      </c>
      <c r="BB21">
        <v>8</v>
      </c>
      <c r="BC21">
        <v>7</v>
      </c>
      <c r="BD21">
        <v>1</v>
      </c>
      <c r="BE21">
        <v>30</v>
      </c>
      <c r="BF21">
        <v>149</v>
      </c>
      <c r="BG21">
        <v>68</v>
      </c>
      <c r="BH21">
        <v>111</v>
      </c>
      <c r="BI21">
        <v>27</v>
      </c>
      <c r="BJ21">
        <v>12</v>
      </c>
      <c r="BK21">
        <v>19</v>
      </c>
      <c r="BL21">
        <v>4</v>
      </c>
      <c r="BM21">
        <v>21</v>
      </c>
      <c r="BN21">
        <v>54</v>
      </c>
      <c r="BO21">
        <v>71</v>
      </c>
      <c r="BP21">
        <v>34</v>
      </c>
      <c r="BQ21">
        <v>32</v>
      </c>
      <c r="BR21">
        <v>55</v>
      </c>
      <c r="BS21">
        <v>53</v>
      </c>
      <c r="BT21">
        <v>17</v>
      </c>
      <c r="BU21">
        <v>16</v>
      </c>
      <c r="BV21">
        <v>9</v>
      </c>
      <c r="BW21">
        <v>23</v>
      </c>
      <c r="BX21">
        <v>138</v>
      </c>
      <c r="BY21">
        <v>133</v>
      </c>
      <c r="BZ21">
        <v>130</v>
      </c>
    </row>
    <row r="22" spans="1:78" x14ac:dyDescent="0.25">
      <c r="B22" s="7">
        <v>0.35</v>
      </c>
      <c r="C22" s="7">
        <v>0.36</v>
      </c>
      <c r="D22" s="7">
        <v>0.35</v>
      </c>
      <c r="E22" s="7">
        <v>0.18</v>
      </c>
      <c r="F22" s="7">
        <v>0.35</v>
      </c>
      <c r="G22" s="7">
        <v>0.34</v>
      </c>
      <c r="H22" s="7">
        <v>0.37</v>
      </c>
      <c r="I22" s="7">
        <v>0.36</v>
      </c>
      <c r="J22" s="7">
        <v>0.34</v>
      </c>
      <c r="K22" s="7">
        <v>0.39</v>
      </c>
      <c r="L22" s="7">
        <v>0.3</v>
      </c>
      <c r="M22" s="7">
        <v>0.32</v>
      </c>
      <c r="N22" s="7">
        <v>0.38</v>
      </c>
      <c r="O22" s="7">
        <v>0.28000000000000003</v>
      </c>
      <c r="P22" s="7">
        <v>0.52</v>
      </c>
      <c r="Q22" s="7">
        <v>0.28000000000000003</v>
      </c>
      <c r="R22" s="7">
        <v>0.36</v>
      </c>
      <c r="S22" s="7">
        <v>0.39</v>
      </c>
      <c r="T22" s="7">
        <v>0.3</v>
      </c>
      <c r="U22" s="7">
        <v>0.27</v>
      </c>
      <c r="V22" s="7">
        <v>0.37</v>
      </c>
      <c r="W22" s="7">
        <v>0.48</v>
      </c>
      <c r="X22" s="7">
        <v>0.24</v>
      </c>
      <c r="Y22" t="s">
        <v>108</v>
      </c>
      <c r="Z22" s="7">
        <v>0.35</v>
      </c>
      <c r="AA22" s="7">
        <v>0.35</v>
      </c>
      <c r="AB22" s="7">
        <v>0.35</v>
      </c>
      <c r="AC22" s="7">
        <v>0.44</v>
      </c>
      <c r="AD22" s="7">
        <v>0.37</v>
      </c>
      <c r="AE22" s="7">
        <v>0.13</v>
      </c>
      <c r="AF22" s="7">
        <v>0.42</v>
      </c>
      <c r="AG22" s="7">
        <v>0.42</v>
      </c>
      <c r="AH22" s="7">
        <v>0.48</v>
      </c>
      <c r="AI22" s="7">
        <v>0.38</v>
      </c>
      <c r="AJ22" s="7">
        <v>0.33</v>
      </c>
      <c r="AK22" s="7">
        <v>0.33</v>
      </c>
      <c r="AL22" s="7">
        <v>0.48</v>
      </c>
      <c r="AM22" s="7">
        <v>0.37</v>
      </c>
      <c r="AN22" s="7">
        <v>0.56000000000000005</v>
      </c>
      <c r="AO22" s="7">
        <v>0.1</v>
      </c>
      <c r="AP22" s="7">
        <v>0.4</v>
      </c>
      <c r="AQ22" s="7">
        <v>0.52</v>
      </c>
      <c r="AR22" s="7">
        <v>0.43</v>
      </c>
      <c r="AS22" s="7">
        <v>0.38</v>
      </c>
      <c r="AT22" s="7">
        <v>0.3</v>
      </c>
      <c r="AU22" s="7">
        <v>0.36</v>
      </c>
      <c r="AV22" s="7">
        <v>0.41</v>
      </c>
      <c r="AW22" s="7">
        <v>0.26</v>
      </c>
      <c r="AX22" s="7">
        <v>0.36</v>
      </c>
      <c r="AY22" s="7">
        <v>0.26</v>
      </c>
      <c r="AZ22" s="7">
        <v>0.26</v>
      </c>
      <c r="BA22" s="7">
        <v>0.27</v>
      </c>
      <c r="BB22" s="7">
        <v>0.25</v>
      </c>
      <c r="BC22" s="7">
        <v>0.36</v>
      </c>
      <c r="BD22" s="7">
        <v>1</v>
      </c>
      <c r="BE22" s="7">
        <v>0.45</v>
      </c>
      <c r="BF22" s="7">
        <v>0.33</v>
      </c>
      <c r="BG22" s="7">
        <v>0.41</v>
      </c>
      <c r="BH22" s="7">
        <v>0.32</v>
      </c>
      <c r="BI22" s="7">
        <v>0.45</v>
      </c>
      <c r="BJ22" s="7">
        <v>0.3</v>
      </c>
      <c r="BK22" s="7">
        <v>0.51</v>
      </c>
      <c r="BL22" s="7">
        <v>0.37</v>
      </c>
      <c r="BM22" s="7">
        <v>0.53</v>
      </c>
      <c r="BN22" s="7">
        <v>0.52</v>
      </c>
      <c r="BO22" s="7">
        <v>0.36</v>
      </c>
      <c r="BP22" s="7">
        <v>0.19</v>
      </c>
      <c r="BQ22" s="7">
        <v>0.63</v>
      </c>
      <c r="BR22" s="7">
        <v>0.55000000000000004</v>
      </c>
      <c r="BS22" s="7">
        <v>0.56000000000000005</v>
      </c>
      <c r="BT22" s="7">
        <v>0.51</v>
      </c>
      <c r="BU22" s="7">
        <v>0.42</v>
      </c>
      <c r="BV22" s="7">
        <v>0.54</v>
      </c>
      <c r="BW22" s="7">
        <v>0.63</v>
      </c>
      <c r="BX22" s="7">
        <v>0.38</v>
      </c>
      <c r="BY22" s="7">
        <v>0.38</v>
      </c>
      <c r="BZ22" s="7">
        <v>0.41</v>
      </c>
    </row>
    <row r="23" spans="1:78" x14ac:dyDescent="0.25">
      <c r="A23" t="s">
        <v>222</v>
      </c>
      <c r="B23">
        <v>304</v>
      </c>
      <c r="C23">
        <v>253</v>
      </c>
      <c r="D23">
        <v>29</v>
      </c>
      <c r="E23">
        <v>21</v>
      </c>
      <c r="F23">
        <v>73</v>
      </c>
      <c r="G23">
        <v>144</v>
      </c>
      <c r="H23">
        <v>86</v>
      </c>
      <c r="I23">
        <v>65</v>
      </c>
      <c r="J23">
        <v>105</v>
      </c>
      <c r="K23">
        <v>60</v>
      </c>
      <c r="L23">
        <v>74</v>
      </c>
      <c r="M23">
        <v>98</v>
      </c>
      <c r="N23">
        <v>159</v>
      </c>
      <c r="O23">
        <v>41</v>
      </c>
      <c r="P23">
        <v>6</v>
      </c>
      <c r="Q23">
        <v>62</v>
      </c>
      <c r="R23">
        <v>242</v>
      </c>
      <c r="S23">
        <v>162</v>
      </c>
      <c r="T23">
        <v>68</v>
      </c>
      <c r="U23">
        <v>68</v>
      </c>
      <c r="V23">
        <v>210</v>
      </c>
      <c r="W23">
        <v>20</v>
      </c>
      <c r="X23">
        <v>72</v>
      </c>
      <c r="Y23">
        <v>0</v>
      </c>
      <c r="Z23">
        <v>304</v>
      </c>
      <c r="AA23">
        <v>297</v>
      </c>
      <c r="AB23">
        <v>297</v>
      </c>
      <c r="AC23">
        <v>22</v>
      </c>
      <c r="AD23">
        <v>229</v>
      </c>
      <c r="AE23">
        <v>47</v>
      </c>
      <c r="AF23">
        <v>193</v>
      </c>
      <c r="AG23">
        <v>3</v>
      </c>
      <c r="AH23">
        <v>19</v>
      </c>
      <c r="AI23">
        <v>172</v>
      </c>
      <c r="AJ23">
        <v>60</v>
      </c>
      <c r="AK23">
        <v>81</v>
      </c>
      <c r="AL23">
        <v>48</v>
      </c>
      <c r="AM23">
        <v>169</v>
      </c>
      <c r="AN23">
        <v>13</v>
      </c>
      <c r="AO23">
        <v>72</v>
      </c>
      <c r="AP23">
        <v>28</v>
      </c>
      <c r="AQ23">
        <v>13</v>
      </c>
      <c r="AR23">
        <v>27</v>
      </c>
      <c r="AS23">
        <v>20</v>
      </c>
      <c r="AT23">
        <v>31</v>
      </c>
      <c r="AU23">
        <v>9</v>
      </c>
      <c r="AV23">
        <v>24</v>
      </c>
      <c r="AW23">
        <v>11</v>
      </c>
      <c r="AX23">
        <v>19</v>
      </c>
      <c r="AY23">
        <v>34</v>
      </c>
      <c r="AZ23">
        <v>36</v>
      </c>
      <c r="BA23">
        <v>17</v>
      </c>
      <c r="BB23">
        <v>24</v>
      </c>
      <c r="BC23">
        <v>12</v>
      </c>
      <c r="BD23">
        <v>0</v>
      </c>
      <c r="BE23">
        <v>36</v>
      </c>
      <c r="BF23">
        <v>268</v>
      </c>
      <c r="BG23">
        <v>93</v>
      </c>
      <c r="BH23">
        <v>211</v>
      </c>
      <c r="BI23">
        <v>33</v>
      </c>
      <c r="BJ23">
        <v>28</v>
      </c>
      <c r="BK23">
        <v>17</v>
      </c>
      <c r="BL23">
        <v>7</v>
      </c>
      <c r="BM23">
        <v>19</v>
      </c>
      <c r="BN23">
        <v>49</v>
      </c>
      <c r="BO23">
        <v>121</v>
      </c>
      <c r="BP23">
        <v>116</v>
      </c>
      <c r="BQ23">
        <v>18</v>
      </c>
      <c r="BR23">
        <v>44</v>
      </c>
      <c r="BS23">
        <v>40</v>
      </c>
      <c r="BT23">
        <v>16</v>
      </c>
      <c r="BU23">
        <v>22</v>
      </c>
      <c r="BV23">
        <v>7</v>
      </c>
      <c r="BW23">
        <v>14</v>
      </c>
      <c r="BX23">
        <v>211</v>
      </c>
      <c r="BY23">
        <v>207</v>
      </c>
      <c r="BZ23">
        <v>179</v>
      </c>
    </row>
    <row r="24" spans="1:78" x14ac:dyDescent="0.25">
      <c r="B24" s="7">
        <v>0.59</v>
      </c>
      <c r="C24" s="7">
        <v>0.57999999999999996</v>
      </c>
      <c r="D24" s="7">
        <v>0.56999999999999995</v>
      </c>
      <c r="E24" s="7">
        <v>0.74</v>
      </c>
      <c r="F24" s="7">
        <v>0.62</v>
      </c>
      <c r="G24" s="7">
        <v>0.6</v>
      </c>
      <c r="H24" s="7">
        <v>0.55000000000000004</v>
      </c>
      <c r="I24" s="7">
        <v>0.56000000000000005</v>
      </c>
      <c r="J24" s="7">
        <v>0.61</v>
      </c>
      <c r="K24" s="7">
        <v>0.55000000000000004</v>
      </c>
      <c r="L24" s="7">
        <v>0.62</v>
      </c>
      <c r="M24" s="7">
        <v>0.63</v>
      </c>
      <c r="N24" s="7">
        <v>0.57999999999999996</v>
      </c>
      <c r="O24" s="7">
        <v>0.56999999999999995</v>
      </c>
      <c r="P24" s="7">
        <v>0.41</v>
      </c>
      <c r="Q24" s="7">
        <v>0.63</v>
      </c>
      <c r="R24" s="7">
        <v>0.57999999999999996</v>
      </c>
      <c r="S24" s="7">
        <v>0.55000000000000004</v>
      </c>
      <c r="T24" s="7">
        <v>0.66</v>
      </c>
      <c r="U24" s="7">
        <v>0.64</v>
      </c>
      <c r="V24" s="7">
        <v>0.57999999999999996</v>
      </c>
      <c r="W24" s="7">
        <v>0.47</v>
      </c>
      <c r="X24" s="7">
        <v>0.68</v>
      </c>
      <c r="Y24" t="s">
        <v>108</v>
      </c>
      <c r="Z24" s="7">
        <v>0.59</v>
      </c>
      <c r="AA24" s="7">
        <v>0.6</v>
      </c>
      <c r="AB24" s="7">
        <v>0.6</v>
      </c>
      <c r="AC24" s="7">
        <v>0.54</v>
      </c>
      <c r="AD24" s="7">
        <v>0.61</v>
      </c>
      <c r="AE24" s="7">
        <v>0.64</v>
      </c>
      <c r="AF24" s="7">
        <v>0.55000000000000004</v>
      </c>
      <c r="AG24" s="7">
        <v>0.57999999999999996</v>
      </c>
      <c r="AH24" s="7">
        <v>0.5</v>
      </c>
      <c r="AI24" s="7">
        <v>0.57999999999999996</v>
      </c>
      <c r="AJ24" s="7">
        <v>0.62</v>
      </c>
      <c r="AK24" s="7">
        <v>0.61</v>
      </c>
      <c r="AL24" s="7">
        <v>0.51</v>
      </c>
      <c r="AM24" s="7">
        <v>0.57999999999999996</v>
      </c>
      <c r="AN24" s="7">
        <v>0.44</v>
      </c>
      <c r="AO24" s="7">
        <v>0.74</v>
      </c>
      <c r="AP24" s="7">
        <v>0.54</v>
      </c>
      <c r="AQ24" s="7">
        <v>0.48</v>
      </c>
      <c r="AR24" s="7">
        <v>0.46</v>
      </c>
      <c r="AS24" s="7">
        <v>0.59</v>
      </c>
      <c r="AT24" s="7">
        <v>0.63</v>
      </c>
      <c r="AU24" s="7">
        <v>0.52</v>
      </c>
      <c r="AV24" s="7">
        <v>0.54</v>
      </c>
      <c r="AW24" s="7">
        <v>0.67</v>
      </c>
      <c r="AX24" s="7">
        <v>0.55000000000000004</v>
      </c>
      <c r="AY24" s="7">
        <v>0.66</v>
      </c>
      <c r="AZ24" s="7">
        <v>0.73</v>
      </c>
      <c r="BA24" s="7">
        <v>0.66</v>
      </c>
      <c r="BB24" s="7">
        <v>0.72</v>
      </c>
      <c r="BC24" s="7">
        <v>0.56999999999999995</v>
      </c>
      <c r="BD24" t="s">
        <v>108</v>
      </c>
      <c r="BE24" s="7">
        <v>0.54</v>
      </c>
      <c r="BF24" s="7">
        <v>0.6</v>
      </c>
      <c r="BG24" s="7">
        <v>0.56000000000000005</v>
      </c>
      <c r="BH24" s="7">
        <v>0.6</v>
      </c>
      <c r="BI24" s="7">
        <v>0.55000000000000004</v>
      </c>
      <c r="BJ24" s="7">
        <v>0.67</v>
      </c>
      <c r="BK24" s="7">
        <v>0.46</v>
      </c>
      <c r="BL24" s="7">
        <v>0.63</v>
      </c>
      <c r="BM24" s="7">
        <v>0.47</v>
      </c>
      <c r="BN24" s="7">
        <v>0.47</v>
      </c>
      <c r="BO24" s="7">
        <v>0.62</v>
      </c>
      <c r="BP24" s="7">
        <v>0.66</v>
      </c>
      <c r="BQ24" s="7">
        <v>0.36</v>
      </c>
      <c r="BR24" s="7">
        <v>0.44</v>
      </c>
      <c r="BS24" s="7">
        <v>0.43</v>
      </c>
      <c r="BT24" s="7">
        <v>0.47</v>
      </c>
      <c r="BU24" s="7">
        <v>0.57999999999999996</v>
      </c>
      <c r="BV24" s="7">
        <v>0.43</v>
      </c>
      <c r="BW24" s="7">
        <v>0.37</v>
      </c>
      <c r="BX24" s="7">
        <v>0.59</v>
      </c>
      <c r="BY24" s="7">
        <v>0.59</v>
      </c>
      <c r="BZ24" s="7">
        <v>0.56000000000000005</v>
      </c>
    </row>
    <row r="25" spans="1:78" x14ac:dyDescent="0.25">
      <c r="A25" t="s">
        <v>40</v>
      </c>
      <c r="B25">
        <v>4</v>
      </c>
      <c r="C25">
        <v>3</v>
      </c>
      <c r="D25">
        <v>1</v>
      </c>
      <c r="E25">
        <v>0</v>
      </c>
      <c r="F25">
        <v>1</v>
      </c>
      <c r="G25">
        <v>1</v>
      </c>
      <c r="H25">
        <v>1</v>
      </c>
      <c r="I25">
        <v>1</v>
      </c>
      <c r="J25">
        <v>0</v>
      </c>
      <c r="K25">
        <v>2</v>
      </c>
      <c r="L25">
        <v>1</v>
      </c>
      <c r="M25">
        <v>0</v>
      </c>
      <c r="N25">
        <v>0</v>
      </c>
      <c r="O25">
        <v>4</v>
      </c>
      <c r="P25">
        <v>0</v>
      </c>
      <c r="Q25">
        <v>0</v>
      </c>
      <c r="R25">
        <v>4</v>
      </c>
      <c r="S25">
        <v>3</v>
      </c>
      <c r="T25">
        <v>0</v>
      </c>
      <c r="U25">
        <v>1</v>
      </c>
      <c r="V25">
        <v>2</v>
      </c>
      <c r="W25">
        <v>0</v>
      </c>
      <c r="X25">
        <v>0</v>
      </c>
      <c r="Y25">
        <v>0</v>
      </c>
      <c r="Z25">
        <v>4</v>
      </c>
      <c r="AA25">
        <v>4</v>
      </c>
      <c r="AB25">
        <v>4</v>
      </c>
      <c r="AC25">
        <v>1</v>
      </c>
      <c r="AD25">
        <v>0</v>
      </c>
      <c r="AE25">
        <v>0</v>
      </c>
      <c r="AF25">
        <v>1</v>
      </c>
      <c r="AG25">
        <v>0</v>
      </c>
      <c r="AH25">
        <v>0</v>
      </c>
      <c r="AI25">
        <v>1</v>
      </c>
      <c r="AJ25">
        <v>0</v>
      </c>
      <c r="AK25">
        <v>0</v>
      </c>
      <c r="AL25">
        <v>0</v>
      </c>
      <c r="AM25">
        <v>1</v>
      </c>
      <c r="AN25">
        <v>0</v>
      </c>
      <c r="AO25">
        <v>0</v>
      </c>
      <c r="AP25">
        <v>1</v>
      </c>
      <c r="AQ25">
        <v>0</v>
      </c>
      <c r="AR25">
        <v>0</v>
      </c>
      <c r="AS25">
        <v>0</v>
      </c>
      <c r="AT25">
        <v>0</v>
      </c>
      <c r="AU25">
        <v>2</v>
      </c>
      <c r="AV25">
        <v>0</v>
      </c>
      <c r="AW25">
        <v>0</v>
      </c>
      <c r="AX25">
        <v>1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4</v>
      </c>
      <c r="BG25">
        <v>0</v>
      </c>
      <c r="BH25">
        <v>4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4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1</v>
      </c>
      <c r="BZ25">
        <v>0</v>
      </c>
    </row>
    <row r="26" spans="1:78" x14ac:dyDescent="0.25">
      <c r="B26" s="7">
        <v>0.01</v>
      </c>
      <c r="C26" s="7">
        <v>0.01</v>
      </c>
      <c r="D26" s="7">
        <v>0.01</v>
      </c>
      <c r="E26" t="s">
        <v>108</v>
      </c>
      <c r="F26" s="7">
        <v>0.01</v>
      </c>
      <c r="G26">
        <v>0</v>
      </c>
      <c r="H26" s="7">
        <v>0.01</v>
      </c>
      <c r="I26" s="7">
        <v>0.01</v>
      </c>
      <c r="J26" t="s">
        <v>108</v>
      </c>
      <c r="K26" s="7">
        <v>0.02</v>
      </c>
      <c r="L26" s="7">
        <v>0.01</v>
      </c>
      <c r="M26" t="s">
        <v>108</v>
      </c>
      <c r="N26" t="s">
        <v>108</v>
      </c>
      <c r="O26" s="7">
        <v>0.05</v>
      </c>
      <c r="P26" t="s">
        <v>108</v>
      </c>
      <c r="Q26" t="s">
        <v>108</v>
      </c>
      <c r="R26" s="7">
        <v>0.01</v>
      </c>
      <c r="S26" s="7">
        <v>0.01</v>
      </c>
      <c r="T26" t="s">
        <v>108</v>
      </c>
      <c r="U26" s="7">
        <v>0.01</v>
      </c>
      <c r="V26" s="7">
        <v>0.01</v>
      </c>
      <c r="W26" t="s">
        <v>108</v>
      </c>
      <c r="X26" t="s">
        <v>108</v>
      </c>
      <c r="Y26" t="s">
        <v>108</v>
      </c>
      <c r="Z26" s="7">
        <v>0.01</v>
      </c>
      <c r="AA26" s="7">
        <v>0.01</v>
      </c>
      <c r="AB26" s="7">
        <v>0.01</v>
      </c>
      <c r="AC26" s="7">
        <v>0.02</v>
      </c>
      <c r="AD26" t="s">
        <v>108</v>
      </c>
      <c r="AE26" t="s">
        <v>108</v>
      </c>
      <c r="AF26">
        <v>0</v>
      </c>
      <c r="AG26" t="s">
        <v>108</v>
      </c>
      <c r="AH26" t="s">
        <v>108</v>
      </c>
      <c r="AI26">
        <v>0</v>
      </c>
      <c r="AJ26" t="s">
        <v>108</v>
      </c>
      <c r="AK26" t="s">
        <v>108</v>
      </c>
      <c r="AL26" t="s">
        <v>108</v>
      </c>
      <c r="AM26">
        <v>0</v>
      </c>
      <c r="AN26" t="s">
        <v>108</v>
      </c>
      <c r="AO26" t="s">
        <v>108</v>
      </c>
      <c r="AP26" s="7">
        <v>0.02</v>
      </c>
      <c r="AQ26" t="s">
        <v>108</v>
      </c>
      <c r="AR26" t="s">
        <v>108</v>
      </c>
      <c r="AS26" t="s">
        <v>108</v>
      </c>
      <c r="AT26" t="s">
        <v>108</v>
      </c>
      <c r="AU26" s="7">
        <v>0.12</v>
      </c>
      <c r="AV26" t="s">
        <v>108</v>
      </c>
      <c r="AW26" t="s">
        <v>108</v>
      </c>
      <c r="AX26" s="7">
        <v>0.02</v>
      </c>
      <c r="AY26" t="s">
        <v>108</v>
      </c>
      <c r="AZ26" t="s">
        <v>108</v>
      </c>
      <c r="BA26" t="s">
        <v>108</v>
      </c>
      <c r="BB26" t="s">
        <v>108</v>
      </c>
      <c r="BC26" t="s">
        <v>108</v>
      </c>
      <c r="BD26" t="s">
        <v>108</v>
      </c>
      <c r="BE26" t="s">
        <v>108</v>
      </c>
      <c r="BF26" s="7">
        <v>0.01</v>
      </c>
      <c r="BG26" t="s">
        <v>108</v>
      </c>
      <c r="BH26" s="7">
        <v>0.01</v>
      </c>
      <c r="BI26" t="s">
        <v>108</v>
      </c>
      <c r="BJ26" t="s">
        <v>108</v>
      </c>
      <c r="BK26" t="s">
        <v>108</v>
      </c>
      <c r="BL26" t="s">
        <v>108</v>
      </c>
      <c r="BM26" t="s">
        <v>108</v>
      </c>
      <c r="BN26" t="s">
        <v>108</v>
      </c>
      <c r="BO26" t="s">
        <v>108</v>
      </c>
      <c r="BP26" s="7">
        <v>0.02</v>
      </c>
      <c r="BQ26" t="s">
        <v>108</v>
      </c>
      <c r="BR26" t="s">
        <v>108</v>
      </c>
      <c r="BS26" t="s">
        <v>108</v>
      </c>
      <c r="BT26" t="s">
        <v>108</v>
      </c>
      <c r="BU26" t="s">
        <v>108</v>
      </c>
      <c r="BV26" t="s">
        <v>108</v>
      </c>
      <c r="BW26" t="s">
        <v>108</v>
      </c>
      <c r="BX26" t="s">
        <v>108</v>
      </c>
      <c r="BY26">
        <v>0</v>
      </c>
      <c r="BZ26" t="s">
        <v>108</v>
      </c>
    </row>
    <row r="27" spans="1:78" x14ac:dyDescent="0.25">
      <c r="A27" t="s">
        <v>41</v>
      </c>
      <c r="B27">
        <v>29</v>
      </c>
      <c r="C27">
        <v>23</v>
      </c>
      <c r="D27">
        <v>4</v>
      </c>
      <c r="E27">
        <v>2</v>
      </c>
      <c r="F27">
        <v>3</v>
      </c>
      <c r="G27">
        <v>15</v>
      </c>
      <c r="H27">
        <v>11</v>
      </c>
      <c r="I27">
        <v>7</v>
      </c>
      <c r="J27">
        <v>8</v>
      </c>
      <c r="K27">
        <v>5</v>
      </c>
      <c r="L27">
        <v>9</v>
      </c>
      <c r="M27">
        <v>9</v>
      </c>
      <c r="N27">
        <v>11</v>
      </c>
      <c r="O27">
        <v>8</v>
      </c>
      <c r="P27">
        <v>1</v>
      </c>
      <c r="Q27">
        <v>8</v>
      </c>
      <c r="R27">
        <v>20</v>
      </c>
      <c r="S27">
        <v>13</v>
      </c>
      <c r="T27">
        <v>4</v>
      </c>
      <c r="U27">
        <v>9</v>
      </c>
      <c r="V27">
        <v>16</v>
      </c>
      <c r="W27">
        <v>2</v>
      </c>
      <c r="X27">
        <v>9</v>
      </c>
      <c r="Y27">
        <v>0</v>
      </c>
      <c r="Z27">
        <v>29</v>
      </c>
      <c r="AA27">
        <v>25</v>
      </c>
      <c r="AB27">
        <v>25</v>
      </c>
      <c r="AC27">
        <v>0</v>
      </c>
      <c r="AD27">
        <v>9</v>
      </c>
      <c r="AE27">
        <v>16</v>
      </c>
      <c r="AF27">
        <v>8</v>
      </c>
      <c r="AG27">
        <v>0</v>
      </c>
      <c r="AH27">
        <v>1</v>
      </c>
      <c r="AI27">
        <v>13</v>
      </c>
      <c r="AJ27">
        <v>4</v>
      </c>
      <c r="AK27">
        <v>8</v>
      </c>
      <c r="AL27">
        <v>1</v>
      </c>
      <c r="AM27">
        <v>13</v>
      </c>
      <c r="AN27">
        <v>0</v>
      </c>
      <c r="AO27">
        <v>15</v>
      </c>
      <c r="AP27">
        <v>2</v>
      </c>
      <c r="AQ27">
        <v>0</v>
      </c>
      <c r="AR27">
        <v>6</v>
      </c>
      <c r="AS27">
        <v>1</v>
      </c>
      <c r="AT27">
        <v>3</v>
      </c>
      <c r="AU27">
        <v>0</v>
      </c>
      <c r="AV27">
        <v>2</v>
      </c>
      <c r="AW27">
        <v>1</v>
      </c>
      <c r="AX27">
        <v>3</v>
      </c>
      <c r="AY27">
        <v>4</v>
      </c>
      <c r="AZ27">
        <v>1</v>
      </c>
      <c r="BA27">
        <v>2</v>
      </c>
      <c r="BB27">
        <v>1</v>
      </c>
      <c r="BC27">
        <v>1</v>
      </c>
      <c r="BD27">
        <v>0</v>
      </c>
      <c r="BE27">
        <v>0</v>
      </c>
      <c r="BF27">
        <v>28</v>
      </c>
      <c r="BG27">
        <v>4</v>
      </c>
      <c r="BH27">
        <v>24</v>
      </c>
      <c r="BI27">
        <v>0</v>
      </c>
      <c r="BJ27">
        <v>1</v>
      </c>
      <c r="BK27">
        <v>1</v>
      </c>
      <c r="BL27">
        <v>0</v>
      </c>
      <c r="BM27">
        <v>0</v>
      </c>
      <c r="BN27">
        <v>0</v>
      </c>
      <c r="BO27">
        <v>5</v>
      </c>
      <c r="BP27">
        <v>23</v>
      </c>
      <c r="BQ27">
        <v>0</v>
      </c>
      <c r="BR27">
        <v>1</v>
      </c>
      <c r="BS27">
        <v>1</v>
      </c>
      <c r="BT27">
        <v>0</v>
      </c>
      <c r="BU27">
        <v>0</v>
      </c>
      <c r="BV27">
        <v>0</v>
      </c>
      <c r="BW27">
        <v>0</v>
      </c>
      <c r="BX27">
        <v>11</v>
      </c>
      <c r="BY27">
        <v>11</v>
      </c>
      <c r="BZ27">
        <v>11</v>
      </c>
    </row>
    <row r="28" spans="1:78" x14ac:dyDescent="0.25">
      <c r="B28" s="7">
        <v>0.06</v>
      </c>
      <c r="C28" s="7">
        <v>0.05</v>
      </c>
      <c r="D28" s="7">
        <v>7.0000000000000007E-2</v>
      </c>
      <c r="E28" s="7">
        <v>0.08</v>
      </c>
      <c r="F28" s="7">
        <v>0.03</v>
      </c>
      <c r="G28" s="7">
        <v>0.06</v>
      </c>
      <c r="H28" s="7">
        <v>7.0000000000000007E-2</v>
      </c>
      <c r="I28" s="7">
        <v>0.06</v>
      </c>
      <c r="J28" s="7">
        <v>0.05</v>
      </c>
      <c r="K28" s="7">
        <v>0.04</v>
      </c>
      <c r="L28" s="7">
        <v>7.0000000000000007E-2</v>
      </c>
      <c r="M28" s="7">
        <v>0.06</v>
      </c>
      <c r="N28" s="7">
        <v>0.04</v>
      </c>
      <c r="O28" s="7">
        <v>0.11</v>
      </c>
      <c r="P28" s="7">
        <v>7.0000000000000007E-2</v>
      </c>
      <c r="Q28" s="7">
        <v>0.08</v>
      </c>
      <c r="R28" s="7">
        <v>0.05</v>
      </c>
      <c r="S28" s="7">
        <v>0.04</v>
      </c>
      <c r="T28" s="7">
        <v>0.04</v>
      </c>
      <c r="U28" s="7">
        <v>0.08</v>
      </c>
      <c r="V28" s="7">
        <v>0.04</v>
      </c>
      <c r="W28" s="7">
        <v>0.05</v>
      </c>
      <c r="X28" s="7">
        <v>0.09</v>
      </c>
      <c r="Y28" t="s">
        <v>108</v>
      </c>
      <c r="Z28" s="7">
        <v>0.06</v>
      </c>
      <c r="AA28" s="7">
        <v>0.05</v>
      </c>
      <c r="AB28" s="7">
        <v>0.05</v>
      </c>
      <c r="AC28" t="s">
        <v>108</v>
      </c>
      <c r="AD28" s="7">
        <v>0.02</v>
      </c>
      <c r="AE28" s="7">
        <v>0.22</v>
      </c>
      <c r="AF28" s="7">
        <v>0.02</v>
      </c>
      <c r="AG28" t="s">
        <v>108</v>
      </c>
      <c r="AH28" s="7">
        <v>0.02</v>
      </c>
      <c r="AI28" s="7">
        <v>0.04</v>
      </c>
      <c r="AJ28" s="7">
        <v>0.04</v>
      </c>
      <c r="AK28" s="7">
        <v>0.06</v>
      </c>
      <c r="AL28" s="7">
        <v>0.01</v>
      </c>
      <c r="AM28" s="7">
        <v>0.04</v>
      </c>
      <c r="AN28" t="s">
        <v>108</v>
      </c>
      <c r="AO28" s="7">
        <v>0.16</v>
      </c>
      <c r="AP28" s="7">
        <v>0.05</v>
      </c>
      <c r="AQ28" t="s">
        <v>108</v>
      </c>
      <c r="AR28" s="7">
        <v>0.11</v>
      </c>
      <c r="AS28" s="7">
        <v>0.04</v>
      </c>
      <c r="AT28" s="7">
        <v>7.0000000000000007E-2</v>
      </c>
      <c r="AU28" t="s">
        <v>108</v>
      </c>
      <c r="AV28" s="7">
        <v>0.06</v>
      </c>
      <c r="AW28" s="7">
        <v>7.0000000000000007E-2</v>
      </c>
      <c r="AX28" s="7">
        <v>0.08</v>
      </c>
      <c r="AY28" s="7">
        <v>0.08</v>
      </c>
      <c r="AZ28" s="7">
        <v>0.01</v>
      </c>
      <c r="BA28" s="7">
        <v>7.0000000000000007E-2</v>
      </c>
      <c r="BB28" s="7">
        <v>0.03</v>
      </c>
      <c r="BC28" s="7">
        <v>7.0000000000000007E-2</v>
      </c>
      <c r="BD28" t="s">
        <v>108</v>
      </c>
      <c r="BE28" s="7">
        <v>0.01</v>
      </c>
      <c r="BF28" s="7">
        <v>0.06</v>
      </c>
      <c r="BG28" s="7">
        <v>0.03</v>
      </c>
      <c r="BH28" s="7">
        <v>7.0000000000000007E-2</v>
      </c>
      <c r="BI28" t="s">
        <v>108</v>
      </c>
      <c r="BJ28" s="7">
        <v>0.03</v>
      </c>
      <c r="BK28" s="7">
        <v>0.03</v>
      </c>
      <c r="BL28" t="s">
        <v>108</v>
      </c>
      <c r="BM28" t="s">
        <v>108</v>
      </c>
      <c r="BN28">
        <v>0</v>
      </c>
      <c r="BO28" s="7">
        <v>0.02</v>
      </c>
      <c r="BP28" s="7">
        <v>0.13</v>
      </c>
      <c r="BQ28" s="7">
        <v>0.01</v>
      </c>
      <c r="BR28" s="7">
        <v>0.01</v>
      </c>
      <c r="BS28" s="7">
        <v>0.01</v>
      </c>
      <c r="BT28" s="7">
        <v>0.01</v>
      </c>
      <c r="BU28" t="s">
        <v>108</v>
      </c>
      <c r="BV28" s="7">
        <v>0.03</v>
      </c>
      <c r="BW28" t="s">
        <v>108</v>
      </c>
      <c r="BX28" s="7">
        <v>0.03</v>
      </c>
      <c r="BY28" s="7">
        <v>0.03</v>
      </c>
      <c r="BZ28" s="7">
        <v>0.03</v>
      </c>
    </row>
    <row r="29" spans="1:78" x14ac:dyDescent="0.25">
      <c r="A29" t="s">
        <v>193</v>
      </c>
      <c r="B29">
        <v>2.097</v>
      </c>
      <c r="C29">
        <v>2.1080000000000001</v>
      </c>
      <c r="D29">
        <v>2.1230000000000002</v>
      </c>
      <c r="E29">
        <v>1.869</v>
      </c>
      <c r="F29">
        <v>2.1240000000000001</v>
      </c>
      <c r="G29">
        <v>2.0859999999999999</v>
      </c>
      <c r="H29">
        <v>2.0920000000000001</v>
      </c>
      <c r="I29">
        <v>2.133</v>
      </c>
      <c r="J29">
        <v>2.0779999999999998</v>
      </c>
      <c r="K29">
        <v>2.2050000000000001</v>
      </c>
      <c r="L29">
        <v>1.988</v>
      </c>
      <c r="M29">
        <v>1.998</v>
      </c>
      <c r="N29">
        <v>2.1539999999999999</v>
      </c>
      <c r="O29">
        <v>2.0619999999999998</v>
      </c>
      <c r="P29">
        <v>2.23</v>
      </c>
      <c r="Q29">
        <v>1.925</v>
      </c>
      <c r="R29">
        <v>2.1360000000000001</v>
      </c>
      <c r="S29">
        <v>2.1949999999999998</v>
      </c>
      <c r="T29">
        <v>1.9670000000000001</v>
      </c>
      <c r="U29">
        <v>1.9359999999999999</v>
      </c>
      <c r="V29">
        <v>2.149</v>
      </c>
      <c r="W29">
        <v>2.3580000000000001</v>
      </c>
      <c r="X29">
        <v>1.788</v>
      </c>
      <c r="Y29">
        <v>0</v>
      </c>
      <c r="Z29">
        <v>2.097</v>
      </c>
      <c r="AA29">
        <v>2.0859999999999999</v>
      </c>
      <c r="AB29">
        <v>2.0859999999999999</v>
      </c>
      <c r="AC29">
        <v>2.125</v>
      </c>
      <c r="AD29">
        <v>2.1240000000000001</v>
      </c>
      <c r="AE29">
        <v>1.7270000000000001</v>
      </c>
      <c r="AF29">
        <v>2.2269999999999999</v>
      </c>
      <c r="AG29">
        <v>2.3220000000000001</v>
      </c>
      <c r="AH29">
        <v>2.371</v>
      </c>
      <c r="AI29">
        <v>2.1659999999999999</v>
      </c>
      <c r="AJ29">
        <v>2.0579999999999998</v>
      </c>
      <c r="AK29">
        <v>2.044</v>
      </c>
      <c r="AL29">
        <v>2.367</v>
      </c>
      <c r="AM29">
        <v>2.1440000000000001</v>
      </c>
      <c r="AN29">
        <v>2.4289999999999998</v>
      </c>
      <c r="AO29">
        <v>1.514</v>
      </c>
      <c r="AP29">
        <v>2.2280000000000002</v>
      </c>
      <c r="AQ29">
        <v>2.3929999999999998</v>
      </c>
      <c r="AR29">
        <v>2.2109999999999999</v>
      </c>
      <c r="AS29">
        <v>2.0910000000000002</v>
      </c>
      <c r="AT29">
        <v>2.0499999999999998</v>
      </c>
      <c r="AU29">
        <v>2.0910000000000002</v>
      </c>
      <c r="AV29">
        <v>2.1309999999999998</v>
      </c>
      <c r="AW29">
        <v>1.68</v>
      </c>
      <c r="AX29">
        <v>2.2949999999999999</v>
      </c>
      <c r="AY29">
        <v>2.0579999999999998</v>
      </c>
      <c r="AZ29">
        <v>1.8680000000000001</v>
      </c>
      <c r="BA29">
        <v>2.0979999999999999</v>
      </c>
      <c r="BB29">
        <v>1.863</v>
      </c>
      <c r="BC29">
        <v>2.093</v>
      </c>
      <c r="BD29">
        <v>3</v>
      </c>
      <c r="BE29">
        <v>2.3039999999999998</v>
      </c>
      <c r="BF29">
        <v>2.0640000000000001</v>
      </c>
      <c r="BG29">
        <v>2.23</v>
      </c>
      <c r="BH29">
        <v>2.0299999999999998</v>
      </c>
      <c r="BI29">
        <v>2.3359999999999999</v>
      </c>
      <c r="BJ29">
        <v>2.0649999999999999</v>
      </c>
      <c r="BK29">
        <v>2.4209999999999998</v>
      </c>
      <c r="BL29">
        <v>1.9319999999999999</v>
      </c>
      <c r="BM29">
        <v>2.5630000000000002</v>
      </c>
      <c r="BN29">
        <v>2.3359999999999999</v>
      </c>
      <c r="BO29">
        <v>2.141</v>
      </c>
      <c r="BP29">
        <v>1.754</v>
      </c>
      <c r="BQ29">
        <v>2.5830000000000002</v>
      </c>
      <c r="BR29">
        <v>2.5169999999999999</v>
      </c>
      <c r="BS29">
        <v>2.5270000000000001</v>
      </c>
      <c r="BT29">
        <v>2.274</v>
      </c>
      <c r="BU29">
        <v>2.379</v>
      </c>
      <c r="BV29">
        <v>2.44</v>
      </c>
      <c r="BW29">
        <v>2.58</v>
      </c>
      <c r="BX29">
        <v>2.1520000000000001</v>
      </c>
      <c r="BY29">
        <v>2.1440000000000001</v>
      </c>
      <c r="BZ29">
        <v>2.2000000000000002</v>
      </c>
    </row>
    <row r="30" spans="1:78" x14ac:dyDescent="0.25">
      <c r="A30" t="s">
        <v>194</v>
      </c>
      <c r="B30">
        <v>0.92700000000000005</v>
      </c>
      <c r="C30">
        <v>0.94099999999999995</v>
      </c>
      <c r="D30">
        <v>0.90500000000000003</v>
      </c>
      <c r="E30">
        <v>0.71899999999999997</v>
      </c>
      <c r="F30">
        <v>0.90700000000000003</v>
      </c>
      <c r="G30">
        <v>0.90100000000000002</v>
      </c>
      <c r="H30">
        <v>0.98599999999999999</v>
      </c>
      <c r="I30">
        <v>1.024</v>
      </c>
      <c r="J30">
        <v>0.92500000000000004</v>
      </c>
      <c r="K30">
        <v>0.85399999999999998</v>
      </c>
      <c r="L30">
        <v>0.89400000000000002</v>
      </c>
      <c r="M30">
        <v>0.91500000000000004</v>
      </c>
      <c r="N30">
        <v>0.94799999999999995</v>
      </c>
      <c r="O30">
        <v>0.85499999999999998</v>
      </c>
      <c r="P30">
        <v>0.94899999999999995</v>
      </c>
      <c r="Q30">
        <v>0.94499999999999995</v>
      </c>
      <c r="R30">
        <v>0.91900000000000004</v>
      </c>
      <c r="S30">
        <v>0.94799999999999995</v>
      </c>
      <c r="T30">
        <v>0.85799999999999998</v>
      </c>
      <c r="U30">
        <v>0.89300000000000002</v>
      </c>
      <c r="V30">
        <v>0.89900000000000002</v>
      </c>
      <c r="W30">
        <v>1.02</v>
      </c>
      <c r="X30">
        <v>0.92800000000000005</v>
      </c>
      <c r="Y30">
        <v>0</v>
      </c>
      <c r="Z30">
        <v>0.92700000000000005</v>
      </c>
      <c r="AA30">
        <v>0.92700000000000005</v>
      </c>
      <c r="AB30">
        <v>0.92700000000000005</v>
      </c>
      <c r="AC30">
        <v>1.0680000000000001</v>
      </c>
      <c r="AD30">
        <v>0.91300000000000003</v>
      </c>
      <c r="AE30">
        <v>0.85099999999999998</v>
      </c>
      <c r="AF30">
        <v>0.90100000000000002</v>
      </c>
      <c r="AG30">
        <v>0.70799999999999996</v>
      </c>
      <c r="AH30">
        <v>1.048</v>
      </c>
      <c r="AI30">
        <v>0.94399999999999995</v>
      </c>
      <c r="AJ30">
        <v>0.90500000000000003</v>
      </c>
      <c r="AK30">
        <v>0.90900000000000003</v>
      </c>
      <c r="AL30">
        <v>0.94399999999999995</v>
      </c>
      <c r="AM30">
        <v>0.91100000000000003</v>
      </c>
      <c r="AN30">
        <v>0.90800000000000003</v>
      </c>
      <c r="AO30">
        <v>0.71</v>
      </c>
      <c r="AP30">
        <v>0.83599999999999997</v>
      </c>
      <c r="AQ30">
        <v>1.0980000000000001</v>
      </c>
      <c r="AR30">
        <v>0.85699999999999998</v>
      </c>
      <c r="AS30">
        <v>0.83899999999999997</v>
      </c>
      <c r="AT30">
        <v>0.99299999999999999</v>
      </c>
      <c r="AU30">
        <v>0.878</v>
      </c>
      <c r="AV30">
        <v>0.98499999999999999</v>
      </c>
      <c r="AW30">
        <v>1.012</v>
      </c>
      <c r="AX30">
        <v>0.79100000000000004</v>
      </c>
      <c r="AY30">
        <v>0.93500000000000005</v>
      </c>
      <c r="AZ30">
        <v>0.97899999999999998</v>
      </c>
      <c r="BA30">
        <v>0.84199999999999997</v>
      </c>
      <c r="BB30">
        <v>0.91300000000000003</v>
      </c>
      <c r="BC30">
        <v>1.028</v>
      </c>
      <c r="BD30">
        <v>0</v>
      </c>
      <c r="BE30">
        <v>0.95099999999999996</v>
      </c>
      <c r="BF30">
        <v>0.92</v>
      </c>
      <c r="BG30">
        <v>0.91300000000000003</v>
      </c>
      <c r="BH30">
        <v>0.92800000000000005</v>
      </c>
      <c r="BI30">
        <v>0.89600000000000002</v>
      </c>
      <c r="BJ30">
        <v>0.88200000000000001</v>
      </c>
      <c r="BK30">
        <v>0.93100000000000005</v>
      </c>
      <c r="BL30">
        <v>0.93500000000000005</v>
      </c>
      <c r="BM30">
        <v>0.95299999999999996</v>
      </c>
      <c r="BN30">
        <v>0.92900000000000005</v>
      </c>
      <c r="BO30">
        <v>0.91200000000000003</v>
      </c>
      <c r="BP30">
        <v>0.82199999999999995</v>
      </c>
      <c r="BQ30">
        <v>0.88400000000000001</v>
      </c>
      <c r="BR30">
        <v>0.90100000000000002</v>
      </c>
      <c r="BS30">
        <v>0.90900000000000003</v>
      </c>
      <c r="BT30">
        <v>0.84199999999999997</v>
      </c>
      <c r="BU30">
        <v>1.008</v>
      </c>
      <c r="BV30">
        <v>0.83799999999999997</v>
      </c>
      <c r="BW30">
        <v>0.92900000000000005</v>
      </c>
      <c r="BX30">
        <v>0.93100000000000005</v>
      </c>
      <c r="BY30">
        <v>0.93600000000000005</v>
      </c>
      <c r="BZ30">
        <v>0.94099999999999995</v>
      </c>
    </row>
    <row r="31" spans="1:78" x14ac:dyDescent="0.25">
      <c r="A31" t="s">
        <v>195</v>
      </c>
      <c r="B31">
        <v>2E-3</v>
      </c>
      <c r="C31">
        <v>2E-3</v>
      </c>
      <c r="D31">
        <v>1.7999999999999999E-2</v>
      </c>
      <c r="E31">
        <v>2.1000000000000001E-2</v>
      </c>
      <c r="F31">
        <v>7.0000000000000001E-3</v>
      </c>
      <c r="G31">
        <v>4.0000000000000001E-3</v>
      </c>
      <c r="H31">
        <v>5.0000000000000001E-3</v>
      </c>
      <c r="I31">
        <v>1.2E-2</v>
      </c>
      <c r="J31">
        <v>6.0000000000000001E-3</v>
      </c>
      <c r="K31">
        <v>8.0000000000000002E-3</v>
      </c>
      <c r="L31">
        <v>5.0000000000000001E-3</v>
      </c>
      <c r="M31">
        <v>4.0000000000000001E-3</v>
      </c>
      <c r="N31">
        <v>4.0000000000000001E-3</v>
      </c>
      <c r="O31">
        <v>1.2E-2</v>
      </c>
      <c r="P31">
        <v>6.4000000000000001E-2</v>
      </c>
      <c r="Q31">
        <v>8.0000000000000002E-3</v>
      </c>
      <c r="R31">
        <v>2E-3</v>
      </c>
      <c r="S31">
        <v>3.0000000000000001E-3</v>
      </c>
      <c r="T31">
        <v>8.0000000000000002E-3</v>
      </c>
      <c r="U31">
        <v>7.0000000000000001E-3</v>
      </c>
      <c r="V31">
        <v>3.0000000000000001E-3</v>
      </c>
      <c r="W31">
        <v>2.1999999999999999E-2</v>
      </c>
      <c r="X31">
        <v>7.0000000000000001E-3</v>
      </c>
      <c r="Y31">
        <v>0</v>
      </c>
      <c r="Z31">
        <v>2E-3</v>
      </c>
      <c r="AA31">
        <v>2E-3</v>
      </c>
      <c r="AB31">
        <v>2E-3</v>
      </c>
      <c r="AC31">
        <v>2.8000000000000001E-2</v>
      </c>
      <c r="AD31">
        <v>2E-3</v>
      </c>
      <c r="AE31">
        <v>1.2999999999999999E-2</v>
      </c>
      <c r="AF31">
        <v>2E-3</v>
      </c>
      <c r="AG31">
        <v>8.4000000000000005E-2</v>
      </c>
      <c r="AH31">
        <v>3.1E-2</v>
      </c>
      <c r="AI31">
        <v>3.0000000000000001E-3</v>
      </c>
      <c r="AJ31">
        <v>8.0000000000000002E-3</v>
      </c>
      <c r="AK31">
        <v>6.0000000000000001E-3</v>
      </c>
      <c r="AL31">
        <v>0.01</v>
      </c>
      <c r="AM31">
        <v>3.0000000000000001E-3</v>
      </c>
      <c r="AN31">
        <v>2.9000000000000001E-2</v>
      </c>
      <c r="AO31">
        <v>6.0000000000000001E-3</v>
      </c>
      <c r="AP31">
        <v>1.4E-2</v>
      </c>
      <c r="AQ31">
        <v>4.4999999999999998E-2</v>
      </c>
      <c r="AR31">
        <v>1.4999999999999999E-2</v>
      </c>
      <c r="AS31">
        <v>2.1999999999999999E-2</v>
      </c>
      <c r="AT31">
        <v>1.9E-2</v>
      </c>
      <c r="AU31">
        <v>4.8000000000000001E-2</v>
      </c>
      <c r="AV31">
        <v>0.02</v>
      </c>
      <c r="AW31">
        <v>6.8000000000000005E-2</v>
      </c>
      <c r="AX31">
        <v>2.1999999999999999E-2</v>
      </c>
      <c r="AY31">
        <v>1.7000000000000001E-2</v>
      </c>
      <c r="AZ31">
        <v>1.9E-2</v>
      </c>
      <c r="BA31">
        <v>3.2000000000000001E-2</v>
      </c>
      <c r="BB31">
        <v>2.5000000000000001E-2</v>
      </c>
      <c r="BC31">
        <v>5.2999999999999999E-2</v>
      </c>
      <c r="BD31">
        <v>0</v>
      </c>
      <c r="BE31">
        <v>1.4999999999999999E-2</v>
      </c>
      <c r="BF31">
        <v>2E-3</v>
      </c>
      <c r="BG31">
        <v>5.0000000000000001E-3</v>
      </c>
      <c r="BH31">
        <v>3.0000000000000001E-3</v>
      </c>
      <c r="BI31">
        <v>1.4999999999999999E-2</v>
      </c>
      <c r="BJ31">
        <v>0.02</v>
      </c>
      <c r="BK31">
        <v>2.1999999999999999E-2</v>
      </c>
      <c r="BL31">
        <v>0.08</v>
      </c>
      <c r="BM31">
        <v>2.8000000000000001E-2</v>
      </c>
      <c r="BN31">
        <v>8.9999999999999993E-3</v>
      </c>
      <c r="BO31">
        <v>4.0000000000000001E-3</v>
      </c>
      <c r="BP31">
        <v>4.0000000000000001E-3</v>
      </c>
      <c r="BQ31">
        <v>1.6E-2</v>
      </c>
      <c r="BR31">
        <v>8.9999999999999993E-3</v>
      </c>
      <c r="BS31">
        <v>0.01</v>
      </c>
      <c r="BT31">
        <v>2.1000000000000001E-2</v>
      </c>
      <c r="BU31">
        <v>3.3000000000000002E-2</v>
      </c>
      <c r="BV31">
        <v>4.3999999999999997E-2</v>
      </c>
      <c r="BW31">
        <v>2.5000000000000001E-2</v>
      </c>
      <c r="BX31">
        <v>2E-3</v>
      </c>
      <c r="BY31">
        <v>2E-3</v>
      </c>
      <c r="BZ31">
        <v>3.0000000000000001E-3</v>
      </c>
    </row>
  </sheetData>
  <pageMargins left="0.7" right="0.7" top="0.75" bottom="0.75" header="0.3" footer="0.3"/>
  <pageSetup orientation="landscape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1051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1053</v>
      </c>
      <c r="B11">
        <v>4853</v>
      </c>
      <c r="C11">
        <v>4107</v>
      </c>
      <c r="D11">
        <v>497</v>
      </c>
      <c r="E11">
        <v>249</v>
      </c>
      <c r="F11">
        <v>842</v>
      </c>
      <c r="G11">
        <v>2477</v>
      </c>
      <c r="H11">
        <v>1534</v>
      </c>
      <c r="I11">
        <v>1166</v>
      </c>
      <c r="J11">
        <v>1522</v>
      </c>
      <c r="K11">
        <v>1008</v>
      </c>
      <c r="L11">
        <v>1157</v>
      </c>
      <c r="M11">
        <v>1386</v>
      </c>
      <c r="N11">
        <v>2831</v>
      </c>
      <c r="O11">
        <v>485</v>
      </c>
      <c r="P11">
        <v>150</v>
      </c>
      <c r="Q11">
        <v>832</v>
      </c>
      <c r="R11">
        <v>4021</v>
      </c>
      <c r="S11">
        <v>3161</v>
      </c>
      <c r="T11">
        <v>818</v>
      </c>
      <c r="U11">
        <v>805</v>
      </c>
      <c r="V11">
        <v>3529</v>
      </c>
      <c r="W11">
        <v>511</v>
      </c>
      <c r="X11">
        <v>784</v>
      </c>
      <c r="Y11">
        <v>555</v>
      </c>
      <c r="Z11">
        <v>4298</v>
      </c>
      <c r="AA11">
        <v>4844</v>
      </c>
      <c r="AB11">
        <v>4289</v>
      </c>
      <c r="AC11">
        <v>561</v>
      </c>
      <c r="AD11">
        <v>3881</v>
      </c>
      <c r="AE11">
        <v>370</v>
      </c>
      <c r="AF11">
        <v>3806</v>
      </c>
      <c r="AG11">
        <v>754</v>
      </c>
      <c r="AH11">
        <v>33</v>
      </c>
      <c r="AI11">
        <v>3579</v>
      </c>
      <c r="AJ11">
        <v>402</v>
      </c>
      <c r="AK11">
        <v>785</v>
      </c>
      <c r="AL11">
        <v>1973</v>
      </c>
      <c r="AM11">
        <v>2256</v>
      </c>
      <c r="AN11">
        <v>44</v>
      </c>
      <c r="AO11">
        <v>564</v>
      </c>
      <c r="AP11">
        <v>422</v>
      </c>
      <c r="AQ11">
        <v>498</v>
      </c>
      <c r="AR11">
        <v>277</v>
      </c>
      <c r="AS11">
        <v>254</v>
      </c>
      <c r="AT11">
        <v>474</v>
      </c>
      <c r="AU11">
        <v>315</v>
      </c>
      <c r="AV11">
        <v>436</v>
      </c>
      <c r="AW11">
        <v>130</v>
      </c>
      <c r="AX11">
        <v>360</v>
      </c>
      <c r="AY11">
        <v>429</v>
      </c>
      <c r="AZ11">
        <v>327</v>
      </c>
      <c r="BA11">
        <v>235</v>
      </c>
      <c r="BB11">
        <v>399</v>
      </c>
      <c r="BC11">
        <v>276</v>
      </c>
      <c r="BD11">
        <v>22</v>
      </c>
      <c r="BE11">
        <v>756</v>
      </c>
      <c r="BF11">
        <v>4097</v>
      </c>
      <c r="BG11">
        <v>2829</v>
      </c>
      <c r="BH11">
        <v>2023</v>
      </c>
      <c r="BI11">
        <v>1112</v>
      </c>
      <c r="BJ11">
        <v>740</v>
      </c>
      <c r="BK11">
        <v>680</v>
      </c>
      <c r="BL11">
        <v>158</v>
      </c>
      <c r="BM11">
        <v>748</v>
      </c>
      <c r="BN11">
        <v>1414</v>
      </c>
      <c r="BO11">
        <v>1795</v>
      </c>
      <c r="BP11">
        <v>895</v>
      </c>
      <c r="BQ11">
        <v>866</v>
      </c>
      <c r="BR11">
        <v>1324</v>
      </c>
      <c r="BS11">
        <v>1288</v>
      </c>
      <c r="BT11">
        <v>374</v>
      </c>
      <c r="BU11">
        <v>454</v>
      </c>
      <c r="BV11">
        <v>254</v>
      </c>
      <c r="BW11">
        <v>648</v>
      </c>
      <c r="BX11">
        <v>3297</v>
      </c>
      <c r="BY11">
        <v>3310</v>
      </c>
      <c r="BZ11">
        <v>2885</v>
      </c>
    </row>
    <row r="12" spans="1:78" x14ac:dyDescent="0.25">
      <c r="B12" s="7">
        <v>0.81</v>
      </c>
      <c r="C12" s="7">
        <v>0.81</v>
      </c>
      <c r="D12" s="7">
        <v>0.89</v>
      </c>
      <c r="E12" s="7">
        <v>0.7</v>
      </c>
      <c r="F12" s="7">
        <v>0.72</v>
      </c>
      <c r="G12" s="7">
        <v>0.8</v>
      </c>
      <c r="H12" s="7">
        <v>0.9</v>
      </c>
      <c r="I12" s="7">
        <v>0.8</v>
      </c>
      <c r="J12" s="7">
        <v>0.8</v>
      </c>
      <c r="K12" s="7">
        <v>0.82</v>
      </c>
      <c r="L12" s="7">
        <v>0.82</v>
      </c>
      <c r="M12" s="7">
        <v>0.84</v>
      </c>
      <c r="N12" s="7">
        <v>0.81</v>
      </c>
      <c r="O12" s="7">
        <v>0.76</v>
      </c>
      <c r="P12" s="7">
        <v>0.77</v>
      </c>
      <c r="Q12" s="7">
        <v>0.88</v>
      </c>
      <c r="R12" s="7">
        <v>0.8</v>
      </c>
      <c r="S12" s="7">
        <v>0.86</v>
      </c>
      <c r="T12" s="7">
        <v>0.66</v>
      </c>
      <c r="U12" s="7">
        <v>0.83</v>
      </c>
      <c r="V12" s="7">
        <v>0.79</v>
      </c>
      <c r="W12" s="7">
        <v>0.84</v>
      </c>
      <c r="X12" s="7">
        <v>0.9</v>
      </c>
      <c r="Y12" s="7">
        <v>0.77</v>
      </c>
      <c r="Z12" s="7">
        <v>0.82</v>
      </c>
      <c r="AA12" s="7">
        <v>0.81</v>
      </c>
      <c r="AB12" s="7">
        <v>0.82</v>
      </c>
      <c r="AC12" s="7">
        <v>0.78</v>
      </c>
      <c r="AD12" s="7">
        <v>0.83</v>
      </c>
      <c r="AE12" s="7">
        <v>0.71</v>
      </c>
      <c r="AF12" s="7">
        <v>0.81</v>
      </c>
      <c r="AG12" s="7">
        <v>0.82</v>
      </c>
      <c r="AH12" s="7">
        <v>0.85</v>
      </c>
      <c r="AI12" s="7">
        <v>0.82</v>
      </c>
      <c r="AJ12" s="7">
        <v>0.73</v>
      </c>
      <c r="AK12" s="7">
        <v>0.8</v>
      </c>
      <c r="AL12" s="7">
        <v>0.84</v>
      </c>
      <c r="AM12" s="7">
        <v>0.79</v>
      </c>
      <c r="AN12" s="7">
        <v>0.75</v>
      </c>
      <c r="AO12" s="7">
        <v>0.8</v>
      </c>
      <c r="AP12" s="7">
        <v>0.71</v>
      </c>
      <c r="AQ12" s="7">
        <v>0.88</v>
      </c>
      <c r="AR12" s="7">
        <v>0.51</v>
      </c>
      <c r="AS12" s="7">
        <v>0.8</v>
      </c>
      <c r="AT12" s="7">
        <v>0.85</v>
      </c>
      <c r="AU12" s="7">
        <v>0.9</v>
      </c>
      <c r="AV12" s="7">
        <v>0.89</v>
      </c>
      <c r="AW12" s="7">
        <v>0.91</v>
      </c>
      <c r="AX12" s="7">
        <v>0.88</v>
      </c>
      <c r="AY12" s="7">
        <v>0.8</v>
      </c>
      <c r="AZ12" s="7">
        <v>0.79</v>
      </c>
      <c r="BA12" s="7">
        <v>0.8</v>
      </c>
      <c r="BB12" s="7">
        <v>0.9</v>
      </c>
      <c r="BC12" s="7">
        <v>0.88</v>
      </c>
      <c r="BD12" s="7">
        <v>0.84</v>
      </c>
      <c r="BE12" s="7">
        <v>0.84</v>
      </c>
      <c r="BF12" s="7">
        <v>0.81</v>
      </c>
      <c r="BG12" s="7">
        <v>0.86</v>
      </c>
      <c r="BH12" s="7">
        <v>0.75</v>
      </c>
      <c r="BI12" s="7">
        <v>0.85</v>
      </c>
      <c r="BJ12" s="7">
        <v>0.85</v>
      </c>
      <c r="BK12" s="7">
        <v>0.89</v>
      </c>
      <c r="BL12" s="7">
        <v>0.79</v>
      </c>
      <c r="BM12" s="7">
        <v>0.85</v>
      </c>
      <c r="BN12" s="7">
        <v>0.84</v>
      </c>
      <c r="BO12" s="7">
        <v>0.83</v>
      </c>
      <c r="BP12" s="7">
        <v>0.71</v>
      </c>
      <c r="BQ12" s="7">
        <v>0.86</v>
      </c>
      <c r="BR12" s="7">
        <v>0.84</v>
      </c>
      <c r="BS12" s="7">
        <v>0.84</v>
      </c>
      <c r="BT12" s="7">
        <v>0.83</v>
      </c>
      <c r="BU12" s="7">
        <v>0.85</v>
      </c>
      <c r="BV12" s="7">
        <v>0.86</v>
      </c>
      <c r="BW12" s="7">
        <v>0.86</v>
      </c>
      <c r="BX12" s="7">
        <v>0.82</v>
      </c>
      <c r="BY12" s="7">
        <v>0.82</v>
      </c>
      <c r="BZ12" s="7">
        <v>0.82</v>
      </c>
    </row>
    <row r="13" spans="1:78" x14ac:dyDescent="0.25">
      <c r="A13" t="s">
        <v>1054</v>
      </c>
      <c r="B13">
        <v>399</v>
      </c>
      <c r="C13">
        <v>325</v>
      </c>
      <c r="D13">
        <v>33</v>
      </c>
      <c r="E13">
        <v>40</v>
      </c>
      <c r="F13">
        <v>82</v>
      </c>
      <c r="G13">
        <v>200</v>
      </c>
      <c r="H13">
        <v>117</v>
      </c>
      <c r="I13">
        <v>124</v>
      </c>
      <c r="J13">
        <v>149</v>
      </c>
      <c r="K13">
        <v>68</v>
      </c>
      <c r="L13">
        <v>58</v>
      </c>
      <c r="M13">
        <v>98</v>
      </c>
      <c r="N13">
        <v>248</v>
      </c>
      <c r="O13">
        <v>41</v>
      </c>
      <c r="P13">
        <v>12</v>
      </c>
      <c r="Q13">
        <v>71</v>
      </c>
      <c r="R13">
        <v>327</v>
      </c>
      <c r="S13">
        <v>253</v>
      </c>
      <c r="T13">
        <v>93</v>
      </c>
      <c r="U13">
        <v>42</v>
      </c>
      <c r="V13">
        <v>314</v>
      </c>
      <c r="W13">
        <v>38</v>
      </c>
      <c r="X13">
        <v>43</v>
      </c>
      <c r="Y13">
        <v>50</v>
      </c>
      <c r="Z13">
        <v>349</v>
      </c>
      <c r="AA13">
        <v>395</v>
      </c>
      <c r="AB13">
        <v>346</v>
      </c>
      <c r="AC13">
        <v>59</v>
      </c>
      <c r="AD13">
        <v>289</v>
      </c>
      <c r="AE13">
        <v>45</v>
      </c>
      <c r="AF13">
        <v>305</v>
      </c>
      <c r="AG13">
        <v>71</v>
      </c>
      <c r="AH13">
        <v>2</v>
      </c>
      <c r="AI13">
        <v>311</v>
      </c>
      <c r="AJ13">
        <v>37</v>
      </c>
      <c r="AK13">
        <v>40</v>
      </c>
      <c r="AL13">
        <v>170</v>
      </c>
      <c r="AM13">
        <v>180</v>
      </c>
      <c r="AN13">
        <v>5</v>
      </c>
      <c r="AO13">
        <v>40</v>
      </c>
      <c r="AP13">
        <v>41</v>
      </c>
      <c r="AQ13">
        <v>24</v>
      </c>
      <c r="AR13">
        <v>53</v>
      </c>
      <c r="AS13">
        <v>24</v>
      </c>
      <c r="AT13">
        <v>47</v>
      </c>
      <c r="AU13">
        <v>25</v>
      </c>
      <c r="AV13">
        <v>25</v>
      </c>
      <c r="AW13">
        <v>5</v>
      </c>
      <c r="AX13">
        <v>28</v>
      </c>
      <c r="AY13">
        <v>41</v>
      </c>
      <c r="AZ13">
        <v>24</v>
      </c>
      <c r="BA13">
        <v>25</v>
      </c>
      <c r="BB13">
        <v>20</v>
      </c>
      <c r="BC13">
        <v>17</v>
      </c>
      <c r="BD13">
        <v>0</v>
      </c>
      <c r="BE13">
        <v>63</v>
      </c>
      <c r="BF13">
        <v>335</v>
      </c>
      <c r="BG13">
        <v>234</v>
      </c>
      <c r="BH13">
        <v>165</v>
      </c>
      <c r="BI13">
        <v>85</v>
      </c>
      <c r="BJ13">
        <v>61</v>
      </c>
      <c r="BK13">
        <v>48</v>
      </c>
      <c r="BL13">
        <v>28</v>
      </c>
      <c r="BM13">
        <v>78</v>
      </c>
      <c r="BN13">
        <v>107</v>
      </c>
      <c r="BO13">
        <v>132</v>
      </c>
      <c r="BP13">
        <v>82</v>
      </c>
      <c r="BQ13">
        <v>63</v>
      </c>
      <c r="BR13">
        <v>109</v>
      </c>
      <c r="BS13">
        <v>108</v>
      </c>
      <c r="BT13">
        <v>30</v>
      </c>
      <c r="BU13">
        <v>37</v>
      </c>
      <c r="BV13">
        <v>19</v>
      </c>
      <c r="BW13">
        <v>48</v>
      </c>
      <c r="BX13">
        <v>240</v>
      </c>
      <c r="BY13">
        <v>236</v>
      </c>
      <c r="BZ13">
        <v>213</v>
      </c>
    </row>
    <row r="14" spans="1:78" x14ac:dyDescent="0.25">
      <c r="B14" s="7">
        <v>7.0000000000000007E-2</v>
      </c>
      <c r="C14" s="7">
        <v>0.06</v>
      </c>
      <c r="D14" s="7">
        <v>0.06</v>
      </c>
      <c r="E14" s="7">
        <v>0.11</v>
      </c>
      <c r="F14" s="7">
        <v>7.0000000000000007E-2</v>
      </c>
      <c r="G14" s="7">
        <v>0.06</v>
      </c>
      <c r="H14" s="7">
        <v>7.0000000000000007E-2</v>
      </c>
      <c r="I14" s="7">
        <v>0.09</v>
      </c>
      <c r="J14" s="7">
        <v>0.08</v>
      </c>
      <c r="K14" s="7">
        <v>0.06</v>
      </c>
      <c r="L14" s="7">
        <v>0.04</v>
      </c>
      <c r="M14" s="7">
        <v>0.06</v>
      </c>
      <c r="N14" s="7">
        <v>7.0000000000000007E-2</v>
      </c>
      <c r="O14" s="7">
        <v>0.06</v>
      </c>
      <c r="P14" s="7">
        <v>0.06</v>
      </c>
      <c r="Q14" s="7">
        <v>0.08</v>
      </c>
      <c r="R14" s="7">
        <v>0.06</v>
      </c>
      <c r="S14" s="7">
        <v>7.0000000000000007E-2</v>
      </c>
      <c r="T14" s="7">
        <v>0.08</v>
      </c>
      <c r="U14" s="7">
        <v>0.04</v>
      </c>
      <c r="V14" s="7">
        <v>7.0000000000000007E-2</v>
      </c>
      <c r="W14" s="7">
        <v>0.06</v>
      </c>
      <c r="X14" s="7">
        <v>0.05</v>
      </c>
      <c r="Y14" s="7">
        <v>7.0000000000000007E-2</v>
      </c>
      <c r="Z14" s="7">
        <v>7.0000000000000007E-2</v>
      </c>
      <c r="AA14" s="7">
        <v>7.0000000000000007E-2</v>
      </c>
      <c r="AB14" s="7">
        <v>7.0000000000000007E-2</v>
      </c>
      <c r="AC14" s="7">
        <v>0.08</v>
      </c>
      <c r="AD14" s="7">
        <v>0.06</v>
      </c>
      <c r="AE14" s="7">
        <v>0.09</v>
      </c>
      <c r="AF14" s="7">
        <v>0.06</v>
      </c>
      <c r="AG14" s="7">
        <v>0.08</v>
      </c>
      <c r="AH14" s="7">
        <v>0.04</v>
      </c>
      <c r="AI14" s="7">
        <v>7.0000000000000007E-2</v>
      </c>
      <c r="AJ14" s="7">
        <v>7.0000000000000007E-2</v>
      </c>
      <c r="AK14" s="7">
        <v>0.04</v>
      </c>
      <c r="AL14" s="7">
        <v>7.0000000000000007E-2</v>
      </c>
      <c r="AM14" s="7">
        <v>0.06</v>
      </c>
      <c r="AN14" s="7">
        <v>0.09</v>
      </c>
      <c r="AO14" s="7">
        <v>0.06</v>
      </c>
      <c r="AP14" s="7">
        <v>7.0000000000000007E-2</v>
      </c>
      <c r="AQ14" s="7">
        <v>0.04</v>
      </c>
      <c r="AR14" s="7">
        <v>0.1</v>
      </c>
      <c r="AS14" s="7">
        <v>0.08</v>
      </c>
      <c r="AT14" s="7">
        <v>0.08</v>
      </c>
      <c r="AU14" s="7">
        <v>7.0000000000000007E-2</v>
      </c>
      <c r="AV14" s="7">
        <v>0.05</v>
      </c>
      <c r="AW14" s="7">
        <v>0.04</v>
      </c>
      <c r="AX14" s="7">
        <v>7.0000000000000007E-2</v>
      </c>
      <c r="AY14" s="7">
        <v>0.08</v>
      </c>
      <c r="AZ14" s="7">
        <v>0.06</v>
      </c>
      <c r="BA14" s="7">
        <v>0.08</v>
      </c>
      <c r="BB14" s="7">
        <v>0.04</v>
      </c>
      <c r="BC14" s="7">
        <v>0.06</v>
      </c>
      <c r="BD14" t="s">
        <v>108</v>
      </c>
      <c r="BE14" s="7">
        <v>7.0000000000000007E-2</v>
      </c>
      <c r="BF14" s="7">
        <v>7.0000000000000007E-2</v>
      </c>
      <c r="BG14" s="7">
        <v>7.0000000000000007E-2</v>
      </c>
      <c r="BH14" s="7">
        <v>0.06</v>
      </c>
      <c r="BI14" s="7">
        <v>7.0000000000000007E-2</v>
      </c>
      <c r="BJ14" s="7">
        <v>7.0000000000000007E-2</v>
      </c>
      <c r="BK14" s="7">
        <v>0.06</v>
      </c>
      <c r="BL14" s="7">
        <v>0.14000000000000001</v>
      </c>
      <c r="BM14" s="7">
        <v>0.09</v>
      </c>
      <c r="BN14" s="7">
        <v>0.06</v>
      </c>
      <c r="BO14" s="7">
        <v>0.06</v>
      </c>
      <c r="BP14" s="7">
        <v>7.0000000000000007E-2</v>
      </c>
      <c r="BQ14" s="7">
        <v>0.06</v>
      </c>
      <c r="BR14" s="7">
        <v>7.0000000000000007E-2</v>
      </c>
      <c r="BS14" s="7">
        <v>7.0000000000000007E-2</v>
      </c>
      <c r="BT14" s="7">
        <v>7.0000000000000007E-2</v>
      </c>
      <c r="BU14" s="7">
        <v>7.0000000000000007E-2</v>
      </c>
      <c r="BV14" s="7">
        <v>0.06</v>
      </c>
      <c r="BW14" s="7">
        <v>0.06</v>
      </c>
      <c r="BX14" s="7">
        <v>0.06</v>
      </c>
      <c r="BY14" s="7">
        <v>0.06</v>
      </c>
      <c r="BZ14" s="7">
        <v>0.06</v>
      </c>
    </row>
    <row r="15" spans="1:78" x14ac:dyDescent="0.25">
      <c r="A15" t="s">
        <v>1055</v>
      </c>
      <c r="B15">
        <v>503</v>
      </c>
      <c r="C15">
        <v>455</v>
      </c>
      <c r="D15">
        <v>10</v>
      </c>
      <c r="E15">
        <v>38</v>
      </c>
      <c r="F15">
        <v>170</v>
      </c>
      <c r="G15">
        <v>301</v>
      </c>
      <c r="H15">
        <v>33</v>
      </c>
      <c r="I15">
        <v>80</v>
      </c>
      <c r="J15">
        <v>145</v>
      </c>
      <c r="K15">
        <v>122</v>
      </c>
      <c r="L15">
        <v>156</v>
      </c>
      <c r="M15">
        <v>137</v>
      </c>
      <c r="N15">
        <v>277</v>
      </c>
      <c r="O15">
        <v>67</v>
      </c>
      <c r="P15">
        <v>21</v>
      </c>
      <c r="Q15">
        <v>31</v>
      </c>
      <c r="R15">
        <v>472</v>
      </c>
      <c r="S15">
        <v>165</v>
      </c>
      <c r="T15">
        <v>236</v>
      </c>
      <c r="U15">
        <v>98</v>
      </c>
      <c r="V15">
        <v>415</v>
      </c>
      <c r="W15">
        <v>51</v>
      </c>
      <c r="X15">
        <v>33</v>
      </c>
      <c r="Y15">
        <v>67</v>
      </c>
      <c r="Z15">
        <v>436</v>
      </c>
      <c r="AA15">
        <v>499</v>
      </c>
      <c r="AB15">
        <v>432</v>
      </c>
      <c r="AC15">
        <v>57</v>
      </c>
      <c r="AD15">
        <v>362</v>
      </c>
      <c r="AE15">
        <v>70</v>
      </c>
      <c r="AF15">
        <v>410</v>
      </c>
      <c r="AG15">
        <v>52</v>
      </c>
      <c r="AH15">
        <v>4</v>
      </c>
      <c r="AI15">
        <v>298</v>
      </c>
      <c r="AJ15">
        <v>88</v>
      </c>
      <c r="AK15">
        <v>114</v>
      </c>
      <c r="AL15">
        <v>132</v>
      </c>
      <c r="AM15">
        <v>297</v>
      </c>
      <c r="AN15">
        <v>8</v>
      </c>
      <c r="AO15">
        <v>64</v>
      </c>
      <c r="AP15">
        <v>95</v>
      </c>
      <c r="AQ15">
        <v>33</v>
      </c>
      <c r="AR15">
        <v>166</v>
      </c>
      <c r="AS15">
        <v>24</v>
      </c>
      <c r="AT15">
        <v>20</v>
      </c>
      <c r="AU15">
        <v>5</v>
      </c>
      <c r="AV15">
        <v>23</v>
      </c>
      <c r="AW15">
        <v>5</v>
      </c>
      <c r="AX15">
        <v>5</v>
      </c>
      <c r="AY15">
        <v>35</v>
      </c>
      <c r="AZ15">
        <v>54</v>
      </c>
      <c r="BA15">
        <v>20</v>
      </c>
      <c r="BB15">
        <v>10</v>
      </c>
      <c r="BC15">
        <v>7</v>
      </c>
      <c r="BD15">
        <v>2</v>
      </c>
      <c r="BE15">
        <v>47</v>
      </c>
      <c r="BF15">
        <v>456</v>
      </c>
      <c r="BG15">
        <v>139</v>
      </c>
      <c r="BH15">
        <v>364</v>
      </c>
      <c r="BI15">
        <v>61</v>
      </c>
      <c r="BJ15">
        <v>31</v>
      </c>
      <c r="BK15">
        <v>30</v>
      </c>
      <c r="BL15">
        <v>9</v>
      </c>
      <c r="BM15">
        <v>29</v>
      </c>
      <c r="BN15">
        <v>103</v>
      </c>
      <c r="BO15">
        <v>173</v>
      </c>
      <c r="BP15">
        <v>198</v>
      </c>
      <c r="BQ15">
        <v>50</v>
      </c>
      <c r="BR15">
        <v>82</v>
      </c>
      <c r="BS15">
        <v>77</v>
      </c>
      <c r="BT15">
        <v>30</v>
      </c>
      <c r="BU15">
        <v>23</v>
      </c>
      <c r="BV15">
        <v>20</v>
      </c>
      <c r="BW15">
        <v>35</v>
      </c>
      <c r="BX15">
        <v>334</v>
      </c>
      <c r="BY15">
        <v>336</v>
      </c>
      <c r="BZ15">
        <v>300</v>
      </c>
    </row>
    <row r="16" spans="1:78" x14ac:dyDescent="0.25">
      <c r="B16" s="7">
        <v>0.08</v>
      </c>
      <c r="C16" s="7">
        <v>0.09</v>
      </c>
      <c r="D16" s="7">
        <v>0.02</v>
      </c>
      <c r="E16" s="7">
        <v>0.11</v>
      </c>
      <c r="F16" s="7">
        <v>0.15</v>
      </c>
      <c r="G16" s="7">
        <v>0.1</v>
      </c>
      <c r="H16" s="7">
        <v>0.02</v>
      </c>
      <c r="I16" s="7">
        <v>0.06</v>
      </c>
      <c r="J16" s="7">
        <v>0.08</v>
      </c>
      <c r="K16" s="7">
        <v>0.1</v>
      </c>
      <c r="L16" s="7">
        <v>0.11</v>
      </c>
      <c r="M16" s="7">
        <v>0.08</v>
      </c>
      <c r="N16" s="7">
        <v>0.08</v>
      </c>
      <c r="O16" s="7">
        <v>0.1</v>
      </c>
      <c r="P16" s="7">
        <v>0.11</v>
      </c>
      <c r="Q16" s="7">
        <v>0.03</v>
      </c>
      <c r="R16" s="7">
        <v>0.09</v>
      </c>
      <c r="S16" s="7">
        <v>0.04</v>
      </c>
      <c r="T16" s="7">
        <v>0.19</v>
      </c>
      <c r="U16" s="7">
        <v>0.1</v>
      </c>
      <c r="V16" s="7">
        <v>0.09</v>
      </c>
      <c r="W16" s="7">
        <v>0.08</v>
      </c>
      <c r="X16" s="7">
        <v>0.04</v>
      </c>
      <c r="Y16" s="7">
        <v>0.09</v>
      </c>
      <c r="Z16" s="7">
        <v>0.08</v>
      </c>
      <c r="AA16" s="7">
        <v>0.08</v>
      </c>
      <c r="AB16" s="7">
        <v>0.08</v>
      </c>
      <c r="AC16" s="7">
        <v>0.08</v>
      </c>
      <c r="AD16" s="7">
        <v>0.08</v>
      </c>
      <c r="AE16" s="7">
        <v>0.13</v>
      </c>
      <c r="AF16" s="7">
        <v>0.09</v>
      </c>
      <c r="AG16" s="7">
        <v>0.06</v>
      </c>
      <c r="AH16" s="7">
        <v>0.11</v>
      </c>
      <c r="AI16" s="7">
        <v>7.0000000000000007E-2</v>
      </c>
      <c r="AJ16" s="7">
        <v>0.16</v>
      </c>
      <c r="AK16" s="7">
        <v>0.12</v>
      </c>
      <c r="AL16" s="7">
        <v>0.06</v>
      </c>
      <c r="AM16" s="7">
        <v>0.1</v>
      </c>
      <c r="AN16" s="7">
        <v>0.14000000000000001</v>
      </c>
      <c r="AO16" s="7">
        <v>0.09</v>
      </c>
      <c r="AP16" s="7">
        <v>0.16</v>
      </c>
      <c r="AQ16" s="7">
        <v>0.06</v>
      </c>
      <c r="AR16" s="7">
        <v>0.3</v>
      </c>
      <c r="AS16" s="7">
        <v>7.0000000000000007E-2</v>
      </c>
      <c r="AT16" s="7">
        <v>0.04</v>
      </c>
      <c r="AU16" s="7">
        <v>0.01</v>
      </c>
      <c r="AV16" s="7">
        <v>0.05</v>
      </c>
      <c r="AW16" s="7">
        <v>0.03</v>
      </c>
      <c r="AX16" s="7">
        <v>0.01</v>
      </c>
      <c r="AY16" s="7">
        <v>7.0000000000000007E-2</v>
      </c>
      <c r="AZ16" s="7">
        <v>0.13</v>
      </c>
      <c r="BA16" s="7">
        <v>7.0000000000000007E-2</v>
      </c>
      <c r="BB16" s="7">
        <v>0.02</v>
      </c>
      <c r="BC16" s="7">
        <v>0.02</v>
      </c>
      <c r="BD16" s="7">
        <v>0.09</v>
      </c>
      <c r="BE16" s="7">
        <v>0.05</v>
      </c>
      <c r="BF16" s="7">
        <v>0.09</v>
      </c>
      <c r="BG16" s="7">
        <v>0.04</v>
      </c>
      <c r="BH16" s="7">
        <v>0.14000000000000001</v>
      </c>
      <c r="BI16" s="7">
        <v>0.05</v>
      </c>
      <c r="BJ16" s="7">
        <v>0.04</v>
      </c>
      <c r="BK16" s="7">
        <v>0.04</v>
      </c>
      <c r="BL16" s="7">
        <v>0.05</v>
      </c>
      <c r="BM16" s="7">
        <v>0.03</v>
      </c>
      <c r="BN16" s="7">
        <v>0.06</v>
      </c>
      <c r="BO16" s="7">
        <v>0.08</v>
      </c>
      <c r="BP16" s="7">
        <v>0.16</v>
      </c>
      <c r="BQ16" s="7">
        <v>0.05</v>
      </c>
      <c r="BR16" s="7">
        <v>0.05</v>
      </c>
      <c r="BS16" s="7">
        <v>0.05</v>
      </c>
      <c r="BT16" s="7">
        <v>7.0000000000000007E-2</v>
      </c>
      <c r="BU16" s="7">
        <v>0.04</v>
      </c>
      <c r="BV16" s="7">
        <v>7.0000000000000007E-2</v>
      </c>
      <c r="BW16" s="7">
        <v>0.05</v>
      </c>
      <c r="BX16" s="7">
        <v>0.08</v>
      </c>
      <c r="BY16" s="7">
        <v>0.08</v>
      </c>
      <c r="BZ16" s="7">
        <v>0.09</v>
      </c>
    </row>
    <row r="17" spans="1:78" x14ac:dyDescent="0.25">
      <c r="A17" t="s">
        <v>1056</v>
      </c>
      <c r="B17">
        <v>199</v>
      </c>
      <c r="C17">
        <v>158</v>
      </c>
      <c r="D17">
        <v>13</v>
      </c>
      <c r="E17">
        <v>28</v>
      </c>
      <c r="F17">
        <v>72</v>
      </c>
      <c r="G17">
        <v>112</v>
      </c>
      <c r="H17">
        <v>16</v>
      </c>
      <c r="I17">
        <v>79</v>
      </c>
      <c r="J17">
        <v>70</v>
      </c>
      <c r="K17">
        <v>24</v>
      </c>
      <c r="L17">
        <v>27</v>
      </c>
      <c r="M17">
        <v>33</v>
      </c>
      <c r="N17">
        <v>134</v>
      </c>
      <c r="O17">
        <v>28</v>
      </c>
      <c r="P17">
        <v>4</v>
      </c>
      <c r="Q17">
        <v>14</v>
      </c>
      <c r="R17">
        <v>185</v>
      </c>
      <c r="S17">
        <v>89</v>
      </c>
      <c r="T17">
        <v>80</v>
      </c>
      <c r="U17">
        <v>26</v>
      </c>
      <c r="V17">
        <v>182</v>
      </c>
      <c r="W17">
        <v>7</v>
      </c>
      <c r="X17">
        <v>9</v>
      </c>
      <c r="Y17">
        <v>40</v>
      </c>
      <c r="Z17">
        <v>160</v>
      </c>
      <c r="AA17">
        <v>199</v>
      </c>
      <c r="AB17">
        <v>160</v>
      </c>
      <c r="AC17">
        <v>36</v>
      </c>
      <c r="AD17">
        <v>130</v>
      </c>
      <c r="AE17">
        <v>32</v>
      </c>
      <c r="AF17">
        <v>152</v>
      </c>
      <c r="AG17">
        <v>41</v>
      </c>
      <c r="AH17">
        <v>0</v>
      </c>
      <c r="AI17">
        <v>139</v>
      </c>
      <c r="AJ17">
        <v>18</v>
      </c>
      <c r="AK17">
        <v>40</v>
      </c>
      <c r="AL17">
        <v>74</v>
      </c>
      <c r="AM17">
        <v>99</v>
      </c>
      <c r="AN17">
        <v>1</v>
      </c>
      <c r="AO17">
        <v>25</v>
      </c>
      <c r="AP17">
        <v>27</v>
      </c>
      <c r="AQ17">
        <v>11</v>
      </c>
      <c r="AR17">
        <v>48</v>
      </c>
      <c r="AS17">
        <v>16</v>
      </c>
      <c r="AT17">
        <v>14</v>
      </c>
      <c r="AU17">
        <v>3</v>
      </c>
      <c r="AV17">
        <v>5</v>
      </c>
      <c r="AW17">
        <v>3</v>
      </c>
      <c r="AX17">
        <v>10</v>
      </c>
      <c r="AY17">
        <v>25</v>
      </c>
      <c r="AZ17">
        <v>8</v>
      </c>
      <c r="BA17">
        <v>14</v>
      </c>
      <c r="BB17">
        <v>8</v>
      </c>
      <c r="BC17">
        <v>6</v>
      </c>
      <c r="BD17">
        <v>0</v>
      </c>
      <c r="BE17">
        <v>28</v>
      </c>
      <c r="BF17">
        <v>172</v>
      </c>
      <c r="BG17">
        <v>82</v>
      </c>
      <c r="BH17">
        <v>117</v>
      </c>
      <c r="BI17">
        <v>34</v>
      </c>
      <c r="BJ17">
        <v>34</v>
      </c>
      <c r="BK17">
        <v>8</v>
      </c>
      <c r="BL17">
        <v>3</v>
      </c>
      <c r="BM17">
        <v>27</v>
      </c>
      <c r="BN17">
        <v>48</v>
      </c>
      <c r="BO17">
        <v>57</v>
      </c>
      <c r="BP17">
        <v>68</v>
      </c>
      <c r="BQ17">
        <v>22</v>
      </c>
      <c r="BR17">
        <v>46</v>
      </c>
      <c r="BS17">
        <v>43</v>
      </c>
      <c r="BT17">
        <v>13</v>
      </c>
      <c r="BU17">
        <v>17</v>
      </c>
      <c r="BV17">
        <v>2</v>
      </c>
      <c r="BW17">
        <v>20</v>
      </c>
      <c r="BX17">
        <v>121</v>
      </c>
      <c r="BY17">
        <v>129</v>
      </c>
      <c r="BZ17">
        <v>96</v>
      </c>
    </row>
    <row r="18" spans="1:78" x14ac:dyDescent="0.25">
      <c r="B18" s="7">
        <v>0.03</v>
      </c>
      <c r="C18" s="7">
        <v>0.03</v>
      </c>
      <c r="D18" s="7">
        <v>0.02</v>
      </c>
      <c r="E18" s="7">
        <v>0.08</v>
      </c>
      <c r="F18" s="7">
        <v>0.06</v>
      </c>
      <c r="G18" s="7">
        <v>0.04</v>
      </c>
      <c r="H18" s="7">
        <v>0.01</v>
      </c>
      <c r="I18" s="7">
        <v>0.05</v>
      </c>
      <c r="J18" s="7">
        <v>0.04</v>
      </c>
      <c r="K18" s="7">
        <v>0.02</v>
      </c>
      <c r="L18" s="7">
        <v>0.02</v>
      </c>
      <c r="M18" s="7">
        <v>0.02</v>
      </c>
      <c r="N18" s="7">
        <v>0.04</v>
      </c>
      <c r="O18" s="7">
        <v>0.04</v>
      </c>
      <c r="P18" s="7">
        <v>0.02</v>
      </c>
      <c r="Q18" s="7">
        <v>0.01</v>
      </c>
      <c r="R18" s="7">
        <v>0.04</v>
      </c>
      <c r="S18" s="7">
        <v>0.02</v>
      </c>
      <c r="T18" s="7">
        <v>0.06</v>
      </c>
      <c r="U18" s="7">
        <v>0.03</v>
      </c>
      <c r="V18" s="7">
        <v>0.04</v>
      </c>
      <c r="W18" s="7">
        <v>0.01</v>
      </c>
      <c r="X18" s="7">
        <v>0.01</v>
      </c>
      <c r="Y18" s="7">
        <v>0.06</v>
      </c>
      <c r="Z18" s="7">
        <v>0.03</v>
      </c>
      <c r="AA18" s="7">
        <v>0.03</v>
      </c>
      <c r="AB18" s="7">
        <v>0.03</v>
      </c>
      <c r="AC18" s="7">
        <v>0.05</v>
      </c>
      <c r="AD18" s="7">
        <v>0.03</v>
      </c>
      <c r="AE18" s="7">
        <v>0.06</v>
      </c>
      <c r="AF18" s="7">
        <v>0.03</v>
      </c>
      <c r="AG18" s="7">
        <v>0.04</v>
      </c>
      <c r="AH18" t="s">
        <v>108</v>
      </c>
      <c r="AI18" s="7">
        <v>0.03</v>
      </c>
      <c r="AJ18" s="7">
        <v>0.03</v>
      </c>
      <c r="AK18" s="7">
        <v>0.04</v>
      </c>
      <c r="AL18" s="7">
        <v>0.03</v>
      </c>
      <c r="AM18" s="7">
        <v>0.03</v>
      </c>
      <c r="AN18" s="7">
        <v>0.02</v>
      </c>
      <c r="AO18" s="7">
        <v>0.04</v>
      </c>
      <c r="AP18" s="7">
        <v>0.05</v>
      </c>
      <c r="AQ18" s="7">
        <v>0.02</v>
      </c>
      <c r="AR18" s="7">
        <v>0.09</v>
      </c>
      <c r="AS18" s="7">
        <v>0.05</v>
      </c>
      <c r="AT18" s="7">
        <v>0.03</v>
      </c>
      <c r="AU18" s="7">
        <v>0.01</v>
      </c>
      <c r="AV18" s="7">
        <v>0.01</v>
      </c>
      <c r="AW18" s="7">
        <v>0.02</v>
      </c>
      <c r="AX18" s="7">
        <v>0.02</v>
      </c>
      <c r="AY18" s="7">
        <v>0.05</v>
      </c>
      <c r="AZ18" s="7">
        <v>0.02</v>
      </c>
      <c r="BA18" s="7">
        <v>0.05</v>
      </c>
      <c r="BB18" s="7">
        <v>0.02</v>
      </c>
      <c r="BC18" s="7">
        <v>0.02</v>
      </c>
      <c r="BD18" t="s">
        <v>108</v>
      </c>
      <c r="BE18" s="7">
        <v>0.03</v>
      </c>
      <c r="BF18" s="7">
        <v>0.03</v>
      </c>
      <c r="BG18" s="7">
        <v>0.03</v>
      </c>
      <c r="BH18" s="7">
        <v>0.04</v>
      </c>
      <c r="BI18" s="7">
        <v>0.03</v>
      </c>
      <c r="BJ18" s="7">
        <v>0.04</v>
      </c>
      <c r="BK18" s="7">
        <v>0.01</v>
      </c>
      <c r="BL18" s="7">
        <v>0.02</v>
      </c>
      <c r="BM18" s="7">
        <v>0.03</v>
      </c>
      <c r="BN18" s="7">
        <v>0.03</v>
      </c>
      <c r="BO18" s="7">
        <v>0.03</v>
      </c>
      <c r="BP18" s="7">
        <v>0.05</v>
      </c>
      <c r="BQ18" s="7">
        <v>0.02</v>
      </c>
      <c r="BR18" s="7">
        <v>0.03</v>
      </c>
      <c r="BS18" s="7">
        <v>0.03</v>
      </c>
      <c r="BT18" s="7">
        <v>0.03</v>
      </c>
      <c r="BU18" s="7">
        <v>0.03</v>
      </c>
      <c r="BV18" s="7">
        <v>0.01</v>
      </c>
      <c r="BW18" s="7">
        <v>0.03</v>
      </c>
      <c r="BX18" s="7">
        <v>0.03</v>
      </c>
      <c r="BY18" s="7">
        <v>0.03</v>
      </c>
      <c r="BZ18" s="7">
        <v>0.03</v>
      </c>
    </row>
    <row r="19" spans="1:78" x14ac:dyDescent="0.25">
      <c r="A19" t="s">
        <v>40</v>
      </c>
      <c r="B19">
        <v>17</v>
      </c>
      <c r="C19">
        <v>13</v>
      </c>
      <c r="D19">
        <v>5</v>
      </c>
      <c r="E19">
        <v>0</v>
      </c>
      <c r="F19">
        <v>2</v>
      </c>
      <c r="G19">
        <v>9</v>
      </c>
      <c r="H19">
        <v>6</v>
      </c>
      <c r="I19">
        <v>3</v>
      </c>
      <c r="J19">
        <v>6</v>
      </c>
      <c r="K19">
        <v>2</v>
      </c>
      <c r="L19">
        <v>7</v>
      </c>
      <c r="M19">
        <v>3</v>
      </c>
      <c r="N19">
        <v>1</v>
      </c>
      <c r="O19">
        <v>14</v>
      </c>
      <c r="P19">
        <v>0</v>
      </c>
      <c r="Q19">
        <v>0</v>
      </c>
      <c r="R19">
        <v>17</v>
      </c>
      <c r="S19">
        <v>8</v>
      </c>
      <c r="T19">
        <v>4</v>
      </c>
      <c r="U19">
        <v>4</v>
      </c>
      <c r="V19">
        <v>0</v>
      </c>
      <c r="W19">
        <v>1</v>
      </c>
      <c r="X19">
        <v>0</v>
      </c>
      <c r="Y19">
        <v>0</v>
      </c>
      <c r="Z19">
        <v>17</v>
      </c>
      <c r="AA19">
        <v>17</v>
      </c>
      <c r="AB19">
        <v>17</v>
      </c>
      <c r="AC19">
        <v>0</v>
      </c>
      <c r="AD19">
        <v>11</v>
      </c>
      <c r="AE19">
        <v>2</v>
      </c>
      <c r="AF19">
        <v>12</v>
      </c>
      <c r="AG19">
        <v>0</v>
      </c>
      <c r="AH19">
        <v>0</v>
      </c>
      <c r="AI19">
        <v>13</v>
      </c>
      <c r="AJ19">
        <v>1</v>
      </c>
      <c r="AK19">
        <v>2</v>
      </c>
      <c r="AL19">
        <v>9</v>
      </c>
      <c r="AM19">
        <v>3</v>
      </c>
      <c r="AN19">
        <v>0</v>
      </c>
      <c r="AO19">
        <v>2</v>
      </c>
      <c r="AP19">
        <v>4</v>
      </c>
      <c r="AQ19">
        <v>0</v>
      </c>
      <c r="AR19">
        <v>1</v>
      </c>
      <c r="AS19">
        <v>0</v>
      </c>
      <c r="AT19">
        <v>0</v>
      </c>
      <c r="AU19">
        <v>0</v>
      </c>
      <c r="AV19">
        <v>1</v>
      </c>
      <c r="AW19">
        <v>0</v>
      </c>
      <c r="AX19">
        <v>5</v>
      </c>
      <c r="AY19">
        <v>0</v>
      </c>
      <c r="AZ19">
        <v>0</v>
      </c>
      <c r="BA19">
        <v>0</v>
      </c>
      <c r="BB19">
        <v>0</v>
      </c>
      <c r="BC19">
        <v>4</v>
      </c>
      <c r="BD19">
        <v>2</v>
      </c>
      <c r="BE19">
        <v>3</v>
      </c>
      <c r="BF19">
        <v>15</v>
      </c>
      <c r="BG19">
        <v>9</v>
      </c>
      <c r="BH19">
        <v>8</v>
      </c>
      <c r="BI19">
        <v>7</v>
      </c>
      <c r="BJ19">
        <v>1</v>
      </c>
      <c r="BK19">
        <v>1</v>
      </c>
      <c r="BL19">
        <v>0</v>
      </c>
      <c r="BM19">
        <v>1</v>
      </c>
      <c r="BN19">
        <v>5</v>
      </c>
      <c r="BO19">
        <v>3</v>
      </c>
      <c r="BP19">
        <v>8</v>
      </c>
      <c r="BQ19">
        <v>2</v>
      </c>
      <c r="BR19">
        <v>3</v>
      </c>
      <c r="BS19">
        <v>2</v>
      </c>
      <c r="BT19">
        <v>1</v>
      </c>
      <c r="BU19">
        <v>3</v>
      </c>
      <c r="BV19">
        <v>1</v>
      </c>
      <c r="BW19">
        <v>2</v>
      </c>
      <c r="BX19">
        <v>7</v>
      </c>
      <c r="BY19">
        <v>7</v>
      </c>
      <c r="BZ19">
        <v>7</v>
      </c>
    </row>
    <row r="20" spans="1:78" x14ac:dyDescent="0.25">
      <c r="B20">
        <v>0</v>
      </c>
      <c r="C20">
        <v>0</v>
      </c>
      <c r="D20" s="7">
        <v>0.01</v>
      </c>
      <c r="E20" t="s">
        <v>106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 s="7">
        <v>0.02</v>
      </c>
      <c r="P20" t="s">
        <v>106</v>
      </c>
      <c r="Q20">
        <v>0</v>
      </c>
      <c r="R20">
        <v>0</v>
      </c>
      <c r="S20">
        <v>0</v>
      </c>
      <c r="T20">
        <v>0</v>
      </c>
      <c r="U20">
        <v>0</v>
      </c>
      <c r="V20" t="s">
        <v>106</v>
      </c>
      <c r="W20">
        <v>0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>
        <v>0</v>
      </c>
      <c r="AF20">
        <v>0</v>
      </c>
      <c r="AG20" t="s">
        <v>106</v>
      </c>
      <c r="AH20" t="s">
        <v>106</v>
      </c>
      <c r="AI20">
        <v>0</v>
      </c>
      <c r="AJ20">
        <v>0</v>
      </c>
      <c r="AK20">
        <v>0</v>
      </c>
      <c r="AL20">
        <v>0</v>
      </c>
      <c r="AM20">
        <v>0</v>
      </c>
      <c r="AN20" t="s">
        <v>106</v>
      </c>
      <c r="AO20">
        <v>0</v>
      </c>
      <c r="AP20" s="7">
        <v>0.01</v>
      </c>
      <c r="AQ20" t="s">
        <v>106</v>
      </c>
      <c r="AR20">
        <v>0</v>
      </c>
      <c r="AS20" t="s">
        <v>106</v>
      </c>
      <c r="AT20" t="s">
        <v>106</v>
      </c>
      <c r="AU20">
        <v>0</v>
      </c>
      <c r="AV20">
        <v>0</v>
      </c>
      <c r="AW20" t="s">
        <v>106</v>
      </c>
      <c r="AX20" s="7">
        <v>0.01</v>
      </c>
      <c r="AY20" t="s">
        <v>106</v>
      </c>
      <c r="AZ20" t="s">
        <v>106</v>
      </c>
      <c r="BA20" t="s">
        <v>106</v>
      </c>
      <c r="BB20" t="s">
        <v>106</v>
      </c>
      <c r="BC20" s="7">
        <v>0.01</v>
      </c>
      <c r="BD20" s="7">
        <v>7.0000000000000007E-2</v>
      </c>
      <c r="BE20">
        <v>0</v>
      </c>
      <c r="BF20">
        <v>0</v>
      </c>
      <c r="BG20">
        <v>0</v>
      </c>
      <c r="BH20">
        <v>0</v>
      </c>
      <c r="BI20" s="7">
        <v>0.01</v>
      </c>
      <c r="BJ20">
        <v>0</v>
      </c>
      <c r="BK20">
        <v>0</v>
      </c>
      <c r="BL20" t="s">
        <v>106</v>
      </c>
      <c r="BM20">
        <v>0</v>
      </c>
      <c r="BN20">
        <v>0</v>
      </c>
      <c r="BO20">
        <v>0</v>
      </c>
      <c r="BP20" s="7">
        <v>0.01</v>
      </c>
      <c r="BQ20">
        <v>0</v>
      </c>
      <c r="BR20">
        <v>0</v>
      </c>
      <c r="BS20">
        <v>0</v>
      </c>
      <c r="BT20">
        <v>0</v>
      </c>
      <c r="BU20" s="7">
        <v>0.01</v>
      </c>
      <c r="BV20">
        <v>0</v>
      </c>
      <c r="BW20">
        <v>0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15</v>
      </c>
      <c r="C21">
        <v>14</v>
      </c>
      <c r="D21">
        <v>1</v>
      </c>
      <c r="E21">
        <v>0</v>
      </c>
      <c r="F21">
        <v>4</v>
      </c>
      <c r="G21">
        <v>8</v>
      </c>
      <c r="H21">
        <v>4</v>
      </c>
      <c r="I21">
        <v>3</v>
      </c>
      <c r="J21">
        <v>3</v>
      </c>
      <c r="K21">
        <v>4</v>
      </c>
      <c r="L21">
        <v>6</v>
      </c>
      <c r="M21">
        <v>1</v>
      </c>
      <c r="N21">
        <v>1</v>
      </c>
      <c r="O21">
        <v>6</v>
      </c>
      <c r="P21">
        <v>7</v>
      </c>
      <c r="Q21">
        <v>0</v>
      </c>
      <c r="R21">
        <v>15</v>
      </c>
      <c r="S21">
        <v>13</v>
      </c>
      <c r="T21">
        <v>2</v>
      </c>
      <c r="U21">
        <v>1</v>
      </c>
      <c r="V21">
        <v>0</v>
      </c>
      <c r="W21">
        <v>0</v>
      </c>
      <c r="X21">
        <v>0</v>
      </c>
      <c r="Y21">
        <v>5</v>
      </c>
      <c r="Z21">
        <v>10</v>
      </c>
      <c r="AA21">
        <v>15</v>
      </c>
      <c r="AB21">
        <v>10</v>
      </c>
      <c r="AC21">
        <v>2</v>
      </c>
      <c r="AD21">
        <v>9</v>
      </c>
      <c r="AE21">
        <v>4</v>
      </c>
      <c r="AF21">
        <v>11</v>
      </c>
      <c r="AG21">
        <v>2</v>
      </c>
      <c r="AH21">
        <v>0</v>
      </c>
      <c r="AI21">
        <v>11</v>
      </c>
      <c r="AJ21">
        <v>3</v>
      </c>
      <c r="AK21">
        <v>0</v>
      </c>
      <c r="AL21">
        <v>3</v>
      </c>
      <c r="AM21">
        <v>7</v>
      </c>
      <c r="AN21">
        <v>0</v>
      </c>
      <c r="AO21">
        <v>5</v>
      </c>
      <c r="AP21">
        <v>2</v>
      </c>
      <c r="AQ21">
        <v>1</v>
      </c>
      <c r="AR21">
        <v>2</v>
      </c>
      <c r="AS21">
        <v>0</v>
      </c>
      <c r="AT21">
        <v>1</v>
      </c>
      <c r="AU21">
        <v>0</v>
      </c>
      <c r="AV21">
        <v>0</v>
      </c>
      <c r="AW21">
        <v>0</v>
      </c>
      <c r="AX21">
        <v>1</v>
      </c>
      <c r="AY21">
        <v>2</v>
      </c>
      <c r="AZ21">
        <v>0</v>
      </c>
      <c r="BA21">
        <v>0</v>
      </c>
      <c r="BB21">
        <v>4</v>
      </c>
      <c r="BC21">
        <v>3</v>
      </c>
      <c r="BD21">
        <v>0</v>
      </c>
      <c r="BE21">
        <v>3</v>
      </c>
      <c r="BF21">
        <v>12</v>
      </c>
      <c r="BG21">
        <v>4</v>
      </c>
      <c r="BH21">
        <v>11</v>
      </c>
      <c r="BI21">
        <v>2</v>
      </c>
      <c r="BJ21">
        <v>0</v>
      </c>
      <c r="BK21">
        <v>0</v>
      </c>
      <c r="BL21">
        <v>1</v>
      </c>
      <c r="BM21">
        <v>1</v>
      </c>
      <c r="BN21">
        <v>5</v>
      </c>
      <c r="BO21">
        <v>3</v>
      </c>
      <c r="BP21">
        <v>6</v>
      </c>
      <c r="BQ21">
        <v>5</v>
      </c>
      <c r="BR21">
        <v>7</v>
      </c>
      <c r="BS21">
        <v>7</v>
      </c>
      <c r="BT21">
        <v>1</v>
      </c>
      <c r="BU21">
        <v>2</v>
      </c>
      <c r="BV21">
        <v>0</v>
      </c>
      <c r="BW21">
        <v>4</v>
      </c>
      <c r="BX21">
        <v>4</v>
      </c>
      <c r="BY21">
        <v>2</v>
      </c>
      <c r="BZ21">
        <v>4</v>
      </c>
    </row>
    <row r="22" spans="1:78" x14ac:dyDescent="0.25">
      <c r="B22">
        <v>0</v>
      </c>
      <c r="C22">
        <v>0</v>
      </c>
      <c r="D22">
        <v>0</v>
      </c>
      <c r="E22" t="s">
        <v>106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 s="7">
        <v>0.01</v>
      </c>
      <c r="P22" s="7">
        <v>0.04</v>
      </c>
      <c r="Q22" t="s">
        <v>106</v>
      </c>
      <c r="R22">
        <v>0</v>
      </c>
      <c r="S22">
        <v>0</v>
      </c>
      <c r="T22">
        <v>0</v>
      </c>
      <c r="U22">
        <v>0</v>
      </c>
      <c r="V22" t="s">
        <v>106</v>
      </c>
      <c r="W22" t="s">
        <v>106</v>
      </c>
      <c r="X22" t="s">
        <v>106</v>
      </c>
      <c r="Y22" s="7">
        <v>0.01</v>
      </c>
      <c r="Z22">
        <v>0</v>
      </c>
      <c r="AA22">
        <v>0</v>
      </c>
      <c r="AB22">
        <v>0</v>
      </c>
      <c r="AC22">
        <v>0</v>
      </c>
      <c r="AD22">
        <v>0</v>
      </c>
      <c r="AE22" s="7">
        <v>0.01</v>
      </c>
      <c r="AF22">
        <v>0</v>
      </c>
      <c r="AG22">
        <v>0</v>
      </c>
      <c r="AH22" t="s">
        <v>106</v>
      </c>
      <c r="AI22">
        <v>0</v>
      </c>
      <c r="AJ22">
        <v>0</v>
      </c>
      <c r="AK22" t="s">
        <v>106</v>
      </c>
      <c r="AL22">
        <v>0</v>
      </c>
      <c r="AM22">
        <v>0</v>
      </c>
      <c r="AN22" t="s">
        <v>106</v>
      </c>
      <c r="AO22" s="7">
        <v>0.01</v>
      </c>
      <c r="AP22">
        <v>0</v>
      </c>
      <c r="AQ22">
        <v>0</v>
      </c>
      <c r="AR22">
        <v>0</v>
      </c>
      <c r="AS22" t="s">
        <v>106</v>
      </c>
      <c r="AT22">
        <v>0</v>
      </c>
      <c r="AU22" t="s">
        <v>106</v>
      </c>
      <c r="AV22" t="s">
        <v>106</v>
      </c>
      <c r="AW22" t="s">
        <v>106</v>
      </c>
      <c r="AX22">
        <v>0</v>
      </c>
      <c r="AY22">
        <v>0</v>
      </c>
      <c r="AZ22" t="s">
        <v>106</v>
      </c>
      <c r="BA22" t="s">
        <v>106</v>
      </c>
      <c r="BB22" s="7">
        <v>0.01</v>
      </c>
      <c r="BC22" s="7">
        <v>0.01</v>
      </c>
      <c r="BD22" t="s">
        <v>106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 s="7">
        <v>0.01</v>
      </c>
      <c r="BX22">
        <v>0</v>
      </c>
      <c r="BY22">
        <v>0</v>
      </c>
      <c r="BZ22">
        <v>0</v>
      </c>
    </row>
  </sheetData>
  <pageMargins left="0.7" right="0.7" top="0.75" bottom="0.75" header="0.3" footer="0.3"/>
  <pageSetup orientation="landscape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1057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1059</v>
      </c>
      <c r="B11">
        <v>505</v>
      </c>
      <c r="C11">
        <v>443</v>
      </c>
      <c r="D11">
        <v>43</v>
      </c>
      <c r="E11">
        <v>19</v>
      </c>
      <c r="F11">
        <v>105</v>
      </c>
      <c r="G11">
        <v>323</v>
      </c>
      <c r="H11">
        <v>77</v>
      </c>
      <c r="I11">
        <v>299</v>
      </c>
      <c r="J11">
        <v>162</v>
      </c>
      <c r="K11">
        <v>27</v>
      </c>
      <c r="L11">
        <v>16</v>
      </c>
      <c r="M11">
        <v>47</v>
      </c>
      <c r="N11">
        <v>391</v>
      </c>
      <c r="O11">
        <v>63</v>
      </c>
      <c r="P11">
        <v>4</v>
      </c>
      <c r="Q11">
        <v>53</v>
      </c>
      <c r="R11">
        <v>452</v>
      </c>
      <c r="S11">
        <v>364</v>
      </c>
      <c r="T11">
        <v>120</v>
      </c>
      <c r="U11">
        <v>17</v>
      </c>
      <c r="V11">
        <v>475</v>
      </c>
      <c r="W11">
        <v>18</v>
      </c>
      <c r="X11">
        <v>7</v>
      </c>
      <c r="Y11">
        <v>60</v>
      </c>
      <c r="Z11">
        <v>445</v>
      </c>
      <c r="AA11">
        <v>504</v>
      </c>
      <c r="AB11">
        <v>444</v>
      </c>
      <c r="AC11">
        <v>47</v>
      </c>
      <c r="AD11">
        <v>390</v>
      </c>
      <c r="AE11">
        <v>66</v>
      </c>
      <c r="AF11">
        <v>378</v>
      </c>
      <c r="AG11">
        <v>96</v>
      </c>
      <c r="AH11">
        <v>5</v>
      </c>
      <c r="AI11">
        <v>422</v>
      </c>
      <c r="AJ11">
        <v>44</v>
      </c>
      <c r="AK11">
        <v>26</v>
      </c>
      <c r="AL11">
        <v>198</v>
      </c>
      <c r="AM11">
        <v>234</v>
      </c>
      <c r="AN11">
        <v>5</v>
      </c>
      <c r="AO11">
        <v>67</v>
      </c>
      <c r="AP11">
        <v>59</v>
      </c>
      <c r="AQ11">
        <v>31</v>
      </c>
      <c r="AR11">
        <v>112</v>
      </c>
      <c r="AS11">
        <v>19</v>
      </c>
      <c r="AT11">
        <v>21</v>
      </c>
      <c r="AU11">
        <v>25</v>
      </c>
      <c r="AV11">
        <v>28</v>
      </c>
      <c r="AW11">
        <v>7</v>
      </c>
      <c r="AX11">
        <v>36</v>
      </c>
      <c r="AY11">
        <v>54</v>
      </c>
      <c r="AZ11">
        <v>45</v>
      </c>
      <c r="BA11">
        <v>14</v>
      </c>
      <c r="BB11">
        <v>33</v>
      </c>
      <c r="BC11">
        <v>17</v>
      </c>
      <c r="BD11">
        <v>5</v>
      </c>
      <c r="BE11">
        <v>92</v>
      </c>
      <c r="BF11">
        <v>413</v>
      </c>
      <c r="BG11">
        <v>282</v>
      </c>
      <c r="BH11">
        <v>223</v>
      </c>
      <c r="BI11">
        <v>131</v>
      </c>
      <c r="BJ11">
        <v>81</v>
      </c>
      <c r="BK11">
        <v>37</v>
      </c>
      <c r="BL11">
        <v>13</v>
      </c>
      <c r="BM11">
        <v>92</v>
      </c>
      <c r="BN11">
        <v>156</v>
      </c>
      <c r="BO11">
        <v>170</v>
      </c>
      <c r="BP11">
        <v>87</v>
      </c>
      <c r="BQ11">
        <v>104</v>
      </c>
      <c r="BR11">
        <v>165</v>
      </c>
      <c r="BS11">
        <v>162</v>
      </c>
      <c r="BT11">
        <v>41</v>
      </c>
      <c r="BU11">
        <v>63</v>
      </c>
      <c r="BV11">
        <v>29</v>
      </c>
      <c r="BW11">
        <v>81</v>
      </c>
      <c r="BX11">
        <v>295</v>
      </c>
      <c r="BY11">
        <v>298</v>
      </c>
      <c r="BZ11">
        <v>222</v>
      </c>
    </row>
    <row r="12" spans="1:78" x14ac:dyDescent="0.25">
      <c r="B12" s="7">
        <v>0.08</v>
      </c>
      <c r="C12" s="7">
        <v>0.09</v>
      </c>
      <c r="D12" s="7">
        <v>0.08</v>
      </c>
      <c r="E12" s="7">
        <v>0.05</v>
      </c>
      <c r="F12" s="7">
        <v>0.09</v>
      </c>
      <c r="G12" s="7">
        <v>0.1</v>
      </c>
      <c r="H12" s="7">
        <v>0.05</v>
      </c>
      <c r="I12" s="7">
        <v>0.21</v>
      </c>
      <c r="J12" s="7">
        <v>0.09</v>
      </c>
      <c r="K12" s="7">
        <v>0.02</v>
      </c>
      <c r="L12" s="7">
        <v>0.01</v>
      </c>
      <c r="M12" s="7">
        <v>0.03</v>
      </c>
      <c r="N12" s="7">
        <v>0.11</v>
      </c>
      <c r="O12" s="7">
        <v>0.1</v>
      </c>
      <c r="P12" s="7">
        <v>0.02</v>
      </c>
      <c r="Q12" s="7">
        <v>0.06</v>
      </c>
      <c r="R12" s="7">
        <v>0.09</v>
      </c>
      <c r="S12" s="7">
        <v>0.1</v>
      </c>
      <c r="T12" s="7">
        <v>0.1</v>
      </c>
      <c r="U12" s="7">
        <v>0.02</v>
      </c>
      <c r="V12" s="7">
        <v>0.11</v>
      </c>
      <c r="W12" s="7">
        <v>0.03</v>
      </c>
      <c r="X12" s="7">
        <v>0.01</v>
      </c>
      <c r="Y12" s="7">
        <v>0.08</v>
      </c>
      <c r="Z12" s="7">
        <v>0.08</v>
      </c>
      <c r="AA12" s="7">
        <v>0.08</v>
      </c>
      <c r="AB12" s="7">
        <v>0.08</v>
      </c>
      <c r="AC12" s="7">
        <v>7.0000000000000007E-2</v>
      </c>
      <c r="AD12" s="7">
        <v>0.08</v>
      </c>
      <c r="AE12" s="7">
        <v>0.13</v>
      </c>
      <c r="AF12" s="7">
        <v>0.08</v>
      </c>
      <c r="AG12" s="7">
        <v>0.1</v>
      </c>
      <c r="AH12" s="7">
        <v>0.14000000000000001</v>
      </c>
      <c r="AI12" s="7">
        <v>0.1</v>
      </c>
      <c r="AJ12" s="7">
        <v>0.08</v>
      </c>
      <c r="AK12" s="7">
        <v>0.03</v>
      </c>
      <c r="AL12" s="7">
        <v>0.08</v>
      </c>
      <c r="AM12" s="7">
        <v>0.08</v>
      </c>
      <c r="AN12" s="7">
        <v>0.08</v>
      </c>
      <c r="AO12" s="7">
        <v>0.1</v>
      </c>
      <c r="AP12" s="7">
        <v>0.1</v>
      </c>
      <c r="AQ12" s="7">
        <v>0.05</v>
      </c>
      <c r="AR12" s="7">
        <v>0.21</v>
      </c>
      <c r="AS12" s="7">
        <v>0.06</v>
      </c>
      <c r="AT12" s="7">
        <v>0.04</v>
      </c>
      <c r="AU12" s="7">
        <v>7.0000000000000007E-2</v>
      </c>
      <c r="AV12" s="7">
        <v>0.06</v>
      </c>
      <c r="AW12" s="7">
        <v>0.05</v>
      </c>
      <c r="AX12" s="7">
        <v>0.09</v>
      </c>
      <c r="AY12" s="7">
        <v>0.1</v>
      </c>
      <c r="AZ12" s="7">
        <v>0.11</v>
      </c>
      <c r="BA12" s="7">
        <v>0.05</v>
      </c>
      <c r="BB12" s="7">
        <v>7.0000000000000007E-2</v>
      </c>
      <c r="BC12" s="7">
        <v>0.06</v>
      </c>
      <c r="BD12" s="7">
        <v>0.2</v>
      </c>
      <c r="BE12" s="7">
        <v>0.1</v>
      </c>
      <c r="BF12" s="7">
        <v>0.08</v>
      </c>
      <c r="BG12" s="7">
        <v>0.09</v>
      </c>
      <c r="BH12" s="7">
        <v>0.08</v>
      </c>
      <c r="BI12" s="7">
        <v>0.1</v>
      </c>
      <c r="BJ12" s="7">
        <v>0.09</v>
      </c>
      <c r="BK12" s="7">
        <v>0.05</v>
      </c>
      <c r="BL12" s="7">
        <v>7.0000000000000007E-2</v>
      </c>
      <c r="BM12" s="7">
        <v>0.1</v>
      </c>
      <c r="BN12" s="7">
        <v>0.09</v>
      </c>
      <c r="BO12" s="7">
        <v>0.08</v>
      </c>
      <c r="BP12" s="7">
        <v>7.0000000000000007E-2</v>
      </c>
      <c r="BQ12" s="7">
        <v>0.1</v>
      </c>
      <c r="BR12" s="7">
        <v>0.11</v>
      </c>
      <c r="BS12" s="7">
        <v>0.11</v>
      </c>
      <c r="BT12" s="7">
        <v>0.09</v>
      </c>
      <c r="BU12" s="7">
        <v>0.12</v>
      </c>
      <c r="BV12" s="7">
        <v>0.1</v>
      </c>
      <c r="BW12" s="7">
        <v>0.11</v>
      </c>
      <c r="BX12" s="7">
        <v>7.0000000000000007E-2</v>
      </c>
      <c r="BY12" s="7">
        <v>7.0000000000000007E-2</v>
      </c>
      <c r="BZ12" s="7">
        <v>0.06</v>
      </c>
    </row>
    <row r="13" spans="1:78" x14ac:dyDescent="0.25">
      <c r="A13" t="s">
        <v>1060</v>
      </c>
      <c r="B13">
        <v>1086</v>
      </c>
      <c r="C13">
        <v>958</v>
      </c>
      <c r="D13">
        <v>86</v>
      </c>
      <c r="E13">
        <v>42</v>
      </c>
      <c r="F13">
        <v>274</v>
      </c>
      <c r="G13">
        <v>659</v>
      </c>
      <c r="H13">
        <v>153</v>
      </c>
      <c r="I13">
        <v>489</v>
      </c>
      <c r="J13">
        <v>397</v>
      </c>
      <c r="K13">
        <v>102</v>
      </c>
      <c r="L13">
        <v>99</v>
      </c>
      <c r="M13">
        <v>131</v>
      </c>
      <c r="N13">
        <v>816</v>
      </c>
      <c r="O13">
        <v>107</v>
      </c>
      <c r="P13">
        <v>31</v>
      </c>
      <c r="Q13">
        <v>92</v>
      </c>
      <c r="R13">
        <v>994</v>
      </c>
      <c r="S13">
        <v>727</v>
      </c>
      <c r="T13">
        <v>274</v>
      </c>
      <c r="U13">
        <v>73</v>
      </c>
      <c r="V13">
        <v>994</v>
      </c>
      <c r="W13">
        <v>59</v>
      </c>
      <c r="X13">
        <v>30</v>
      </c>
      <c r="Y13">
        <v>132</v>
      </c>
      <c r="Z13">
        <v>955</v>
      </c>
      <c r="AA13">
        <v>1085</v>
      </c>
      <c r="AB13">
        <v>954</v>
      </c>
      <c r="AC13">
        <v>136</v>
      </c>
      <c r="AD13">
        <v>856</v>
      </c>
      <c r="AE13">
        <v>87</v>
      </c>
      <c r="AF13">
        <v>810</v>
      </c>
      <c r="AG13">
        <v>216</v>
      </c>
      <c r="AH13">
        <v>11</v>
      </c>
      <c r="AI13">
        <v>886</v>
      </c>
      <c r="AJ13">
        <v>85</v>
      </c>
      <c r="AK13">
        <v>113</v>
      </c>
      <c r="AL13">
        <v>471</v>
      </c>
      <c r="AM13">
        <v>503</v>
      </c>
      <c r="AN13">
        <v>10</v>
      </c>
      <c r="AO13">
        <v>97</v>
      </c>
      <c r="AP13">
        <v>121</v>
      </c>
      <c r="AQ13">
        <v>94</v>
      </c>
      <c r="AR13">
        <v>144</v>
      </c>
      <c r="AS13">
        <v>51</v>
      </c>
      <c r="AT13">
        <v>86</v>
      </c>
      <c r="AU13">
        <v>65</v>
      </c>
      <c r="AV13">
        <v>73</v>
      </c>
      <c r="AW13">
        <v>28</v>
      </c>
      <c r="AX13">
        <v>57</v>
      </c>
      <c r="AY13">
        <v>100</v>
      </c>
      <c r="AZ13">
        <v>86</v>
      </c>
      <c r="BA13">
        <v>45</v>
      </c>
      <c r="BB13">
        <v>86</v>
      </c>
      <c r="BC13">
        <v>43</v>
      </c>
      <c r="BD13">
        <v>7</v>
      </c>
      <c r="BE13">
        <v>174</v>
      </c>
      <c r="BF13">
        <v>912</v>
      </c>
      <c r="BG13">
        <v>619</v>
      </c>
      <c r="BH13">
        <v>468</v>
      </c>
      <c r="BI13">
        <v>312</v>
      </c>
      <c r="BJ13">
        <v>166</v>
      </c>
      <c r="BK13">
        <v>87</v>
      </c>
      <c r="BL13">
        <v>32</v>
      </c>
      <c r="BM13">
        <v>231</v>
      </c>
      <c r="BN13">
        <v>325</v>
      </c>
      <c r="BO13">
        <v>360</v>
      </c>
      <c r="BP13">
        <v>171</v>
      </c>
      <c r="BQ13">
        <v>215</v>
      </c>
      <c r="BR13">
        <v>350</v>
      </c>
      <c r="BS13">
        <v>337</v>
      </c>
      <c r="BT13">
        <v>75</v>
      </c>
      <c r="BU13">
        <v>110</v>
      </c>
      <c r="BV13">
        <v>40</v>
      </c>
      <c r="BW13">
        <v>181</v>
      </c>
      <c r="BX13">
        <v>690</v>
      </c>
      <c r="BY13">
        <v>719</v>
      </c>
      <c r="BZ13">
        <v>598</v>
      </c>
    </row>
    <row r="14" spans="1:78" x14ac:dyDescent="0.25">
      <c r="B14" s="7">
        <v>0.18</v>
      </c>
      <c r="C14" s="7">
        <v>0.19</v>
      </c>
      <c r="D14" s="7">
        <v>0.15</v>
      </c>
      <c r="E14" s="7">
        <v>0.12</v>
      </c>
      <c r="F14" s="7">
        <v>0.23</v>
      </c>
      <c r="G14" s="7">
        <v>0.21</v>
      </c>
      <c r="H14" s="7">
        <v>0.09</v>
      </c>
      <c r="I14" s="7">
        <v>0.34</v>
      </c>
      <c r="J14" s="7">
        <v>0.21</v>
      </c>
      <c r="K14" s="7">
        <v>0.08</v>
      </c>
      <c r="L14" s="7">
        <v>7.0000000000000007E-2</v>
      </c>
      <c r="M14" s="7">
        <v>0.08</v>
      </c>
      <c r="N14" s="7">
        <v>0.23</v>
      </c>
      <c r="O14" s="7">
        <v>0.17</v>
      </c>
      <c r="P14" s="7">
        <v>0.16</v>
      </c>
      <c r="Q14" s="7">
        <v>0.1</v>
      </c>
      <c r="R14" s="7">
        <v>0.2</v>
      </c>
      <c r="S14" s="7">
        <v>0.2</v>
      </c>
      <c r="T14" s="7">
        <v>0.22</v>
      </c>
      <c r="U14" s="7">
        <v>0.08</v>
      </c>
      <c r="V14" s="7">
        <v>0.22</v>
      </c>
      <c r="W14" s="7">
        <v>0.1</v>
      </c>
      <c r="X14" s="7">
        <v>0.03</v>
      </c>
      <c r="Y14" s="7">
        <v>0.18</v>
      </c>
      <c r="Z14" s="7">
        <v>0.18</v>
      </c>
      <c r="AA14" s="7">
        <v>0.18</v>
      </c>
      <c r="AB14" s="7">
        <v>0.18</v>
      </c>
      <c r="AC14" s="7">
        <v>0.19</v>
      </c>
      <c r="AD14" s="7">
        <v>0.18</v>
      </c>
      <c r="AE14" s="7">
        <v>0.17</v>
      </c>
      <c r="AF14" s="7">
        <v>0.17</v>
      </c>
      <c r="AG14" s="7">
        <v>0.24</v>
      </c>
      <c r="AH14" s="7">
        <v>0.27</v>
      </c>
      <c r="AI14" s="7">
        <v>0.2</v>
      </c>
      <c r="AJ14" s="7">
        <v>0.16</v>
      </c>
      <c r="AK14" s="7">
        <v>0.12</v>
      </c>
      <c r="AL14" s="7">
        <v>0.2</v>
      </c>
      <c r="AM14" s="7">
        <v>0.18</v>
      </c>
      <c r="AN14" s="7">
        <v>0.17</v>
      </c>
      <c r="AO14" s="7">
        <v>0.14000000000000001</v>
      </c>
      <c r="AP14" s="7">
        <v>0.2</v>
      </c>
      <c r="AQ14" s="7">
        <v>0.17</v>
      </c>
      <c r="AR14" s="7">
        <v>0.26</v>
      </c>
      <c r="AS14" s="7">
        <v>0.16</v>
      </c>
      <c r="AT14" s="7">
        <v>0.16</v>
      </c>
      <c r="AU14" s="7">
        <v>0.19</v>
      </c>
      <c r="AV14" s="7">
        <v>0.15</v>
      </c>
      <c r="AW14" s="7">
        <v>0.19</v>
      </c>
      <c r="AX14" s="7">
        <v>0.14000000000000001</v>
      </c>
      <c r="AY14" s="7">
        <v>0.19</v>
      </c>
      <c r="AZ14" s="7">
        <v>0.21</v>
      </c>
      <c r="BA14" s="7">
        <v>0.15</v>
      </c>
      <c r="BB14" s="7">
        <v>0.19</v>
      </c>
      <c r="BC14" s="7">
        <v>0.14000000000000001</v>
      </c>
      <c r="BD14" s="7">
        <v>0.26</v>
      </c>
      <c r="BE14" s="7">
        <v>0.19</v>
      </c>
      <c r="BF14" s="7">
        <v>0.18</v>
      </c>
      <c r="BG14" s="7">
        <v>0.19</v>
      </c>
      <c r="BH14" s="7">
        <v>0.17</v>
      </c>
      <c r="BI14" s="7">
        <v>0.24</v>
      </c>
      <c r="BJ14" s="7">
        <v>0.19</v>
      </c>
      <c r="BK14" s="7">
        <v>0.11</v>
      </c>
      <c r="BL14" s="7">
        <v>0.16</v>
      </c>
      <c r="BM14" s="7">
        <v>0.26</v>
      </c>
      <c r="BN14" s="7">
        <v>0.19</v>
      </c>
      <c r="BO14" s="7">
        <v>0.17</v>
      </c>
      <c r="BP14" s="7">
        <v>0.14000000000000001</v>
      </c>
      <c r="BQ14" s="7">
        <v>0.21</v>
      </c>
      <c r="BR14" s="7">
        <v>0.22</v>
      </c>
      <c r="BS14" s="7">
        <v>0.22</v>
      </c>
      <c r="BT14" s="7">
        <v>0.17</v>
      </c>
      <c r="BU14" s="7">
        <v>0.21</v>
      </c>
      <c r="BV14" s="7">
        <v>0.14000000000000001</v>
      </c>
      <c r="BW14" s="7">
        <v>0.24</v>
      </c>
      <c r="BX14" s="7">
        <v>0.17</v>
      </c>
      <c r="BY14" s="7">
        <v>0.18</v>
      </c>
      <c r="BZ14" s="7">
        <v>0.17</v>
      </c>
    </row>
    <row r="15" spans="1:78" x14ac:dyDescent="0.25">
      <c r="A15" t="s">
        <v>1061</v>
      </c>
      <c r="B15">
        <v>621</v>
      </c>
      <c r="C15">
        <v>563</v>
      </c>
      <c r="D15">
        <v>32</v>
      </c>
      <c r="E15">
        <v>27</v>
      </c>
      <c r="F15">
        <v>83</v>
      </c>
      <c r="G15">
        <v>323</v>
      </c>
      <c r="H15">
        <v>215</v>
      </c>
      <c r="I15">
        <v>204</v>
      </c>
      <c r="J15">
        <v>233</v>
      </c>
      <c r="K15">
        <v>117</v>
      </c>
      <c r="L15">
        <v>67</v>
      </c>
      <c r="M15">
        <v>122</v>
      </c>
      <c r="N15">
        <v>425</v>
      </c>
      <c r="O15">
        <v>63</v>
      </c>
      <c r="P15">
        <v>11</v>
      </c>
      <c r="Q15">
        <v>86</v>
      </c>
      <c r="R15">
        <v>535</v>
      </c>
      <c r="S15">
        <v>463</v>
      </c>
      <c r="T15">
        <v>87</v>
      </c>
      <c r="U15">
        <v>62</v>
      </c>
      <c r="V15">
        <v>492</v>
      </c>
      <c r="W15">
        <v>65</v>
      </c>
      <c r="X15">
        <v>63</v>
      </c>
      <c r="Y15">
        <v>69</v>
      </c>
      <c r="Z15">
        <v>552</v>
      </c>
      <c r="AA15">
        <v>619</v>
      </c>
      <c r="AB15">
        <v>551</v>
      </c>
      <c r="AC15">
        <v>85</v>
      </c>
      <c r="AD15">
        <v>481</v>
      </c>
      <c r="AE15">
        <v>47</v>
      </c>
      <c r="AF15">
        <v>479</v>
      </c>
      <c r="AG15">
        <v>110</v>
      </c>
      <c r="AH15">
        <v>4</v>
      </c>
      <c r="AI15">
        <v>509</v>
      </c>
      <c r="AJ15">
        <v>36</v>
      </c>
      <c r="AK15">
        <v>77</v>
      </c>
      <c r="AL15">
        <v>246</v>
      </c>
      <c r="AM15">
        <v>299</v>
      </c>
      <c r="AN15">
        <v>5</v>
      </c>
      <c r="AO15">
        <v>69</v>
      </c>
      <c r="AP15">
        <v>70</v>
      </c>
      <c r="AQ15">
        <v>54</v>
      </c>
      <c r="AR15">
        <v>46</v>
      </c>
      <c r="AS15">
        <v>20</v>
      </c>
      <c r="AT15">
        <v>63</v>
      </c>
      <c r="AU15">
        <v>53</v>
      </c>
      <c r="AV15">
        <v>53</v>
      </c>
      <c r="AW15">
        <v>12</v>
      </c>
      <c r="AX15">
        <v>20</v>
      </c>
      <c r="AY15">
        <v>71</v>
      </c>
      <c r="AZ15">
        <v>42</v>
      </c>
      <c r="BA15">
        <v>35</v>
      </c>
      <c r="BB15">
        <v>50</v>
      </c>
      <c r="BC15">
        <v>31</v>
      </c>
      <c r="BD15">
        <v>0</v>
      </c>
      <c r="BE15">
        <v>114</v>
      </c>
      <c r="BF15">
        <v>506</v>
      </c>
      <c r="BG15">
        <v>394</v>
      </c>
      <c r="BH15">
        <v>227</v>
      </c>
      <c r="BI15">
        <v>163</v>
      </c>
      <c r="BJ15">
        <v>95</v>
      </c>
      <c r="BK15">
        <v>91</v>
      </c>
      <c r="BL15">
        <v>24</v>
      </c>
      <c r="BM15">
        <v>112</v>
      </c>
      <c r="BN15">
        <v>199</v>
      </c>
      <c r="BO15">
        <v>214</v>
      </c>
      <c r="BP15">
        <v>96</v>
      </c>
      <c r="BQ15">
        <v>124</v>
      </c>
      <c r="BR15">
        <v>210</v>
      </c>
      <c r="BS15">
        <v>198</v>
      </c>
      <c r="BT15">
        <v>48</v>
      </c>
      <c r="BU15">
        <v>80</v>
      </c>
      <c r="BV15">
        <v>36</v>
      </c>
      <c r="BW15">
        <v>92</v>
      </c>
      <c r="BX15">
        <v>411</v>
      </c>
      <c r="BY15">
        <v>409</v>
      </c>
      <c r="BZ15">
        <v>363</v>
      </c>
    </row>
    <row r="16" spans="1:78" x14ac:dyDescent="0.25">
      <c r="B16" s="7">
        <v>0.1</v>
      </c>
      <c r="C16" s="7">
        <v>0.11</v>
      </c>
      <c r="D16" s="7">
        <v>0.06</v>
      </c>
      <c r="E16" s="7">
        <v>0.08</v>
      </c>
      <c r="F16" s="7">
        <v>7.0000000000000007E-2</v>
      </c>
      <c r="G16" s="7">
        <v>0.1</v>
      </c>
      <c r="H16" s="7">
        <v>0.13</v>
      </c>
      <c r="I16" s="7">
        <v>0.14000000000000001</v>
      </c>
      <c r="J16" s="7">
        <v>0.12</v>
      </c>
      <c r="K16" s="7">
        <v>0.1</v>
      </c>
      <c r="L16" s="7">
        <v>0.05</v>
      </c>
      <c r="M16" s="7">
        <v>7.0000000000000007E-2</v>
      </c>
      <c r="N16" s="7">
        <v>0.12</v>
      </c>
      <c r="O16" s="7">
        <v>0.1</v>
      </c>
      <c r="P16" s="7">
        <v>0.06</v>
      </c>
      <c r="Q16" s="7">
        <v>0.09</v>
      </c>
      <c r="R16" s="7">
        <v>0.11</v>
      </c>
      <c r="S16" s="7">
        <v>0.13</v>
      </c>
      <c r="T16" s="7">
        <v>7.0000000000000007E-2</v>
      </c>
      <c r="U16" s="7">
        <v>0.06</v>
      </c>
      <c r="V16" s="7">
        <v>0.11</v>
      </c>
      <c r="W16" s="7">
        <v>0.11</v>
      </c>
      <c r="X16" s="7">
        <v>7.0000000000000007E-2</v>
      </c>
      <c r="Y16" s="7">
        <v>0.1</v>
      </c>
      <c r="Z16" s="7">
        <v>0.1</v>
      </c>
      <c r="AA16" s="7">
        <v>0.1</v>
      </c>
      <c r="AB16" s="7">
        <v>0.1</v>
      </c>
      <c r="AC16" s="7">
        <v>0.12</v>
      </c>
      <c r="AD16" s="7">
        <v>0.1</v>
      </c>
      <c r="AE16" s="7">
        <v>0.09</v>
      </c>
      <c r="AF16" s="7">
        <v>0.1</v>
      </c>
      <c r="AG16" s="7">
        <v>0.12</v>
      </c>
      <c r="AH16" s="7">
        <v>0.1</v>
      </c>
      <c r="AI16" s="7">
        <v>0.12</v>
      </c>
      <c r="AJ16" s="7">
        <v>7.0000000000000007E-2</v>
      </c>
      <c r="AK16" s="7">
        <v>0.08</v>
      </c>
      <c r="AL16" s="7">
        <v>0.1</v>
      </c>
      <c r="AM16" s="7">
        <v>0.11</v>
      </c>
      <c r="AN16" s="7">
        <v>0.08</v>
      </c>
      <c r="AO16" s="7">
        <v>0.1</v>
      </c>
      <c r="AP16" s="7">
        <v>0.12</v>
      </c>
      <c r="AQ16" s="7">
        <v>0.09</v>
      </c>
      <c r="AR16" s="7">
        <v>0.08</v>
      </c>
      <c r="AS16" s="7">
        <v>0.06</v>
      </c>
      <c r="AT16" s="7">
        <v>0.11</v>
      </c>
      <c r="AU16" s="7">
        <v>0.15</v>
      </c>
      <c r="AV16" s="7">
        <v>0.11</v>
      </c>
      <c r="AW16" s="7">
        <v>0.08</v>
      </c>
      <c r="AX16" s="7">
        <v>0.05</v>
      </c>
      <c r="AY16" s="7">
        <v>0.13</v>
      </c>
      <c r="AZ16" s="7">
        <v>0.1</v>
      </c>
      <c r="BA16" s="7">
        <v>0.12</v>
      </c>
      <c r="BB16" s="7">
        <v>0.11</v>
      </c>
      <c r="BC16" s="7">
        <v>0.1</v>
      </c>
      <c r="BD16" t="s">
        <v>108</v>
      </c>
      <c r="BE16" s="7">
        <v>0.13</v>
      </c>
      <c r="BF16" s="7">
        <v>0.1</v>
      </c>
      <c r="BG16" s="7">
        <v>0.12</v>
      </c>
      <c r="BH16" s="7">
        <v>0.08</v>
      </c>
      <c r="BI16" s="7">
        <v>0.13</v>
      </c>
      <c r="BJ16" s="7">
        <v>0.11</v>
      </c>
      <c r="BK16" s="7">
        <v>0.12</v>
      </c>
      <c r="BL16" s="7">
        <v>0.12</v>
      </c>
      <c r="BM16" s="7">
        <v>0.13</v>
      </c>
      <c r="BN16" s="7">
        <v>0.12</v>
      </c>
      <c r="BO16" s="7">
        <v>0.1</v>
      </c>
      <c r="BP16" s="7">
        <v>0.08</v>
      </c>
      <c r="BQ16" s="7">
        <v>0.12</v>
      </c>
      <c r="BR16" s="7">
        <v>0.13</v>
      </c>
      <c r="BS16" s="7">
        <v>0.13</v>
      </c>
      <c r="BT16" s="7">
        <v>0.11</v>
      </c>
      <c r="BU16" s="7">
        <v>0.15</v>
      </c>
      <c r="BV16" s="7">
        <v>0.12</v>
      </c>
      <c r="BW16" s="7">
        <v>0.12</v>
      </c>
      <c r="BX16" s="7">
        <v>0.1</v>
      </c>
      <c r="BY16" s="7">
        <v>0.1</v>
      </c>
      <c r="BZ16" s="7">
        <v>0.1</v>
      </c>
    </row>
    <row r="17" spans="1:78" x14ac:dyDescent="0.25">
      <c r="A17" t="s">
        <v>1062</v>
      </c>
      <c r="B17">
        <v>373</v>
      </c>
      <c r="C17">
        <v>266</v>
      </c>
      <c r="D17">
        <v>84</v>
      </c>
      <c r="E17">
        <v>23</v>
      </c>
      <c r="F17">
        <v>68</v>
      </c>
      <c r="G17">
        <v>216</v>
      </c>
      <c r="H17">
        <v>90</v>
      </c>
      <c r="I17">
        <v>98</v>
      </c>
      <c r="J17">
        <v>154</v>
      </c>
      <c r="K17">
        <v>69</v>
      </c>
      <c r="L17">
        <v>53</v>
      </c>
      <c r="M17">
        <v>68</v>
      </c>
      <c r="N17">
        <v>264</v>
      </c>
      <c r="O17">
        <v>33</v>
      </c>
      <c r="P17">
        <v>8</v>
      </c>
      <c r="Q17">
        <v>62</v>
      </c>
      <c r="R17">
        <v>311</v>
      </c>
      <c r="S17">
        <v>262</v>
      </c>
      <c r="T17">
        <v>72</v>
      </c>
      <c r="U17">
        <v>32</v>
      </c>
      <c r="V17">
        <v>307</v>
      </c>
      <c r="W17">
        <v>37</v>
      </c>
      <c r="X17">
        <v>27</v>
      </c>
      <c r="Y17">
        <v>35</v>
      </c>
      <c r="Z17">
        <v>338</v>
      </c>
      <c r="AA17">
        <v>373</v>
      </c>
      <c r="AB17">
        <v>338</v>
      </c>
      <c r="AC17">
        <v>44</v>
      </c>
      <c r="AD17">
        <v>309</v>
      </c>
      <c r="AE17">
        <v>16</v>
      </c>
      <c r="AF17">
        <v>301</v>
      </c>
      <c r="AG17">
        <v>53</v>
      </c>
      <c r="AH17">
        <v>3</v>
      </c>
      <c r="AI17">
        <v>296</v>
      </c>
      <c r="AJ17">
        <v>28</v>
      </c>
      <c r="AK17">
        <v>42</v>
      </c>
      <c r="AL17">
        <v>173</v>
      </c>
      <c r="AM17">
        <v>166</v>
      </c>
      <c r="AN17">
        <v>2</v>
      </c>
      <c r="AO17">
        <v>30</v>
      </c>
      <c r="AP17">
        <v>22</v>
      </c>
      <c r="AQ17">
        <v>27</v>
      </c>
      <c r="AR17">
        <v>11</v>
      </c>
      <c r="AS17">
        <v>25</v>
      </c>
      <c r="AT17">
        <v>39</v>
      </c>
      <c r="AU17">
        <v>24</v>
      </c>
      <c r="AV17">
        <v>24</v>
      </c>
      <c r="AW17">
        <v>21</v>
      </c>
      <c r="AX17">
        <v>63</v>
      </c>
      <c r="AY17">
        <v>30</v>
      </c>
      <c r="AZ17">
        <v>29</v>
      </c>
      <c r="BA17">
        <v>18</v>
      </c>
      <c r="BB17">
        <v>25</v>
      </c>
      <c r="BC17">
        <v>14</v>
      </c>
      <c r="BD17">
        <v>0</v>
      </c>
      <c r="BE17">
        <v>65</v>
      </c>
      <c r="BF17">
        <v>308</v>
      </c>
      <c r="BG17">
        <v>233</v>
      </c>
      <c r="BH17">
        <v>141</v>
      </c>
      <c r="BI17">
        <v>101</v>
      </c>
      <c r="BJ17">
        <v>59</v>
      </c>
      <c r="BK17">
        <v>52</v>
      </c>
      <c r="BL17">
        <v>16</v>
      </c>
      <c r="BM17">
        <v>76</v>
      </c>
      <c r="BN17">
        <v>128</v>
      </c>
      <c r="BO17">
        <v>122</v>
      </c>
      <c r="BP17">
        <v>47</v>
      </c>
      <c r="BQ17">
        <v>74</v>
      </c>
      <c r="BR17">
        <v>125</v>
      </c>
      <c r="BS17">
        <v>123</v>
      </c>
      <c r="BT17">
        <v>27</v>
      </c>
      <c r="BU17">
        <v>45</v>
      </c>
      <c r="BV17">
        <v>26</v>
      </c>
      <c r="BW17">
        <v>51</v>
      </c>
      <c r="BX17">
        <v>235</v>
      </c>
      <c r="BY17">
        <v>235</v>
      </c>
      <c r="BZ17">
        <v>212</v>
      </c>
    </row>
    <row r="18" spans="1:78" x14ac:dyDescent="0.25">
      <c r="B18" s="7">
        <v>0.06</v>
      </c>
      <c r="C18" s="7">
        <v>0.05</v>
      </c>
      <c r="D18" s="7">
        <v>0.15</v>
      </c>
      <c r="E18" s="7">
        <v>0.06</v>
      </c>
      <c r="F18" s="7">
        <v>0.06</v>
      </c>
      <c r="G18" s="7">
        <v>7.0000000000000007E-2</v>
      </c>
      <c r="H18" s="7">
        <v>0.05</v>
      </c>
      <c r="I18" s="7">
        <v>7.0000000000000007E-2</v>
      </c>
      <c r="J18" s="7">
        <v>0.08</v>
      </c>
      <c r="K18" s="7">
        <v>0.06</v>
      </c>
      <c r="L18" s="7">
        <v>0.04</v>
      </c>
      <c r="M18" s="7">
        <v>0.04</v>
      </c>
      <c r="N18" s="7">
        <v>0.08</v>
      </c>
      <c r="O18" s="7">
        <v>0.05</v>
      </c>
      <c r="P18" s="7">
        <v>0.04</v>
      </c>
      <c r="Q18" s="7">
        <v>7.0000000000000007E-2</v>
      </c>
      <c r="R18" s="7">
        <v>0.06</v>
      </c>
      <c r="S18" s="7">
        <v>7.0000000000000007E-2</v>
      </c>
      <c r="T18" s="7">
        <v>0.06</v>
      </c>
      <c r="U18" s="7">
        <v>0.03</v>
      </c>
      <c r="V18" s="7">
        <v>7.0000000000000007E-2</v>
      </c>
      <c r="W18" s="7">
        <v>0.06</v>
      </c>
      <c r="X18" s="7">
        <v>0.03</v>
      </c>
      <c r="Y18" s="7">
        <v>0.05</v>
      </c>
      <c r="Z18" s="7">
        <v>0.06</v>
      </c>
      <c r="AA18" s="7">
        <v>0.06</v>
      </c>
      <c r="AB18" s="7">
        <v>0.06</v>
      </c>
      <c r="AC18" s="7">
        <v>0.06</v>
      </c>
      <c r="AD18" s="7">
        <v>7.0000000000000007E-2</v>
      </c>
      <c r="AE18" s="7">
        <v>0.03</v>
      </c>
      <c r="AF18" s="7">
        <v>0.06</v>
      </c>
      <c r="AG18" s="7">
        <v>0.06</v>
      </c>
      <c r="AH18" s="7">
        <v>0.08</v>
      </c>
      <c r="AI18" s="7">
        <v>7.0000000000000007E-2</v>
      </c>
      <c r="AJ18" s="7">
        <v>0.05</v>
      </c>
      <c r="AK18" s="7">
        <v>0.04</v>
      </c>
      <c r="AL18" s="7">
        <v>7.0000000000000007E-2</v>
      </c>
      <c r="AM18" s="7">
        <v>0.06</v>
      </c>
      <c r="AN18" s="7">
        <v>0.04</v>
      </c>
      <c r="AO18" s="7">
        <v>0.04</v>
      </c>
      <c r="AP18" s="7">
        <v>0.04</v>
      </c>
      <c r="AQ18" s="7">
        <v>0.05</v>
      </c>
      <c r="AR18" s="7">
        <v>0.02</v>
      </c>
      <c r="AS18" s="7">
        <v>0.08</v>
      </c>
      <c r="AT18" s="7">
        <v>7.0000000000000007E-2</v>
      </c>
      <c r="AU18" s="7">
        <v>7.0000000000000007E-2</v>
      </c>
      <c r="AV18" s="7">
        <v>0.05</v>
      </c>
      <c r="AW18" s="7">
        <v>0.15</v>
      </c>
      <c r="AX18" s="7">
        <v>0.15</v>
      </c>
      <c r="AY18" s="7">
        <v>0.06</v>
      </c>
      <c r="AZ18" s="7">
        <v>7.0000000000000007E-2</v>
      </c>
      <c r="BA18" s="7">
        <v>0.06</v>
      </c>
      <c r="BB18" s="7">
        <v>0.06</v>
      </c>
      <c r="BC18" s="7">
        <v>0.04</v>
      </c>
      <c r="BD18" t="s">
        <v>108</v>
      </c>
      <c r="BE18" s="7">
        <v>7.0000000000000007E-2</v>
      </c>
      <c r="BF18" s="7">
        <v>0.06</v>
      </c>
      <c r="BG18" s="7">
        <v>7.0000000000000007E-2</v>
      </c>
      <c r="BH18" s="7">
        <v>0.05</v>
      </c>
      <c r="BI18" s="7">
        <v>0.08</v>
      </c>
      <c r="BJ18" s="7">
        <v>7.0000000000000007E-2</v>
      </c>
      <c r="BK18" s="7">
        <v>7.0000000000000007E-2</v>
      </c>
      <c r="BL18" s="7">
        <v>0.08</v>
      </c>
      <c r="BM18" s="7">
        <v>0.09</v>
      </c>
      <c r="BN18" s="7">
        <v>0.08</v>
      </c>
      <c r="BO18" s="7">
        <v>0.06</v>
      </c>
      <c r="BP18" s="7">
        <v>0.04</v>
      </c>
      <c r="BQ18" s="7">
        <v>7.0000000000000007E-2</v>
      </c>
      <c r="BR18" s="7">
        <v>0.08</v>
      </c>
      <c r="BS18" s="7">
        <v>0.08</v>
      </c>
      <c r="BT18" s="7">
        <v>0.06</v>
      </c>
      <c r="BU18" s="7">
        <v>0.08</v>
      </c>
      <c r="BV18" s="7">
        <v>0.09</v>
      </c>
      <c r="BW18" s="7">
        <v>7.0000000000000007E-2</v>
      </c>
      <c r="BX18" s="7">
        <v>0.06</v>
      </c>
      <c r="BY18" s="7">
        <v>0.06</v>
      </c>
      <c r="BZ18" s="7">
        <v>0.06</v>
      </c>
    </row>
    <row r="19" spans="1:78" x14ac:dyDescent="0.25">
      <c r="A19" t="s">
        <v>1063</v>
      </c>
      <c r="B19">
        <v>705</v>
      </c>
      <c r="C19">
        <v>603</v>
      </c>
      <c r="D19">
        <v>68</v>
      </c>
      <c r="E19">
        <v>34</v>
      </c>
      <c r="F19">
        <v>246</v>
      </c>
      <c r="G19">
        <v>350</v>
      </c>
      <c r="H19">
        <v>110</v>
      </c>
      <c r="I19">
        <v>117</v>
      </c>
      <c r="J19">
        <v>295</v>
      </c>
      <c r="K19">
        <v>161</v>
      </c>
      <c r="L19">
        <v>132</v>
      </c>
      <c r="M19">
        <v>204</v>
      </c>
      <c r="N19">
        <v>416</v>
      </c>
      <c r="O19">
        <v>65</v>
      </c>
      <c r="P19">
        <v>20</v>
      </c>
      <c r="Q19">
        <v>72</v>
      </c>
      <c r="R19">
        <v>633</v>
      </c>
      <c r="S19">
        <v>370</v>
      </c>
      <c r="T19">
        <v>226</v>
      </c>
      <c r="U19">
        <v>103</v>
      </c>
      <c r="V19">
        <v>607</v>
      </c>
      <c r="W19">
        <v>61</v>
      </c>
      <c r="X19">
        <v>33</v>
      </c>
      <c r="Y19">
        <v>85</v>
      </c>
      <c r="Z19">
        <v>620</v>
      </c>
      <c r="AA19">
        <v>702</v>
      </c>
      <c r="AB19">
        <v>617</v>
      </c>
      <c r="AC19">
        <v>97</v>
      </c>
      <c r="AD19">
        <v>530</v>
      </c>
      <c r="AE19">
        <v>69</v>
      </c>
      <c r="AF19">
        <v>563</v>
      </c>
      <c r="AG19">
        <v>89</v>
      </c>
      <c r="AH19">
        <v>5</v>
      </c>
      <c r="AI19">
        <v>506</v>
      </c>
      <c r="AJ19">
        <v>65</v>
      </c>
      <c r="AK19">
        <v>125</v>
      </c>
      <c r="AL19">
        <v>299</v>
      </c>
      <c r="AM19">
        <v>319</v>
      </c>
      <c r="AN19">
        <v>11</v>
      </c>
      <c r="AO19">
        <v>74</v>
      </c>
      <c r="AP19">
        <v>71</v>
      </c>
      <c r="AQ19">
        <v>54</v>
      </c>
      <c r="AR19">
        <v>60</v>
      </c>
      <c r="AS19">
        <v>35</v>
      </c>
      <c r="AT19">
        <v>68</v>
      </c>
      <c r="AU19">
        <v>34</v>
      </c>
      <c r="AV19">
        <v>60</v>
      </c>
      <c r="AW19">
        <v>14</v>
      </c>
      <c r="AX19">
        <v>54</v>
      </c>
      <c r="AY19">
        <v>72</v>
      </c>
      <c r="AZ19">
        <v>66</v>
      </c>
      <c r="BA19">
        <v>21</v>
      </c>
      <c r="BB19">
        <v>41</v>
      </c>
      <c r="BC19">
        <v>53</v>
      </c>
      <c r="BD19">
        <v>3</v>
      </c>
      <c r="BE19">
        <v>98</v>
      </c>
      <c r="BF19">
        <v>607</v>
      </c>
      <c r="BG19">
        <v>365</v>
      </c>
      <c r="BH19">
        <v>340</v>
      </c>
      <c r="BI19">
        <v>162</v>
      </c>
      <c r="BJ19">
        <v>98</v>
      </c>
      <c r="BK19">
        <v>71</v>
      </c>
      <c r="BL19">
        <v>21</v>
      </c>
      <c r="BM19">
        <v>107</v>
      </c>
      <c r="BN19">
        <v>201</v>
      </c>
      <c r="BO19">
        <v>248</v>
      </c>
      <c r="BP19">
        <v>149</v>
      </c>
      <c r="BQ19">
        <v>119</v>
      </c>
      <c r="BR19">
        <v>177</v>
      </c>
      <c r="BS19">
        <v>176</v>
      </c>
      <c r="BT19">
        <v>54</v>
      </c>
      <c r="BU19">
        <v>54</v>
      </c>
      <c r="BV19">
        <v>35</v>
      </c>
      <c r="BW19">
        <v>87</v>
      </c>
      <c r="BX19">
        <v>461</v>
      </c>
      <c r="BY19">
        <v>480</v>
      </c>
      <c r="BZ19">
        <v>398</v>
      </c>
    </row>
    <row r="20" spans="1:78" x14ac:dyDescent="0.25">
      <c r="B20" s="7">
        <v>0.12</v>
      </c>
      <c r="C20" s="7">
        <v>0.12</v>
      </c>
      <c r="D20" s="7">
        <v>0.12</v>
      </c>
      <c r="E20" s="7">
        <v>0.09</v>
      </c>
      <c r="F20" s="7">
        <v>0.21</v>
      </c>
      <c r="G20" s="7">
        <v>0.11</v>
      </c>
      <c r="H20" s="7">
        <v>0.06</v>
      </c>
      <c r="I20" s="7">
        <v>0.08</v>
      </c>
      <c r="J20" s="7">
        <v>0.16</v>
      </c>
      <c r="K20" s="7">
        <v>0.13</v>
      </c>
      <c r="L20" s="7">
        <v>0.09</v>
      </c>
      <c r="M20" s="7">
        <v>0.12</v>
      </c>
      <c r="N20" s="7">
        <v>0.12</v>
      </c>
      <c r="O20" s="7">
        <v>0.1</v>
      </c>
      <c r="P20" s="7">
        <v>0.1</v>
      </c>
      <c r="Q20" s="7">
        <v>0.08</v>
      </c>
      <c r="R20" s="7">
        <v>0.13</v>
      </c>
      <c r="S20" s="7">
        <v>0.1</v>
      </c>
      <c r="T20" s="7">
        <v>0.18</v>
      </c>
      <c r="U20" s="7">
        <v>0.11</v>
      </c>
      <c r="V20" s="7">
        <v>0.14000000000000001</v>
      </c>
      <c r="W20" s="7">
        <v>0.1</v>
      </c>
      <c r="X20" s="7">
        <v>0.04</v>
      </c>
      <c r="Y20" s="7">
        <v>0.12</v>
      </c>
      <c r="Z20" s="7">
        <v>0.12</v>
      </c>
      <c r="AA20" s="7">
        <v>0.12</v>
      </c>
      <c r="AB20" s="7">
        <v>0.12</v>
      </c>
      <c r="AC20" s="7">
        <v>0.14000000000000001</v>
      </c>
      <c r="AD20" s="7">
        <v>0.11</v>
      </c>
      <c r="AE20" s="7">
        <v>0.13</v>
      </c>
      <c r="AF20" s="7">
        <v>0.12</v>
      </c>
      <c r="AG20" s="7">
        <v>0.1</v>
      </c>
      <c r="AH20" s="7">
        <v>0.12</v>
      </c>
      <c r="AI20" s="7">
        <v>0.12</v>
      </c>
      <c r="AJ20" s="7">
        <v>0.12</v>
      </c>
      <c r="AK20" s="7">
        <v>0.13</v>
      </c>
      <c r="AL20" s="7">
        <v>0.13</v>
      </c>
      <c r="AM20" s="7">
        <v>0.11</v>
      </c>
      <c r="AN20" s="7">
        <v>0.19</v>
      </c>
      <c r="AO20" s="7">
        <v>0.11</v>
      </c>
      <c r="AP20" s="7">
        <v>0.12</v>
      </c>
      <c r="AQ20" s="7">
        <v>0.09</v>
      </c>
      <c r="AR20" s="7">
        <v>0.11</v>
      </c>
      <c r="AS20" s="7">
        <v>0.11</v>
      </c>
      <c r="AT20" s="7">
        <v>0.12</v>
      </c>
      <c r="AU20" s="7">
        <v>0.1</v>
      </c>
      <c r="AV20" s="7">
        <v>0.12</v>
      </c>
      <c r="AW20" s="7">
        <v>0.1</v>
      </c>
      <c r="AX20" s="7">
        <v>0.13</v>
      </c>
      <c r="AY20" s="7">
        <v>0.13</v>
      </c>
      <c r="AZ20" s="7">
        <v>0.16</v>
      </c>
      <c r="BA20" s="7">
        <v>7.0000000000000007E-2</v>
      </c>
      <c r="BB20" s="7">
        <v>0.09</v>
      </c>
      <c r="BC20" s="7">
        <v>0.17</v>
      </c>
      <c r="BD20" s="7">
        <v>0.1</v>
      </c>
      <c r="BE20" s="7">
        <v>0.11</v>
      </c>
      <c r="BF20" s="7">
        <v>0.12</v>
      </c>
      <c r="BG20" s="7">
        <v>0.11</v>
      </c>
      <c r="BH20" s="7">
        <v>0.13</v>
      </c>
      <c r="BI20" s="7">
        <v>0.12</v>
      </c>
      <c r="BJ20" s="7">
        <v>0.11</v>
      </c>
      <c r="BK20" s="7">
        <v>0.09</v>
      </c>
      <c r="BL20" s="7">
        <v>0.1</v>
      </c>
      <c r="BM20" s="7">
        <v>0.12</v>
      </c>
      <c r="BN20" s="7">
        <v>0.12</v>
      </c>
      <c r="BO20" s="7">
        <v>0.11</v>
      </c>
      <c r="BP20" s="7">
        <v>0.12</v>
      </c>
      <c r="BQ20" s="7">
        <v>0.12</v>
      </c>
      <c r="BR20" s="7">
        <v>0.11</v>
      </c>
      <c r="BS20" s="7">
        <v>0.12</v>
      </c>
      <c r="BT20" s="7">
        <v>0.12</v>
      </c>
      <c r="BU20" s="7">
        <v>0.1</v>
      </c>
      <c r="BV20" s="7">
        <v>0.12</v>
      </c>
      <c r="BW20" s="7">
        <v>0.12</v>
      </c>
      <c r="BX20" s="7">
        <v>0.12</v>
      </c>
      <c r="BY20" s="7">
        <v>0.12</v>
      </c>
      <c r="BZ20" s="7">
        <v>0.11</v>
      </c>
    </row>
    <row r="21" spans="1:78" x14ac:dyDescent="0.25">
      <c r="A21" t="s">
        <v>1064</v>
      </c>
      <c r="B21">
        <v>1262</v>
      </c>
      <c r="C21">
        <v>1074</v>
      </c>
      <c r="D21">
        <v>102</v>
      </c>
      <c r="E21">
        <v>86</v>
      </c>
      <c r="F21">
        <v>223</v>
      </c>
      <c r="G21">
        <v>690</v>
      </c>
      <c r="H21">
        <v>349</v>
      </c>
      <c r="I21">
        <v>119</v>
      </c>
      <c r="J21">
        <v>357</v>
      </c>
      <c r="K21">
        <v>369</v>
      </c>
      <c r="L21">
        <v>416</v>
      </c>
      <c r="M21">
        <v>431</v>
      </c>
      <c r="N21">
        <v>674</v>
      </c>
      <c r="O21">
        <v>121</v>
      </c>
      <c r="P21">
        <v>36</v>
      </c>
      <c r="Q21">
        <v>210</v>
      </c>
      <c r="R21">
        <v>1053</v>
      </c>
      <c r="S21">
        <v>731</v>
      </c>
      <c r="T21">
        <v>229</v>
      </c>
      <c r="U21">
        <v>281</v>
      </c>
      <c r="V21">
        <v>912</v>
      </c>
      <c r="W21">
        <v>145</v>
      </c>
      <c r="X21">
        <v>195</v>
      </c>
      <c r="Y21">
        <v>160</v>
      </c>
      <c r="Z21">
        <v>1102</v>
      </c>
      <c r="AA21">
        <v>1258</v>
      </c>
      <c r="AB21">
        <v>1098</v>
      </c>
      <c r="AC21">
        <v>152</v>
      </c>
      <c r="AD21">
        <v>1004</v>
      </c>
      <c r="AE21">
        <v>91</v>
      </c>
      <c r="AF21">
        <v>1028</v>
      </c>
      <c r="AG21">
        <v>168</v>
      </c>
      <c r="AH21">
        <v>4</v>
      </c>
      <c r="AI21">
        <v>856</v>
      </c>
      <c r="AJ21">
        <v>109</v>
      </c>
      <c r="AK21">
        <v>269</v>
      </c>
      <c r="AL21">
        <v>486</v>
      </c>
      <c r="AM21">
        <v>616</v>
      </c>
      <c r="AN21">
        <v>13</v>
      </c>
      <c r="AO21">
        <v>142</v>
      </c>
      <c r="AP21">
        <v>113</v>
      </c>
      <c r="AQ21">
        <v>137</v>
      </c>
      <c r="AR21">
        <v>70</v>
      </c>
      <c r="AS21">
        <v>78</v>
      </c>
      <c r="AT21">
        <v>128</v>
      </c>
      <c r="AU21">
        <v>68</v>
      </c>
      <c r="AV21">
        <v>110</v>
      </c>
      <c r="AW21">
        <v>23</v>
      </c>
      <c r="AX21">
        <v>76</v>
      </c>
      <c r="AY21">
        <v>123</v>
      </c>
      <c r="AZ21">
        <v>80</v>
      </c>
      <c r="BA21">
        <v>66</v>
      </c>
      <c r="BB21">
        <v>103</v>
      </c>
      <c r="BC21">
        <v>80</v>
      </c>
      <c r="BD21">
        <v>7</v>
      </c>
      <c r="BE21">
        <v>178</v>
      </c>
      <c r="BF21">
        <v>1084</v>
      </c>
      <c r="BG21">
        <v>701</v>
      </c>
      <c r="BH21">
        <v>562</v>
      </c>
      <c r="BI21">
        <v>255</v>
      </c>
      <c r="BJ21">
        <v>179</v>
      </c>
      <c r="BK21">
        <v>186</v>
      </c>
      <c r="BL21">
        <v>47</v>
      </c>
      <c r="BM21">
        <v>150</v>
      </c>
      <c r="BN21">
        <v>342</v>
      </c>
      <c r="BO21">
        <v>495</v>
      </c>
      <c r="BP21">
        <v>275</v>
      </c>
      <c r="BQ21">
        <v>202</v>
      </c>
      <c r="BR21">
        <v>308</v>
      </c>
      <c r="BS21">
        <v>305</v>
      </c>
      <c r="BT21">
        <v>99</v>
      </c>
      <c r="BU21">
        <v>94</v>
      </c>
      <c r="BV21">
        <v>55</v>
      </c>
      <c r="BW21">
        <v>157</v>
      </c>
      <c r="BX21">
        <v>866</v>
      </c>
      <c r="BY21">
        <v>849</v>
      </c>
      <c r="BZ21">
        <v>762</v>
      </c>
    </row>
    <row r="22" spans="1:78" x14ac:dyDescent="0.25">
      <c r="B22" s="7">
        <v>0.21</v>
      </c>
      <c r="C22" s="7">
        <v>0.21</v>
      </c>
      <c r="D22" s="7">
        <v>0.18</v>
      </c>
      <c r="E22" s="7">
        <v>0.24</v>
      </c>
      <c r="F22" s="7">
        <v>0.19</v>
      </c>
      <c r="G22" s="7">
        <v>0.22</v>
      </c>
      <c r="H22" s="7">
        <v>0.2</v>
      </c>
      <c r="I22" s="7">
        <v>0.08</v>
      </c>
      <c r="J22" s="7">
        <v>0.19</v>
      </c>
      <c r="K22" s="7">
        <v>0.3</v>
      </c>
      <c r="L22" s="7">
        <v>0.3</v>
      </c>
      <c r="M22" s="7">
        <v>0.26</v>
      </c>
      <c r="N22" s="7">
        <v>0.19</v>
      </c>
      <c r="O22" s="7">
        <v>0.19</v>
      </c>
      <c r="P22" s="7">
        <v>0.19</v>
      </c>
      <c r="Q22" s="7">
        <v>0.22</v>
      </c>
      <c r="R22" s="7">
        <v>0.21</v>
      </c>
      <c r="S22" s="7">
        <v>0.2</v>
      </c>
      <c r="T22" s="7">
        <v>0.19</v>
      </c>
      <c r="U22" s="7">
        <v>0.28999999999999998</v>
      </c>
      <c r="V22" s="7">
        <v>0.21</v>
      </c>
      <c r="W22" s="7">
        <v>0.24</v>
      </c>
      <c r="X22" s="7">
        <v>0.22</v>
      </c>
      <c r="Y22" s="7">
        <v>0.22</v>
      </c>
      <c r="Z22" s="7">
        <v>0.21</v>
      </c>
      <c r="AA22" s="7">
        <v>0.21</v>
      </c>
      <c r="AB22" s="7">
        <v>0.21</v>
      </c>
      <c r="AC22" s="7">
        <v>0.21</v>
      </c>
      <c r="AD22" s="7">
        <v>0.21</v>
      </c>
      <c r="AE22" s="7">
        <v>0.17</v>
      </c>
      <c r="AF22" s="7">
        <v>0.22</v>
      </c>
      <c r="AG22" s="7">
        <v>0.18</v>
      </c>
      <c r="AH22" s="7">
        <v>0.1</v>
      </c>
      <c r="AI22" s="7">
        <v>0.2</v>
      </c>
      <c r="AJ22" s="7">
        <v>0.2</v>
      </c>
      <c r="AK22" s="7">
        <v>0.27</v>
      </c>
      <c r="AL22" s="7">
        <v>0.21</v>
      </c>
      <c r="AM22" s="7">
        <v>0.22</v>
      </c>
      <c r="AN22" s="7">
        <v>0.22</v>
      </c>
      <c r="AO22" s="7">
        <v>0.2</v>
      </c>
      <c r="AP22" s="7">
        <v>0.19</v>
      </c>
      <c r="AQ22" s="7">
        <v>0.24</v>
      </c>
      <c r="AR22" s="7">
        <v>0.13</v>
      </c>
      <c r="AS22" s="7">
        <v>0.24</v>
      </c>
      <c r="AT22" s="7">
        <v>0.23</v>
      </c>
      <c r="AU22" s="7">
        <v>0.2</v>
      </c>
      <c r="AV22" s="7">
        <v>0.23</v>
      </c>
      <c r="AW22" s="7">
        <v>0.16</v>
      </c>
      <c r="AX22" s="7">
        <v>0.19</v>
      </c>
      <c r="AY22" s="7">
        <v>0.23</v>
      </c>
      <c r="AZ22" s="7">
        <v>0.19</v>
      </c>
      <c r="BA22" s="7">
        <v>0.23</v>
      </c>
      <c r="BB22" s="7">
        <v>0.23</v>
      </c>
      <c r="BC22" s="7">
        <v>0.25</v>
      </c>
      <c r="BD22" s="7">
        <v>0.25</v>
      </c>
      <c r="BE22" s="7">
        <v>0.2</v>
      </c>
      <c r="BF22" s="7">
        <v>0.21</v>
      </c>
      <c r="BG22" s="7">
        <v>0.21</v>
      </c>
      <c r="BH22" s="7">
        <v>0.21</v>
      </c>
      <c r="BI22" s="7">
        <v>0.2</v>
      </c>
      <c r="BJ22" s="7">
        <v>0.21</v>
      </c>
      <c r="BK22" s="7">
        <v>0.24</v>
      </c>
      <c r="BL22" s="7">
        <v>0.24</v>
      </c>
      <c r="BM22" s="7">
        <v>0.17</v>
      </c>
      <c r="BN22" s="7">
        <v>0.2</v>
      </c>
      <c r="BO22" s="7">
        <v>0.23</v>
      </c>
      <c r="BP22" s="7">
        <v>0.22</v>
      </c>
      <c r="BQ22" s="7">
        <v>0.2</v>
      </c>
      <c r="BR22" s="7">
        <v>0.2</v>
      </c>
      <c r="BS22" s="7">
        <v>0.2</v>
      </c>
      <c r="BT22" s="7">
        <v>0.22</v>
      </c>
      <c r="BU22" s="7">
        <v>0.17</v>
      </c>
      <c r="BV22" s="7">
        <v>0.18</v>
      </c>
      <c r="BW22" s="7">
        <v>0.21</v>
      </c>
      <c r="BX22" s="7">
        <v>0.22</v>
      </c>
      <c r="BY22" s="7">
        <v>0.21</v>
      </c>
      <c r="BZ22" s="7">
        <v>0.22</v>
      </c>
    </row>
    <row r="23" spans="1:78" x14ac:dyDescent="0.25">
      <c r="A23" t="s">
        <v>1065</v>
      </c>
      <c r="B23">
        <v>294</v>
      </c>
      <c r="C23">
        <v>242</v>
      </c>
      <c r="D23">
        <v>31</v>
      </c>
      <c r="E23">
        <v>21</v>
      </c>
      <c r="F23">
        <v>36</v>
      </c>
      <c r="G23">
        <v>161</v>
      </c>
      <c r="H23">
        <v>97</v>
      </c>
      <c r="I23">
        <v>29</v>
      </c>
      <c r="J23">
        <v>74</v>
      </c>
      <c r="K23">
        <v>113</v>
      </c>
      <c r="L23">
        <v>79</v>
      </c>
      <c r="M23">
        <v>91</v>
      </c>
      <c r="N23">
        <v>173</v>
      </c>
      <c r="O23">
        <v>26</v>
      </c>
      <c r="P23">
        <v>4</v>
      </c>
      <c r="Q23">
        <v>53</v>
      </c>
      <c r="R23">
        <v>241</v>
      </c>
      <c r="S23">
        <v>189</v>
      </c>
      <c r="T23">
        <v>45</v>
      </c>
      <c r="U23">
        <v>57</v>
      </c>
      <c r="V23">
        <v>192</v>
      </c>
      <c r="W23">
        <v>49</v>
      </c>
      <c r="X23">
        <v>50</v>
      </c>
      <c r="Y23">
        <v>37</v>
      </c>
      <c r="Z23">
        <v>258</v>
      </c>
      <c r="AA23">
        <v>294</v>
      </c>
      <c r="AB23">
        <v>257</v>
      </c>
      <c r="AC23">
        <v>39</v>
      </c>
      <c r="AD23">
        <v>235</v>
      </c>
      <c r="AE23">
        <v>19</v>
      </c>
      <c r="AF23">
        <v>230</v>
      </c>
      <c r="AG23">
        <v>44</v>
      </c>
      <c r="AH23">
        <v>1</v>
      </c>
      <c r="AI23">
        <v>194</v>
      </c>
      <c r="AJ23">
        <v>31</v>
      </c>
      <c r="AK23">
        <v>58</v>
      </c>
      <c r="AL23">
        <v>122</v>
      </c>
      <c r="AM23">
        <v>133</v>
      </c>
      <c r="AN23">
        <v>4</v>
      </c>
      <c r="AO23">
        <v>34</v>
      </c>
      <c r="AP23">
        <v>20</v>
      </c>
      <c r="AQ23">
        <v>36</v>
      </c>
      <c r="AR23">
        <v>9</v>
      </c>
      <c r="AS23">
        <v>22</v>
      </c>
      <c r="AT23">
        <v>31</v>
      </c>
      <c r="AU23">
        <v>16</v>
      </c>
      <c r="AV23">
        <v>32</v>
      </c>
      <c r="AW23">
        <v>5</v>
      </c>
      <c r="AX23">
        <v>26</v>
      </c>
      <c r="AY23">
        <v>23</v>
      </c>
      <c r="AZ23">
        <v>14</v>
      </c>
      <c r="BA23">
        <v>11</v>
      </c>
      <c r="BB23">
        <v>24</v>
      </c>
      <c r="BC23">
        <v>22</v>
      </c>
      <c r="BD23">
        <v>2</v>
      </c>
      <c r="BE23">
        <v>43</v>
      </c>
      <c r="BF23">
        <v>251</v>
      </c>
      <c r="BG23">
        <v>172</v>
      </c>
      <c r="BH23">
        <v>123</v>
      </c>
      <c r="BI23">
        <v>47</v>
      </c>
      <c r="BJ23">
        <v>48</v>
      </c>
      <c r="BK23">
        <v>59</v>
      </c>
      <c r="BL23">
        <v>6</v>
      </c>
      <c r="BM23">
        <v>39</v>
      </c>
      <c r="BN23">
        <v>78</v>
      </c>
      <c r="BO23">
        <v>112</v>
      </c>
      <c r="BP23">
        <v>65</v>
      </c>
      <c r="BQ23">
        <v>50</v>
      </c>
      <c r="BR23">
        <v>68</v>
      </c>
      <c r="BS23">
        <v>65</v>
      </c>
      <c r="BT23">
        <v>23</v>
      </c>
      <c r="BU23">
        <v>27</v>
      </c>
      <c r="BV23">
        <v>20</v>
      </c>
      <c r="BW23">
        <v>35</v>
      </c>
      <c r="BX23">
        <v>207</v>
      </c>
      <c r="BY23">
        <v>211</v>
      </c>
      <c r="BZ23">
        <v>182</v>
      </c>
    </row>
    <row r="24" spans="1:78" x14ac:dyDescent="0.25">
      <c r="B24" s="7">
        <v>0.05</v>
      </c>
      <c r="C24" s="7">
        <v>0.05</v>
      </c>
      <c r="D24" s="7">
        <v>0.06</v>
      </c>
      <c r="E24" s="7">
        <v>0.06</v>
      </c>
      <c r="F24" s="7">
        <v>0.03</v>
      </c>
      <c r="G24" s="7">
        <v>0.05</v>
      </c>
      <c r="H24" s="7">
        <v>0.06</v>
      </c>
      <c r="I24" s="7">
        <v>0.02</v>
      </c>
      <c r="J24" s="7">
        <v>0.04</v>
      </c>
      <c r="K24" s="7">
        <v>0.09</v>
      </c>
      <c r="L24" s="7">
        <v>0.06</v>
      </c>
      <c r="M24" s="7">
        <v>0.05</v>
      </c>
      <c r="N24" s="7">
        <v>0.05</v>
      </c>
      <c r="O24" s="7">
        <v>0.04</v>
      </c>
      <c r="P24" s="7">
        <v>0.02</v>
      </c>
      <c r="Q24" s="7">
        <v>0.06</v>
      </c>
      <c r="R24" s="7">
        <v>0.05</v>
      </c>
      <c r="S24" s="7">
        <v>0.05</v>
      </c>
      <c r="T24" s="7">
        <v>0.04</v>
      </c>
      <c r="U24" s="7">
        <v>0.06</v>
      </c>
      <c r="V24" s="7">
        <v>0.04</v>
      </c>
      <c r="W24" s="7">
        <v>0.08</v>
      </c>
      <c r="X24" s="7">
        <v>0.06</v>
      </c>
      <c r="Y24" s="7">
        <v>0.05</v>
      </c>
      <c r="Z24" s="7">
        <v>0.05</v>
      </c>
      <c r="AA24" s="7">
        <v>0.05</v>
      </c>
      <c r="AB24" s="7">
        <v>0.05</v>
      </c>
      <c r="AC24" s="7">
        <v>0.05</v>
      </c>
      <c r="AD24" s="7">
        <v>0.05</v>
      </c>
      <c r="AE24" s="7">
        <v>0.04</v>
      </c>
      <c r="AF24" s="7">
        <v>0.05</v>
      </c>
      <c r="AG24" s="7">
        <v>0.05</v>
      </c>
      <c r="AH24" s="7">
        <v>0.03</v>
      </c>
      <c r="AI24" s="7">
        <v>0.04</v>
      </c>
      <c r="AJ24" s="7">
        <v>0.06</v>
      </c>
      <c r="AK24" s="7">
        <v>0.06</v>
      </c>
      <c r="AL24" s="7">
        <v>0.05</v>
      </c>
      <c r="AM24" s="7">
        <v>0.05</v>
      </c>
      <c r="AN24" s="7">
        <v>7.0000000000000007E-2</v>
      </c>
      <c r="AO24" s="7">
        <v>0.05</v>
      </c>
      <c r="AP24" s="7">
        <v>0.03</v>
      </c>
      <c r="AQ24" s="7">
        <v>0.06</v>
      </c>
      <c r="AR24" s="7">
        <v>0.02</v>
      </c>
      <c r="AS24" s="7">
        <v>7.0000000000000007E-2</v>
      </c>
      <c r="AT24" s="7">
        <v>0.06</v>
      </c>
      <c r="AU24" s="7">
        <v>0.05</v>
      </c>
      <c r="AV24" s="7">
        <v>7.0000000000000007E-2</v>
      </c>
      <c r="AW24" s="7">
        <v>0.03</v>
      </c>
      <c r="AX24" s="7">
        <v>0.06</v>
      </c>
      <c r="AY24" s="7">
        <v>0.04</v>
      </c>
      <c r="AZ24" s="7">
        <v>0.03</v>
      </c>
      <c r="BA24" s="7">
        <v>0.04</v>
      </c>
      <c r="BB24" s="7">
        <v>0.05</v>
      </c>
      <c r="BC24" s="7">
        <v>7.0000000000000007E-2</v>
      </c>
      <c r="BD24" s="7">
        <v>0.06</v>
      </c>
      <c r="BE24" s="7">
        <v>0.05</v>
      </c>
      <c r="BF24" s="7">
        <v>0.05</v>
      </c>
      <c r="BG24" s="7">
        <v>0.05</v>
      </c>
      <c r="BH24" s="7">
        <v>0.05</v>
      </c>
      <c r="BI24" s="7">
        <v>0.04</v>
      </c>
      <c r="BJ24" s="7">
        <v>0.06</v>
      </c>
      <c r="BK24" s="7">
        <v>0.08</v>
      </c>
      <c r="BL24" s="7">
        <v>0.03</v>
      </c>
      <c r="BM24" s="7">
        <v>0.04</v>
      </c>
      <c r="BN24" s="7">
        <v>0.05</v>
      </c>
      <c r="BO24" s="7">
        <v>0.05</v>
      </c>
      <c r="BP24" s="7">
        <v>0.05</v>
      </c>
      <c r="BQ24" s="7">
        <v>0.05</v>
      </c>
      <c r="BR24" s="7">
        <v>0.04</v>
      </c>
      <c r="BS24" s="7">
        <v>0.04</v>
      </c>
      <c r="BT24" s="7">
        <v>0.05</v>
      </c>
      <c r="BU24" s="7">
        <v>0.05</v>
      </c>
      <c r="BV24" s="7">
        <v>7.0000000000000007E-2</v>
      </c>
      <c r="BW24" s="7">
        <v>0.05</v>
      </c>
      <c r="BX24" s="7">
        <v>0.05</v>
      </c>
      <c r="BY24" s="7">
        <v>0.05</v>
      </c>
      <c r="BZ24" s="7">
        <v>0.05</v>
      </c>
    </row>
    <row r="25" spans="1:78" x14ac:dyDescent="0.25">
      <c r="A25" t="s">
        <v>1066</v>
      </c>
      <c r="B25">
        <v>177</v>
      </c>
      <c r="C25">
        <v>156</v>
      </c>
      <c r="D25">
        <v>8</v>
      </c>
      <c r="E25">
        <v>13</v>
      </c>
      <c r="F25">
        <v>59</v>
      </c>
      <c r="G25">
        <v>85</v>
      </c>
      <c r="H25">
        <v>32</v>
      </c>
      <c r="I25">
        <v>18</v>
      </c>
      <c r="J25">
        <v>45</v>
      </c>
      <c r="K25">
        <v>48</v>
      </c>
      <c r="L25">
        <v>67</v>
      </c>
      <c r="M25">
        <v>80</v>
      </c>
      <c r="N25">
        <v>83</v>
      </c>
      <c r="O25">
        <v>11</v>
      </c>
      <c r="P25">
        <v>3</v>
      </c>
      <c r="Q25">
        <v>32</v>
      </c>
      <c r="R25">
        <v>145</v>
      </c>
      <c r="S25">
        <v>64</v>
      </c>
      <c r="T25">
        <v>44</v>
      </c>
      <c r="U25">
        <v>66</v>
      </c>
      <c r="V25">
        <v>130</v>
      </c>
      <c r="W25">
        <v>18</v>
      </c>
      <c r="X25">
        <v>28</v>
      </c>
      <c r="Y25">
        <v>19</v>
      </c>
      <c r="Z25">
        <v>158</v>
      </c>
      <c r="AA25">
        <v>174</v>
      </c>
      <c r="AB25">
        <v>156</v>
      </c>
      <c r="AC25">
        <v>23</v>
      </c>
      <c r="AD25">
        <v>134</v>
      </c>
      <c r="AE25">
        <v>18</v>
      </c>
      <c r="AF25">
        <v>138</v>
      </c>
      <c r="AG25">
        <v>31</v>
      </c>
      <c r="AH25">
        <v>2</v>
      </c>
      <c r="AI25">
        <v>98</v>
      </c>
      <c r="AJ25">
        <v>13</v>
      </c>
      <c r="AK25">
        <v>69</v>
      </c>
      <c r="AL25">
        <v>69</v>
      </c>
      <c r="AM25">
        <v>89</v>
      </c>
      <c r="AN25">
        <v>2</v>
      </c>
      <c r="AO25">
        <v>16</v>
      </c>
      <c r="AP25">
        <v>21</v>
      </c>
      <c r="AQ25">
        <v>31</v>
      </c>
      <c r="AR25">
        <v>8</v>
      </c>
      <c r="AS25">
        <v>7</v>
      </c>
      <c r="AT25">
        <v>30</v>
      </c>
      <c r="AU25">
        <v>12</v>
      </c>
      <c r="AV25">
        <v>15</v>
      </c>
      <c r="AW25">
        <v>2</v>
      </c>
      <c r="AX25">
        <v>6</v>
      </c>
      <c r="AY25">
        <v>11</v>
      </c>
      <c r="AZ25">
        <v>8</v>
      </c>
      <c r="BA25">
        <v>12</v>
      </c>
      <c r="BB25">
        <v>10</v>
      </c>
      <c r="BC25">
        <v>3</v>
      </c>
      <c r="BD25">
        <v>0</v>
      </c>
      <c r="BE25">
        <v>34</v>
      </c>
      <c r="BF25">
        <v>143</v>
      </c>
      <c r="BG25">
        <v>109</v>
      </c>
      <c r="BH25">
        <v>68</v>
      </c>
      <c r="BI25">
        <v>38</v>
      </c>
      <c r="BJ25">
        <v>27</v>
      </c>
      <c r="BK25">
        <v>36</v>
      </c>
      <c r="BL25">
        <v>5</v>
      </c>
      <c r="BM25">
        <v>20</v>
      </c>
      <c r="BN25">
        <v>58</v>
      </c>
      <c r="BO25">
        <v>60</v>
      </c>
      <c r="BP25">
        <v>39</v>
      </c>
      <c r="BQ25">
        <v>24</v>
      </c>
      <c r="BR25">
        <v>42</v>
      </c>
      <c r="BS25">
        <v>35</v>
      </c>
      <c r="BT25">
        <v>21</v>
      </c>
      <c r="BU25">
        <v>13</v>
      </c>
      <c r="BV25">
        <v>12</v>
      </c>
      <c r="BW25">
        <v>13</v>
      </c>
      <c r="BX25">
        <v>124</v>
      </c>
      <c r="BY25">
        <v>122</v>
      </c>
      <c r="BZ25">
        <v>113</v>
      </c>
    </row>
    <row r="26" spans="1:78" x14ac:dyDescent="0.25">
      <c r="B26" s="7">
        <v>0.03</v>
      </c>
      <c r="C26" s="7">
        <v>0.03</v>
      </c>
      <c r="D26" s="7">
        <v>0.01</v>
      </c>
      <c r="E26" s="7">
        <v>0.04</v>
      </c>
      <c r="F26" s="7">
        <v>0.05</v>
      </c>
      <c r="G26" s="7">
        <v>0.03</v>
      </c>
      <c r="H26" s="7">
        <v>0.02</v>
      </c>
      <c r="I26" s="7">
        <v>0.01</v>
      </c>
      <c r="J26" s="7">
        <v>0.02</v>
      </c>
      <c r="K26" s="7">
        <v>0.04</v>
      </c>
      <c r="L26" s="7">
        <v>0.05</v>
      </c>
      <c r="M26" s="7">
        <v>0.05</v>
      </c>
      <c r="N26" s="7">
        <v>0.02</v>
      </c>
      <c r="O26" s="7">
        <v>0.02</v>
      </c>
      <c r="P26" s="7">
        <v>0.01</v>
      </c>
      <c r="Q26" s="7">
        <v>0.03</v>
      </c>
      <c r="R26" s="7">
        <v>0.03</v>
      </c>
      <c r="S26" s="7">
        <v>0.02</v>
      </c>
      <c r="T26" s="7">
        <v>0.04</v>
      </c>
      <c r="U26" s="7">
        <v>7.0000000000000007E-2</v>
      </c>
      <c r="V26" s="7">
        <v>0.03</v>
      </c>
      <c r="W26" s="7">
        <v>0.03</v>
      </c>
      <c r="X26" s="7">
        <v>0.03</v>
      </c>
      <c r="Y26" s="7">
        <v>0.03</v>
      </c>
      <c r="Z26" s="7">
        <v>0.03</v>
      </c>
      <c r="AA26" s="7">
        <v>0.03</v>
      </c>
      <c r="AB26" s="7">
        <v>0.03</v>
      </c>
      <c r="AC26" s="7">
        <v>0.03</v>
      </c>
      <c r="AD26" s="7">
        <v>0.03</v>
      </c>
      <c r="AE26" s="7">
        <v>0.03</v>
      </c>
      <c r="AF26" s="7">
        <v>0.03</v>
      </c>
      <c r="AG26" s="7">
        <v>0.03</v>
      </c>
      <c r="AH26" s="7">
        <v>0.05</v>
      </c>
      <c r="AI26" s="7">
        <v>0.02</v>
      </c>
      <c r="AJ26" s="7">
        <v>0.02</v>
      </c>
      <c r="AK26" s="7">
        <v>7.0000000000000007E-2</v>
      </c>
      <c r="AL26" s="7">
        <v>0.03</v>
      </c>
      <c r="AM26" s="7">
        <v>0.03</v>
      </c>
      <c r="AN26" s="7">
        <v>0.04</v>
      </c>
      <c r="AO26" s="7">
        <v>0.02</v>
      </c>
      <c r="AP26" s="7">
        <v>0.04</v>
      </c>
      <c r="AQ26" s="7">
        <v>0.06</v>
      </c>
      <c r="AR26" s="7">
        <v>0.01</v>
      </c>
      <c r="AS26" s="7">
        <v>0.02</v>
      </c>
      <c r="AT26" s="7">
        <v>0.05</v>
      </c>
      <c r="AU26" s="7">
        <v>0.04</v>
      </c>
      <c r="AV26" s="7">
        <v>0.03</v>
      </c>
      <c r="AW26" s="7">
        <v>0.01</v>
      </c>
      <c r="AX26" s="7">
        <v>0.01</v>
      </c>
      <c r="AY26" s="7">
        <v>0.02</v>
      </c>
      <c r="AZ26" s="7">
        <v>0.02</v>
      </c>
      <c r="BA26" s="7">
        <v>0.04</v>
      </c>
      <c r="BB26" s="7">
        <v>0.02</v>
      </c>
      <c r="BC26" s="7">
        <v>0.01</v>
      </c>
      <c r="BD26" t="s">
        <v>108</v>
      </c>
      <c r="BE26" s="7">
        <v>0.04</v>
      </c>
      <c r="BF26" s="7">
        <v>0.03</v>
      </c>
      <c r="BG26" s="7">
        <v>0.03</v>
      </c>
      <c r="BH26" s="7">
        <v>0.03</v>
      </c>
      <c r="BI26" s="7">
        <v>0.03</v>
      </c>
      <c r="BJ26" s="7">
        <v>0.03</v>
      </c>
      <c r="BK26" s="7">
        <v>0.05</v>
      </c>
      <c r="BL26" s="7">
        <v>0.03</v>
      </c>
      <c r="BM26" s="7">
        <v>0.02</v>
      </c>
      <c r="BN26" s="7">
        <v>0.03</v>
      </c>
      <c r="BO26" s="7">
        <v>0.03</v>
      </c>
      <c r="BP26" s="7">
        <v>0.03</v>
      </c>
      <c r="BQ26" s="7">
        <v>0.02</v>
      </c>
      <c r="BR26" s="7">
        <v>0.03</v>
      </c>
      <c r="BS26" s="7">
        <v>0.02</v>
      </c>
      <c r="BT26" s="7">
        <v>0.05</v>
      </c>
      <c r="BU26" s="7">
        <v>0.02</v>
      </c>
      <c r="BV26" s="7">
        <v>0.04</v>
      </c>
      <c r="BW26" s="7">
        <v>0.02</v>
      </c>
      <c r="BX26" s="7">
        <v>0.03</v>
      </c>
      <c r="BY26" s="7">
        <v>0.03</v>
      </c>
      <c r="BZ26" s="7">
        <v>0.03</v>
      </c>
    </row>
    <row r="27" spans="1:78" x14ac:dyDescent="0.25">
      <c r="A27" t="s">
        <v>214</v>
      </c>
      <c r="B27">
        <v>865</v>
      </c>
      <c r="C27">
        <v>699</v>
      </c>
      <c r="D27">
        <v>89</v>
      </c>
      <c r="E27">
        <v>78</v>
      </c>
      <c r="F27">
        <v>67</v>
      </c>
      <c r="G27">
        <v>266</v>
      </c>
      <c r="H27">
        <v>532</v>
      </c>
      <c r="I27">
        <v>69</v>
      </c>
      <c r="J27">
        <v>158</v>
      </c>
      <c r="K27">
        <v>205</v>
      </c>
      <c r="L27">
        <v>434</v>
      </c>
      <c r="M27">
        <v>452</v>
      </c>
      <c r="N27">
        <v>226</v>
      </c>
      <c r="O27">
        <v>126</v>
      </c>
      <c r="P27">
        <v>61</v>
      </c>
      <c r="Q27">
        <v>274</v>
      </c>
      <c r="R27">
        <v>592</v>
      </c>
      <c r="S27">
        <v>459</v>
      </c>
      <c r="T27">
        <v>122</v>
      </c>
      <c r="U27">
        <v>263</v>
      </c>
      <c r="V27">
        <v>304</v>
      </c>
      <c r="W27">
        <v>145</v>
      </c>
      <c r="X27">
        <v>402</v>
      </c>
      <c r="Y27">
        <v>109</v>
      </c>
      <c r="Z27">
        <v>756</v>
      </c>
      <c r="AA27">
        <v>862</v>
      </c>
      <c r="AB27">
        <v>753</v>
      </c>
      <c r="AC27">
        <v>83</v>
      </c>
      <c r="AD27">
        <v>680</v>
      </c>
      <c r="AE27">
        <v>92</v>
      </c>
      <c r="AF27">
        <v>689</v>
      </c>
      <c r="AG27">
        <v>104</v>
      </c>
      <c r="AH27">
        <v>4</v>
      </c>
      <c r="AI27">
        <v>527</v>
      </c>
      <c r="AJ27">
        <v>126</v>
      </c>
      <c r="AK27">
        <v>188</v>
      </c>
      <c r="AL27">
        <v>265</v>
      </c>
      <c r="AM27">
        <v>439</v>
      </c>
      <c r="AN27">
        <v>6</v>
      </c>
      <c r="AO27">
        <v>151</v>
      </c>
      <c r="AP27">
        <v>80</v>
      </c>
      <c r="AQ27">
        <v>96</v>
      </c>
      <c r="AR27">
        <v>74</v>
      </c>
      <c r="AS27">
        <v>56</v>
      </c>
      <c r="AT27">
        <v>86</v>
      </c>
      <c r="AU27">
        <v>47</v>
      </c>
      <c r="AV27">
        <v>89</v>
      </c>
      <c r="AW27">
        <v>32</v>
      </c>
      <c r="AX27">
        <v>56</v>
      </c>
      <c r="AY27">
        <v>43</v>
      </c>
      <c r="AZ27">
        <v>40</v>
      </c>
      <c r="BA27">
        <v>60</v>
      </c>
      <c r="BB27">
        <v>63</v>
      </c>
      <c r="BC27">
        <v>41</v>
      </c>
      <c r="BD27">
        <v>3</v>
      </c>
      <c r="BE27">
        <v>89</v>
      </c>
      <c r="BF27">
        <v>776</v>
      </c>
      <c r="BG27">
        <v>389</v>
      </c>
      <c r="BH27">
        <v>477</v>
      </c>
      <c r="BI27">
        <v>81</v>
      </c>
      <c r="BJ27">
        <v>108</v>
      </c>
      <c r="BK27">
        <v>135</v>
      </c>
      <c r="BL27">
        <v>34</v>
      </c>
      <c r="BM27">
        <v>50</v>
      </c>
      <c r="BN27">
        <v>181</v>
      </c>
      <c r="BO27">
        <v>343</v>
      </c>
      <c r="BP27">
        <v>291</v>
      </c>
      <c r="BQ27">
        <v>85</v>
      </c>
      <c r="BR27">
        <v>111</v>
      </c>
      <c r="BS27">
        <v>109</v>
      </c>
      <c r="BT27">
        <v>56</v>
      </c>
      <c r="BU27">
        <v>43</v>
      </c>
      <c r="BV27">
        <v>37</v>
      </c>
      <c r="BW27">
        <v>51</v>
      </c>
      <c r="BX27">
        <v>653</v>
      </c>
      <c r="BY27">
        <v>637</v>
      </c>
      <c r="BZ27">
        <v>599</v>
      </c>
    </row>
    <row r="28" spans="1:78" x14ac:dyDescent="0.25">
      <c r="B28" s="7">
        <v>0.14000000000000001</v>
      </c>
      <c r="C28" s="7">
        <v>0.14000000000000001</v>
      </c>
      <c r="D28" s="7">
        <v>0.16</v>
      </c>
      <c r="E28" s="7">
        <v>0.22</v>
      </c>
      <c r="F28" s="7">
        <v>0.06</v>
      </c>
      <c r="G28" s="7">
        <v>0.09</v>
      </c>
      <c r="H28" s="7">
        <v>0.31</v>
      </c>
      <c r="I28" s="7">
        <v>0.05</v>
      </c>
      <c r="J28" s="7">
        <v>0.08</v>
      </c>
      <c r="K28" s="7">
        <v>0.17</v>
      </c>
      <c r="L28" s="7">
        <v>0.31</v>
      </c>
      <c r="M28" s="7">
        <v>0.27</v>
      </c>
      <c r="N28" s="7">
        <v>0.06</v>
      </c>
      <c r="O28" s="7">
        <v>0.2</v>
      </c>
      <c r="P28" s="7">
        <v>0.31</v>
      </c>
      <c r="Q28" s="7">
        <v>0.28999999999999998</v>
      </c>
      <c r="R28" s="7">
        <v>0.12</v>
      </c>
      <c r="S28" s="7">
        <v>0.12</v>
      </c>
      <c r="T28" s="7">
        <v>0.1</v>
      </c>
      <c r="U28" s="7">
        <v>0.27</v>
      </c>
      <c r="V28" s="7">
        <v>7.0000000000000007E-2</v>
      </c>
      <c r="W28" s="7">
        <v>0.24</v>
      </c>
      <c r="X28" s="7">
        <v>0.46</v>
      </c>
      <c r="Y28" s="7">
        <v>0.15</v>
      </c>
      <c r="Z28" s="7">
        <v>0.14000000000000001</v>
      </c>
      <c r="AA28" s="7">
        <v>0.14000000000000001</v>
      </c>
      <c r="AB28" s="7">
        <v>0.14000000000000001</v>
      </c>
      <c r="AC28" s="7">
        <v>0.12</v>
      </c>
      <c r="AD28" s="7">
        <v>0.15</v>
      </c>
      <c r="AE28" s="7">
        <v>0.18</v>
      </c>
      <c r="AF28" s="7">
        <v>0.15</v>
      </c>
      <c r="AG28" s="7">
        <v>0.11</v>
      </c>
      <c r="AH28" s="7">
        <v>0.11</v>
      </c>
      <c r="AI28" s="7">
        <v>0.12</v>
      </c>
      <c r="AJ28" s="7">
        <v>0.23</v>
      </c>
      <c r="AK28" s="7">
        <v>0.19</v>
      </c>
      <c r="AL28" s="7">
        <v>0.11</v>
      </c>
      <c r="AM28" s="7">
        <v>0.15</v>
      </c>
      <c r="AN28" s="7">
        <v>0.11</v>
      </c>
      <c r="AO28" s="7">
        <v>0.21</v>
      </c>
      <c r="AP28" s="7">
        <v>0.14000000000000001</v>
      </c>
      <c r="AQ28" s="7">
        <v>0.17</v>
      </c>
      <c r="AR28" s="7">
        <v>0.13</v>
      </c>
      <c r="AS28" s="7">
        <v>0.18</v>
      </c>
      <c r="AT28" s="7">
        <v>0.15</v>
      </c>
      <c r="AU28" s="7">
        <v>0.14000000000000001</v>
      </c>
      <c r="AV28" s="7">
        <v>0.18</v>
      </c>
      <c r="AW28" s="7">
        <v>0.22</v>
      </c>
      <c r="AX28" s="7">
        <v>0.14000000000000001</v>
      </c>
      <c r="AY28" s="7">
        <v>0.08</v>
      </c>
      <c r="AZ28" s="7">
        <v>0.1</v>
      </c>
      <c r="BA28" s="7">
        <v>0.2</v>
      </c>
      <c r="BB28" s="7">
        <v>0.14000000000000001</v>
      </c>
      <c r="BC28" s="7">
        <v>0.13</v>
      </c>
      <c r="BD28" s="7">
        <v>0.12</v>
      </c>
      <c r="BE28" s="7">
        <v>0.1</v>
      </c>
      <c r="BF28" s="7">
        <v>0.15</v>
      </c>
      <c r="BG28" s="7">
        <v>0.12</v>
      </c>
      <c r="BH28" s="7">
        <v>0.18</v>
      </c>
      <c r="BI28" s="7">
        <v>0.06</v>
      </c>
      <c r="BJ28" s="7">
        <v>0.13</v>
      </c>
      <c r="BK28" s="7">
        <v>0.18</v>
      </c>
      <c r="BL28" s="7">
        <v>0.17</v>
      </c>
      <c r="BM28" s="7">
        <v>0.06</v>
      </c>
      <c r="BN28" s="7">
        <v>0.11</v>
      </c>
      <c r="BO28" s="7">
        <v>0.16</v>
      </c>
      <c r="BP28" s="7">
        <v>0.23</v>
      </c>
      <c r="BQ28" s="7">
        <v>0.08</v>
      </c>
      <c r="BR28" s="7">
        <v>7.0000000000000007E-2</v>
      </c>
      <c r="BS28" s="7">
        <v>7.0000000000000007E-2</v>
      </c>
      <c r="BT28" s="7">
        <v>0.12</v>
      </c>
      <c r="BU28" s="7">
        <v>0.08</v>
      </c>
      <c r="BV28" s="7">
        <v>0.12</v>
      </c>
      <c r="BW28" s="7">
        <v>7.0000000000000007E-2</v>
      </c>
      <c r="BX28" s="7">
        <v>0.16</v>
      </c>
      <c r="BY28" s="7">
        <v>0.16</v>
      </c>
      <c r="BZ28" s="7">
        <v>0.17</v>
      </c>
    </row>
    <row r="29" spans="1:78" x14ac:dyDescent="0.25">
      <c r="A29" t="s">
        <v>40</v>
      </c>
      <c r="B29">
        <v>46</v>
      </c>
      <c r="C29">
        <v>34</v>
      </c>
      <c r="D29">
        <v>10</v>
      </c>
      <c r="E29">
        <v>2</v>
      </c>
      <c r="F29">
        <v>7</v>
      </c>
      <c r="G29">
        <v>19</v>
      </c>
      <c r="H29">
        <v>21</v>
      </c>
      <c r="I29">
        <v>7</v>
      </c>
      <c r="J29">
        <v>9</v>
      </c>
      <c r="K29">
        <v>9</v>
      </c>
      <c r="L29">
        <v>22</v>
      </c>
      <c r="M29">
        <v>11</v>
      </c>
      <c r="N29">
        <v>12</v>
      </c>
      <c r="O29">
        <v>23</v>
      </c>
      <c r="P29">
        <v>1</v>
      </c>
      <c r="Q29">
        <v>5</v>
      </c>
      <c r="R29">
        <v>41</v>
      </c>
      <c r="S29">
        <v>30</v>
      </c>
      <c r="T29">
        <v>8</v>
      </c>
      <c r="U29">
        <v>7</v>
      </c>
      <c r="V29">
        <v>12</v>
      </c>
      <c r="W29">
        <v>5</v>
      </c>
      <c r="X29">
        <v>10</v>
      </c>
      <c r="Y29">
        <v>1</v>
      </c>
      <c r="Z29">
        <v>46</v>
      </c>
      <c r="AA29">
        <v>46</v>
      </c>
      <c r="AB29">
        <v>46</v>
      </c>
      <c r="AC29">
        <v>5</v>
      </c>
      <c r="AD29">
        <v>27</v>
      </c>
      <c r="AE29">
        <v>10</v>
      </c>
      <c r="AF29">
        <v>38</v>
      </c>
      <c r="AG29">
        <v>4</v>
      </c>
      <c r="AH29">
        <v>0</v>
      </c>
      <c r="AI29">
        <v>27</v>
      </c>
      <c r="AJ29">
        <v>5</v>
      </c>
      <c r="AK29">
        <v>8</v>
      </c>
      <c r="AL29">
        <v>14</v>
      </c>
      <c r="AM29">
        <v>21</v>
      </c>
      <c r="AN29">
        <v>0</v>
      </c>
      <c r="AO29">
        <v>9</v>
      </c>
      <c r="AP29">
        <v>7</v>
      </c>
      <c r="AQ29">
        <v>1</v>
      </c>
      <c r="AR29">
        <v>7</v>
      </c>
      <c r="AS29">
        <v>1</v>
      </c>
      <c r="AT29">
        <v>1</v>
      </c>
      <c r="AU29">
        <v>1</v>
      </c>
      <c r="AV29">
        <v>3</v>
      </c>
      <c r="AW29">
        <v>0</v>
      </c>
      <c r="AX29">
        <v>10</v>
      </c>
      <c r="AY29">
        <v>3</v>
      </c>
      <c r="AZ29">
        <v>3</v>
      </c>
      <c r="BA29">
        <v>1</v>
      </c>
      <c r="BB29">
        <v>2</v>
      </c>
      <c r="BC29">
        <v>6</v>
      </c>
      <c r="BD29">
        <v>0</v>
      </c>
      <c r="BE29">
        <v>7</v>
      </c>
      <c r="BF29">
        <v>39</v>
      </c>
      <c r="BG29">
        <v>16</v>
      </c>
      <c r="BH29">
        <v>30</v>
      </c>
      <c r="BI29">
        <v>7</v>
      </c>
      <c r="BJ29">
        <v>4</v>
      </c>
      <c r="BK29">
        <v>1</v>
      </c>
      <c r="BL29">
        <v>1</v>
      </c>
      <c r="BM29">
        <v>5</v>
      </c>
      <c r="BN29">
        <v>5</v>
      </c>
      <c r="BO29">
        <v>14</v>
      </c>
      <c r="BP29">
        <v>21</v>
      </c>
      <c r="BQ29">
        <v>6</v>
      </c>
      <c r="BR29">
        <v>7</v>
      </c>
      <c r="BS29">
        <v>6</v>
      </c>
      <c r="BT29">
        <v>4</v>
      </c>
      <c r="BU29">
        <v>5</v>
      </c>
      <c r="BV29">
        <v>3</v>
      </c>
      <c r="BW29">
        <v>4</v>
      </c>
      <c r="BX29">
        <v>22</v>
      </c>
      <c r="BY29">
        <v>23</v>
      </c>
      <c r="BZ29">
        <v>19</v>
      </c>
    </row>
    <row r="30" spans="1:78" x14ac:dyDescent="0.25">
      <c r="B30" s="7">
        <v>0.01</v>
      </c>
      <c r="C30" s="7">
        <v>0.01</v>
      </c>
      <c r="D30" s="7">
        <v>0.02</v>
      </c>
      <c r="E30" s="7">
        <v>0.01</v>
      </c>
      <c r="F30" s="7">
        <v>0.01</v>
      </c>
      <c r="G30" s="7">
        <v>0.01</v>
      </c>
      <c r="H30" s="7">
        <v>0.01</v>
      </c>
      <c r="I30">
        <v>0</v>
      </c>
      <c r="J30">
        <v>0</v>
      </c>
      <c r="K30" s="7">
        <v>0.01</v>
      </c>
      <c r="L30" s="7">
        <v>0.02</v>
      </c>
      <c r="M30" s="7">
        <v>0.01</v>
      </c>
      <c r="N30">
        <v>0</v>
      </c>
      <c r="O30" s="7">
        <v>0.04</v>
      </c>
      <c r="P30">
        <v>0</v>
      </c>
      <c r="Q30" s="7">
        <v>0.01</v>
      </c>
      <c r="R30" s="7">
        <v>0.01</v>
      </c>
      <c r="S30" s="7">
        <v>0.01</v>
      </c>
      <c r="T30" s="7">
        <v>0.01</v>
      </c>
      <c r="U30" s="7">
        <v>0.01</v>
      </c>
      <c r="V30">
        <v>0</v>
      </c>
      <c r="W30" s="7">
        <v>0.01</v>
      </c>
      <c r="X30" s="7">
        <v>0.01</v>
      </c>
      <c r="Y30">
        <v>0</v>
      </c>
      <c r="Z30" s="7">
        <v>0.01</v>
      </c>
      <c r="AA30" s="7">
        <v>0.01</v>
      </c>
      <c r="AB30" s="7">
        <v>0.01</v>
      </c>
      <c r="AC30" s="7">
        <v>0.01</v>
      </c>
      <c r="AD30" s="7">
        <v>0.01</v>
      </c>
      <c r="AE30" s="7">
        <v>0.02</v>
      </c>
      <c r="AF30" s="7">
        <v>0.01</v>
      </c>
      <c r="AG30">
        <v>0</v>
      </c>
      <c r="AH30" t="s">
        <v>108</v>
      </c>
      <c r="AI30" s="7">
        <v>0.01</v>
      </c>
      <c r="AJ30" s="7">
        <v>0.01</v>
      </c>
      <c r="AK30" s="7">
        <v>0.01</v>
      </c>
      <c r="AL30" s="7">
        <v>0.01</v>
      </c>
      <c r="AM30" s="7">
        <v>0.01</v>
      </c>
      <c r="AN30" t="s">
        <v>108</v>
      </c>
      <c r="AO30" s="7">
        <v>0.01</v>
      </c>
      <c r="AP30" s="7">
        <v>0.01</v>
      </c>
      <c r="AQ30">
        <v>0</v>
      </c>
      <c r="AR30" s="7">
        <v>0.01</v>
      </c>
      <c r="AS30">
        <v>0</v>
      </c>
      <c r="AT30">
        <v>0</v>
      </c>
      <c r="AU30">
        <v>0</v>
      </c>
      <c r="AV30" s="7">
        <v>0.01</v>
      </c>
      <c r="AW30" t="s">
        <v>108</v>
      </c>
      <c r="AX30" s="7">
        <v>0.02</v>
      </c>
      <c r="AY30" s="7">
        <v>0.01</v>
      </c>
      <c r="AZ30" s="7">
        <v>0.01</v>
      </c>
      <c r="BA30">
        <v>0</v>
      </c>
      <c r="BB30">
        <v>0</v>
      </c>
      <c r="BC30" s="7">
        <v>0.02</v>
      </c>
      <c r="BD30" t="s">
        <v>108</v>
      </c>
      <c r="BE30" s="7">
        <v>0.01</v>
      </c>
      <c r="BF30" s="7">
        <v>0.01</v>
      </c>
      <c r="BG30">
        <v>0</v>
      </c>
      <c r="BH30" s="7">
        <v>0.01</v>
      </c>
      <c r="BI30" s="7">
        <v>0.01</v>
      </c>
      <c r="BJ30">
        <v>0</v>
      </c>
      <c r="BK30">
        <v>0</v>
      </c>
      <c r="BL30">
        <v>0</v>
      </c>
      <c r="BM30" s="7">
        <v>0.01</v>
      </c>
      <c r="BN30">
        <v>0</v>
      </c>
      <c r="BO30" s="7">
        <v>0.01</v>
      </c>
      <c r="BP30" s="7">
        <v>0.02</v>
      </c>
      <c r="BQ30" s="7">
        <v>0.01</v>
      </c>
      <c r="BR30">
        <v>0</v>
      </c>
      <c r="BS30">
        <v>0</v>
      </c>
      <c r="BT30" s="7">
        <v>0.01</v>
      </c>
      <c r="BU30" s="7">
        <v>0.01</v>
      </c>
      <c r="BV30" s="7">
        <v>0.01</v>
      </c>
      <c r="BW30" s="7">
        <v>0.01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41</v>
      </c>
      <c r="B31">
        <v>52</v>
      </c>
      <c r="C31">
        <v>34</v>
      </c>
      <c r="D31">
        <v>6</v>
      </c>
      <c r="E31">
        <v>11</v>
      </c>
      <c r="F31">
        <v>4</v>
      </c>
      <c r="G31">
        <v>16</v>
      </c>
      <c r="H31">
        <v>31</v>
      </c>
      <c r="I31">
        <v>7</v>
      </c>
      <c r="J31">
        <v>11</v>
      </c>
      <c r="K31">
        <v>9</v>
      </c>
      <c r="L31">
        <v>25</v>
      </c>
      <c r="M31">
        <v>22</v>
      </c>
      <c r="N31">
        <v>11</v>
      </c>
      <c r="O31">
        <v>4</v>
      </c>
      <c r="P31">
        <v>15</v>
      </c>
      <c r="Q31">
        <v>11</v>
      </c>
      <c r="R31">
        <v>41</v>
      </c>
      <c r="S31">
        <v>31</v>
      </c>
      <c r="T31">
        <v>5</v>
      </c>
      <c r="U31">
        <v>14</v>
      </c>
      <c r="V31">
        <v>15</v>
      </c>
      <c r="W31">
        <v>6</v>
      </c>
      <c r="X31">
        <v>23</v>
      </c>
      <c r="Y31">
        <v>10</v>
      </c>
      <c r="Z31">
        <v>42</v>
      </c>
      <c r="AA31">
        <v>52</v>
      </c>
      <c r="AB31">
        <v>42</v>
      </c>
      <c r="AC31">
        <v>7</v>
      </c>
      <c r="AD31">
        <v>35</v>
      </c>
      <c r="AE31">
        <v>9</v>
      </c>
      <c r="AF31">
        <v>42</v>
      </c>
      <c r="AG31">
        <v>3</v>
      </c>
      <c r="AH31">
        <v>0</v>
      </c>
      <c r="AI31">
        <v>32</v>
      </c>
      <c r="AJ31">
        <v>6</v>
      </c>
      <c r="AK31">
        <v>6</v>
      </c>
      <c r="AL31">
        <v>19</v>
      </c>
      <c r="AM31">
        <v>21</v>
      </c>
      <c r="AN31">
        <v>0</v>
      </c>
      <c r="AO31">
        <v>11</v>
      </c>
      <c r="AP31">
        <v>5</v>
      </c>
      <c r="AQ31">
        <v>6</v>
      </c>
      <c r="AR31">
        <v>3</v>
      </c>
      <c r="AS31">
        <v>3</v>
      </c>
      <c r="AT31">
        <v>2</v>
      </c>
      <c r="AU31">
        <v>2</v>
      </c>
      <c r="AV31">
        <v>2</v>
      </c>
      <c r="AW31">
        <v>0</v>
      </c>
      <c r="AX31">
        <v>6</v>
      </c>
      <c r="AY31">
        <v>3</v>
      </c>
      <c r="AZ31">
        <v>0</v>
      </c>
      <c r="BA31">
        <v>10</v>
      </c>
      <c r="BB31">
        <v>5</v>
      </c>
      <c r="BC31">
        <v>2</v>
      </c>
      <c r="BD31">
        <v>0</v>
      </c>
      <c r="BE31">
        <v>4</v>
      </c>
      <c r="BF31">
        <v>48</v>
      </c>
      <c r="BG31">
        <v>21</v>
      </c>
      <c r="BH31">
        <v>31</v>
      </c>
      <c r="BI31">
        <v>4</v>
      </c>
      <c r="BJ31">
        <v>3</v>
      </c>
      <c r="BK31">
        <v>13</v>
      </c>
      <c r="BL31">
        <v>0</v>
      </c>
      <c r="BM31">
        <v>0</v>
      </c>
      <c r="BN31">
        <v>9</v>
      </c>
      <c r="BO31">
        <v>26</v>
      </c>
      <c r="BP31">
        <v>17</v>
      </c>
      <c r="BQ31">
        <v>5</v>
      </c>
      <c r="BR31">
        <v>9</v>
      </c>
      <c r="BS31">
        <v>9</v>
      </c>
      <c r="BT31">
        <v>2</v>
      </c>
      <c r="BU31">
        <v>2</v>
      </c>
      <c r="BV31">
        <v>2</v>
      </c>
      <c r="BW31">
        <v>4</v>
      </c>
      <c r="BX31">
        <v>37</v>
      </c>
      <c r="BY31">
        <v>36</v>
      </c>
      <c r="BZ31">
        <v>35</v>
      </c>
    </row>
    <row r="32" spans="1:78" x14ac:dyDescent="0.25">
      <c r="B32" s="7">
        <v>0.01</v>
      </c>
      <c r="C32" s="7">
        <v>0.01</v>
      </c>
      <c r="D32" s="7">
        <v>0.01</v>
      </c>
      <c r="E32" s="7">
        <v>0.03</v>
      </c>
      <c r="F32">
        <v>0</v>
      </c>
      <c r="G32" s="7">
        <v>0.01</v>
      </c>
      <c r="H32" s="7">
        <v>0.02</v>
      </c>
      <c r="I32">
        <v>0</v>
      </c>
      <c r="J32" s="7">
        <v>0.01</v>
      </c>
      <c r="K32" s="7">
        <v>0.01</v>
      </c>
      <c r="L32" s="7">
        <v>0.02</v>
      </c>
      <c r="M32" s="7">
        <v>0.01</v>
      </c>
      <c r="N32">
        <v>0</v>
      </c>
      <c r="O32" s="7">
        <v>0.01</v>
      </c>
      <c r="P32" s="7">
        <v>0.08</v>
      </c>
      <c r="Q32" s="7">
        <v>0.01</v>
      </c>
      <c r="R32" s="7">
        <v>0.01</v>
      </c>
      <c r="S32" s="7">
        <v>0.01</v>
      </c>
      <c r="T32">
        <v>0</v>
      </c>
      <c r="U32" s="7">
        <v>0.01</v>
      </c>
      <c r="V32">
        <v>0</v>
      </c>
      <c r="W32" s="7">
        <v>0.01</v>
      </c>
      <c r="X32" s="7">
        <v>0.03</v>
      </c>
      <c r="Y32" s="7">
        <v>0.01</v>
      </c>
      <c r="Z32" s="7">
        <v>0.01</v>
      </c>
      <c r="AA32" s="7">
        <v>0.01</v>
      </c>
      <c r="AB32" s="7">
        <v>0.01</v>
      </c>
      <c r="AC32" s="7">
        <v>0.01</v>
      </c>
      <c r="AD32" s="7">
        <v>0.01</v>
      </c>
      <c r="AE32" s="7">
        <v>0.02</v>
      </c>
      <c r="AF32" s="7">
        <v>0.01</v>
      </c>
      <c r="AG32">
        <v>0</v>
      </c>
      <c r="AH32" t="s">
        <v>108</v>
      </c>
      <c r="AI32" s="7">
        <v>0.01</v>
      </c>
      <c r="AJ32" s="7">
        <v>0.01</v>
      </c>
      <c r="AK32" s="7">
        <v>0.01</v>
      </c>
      <c r="AL32" s="7">
        <v>0.01</v>
      </c>
      <c r="AM32" s="7">
        <v>0.01</v>
      </c>
      <c r="AN32" t="s">
        <v>108</v>
      </c>
      <c r="AO32" s="7">
        <v>0.02</v>
      </c>
      <c r="AP32" s="7">
        <v>0.01</v>
      </c>
      <c r="AQ32" s="7">
        <v>0.01</v>
      </c>
      <c r="AR32" s="7">
        <v>0.01</v>
      </c>
      <c r="AS32" s="7">
        <v>0.01</v>
      </c>
      <c r="AT32">
        <v>0</v>
      </c>
      <c r="AU32" s="7">
        <v>0.01</v>
      </c>
      <c r="AV32">
        <v>0</v>
      </c>
      <c r="AW32" t="s">
        <v>108</v>
      </c>
      <c r="AX32" s="7">
        <v>0.02</v>
      </c>
      <c r="AY32" s="7">
        <v>0.01</v>
      </c>
      <c r="AZ32" t="s">
        <v>108</v>
      </c>
      <c r="BA32" s="7">
        <v>0.03</v>
      </c>
      <c r="BB32" s="7">
        <v>0.01</v>
      </c>
      <c r="BC32" s="7">
        <v>0.01</v>
      </c>
      <c r="BD32" t="s">
        <v>108</v>
      </c>
      <c r="BE32">
        <v>0</v>
      </c>
      <c r="BF32" s="7">
        <v>0.01</v>
      </c>
      <c r="BG32" s="7">
        <v>0.01</v>
      </c>
      <c r="BH32" s="7">
        <v>0.01</v>
      </c>
      <c r="BI32">
        <v>0</v>
      </c>
      <c r="BJ32">
        <v>0</v>
      </c>
      <c r="BK32" s="7">
        <v>0.02</v>
      </c>
      <c r="BL32" t="s">
        <v>108</v>
      </c>
      <c r="BM32" t="s">
        <v>108</v>
      </c>
      <c r="BN32" s="7">
        <v>0.01</v>
      </c>
      <c r="BO32" s="7">
        <v>0.01</v>
      </c>
      <c r="BP32" s="7">
        <v>0.01</v>
      </c>
      <c r="BQ32" s="7">
        <v>0.01</v>
      </c>
      <c r="BR32" s="7">
        <v>0.01</v>
      </c>
      <c r="BS32" s="7">
        <v>0.01</v>
      </c>
      <c r="BT32">
        <v>0</v>
      </c>
      <c r="BU32">
        <v>0</v>
      </c>
      <c r="BV32" s="7">
        <v>0.01</v>
      </c>
      <c r="BW32">
        <v>0</v>
      </c>
      <c r="BX32" s="7">
        <v>0.01</v>
      </c>
      <c r="BY32" s="7">
        <v>0.01</v>
      </c>
      <c r="BZ32" s="7">
        <v>0.01</v>
      </c>
    </row>
  </sheetData>
  <pageMargins left="0.7" right="0.7" top="0.75" bottom="0.75" header="0.3" footer="0.3"/>
  <pageSetup orientation="landscape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1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1067</v>
      </c>
    </row>
    <row r="2" spans="1:78" x14ac:dyDescent="0.25">
      <c r="A2" t="s">
        <v>1069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1070</v>
      </c>
      <c r="B12">
        <v>949</v>
      </c>
      <c r="C12">
        <v>739</v>
      </c>
      <c r="D12">
        <v>116</v>
      </c>
      <c r="E12">
        <v>94</v>
      </c>
      <c r="F12">
        <v>61</v>
      </c>
      <c r="G12">
        <v>400</v>
      </c>
      <c r="H12">
        <v>488</v>
      </c>
      <c r="I12">
        <v>176</v>
      </c>
      <c r="J12">
        <v>231</v>
      </c>
      <c r="K12">
        <v>175</v>
      </c>
      <c r="L12">
        <v>368</v>
      </c>
      <c r="M12">
        <v>477</v>
      </c>
      <c r="N12">
        <v>355</v>
      </c>
      <c r="O12">
        <v>84</v>
      </c>
      <c r="P12">
        <v>33</v>
      </c>
      <c r="Q12">
        <v>949</v>
      </c>
      <c r="R12">
        <v>0</v>
      </c>
      <c r="S12">
        <v>523</v>
      </c>
      <c r="T12">
        <v>134</v>
      </c>
      <c r="U12">
        <v>260</v>
      </c>
      <c r="V12">
        <v>500</v>
      </c>
      <c r="W12">
        <v>127</v>
      </c>
      <c r="X12">
        <v>316</v>
      </c>
      <c r="Y12">
        <v>150</v>
      </c>
      <c r="Z12">
        <v>799</v>
      </c>
      <c r="AA12">
        <v>948</v>
      </c>
      <c r="AB12">
        <v>798</v>
      </c>
      <c r="AC12">
        <v>101</v>
      </c>
      <c r="AD12">
        <v>763</v>
      </c>
      <c r="AE12">
        <v>80</v>
      </c>
      <c r="AF12">
        <v>768</v>
      </c>
      <c r="AG12">
        <v>126</v>
      </c>
      <c r="AH12">
        <v>6</v>
      </c>
      <c r="AI12">
        <v>637</v>
      </c>
      <c r="AJ12">
        <v>99</v>
      </c>
      <c r="AK12">
        <v>183</v>
      </c>
      <c r="AL12">
        <v>333</v>
      </c>
      <c r="AM12">
        <v>468</v>
      </c>
      <c r="AN12">
        <v>9</v>
      </c>
      <c r="AO12">
        <v>135</v>
      </c>
      <c r="AP12">
        <v>54</v>
      </c>
      <c r="AQ12">
        <v>112</v>
      </c>
      <c r="AR12">
        <v>33</v>
      </c>
      <c r="AS12">
        <v>72</v>
      </c>
      <c r="AT12">
        <v>98</v>
      </c>
      <c r="AU12">
        <v>58</v>
      </c>
      <c r="AV12">
        <v>78</v>
      </c>
      <c r="AW12">
        <v>31</v>
      </c>
      <c r="AX12">
        <v>82</v>
      </c>
      <c r="AY12">
        <v>76</v>
      </c>
      <c r="AZ12">
        <v>49</v>
      </c>
      <c r="BA12">
        <v>66</v>
      </c>
      <c r="BB12">
        <v>81</v>
      </c>
      <c r="BC12">
        <v>54</v>
      </c>
      <c r="BD12">
        <v>3</v>
      </c>
      <c r="BE12">
        <v>108</v>
      </c>
      <c r="BF12">
        <v>841</v>
      </c>
      <c r="BG12">
        <v>532</v>
      </c>
      <c r="BH12">
        <v>417</v>
      </c>
      <c r="BI12">
        <v>144</v>
      </c>
      <c r="BJ12">
        <v>158</v>
      </c>
      <c r="BK12">
        <v>164</v>
      </c>
      <c r="BL12">
        <v>39</v>
      </c>
      <c r="BM12">
        <v>120</v>
      </c>
      <c r="BN12">
        <v>270</v>
      </c>
      <c r="BO12">
        <v>362</v>
      </c>
      <c r="BP12">
        <v>196</v>
      </c>
      <c r="BQ12">
        <v>164</v>
      </c>
      <c r="BR12">
        <v>214</v>
      </c>
      <c r="BS12">
        <v>216</v>
      </c>
      <c r="BT12">
        <v>58</v>
      </c>
      <c r="BU12">
        <v>60</v>
      </c>
      <c r="BV12">
        <v>64</v>
      </c>
      <c r="BW12">
        <v>108</v>
      </c>
      <c r="BX12">
        <v>681</v>
      </c>
      <c r="BY12">
        <v>670</v>
      </c>
      <c r="BZ12">
        <v>595</v>
      </c>
    </row>
    <row r="13" spans="1:78" x14ac:dyDescent="0.25">
      <c r="B13" s="7">
        <v>0.16</v>
      </c>
      <c r="C13" s="7">
        <v>0.15</v>
      </c>
      <c r="D13" s="7">
        <v>0.21</v>
      </c>
      <c r="E13" s="7">
        <v>0.27</v>
      </c>
      <c r="F13" s="7">
        <v>0.05</v>
      </c>
      <c r="G13" s="7">
        <v>0.13</v>
      </c>
      <c r="H13" s="7">
        <v>0.28999999999999998</v>
      </c>
      <c r="I13" s="7">
        <v>0.12</v>
      </c>
      <c r="J13" s="7">
        <v>0.12</v>
      </c>
      <c r="K13" s="7">
        <v>0.14000000000000001</v>
      </c>
      <c r="L13" s="7">
        <v>0.26</v>
      </c>
      <c r="M13" s="7">
        <v>0.28999999999999998</v>
      </c>
      <c r="N13" s="7">
        <v>0.1</v>
      </c>
      <c r="O13" s="7">
        <v>0.13</v>
      </c>
      <c r="P13" s="7">
        <v>0.17</v>
      </c>
      <c r="Q13" s="7">
        <v>1</v>
      </c>
      <c r="R13" t="s">
        <v>108</v>
      </c>
      <c r="S13" s="7">
        <v>0.14000000000000001</v>
      </c>
      <c r="T13" s="7">
        <v>0.11</v>
      </c>
      <c r="U13" s="7">
        <v>0.27</v>
      </c>
      <c r="V13" s="7">
        <v>0.11</v>
      </c>
      <c r="W13" s="7">
        <v>0.21</v>
      </c>
      <c r="X13" s="7">
        <v>0.36</v>
      </c>
      <c r="Y13" s="7">
        <v>0.21</v>
      </c>
      <c r="Z13" s="7">
        <v>0.15</v>
      </c>
      <c r="AA13" s="7">
        <v>0.16</v>
      </c>
      <c r="AB13" s="7">
        <v>0.15</v>
      </c>
      <c r="AC13" s="7">
        <v>0.14000000000000001</v>
      </c>
      <c r="AD13" s="7">
        <v>0.16</v>
      </c>
      <c r="AE13" s="7">
        <v>0.15</v>
      </c>
      <c r="AF13" s="7">
        <v>0.16</v>
      </c>
      <c r="AG13" s="7">
        <v>0.14000000000000001</v>
      </c>
      <c r="AH13" s="7">
        <v>0.15</v>
      </c>
      <c r="AI13" s="7">
        <v>0.15</v>
      </c>
      <c r="AJ13" s="7">
        <v>0.18</v>
      </c>
      <c r="AK13" s="7">
        <v>0.19</v>
      </c>
      <c r="AL13" s="7">
        <v>0.14000000000000001</v>
      </c>
      <c r="AM13" s="7">
        <v>0.16</v>
      </c>
      <c r="AN13" s="7">
        <v>0.16</v>
      </c>
      <c r="AO13" s="7">
        <v>0.19</v>
      </c>
      <c r="AP13" s="7">
        <v>0.09</v>
      </c>
      <c r="AQ13" s="7">
        <v>0.2</v>
      </c>
      <c r="AR13" s="7">
        <v>0.06</v>
      </c>
      <c r="AS13" s="7">
        <v>0.23</v>
      </c>
      <c r="AT13" s="7">
        <v>0.18</v>
      </c>
      <c r="AU13" s="7">
        <v>0.17</v>
      </c>
      <c r="AV13" s="7">
        <v>0.16</v>
      </c>
      <c r="AW13" s="7">
        <v>0.22</v>
      </c>
      <c r="AX13" s="7">
        <v>0.2</v>
      </c>
      <c r="AY13" s="7">
        <v>0.14000000000000001</v>
      </c>
      <c r="AZ13" s="7">
        <v>0.12</v>
      </c>
      <c r="BA13" s="7">
        <v>0.23</v>
      </c>
      <c r="BB13" s="7">
        <v>0.18</v>
      </c>
      <c r="BC13" s="7">
        <v>0.17</v>
      </c>
      <c r="BD13" s="7">
        <v>0.12</v>
      </c>
      <c r="BE13" s="7">
        <v>0.12</v>
      </c>
      <c r="BF13" s="7">
        <v>0.17</v>
      </c>
      <c r="BG13" s="7">
        <v>0.16</v>
      </c>
      <c r="BH13" s="7">
        <v>0.15</v>
      </c>
      <c r="BI13" s="7">
        <v>0.11</v>
      </c>
      <c r="BJ13" s="7">
        <v>0.18</v>
      </c>
      <c r="BK13" s="7">
        <v>0.21</v>
      </c>
      <c r="BL13" s="7">
        <v>0.19</v>
      </c>
      <c r="BM13" s="7">
        <v>0.14000000000000001</v>
      </c>
      <c r="BN13" s="7">
        <v>0.16</v>
      </c>
      <c r="BO13" s="7">
        <v>0.17</v>
      </c>
      <c r="BP13" s="7">
        <v>0.16</v>
      </c>
      <c r="BQ13" s="7">
        <v>0.16</v>
      </c>
      <c r="BR13" s="7">
        <v>0.14000000000000001</v>
      </c>
      <c r="BS13" s="7">
        <v>0.14000000000000001</v>
      </c>
      <c r="BT13" s="7">
        <v>0.13</v>
      </c>
      <c r="BU13" s="7">
        <v>0.11</v>
      </c>
      <c r="BV13" s="7">
        <v>0.22</v>
      </c>
      <c r="BW13" s="7">
        <v>0.14000000000000001</v>
      </c>
      <c r="BX13" s="7">
        <v>0.17</v>
      </c>
      <c r="BY13" s="7">
        <v>0.17</v>
      </c>
      <c r="BZ13" s="7">
        <v>0.17</v>
      </c>
    </row>
    <row r="14" spans="1:78" x14ac:dyDescent="0.25">
      <c r="A14" t="s">
        <v>1071</v>
      </c>
      <c r="B14">
        <v>308</v>
      </c>
      <c r="C14">
        <v>260</v>
      </c>
      <c r="D14">
        <v>29</v>
      </c>
      <c r="E14">
        <v>20</v>
      </c>
      <c r="F14">
        <v>18</v>
      </c>
      <c r="G14">
        <v>136</v>
      </c>
      <c r="H14">
        <v>154</v>
      </c>
      <c r="I14">
        <v>69</v>
      </c>
      <c r="J14">
        <v>75</v>
      </c>
      <c r="K14">
        <v>82</v>
      </c>
      <c r="L14">
        <v>82</v>
      </c>
      <c r="M14">
        <v>101</v>
      </c>
      <c r="N14">
        <v>176</v>
      </c>
      <c r="O14">
        <v>20</v>
      </c>
      <c r="P14">
        <v>11</v>
      </c>
      <c r="Q14">
        <v>78</v>
      </c>
      <c r="R14">
        <v>230</v>
      </c>
      <c r="S14">
        <v>209</v>
      </c>
      <c r="T14">
        <v>36</v>
      </c>
      <c r="U14">
        <v>57</v>
      </c>
      <c r="V14">
        <v>176</v>
      </c>
      <c r="W14">
        <v>64</v>
      </c>
      <c r="X14">
        <v>68</v>
      </c>
      <c r="Y14">
        <v>46</v>
      </c>
      <c r="Z14">
        <v>262</v>
      </c>
      <c r="AA14">
        <v>306</v>
      </c>
      <c r="AB14">
        <v>260</v>
      </c>
      <c r="AC14">
        <v>41</v>
      </c>
      <c r="AD14">
        <v>251</v>
      </c>
      <c r="AE14">
        <v>13</v>
      </c>
      <c r="AF14">
        <v>258</v>
      </c>
      <c r="AG14">
        <v>36</v>
      </c>
      <c r="AH14">
        <v>1</v>
      </c>
      <c r="AI14">
        <v>223</v>
      </c>
      <c r="AJ14">
        <v>31</v>
      </c>
      <c r="AK14">
        <v>55</v>
      </c>
      <c r="AL14">
        <v>130</v>
      </c>
      <c r="AM14">
        <v>139</v>
      </c>
      <c r="AN14">
        <v>4</v>
      </c>
      <c r="AO14">
        <v>35</v>
      </c>
      <c r="AP14">
        <v>19</v>
      </c>
      <c r="AQ14">
        <v>37</v>
      </c>
      <c r="AR14">
        <v>10</v>
      </c>
      <c r="AS14">
        <v>19</v>
      </c>
      <c r="AT14">
        <v>36</v>
      </c>
      <c r="AU14">
        <v>22</v>
      </c>
      <c r="AV14">
        <v>28</v>
      </c>
      <c r="AW14">
        <v>7</v>
      </c>
      <c r="AX14">
        <v>21</v>
      </c>
      <c r="AY14">
        <v>32</v>
      </c>
      <c r="AZ14">
        <v>19</v>
      </c>
      <c r="BA14">
        <v>16</v>
      </c>
      <c r="BB14">
        <v>26</v>
      </c>
      <c r="BC14">
        <v>16</v>
      </c>
      <c r="BD14">
        <v>1</v>
      </c>
      <c r="BE14">
        <v>50</v>
      </c>
      <c r="BF14">
        <v>258</v>
      </c>
      <c r="BG14">
        <v>199</v>
      </c>
      <c r="BH14">
        <v>109</v>
      </c>
      <c r="BI14">
        <v>65</v>
      </c>
      <c r="BJ14">
        <v>57</v>
      </c>
      <c r="BK14">
        <v>56</v>
      </c>
      <c r="BL14">
        <v>10</v>
      </c>
      <c r="BM14">
        <v>55</v>
      </c>
      <c r="BN14">
        <v>100</v>
      </c>
      <c r="BO14">
        <v>98</v>
      </c>
      <c r="BP14">
        <v>55</v>
      </c>
      <c r="BQ14">
        <v>75</v>
      </c>
      <c r="BR14">
        <v>94</v>
      </c>
      <c r="BS14">
        <v>88</v>
      </c>
      <c r="BT14">
        <v>21</v>
      </c>
      <c r="BU14">
        <v>37</v>
      </c>
      <c r="BV14">
        <v>26</v>
      </c>
      <c r="BW14">
        <v>54</v>
      </c>
      <c r="BX14">
        <v>204</v>
      </c>
      <c r="BY14">
        <v>201</v>
      </c>
      <c r="BZ14">
        <v>167</v>
      </c>
    </row>
    <row r="15" spans="1:78" x14ac:dyDescent="0.25">
      <c r="B15" s="7">
        <v>0.05</v>
      </c>
      <c r="C15" s="7">
        <v>0.05</v>
      </c>
      <c r="D15" s="7">
        <v>0.05</v>
      </c>
      <c r="E15" s="7">
        <v>0.06</v>
      </c>
      <c r="F15" s="7">
        <v>0.02</v>
      </c>
      <c r="G15" s="7">
        <v>0.04</v>
      </c>
      <c r="H15" s="7">
        <v>0.09</v>
      </c>
      <c r="I15" s="7">
        <v>0.05</v>
      </c>
      <c r="J15" s="7">
        <v>0.04</v>
      </c>
      <c r="K15" s="7">
        <v>7.0000000000000007E-2</v>
      </c>
      <c r="L15" s="7">
        <v>0.06</v>
      </c>
      <c r="M15" s="7">
        <v>0.06</v>
      </c>
      <c r="N15" s="7">
        <v>0.05</v>
      </c>
      <c r="O15" s="7">
        <v>0.03</v>
      </c>
      <c r="P15" s="7">
        <v>0.06</v>
      </c>
      <c r="Q15" s="7">
        <v>0.08</v>
      </c>
      <c r="R15" s="7">
        <v>0.05</v>
      </c>
      <c r="S15" s="7">
        <v>0.06</v>
      </c>
      <c r="T15" s="7">
        <v>0.03</v>
      </c>
      <c r="U15" s="7">
        <v>0.06</v>
      </c>
      <c r="V15" s="7">
        <v>0.04</v>
      </c>
      <c r="W15" s="7">
        <v>0.11</v>
      </c>
      <c r="X15" s="7">
        <v>0.08</v>
      </c>
      <c r="Y15" s="7">
        <v>0.06</v>
      </c>
      <c r="Z15" s="7">
        <v>0.05</v>
      </c>
      <c r="AA15" s="7">
        <v>0.05</v>
      </c>
      <c r="AB15" s="7">
        <v>0.05</v>
      </c>
      <c r="AC15" s="7">
        <v>0.06</v>
      </c>
      <c r="AD15" s="7">
        <v>0.05</v>
      </c>
      <c r="AE15" s="7">
        <v>0.03</v>
      </c>
      <c r="AF15" s="7">
        <v>0.05</v>
      </c>
      <c r="AG15" s="7">
        <v>0.04</v>
      </c>
      <c r="AH15" s="7">
        <v>0.02</v>
      </c>
      <c r="AI15" s="7">
        <v>0.05</v>
      </c>
      <c r="AJ15" s="7">
        <v>0.06</v>
      </c>
      <c r="AK15" s="7">
        <v>0.06</v>
      </c>
      <c r="AL15" s="7">
        <v>0.06</v>
      </c>
      <c r="AM15" s="7">
        <v>0.05</v>
      </c>
      <c r="AN15" s="7">
        <v>7.0000000000000007E-2</v>
      </c>
      <c r="AO15" s="7">
        <v>0.05</v>
      </c>
      <c r="AP15" s="7">
        <v>0.03</v>
      </c>
      <c r="AQ15" s="7">
        <v>0.06</v>
      </c>
      <c r="AR15" s="7">
        <v>0.02</v>
      </c>
      <c r="AS15" s="7">
        <v>0.06</v>
      </c>
      <c r="AT15" s="7">
        <v>0.06</v>
      </c>
      <c r="AU15" s="7">
        <v>0.06</v>
      </c>
      <c r="AV15" s="7">
        <v>0.06</v>
      </c>
      <c r="AW15" s="7">
        <v>0.05</v>
      </c>
      <c r="AX15" s="7">
        <v>0.05</v>
      </c>
      <c r="AY15" s="7">
        <v>0.06</v>
      </c>
      <c r="AZ15" s="7">
        <v>0.05</v>
      </c>
      <c r="BA15" s="7">
        <v>0.06</v>
      </c>
      <c r="BB15" s="7">
        <v>0.06</v>
      </c>
      <c r="BC15" s="7">
        <v>0.05</v>
      </c>
      <c r="BD15" s="7">
        <v>0.04</v>
      </c>
      <c r="BE15" s="7">
        <v>0.06</v>
      </c>
      <c r="BF15" s="7">
        <v>0.05</v>
      </c>
      <c r="BG15" s="7">
        <v>0.06</v>
      </c>
      <c r="BH15" s="7">
        <v>0.04</v>
      </c>
      <c r="BI15" s="7">
        <v>0.05</v>
      </c>
      <c r="BJ15" s="7">
        <v>7.0000000000000007E-2</v>
      </c>
      <c r="BK15" s="7">
        <v>7.0000000000000007E-2</v>
      </c>
      <c r="BL15" s="7">
        <v>0.05</v>
      </c>
      <c r="BM15" s="7">
        <v>0.06</v>
      </c>
      <c r="BN15" s="7">
        <v>0.06</v>
      </c>
      <c r="BO15" s="7">
        <v>0.05</v>
      </c>
      <c r="BP15" s="7">
        <v>0.04</v>
      </c>
      <c r="BQ15" s="7">
        <v>7.0000000000000007E-2</v>
      </c>
      <c r="BR15" s="7">
        <v>0.06</v>
      </c>
      <c r="BS15" s="7">
        <v>0.06</v>
      </c>
      <c r="BT15" s="7">
        <v>0.05</v>
      </c>
      <c r="BU15" s="7">
        <v>7.0000000000000007E-2</v>
      </c>
      <c r="BV15" s="7">
        <v>0.09</v>
      </c>
      <c r="BW15" s="7">
        <v>7.0000000000000007E-2</v>
      </c>
      <c r="BX15" s="7">
        <v>0.05</v>
      </c>
      <c r="BY15" s="7">
        <v>0.05</v>
      </c>
      <c r="BZ15" s="7">
        <v>0.05</v>
      </c>
    </row>
    <row r="16" spans="1:78" x14ac:dyDescent="0.25">
      <c r="A16" t="s">
        <v>55</v>
      </c>
      <c r="B16">
        <v>4780</v>
      </c>
      <c r="C16">
        <v>4120</v>
      </c>
      <c r="D16">
        <v>413</v>
      </c>
      <c r="E16">
        <v>246</v>
      </c>
      <c r="F16">
        <v>1090</v>
      </c>
      <c r="G16">
        <v>2592</v>
      </c>
      <c r="H16">
        <v>1097</v>
      </c>
      <c r="I16">
        <v>1221</v>
      </c>
      <c r="J16">
        <v>1599</v>
      </c>
      <c r="K16">
        <v>985</v>
      </c>
      <c r="L16">
        <v>975</v>
      </c>
      <c r="M16">
        <v>1108</v>
      </c>
      <c r="N16">
        <v>3001</v>
      </c>
      <c r="O16">
        <v>527</v>
      </c>
      <c r="P16">
        <v>144</v>
      </c>
      <c r="Q16">
        <v>0</v>
      </c>
      <c r="R16">
        <v>4780</v>
      </c>
      <c r="S16">
        <v>2985</v>
      </c>
      <c r="T16">
        <v>1069</v>
      </c>
      <c r="U16">
        <v>673</v>
      </c>
      <c r="V16">
        <v>3798</v>
      </c>
      <c r="W16">
        <v>436</v>
      </c>
      <c r="X16">
        <v>497</v>
      </c>
      <c r="Y16">
        <v>527</v>
      </c>
      <c r="Z16">
        <v>4252</v>
      </c>
      <c r="AA16">
        <v>4766</v>
      </c>
      <c r="AB16">
        <v>4239</v>
      </c>
      <c r="AC16">
        <v>580</v>
      </c>
      <c r="AD16">
        <v>3717</v>
      </c>
      <c r="AE16">
        <v>426</v>
      </c>
      <c r="AF16">
        <v>3712</v>
      </c>
      <c r="AG16">
        <v>766</v>
      </c>
      <c r="AH16">
        <v>32</v>
      </c>
      <c r="AI16">
        <v>3521</v>
      </c>
      <c r="AJ16">
        <v>425</v>
      </c>
      <c r="AK16">
        <v>760</v>
      </c>
      <c r="AL16">
        <v>1920</v>
      </c>
      <c r="AM16">
        <v>2263</v>
      </c>
      <c r="AN16">
        <v>47</v>
      </c>
      <c r="AO16">
        <v>532</v>
      </c>
      <c r="AP16">
        <v>522</v>
      </c>
      <c r="AQ16">
        <v>421</v>
      </c>
      <c r="AR16">
        <v>506</v>
      </c>
      <c r="AS16">
        <v>229</v>
      </c>
      <c r="AT16">
        <v>431</v>
      </c>
      <c r="AU16">
        <v>274</v>
      </c>
      <c r="AV16">
        <v>386</v>
      </c>
      <c r="AW16">
        <v>105</v>
      </c>
      <c r="AX16">
        <v>305</v>
      </c>
      <c r="AY16">
        <v>433</v>
      </c>
      <c r="AZ16">
        <v>346</v>
      </c>
      <c r="BA16">
        <v>216</v>
      </c>
      <c r="BB16">
        <v>337</v>
      </c>
      <c r="BC16">
        <v>247</v>
      </c>
      <c r="BD16">
        <v>22</v>
      </c>
      <c r="BE16">
        <v>746</v>
      </c>
      <c r="BF16">
        <v>4034</v>
      </c>
      <c r="BG16">
        <v>2603</v>
      </c>
      <c r="BH16">
        <v>2177</v>
      </c>
      <c r="BI16">
        <v>1097</v>
      </c>
      <c r="BJ16">
        <v>666</v>
      </c>
      <c r="BK16">
        <v>560</v>
      </c>
      <c r="BL16">
        <v>154</v>
      </c>
      <c r="BM16">
        <v>718</v>
      </c>
      <c r="BN16">
        <v>1327</v>
      </c>
      <c r="BO16">
        <v>1725</v>
      </c>
      <c r="BP16">
        <v>1010</v>
      </c>
      <c r="BQ16">
        <v>780</v>
      </c>
      <c r="BR16">
        <v>1279</v>
      </c>
      <c r="BS16">
        <v>1239</v>
      </c>
      <c r="BT16">
        <v>374</v>
      </c>
      <c r="BU16">
        <v>443</v>
      </c>
      <c r="BV16">
        <v>209</v>
      </c>
      <c r="BW16">
        <v>606</v>
      </c>
      <c r="BX16">
        <v>3154</v>
      </c>
      <c r="BY16">
        <v>3190</v>
      </c>
      <c r="BZ16">
        <v>2777</v>
      </c>
    </row>
    <row r="17" spans="1:78" x14ac:dyDescent="0.25">
      <c r="B17" s="7">
        <v>0.8</v>
      </c>
      <c r="C17" s="7">
        <v>0.81</v>
      </c>
      <c r="D17" s="7">
        <v>0.74</v>
      </c>
      <c r="E17" s="7">
        <v>0.69</v>
      </c>
      <c r="F17" s="7">
        <v>0.93</v>
      </c>
      <c r="G17" s="7">
        <v>0.83</v>
      </c>
      <c r="H17" s="7">
        <v>0.64</v>
      </c>
      <c r="I17" s="7">
        <v>0.84</v>
      </c>
      <c r="J17" s="7">
        <v>0.84</v>
      </c>
      <c r="K17" s="7">
        <v>0.8</v>
      </c>
      <c r="L17" s="7">
        <v>0.69</v>
      </c>
      <c r="M17" s="7">
        <v>0.67</v>
      </c>
      <c r="N17" s="7">
        <v>0.86</v>
      </c>
      <c r="O17" s="7">
        <v>0.82</v>
      </c>
      <c r="P17" s="7">
        <v>0.74</v>
      </c>
      <c r="Q17" t="s">
        <v>108</v>
      </c>
      <c r="R17" s="7">
        <v>0.95</v>
      </c>
      <c r="S17" s="7">
        <v>0.81</v>
      </c>
      <c r="T17" s="7">
        <v>0.87</v>
      </c>
      <c r="U17" s="7">
        <v>0.69</v>
      </c>
      <c r="V17" s="7">
        <v>0.86</v>
      </c>
      <c r="W17" s="7">
        <v>0.72</v>
      </c>
      <c r="X17" s="7">
        <v>0.56999999999999995</v>
      </c>
      <c r="Y17" s="7">
        <v>0.74</v>
      </c>
      <c r="Z17" s="7">
        <v>0.81</v>
      </c>
      <c r="AA17" s="7">
        <v>0.8</v>
      </c>
      <c r="AB17" s="7">
        <v>0.81</v>
      </c>
      <c r="AC17" s="7">
        <v>0.81</v>
      </c>
      <c r="AD17" s="7">
        <v>0.79</v>
      </c>
      <c r="AE17" s="7">
        <v>0.81</v>
      </c>
      <c r="AF17" s="7">
        <v>0.79</v>
      </c>
      <c r="AG17" s="7">
        <v>0.83</v>
      </c>
      <c r="AH17" s="7">
        <v>0.83</v>
      </c>
      <c r="AI17" s="7">
        <v>0.81</v>
      </c>
      <c r="AJ17" s="7">
        <v>0.77</v>
      </c>
      <c r="AK17" s="7">
        <v>0.77</v>
      </c>
      <c r="AL17" s="7">
        <v>0.81</v>
      </c>
      <c r="AM17" s="7">
        <v>0.8</v>
      </c>
      <c r="AN17" s="7">
        <v>0.79</v>
      </c>
      <c r="AO17" s="7">
        <v>0.76</v>
      </c>
      <c r="AP17" s="7">
        <v>0.88</v>
      </c>
      <c r="AQ17" s="7">
        <v>0.74</v>
      </c>
      <c r="AR17" s="7">
        <v>0.93</v>
      </c>
      <c r="AS17" s="7">
        <v>0.72</v>
      </c>
      <c r="AT17" s="7">
        <v>0.78</v>
      </c>
      <c r="AU17" s="7">
        <v>0.79</v>
      </c>
      <c r="AV17" s="7">
        <v>0.79</v>
      </c>
      <c r="AW17" s="7">
        <v>0.74</v>
      </c>
      <c r="AX17" s="7">
        <v>0.74</v>
      </c>
      <c r="AY17" s="7">
        <v>0.81</v>
      </c>
      <c r="AZ17" s="7">
        <v>0.84</v>
      </c>
      <c r="BA17" s="7">
        <v>0.74</v>
      </c>
      <c r="BB17" s="7">
        <v>0.76</v>
      </c>
      <c r="BC17" s="7">
        <v>0.79</v>
      </c>
      <c r="BD17" s="7">
        <v>0.84</v>
      </c>
      <c r="BE17" s="7">
        <v>0.83</v>
      </c>
      <c r="BF17" s="7">
        <v>0.79</v>
      </c>
      <c r="BG17" s="7">
        <v>0.79</v>
      </c>
      <c r="BH17" s="7">
        <v>0.81</v>
      </c>
      <c r="BI17" s="7">
        <v>0.84</v>
      </c>
      <c r="BJ17" s="7">
        <v>0.77</v>
      </c>
      <c r="BK17" s="7">
        <v>0.73</v>
      </c>
      <c r="BL17" s="7">
        <v>0.77</v>
      </c>
      <c r="BM17" s="7">
        <v>0.81</v>
      </c>
      <c r="BN17" s="7">
        <v>0.79</v>
      </c>
      <c r="BO17" s="7">
        <v>0.8</v>
      </c>
      <c r="BP17" s="7">
        <v>0.8</v>
      </c>
      <c r="BQ17" s="7">
        <v>0.77</v>
      </c>
      <c r="BR17" s="7">
        <v>0.81</v>
      </c>
      <c r="BS17" s="7">
        <v>0.81</v>
      </c>
      <c r="BT17" s="7">
        <v>0.83</v>
      </c>
      <c r="BU17" s="7">
        <v>0.83</v>
      </c>
      <c r="BV17" s="7">
        <v>0.71</v>
      </c>
      <c r="BW17" s="7">
        <v>0.8</v>
      </c>
      <c r="BX17" s="7">
        <v>0.79</v>
      </c>
      <c r="BY17" s="7">
        <v>0.79</v>
      </c>
      <c r="BZ17" s="7">
        <v>0.79</v>
      </c>
    </row>
    <row r="18" spans="1:78" x14ac:dyDescent="0.25">
      <c r="A18" t="s">
        <v>40</v>
      </c>
      <c r="B18">
        <v>20</v>
      </c>
      <c r="C18">
        <v>10</v>
      </c>
      <c r="D18">
        <v>8</v>
      </c>
      <c r="E18">
        <v>2</v>
      </c>
      <c r="F18">
        <v>2</v>
      </c>
      <c r="G18">
        <v>8</v>
      </c>
      <c r="H18">
        <v>10</v>
      </c>
      <c r="I18">
        <v>4</v>
      </c>
      <c r="J18">
        <v>6</v>
      </c>
      <c r="K18">
        <v>3</v>
      </c>
      <c r="L18">
        <v>7</v>
      </c>
      <c r="M18">
        <v>1</v>
      </c>
      <c r="N18">
        <v>3</v>
      </c>
      <c r="O18">
        <v>14</v>
      </c>
      <c r="P18">
        <v>1</v>
      </c>
      <c r="Q18">
        <v>0</v>
      </c>
      <c r="R18">
        <v>20</v>
      </c>
      <c r="S18">
        <v>14</v>
      </c>
      <c r="T18">
        <v>2</v>
      </c>
      <c r="U18">
        <v>2</v>
      </c>
      <c r="V18">
        <v>6</v>
      </c>
      <c r="W18">
        <v>2</v>
      </c>
      <c r="X18">
        <v>3</v>
      </c>
      <c r="Y18">
        <v>3</v>
      </c>
      <c r="Z18">
        <v>17</v>
      </c>
      <c r="AA18">
        <v>20</v>
      </c>
      <c r="AB18">
        <v>17</v>
      </c>
      <c r="AC18">
        <v>2</v>
      </c>
      <c r="AD18">
        <v>13</v>
      </c>
      <c r="AE18">
        <v>1</v>
      </c>
      <c r="AF18">
        <v>14</v>
      </c>
      <c r="AG18">
        <v>3</v>
      </c>
      <c r="AH18">
        <v>0</v>
      </c>
      <c r="AI18">
        <v>14</v>
      </c>
      <c r="AJ18">
        <v>2</v>
      </c>
      <c r="AK18">
        <v>1</v>
      </c>
      <c r="AL18">
        <v>9</v>
      </c>
      <c r="AM18">
        <v>7</v>
      </c>
      <c r="AN18">
        <v>0</v>
      </c>
      <c r="AO18">
        <v>3</v>
      </c>
      <c r="AP18">
        <v>1</v>
      </c>
      <c r="AQ18">
        <v>0</v>
      </c>
      <c r="AR18">
        <v>1</v>
      </c>
      <c r="AS18">
        <v>2</v>
      </c>
      <c r="AT18">
        <v>1</v>
      </c>
      <c r="AU18">
        <v>0</v>
      </c>
      <c r="AV18">
        <v>5</v>
      </c>
      <c r="AW18">
        <v>0</v>
      </c>
      <c r="AX18">
        <v>8</v>
      </c>
      <c r="AY18">
        <v>0</v>
      </c>
      <c r="AZ18">
        <v>2</v>
      </c>
      <c r="BA18">
        <v>0</v>
      </c>
      <c r="BB18">
        <v>1</v>
      </c>
      <c r="BC18">
        <v>1</v>
      </c>
      <c r="BD18">
        <v>0</v>
      </c>
      <c r="BE18">
        <v>1</v>
      </c>
      <c r="BF18">
        <v>19</v>
      </c>
      <c r="BG18">
        <v>6</v>
      </c>
      <c r="BH18">
        <v>14</v>
      </c>
      <c r="BI18">
        <v>2</v>
      </c>
      <c r="BJ18">
        <v>2</v>
      </c>
      <c r="BK18">
        <v>1</v>
      </c>
      <c r="BL18">
        <v>0</v>
      </c>
      <c r="BM18">
        <v>2</v>
      </c>
      <c r="BN18">
        <v>4</v>
      </c>
      <c r="BO18">
        <v>6</v>
      </c>
      <c r="BP18">
        <v>9</v>
      </c>
      <c r="BQ18">
        <v>3</v>
      </c>
      <c r="BR18">
        <v>2</v>
      </c>
      <c r="BS18">
        <v>2</v>
      </c>
      <c r="BT18">
        <v>1</v>
      </c>
      <c r="BU18">
        <v>1</v>
      </c>
      <c r="BV18">
        <v>2</v>
      </c>
      <c r="BW18">
        <v>1</v>
      </c>
      <c r="BX18">
        <v>9</v>
      </c>
      <c r="BY18">
        <v>9</v>
      </c>
      <c r="BZ18">
        <v>7</v>
      </c>
    </row>
    <row r="19" spans="1:78" x14ac:dyDescent="0.25">
      <c r="B19">
        <v>0</v>
      </c>
      <c r="C19">
        <v>0</v>
      </c>
      <c r="D19" s="7">
        <v>0.01</v>
      </c>
      <c r="E19">
        <v>0</v>
      </c>
      <c r="F19">
        <v>0</v>
      </c>
      <c r="G19">
        <v>0</v>
      </c>
      <c r="H19" s="7">
        <v>0.01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 s="7">
        <v>0.02</v>
      </c>
      <c r="P19">
        <v>0</v>
      </c>
      <c r="Q19" t="s">
        <v>106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t="s">
        <v>106</v>
      </c>
      <c r="AI19">
        <v>0</v>
      </c>
      <c r="AJ19">
        <v>0</v>
      </c>
      <c r="AK19">
        <v>0</v>
      </c>
      <c r="AL19">
        <v>0</v>
      </c>
      <c r="AM19">
        <v>0</v>
      </c>
      <c r="AN19" t="s">
        <v>106</v>
      </c>
      <c r="AO19">
        <v>0</v>
      </c>
      <c r="AP19">
        <v>0</v>
      </c>
      <c r="AQ19" t="s">
        <v>106</v>
      </c>
      <c r="AR19">
        <v>0</v>
      </c>
      <c r="AS19">
        <v>0</v>
      </c>
      <c r="AT19">
        <v>0</v>
      </c>
      <c r="AU19" t="s">
        <v>106</v>
      </c>
      <c r="AV19" s="7">
        <v>0.01</v>
      </c>
      <c r="AW19" t="s">
        <v>106</v>
      </c>
      <c r="AX19" s="7">
        <v>0.02</v>
      </c>
      <c r="AY19" t="s">
        <v>106</v>
      </c>
      <c r="AZ19">
        <v>0</v>
      </c>
      <c r="BA19" t="s">
        <v>106</v>
      </c>
      <c r="BB19">
        <v>0</v>
      </c>
      <c r="BC19">
        <v>0</v>
      </c>
      <c r="BD19" t="s">
        <v>106</v>
      </c>
      <c r="BE19">
        <v>0</v>
      </c>
      <c r="BF19">
        <v>0</v>
      </c>
      <c r="BG19">
        <v>0</v>
      </c>
      <c r="BH19" s="7">
        <v>0.01</v>
      </c>
      <c r="BI19">
        <v>0</v>
      </c>
      <c r="BJ19">
        <v>0</v>
      </c>
      <c r="BK19">
        <v>0</v>
      </c>
      <c r="BL19" t="s">
        <v>106</v>
      </c>
      <c r="BM19">
        <v>0</v>
      </c>
      <c r="BN19">
        <v>0</v>
      </c>
      <c r="BO19">
        <v>0</v>
      </c>
      <c r="BP19" s="7">
        <v>0.01</v>
      </c>
      <c r="BQ19">
        <v>0</v>
      </c>
      <c r="BR19">
        <v>0</v>
      </c>
      <c r="BS19">
        <v>0</v>
      </c>
      <c r="BT19">
        <v>0</v>
      </c>
      <c r="BU19">
        <v>0</v>
      </c>
      <c r="BV19" s="7">
        <v>0.01</v>
      </c>
      <c r="BW19">
        <v>0</v>
      </c>
      <c r="BX19">
        <v>0</v>
      </c>
      <c r="BY19">
        <v>0</v>
      </c>
      <c r="BZ19">
        <v>0</v>
      </c>
    </row>
    <row r="20" spans="1:78" x14ac:dyDescent="0.25">
      <c r="A20" t="s">
        <v>41</v>
      </c>
      <c r="B20">
        <v>9</v>
      </c>
      <c r="C20">
        <v>9</v>
      </c>
      <c r="D20">
        <v>0</v>
      </c>
      <c r="E20">
        <v>0</v>
      </c>
      <c r="F20">
        <v>2</v>
      </c>
      <c r="G20">
        <v>3</v>
      </c>
      <c r="H20">
        <v>3</v>
      </c>
      <c r="I20">
        <v>0</v>
      </c>
      <c r="J20">
        <v>1</v>
      </c>
      <c r="K20">
        <v>4</v>
      </c>
      <c r="L20">
        <v>4</v>
      </c>
      <c r="M20">
        <v>0</v>
      </c>
      <c r="N20">
        <v>1</v>
      </c>
      <c r="O20">
        <v>1</v>
      </c>
      <c r="P20">
        <v>6</v>
      </c>
      <c r="Q20">
        <v>0</v>
      </c>
      <c r="R20">
        <v>9</v>
      </c>
      <c r="S20">
        <v>7</v>
      </c>
      <c r="T20">
        <v>2</v>
      </c>
      <c r="U20">
        <v>0</v>
      </c>
      <c r="V20">
        <v>1</v>
      </c>
      <c r="W20">
        <v>0</v>
      </c>
      <c r="X20">
        <v>0</v>
      </c>
      <c r="Y20">
        <v>3</v>
      </c>
      <c r="Z20">
        <v>5</v>
      </c>
      <c r="AA20">
        <v>9</v>
      </c>
      <c r="AB20">
        <v>5</v>
      </c>
      <c r="AC20">
        <v>0</v>
      </c>
      <c r="AD20">
        <v>6</v>
      </c>
      <c r="AE20">
        <v>3</v>
      </c>
      <c r="AF20">
        <v>7</v>
      </c>
      <c r="AG20">
        <v>0</v>
      </c>
      <c r="AH20">
        <v>0</v>
      </c>
      <c r="AI20">
        <v>7</v>
      </c>
      <c r="AJ20">
        <v>1</v>
      </c>
      <c r="AK20">
        <v>0</v>
      </c>
      <c r="AL20">
        <v>2</v>
      </c>
      <c r="AM20">
        <v>3</v>
      </c>
      <c r="AN20">
        <v>0</v>
      </c>
      <c r="AO20">
        <v>4</v>
      </c>
      <c r="AP20">
        <v>0</v>
      </c>
      <c r="AQ20">
        <v>1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</v>
      </c>
      <c r="AZ20">
        <v>0</v>
      </c>
      <c r="BA20">
        <v>1</v>
      </c>
      <c r="BB20">
        <v>4</v>
      </c>
      <c r="BC20">
        <v>1</v>
      </c>
      <c r="BD20">
        <v>0</v>
      </c>
      <c r="BE20">
        <v>3</v>
      </c>
      <c r="BF20">
        <v>5</v>
      </c>
      <c r="BG20">
        <v>5</v>
      </c>
      <c r="BH20">
        <v>4</v>
      </c>
      <c r="BI20">
        <v>2</v>
      </c>
      <c r="BJ20">
        <v>0</v>
      </c>
      <c r="BK20">
        <v>1</v>
      </c>
      <c r="BL20">
        <v>1</v>
      </c>
      <c r="BM20">
        <v>1</v>
      </c>
      <c r="BN20">
        <v>3</v>
      </c>
      <c r="BO20">
        <v>3</v>
      </c>
      <c r="BP20">
        <v>2</v>
      </c>
      <c r="BQ20">
        <v>3</v>
      </c>
      <c r="BR20">
        <v>5</v>
      </c>
      <c r="BS20">
        <v>5</v>
      </c>
      <c r="BT20">
        <v>1</v>
      </c>
      <c r="BU20">
        <v>2</v>
      </c>
      <c r="BV20">
        <v>0</v>
      </c>
      <c r="BW20">
        <v>2</v>
      </c>
      <c r="BX20">
        <v>2</v>
      </c>
      <c r="BY20">
        <v>0</v>
      </c>
      <c r="BZ20">
        <v>2</v>
      </c>
    </row>
    <row r="21" spans="1:78" x14ac:dyDescent="0.25">
      <c r="B21">
        <v>0</v>
      </c>
      <c r="C21">
        <v>0</v>
      </c>
      <c r="D21" t="s">
        <v>106</v>
      </c>
      <c r="E21" t="s">
        <v>106</v>
      </c>
      <c r="F21">
        <v>0</v>
      </c>
      <c r="G21">
        <v>0</v>
      </c>
      <c r="H21">
        <v>0</v>
      </c>
      <c r="I21" t="s">
        <v>106</v>
      </c>
      <c r="J21">
        <v>0</v>
      </c>
      <c r="K21">
        <v>0</v>
      </c>
      <c r="L21">
        <v>0</v>
      </c>
      <c r="M21" t="s">
        <v>106</v>
      </c>
      <c r="N21">
        <v>0</v>
      </c>
      <c r="O21">
        <v>0</v>
      </c>
      <c r="P21" s="7">
        <v>0.03</v>
      </c>
      <c r="Q21" t="s">
        <v>106</v>
      </c>
      <c r="R21">
        <v>0</v>
      </c>
      <c r="S21">
        <v>0</v>
      </c>
      <c r="T21">
        <v>0</v>
      </c>
      <c r="U21">
        <v>0</v>
      </c>
      <c r="V21">
        <v>0</v>
      </c>
      <c r="W21" t="s">
        <v>106</v>
      </c>
      <c r="X21" t="s">
        <v>106</v>
      </c>
      <c r="Y21">
        <v>0</v>
      </c>
      <c r="Z21">
        <v>0</v>
      </c>
      <c r="AA21">
        <v>0</v>
      </c>
      <c r="AB21">
        <v>0</v>
      </c>
      <c r="AC21" t="s">
        <v>106</v>
      </c>
      <c r="AD21">
        <v>0</v>
      </c>
      <c r="AE21" s="7">
        <v>0.01</v>
      </c>
      <c r="AF21">
        <v>0</v>
      </c>
      <c r="AG21" t="s">
        <v>106</v>
      </c>
      <c r="AH21" t="s">
        <v>106</v>
      </c>
      <c r="AI21">
        <v>0</v>
      </c>
      <c r="AJ21">
        <v>0</v>
      </c>
      <c r="AK21" t="s">
        <v>106</v>
      </c>
      <c r="AL21">
        <v>0</v>
      </c>
      <c r="AM21">
        <v>0</v>
      </c>
      <c r="AN21" t="s">
        <v>106</v>
      </c>
      <c r="AO21" s="7">
        <v>0.01</v>
      </c>
      <c r="AP21" t="s">
        <v>106</v>
      </c>
      <c r="AQ21">
        <v>0</v>
      </c>
      <c r="AR21" t="s">
        <v>106</v>
      </c>
      <c r="AS21" t="s">
        <v>106</v>
      </c>
      <c r="AT21" t="s">
        <v>106</v>
      </c>
      <c r="AU21" t="s">
        <v>106</v>
      </c>
      <c r="AV21" t="s">
        <v>106</v>
      </c>
      <c r="AW21" t="s">
        <v>106</v>
      </c>
      <c r="AX21" t="s">
        <v>106</v>
      </c>
      <c r="AY21">
        <v>0</v>
      </c>
      <c r="AZ21" t="s">
        <v>106</v>
      </c>
      <c r="BA21">
        <v>0</v>
      </c>
      <c r="BB21" s="7">
        <v>0.01</v>
      </c>
      <c r="BC21">
        <v>0</v>
      </c>
      <c r="BD21" t="s">
        <v>106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</row>
  </sheetData>
  <pageMargins left="0.7" right="0.7" top="0.75" bottom="0.75" header="0.3" footer="0.3"/>
  <pageSetup orientation="landscape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1072</v>
      </c>
    </row>
    <row r="2" spans="1:78" x14ac:dyDescent="0.25">
      <c r="A2" t="s">
        <v>1074</v>
      </c>
    </row>
    <row r="3" spans="1:78" x14ac:dyDescent="0.25">
      <c r="A3" t="s">
        <v>111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54</v>
      </c>
      <c r="B12">
        <v>499</v>
      </c>
      <c r="C12">
        <v>411</v>
      </c>
      <c r="D12">
        <v>48</v>
      </c>
      <c r="E12">
        <v>39</v>
      </c>
      <c r="F12">
        <v>56</v>
      </c>
      <c r="G12">
        <v>309</v>
      </c>
      <c r="H12">
        <v>134</v>
      </c>
      <c r="I12">
        <v>113</v>
      </c>
      <c r="J12">
        <v>129</v>
      </c>
      <c r="K12">
        <v>116</v>
      </c>
      <c r="L12">
        <v>140</v>
      </c>
      <c r="M12">
        <v>155</v>
      </c>
      <c r="N12">
        <v>288</v>
      </c>
      <c r="O12">
        <v>36</v>
      </c>
      <c r="P12">
        <v>20</v>
      </c>
      <c r="Q12">
        <v>143</v>
      </c>
      <c r="R12">
        <v>355</v>
      </c>
      <c r="S12">
        <v>307</v>
      </c>
      <c r="T12">
        <v>71</v>
      </c>
      <c r="U12">
        <v>113</v>
      </c>
      <c r="V12">
        <v>374</v>
      </c>
      <c r="W12">
        <v>62</v>
      </c>
      <c r="X12">
        <v>62</v>
      </c>
      <c r="Y12">
        <v>59</v>
      </c>
      <c r="Z12">
        <v>439</v>
      </c>
      <c r="AA12">
        <v>498</v>
      </c>
      <c r="AB12">
        <v>439</v>
      </c>
      <c r="AC12">
        <v>60</v>
      </c>
      <c r="AD12">
        <v>403</v>
      </c>
      <c r="AE12">
        <v>33</v>
      </c>
      <c r="AF12">
        <v>403</v>
      </c>
      <c r="AG12">
        <v>74</v>
      </c>
      <c r="AH12">
        <v>4</v>
      </c>
      <c r="AI12">
        <v>361</v>
      </c>
      <c r="AJ12">
        <v>32</v>
      </c>
      <c r="AK12">
        <v>92</v>
      </c>
      <c r="AL12">
        <v>218</v>
      </c>
      <c r="AM12">
        <v>218</v>
      </c>
      <c r="AN12">
        <v>6</v>
      </c>
      <c r="AO12">
        <v>56</v>
      </c>
      <c r="AP12">
        <v>34</v>
      </c>
      <c r="AQ12">
        <v>55</v>
      </c>
      <c r="AR12">
        <v>25</v>
      </c>
      <c r="AS12">
        <v>27</v>
      </c>
      <c r="AT12">
        <v>79</v>
      </c>
      <c r="AU12">
        <v>21</v>
      </c>
      <c r="AV12">
        <v>37</v>
      </c>
      <c r="AW12">
        <v>9</v>
      </c>
      <c r="AX12">
        <v>40</v>
      </c>
      <c r="AY12">
        <v>49</v>
      </c>
      <c r="AZ12">
        <v>21</v>
      </c>
      <c r="BA12">
        <v>33</v>
      </c>
      <c r="BB12">
        <v>41</v>
      </c>
      <c r="BC12">
        <v>27</v>
      </c>
      <c r="BD12">
        <v>0</v>
      </c>
      <c r="BE12">
        <v>85</v>
      </c>
      <c r="BF12">
        <v>414</v>
      </c>
      <c r="BG12">
        <v>331</v>
      </c>
      <c r="BH12">
        <v>168</v>
      </c>
      <c r="BI12">
        <v>130</v>
      </c>
      <c r="BJ12">
        <v>83</v>
      </c>
      <c r="BK12">
        <v>86</v>
      </c>
      <c r="BL12">
        <v>23</v>
      </c>
      <c r="BM12">
        <v>115</v>
      </c>
      <c r="BN12">
        <v>158</v>
      </c>
      <c r="BO12">
        <v>144</v>
      </c>
      <c r="BP12">
        <v>81</v>
      </c>
      <c r="BQ12">
        <v>131</v>
      </c>
      <c r="BR12">
        <v>153</v>
      </c>
      <c r="BS12">
        <v>163</v>
      </c>
      <c r="BT12">
        <v>37</v>
      </c>
      <c r="BU12">
        <v>52</v>
      </c>
      <c r="BV12">
        <v>34</v>
      </c>
      <c r="BW12">
        <v>103</v>
      </c>
      <c r="BX12">
        <v>330</v>
      </c>
      <c r="BY12">
        <v>332</v>
      </c>
      <c r="BZ12">
        <v>283</v>
      </c>
    </row>
    <row r="13" spans="1:78" x14ac:dyDescent="0.25">
      <c r="B13" s="7">
        <v>0.08</v>
      </c>
      <c r="C13" s="7">
        <v>0.08</v>
      </c>
      <c r="D13" s="7">
        <v>0.09</v>
      </c>
      <c r="E13" s="7">
        <v>0.11</v>
      </c>
      <c r="F13" s="7">
        <v>0.05</v>
      </c>
      <c r="G13" s="7">
        <v>0.1</v>
      </c>
      <c r="H13" s="7">
        <v>0.08</v>
      </c>
      <c r="I13" s="7">
        <v>0.08</v>
      </c>
      <c r="J13" s="7">
        <v>7.0000000000000007E-2</v>
      </c>
      <c r="K13" s="7">
        <v>0.09</v>
      </c>
      <c r="L13" s="7">
        <v>0.1</v>
      </c>
      <c r="M13" s="7">
        <v>0.09</v>
      </c>
      <c r="N13" s="7">
        <v>0.08</v>
      </c>
      <c r="O13" s="7">
        <v>0.06</v>
      </c>
      <c r="P13" s="7">
        <v>0.1</v>
      </c>
      <c r="Q13" s="7">
        <v>0.15</v>
      </c>
      <c r="R13" s="7">
        <v>7.0000000000000007E-2</v>
      </c>
      <c r="S13" s="7">
        <v>0.08</v>
      </c>
      <c r="T13" s="7">
        <v>0.06</v>
      </c>
      <c r="U13" s="7">
        <v>0.12</v>
      </c>
      <c r="V13" s="7">
        <v>0.08</v>
      </c>
      <c r="W13" s="7">
        <v>0.1</v>
      </c>
      <c r="X13" s="7">
        <v>7.0000000000000007E-2</v>
      </c>
      <c r="Y13" s="7">
        <v>0.08</v>
      </c>
      <c r="Z13" s="7">
        <v>0.08</v>
      </c>
      <c r="AA13" s="7">
        <v>0.08</v>
      </c>
      <c r="AB13" s="7">
        <v>0.08</v>
      </c>
      <c r="AC13" s="7">
        <v>0.08</v>
      </c>
      <c r="AD13" s="7">
        <v>0.09</v>
      </c>
      <c r="AE13" s="7">
        <v>0.06</v>
      </c>
      <c r="AF13" s="7">
        <v>0.09</v>
      </c>
      <c r="AG13" s="7">
        <v>0.08</v>
      </c>
      <c r="AH13" s="7">
        <v>0.11</v>
      </c>
      <c r="AI13" s="7">
        <v>0.08</v>
      </c>
      <c r="AJ13" s="7">
        <v>0.06</v>
      </c>
      <c r="AK13" s="7">
        <v>0.09</v>
      </c>
      <c r="AL13" s="7">
        <v>0.09</v>
      </c>
      <c r="AM13" s="7">
        <v>0.08</v>
      </c>
      <c r="AN13" s="7">
        <v>0.1</v>
      </c>
      <c r="AO13" s="7">
        <v>0.08</v>
      </c>
      <c r="AP13" s="7">
        <v>0.06</v>
      </c>
      <c r="AQ13" s="7">
        <v>0.1</v>
      </c>
      <c r="AR13" s="7">
        <v>0.05</v>
      </c>
      <c r="AS13" s="7">
        <v>0.09</v>
      </c>
      <c r="AT13" s="7">
        <v>0.14000000000000001</v>
      </c>
      <c r="AU13" s="7">
        <v>0.06</v>
      </c>
      <c r="AV13" s="7">
        <v>7.0000000000000007E-2</v>
      </c>
      <c r="AW13" s="7">
        <v>0.06</v>
      </c>
      <c r="AX13" s="7">
        <v>0.1</v>
      </c>
      <c r="AY13" s="7">
        <v>0.09</v>
      </c>
      <c r="AZ13" s="7">
        <v>0.05</v>
      </c>
      <c r="BA13" s="7">
        <v>0.11</v>
      </c>
      <c r="BB13" s="7">
        <v>0.09</v>
      </c>
      <c r="BC13" s="7">
        <v>0.09</v>
      </c>
      <c r="BD13" t="s">
        <v>108</v>
      </c>
      <c r="BE13" s="7">
        <v>0.09</v>
      </c>
      <c r="BF13" s="7">
        <v>0.08</v>
      </c>
      <c r="BG13" s="7">
        <v>0.1</v>
      </c>
      <c r="BH13" s="7">
        <v>0.06</v>
      </c>
      <c r="BI13" s="7">
        <v>0.1</v>
      </c>
      <c r="BJ13" s="7">
        <v>0.1</v>
      </c>
      <c r="BK13" s="7">
        <v>0.11</v>
      </c>
      <c r="BL13" s="7">
        <v>0.12</v>
      </c>
      <c r="BM13" s="7">
        <v>0.13</v>
      </c>
      <c r="BN13" s="7">
        <v>0.09</v>
      </c>
      <c r="BO13" s="7">
        <v>7.0000000000000007E-2</v>
      </c>
      <c r="BP13" s="7">
        <v>0.06</v>
      </c>
      <c r="BQ13" s="7">
        <v>0.13</v>
      </c>
      <c r="BR13" s="7">
        <v>0.1</v>
      </c>
      <c r="BS13" s="7">
        <v>0.11</v>
      </c>
      <c r="BT13" s="7">
        <v>0.08</v>
      </c>
      <c r="BU13" s="7">
        <v>0.1</v>
      </c>
      <c r="BV13" s="7">
        <v>0.12</v>
      </c>
      <c r="BW13" s="7">
        <v>0.14000000000000001</v>
      </c>
      <c r="BX13" s="7">
        <v>0.08</v>
      </c>
      <c r="BY13" s="7">
        <v>0.08</v>
      </c>
      <c r="BZ13" s="7">
        <v>0.08</v>
      </c>
    </row>
    <row r="14" spans="1:78" x14ac:dyDescent="0.25">
      <c r="A14" t="s">
        <v>55</v>
      </c>
      <c r="B14">
        <v>5461</v>
      </c>
      <c r="C14">
        <v>4642</v>
      </c>
      <c r="D14">
        <v>504</v>
      </c>
      <c r="E14">
        <v>315</v>
      </c>
      <c r="F14">
        <v>1109</v>
      </c>
      <c r="G14">
        <v>2788</v>
      </c>
      <c r="H14">
        <v>1564</v>
      </c>
      <c r="I14">
        <v>1339</v>
      </c>
      <c r="J14">
        <v>1759</v>
      </c>
      <c r="K14">
        <v>1103</v>
      </c>
      <c r="L14">
        <v>1260</v>
      </c>
      <c r="M14">
        <v>1501</v>
      </c>
      <c r="N14">
        <v>3202</v>
      </c>
      <c r="O14">
        <v>592</v>
      </c>
      <c r="P14">
        <v>166</v>
      </c>
      <c r="Q14">
        <v>804</v>
      </c>
      <c r="R14">
        <v>4657</v>
      </c>
      <c r="S14">
        <v>3365</v>
      </c>
      <c r="T14">
        <v>1155</v>
      </c>
      <c r="U14">
        <v>859</v>
      </c>
      <c r="V14">
        <v>4060</v>
      </c>
      <c r="W14">
        <v>543</v>
      </c>
      <c r="X14">
        <v>804</v>
      </c>
      <c r="Y14">
        <v>653</v>
      </c>
      <c r="Z14">
        <v>4808</v>
      </c>
      <c r="AA14">
        <v>5445</v>
      </c>
      <c r="AB14">
        <v>4792</v>
      </c>
      <c r="AC14">
        <v>652</v>
      </c>
      <c r="AD14">
        <v>4266</v>
      </c>
      <c r="AE14">
        <v>483</v>
      </c>
      <c r="AF14">
        <v>4272</v>
      </c>
      <c r="AG14">
        <v>845</v>
      </c>
      <c r="AH14">
        <v>33</v>
      </c>
      <c r="AI14">
        <v>3972</v>
      </c>
      <c r="AJ14">
        <v>515</v>
      </c>
      <c r="AK14">
        <v>886</v>
      </c>
      <c r="AL14">
        <v>2136</v>
      </c>
      <c r="AM14">
        <v>2614</v>
      </c>
      <c r="AN14">
        <v>53</v>
      </c>
      <c r="AO14">
        <v>639</v>
      </c>
      <c r="AP14">
        <v>554</v>
      </c>
      <c r="AQ14">
        <v>511</v>
      </c>
      <c r="AR14">
        <v>517</v>
      </c>
      <c r="AS14">
        <v>291</v>
      </c>
      <c r="AT14">
        <v>475</v>
      </c>
      <c r="AU14">
        <v>327</v>
      </c>
      <c r="AV14">
        <v>450</v>
      </c>
      <c r="AW14">
        <v>134</v>
      </c>
      <c r="AX14">
        <v>363</v>
      </c>
      <c r="AY14">
        <v>481</v>
      </c>
      <c r="AZ14">
        <v>392</v>
      </c>
      <c r="BA14">
        <v>259</v>
      </c>
      <c r="BB14">
        <v>397</v>
      </c>
      <c r="BC14">
        <v>283</v>
      </c>
      <c r="BD14">
        <v>26</v>
      </c>
      <c r="BE14">
        <v>810</v>
      </c>
      <c r="BF14">
        <v>4651</v>
      </c>
      <c r="BG14">
        <v>2957</v>
      </c>
      <c r="BH14">
        <v>2504</v>
      </c>
      <c r="BI14">
        <v>1168</v>
      </c>
      <c r="BJ14">
        <v>780</v>
      </c>
      <c r="BK14">
        <v>681</v>
      </c>
      <c r="BL14">
        <v>176</v>
      </c>
      <c r="BM14">
        <v>767</v>
      </c>
      <c r="BN14">
        <v>1515</v>
      </c>
      <c r="BO14">
        <v>2014</v>
      </c>
      <c r="BP14">
        <v>1165</v>
      </c>
      <c r="BQ14">
        <v>871</v>
      </c>
      <c r="BR14">
        <v>1412</v>
      </c>
      <c r="BS14">
        <v>1357</v>
      </c>
      <c r="BT14">
        <v>410</v>
      </c>
      <c r="BU14">
        <v>481</v>
      </c>
      <c r="BV14">
        <v>259</v>
      </c>
      <c r="BW14">
        <v>651</v>
      </c>
      <c r="BX14">
        <v>3661</v>
      </c>
      <c r="BY14">
        <v>3679</v>
      </c>
      <c r="BZ14">
        <v>3215</v>
      </c>
    </row>
    <row r="15" spans="1:78" x14ac:dyDescent="0.25">
      <c r="B15" s="7">
        <v>0.91</v>
      </c>
      <c r="C15" s="7">
        <v>0.92</v>
      </c>
      <c r="D15" s="7">
        <v>0.9</v>
      </c>
      <c r="E15" s="7">
        <v>0.89</v>
      </c>
      <c r="F15" s="7">
        <v>0.95</v>
      </c>
      <c r="G15" s="7">
        <v>0.9</v>
      </c>
      <c r="H15" s="7">
        <v>0.92</v>
      </c>
      <c r="I15" s="7">
        <v>0.92</v>
      </c>
      <c r="J15" s="7">
        <v>0.93</v>
      </c>
      <c r="K15" s="7">
        <v>0.9</v>
      </c>
      <c r="L15" s="7">
        <v>0.89</v>
      </c>
      <c r="M15" s="7">
        <v>0.91</v>
      </c>
      <c r="N15" s="7">
        <v>0.92</v>
      </c>
      <c r="O15" s="7">
        <v>0.92</v>
      </c>
      <c r="P15" s="7">
        <v>0.85</v>
      </c>
      <c r="Q15" s="7">
        <v>0.85</v>
      </c>
      <c r="R15" s="7">
        <v>0.92</v>
      </c>
      <c r="S15" s="7">
        <v>0.91</v>
      </c>
      <c r="T15" s="7">
        <v>0.94</v>
      </c>
      <c r="U15" s="7">
        <v>0.88</v>
      </c>
      <c r="V15" s="7">
        <v>0.91</v>
      </c>
      <c r="W15" s="7">
        <v>0.89</v>
      </c>
      <c r="X15" s="7">
        <v>0.93</v>
      </c>
      <c r="Y15" s="7">
        <v>0.91</v>
      </c>
      <c r="Z15" s="7">
        <v>0.91</v>
      </c>
      <c r="AA15" s="7">
        <v>0.91</v>
      </c>
      <c r="AB15" s="7">
        <v>0.91</v>
      </c>
      <c r="AC15" s="7">
        <v>0.91</v>
      </c>
      <c r="AD15" s="7">
        <v>0.91</v>
      </c>
      <c r="AE15" s="7">
        <v>0.92</v>
      </c>
      <c r="AF15" s="7">
        <v>0.91</v>
      </c>
      <c r="AG15" s="7">
        <v>0.92</v>
      </c>
      <c r="AH15" s="7">
        <v>0.86</v>
      </c>
      <c r="AI15" s="7">
        <v>0.91</v>
      </c>
      <c r="AJ15" s="7">
        <v>0.94</v>
      </c>
      <c r="AK15" s="7">
        <v>0.9</v>
      </c>
      <c r="AL15" s="7">
        <v>0.9</v>
      </c>
      <c r="AM15" s="7">
        <v>0.92</v>
      </c>
      <c r="AN15" s="7">
        <v>0.89</v>
      </c>
      <c r="AO15" s="7">
        <v>0.91</v>
      </c>
      <c r="AP15" s="7">
        <v>0.94</v>
      </c>
      <c r="AQ15" s="7">
        <v>0.9</v>
      </c>
      <c r="AR15" s="7">
        <v>0.95</v>
      </c>
      <c r="AS15" s="7">
        <v>0.91</v>
      </c>
      <c r="AT15" s="7">
        <v>0.86</v>
      </c>
      <c r="AU15" s="7">
        <v>0.94</v>
      </c>
      <c r="AV15" s="7">
        <v>0.92</v>
      </c>
      <c r="AW15" s="7">
        <v>0.94</v>
      </c>
      <c r="AX15" s="7">
        <v>0.89</v>
      </c>
      <c r="AY15" s="7">
        <v>0.9</v>
      </c>
      <c r="AZ15" s="7">
        <v>0.95</v>
      </c>
      <c r="BA15" s="7">
        <v>0.88</v>
      </c>
      <c r="BB15" s="7">
        <v>0.9</v>
      </c>
      <c r="BC15" s="7">
        <v>0.91</v>
      </c>
      <c r="BD15" s="7">
        <v>1</v>
      </c>
      <c r="BE15" s="7">
        <v>0.9</v>
      </c>
      <c r="BF15" s="7">
        <v>0.91</v>
      </c>
      <c r="BG15" s="7">
        <v>0.9</v>
      </c>
      <c r="BH15" s="7">
        <v>0.93</v>
      </c>
      <c r="BI15" s="7">
        <v>0.9</v>
      </c>
      <c r="BJ15" s="7">
        <v>0.9</v>
      </c>
      <c r="BK15" s="7">
        <v>0.89</v>
      </c>
      <c r="BL15" s="7">
        <v>0.88</v>
      </c>
      <c r="BM15" s="7">
        <v>0.87</v>
      </c>
      <c r="BN15" s="7">
        <v>0.9</v>
      </c>
      <c r="BO15" s="7">
        <v>0.93</v>
      </c>
      <c r="BP15" s="7">
        <v>0.93</v>
      </c>
      <c r="BQ15" s="7">
        <v>0.86</v>
      </c>
      <c r="BR15" s="7">
        <v>0.9</v>
      </c>
      <c r="BS15" s="7">
        <v>0.89</v>
      </c>
      <c r="BT15" s="7">
        <v>0.91</v>
      </c>
      <c r="BU15" s="7">
        <v>0.9</v>
      </c>
      <c r="BV15" s="7">
        <v>0.88</v>
      </c>
      <c r="BW15" s="7">
        <v>0.86</v>
      </c>
      <c r="BX15" s="7">
        <v>0.92</v>
      </c>
      <c r="BY15" s="7">
        <v>0.92</v>
      </c>
      <c r="BZ15" s="7">
        <v>0.92</v>
      </c>
    </row>
    <row r="16" spans="1:78" x14ac:dyDescent="0.25">
      <c r="A16" t="s">
        <v>40</v>
      </c>
      <c r="B16">
        <v>16</v>
      </c>
      <c r="C16">
        <v>9</v>
      </c>
      <c r="D16">
        <v>7</v>
      </c>
      <c r="E16">
        <v>0</v>
      </c>
      <c r="F16">
        <v>2</v>
      </c>
      <c r="G16">
        <v>5</v>
      </c>
      <c r="H16">
        <v>8</v>
      </c>
      <c r="I16">
        <v>0</v>
      </c>
      <c r="J16">
        <v>4</v>
      </c>
      <c r="K16">
        <v>5</v>
      </c>
      <c r="L16">
        <v>7</v>
      </c>
      <c r="M16">
        <v>1</v>
      </c>
      <c r="N16">
        <v>1</v>
      </c>
      <c r="O16">
        <v>13</v>
      </c>
      <c r="P16">
        <v>1</v>
      </c>
      <c r="Q16">
        <v>0</v>
      </c>
      <c r="R16">
        <v>16</v>
      </c>
      <c r="S16">
        <v>9</v>
      </c>
      <c r="T16">
        <v>3</v>
      </c>
      <c r="U16">
        <v>3</v>
      </c>
      <c r="V16">
        <v>4</v>
      </c>
      <c r="W16">
        <v>2</v>
      </c>
      <c r="X16">
        <v>2</v>
      </c>
      <c r="Y16">
        <v>2</v>
      </c>
      <c r="Z16">
        <v>14</v>
      </c>
      <c r="AA16">
        <v>16</v>
      </c>
      <c r="AB16">
        <v>14</v>
      </c>
      <c r="AC16">
        <v>3</v>
      </c>
      <c r="AD16">
        <v>6</v>
      </c>
      <c r="AE16">
        <v>1</v>
      </c>
      <c r="AF16">
        <v>12</v>
      </c>
      <c r="AG16">
        <v>1</v>
      </c>
      <c r="AH16">
        <v>0</v>
      </c>
      <c r="AI16">
        <v>10</v>
      </c>
      <c r="AJ16">
        <v>1</v>
      </c>
      <c r="AK16">
        <v>1</v>
      </c>
      <c r="AL16">
        <v>7</v>
      </c>
      <c r="AM16">
        <v>4</v>
      </c>
      <c r="AN16">
        <v>1</v>
      </c>
      <c r="AO16">
        <v>1</v>
      </c>
      <c r="AP16">
        <v>1</v>
      </c>
      <c r="AQ16">
        <v>0</v>
      </c>
      <c r="AR16">
        <v>2</v>
      </c>
      <c r="AS16">
        <v>0</v>
      </c>
      <c r="AT16">
        <v>1</v>
      </c>
      <c r="AU16">
        <v>0</v>
      </c>
      <c r="AV16">
        <v>3</v>
      </c>
      <c r="AW16">
        <v>0</v>
      </c>
      <c r="AX16">
        <v>7</v>
      </c>
      <c r="AY16">
        <v>0</v>
      </c>
      <c r="AZ16">
        <v>0</v>
      </c>
      <c r="BA16">
        <v>0</v>
      </c>
      <c r="BB16">
        <v>1</v>
      </c>
      <c r="BC16">
        <v>1</v>
      </c>
      <c r="BD16">
        <v>0</v>
      </c>
      <c r="BE16">
        <v>1</v>
      </c>
      <c r="BF16">
        <v>15</v>
      </c>
      <c r="BG16">
        <v>4</v>
      </c>
      <c r="BH16">
        <v>12</v>
      </c>
      <c r="BI16">
        <v>1</v>
      </c>
      <c r="BJ16">
        <v>1</v>
      </c>
      <c r="BK16">
        <v>1</v>
      </c>
      <c r="BL16">
        <v>0</v>
      </c>
      <c r="BM16">
        <v>1</v>
      </c>
      <c r="BN16">
        <v>3</v>
      </c>
      <c r="BO16">
        <v>3</v>
      </c>
      <c r="BP16">
        <v>10</v>
      </c>
      <c r="BQ16">
        <v>2</v>
      </c>
      <c r="BR16">
        <v>2</v>
      </c>
      <c r="BS16">
        <v>1</v>
      </c>
      <c r="BT16">
        <v>1</v>
      </c>
      <c r="BU16">
        <v>1</v>
      </c>
      <c r="BV16">
        <v>2</v>
      </c>
      <c r="BW16">
        <v>0</v>
      </c>
      <c r="BX16">
        <v>6</v>
      </c>
      <c r="BY16">
        <v>6</v>
      </c>
      <c r="BZ16">
        <v>4</v>
      </c>
    </row>
    <row r="17" spans="1:78" x14ac:dyDescent="0.25">
      <c r="B17">
        <v>0</v>
      </c>
      <c r="C17">
        <v>0</v>
      </c>
      <c r="D17" s="7">
        <v>0.01</v>
      </c>
      <c r="E17" t="s">
        <v>106</v>
      </c>
      <c r="F17">
        <v>0</v>
      </c>
      <c r="G17">
        <v>0</v>
      </c>
      <c r="H17">
        <v>0</v>
      </c>
      <c r="I17" t="s">
        <v>106</v>
      </c>
      <c r="J17">
        <v>0</v>
      </c>
      <c r="K17">
        <v>0</v>
      </c>
      <c r="L17">
        <v>0</v>
      </c>
      <c r="M17">
        <v>0</v>
      </c>
      <c r="N17">
        <v>0</v>
      </c>
      <c r="O17" s="7">
        <v>0.02</v>
      </c>
      <c r="P17">
        <v>0</v>
      </c>
      <c r="Q17" t="s">
        <v>106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106</v>
      </c>
      <c r="AI17">
        <v>0</v>
      </c>
      <c r="AJ17">
        <v>0</v>
      </c>
      <c r="AK17">
        <v>0</v>
      </c>
      <c r="AL17">
        <v>0</v>
      </c>
      <c r="AM17">
        <v>0</v>
      </c>
      <c r="AN17" s="7">
        <v>0.01</v>
      </c>
      <c r="AO17">
        <v>0</v>
      </c>
      <c r="AP17">
        <v>0</v>
      </c>
      <c r="AQ17" t="s">
        <v>106</v>
      </c>
      <c r="AR17">
        <v>0</v>
      </c>
      <c r="AS17" t="s">
        <v>106</v>
      </c>
      <c r="AT17">
        <v>0</v>
      </c>
      <c r="AU17" t="s">
        <v>106</v>
      </c>
      <c r="AV17" s="7">
        <v>0.01</v>
      </c>
      <c r="AW17" t="s">
        <v>106</v>
      </c>
      <c r="AX17" s="7">
        <v>0.02</v>
      </c>
      <c r="AY17" t="s">
        <v>106</v>
      </c>
      <c r="AZ17" t="s">
        <v>106</v>
      </c>
      <c r="BA17" t="s">
        <v>106</v>
      </c>
      <c r="BB17">
        <v>0</v>
      </c>
      <c r="BC17">
        <v>0</v>
      </c>
      <c r="BD17" t="s">
        <v>106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 t="s">
        <v>106</v>
      </c>
      <c r="BM17">
        <v>0</v>
      </c>
      <c r="BN17">
        <v>0</v>
      </c>
      <c r="BO17">
        <v>0</v>
      </c>
      <c r="BP17" s="7">
        <v>0.01</v>
      </c>
      <c r="BQ17">
        <v>0</v>
      </c>
      <c r="BR17">
        <v>0</v>
      </c>
      <c r="BS17">
        <v>0</v>
      </c>
      <c r="BT17">
        <v>0</v>
      </c>
      <c r="BU17">
        <v>0</v>
      </c>
      <c r="BV17" s="7">
        <v>0.01</v>
      </c>
      <c r="BW17" t="s">
        <v>106</v>
      </c>
      <c r="BX17">
        <v>0</v>
      </c>
      <c r="BY17">
        <v>0</v>
      </c>
      <c r="BZ17">
        <v>0</v>
      </c>
    </row>
    <row r="18" spans="1:78" x14ac:dyDescent="0.25">
      <c r="A18" t="s">
        <v>41</v>
      </c>
      <c r="B18">
        <v>11</v>
      </c>
      <c r="C18">
        <v>10</v>
      </c>
      <c r="D18">
        <v>0</v>
      </c>
      <c r="E18">
        <v>1</v>
      </c>
      <c r="F18">
        <v>4</v>
      </c>
      <c r="G18">
        <v>5</v>
      </c>
      <c r="H18">
        <v>2</v>
      </c>
      <c r="I18">
        <v>2</v>
      </c>
      <c r="J18">
        <v>3</v>
      </c>
      <c r="K18">
        <v>3</v>
      </c>
      <c r="L18">
        <v>4</v>
      </c>
      <c r="M18">
        <v>0</v>
      </c>
      <c r="N18">
        <v>3</v>
      </c>
      <c r="O18">
        <v>0</v>
      </c>
      <c r="P18">
        <v>7</v>
      </c>
      <c r="Q18">
        <v>2</v>
      </c>
      <c r="R18">
        <v>10</v>
      </c>
      <c r="S18">
        <v>8</v>
      </c>
      <c r="T18">
        <v>3</v>
      </c>
      <c r="U18">
        <v>0</v>
      </c>
      <c r="V18">
        <v>2</v>
      </c>
      <c r="W18">
        <v>1</v>
      </c>
      <c r="X18">
        <v>0</v>
      </c>
      <c r="Y18">
        <v>3</v>
      </c>
      <c r="Z18">
        <v>8</v>
      </c>
      <c r="AA18">
        <v>11</v>
      </c>
      <c r="AB18">
        <v>8</v>
      </c>
      <c r="AC18">
        <v>0</v>
      </c>
      <c r="AD18">
        <v>6</v>
      </c>
      <c r="AE18">
        <v>6</v>
      </c>
      <c r="AF18">
        <v>8</v>
      </c>
      <c r="AG18">
        <v>0</v>
      </c>
      <c r="AH18">
        <v>1</v>
      </c>
      <c r="AI18">
        <v>8</v>
      </c>
      <c r="AJ18">
        <v>1</v>
      </c>
      <c r="AK18">
        <v>2</v>
      </c>
      <c r="AL18">
        <v>2</v>
      </c>
      <c r="AM18">
        <v>5</v>
      </c>
      <c r="AN18">
        <v>0</v>
      </c>
      <c r="AO18">
        <v>5</v>
      </c>
      <c r="AP18">
        <v>0</v>
      </c>
      <c r="AQ18">
        <v>1</v>
      </c>
      <c r="AR18">
        <v>2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</v>
      </c>
      <c r="AZ18">
        <v>0</v>
      </c>
      <c r="BA18">
        <v>1</v>
      </c>
      <c r="BB18">
        <v>4</v>
      </c>
      <c r="BC18">
        <v>1</v>
      </c>
      <c r="BD18">
        <v>0</v>
      </c>
      <c r="BE18">
        <v>4</v>
      </c>
      <c r="BF18">
        <v>7</v>
      </c>
      <c r="BG18">
        <v>6</v>
      </c>
      <c r="BH18">
        <v>5</v>
      </c>
      <c r="BI18">
        <v>2</v>
      </c>
      <c r="BJ18">
        <v>3</v>
      </c>
      <c r="BK18">
        <v>0</v>
      </c>
      <c r="BL18">
        <v>0</v>
      </c>
      <c r="BM18">
        <v>1</v>
      </c>
      <c r="BN18">
        <v>5</v>
      </c>
      <c r="BO18">
        <v>3</v>
      </c>
      <c r="BP18">
        <v>2</v>
      </c>
      <c r="BQ18">
        <v>3</v>
      </c>
      <c r="BR18">
        <v>5</v>
      </c>
      <c r="BS18">
        <v>5</v>
      </c>
      <c r="BT18">
        <v>2</v>
      </c>
      <c r="BU18">
        <v>2</v>
      </c>
      <c r="BV18">
        <v>0</v>
      </c>
      <c r="BW18">
        <v>2</v>
      </c>
      <c r="BX18">
        <v>4</v>
      </c>
      <c r="BY18">
        <v>4</v>
      </c>
      <c r="BZ18">
        <v>2</v>
      </c>
    </row>
    <row r="19" spans="1:78" x14ac:dyDescent="0.25">
      <c r="B19">
        <v>0</v>
      </c>
      <c r="C19">
        <v>0</v>
      </c>
      <c r="D19" t="s">
        <v>106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 s="7">
        <v>0.04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 t="s">
        <v>106</v>
      </c>
      <c r="AD19">
        <v>0</v>
      </c>
      <c r="AE19" s="7">
        <v>0.01</v>
      </c>
      <c r="AF19">
        <v>0</v>
      </c>
      <c r="AG19" t="s">
        <v>106</v>
      </c>
      <c r="AH19" s="7">
        <v>0.03</v>
      </c>
      <c r="AI19">
        <v>0</v>
      </c>
      <c r="AJ19">
        <v>0</v>
      </c>
      <c r="AK19">
        <v>0</v>
      </c>
      <c r="AL19">
        <v>0</v>
      </c>
      <c r="AM19">
        <v>0</v>
      </c>
      <c r="AN19" t="s">
        <v>106</v>
      </c>
      <c r="AO19" s="7">
        <v>0.01</v>
      </c>
      <c r="AP19" t="s">
        <v>106</v>
      </c>
      <c r="AQ19">
        <v>0</v>
      </c>
      <c r="AR19">
        <v>0</v>
      </c>
      <c r="AS19" t="s">
        <v>106</v>
      </c>
      <c r="AT19" t="s">
        <v>106</v>
      </c>
      <c r="AU19" t="s">
        <v>106</v>
      </c>
      <c r="AV19" t="s">
        <v>106</v>
      </c>
      <c r="AW19" t="s">
        <v>106</v>
      </c>
      <c r="AX19" t="s">
        <v>106</v>
      </c>
      <c r="AY19" s="7">
        <v>0.01</v>
      </c>
      <c r="AZ19" t="s">
        <v>106</v>
      </c>
      <c r="BA19">
        <v>0</v>
      </c>
      <c r="BB19" s="7">
        <v>0.01</v>
      </c>
      <c r="BC19">
        <v>0</v>
      </c>
      <c r="BD19" t="s">
        <v>106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 t="s">
        <v>106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</row>
  </sheetData>
  <pageMargins left="0.7" right="0.7" top="0.75" bottom="0.75" header="0.3" footer="0.3"/>
  <pageSetup orientation="landscape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RowHeight="15" x14ac:dyDescent="0.25"/>
  <sheetData>
    <row r="1" spans="1:78" x14ac:dyDescent="0.25">
      <c r="A1" t="s">
        <v>1075</v>
      </c>
    </row>
    <row r="2" spans="1:78" x14ac:dyDescent="0.25">
      <c r="A2" t="s">
        <v>1077</v>
      </c>
    </row>
    <row r="3" spans="1:78" x14ac:dyDescent="0.25">
      <c r="A3" t="s">
        <v>1078</v>
      </c>
    </row>
    <row r="4" spans="1:78" x14ac:dyDescent="0.25">
      <c r="A4" t="s">
        <v>111</v>
      </c>
    </row>
    <row r="6" spans="1:78" x14ac:dyDescent="0.25">
      <c r="C6" t="s">
        <v>6</v>
      </c>
      <c r="F6" t="s">
        <v>7</v>
      </c>
      <c r="I6" t="s">
        <v>8</v>
      </c>
      <c r="M6" t="s">
        <v>9</v>
      </c>
      <c r="Q6" t="s">
        <v>10</v>
      </c>
      <c r="S6" t="s">
        <v>11</v>
      </c>
      <c r="V6" t="s">
        <v>12</v>
      </c>
      <c r="Y6" t="s">
        <v>13</v>
      </c>
      <c r="AC6" t="s">
        <v>14</v>
      </c>
      <c r="AF6" t="s">
        <v>15</v>
      </c>
      <c r="AI6" t="s">
        <v>16</v>
      </c>
      <c r="AL6" t="s">
        <v>17</v>
      </c>
      <c r="AP6" t="s">
        <v>18</v>
      </c>
      <c r="BE6" t="s">
        <v>19</v>
      </c>
      <c r="BG6" t="s">
        <v>20</v>
      </c>
      <c r="BI6" t="s">
        <v>21</v>
      </c>
      <c r="BM6" t="s">
        <v>22</v>
      </c>
      <c r="BQ6" t="s">
        <v>23</v>
      </c>
      <c r="BT6" t="s">
        <v>24</v>
      </c>
      <c r="BV6" t="s">
        <v>25</v>
      </c>
      <c r="BX6" t="s">
        <v>26</v>
      </c>
    </row>
    <row r="8" spans="1:78" x14ac:dyDescent="0.25">
      <c r="B8" t="s">
        <v>27</v>
      </c>
      <c r="C8" t="s">
        <v>28</v>
      </c>
      <c r="D8" t="s">
        <v>29</v>
      </c>
      <c r="E8" t="s">
        <v>30</v>
      </c>
      <c r="F8" t="s">
        <v>31</v>
      </c>
      <c r="G8" t="s">
        <v>32</v>
      </c>
      <c r="H8" t="s">
        <v>33</v>
      </c>
      <c r="I8" t="s">
        <v>34</v>
      </c>
      <c r="J8" t="s">
        <v>35</v>
      </c>
      <c r="K8" t="s">
        <v>36</v>
      </c>
      <c r="L8" t="s">
        <v>37</v>
      </c>
      <c r="M8" t="s">
        <v>38</v>
      </c>
      <c r="N8" t="s">
        <v>39</v>
      </c>
      <c r="O8" t="s">
        <v>40</v>
      </c>
      <c r="P8" t="s">
        <v>41</v>
      </c>
      <c r="Q8" t="s">
        <v>42</v>
      </c>
      <c r="R8" t="s">
        <v>43</v>
      </c>
      <c r="S8" t="s">
        <v>44</v>
      </c>
      <c r="T8" t="s">
        <v>45</v>
      </c>
      <c r="U8" t="s">
        <v>46</v>
      </c>
      <c r="V8" t="s">
        <v>47</v>
      </c>
      <c r="W8" t="s">
        <v>48</v>
      </c>
      <c r="X8" t="s">
        <v>49</v>
      </c>
      <c r="Y8" t="s">
        <v>50</v>
      </c>
      <c r="Z8" t="s">
        <v>51</v>
      </c>
      <c r="AA8" t="s">
        <v>52</v>
      </c>
      <c r="AB8" t="s">
        <v>53</v>
      </c>
      <c r="AC8" t="s">
        <v>54</v>
      </c>
      <c r="AD8" t="s">
        <v>55</v>
      </c>
      <c r="AE8" t="s">
        <v>41</v>
      </c>
      <c r="AF8" t="s">
        <v>56</v>
      </c>
      <c r="AG8" t="s">
        <v>57</v>
      </c>
      <c r="AH8" t="s">
        <v>58</v>
      </c>
      <c r="AI8" t="s">
        <v>59</v>
      </c>
      <c r="AJ8" t="s">
        <v>60</v>
      </c>
      <c r="AK8" t="s">
        <v>61</v>
      </c>
      <c r="AL8" t="s">
        <v>62</v>
      </c>
      <c r="AM8" t="s">
        <v>63</v>
      </c>
      <c r="AN8" t="s">
        <v>64</v>
      </c>
      <c r="AO8" t="s">
        <v>41</v>
      </c>
      <c r="AP8" t="s">
        <v>65</v>
      </c>
      <c r="AQ8" t="s">
        <v>66</v>
      </c>
      <c r="AR8" t="s">
        <v>67</v>
      </c>
      <c r="AS8" t="s">
        <v>68</v>
      </c>
      <c r="AT8" t="s">
        <v>69</v>
      </c>
      <c r="AU8" t="s">
        <v>70</v>
      </c>
      <c r="AV8" t="s">
        <v>71</v>
      </c>
      <c r="AW8" t="s">
        <v>72</v>
      </c>
      <c r="AX8" t="s">
        <v>73</v>
      </c>
      <c r="AY8" t="s">
        <v>74</v>
      </c>
      <c r="AZ8" t="s">
        <v>75</v>
      </c>
      <c r="BA8" t="s">
        <v>76</v>
      </c>
      <c r="BB8" t="s">
        <v>77</v>
      </c>
      <c r="BC8" t="s">
        <v>78</v>
      </c>
      <c r="BD8" t="s">
        <v>79</v>
      </c>
      <c r="BE8" t="s">
        <v>80</v>
      </c>
      <c r="BF8" t="s">
        <v>81</v>
      </c>
      <c r="BG8" t="s">
        <v>82</v>
      </c>
      <c r="BH8" t="s">
        <v>83</v>
      </c>
      <c r="BI8" t="s">
        <v>84</v>
      </c>
      <c r="BJ8" t="s">
        <v>85</v>
      </c>
      <c r="BK8" t="s">
        <v>86</v>
      </c>
      <c r="BL8" t="s">
        <v>87</v>
      </c>
      <c r="BM8" t="s">
        <v>88</v>
      </c>
      <c r="BN8" t="s">
        <v>89</v>
      </c>
      <c r="BO8" t="s">
        <v>90</v>
      </c>
      <c r="BP8" t="s">
        <v>91</v>
      </c>
      <c r="BQ8" t="s">
        <v>92</v>
      </c>
      <c r="BR8" t="s">
        <v>93</v>
      </c>
      <c r="BS8" t="s">
        <v>94</v>
      </c>
      <c r="BT8" t="s">
        <v>95</v>
      </c>
      <c r="BU8" t="s">
        <v>96</v>
      </c>
      <c r="BV8" t="s">
        <v>97</v>
      </c>
      <c r="BW8" t="s">
        <v>98</v>
      </c>
      <c r="BX8" t="s">
        <v>99</v>
      </c>
      <c r="BY8" t="s">
        <v>100</v>
      </c>
      <c r="BZ8" t="s">
        <v>101</v>
      </c>
    </row>
    <row r="10" spans="1:78" x14ac:dyDescent="0.25">
      <c r="A10" t="s">
        <v>102</v>
      </c>
      <c r="B10">
        <v>5956</v>
      </c>
      <c r="C10">
        <v>5057</v>
      </c>
      <c r="D10">
        <v>524</v>
      </c>
      <c r="E10">
        <v>375</v>
      </c>
      <c r="F10">
        <v>1147</v>
      </c>
      <c r="G10">
        <v>2679</v>
      </c>
      <c r="H10">
        <v>2130</v>
      </c>
      <c r="I10">
        <v>1171</v>
      </c>
      <c r="J10">
        <v>1551</v>
      </c>
      <c r="K10">
        <v>1139</v>
      </c>
      <c r="L10">
        <v>2095</v>
      </c>
      <c r="M10">
        <v>2093</v>
      </c>
      <c r="N10">
        <v>2995</v>
      </c>
      <c r="O10">
        <v>652</v>
      </c>
      <c r="P10">
        <v>216</v>
      </c>
      <c r="Q10">
        <v>1166</v>
      </c>
      <c r="R10">
        <v>4790</v>
      </c>
      <c r="S10">
        <v>3467</v>
      </c>
      <c r="T10">
        <v>1184</v>
      </c>
      <c r="U10">
        <v>1204</v>
      </c>
      <c r="V10">
        <v>4023</v>
      </c>
      <c r="W10">
        <v>686</v>
      </c>
      <c r="X10">
        <v>1170</v>
      </c>
      <c r="Y10">
        <v>743</v>
      </c>
      <c r="Z10">
        <v>5213</v>
      </c>
      <c r="AA10">
        <v>5939</v>
      </c>
      <c r="AB10">
        <v>5196</v>
      </c>
      <c r="AC10">
        <v>686</v>
      </c>
      <c r="AD10">
        <v>4671</v>
      </c>
      <c r="AE10">
        <v>529</v>
      </c>
      <c r="AF10">
        <v>4716</v>
      </c>
      <c r="AG10">
        <v>860</v>
      </c>
      <c r="AH10">
        <v>37</v>
      </c>
      <c r="AI10">
        <v>4135</v>
      </c>
      <c r="AJ10">
        <v>606</v>
      </c>
      <c r="AK10">
        <v>1087</v>
      </c>
      <c r="AL10">
        <v>2272</v>
      </c>
      <c r="AM10">
        <v>2861</v>
      </c>
      <c r="AN10">
        <v>57</v>
      </c>
      <c r="AO10">
        <v>742</v>
      </c>
      <c r="AP10">
        <v>569</v>
      </c>
      <c r="AQ10">
        <v>552</v>
      </c>
      <c r="AR10">
        <v>485</v>
      </c>
      <c r="AS10">
        <v>328</v>
      </c>
      <c r="AT10">
        <v>556</v>
      </c>
      <c r="AU10">
        <v>360</v>
      </c>
      <c r="AV10">
        <v>508</v>
      </c>
      <c r="AW10">
        <v>127</v>
      </c>
      <c r="AX10">
        <v>389</v>
      </c>
      <c r="AY10">
        <v>556</v>
      </c>
      <c r="AZ10">
        <v>411</v>
      </c>
      <c r="BA10">
        <v>301</v>
      </c>
      <c r="BB10">
        <v>465</v>
      </c>
      <c r="BC10">
        <v>324</v>
      </c>
      <c r="BD10">
        <v>25</v>
      </c>
      <c r="BE10">
        <v>860</v>
      </c>
      <c r="BF10">
        <v>5096</v>
      </c>
      <c r="BG10">
        <v>3195</v>
      </c>
      <c r="BH10">
        <v>2761</v>
      </c>
      <c r="BI10">
        <v>1163</v>
      </c>
      <c r="BJ10">
        <v>849</v>
      </c>
      <c r="BK10">
        <v>816</v>
      </c>
      <c r="BL10">
        <v>200</v>
      </c>
      <c r="BM10">
        <v>802</v>
      </c>
      <c r="BN10">
        <v>1630</v>
      </c>
      <c r="BO10">
        <v>2191</v>
      </c>
      <c r="BP10">
        <v>1333</v>
      </c>
      <c r="BQ10">
        <v>946</v>
      </c>
      <c r="BR10">
        <v>1451</v>
      </c>
      <c r="BS10">
        <v>1406</v>
      </c>
      <c r="BT10">
        <v>450</v>
      </c>
      <c r="BU10">
        <v>493</v>
      </c>
      <c r="BV10">
        <v>296</v>
      </c>
      <c r="BW10">
        <v>694</v>
      </c>
      <c r="BX10">
        <v>4057</v>
      </c>
      <c r="BY10">
        <v>4068</v>
      </c>
      <c r="BZ10">
        <v>3586</v>
      </c>
    </row>
    <row r="11" spans="1:78" x14ac:dyDescent="0.25">
      <c r="A11" t="s">
        <v>103</v>
      </c>
      <c r="B11">
        <v>5987</v>
      </c>
      <c r="C11">
        <v>5072</v>
      </c>
      <c r="D11">
        <v>559</v>
      </c>
      <c r="E11">
        <v>355</v>
      </c>
      <c r="F11">
        <v>1172</v>
      </c>
      <c r="G11">
        <v>3107</v>
      </c>
      <c r="H11">
        <v>1708</v>
      </c>
      <c r="I11">
        <v>1454</v>
      </c>
      <c r="J11">
        <v>1895</v>
      </c>
      <c r="K11">
        <v>1228</v>
      </c>
      <c r="L11">
        <v>1410</v>
      </c>
      <c r="M11">
        <v>1658</v>
      </c>
      <c r="N11">
        <v>3493</v>
      </c>
      <c r="O11">
        <v>642</v>
      </c>
      <c r="P11">
        <v>194</v>
      </c>
      <c r="Q11">
        <v>949</v>
      </c>
      <c r="R11">
        <v>5038</v>
      </c>
      <c r="S11">
        <v>3690</v>
      </c>
      <c r="T11">
        <v>1232</v>
      </c>
      <c r="U11">
        <v>976</v>
      </c>
      <c r="V11">
        <v>4440</v>
      </c>
      <c r="W11">
        <v>608</v>
      </c>
      <c r="X11">
        <v>869</v>
      </c>
      <c r="Y11">
        <v>717</v>
      </c>
      <c r="Z11">
        <v>5270</v>
      </c>
      <c r="AA11">
        <v>5970</v>
      </c>
      <c r="AB11">
        <v>5254</v>
      </c>
      <c r="AC11">
        <v>716</v>
      </c>
      <c r="AD11">
        <v>4681</v>
      </c>
      <c r="AE11">
        <v>523</v>
      </c>
      <c r="AF11">
        <v>4696</v>
      </c>
      <c r="AG11">
        <v>919</v>
      </c>
      <c r="AH11">
        <v>39</v>
      </c>
      <c r="AI11">
        <v>4351</v>
      </c>
      <c r="AJ11">
        <v>549</v>
      </c>
      <c r="AK11">
        <v>981</v>
      </c>
      <c r="AL11">
        <v>2362</v>
      </c>
      <c r="AM11">
        <v>2841</v>
      </c>
      <c r="AN11">
        <v>59</v>
      </c>
      <c r="AO11">
        <v>701</v>
      </c>
      <c r="AP11">
        <v>590</v>
      </c>
      <c r="AQ11">
        <v>567</v>
      </c>
      <c r="AR11">
        <v>546</v>
      </c>
      <c r="AS11">
        <v>318</v>
      </c>
      <c r="AT11">
        <v>555</v>
      </c>
      <c r="AU11">
        <v>348</v>
      </c>
      <c r="AV11">
        <v>490</v>
      </c>
      <c r="AW11">
        <v>143</v>
      </c>
      <c r="AX11">
        <v>410</v>
      </c>
      <c r="AY11">
        <v>534</v>
      </c>
      <c r="AZ11">
        <v>413</v>
      </c>
      <c r="BA11">
        <v>294</v>
      </c>
      <c r="BB11">
        <v>442</v>
      </c>
      <c r="BC11">
        <v>313</v>
      </c>
      <c r="BD11">
        <v>26</v>
      </c>
      <c r="BE11">
        <v>900</v>
      </c>
      <c r="BF11">
        <v>5087</v>
      </c>
      <c r="BG11">
        <v>3298</v>
      </c>
      <c r="BH11">
        <v>2689</v>
      </c>
      <c r="BI11">
        <v>1301</v>
      </c>
      <c r="BJ11">
        <v>867</v>
      </c>
      <c r="BK11">
        <v>768</v>
      </c>
      <c r="BL11">
        <v>199</v>
      </c>
      <c r="BM11">
        <v>884</v>
      </c>
      <c r="BN11">
        <v>1682</v>
      </c>
      <c r="BO11">
        <v>2164</v>
      </c>
      <c r="BP11">
        <v>1258</v>
      </c>
      <c r="BQ11">
        <v>1007</v>
      </c>
      <c r="BR11">
        <v>1572</v>
      </c>
      <c r="BS11">
        <v>1526</v>
      </c>
      <c r="BT11">
        <v>450</v>
      </c>
      <c r="BU11">
        <v>536</v>
      </c>
      <c r="BV11">
        <v>296</v>
      </c>
      <c r="BW11">
        <v>756</v>
      </c>
      <c r="BX11">
        <v>4001</v>
      </c>
      <c r="BY11">
        <v>4020</v>
      </c>
      <c r="BZ11">
        <v>3504</v>
      </c>
    </row>
    <row r="12" spans="1:78" x14ac:dyDescent="0.25">
      <c r="A12" t="s">
        <v>104</v>
      </c>
    </row>
    <row r="13" spans="1:78" x14ac:dyDescent="0.25">
      <c r="A13" t="s">
        <v>1079</v>
      </c>
      <c r="B13">
        <v>154</v>
      </c>
      <c r="C13">
        <v>131</v>
      </c>
      <c r="D13">
        <v>13</v>
      </c>
      <c r="E13">
        <v>9</v>
      </c>
      <c r="F13">
        <v>56</v>
      </c>
      <c r="G13">
        <v>72</v>
      </c>
      <c r="H13">
        <v>26</v>
      </c>
      <c r="I13">
        <v>10</v>
      </c>
      <c r="J13">
        <v>50</v>
      </c>
      <c r="K13">
        <v>19</v>
      </c>
      <c r="L13">
        <v>75</v>
      </c>
      <c r="M13">
        <v>154</v>
      </c>
      <c r="N13">
        <v>0</v>
      </c>
      <c r="O13">
        <v>0</v>
      </c>
      <c r="P13">
        <v>0</v>
      </c>
      <c r="Q13">
        <v>40</v>
      </c>
      <c r="R13">
        <v>114</v>
      </c>
      <c r="S13">
        <v>37</v>
      </c>
      <c r="T13">
        <v>57</v>
      </c>
      <c r="U13">
        <v>54</v>
      </c>
      <c r="V13">
        <v>101</v>
      </c>
      <c r="W13">
        <v>18</v>
      </c>
      <c r="X13">
        <v>34</v>
      </c>
      <c r="Y13">
        <v>20</v>
      </c>
      <c r="Z13">
        <v>134</v>
      </c>
      <c r="AA13">
        <v>152</v>
      </c>
      <c r="AB13">
        <v>132</v>
      </c>
      <c r="AC13">
        <v>24</v>
      </c>
      <c r="AD13">
        <v>104</v>
      </c>
      <c r="AE13">
        <v>23</v>
      </c>
      <c r="AF13">
        <v>123</v>
      </c>
      <c r="AG13">
        <v>14</v>
      </c>
      <c r="AH13">
        <v>2</v>
      </c>
      <c r="AI13">
        <v>63</v>
      </c>
      <c r="AJ13">
        <v>20</v>
      </c>
      <c r="AK13">
        <v>56</v>
      </c>
      <c r="AL13">
        <v>38</v>
      </c>
      <c r="AM13">
        <v>90</v>
      </c>
      <c r="AN13">
        <v>1</v>
      </c>
      <c r="AO13">
        <v>24</v>
      </c>
      <c r="AP13">
        <v>11</v>
      </c>
      <c r="AQ13">
        <v>17</v>
      </c>
      <c r="AR13">
        <v>15</v>
      </c>
      <c r="AS13">
        <v>4</v>
      </c>
      <c r="AT13">
        <v>12</v>
      </c>
      <c r="AU13">
        <v>6</v>
      </c>
      <c r="AV13">
        <v>14</v>
      </c>
      <c r="AW13">
        <v>1</v>
      </c>
      <c r="AX13">
        <v>13</v>
      </c>
      <c r="AY13">
        <v>14</v>
      </c>
      <c r="AZ13">
        <v>19</v>
      </c>
      <c r="BA13">
        <v>8</v>
      </c>
      <c r="BB13">
        <v>8</v>
      </c>
      <c r="BC13">
        <v>11</v>
      </c>
      <c r="BD13">
        <v>1</v>
      </c>
      <c r="BE13">
        <v>19</v>
      </c>
      <c r="BF13">
        <v>134</v>
      </c>
      <c r="BG13">
        <v>69</v>
      </c>
      <c r="BH13">
        <v>85</v>
      </c>
      <c r="BI13">
        <v>16</v>
      </c>
      <c r="BJ13">
        <v>19</v>
      </c>
      <c r="BK13">
        <v>26</v>
      </c>
      <c r="BL13">
        <v>2</v>
      </c>
      <c r="BM13">
        <v>13</v>
      </c>
      <c r="BN13">
        <v>37</v>
      </c>
      <c r="BO13">
        <v>55</v>
      </c>
      <c r="BP13">
        <v>50</v>
      </c>
      <c r="BQ13">
        <v>16</v>
      </c>
      <c r="BR13">
        <v>28</v>
      </c>
      <c r="BS13">
        <v>26</v>
      </c>
      <c r="BT13">
        <v>12</v>
      </c>
      <c r="BU13">
        <v>9</v>
      </c>
      <c r="BV13">
        <v>3</v>
      </c>
      <c r="BW13">
        <v>14</v>
      </c>
      <c r="BX13">
        <v>99</v>
      </c>
      <c r="BY13">
        <v>96</v>
      </c>
      <c r="BZ13">
        <v>92</v>
      </c>
    </row>
    <row r="14" spans="1:78" x14ac:dyDescent="0.25">
      <c r="B14" s="7">
        <v>0.03</v>
      </c>
      <c r="C14" s="7">
        <v>0.03</v>
      </c>
      <c r="D14" s="7">
        <v>0.02</v>
      </c>
      <c r="E14" s="7">
        <v>0.03</v>
      </c>
      <c r="F14" s="7">
        <v>0.05</v>
      </c>
      <c r="G14" s="7">
        <v>0.02</v>
      </c>
      <c r="H14" s="7">
        <v>0.02</v>
      </c>
      <c r="I14" s="7">
        <v>0.01</v>
      </c>
      <c r="J14" s="7">
        <v>0.03</v>
      </c>
      <c r="K14" s="7">
        <v>0.02</v>
      </c>
      <c r="L14" s="7">
        <v>0.05</v>
      </c>
      <c r="M14" s="7">
        <v>0.09</v>
      </c>
      <c r="N14" t="s">
        <v>108</v>
      </c>
      <c r="O14" t="s">
        <v>108</v>
      </c>
      <c r="P14" t="s">
        <v>108</v>
      </c>
      <c r="Q14" s="7">
        <v>0.04</v>
      </c>
      <c r="R14" s="7">
        <v>0.02</v>
      </c>
      <c r="S14" s="7">
        <v>0.01</v>
      </c>
      <c r="T14" s="7">
        <v>0.05</v>
      </c>
      <c r="U14" s="7">
        <v>0.06</v>
      </c>
      <c r="V14" s="7">
        <v>0.02</v>
      </c>
      <c r="W14" s="7">
        <v>0.03</v>
      </c>
      <c r="X14" s="7">
        <v>0.04</v>
      </c>
      <c r="Y14" s="7">
        <v>0.03</v>
      </c>
      <c r="Z14" s="7">
        <v>0.03</v>
      </c>
      <c r="AA14" s="7">
        <v>0.03</v>
      </c>
      <c r="AB14" s="7">
        <v>0.03</v>
      </c>
      <c r="AC14" s="7">
        <v>0.03</v>
      </c>
      <c r="AD14" s="7">
        <v>0.02</v>
      </c>
      <c r="AE14" s="7">
        <v>0.04</v>
      </c>
      <c r="AF14" s="7">
        <v>0.03</v>
      </c>
      <c r="AG14" s="7">
        <v>0.02</v>
      </c>
      <c r="AH14" s="7">
        <v>0.05</v>
      </c>
      <c r="AI14" s="7">
        <v>0.01</v>
      </c>
      <c r="AJ14" s="7">
        <v>0.04</v>
      </c>
      <c r="AK14" s="7">
        <v>0.06</v>
      </c>
      <c r="AL14" s="7">
        <v>0.02</v>
      </c>
      <c r="AM14" s="7">
        <v>0.03</v>
      </c>
      <c r="AN14" s="7">
        <v>0.01</v>
      </c>
      <c r="AO14" s="7">
        <v>0.03</v>
      </c>
      <c r="AP14" s="7">
        <v>0.02</v>
      </c>
      <c r="AQ14" s="7">
        <v>0.03</v>
      </c>
      <c r="AR14" s="7">
        <v>0.03</v>
      </c>
      <c r="AS14" s="7">
        <v>0.01</v>
      </c>
      <c r="AT14" s="7">
        <v>0.02</v>
      </c>
      <c r="AU14" s="7">
        <v>0.02</v>
      </c>
      <c r="AV14" s="7">
        <v>0.03</v>
      </c>
      <c r="AW14" s="7">
        <v>0.01</v>
      </c>
      <c r="AX14" s="7">
        <v>0.03</v>
      </c>
      <c r="AY14" s="7">
        <v>0.03</v>
      </c>
      <c r="AZ14" s="7">
        <v>0.05</v>
      </c>
      <c r="BA14" s="7">
        <v>0.03</v>
      </c>
      <c r="BB14" s="7">
        <v>0.02</v>
      </c>
      <c r="BC14" s="7">
        <v>0.04</v>
      </c>
      <c r="BD14" s="7">
        <v>0.03</v>
      </c>
      <c r="BE14" s="7">
        <v>0.02</v>
      </c>
      <c r="BF14" s="7">
        <v>0.03</v>
      </c>
      <c r="BG14" s="7">
        <v>0.02</v>
      </c>
      <c r="BH14" s="7">
        <v>0.03</v>
      </c>
      <c r="BI14" s="7">
        <v>0.01</v>
      </c>
      <c r="BJ14" s="7">
        <v>0.02</v>
      </c>
      <c r="BK14" s="7">
        <v>0.03</v>
      </c>
      <c r="BL14" s="7">
        <v>0.01</v>
      </c>
      <c r="BM14" s="7">
        <v>0.01</v>
      </c>
      <c r="BN14" s="7">
        <v>0.02</v>
      </c>
      <c r="BO14" s="7">
        <v>0.03</v>
      </c>
      <c r="BP14" s="7">
        <v>0.04</v>
      </c>
      <c r="BQ14" s="7">
        <v>0.02</v>
      </c>
      <c r="BR14" s="7">
        <v>0.02</v>
      </c>
      <c r="BS14" s="7">
        <v>0.02</v>
      </c>
      <c r="BT14" s="7">
        <v>0.03</v>
      </c>
      <c r="BU14" s="7">
        <v>0.02</v>
      </c>
      <c r="BV14" s="7">
        <v>0.01</v>
      </c>
      <c r="BW14" s="7">
        <v>0.02</v>
      </c>
      <c r="BX14" s="7">
        <v>0.02</v>
      </c>
      <c r="BY14" s="7">
        <v>0.02</v>
      </c>
      <c r="BZ14" s="7">
        <v>0.03</v>
      </c>
    </row>
    <row r="15" spans="1:78" x14ac:dyDescent="0.25">
      <c r="A15" t="s">
        <v>1080</v>
      </c>
      <c r="B15">
        <v>482</v>
      </c>
      <c r="C15">
        <v>398</v>
      </c>
      <c r="D15">
        <v>54</v>
      </c>
      <c r="E15">
        <v>31</v>
      </c>
      <c r="F15">
        <v>100</v>
      </c>
      <c r="G15">
        <v>166</v>
      </c>
      <c r="H15">
        <v>216</v>
      </c>
      <c r="I15">
        <v>19</v>
      </c>
      <c r="J15">
        <v>84</v>
      </c>
      <c r="K15">
        <v>89</v>
      </c>
      <c r="L15">
        <v>290</v>
      </c>
      <c r="M15">
        <v>482</v>
      </c>
      <c r="N15">
        <v>0</v>
      </c>
      <c r="O15">
        <v>0</v>
      </c>
      <c r="P15">
        <v>0</v>
      </c>
      <c r="Q15">
        <v>165</v>
      </c>
      <c r="R15">
        <v>317</v>
      </c>
      <c r="S15">
        <v>159</v>
      </c>
      <c r="T15">
        <v>111</v>
      </c>
      <c r="U15">
        <v>200</v>
      </c>
      <c r="V15">
        <v>236</v>
      </c>
      <c r="W15">
        <v>69</v>
      </c>
      <c r="X15">
        <v>170</v>
      </c>
      <c r="Y15">
        <v>83</v>
      </c>
      <c r="Z15">
        <v>398</v>
      </c>
      <c r="AA15">
        <v>482</v>
      </c>
      <c r="AB15">
        <v>398</v>
      </c>
      <c r="AC15">
        <v>55</v>
      </c>
      <c r="AD15">
        <v>377</v>
      </c>
      <c r="AE15">
        <v>48</v>
      </c>
      <c r="AF15">
        <v>389</v>
      </c>
      <c r="AG15">
        <v>59</v>
      </c>
      <c r="AH15">
        <v>3</v>
      </c>
      <c r="AI15">
        <v>243</v>
      </c>
      <c r="AJ15">
        <v>60</v>
      </c>
      <c r="AK15">
        <v>153</v>
      </c>
      <c r="AL15">
        <v>139</v>
      </c>
      <c r="AM15">
        <v>277</v>
      </c>
      <c r="AN15">
        <v>4</v>
      </c>
      <c r="AO15">
        <v>61</v>
      </c>
      <c r="AP15">
        <v>32</v>
      </c>
      <c r="AQ15">
        <v>71</v>
      </c>
      <c r="AR15">
        <v>25</v>
      </c>
      <c r="AS15">
        <v>27</v>
      </c>
      <c r="AT15">
        <v>47</v>
      </c>
      <c r="AU15">
        <v>20</v>
      </c>
      <c r="AV15">
        <v>42</v>
      </c>
      <c r="AW15">
        <v>13</v>
      </c>
      <c r="AX15">
        <v>39</v>
      </c>
      <c r="AY15">
        <v>45</v>
      </c>
      <c r="AZ15">
        <v>22</v>
      </c>
      <c r="BA15">
        <v>20</v>
      </c>
      <c r="BB15">
        <v>45</v>
      </c>
      <c r="BC15">
        <v>30</v>
      </c>
      <c r="BD15">
        <v>1</v>
      </c>
      <c r="BE15">
        <v>65</v>
      </c>
      <c r="BF15">
        <v>416</v>
      </c>
      <c r="BG15">
        <v>221</v>
      </c>
      <c r="BH15">
        <v>260</v>
      </c>
      <c r="BI15">
        <v>54</v>
      </c>
      <c r="BJ15">
        <v>61</v>
      </c>
      <c r="BK15">
        <v>76</v>
      </c>
      <c r="BL15">
        <v>20</v>
      </c>
      <c r="BM15">
        <v>33</v>
      </c>
      <c r="BN15">
        <v>111</v>
      </c>
      <c r="BO15">
        <v>209</v>
      </c>
      <c r="BP15">
        <v>129</v>
      </c>
      <c r="BQ15">
        <v>36</v>
      </c>
      <c r="BR15">
        <v>67</v>
      </c>
      <c r="BS15">
        <v>62</v>
      </c>
      <c r="BT15">
        <v>49</v>
      </c>
      <c r="BU15">
        <v>22</v>
      </c>
      <c r="BV15">
        <v>13</v>
      </c>
      <c r="BW15">
        <v>23</v>
      </c>
      <c r="BX15">
        <v>348</v>
      </c>
      <c r="BY15">
        <v>344</v>
      </c>
      <c r="BZ15">
        <v>316</v>
      </c>
    </row>
    <row r="16" spans="1:78" x14ac:dyDescent="0.25">
      <c r="B16" s="7">
        <v>0.08</v>
      </c>
      <c r="C16" s="7">
        <v>0.08</v>
      </c>
      <c r="D16" s="7">
        <v>0.1</v>
      </c>
      <c r="E16" s="7">
        <v>0.09</v>
      </c>
      <c r="F16" s="7">
        <v>0.09</v>
      </c>
      <c r="G16" s="7">
        <v>0.05</v>
      </c>
      <c r="H16" s="7">
        <v>0.13</v>
      </c>
      <c r="I16" s="7">
        <v>0.01</v>
      </c>
      <c r="J16" s="7">
        <v>0.04</v>
      </c>
      <c r="K16" s="7">
        <v>7.0000000000000007E-2</v>
      </c>
      <c r="L16" s="7">
        <v>0.21</v>
      </c>
      <c r="M16" s="7">
        <v>0.28999999999999998</v>
      </c>
      <c r="N16" t="s">
        <v>108</v>
      </c>
      <c r="O16" t="s">
        <v>108</v>
      </c>
      <c r="P16" t="s">
        <v>108</v>
      </c>
      <c r="Q16" s="7">
        <v>0.17</v>
      </c>
      <c r="R16" s="7">
        <v>0.06</v>
      </c>
      <c r="S16" s="7">
        <v>0.04</v>
      </c>
      <c r="T16" s="7">
        <v>0.09</v>
      </c>
      <c r="U16" s="7">
        <v>0.2</v>
      </c>
      <c r="V16" s="7">
        <v>0.05</v>
      </c>
      <c r="W16" s="7">
        <v>0.11</v>
      </c>
      <c r="X16" s="7">
        <v>0.2</v>
      </c>
      <c r="Y16" s="7">
        <v>0.12</v>
      </c>
      <c r="Z16" s="7">
        <v>0.08</v>
      </c>
      <c r="AA16" s="7">
        <v>0.08</v>
      </c>
      <c r="AB16" s="7">
        <v>0.08</v>
      </c>
      <c r="AC16" s="7">
        <v>0.08</v>
      </c>
      <c r="AD16" s="7">
        <v>0.08</v>
      </c>
      <c r="AE16" s="7">
        <v>0.09</v>
      </c>
      <c r="AF16" s="7">
        <v>0.08</v>
      </c>
      <c r="AG16" s="7">
        <v>0.06</v>
      </c>
      <c r="AH16" s="7">
        <v>7.0000000000000007E-2</v>
      </c>
      <c r="AI16" s="7">
        <v>0.06</v>
      </c>
      <c r="AJ16" s="7">
        <v>0.11</v>
      </c>
      <c r="AK16" s="7">
        <v>0.16</v>
      </c>
      <c r="AL16" s="7">
        <v>0.06</v>
      </c>
      <c r="AM16" s="7">
        <v>0.1</v>
      </c>
      <c r="AN16" s="7">
        <v>7.0000000000000007E-2</v>
      </c>
      <c r="AO16" s="7">
        <v>0.09</v>
      </c>
      <c r="AP16" s="7">
        <v>0.05</v>
      </c>
      <c r="AQ16" s="7">
        <v>0.13</v>
      </c>
      <c r="AR16" s="7">
        <v>0.05</v>
      </c>
      <c r="AS16" s="7">
        <v>0.09</v>
      </c>
      <c r="AT16" s="7">
        <v>0.09</v>
      </c>
      <c r="AU16" s="7">
        <v>0.06</v>
      </c>
      <c r="AV16" s="7">
        <v>0.09</v>
      </c>
      <c r="AW16" s="7">
        <v>0.09</v>
      </c>
      <c r="AX16" s="7">
        <v>0.1</v>
      </c>
      <c r="AY16" s="7">
        <v>0.09</v>
      </c>
      <c r="AZ16" s="7">
        <v>0.05</v>
      </c>
      <c r="BA16" s="7">
        <v>7.0000000000000007E-2</v>
      </c>
      <c r="BB16" s="7">
        <v>0.1</v>
      </c>
      <c r="BC16" s="7">
        <v>0.1</v>
      </c>
      <c r="BD16" s="7">
        <v>0.05</v>
      </c>
      <c r="BE16" s="7">
        <v>7.0000000000000007E-2</v>
      </c>
      <c r="BF16" s="7">
        <v>0.08</v>
      </c>
      <c r="BG16" s="7">
        <v>7.0000000000000007E-2</v>
      </c>
      <c r="BH16" s="7">
        <v>0.1</v>
      </c>
      <c r="BI16" s="7">
        <v>0.04</v>
      </c>
      <c r="BJ16" s="7">
        <v>7.0000000000000007E-2</v>
      </c>
      <c r="BK16" s="7">
        <v>0.1</v>
      </c>
      <c r="BL16" s="7">
        <v>0.1</v>
      </c>
      <c r="BM16" s="7">
        <v>0.04</v>
      </c>
      <c r="BN16" s="7">
        <v>7.0000000000000007E-2</v>
      </c>
      <c r="BO16" s="7">
        <v>0.1</v>
      </c>
      <c r="BP16" s="7">
        <v>0.1</v>
      </c>
      <c r="BQ16" s="7">
        <v>0.04</v>
      </c>
      <c r="BR16" s="7">
        <v>0.04</v>
      </c>
      <c r="BS16" s="7">
        <v>0.04</v>
      </c>
      <c r="BT16" s="7">
        <v>0.11</v>
      </c>
      <c r="BU16" s="7">
        <v>0.04</v>
      </c>
      <c r="BV16" s="7">
        <v>0.05</v>
      </c>
      <c r="BW16" s="7">
        <v>0.03</v>
      </c>
      <c r="BX16" s="7">
        <v>0.09</v>
      </c>
      <c r="BY16" s="7">
        <v>0.09</v>
      </c>
      <c r="BZ16" s="7">
        <v>0.09</v>
      </c>
    </row>
    <row r="17" spans="1:78" x14ac:dyDescent="0.25">
      <c r="A17" t="s">
        <v>1081</v>
      </c>
      <c r="B17">
        <v>684</v>
      </c>
      <c r="C17">
        <v>547</v>
      </c>
      <c r="D17">
        <v>95</v>
      </c>
      <c r="E17">
        <v>41</v>
      </c>
      <c r="F17">
        <v>133</v>
      </c>
      <c r="G17">
        <v>273</v>
      </c>
      <c r="H17">
        <v>278</v>
      </c>
      <c r="I17">
        <v>56</v>
      </c>
      <c r="J17">
        <v>202</v>
      </c>
      <c r="K17">
        <v>169</v>
      </c>
      <c r="L17">
        <v>257</v>
      </c>
      <c r="M17">
        <v>684</v>
      </c>
      <c r="N17">
        <v>0</v>
      </c>
      <c r="O17">
        <v>0</v>
      </c>
      <c r="P17">
        <v>0</v>
      </c>
      <c r="Q17">
        <v>182</v>
      </c>
      <c r="R17">
        <v>502</v>
      </c>
      <c r="S17">
        <v>341</v>
      </c>
      <c r="T17">
        <v>151</v>
      </c>
      <c r="U17">
        <v>171</v>
      </c>
      <c r="V17">
        <v>434</v>
      </c>
      <c r="W17">
        <v>89</v>
      </c>
      <c r="X17">
        <v>160</v>
      </c>
      <c r="Y17">
        <v>100</v>
      </c>
      <c r="Z17">
        <v>584</v>
      </c>
      <c r="AA17">
        <v>681</v>
      </c>
      <c r="AB17">
        <v>581</v>
      </c>
      <c r="AC17">
        <v>89</v>
      </c>
      <c r="AD17">
        <v>539</v>
      </c>
      <c r="AE17">
        <v>51</v>
      </c>
      <c r="AF17">
        <v>567</v>
      </c>
      <c r="AG17">
        <v>80</v>
      </c>
      <c r="AH17">
        <v>4</v>
      </c>
      <c r="AI17">
        <v>456</v>
      </c>
      <c r="AJ17">
        <v>77</v>
      </c>
      <c r="AK17">
        <v>145</v>
      </c>
      <c r="AL17">
        <v>250</v>
      </c>
      <c r="AM17">
        <v>348</v>
      </c>
      <c r="AN17">
        <v>7</v>
      </c>
      <c r="AO17">
        <v>77</v>
      </c>
      <c r="AP17">
        <v>58</v>
      </c>
      <c r="AQ17">
        <v>76</v>
      </c>
      <c r="AR17">
        <v>37</v>
      </c>
      <c r="AS17">
        <v>26</v>
      </c>
      <c r="AT17">
        <v>71</v>
      </c>
      <c r="AU17">
        <v>23</v>
      </c>
      <c r="AV17">
        <v>49</v>
      </c>
      <c r="AW17">
        <v>34</v>
      </c>
      <c r="AX17">
        <v>60</v>
      </c>
      <c r="AY17">
        <v>60</v>
      </c>
      <c r="AZ17">
        <v>47</v>
      </c>
      <c r="BA17">
        <v>35</v>
      </c>
      <c r="BB17">
        <v>58</v>
      </c>
      <c r="BC17">
        <v>46</v>
      </c>
      <c r="BD17">
        <v>3</v>
      </c>
      <c r="BE17">
        <v>76</v>
      </c>
      <c r="BF17">
        <v>608</v>
      </c>
      <c r="BG17">
        <v>357</v>
      </c>
      <c r="BH17">
        <v>327</v>
      </c>
      <c r="BI17">
        <v>97</v>
      </c>
      <c r="BJ17">
        <v>96</v>
      </c>
      <c r="BK17">
        <v>125</v>
      </c>
      <c r="BL17">
        <v>22</v>
      </c>
      <c r="BM17">
        <v>74</v>
      </c>
      <c r="BN17">
        <v>192</v>
      </c>
      <c r="BO17">
        <v>262</v>
      </c>
      <c r="BP17">
        <v>156</v>
      </c>
      <c r="BQ17">
        <v>105</v>
      </c>
      <c r="BR17">
        <v>140</v>
      </c>
      <c r="BS17">
        <v>137</v>
      </c>
      <c r="BT17">
        <v>42</v>
      </c>
      <c r="BU17">
        <v>43</v>
      </c>
      <c r="BV17">
        <v>41</v>
      </c>
      <c r="BW17">
        <v>72</v>
      </c>
      <c r="BX17">
        <v>471</v>
      </c>
      <c r="BY17">
        <v>474</v>
      </c>
      <c r="BZ17">
        <v>423</v>
      </c>
    </row>
    <row r="18" spans="1:78" x14ac:dyDescent="0.25">
      <c r="B18" s="7">
        <v>0.11</v>
      </c>
      <c r="C18" s="7">
        <v>0.11</v>
      </c>
      <c r="D18" s="7">
        <v>0.17</v>
      </c>
      <c r="E18" s="7">
        <v>0.12</v>
      </c>
      <c r="F18" s="7">
        <v>0.11</v>
      </c>
      <c r="G18" s="7">
        <v>0.09</v>
      </c>
      <c r="H18" s="7">
        <v>0.16</v>
      </c>
      <c r="I18" s="7">
        <v>0.04</v>
      </c>
      <c r="J18" s="7">
        <v>0.11</v>
      </c>
      <c r="K18" s="7">
        <v>0.14000000000000001</v>
      </c>
      <c r="L18" s="7">
        <v>0.18</v>
      </c>
      <c r="M18" s="7">
        <v>0.41</v>
      </c>
      <c r="N18" t="s">
        <v>108</v>
      </c>
      <c r="O18" t="s">
        <v>108</v>
      </c>
      <c r="P18" t="s">
        <v>108</v>
      </c>
      <c r="Q18" s="7">
        <v>0.19</v>
      </c>
      <c r="R18" s="7">
        <v>0.1</v>
      </c>
      <c r="S18" s="7">
        <v>0.09</v>
      </c>
      <c r="T18" s="7">
        <v>0.12</v>
      </c>
      <c r="U18" s="7">
        <v>0.18</v>
      </c>
      <c r="V18" s="7">
        <v>0.1</v>
      </c>
      <c r="W18" s="7">
        <v>0.15</v>
      </c>
      <c r="X18" s="7">
        <v>0.18</v>
      </c>
      <c r="Y18" s="7">
        <v>0.14000000000000001</v>
      </c>
      <c r="Z18" s="7">
        <v>0.11</v>
      </c>
      <c r="AA18" s="7">
        <v>0.11</v>
      </c>
      <c r="AB18" s="7">
        <v>0.11</v>
      </c>
      <c r="AC18" s="7">
        <v>0.12</v>
      </c>
      <c r="AD18" s="7">
        <v>0.12</v>
      </c>
      <c r="AE18" s="7">
        <v>0.1</v>
      </c>
      <c r="AF18" s="7">
        <v>0.12</v>
      </c>
      <c r="AG18" s="7">
        <v>0.09</v>
      </c>
      <c r="AH18" s="7">
        <v>0.11</v>
      </c>
      <c r="AI18" s="7">
        <v>0.1</v>
      </c>
      <c r="AJ18" s="7">
        <v>0.14000000000000001</v>
      </c>
      <c r="AK18" s="7">
        <v>0.15</v>
      </c>
      <c r="AL18" s="7">
        <v>0.11</v>
      </c>
      <c r="AM18" s="7">
        <v>0.12</v>
      </c>
      <c r="AN18" s="7">
        <v>0.13</v>
      </c>
      <c r="AO18" s="7">
        <v>0.11</v>
      </c>
      <c r="AP18" s="7">
        <v>0.1</v>
      </c>
      <c r="AQ18" s="7">
        <v>0.13</v>
      </c>
      <c r="AR18" s="7">
        <v>7.0000000000000007E-2</v>
      </c>
      <c r="AS18" s="7">
        <v>0.08</v>
      </c>
      <c r="AT18" s="7">
        <v>0.13</v>
      </c>
      <c r="AU18" s="7">
        <v>7.0000000000000007E-2</v>
      </c>
      <c r="AV18" s="7">
        <v>0.1</v>
      </c>
      <c r="AW18" s="7">
        <v>0.24</v>
      </c>
      <c r="AX18" s="7">
        <v>0.15</v>
      </c>
      <c r="AY18" s="7">
        <v>0.11</v>
      </c>
      <c r="AZ18" s="7">
        <v>0.11</v>
      </c>
      <c r="BA18" s="7">
        <v>0.12</v>
      </c>
      <c r="BB18" s="7">
        <v>0.13</v>
      </c>
      <c r="BC18" s="7">
        <v>0.15</v>
      </c>
      <c r="BD18" s="7">
        <v>0.12</v>
      </c>
      <c r="BE18" s="7">
        <v>0.08</v>
      </c>
      <c r="BF18" s="7">
        <v>0.12</v>
      </c>
      <c r="BG18" s="7">
        <v>0.11</v>
      </c>
      <c r="BH18" s="7">
        <v>0.12</v>
      </c>
      <c r="BI18" s="7">
        <v>7.0000000000000007E-2</v>
      </c>
      <c r="BJ18" s="7">
        <v>0.11</v>
      </c>
      <c r="BK18" s="7">
        <v>0.16</v>
      </c>
      <c r="BL18" s="7">
        <v>0.11</v>
      </c>
      <c r="BM18" s="7">
        <v>0.08</v>
      </c>
      <c r="BN18" s="7">
        <v>0.11</v>
      </c>
      <c r="BO18" s="7">
        <v>0.12</v>
      </c>
      <c r="BP18" s="7">
        <v>0.12</v>
      </c>
      <c r="BQ18" s="7">
        <v>0.1</v>
      </c>
      <c r="BR18" s="7">
        <v>0.09</v>
      </c>
      <c r="BS18" s="7">
        <v>0.09</v>
      </c>
      <c r="BT18" s="7">
        <v>0.09</v>
      </c>
      <c r="BU18" s="7">
        <v>0.08</v>
      </c>
      <c r="BV18" s="7">
        <v>0.14000000000000001</v>
      </c>
      <c r="BW18" s="7">
        <v>0.1</v>
      </c>
      <c r="BX18" s="7">
        <v>0.12</v>
      </c>
      <c r="BY18" s="7">
        <v>0.12</v>
      </c>
      <c r="BZ18" s="7">
        <v>0.12</v>
      </c>
    </row>
    <row r="19" spans="1:78" x14ac:dyDescent="0.25">
      <c r="A19" t="s">
        <v>1082</v>
      </c>
      <c r="B19">
        <v>409</v>
      </c>
      <c r="C19">
        <v>347</v>
      </c>
      <c r="D19">
        <v>33</v>
      </c>
      <c r="E19">
        <v>29</v>
      </c>
      <c r="F19">
        <v>80</v>
      </c>
      <c r="G19">
        <v>196</v>
      </c>
      <c r="H19">
        <v>132</v>
      </c>
      <c r="I19">
        <v>59</v>
      </c>
      <c r="J19">
        <v>125</v>
      </c>
      <c r="K19">
        <v>111</v>
      </c>
      <c r="L19">
        <v>114</v>
      </c>
      <c r="M19">
        <v>0</v>
      </c>
      <c r="N19">
        <v>409</v>
      </c>
      <c r="O19">
        <v>0</v>
      </c>
      <c r="P19">
        <v>0</v>
      </c>
      <c r="Q19">
        <v>74</v>
      </c>
      <c r="R19">
        <v>335</v>
      </c>
      <c r="S19">
        <v>235</v>
      </c>
      <c r="T19">
        <v>95</v>
      </c>
      <c r="U19">
        <v>74</v>
      </c>
      <c r="V19">
        <v>303</v>
      </c>
      <c r="W19">
        <v>52</v>
      </c>
      <c r="X19">
        <v>52</v>
      </c>
      <c r="Y19">
        <v>54</v>
      </c>
      <c r="Z19">
        <v>355</v>
      </c>
      <c r="AA19">
        <v>407</v>
      </c>
      <c r="AB19">
        <v>354</v>
      </c>
      <c r="AC19">
        <v>56</v>
      </c>
      <c r="AD19">
        <v>326</v>
      </c>
      <c r="AE19">
        <v>24</v>
      </c>
      <c r="AF19">
        <v>328</v>
      </c>
      <c r="AG19">
        <v>62</v>
      </c>
      <c r="AH19">
        <v>2</v>
      </c>
      <c r="AI19">
        <v>280</v>
      </c>
      <c r="AJ19">
        <v>43</v>
      </c>
      <c r="AK19">
        <v>84</v>
      </c>
      <c r="AL19">
        <v>178</v>
      </c>
      <c r="AM19">
        <v>184</v>
      </c>
      <c r="AN19">
        <v>9</v>
      </c>
      <c r="AO19">
        <v>38</v>
      </c>
      <c r="AP19">
        <v>42</v>
      </c>
      <c r="AQ19">
        <v>45</v>
      </c>
      <c r="AR19">
        <v>21</v>
      </c>
      <c r="AS19">
        <v>24</v>
      </c>
      <c r="AT19">
        <v>48</v>
      </c>
      <c r="AU19">
        <v>13</v>
      </c>
      <c r="AV19">
        <v>36</v>
      </c>
      <c r="AW19">
        <v>4</v>
      </c>
      <c r="AX19">
        <v>27</v>
      </c>
      <c r="AY19">
        <v>31</v>
      </c>
      <c r="AZ19">
        <v>19</v>
      </c>
      <c r="BA19">
        <v>21</v>
      </c>
      <c r="BB19">
        <v>47</v>
      </c>
      <c r="BC19">
        <v>28</v>
      </c>
      <c r="BD19">
        <v>4</v>
      </c>
      <c r="BE19">
        <v>57</v>
      </c>
      <c r="BF19">
        <v>352</v>
      </c>
      <c r="BG19">
        <v>233</v>
      </c>
      <c r="BH19">
        <v>176</v>
      </c>
      <c r="BI19">
        <v>79</v>
      </c>
      <c r="BJ19">
        <v>65</v>
      </c>
      <c r="BK19">
        <v>67</v>
      </c>
      <c r="BL19">
        <v>13</v>
      </c>
      <c r="BM19">
        <v>49</v>
      </c>
      <c r="BN19">
        <v>134</v>
      </c>
      <c r="BO19">
        <v>161</v>
      </c>
      <c r="BP19">
        <v>65</v>
      </c>
      <c r="BQ19">
        <v>79</v>
      </c>
      <c r="BR19">
        <v>98</v>
      </c>
      <c r="BS19">
        <v>97</v>
      </c>
      <c r="BT19">
        <v>32</v>
      </c>
      <c r="BU19">
        <v>30</v>
      </c>
      <c r="BV19">
        <v>31</v>
      </c>
      <c r="BW19">
        <v>52</v>
      </c>
      <c r="BX19">
        <v>283</v>
      </c>
      <c r="BY19">
        <v>283</v>
      </c>
      <c r="BZ19">
        <v>259</v>
      </c>
    </row>
    <row r="20" spans="1:78" x14ac:dyDescent="0.25">
      <c r="B20" s="7">
        <v>7.0000000000000007E-2</v>
      </c>
      <c r="C20" s="7">
        <v>7.0000000000000007E-2</v>
      </c>
      <c r="D20" s="7">
        <v>0.06</v>
      </c>
      <c r="E20" s="7">
        <v>0.08</v>
      </c>
      <c r="F20" s="7">
        <v>7.0000000000000007E-2</v>
      </c>
      <c r="G20" s="7">
        <v>0.06</v>
      </c>
      <c r="H20" s="7">
        <v>0.08</v>
      </c>
      <c r="I20" s="7">
        <v>0.04</v>
      </c>
      <c r="J20" s="7">
        <v>7.0000000000000007E-2</v>
      </c>
      <c r="K20" s="7">
        <v>0.09</v>
      </c>
      <c r="L20" s="7">
        <v>0.08</v>
      </c>
      <c r="M20" t="s">
        <v>108</v>
      </c>
      <c r="N20" s="7">
        <v>0.12</v>
      </c>
      <c r="O20" t="s">
        <v>108</v>
      </c>
      <c r="P20" t="s">
        <v>108</v>
      </c>
      <c r="Q20" s="7">
        <v>0.08</v>
      </c>
      <c r="R20" s="7">
        <v>7.0000000000000007E-2</v>
      </c>
      <c r="S20" s="7">
        <v>0.06</v>
      </c>
      <c r="T20" s="7">
        <v>0.08</v>
      </c>
      <c r="U20" s="7">
        <v>0.08</v>
      </c>
      <c r="V20" s="7">
        <v>7.0000000000000007E-2</v>
      </c>
      <c r="W20" s="7">
        <v>0.09</v>
      </c>
      <c r="X20" s="7">
        <v>0.06</v>
      </c>
      <c r="Y20" s="7">
        <v>7.0000000000000007E-2</v>
      </c>
      <c r="Z20" s="7">
        <v>7.0000000000000007E-2</v>
      </c>
      <c r="AA20" s="7">
        <v>7.0000000000000007E-2</v>
      </c>
      <c r="AB20" s="7">
        <v>7.0000000000000007E-2</v>
      </c>
      <c r="AC20" s="7">
        <v>0.08</v>
      </c>
      <c r="AD20" s="7">
        <v>7.0000000000000007E-2</v>
      </c>
      <c r="AE20" s="7">
        <v>0.05</v>
      </c>
      <c r="AF20" s="7">
        <v>7.0000000000000007E-2</v>
      </c>
      <c r="AG20" s="7">
        <v>7.0000000000000007E-2</v>
      </c>
      <c r="AH20" s="7">
        <v>0.05</v>
      </c>
      <c r="AI20" s="7">
        <v>0.06</v>
      </c>
      <c r="AJ20" s="7">
        <v>0.08</v>
      </c>
      <c r="AK20" s="7">
        <v>0.09</v>
      </c>
      <c r="AL20" s="7">
        <v>0.08</v>
      </c>
      <c r="AM20" s="7">
        <v>0.06</v>
      </c>
      <c r="AN20" s="7">
        <v>0.16</v>
      </c>
      <c r="AO20" s="7">
        <v>0.05</v>
      </c>
      <c r="AP20" s="7">
        <v>7.0000000000000007E-2</v>
      </c>
      <c r="AQ20" s="7">
        <v>0.08</v>
      </c>
      <c r="AR20" s="7">
        <v>0.04</v>
      </c>
      <c r="AS20" s="7">
        <v>7.0000000000000007E-2</v>
      </c>
      <c r="AT20" s="7">
        <v>0.09</v>
      </c>
      <c r="AU20" s="7">
        <v>0.04</v>
      </c>
      <c r="AV20" s="7">
        <v>7.0000000000000007E-2</v>
      </c>
      <c r="AW20" s="7">
        <v>0.03</v>
      </c>
      <c r="AX20" s="7">
        <v>7.0000000000000007E-2</v>
      </c>
      <c r="AY20" s="7">
        <v>0.06</v>
      </c>
      <c r="AZ20" s="7">
        <v>0.05</v>
      </c>
      <c r="BA20" s="7">
        <v>7.0000000000000007E-2</v>
      </c>
      <c r="BB20" s="7">
        <v>0.11</v>
      </c>
      <c r="BC20" s="7">
        <v>0.09</v>
      </c>
      <c r="BD20" s="7">
        <v>0.14000000000000001</v>
      </c>
      <c r="BE20" s="7">
        <v>0.06</v>
      </c>
      <c r="BF20" s="7">
        <v>7.0000000000000007E-2</v>
      </c>
      <c r="BG20" s="7">
        <v>7.0000000000000007E-2</v>
      </c>
      <c r="BH20" s="7">
        <v>7.0000000000000007E-2</v>
      </c>
      <c r="BI20" s="7">
        <v>0.06</v>
      </c>
      <c r="BJ20" s="7">
        <v>7.0000000000000007E-2</v>
      </c>
      <c r="BK20" s="7">
        <v>0.09</v>
      </c>
      <c r="BL20" s="7">
        <v>7.0000000000000007E-2</v>
      </c>
      <c r="BM20" s="7">
        <v>0.06</v>
      </c>
      <c r="BN20" s="7">
        <v>0.08</v>
      </c>
      <c r="BO20" s="7">
        <v>7.0000000000000007E-2</v>
      </c>
      <c r="BP20" s="7">
        <v>0.05</v>
      </c>
      <c r="BQ20" s="7">
        <v>0.08</v>
      </c>
      <c r="BR20" s="7">
        <v>0.06</v>
      </c>
      <c r="BS20" s="7">
        <v>0.06</v>
      </c>
      <c r="BT20" s="7">
        <v>7.0000000000000007E-2</v>
      </c>
      <c r="BU20" s="7">
        <v>0.06</v>
      </c>
      <c r="BV20" s="7">
        <v>0.1</v>
      </c>
      <c r="BW20" s="7">
        <v>7.0000000000000007E-2</v>
      </c>
      <c r="BX20" s="7">
        <v>7.0000000000000007E-2</v>
      </c>
      <c r="BY20" s="7">
        <v>7.0000000000000007E-2</v>
      </c>
      <c r="BZ20" s="7">
        <v>7.0000000000000007E-2</v>
      </c>
    </row>
    <row r="21" spans="1:78" x14ac:dyDescent="0.25">
      <c r="A21" t="s">
        <v>1083</v>
      </c>
      <c r="B21">
        <v>496</v>
      </c>
      <c r="C21">
        <v>422</v>
      </c>
      <c r="D21">
        <v>41</v>
      </c>
      <c r="E21">
        <v>33</v>
      </c>
      <c r="F21">
        <v>118</v>
      </c>
      <c r="G21">
        <v>257</v>
      </c>
      <c r="H21">
        <v>121</v>
      </c>
      <c r="I21">
        <v>94</v>
      </c>
      <c r="J21">
        <v>169</v>
      </c>
      <c r="K21">
        <v>145</v>
      </c>
      <c r="L21">
        <v>87</v>
      </c>
      <c r="M21">
        <v>0</v>
      </c>
      <c r="N21">
        <v>496</v>
      </c>
      <c r="O21">
        <v>0</v>
      </c>
      <c r="P21">
        <v>0</v>
      </c>
      <c r="Q21">
        <v>66</v>
      </c>
      <c r="R21">
        <v>430</v>
      </c>
      <c r="S21">
        <v>304</v>
      </c>
      <c r="T21">
        <v>120</v>
      </c>
      <c r="U21">
        <v>68</v>
      </c>
      <c r="V21">
        <v>402</v>
      </c>
      <c r="W21">
        <v>52</v>
      </c>
      <c r="X21">
        <v>42</v>
      </c>
      <c r="Y21">
        <v>57</v>
      </c>
      <c r="Z21">
        <v>440</v>
      </c>
      <c r="AA21">
        <v>494</v>
      </c>
      <c r="AB21">
        <v>437</v>
      </c>
      <c r="AC21">
        <v>65</v>
      </c>
      <c r="AD21">
        <v>401</v>
      </c>
      <c r="AE21">
        <v>26</v>
      </c>
      <c r="AF21">
        <v>386</v>
      </c>
      <c r="AG21">
        <v>86</v>
      </c>
      <c r="AH21">
        <v>6</v>
      </c>
      <c r="AI21">
        <v>357</v>
      </c>
      <c r="AJ21">
        <v>40</v>
      </c>
      <c r="AK21">
        <v>95</v>
      </c>
      <c r="AL21">
        <v>196</v>
      </c>
      <c r="AM21">
        <v>243</v>
      </c>
      <c r="AN21">
        <v>1</v>
      </c>
      <c r="AO21">
        <v>56</v>
      </c>
      <c r="AP21">
        <v>49</v>
      </c>
      <c r="AQ21">
        <v>55</v>
      </c>
      <c r="AR21">
        <v>43</v>
      </c>
      <c r="AS21">
        <v>33</v>
      </c>
      <c r="AT21">
        <v>44</v>
      </c>
      <c r="AU21">
        <v>27</v>
      </c>
      <c r="AV21">
        <v>30</v>
      </c>
      <c r="AW21">
        <v>10</v>
      </c>
      <c r="AX21">
        <v>30</v>
      </c>
      <c r="AY21">
        <v>46</v>
      </c>
      <c r="AZ21">
        <v>32</v>
      </c>
      <c r="BA21">
        <v>28</v>
      </c>
      <c r="BB21">
        <v>49</v>
      </c>
      <c r="BC21">
        <v>21</v>
      </c>
      <c r="BD21">
        <v>1</v>
      </c>
      <c r="BE21">
        <v>81</v>
      </c>
      <c r="BF21">
        <v>415</v>
      </c>
      <c r="BG21">
        <v>280</v>
      </c>
      <c r="BH21">
        <v>217</v>
      </c>
      <c r="BI21">
        <v>119</v>
      </c>
      <c r="BJ21">
        <v>75</v>
      </c>
      <c r="BK21">
        <v>63</v>
      </c>
      <c r="BL21">
        <v>14</v>
      </c>
      <c r="BM21">
        <v>71</v>
      </c>
      <c r="BN21">
        <v>164</v>
      </c>
      <c r="BO21">
        <v>173</v>
      </c>
      <c r="BP21">
        <v>88</v>
      </c>
      <c r="BQ21">
        <v>87</v>
      </c>
      <c r="BR21">
        <v>143</v>
      </c>
      <c r="BS21">
        <v>131</v>
      </c>
      <c r="BT21">
        <v>34</v>
      </c>
      <c r="BU21">
        <v>53</v>
      </c>
      <c r="BV21">
        <v>30</v>
      </c>
      <c r="BW21">
        <v>63</v>
      </c>
      <c r="BX21">
        <v>334</v>
      </c>
      <c r="BY21">
        <v>339</v>
      </c>
      <c r="BZ21">
        <v>286</v>
      </c>
    </row>
    <row r="22" spans="1:78" x14ac:dyDescent="0.25">
      <c r="B22" s="7">
        <v>0.08</v>
      </c>
      <c r="C22" s="7">
        <v>0.08</v>
      </c>
      <c r="D22" s="7">
        <v>7.0000000000000007E-2</v>
      </c>
      <c r="E22" s="7">
        <v>0.09</v>
      </c>
      <c r="F22" s="7">
        <v>0.1</v>
      </c>
      <c r="G22" s="7">
        <v>0.08</v>
      </c>
      <c r="H22" s="7">
        <v>7.0000000000000007E-2</v>
      </c>
      <c r="I22" s="7">
        <v>0.06</v>
      </c>
      <c r="J22" s="7">
        <v>0.09</v>
      </c>
      <c r="K22" s="7">
        <v>0.12</v>
      </c>
      <c r="L22" s="7">
        <v>0.06</v>
      </c>
      <c r="M22" t="s">
        <v>108</v>
      </c>
      <c r="N22" s="7">
        <v>0.14000000000000001</v>
      </c>
      <c r="O22" t="s">
        <v>108</v>
      </c>
      <c r="P22" t="s">
        <v>108</v>
      </c>
      <c r="Q22" s="7">
        <v>7.0000000000000007E-2</v>
      </c>
      <c r="R22" s="7">
        <v>0.09</v>
      </c>
      <c r="S22" s="7">
        <v>0.08</v>
      </c>
      <c r="T22" s="7">
        <v>0.1</v>
      </c>
      <c r="U22" s="7">
        <v>7.0000000000000007E-2</v>
      </c>
      <c r="V22" s="7">
        <v>0.09</v>
      </c>
      <c r="W22" s="7">
        <v>0.09</v>
      </c>
      <c r="X22" s="7">
        <v>0.05</v>
      </c>
      <c r="Y22" s="7">
        <v>0.08</v>
      </c>
      <c r="Z22" s="7">
        <v>0.08</v>
      </c>
      <c r="AA22" s="7">
        <v>0.08</v>
      </c>
      <c r="AB22" s="7">
        <v>0.08</v>
      </c>
      <c r="AC22" s="7">
        <v>0.09</v>
      </c>
      <c r="AD22" s="7">
        <v>0.09</v>
      </c>
      <c r="AE22" s="7">
        <v>0.05</v>
      </c>
      <c r="AF22" s="7">
        <v>0.08</v>
      </c>
      <c r="AG22" s="7">
        <v>0.09</v>
      </c>
      <c r="AH22" s="7">
        <v>0.15</v>
      </c>
      <c r="AI22" s="7">
        <v>0.08</v>
      </c>
      <c r="AJ22" s="7">
        <v>7.0000000000000007E-2</v>
      </c>
      <c r="AK22" s="7">
        <v>0.1</v>
      </c>
      <c r="AL22" s="7">
        <v>0.08</v>
      </c>
      <c r="AM22" s="7">
        <v>0.09</v>
      </c>
      <c r="AN22" s="7">
        <v>0.02</v>
      </c>
      <c r="AO22" s="7">
        <v>0.08</v>
      </c>
      <c r="AP22" s="7">
        <v>0.08</v>
      </c>
      <c r="AQ22" s="7">
        <v>0.1</v>
      </c>
      <c r="AR22" s="7">
        <v>0.08</v>
      </c>
      <c r="AS22" s="7">
        <v>0.1</v>
      </c>
      <c r="AT22" s="7">
        <v>0.08</v>
      </c>
      <c r="AU22" s="7">
        <v>0.08</v>
      </c>
      <c r="AV22" s="7">
        <v>0.06</v>
      </c>
      <c r="AW22" s="7">
        <v>7.0000000000000007E-2</v>
      </c>
      <c r="AX22" s="7">
        <v>7.0000000000000007E-2</v>
      </c>
      <c r="AY22" s="7">
        <v>0.09</v>
      </c>
      <c r="AZ22" s="7">
        <v>0.08</v>
      </c>
      <c r="BA22" s="7">
        <v>0.09</v>
      </c>
      <c r="BB22" s="7">
        <v>0.11</v>
      </c>
      <c r="BC22" s="7">
        <v>7.0000000000000007E-2</v>
      </c>
      <c r="BD22" s="7">
        <v>0.04</v>
      </c>
      <c r="BE22" s="7">
        <v>0.09</v>
      </c>
      <c r="BF22" s="7">
        <v>0.08</v>
      </c>
      <c r="BG22" s="7">
        <v>0.08</v>
      </c>
      <c r="BH22" s="7">
        <v>0.08</v>
      </c>
      <c r="BI22" s="7">
        <v>0.09</v>
      </c>
      <c r="BJ22" s="7">
        <v>0.09</v>
      </c>
      <c r="BK22" s="7">
        <v>0.08</v>
      </c>
      <c r="BL22" s="7">
        <v>7.0000000000000007E-2</v>
      </c>
      <c r="BM22" s="7">
        <v>0.08</v>
      </c>
      <c r="BN22" s="7">
        <v>0.1</v>
      </c>
      <c r="BO22" s="7">
        <v>0.08</v>
      </c>
      <c r="BP22" s="7">
        <v>7.0000000000000007E-2</v>
      </c>
      <c r="BQ22" s="7">
        <v>0.09</v>
      </c>
      <c r="BR22" s="7">
        <v>0.09</v>
      </c>
      <c r="BS22" s="7">
        <v>0.09</v>
      </c>
      <c r="BT22" s="7">
        <v>0.08</v>
      </c>
      <c r="BU22" s="7">
        <v>0.1</v>
      </c>
      <c r="BV22" s="7">
        <v>0.1</v>
      </c>
      <c r="BW22" s="7">
        <v>0.08</v>
      </c>
      <c r="BX22" s="7">
        <v>0.08</v>
      </c>
      <c r="BY22" s="7">
        <v>0.08</v>
      </c>
      <c r="BZ22" s="7">
        <v>0.08</v>
      </c>
    </row>
    <row r="23" spans="1:78" x14ac:dyDescent="0.25">
      <c r="A23" t="s">
        <v>1084</v>
      </c>
      <c r="B23">
        <v>559</v>
      </c>
      <c r="C23">
        <v>481</v>
      </c>
      <c r="D23">
        <v>51</v>
      </c>
      <c r="E23">
        <v>27</v>
      </c>
      <c r="F23">
        <v>145</v>
      </c>
      <c r="G23">
        <v>300</v>
      </c>
      <c r="H23">
        <v>114</v>
      </c>
      <c r="I23">
        <v>169</v>
      </c>
      <c r="J23">
        <v>197</v>
      </c>
      <c r="K23">
        <v>127</v>
      </c>
      <c r="L23">
        <v>66</v>
      </c>
      <c r="M23">
        <v>0</v>
      </c>
      <c r="N23">
        <v>559</v>
      </c>
      <c r="O23">
        <v>0</v>
      </c>
      <c r="P23">
        <v>0</v>
      </c>
      <c r="Q23">
        <v>71</v>
      </c>
      <c r="R23">
        <v>487</v>
      </c>
      <c r="S23">
        <v>358</v>
      </c>
      <c r="T23">
        <v>148</v>
      </c>
      <c r="U23">
        <v>50</v>
      </c>
      <c r="V23">
        <v>494</v>
      </c>
      <c r="W23">
        <v>40</v>
      </c>
      <c r="X23">
        <v>22</v>
      </c>
      <c r="Y23">
        <v>61</v>
      </c>
      <c r="Z23">
        <v>497</v>
      </c>
      <c r="AA23">
        <v>559</v>
      </c>
      <c r="AB23">
        <v>497</v>
      </c>
      <c r="AC23">
        <v>77</v>
      </c>
      <c r="AD23">
        <v>441</v>
      </c>
      <c r="AE23">
        <v>37</v>
      </c>
      <c r="AF23">
        <v>444</v>
      </c>
      <c r="AG23">
        <v>87</v>
      </c>
      <c r="AH23">
        <v>3</v>
      </c>
      <c r="AI23">
        <v>431</v>
      </c>
      <c r="AJ23">
        <v>31</v>
      </c>
      <c r="AK23">
        <v>99</v>
      </c>
      <c r="AL23">
        <v>234</v>
      </c>
      <c r="AM23">
        <v>258</v>
      </c>
      <c r="AN23">
        <v>4</v>
      </c>
      <c r="AO23">
        <v>62</v>
      </c>
      <c r="AP23">
        <v>62</v>
      </c>
      <c r="AQ23">
        <v>74</v>
      </c>
      <c r="AR23">
        <v>26</v>
      </c>
      <c r="AS23">
        <v>24</v>
      </c>
      <c r="AT23">
        <v>54</v>
      </c>
      <c r="AU23">
        <v>30</v>
      </c>
      <c r="AV23">
        <v>28</v>
      </c>
      <c r="AW23">
        <v>12</v>
      </c>
      <c r="AX23">
        <v>39</v>
      </c>
      <c r="AY23">
        <v>34</v>
      </c>
      <c r="AZ23">
        <v>56</v>
      </c>
      <c r="BA23">
        <v>22</v>
      </c>
      <c r="BB23">
        <v>64</v>
      </c>
      <c r="BC23">
        <v>32</v>
      </c>
      <c r="BD23">
        <v>3</v>
      </c>
      <c r="BE23">
        <v>113</v>
      </c>
      <c r="BF23">
        <v>445</v>
      </c>
      <c r="BG23">
        <v>346</v>
      </c>
      <c r="BH23">
        <v>212</v>
      </c>
      <c r="BI23">
        <v>141</v>
      </c>
      <c r="BJ23">
        <v>106</v>
      </c>
      <c r="BK23">
        <v>65</v>
      </c>
      <c r="BL23">
        <v>22</v>
      </c>
      <c r="BM23">
        <v>127</v>
      </c>
      <c r="BN23">
        <v>182</v>
      </c>
      <c r="BO23">
        <v>172</v>
      </c>
      <c r="BP23">
        <v>78</v>
      </c>
      <c r="BQ23">
        <v>132</v>
      </c>
      <c r="BR23">
        <v>189</v>
      </c>
      <c r="BS23">
        <v>186</v>
      </c>
      <c r="BT23">
        <v>47</v>
      </c>
      <c r="BU23">
        <v>78</v>
      </c>
      <c r="BV23">
        <v>43</v>
      </c>
      <c r="BW23">
        <v>95</v>
      </c>
      <c r="BX23">
        <v>371</v>
      </c>
      <c r="BY23">
        <v>389</v>
      </c>
      <c r="BZ23">
        <v>314</v>
      </c>
    </row>
    <row r="24" spans="1:78" x14ac:dyDescent="0.25">
      <c r="B24" s="7">
        <v>0.09</v>
      </c>
      <c r="C24" s="7">
        <v>0.09</v>
      </c>
      <c r="D24" s="7">
        <v>0.09</v>
      </c>
      <c r="E24" s="7">
        <v>0.08</v>
      </c>
      <c r="F24" s="7">
        <v>0.12</v>
      </c>
      <c r="G24" s="7">
        <v>0.1</v>
      </c>
      <c r="H24" s="7">
        <v>7.0000000000000007E-2</v>
      </c>
      <c r="I24" s="7">
        <v>0.12</v>
      </c>
      <c r="J24" s="7">
        <v>0.1</v>
      </c>
      <c r="K24" s="7">
        <v>0.1</v>
      </c>
      <c r="L24" s="7">
        <v>0.05</v>
      </c>
      <c r="M24" t="s">
        <v>108</v>
      </c>
      <c r="N24" s="7">
        <v>0.16</v>
      </c>
      <c r="O24" t="s">
        <v>108</v>
      </c>
      <c r="P24" t="s">
        <v>108</v>
      </c>
      <c r="Q24" s="7">
        <v>0.08</v>
      </c>
      <c r="R24" s="7">
        <v>0.1</v>
      </c>
      <c r="S24" s="7">
        <v>0.1</v>
      </c>
      <c r="T24" s="7">
        <v>0.12</v>
      </c>
      <c r="U24" s="7">
        <v>0.05</v>
      </c>
      <c r="V24" s="7">
        <v>0.11</v>
      </c>
      <c r="W24" s="7">
        <v>7.0000000000000007E-2</v>
      </c>
      <c r="X24" s="7">
        <v>0.03</v>
      </c>
      <c r="Y24" s="7">
        <v>0.09</v>
      </c>
      <c r="Z24" s="7">
        <v>0.09</v>
      </c>
      <c r="AA24" s="7">
        <v>0.09</v>
      </c>
      <c r="AB24" s="7">
        <v>0.09</v>
      </c>
      <c r="AC24" s="7">
        <v>0.11</v>
      </c>
      <c r="AD24" s="7">
        <v>0.09</v>
      </c>
      <c r="AE24" s="7">
        <v>7.0000000000000007E-2</v>
      </c>
      <c r="AF24" s="7">
        <v>0.09</v>
      </c>
      <c r="AG24" s="7">
        <v>0.09</v>
      </c>
      <c r="AH24" s="7">
        <v>7.0000000000000007E-2</v>
      </c>
      <c r="AI24" s="7">
        <v>0.1</v>
      </c>
      <c r="AJ24" s="7">
        <v>0.06</v>
      </c>
      <c r="AK24" s="7">
        <v>0.1</v>
      </c>
      <c r="AL24" s="7">
        <v>0.1</v>
      </c>
      <c r="AM24" s="7">
        <v>0.09</v>
      </c>
      <c r="AN24" s="7">
        <v>7.0000000000000007E-2</v>
      </c>
      <c r="AO24" s="7">
        <v>0.09</v>
      </c>
      <c r="AP24" s="7">
        <v>0.11</v>
      </c>
      <c r="AQ24" s="7">
        <v>0.13</v>
      </c>
      <c r="AR24" s="7">
        <v>0.05</v>
      </c>
      <c r="AS24" s="7">
        <v>0.08</v>
      </c>
      <c r="AT24" s="7">
        <v>0.1</v>
      </c>
      <c r="AU24" s="7">
        <v>0.09</v>
      </c>
      <c r="AV24" s="7">
        <v>0.06</v>
      </c>
      <c r="AW24" s="7">
        <v>0.08</v>
      </c>
      <c r="AX24" s="7">
        <v>0.09</v>
      </c>
      <c r="AY24" s="7">
        <v>0.06</v>
      </c>
      <c r="AZ24" s="7">
        <v>0.14000000000000001</v>
      </c>
      <c r="BA24" s="7">
        <v>7.0000000000000007E-2</v>
      </c>
      <c r="BB24" s="7">
        <v>0.14000000000000001</v>
      </c>
      <c r="BC24" s="7">
        <v>0.1</v>
      </c>
      <c r="BD24" s="7">
        <v>0.11</v>
      </c>
      <c r="BE24" s="7">
        <v>0.13</v>
      </c>
      <c r="BF24" s="7">
        <v>0.09</v>
      </c>
      <c r="BG24" s="7">
        <v>0.11</v>
      </c>
      <c r="BH24" s="7">
        <v>0.08</v>
      </c>
      <c r="BI24" s="7">
        <v>0.11</v>
      </c>
      <c r="BJ24" s="7">
        <v>0.12</v>
      </c>
      <c r="BK24" s="7">
        <v>0.08</v>
      </c>
      <c r="BL24" s="7">
        <v>0.11</v>
      </c>
      <c r="BM24" s="7">
        <v>0.14000000000000001</v>
      </c>
      <c r="BN24" s="7">
        <v>0.11</v>
      </c>
      <c r="BO24" s="7">
        <v>0.08</v>
      </c>
      <c r="BP24" s="7">
        <v>0.06</v>
      </c>
      <c r="BQ24" s="7">
        <v>0.13</v>
      </c>
      <c r="BR24" s="7">
        <v>0.12</v>
      </c>
      <c r="BS24" s="7">
        <v>0.12</v>
      </c>
      <c r="BT24" s="7">
        <v>0.1</v>
      </c>
      <c r="BU24" s="7">
        <v>0.15</v>
      </c>
      <c r="BV24" s="7">
        <v>0.14000000000000001</v>
      </c>
      <c r="BW24" s="7">
        <v>0.13</v>
      </c>
      <c r="BX24" s="7">
        <v>0.09</v>
      </c>
      <c r="BY24" s="7">
        <v>0.1</v>
      </c>
      <c r="BZ24" s="7">
        <v>0.09</v>
      </c>
    </row>
    <row r="25" spans="1:78" x14ac:dyDescent="0.25">
      <c r="A25" t="s">
        <v>1085</v>
      </c>
      <c r="B25">
        <v>410</v>
      </c>
      <c r="C25">
        <v>355</v>
      </c>
      <c r="D25">
        <v>39</v>
      </c>
      <c r="E25">
        <v>17</v>
      </c>
      <c r="F25">
        <v>83</v>
      </c>
      <c r="G25">
        <v>258</v>
      </c>
      <c r="H25">
        <v>69</v>
      </c>
      <c r="I25">
        <v>165</v>
      </c>
      <c r="J25">
        <v>136</v>
      </c>
      <c r="K25">
        <v>89</v>
      </c>
      <c r="L25">
        <v>21</v>
      </c>
      <c r="M25">
        <v>0</v>
      </c>
      <c r="N25">
        <v>410</v>
      </c>
      <c r="O25">
        <v>0</v>
      </c>
      <c r="P25">
        <v>0</v>
      </c>
      <c r="Q25">
        <v>26</v>
      </c>
      <c r="R25">
        <v>385</v>
      </c>
      <c r="S25">
        <v>308</v>
      </c>
      <c r="T25">
        <v>75</v>
      </c>
      <c r="U25">
        <v>23</v>
      </c>
      <c r="V25">
        <v>375</v>
      </c>
      <c r="W25">
        <v>21</v>
      </c>
      <c r="X25">
        <v>14</v>
      </c>
      <c r="Y25">
        <v>39</v>
      </c>
      <c r="Z25">
        <v>371</v>
      </c>
      <c r="AA25">
        <v>409</v>
      </c>
      <c r="AB25">
        <v>369</v>
      </c>
      <c r="AC25">
        <v>45</v>
      </c>
      <c r="AD25">
        <v>338</v>
      </c>
      <c r="AE25">
        <v>25</v>
      </c>
      <c r="AF25">
        <v>314</v>
      </c>
      <c r="AG25">
        <v>70</v>
      </c>
      <c r="AH25">
        <v>5</v>
      </c>
      <c r="AI25">
        <v>341</v>
      </c>
      <c r="AJ25">
        <v>24</v>
      </c>
      <c r="AK25">
        <v>45</v>
      </c>
      <c r="AL25">
        <v>182</v>
      </c>
      <c r="AM25">
        <v>185</v>
      </c>
      <c r="AN25">
        <v>10</v>
      </c>
      <c r="AO25">
        <v>33</v>
      </c>
      <c r="AP25">
        <v>45</v>
      </c>
      <c r="AQ25">
        <v>38</v>
      </c>
      <c r="AR25">
        <v>28</v>
      </c>
      <c r="AS25">
        <v>23</v>
      </c>
      <c r="AT25">
        <v>49</v>
      </c>
      <c r="AU25">
        <v>23</v>
      </c>
      <c r="AV25">
        <v>29</v>
      </c>
      <c r="AW25">
        <v>7</v>
      </c>
      <c r="AX25">
        <v>30</v>
      </c>
      <c r="AY25">
        <v>44</v>
      </c>
      <c r="AZ25">
        <v>25</v>
      </c>
      <c r="BA25">
        <v>16</v>
      </c>
      <c r="BB25">
        <v>33</v>
      </c>
      <c r="BC25">
        <v>18</v>
      </c>
      <c r="BD25">
        <v>1</v>
      </c>
      <c r="BE25">
        <v>71</v>
      </c>
      <c r="BF25">
        <v>339</v>
      </c>
      <c r="BG25">
        <v>276</v>
      </c>
      <c r="BH25">
        <v>134</v>
      </c>
      <c r="BI25">
        <v>130</v>
      </c>
      <c r="BJ25">
        <v>81</v>
      </c>
      <c r="BK25">
        <v>36</v>
      </c>
      <c r="BL25">
        <v>18</v>
      </c>
      <c r="BM25">
        <v>81</v>
      </c>
      <c r="BN25">
        <v>131</v>
      </c>
      <c r="BO25">
        <v>133</v>
      </c>
      <c r="BP25">
        <v>65</v>
      </c>
      <c r="BQ25">
        <v>87</v>
      </c>
      <c r="BR25">
        <v>138</v>
      </c>
      <c r="BS25">
        <v>140</v>
      </c>
      <c r="BT25">
        <v>32</v>
      </c>
      <c r="BU25">
        <v>48</v>
      </c>
      <c r="BV25">
        <v>21</v>
      </c>
      <c r="BW25">
        <v>69</v>
      </c>
      <c r="BX25">
        <v>288</v>
      </c>
      <c r="BY25">
        <v>279</v>
      </c>
      <c r="BZ25">
        <v>231</v>
      </c>
    </row>
    <row r="26" spans="1:78" x14ac:dyDescent="0.25">
      <c r="B26" s="7">
        <v>7.0000000000000007E-2</v>
      </c>
      <c r="C26" s="7">
        <v>7.0000000000000007E-2</v>
      </c>
      <c r="D26" s="7">
        <v>7.0000000000000007E-2</v>
      </c>
      <c r="E26" s="7">
        <v>0.05</v>
      </c>
      <c r="F26" s="7">
        <v>7.0000000000000007E-2</v>
      </c>
      <c r="G26" s="7">
        <v>0.08</v>
      </c>
      <c r="H26" s="7">
        <v>0.04</v>
      </c>
      <c r="I26" s="7">
        <v>0.11</v>
      </c>
      <c r="J26" s="7">
        <v>7.0000000000000007E-2</v>
      </c>
      <c r="K26" s="7">
        <v>7.0000000000000007E-2</v>
      </c>
      <c r="L26" s="7">
        <v>0.01</v>
      </c>
      <c r="M26" t="s">
        <v>108</v>
      </c>
      <c r="N26" s="7">
        <v>0.12</v>
      </c>
      <c r="O26" t="s">
        <v>108</v>
      </c>
      <c r="P26" t="s">
        <v>108</v>
      </c>
      <c r="Q26" s="7">
        <v>0.03</v>
      </c>
      <c r="R26" s="7">
        <v>0.08</v>
      </c>
      <c r="S26" s="7">
        <v>0.08</v>
      </c>
      <c r="T26" s="7">
        <v>0.06</v>
      </c>
      <c r="U26" s="7">
        <v>0.02</v>
      </c>
      <c r="V26" s="7">
        <v>0.08</v>
      </c>
      <c r="W26" s="7">
        <v>0.03</v>
      </c>
      <c r="X26" s="7">
        <v>0.02</v>
      </c>
      <c r="Y26" s="7">
        <v>0.06</v>
      </c>
      <c r="Z26" s="7">
        <v>7.0000000000000007E-2</v>
      </c>
      <c r="AA26" s="7">
        <v>7.0000000000000007E-2</v>
      </c>
      <c r="AB26" s="7">
        <v>7.0000000000000007E-2</v>
      </c>
      <c r="AC26" s="7">
        <v>0.06</v>
      </c>
      <c r="AD26" s="7">
        <v>7.0000000000000007E-2</v>
      </c>
      <c r="AE26" s="7">
        <v>0.05</v>
      </c>
      <c r="AF26" s="7">
        <v>7.0000000000000007E-2</v>
      </c>
      <c r="AG26" s="7">
        <v>0.08</v>
      </c>
      <c r="AH26" s="7">
        <v>0.14000000000000001</v>
      </c>
      <c r="AI26" s="7">
        <v>0.08</v>
      </c>
      <c r="AJ26" s="7">
        <v>0.04</v>
      </c>
      <c r="AK26" s="7">
        <v>0.05</v>
      </c>
      <c r="AL26" s="7">
        <v>0.08</v>
      </c>
      <c r="AM26" s="7">
        <v>7.0000000000000007E-2</v>
      </c>
      <c r="AN26" s="7">
        <v>0.17</v>
      </c>
      <c r="AO26" s="7">
        <v>0.05</v>
      </c>
      <c r="AP26" s="7">
        <v>0.08</v>
      </c>
      <c r="AQ26" s="7">
        <v>7.0000000000000007E-2</v>
      </c>
      <c r="AR26" s="7">
        <v>0.05</v>
      </c>
      <c r="AS26" s="7">
        <v>7.0000000000000007E-2</v>
      </c>
      <c r="AT26" s="7">
        <v>0.09</v>
      </c>
      <c r="AU26" s="7">
        <v>7.0000000000000007E-2</v>
      </c>
      <c r="AV26" s="7">
        <v>0.06</v>
      </c>
      <c r="AW26" s="7">
        <v>0.05</v>
      </c>
      <c r="AX26" s="7">
        <v>7.0000000000000007E-2</v>
      </c>
      <c r="AY26" s="7">
        <v>0.08</v>
      </c>
      <c r="AZ26" s="7">
        <v>0.06</v>
      </c>
      <c r="BA26" s="7">
        <v>0.05</v>
      </c>
      <c r="BB26" s="7">
        <v>7.0000000000000007E-2</v>
      </c>
      <c r="BC26" s="7">
        <v>0.06</v>
      </c>
      <c r="BD26" s="7">
        <v>0.06</v>
      </c>
      <c r="BE26" s="7">
        <v>0.08</v>
      </c>
      <c r="BF26" s="7">
        <v>7.0000000000000007E-2</v>
      </c>
      <c r="BG26" s="7">
        <v>0.08</v>
      </c>
      <c r="BH26" s="7">
        <v>0.05</v>
      </c>
      <c r="BI26" s="7">
        <v>0.1</v>
      </c>
      <c r="BJ26" s="7">
        <v>0.09</v>
      </c>
      <c r="BK26" s="7">
        <v>0.05</v>
      </c>
      <c r="BL26" s="7">
        <v>0.09</v>
      </c>
      <c r="BM26" s="7">
        <v>0.09</v>
      </c>
      <c r="BN26" s="7">
        <v>0.08</v>
      </c>
      <c r="BO26" s="7">
        <v>0.06</v>
      </c>
      <c r="BP26" s="7">
        <v>0.05</v>
      </c>
      <c r="BQ26" s="7">
        <v>0.09</v>
      </c>
      <c r="BR26" s="7">
        <v>0.09</v>
      </c>
      <c r="BS26" s="7">
        <v>0.09</v>
      </c>
      <c r="BT26" s="7">
        <v>7.0000000000000007E-2</v>
      </c>
      <c r="BU26" s="7">
        <v>0.09</v>
      </c>
      <c r="BV26" s="7">
        <v>7.0000000000000007E-2</v>
      </c>
      <c r="BW26" s="7">
        <v>0.09</v>
      </c>
      <c r="BX26" s="7">
        <v>7.0000000000000007E-2</v>
      </c>
      <c r="BY26" s="7">
        <v>7.0000000000000007E-2</v>
      </c>
      <c r="BZ26" s="7">
        <v>7.0000000000000007E-2</v>
      </c>
    </row>
    <row r="27" spans="1:78" x14ac:dyDescent="0.25">
      <c r="A27" t="s">
        <v>1086</v>
      </c>
      <c r="B27">
        <v>381</v>
      </c>
      <c r="C27">
        <v>333</v>
      </c>
      <c r="D27">
        <v>31</v>
      </c>
      <c r="E27">
        <v>17</v>
      </c>
      <c r="F27">
        <v>82</v>
      </c>
      <c r="G27">
        <v>265</v>
      </c>
      <c r="H27">
        <v>34</v>
      </c>
      <c r="I27">
        <v>157</v>
      </c>
      <c r="J27">
        <v>136</v>
      </c>
      <c r="K27">
        <v>70</v>
      </c>
      <c r="L27">
        <v>18</v>
      </c>
      <c r="M27">
        <v>0</v>
      </c>
      <c r="N27">
        <v>381</v>
      </c>
      <c r="O27">
        <v>0</v>
      </c>
      <c r="P27">
        <v>0</v>
      </c>
      <c r="Q27">
        <v>29</v>
      </c>
      <c r="R27">
        <v>352</v>
      </c>
      <c r="S27">
        <v>291</v>
      </c>
      <c r="T27">
        <v>59</v>
      </c>
      <c r="U27">
        <v>28</v>
      </c>
      <c r="V27">
        <v>351</v>
      </c>
      <c r="W27">
        <v>22</v>
      </c>
      <c r="X27">
        <v>8</v>
      </c>
      <c r="Y27">
        <v>27</v>
      </c>
      <c r="Z27">
        <v>354</v>
      </c>
      <c r="AA27">
        <v>380</v>
      </c>
      <c r="AB27">
        <v>353</v>
      </c>
      <c r="AC27">
        <v>54</v>
      </c>
      <c r="AD27">
        <v>300</v>
      </c>
      <c r="AE27">
        <v>25</v>
      </c>
      <c r="AF27">
        <v>285</v>
      </c>
      <c r="AG27">
        <v>85</v>
      </c>
      <c r="AH27">
        <v>2</v>
      </c>
      <c r="AI27">
        <v>322</v>
      </c>
      <c r="AJ27">
        <v>21</v>
      </c>
      <c r="AK27">
        <v>30</v>
      </c>
      <c r="AL27">
        <v>179</v>
      </c>
      <c r="AM27">
        <v>169</v>
      </c>
      <c r="AN27">
        <v>3</v>
      </c>
      <c r="AO27">
        <v>30</v>
      </c>
      <c r="AP27">
        <v>36</v>
      </c>
      <c r="AQ27">
        <v>40</v>
      </c>
      <c r="AR27">
        <v>30</v>
      </c>
      <c r="AS27">
        <v>25</v>
      </c>
      <c r="AT27">
        <v>47</v>
      </c>
      <c r="AU27">
        <v>20</v>
      </c>
      <c r="AV27">
        <v>30</v>
      </c>
      <c r="AW27">
        <v>9</v>
      </c>
      <c r="AX27">
        <v>22</v>
      </c>
      <c r="AY27">
        <v>40</v>
      </c>
      <c r="AZ27">
        <v>32</v>
      </c>
      <c r="BA27">
        <v>11</v>
      </c>
      <c r="BB27">
        <v>15</v>
      </c>
      <c r="BC27">
        <v>22</v>
      </c>
      <c r="BD27">
        <v>2</v>
      </c>
      <c r="BE27">
        <v>68</v>
      </c>
      <c r="BF27">
        <v>313</v>
      </c>
      <c r="BG27">
        <v>253</v>
      </c>
      <c r="BH27">
        <v>128</v>
      </c>
      <c r="BI27">
        <v>137</v>
      </c>
      <c r="BJ27">
        <v>53</v>
      </c>
      <c r="BK27">
        <v>48</v>
      </c>
      <c r="BL27">
        <v>12</v>
      </c>
      <c r="BM27">
        <v>93</v>
      </c>
      <c r="BN27">
        <v>113</v>
      </c>
      <c r="BO27">
        <v>138</v>
      </c>
      <c r="BP27">
        <v>38</v>
      </c>
      <c r="BQ27">
        <v>79</v>
      </c>
      <c r="BR27">
        <v>141</v>
      </c>
      <c r="BS27">
        <v>138</v>
      </c>
      <c r="BT27">
        <v>33</v>
      </c>
      <c r="BU27">
        <v>43</v>
      </c>
      <c r="BV27">
        <v>20</v>
      </c>
      <c r="BW27">
        <v>62</v>
      </c>
      <c r="BX27">
        <v>238</v>
      </c>
      <c r="BY27">
        <v>251</v>
      </c>
      <c r="BZ27">
        <v>201</v>
      </c>
    </row>
    <row r="28" spans="1:78" x14ac:dyDescent="0.25">
      <c r="B28" s="7">
        <v>0.06</v>
      </c>
      <c r="C28" s="7">
        <v>7.0000000000000007E-2</v>
      </c>
      <c r="D28" s="7">
        <v>0.06</v>
      </c>
      <c r="E28" s="7">
        <v>0.05</v>
      </c>
      <c r="F28" s="7">
        <v>7.0000000000000007E-2</v>
      </c>
      <c r="G28" s="7">
        <v>0.09</v>
      </c>
      <c r="H28" s="7">
        <v>0.02</v>
      </c>
      <c r="I28" s="7">
        <v>0.11</v>
      </c>
      <c r="J28" s="7">
        <v>7.0000000000000007E-2</v>
      </c>
      <c r="K28" s="7">
        <v>0.06</v>
      </c>
      <c r="L28" s="7">
        <v>0.01</v>
      </c>
      <c r="M28" t="s">
        <v>108</v>
      </c>
      <c r="N28" s="7">
        <v>0.11</v>
      </c>
      <c r="O28" t="s">
        <v>108</v>
      </c>
      <c r="P28" t="s">
        <v>108</v>
      </c>
      <c r="Q28" s="7">
        <v>0.03</v>
      </c>
      <c r="R28" s="7">
        <v>7.0000000000000007E-2</v>
      </c>
      <c r="S28" s="7">
        <v>0.08</v>
      </c>
      <c r="T28" s="7">
        <v>0.05</v>
      </c>
      <c r="U28" s="7">
        <v>0.03</v>
      </c>
      <c r="V28" s="7">
        <v>0.08</v>
      </c>
      <c r="W28" s="7">
        <v>0.04</v>
      </c>
      <c r="X28" s="7">
        <v>0.01</v>
      </c>
      <c r="Y28" s="7">
        <v>0.04</v>
      </c>
      <c r="Z28" s="7">
        <v>7.0000000000000007E-2</v>
      </c>
      <c r="AA28" s="7">
        <v>0.06</v>
      </c>
      <c r="AB28" s="7">
        <v>7.0000000000000007E-2</v>
      </c>
      <c r="AC28" s="7">
        <v>0.08</v>
      </c>
      <c r="AD28" s="7">
        <v>0.06</v>
      </c>
      <c r="AE28" s="7">
        <v>0.05</v>
      </c>
      <c r="AF28" s="7">
        <v>0.06</v>
      </c>
      <c r="AG28" s="7">
        <v>0.09</v>
      </c>
      <c r="AH28" s="7">
        <v>0.06</v>
      </c>
      <c r="AI28" s="7">
        <v>7.0000000000000007E-2</v>
      </c>
      <c r="AJ28" s="7">
        <v>0.04</v>
      </c>
      <c r="AK28" s="7">
        <v>0.03</v>
      </c>
      <c r="AL28" s="7">
        <v>0.08</v>
      </c>
      <c r="AM28" s="7">
        <v>0.06</v>
      </c>
      <c r="AN28" s="7">
        <v>0.06</v>
      </c>
      <c r="AO28" s="7">
        <v>0.04</v>
      </c>
      <c r="AP28" s="7">
        <v>0.06</v>
      </c>
      <c r="AQ28" s="7">
        <v>7.0000000000000007E-2</v>
      </c>
      <c r="AR28" s="7">
        <v>0.05</v>
      </c>
      <c r="AS28" s="7">
        <v>0.08</v>
      </c>
      <c r="AT28" s="7">
        <v>0.09</v>
      </c>
      <c r="AU28" s="7">
        <v>0.06</v>
      </c>
      <c r="AV28" s="7">
        <v>0.06</v>
      </c>
      <c r="AW28" s="7">
        <v>0.06</v>
      </c>
      <c r="AX28" s="7">
        <v>0.05</v>
      </c>
      <c r="AY28" s="7">
        <v>7.0000000000000007E-2</v>
      </c>
      <c r="AZ28" s="7">
        <v>0.08</v>
      </c>
      <c r="BA28" s="7">
        <v>0.04</v>
      </c>
      <c r="BB28" s="7">
        <v>0.03</v>
      </c>
      <c r="BC28" s="7">
        <v>7.0000000000000007E-2</v>
      </c>
      <c r="BD28" s="7">
        <v>0.08</v>
      </c>
      <c r="BE28" s="7">
        <v>0.08</v>
      </c>
      <c r="BF28" s="7">
        <v>0.06</v>
      </c>
      <c r="BG28" s="7">
        <v>0.08</v>
      </c>
      <c r="BH28" s="7">
        <v>0.05</v>
      </c>
      <c r="BI28" s="7">
        <v>0.11</v>
      </c>
      <c r="BJ28" s="7">
        <v>0.06</v>
      </c>
      <c r="BK28" s="7">
        <v>0.06</v>
      </c>
      <c r="BL28" s="7">
        <v>0.06</v>
      </c>
      <c r="BM28" s="7">
        <v>0.1</v>
      </c>
      <c r="BN28" s="7">
        <v>7.0000000000000007E-2</v>
      </c>
      <c r="BO28" s="7">
        <v>0.06</v>
      </c>
      <c r="BP28" s="7">
        <v>0.03</v>
      </c>
      <c r="BQ28" s="7">
        <v>0.08</v>
      </c>
      <c r="BR28" s="7">
        <v>0.09</v>
      </c>
      <c r="BS28" s="7">
        <v>0.09</v>
      </c>
      <c r="BT28" s="7">
        <v>7.0000000000000007E-2</v>
      </c>
      <c r="BU28" s="7">
        <v>0.08</v>
      </c>
      <c r="BV28" s="7">
        <v>7.0000000000000007E-2</v>
      </c>
      <c r="BW28" s="7">
        <v>0.08</v>
      </c>
      <c r="BX28" s="7">
        <v>0.06</v>
      </c>
      <c r="BY28" s="7">
        <v>0.06</v>
      </c>
      <c r="BZ28" s="7">
        <v>0.06</v>
      </c>
    </row>
    <row r="29" spans="1:78" x14ac:dyDescent="0.25">
      <c r="A29" t="s">
        <v>1087</v>
      </c>
      <c r="B29">
        <v>268</v>
      </c>
      <c r="C29">
        <v>245</v>
      </c>
      <c r="D29">
        <v>15</v>
      </c>
      <c r="E29">
        <v>8</v>
      </c>
      <c r="F29">
        <v>47</v>
      </c>
      <c r="G29">
        <v>196</v>
      </c>
      <c r="H29">
        <v>25</v>
      </c>
      <c r="I29">
        <v>149</v>
      </c>
      <c r="J29">
        <v>94</v>
      </c>
      <c r="K29">
        <v>19</v>
      </c>
      <c r="L29">
        <v>5</v>
      </c>
      <c r="M29">
        <v>0</v>
      </c>
      <c r="N29">
        <v>268</v>
      </c>
      <c r="O29">
        <v>0</v>
      </c>
      <c r="P29">
        <v>0</v>
      </c>
      <c r="Q29">
        <v>18</v>
      </c>
      <c r="R29">
        <v>250</v>
      </c>
      <c r="S29">
        <v>219</v>
      </c>
      <c r="T29">
        <v>41</v>
      </c>
      <c r="U29">
        <v>7</v>
      </c>
      <c r="V29">
        <v>260</v>
      </c>
      <c r="W29">
        <v>5</v>
      </c>
      <c r="X29">
        <v>3</v>
      </c>
      <c r="Y29">
        <v>24</v>
      </c>
      <c r="Z29">
        <v>244</v>
      </c>
      <c r="AA29">
        <v>268</v>
      </c>
      <c r="AB29">
        <v>244</v>
      </c>
      <c r="AC29">
        <v>33</v>
      </c>
      <c r="AD29">
        <v>215</v>
      </c>
      <c r="AE29">
        <v>20</v>
      </c>
      <c r="AF29">
        <v>202</v>
      </c>
      <c r="AG29">
        <v>51</v>
      </c>
      <c r="AH29">
        <v>0</v>
      </c>
      <c r="AI29">
        <v>239</v>
      </c>
      <c r="AJ29">
        <v>8</v>
      </c>
      <c r="AK29">
        <v>16</v>
      </c>
      <c r="AL29">
        <v>120</v>
      </c>
      <c r="AM29">
        <v>116</v>
      </c>
      <c r="AN29">
        <v>2</v>
      </c>
      <c r="AO29">
        <v>29</v>
      </c>
      <c r="AP29">
        <v>20</v>
      </c>
      <c r="AQ29">
        <v>23</v>
      </c>
      <c r="AR29">
        <v>29</v>
      </c>
      <c r="AS29">
        <v>16</v>
      </c>
      <c r="AT29">
        <v>21</v>
      </c>
      <c r="AU29">
        <v>9</v>
      </c>
      <c r="AV29">
        <v>20</v>
      </c>
      <c r="AW29">
        <v>3</v>
      </c>
      <c r="AX29">
        <v>12</v>
      </c>
      <c r="AY29">
        <v>41</v>
      </c>
      <c r="AZ29">
        <v>30</v>
      </c>
      <c r="BA29">
        <v>11</v>
      </c>
      <c r="BB29">
        <v>21</v>
      </c>
      <c r="BC29">
        <v>9</v>
      </c>
      <c r="BD29">
        <v>3</v>
      </c>
      <c r="BE29">
        <v>55</v>
      </c>
      <c r="BF29">
        <v>213</v>
      </c>
      <c r="BG29">
        <v>191</v>
      </c>
      <c r="BH29">
        <v>77</v>
      </c>
      <c r="BI29">
        <v>86</v>
      </c>
      <c r="BJ29">
        <v>56</v>
      </c>
      <c r="BK29">
        <v>26</v>
      </c>
      <c r="BL29">
        <v>13</v>
      </c>
      <c r="BM29">
        <v>64</v>
      </c>
      <c r="BN29">
        <v>94</v>
      </c>
      <c r="BO29">
        <v>81</v>
      </c>
      <c r="BP29">
        <v>29</v>
      </c>
      <c r="BQ29">
        <v>54</v>
      </c>
      <c r="BR29">
        <v>98</v>
      </c>
      <c r="BS29">
        <v>85</v>
      </c>
      <c r="BT29">
        <v>22</v>
      </c>
      <c r="BU29">
        <v>34</v>
      </c>
      <c r="BV29">
        <v>16</v>
      </c>
      <c r="BW29">
        <v>39</v>
      </c>
      <c r="BX29">
        <v>166</v>
      </c>
      <c r="BY29">
        <v>161</v>
      </c>
      <c r="BZ29">
        <v>139</v>
      </c>
    </row>
    <row r="30" spans="1:78" x14ac:dyDescent="0.25">
      <c r="B30" s="7">
        <v>0.04</v>
      </c>
      <c r="C30" s="7">
        <v>0.05</v>
      </c>
      <c r="D30" s="7">
        <v>0.03</v>
      </c>
      <c r="E30" s="7">
        <v>0.02</v>
      </c>
      <c r="F30" s="7">
        <v>0.04</v>
      </c>
      <c r="G30" s="7">
        <v>0.06</v>
      </c>
      <c r="H30" s="7">
        <v>0.01</v>
      </c>
      <c r="I30" s="7">
        <v>0.1</v>
      </c>
      <c r="J30" s="7">
        <v>0.05</v>
      </c>
      <c r="K30" s="7">
        <v>0.02</v>
      </c>
      <c r="L30">
        <v>0</v>
      </c>
      <c r="M30" t="s">
        <v>108</v>
      </c>
      <c r="N30" s="7">
        <v>0.08</v>
      </c>
      <c r="O30" t="s">
        <v>108</v>
      </c>
      <c r="P30" t="s">
        <v>108</v>
      </c>
      <c r="Q30" s="7">
        <v>0.02</v>
      </c>
      <c r="R30" s="7">
        <v>0.05</v>
      </c>
      <c r="S30" s="7">
        <v>0.06</v>
      </c>
      <c r="T30" s="7">
        <v>0.03</v>
      </c>
      <c r="U30" s="7">
        <v>0.01</v>
      </c>
      <c r="V30" s="7">
        <v>0.06</v>
      </c>
      <c r="W30" s="7">
        <v>0.01</v>
      </c>
      <c r="X30">
        <v>0</v>
      </c>
      <c r="Y30" s="7">
        <v>0.03</v>
      </c>
      <c r="Z30" s="7">
        <v>0.05</v>
      </c>
      <c r="AA30" s="7">
        <v>0.04</v>
      </c>
      <c r="AB30" s="7">
        <v>0.05</v>
      </c>
      <c r="AC30" s="7">
        <v>0.05</v>
      </c>
      <c r="AD30" s="7">
        <v>0.05</v>
      </c>
      <c r="AE30" s="7">
        <v>0.04</v>
      </c>
      <c r="AF30" s="7">
        <v>0.04</v>
      </c>
      <c r="AG30" s="7">
        <v>0.06</v>
      </c>
      <c r="AH30" t="s">
        <v>108</v>
      </c>
      <c r="AI30" s="7">
        <v>0.05</v>
      </c>
      <c r="AJ30" s="7">
        <v>0.02</v>
      </c>
      <c r="AK30" s="7">
        <v>0.02</v>
      </c>
      <c r="AL30" s="7">
        <v>0.05</v>
      </c>
      <c r="AM30" s="7">
        <v>0.04</v>
      </c>
      <c r="AN30" s="7">
        <v>0.04</v>
      </c>
      <c r="AO30" s="7">
        <v>0.04</v>
      </c>
      <c r="AP30" s="7">
        <v>0.03</v>
      </c>
      <c r="AQ30" s="7">
        <v>0.04</v>
      </c>
      <c r="AR30" s="7">
        <v>0.05</v>
      </c>
      <c r="AS30" s="7">
        <v>0.05</v>
      </c>
      <c r="AT30" s="7">
        <v>0.04</v>
      </c>
      <c r="AU30" s="7">
        <v>0.03</v>
      </c>
      <c r="AV30" s="7">
        <v>0.04</v>
      </c>
      <c r="AW30" s="7">
        <v>0.02</v>
      </c>
      <c r="AX30" s="7">
        <v>0.03</v>
      </c>
      <c r="AY30" s="7">
        <v>0.08</v>
      </c>
      <c r="AZ30" s="7">
        <v>7.0000000000000007E-2</v>
      </c>
      <c r="BA30" s="7">
        <v>0.04</v>
      </c>
      <c r="BB30" s="7">
        <v>0.05</v>
      </c>
      <c r="BC30" s="7">
        <v>0.03</v>
      </c>
      <c r="BD30" s="7">
        <v>0.13</v>
      </c>
      <c r="BE30" s="7">
        <v>0.06</v>
      </c>
      <c r="BF30" s="7">
        <v>0.04</v>
      </c>
      <c r="BG30" s="7">
        <v>0.06</v>
      </c>
      <c r="BH30" s="7">
        <v>0.03</v>
      </c>
      <c r="BI30" s="7">
        <v>7.0000000000000007E-2</v>
      </c>
      <c r="BJ30" s="7">
        <v>0.06</v>
      </c>
      <c r="BK30" s="7">
        <v>0.03</v>
      </c>
      <c r="BL30" s="7">
        <v>0.06</v>
      </c>
      <c r="BM30" s="7">
        <v>7.0000000000000007E-2</v>
      </c>
      <c r="BN30" s="7">
        <v>0.06</v>
      </c>
      <c r="BO30" s="7">
        <v>0.04</v>
      </c>
      <c r="BP30" s="7">
        <v>0.02</v>
      </c>
      <c r="BQ30" s="7">
        <v>0.05</v>
      </c>
      <c r="BR30" s="7">
        <v>0.06</v>
      </c>
      <c r="BS30" s="7">
        <v>0.06</v>
      </c>
      <c r="BT30" s="7">
        <v>0.05</v>
      </c>
      <c r="BU30" s="7">
        <v>0.06</v>
      </c>
      <c r="BV30" s="7">
        <v>0.06</v>
      </c>
      <c r="BW30" s="7">
        <v>0.05</v>
      </c>
      <c r="BX30" s="7">
        <v>0.04</v>
      </c>
      <c r="BY30" s="7">
        <v>0.04</v>
      </c>
      <c r="BZ30" s="7">
        <v>0.04</v>
      </c>
    </row>
    <row r="31" spans="1:78" x14ac:dyDescent="0.25">
      <c r="A31" t="s">
        <v>1088</v>
      </c>
      <c r="B31">
        <v>283</v>
      </c>
      <c r="C31">
        <v>252</v>
      </c>
      <c r="D31">
        <v>27</v>
      </c>
      <c r="E31">
        <v>5</v>
      </c>
      <c r="F31">
        <v>30</v>
      </c>
      <c r="G31">
        <v>229</v>
      </c>
      <c r="H31">
        <v>23</v>
      </c>
      <c r="I31">
        <v>193</v>
      </c>
      <c r="J31">
        <v>66</v>
      </c>
      <c r="K31">
        <v>21</v>
      </c>
      <c r="L31">
        <v>3</v>
      </c>
      <c r="M31">
        <v>0</v>
      </c>
      <c r="N31">
        <v>283</v>
      </c>
      <c r="O31">
        <v>0</v>
      </c>
      <c r="P31">
        <v>0</v>
      </c>
      <c r="Q31">
        <v>18</v>
      </c>
      <c r="R31">
        <v>265</v>
      </c>
      <c r="S31">
        <v>245</v>
      </c>
      <c r="T31">
        <v>31</v>
      </c>
      <c r="U31">
        <v>4</v>
      </c>
      <c r="V31">
        <v>271</v>
      </c>
      <c r="W31">
        <v>6</v>
      </c>
      <c r="X31">
        <v>5</v>
      </c>
      <c r="Y31">
        <v>23</v>
      </c>
      <c r="Z31">
        <v>259</v>
      </c>
      <c r="AA31">
        <v>281</v>
      </c>
      <c r="AB31">
        <v>258</v>
      </c>
      <c r="AC31">
        <v>31</v>
      </c>
      <c r="AD31">
        <v>226</v>
      </c>
      <c r="AE31">
        <v>22</v>
      </c>
      <c r="AF31">
        <v>211</v>
      </c>
      <c r="AG31">
        <v>57</v>
      </c>
      <c r="AH31">
        <v>2</v>
      </c>
      <c r="AI31">
        <v>259</v>
      </c>
      <c r="AJ31">
        <v>14</v>
      </c>
      <c r="AK31">
        <v>9</v>
      </c>
      <c r="AL31">
        <v>137</v>
      </c>
      <c r="AM31">
        <v>115</v>
      </c>
      <c r="AN31">
        <v>1</v>
      </c>
      <c r="AO31">
        <v>30</v>
      </c>
      <c r="AP31">
        <v>50</v>
      </c>
      <c r="AQ31">
        <v>19</v>
      </c>
      <c r="AR31">
        <v>41</v>
      </c>
      <c r="AS31">
        <v>10</v>
      </c>
      <c r="AT31">
        <v>19</v>
      </c>
      <c r="AU31">
        <v>12</v>
      </c>
      <c r="AV31">
        <v>14</v>
      </c>
      <c r="AW31">
        <v>12</v>
      </c>
      <c r="AX31">
        <v>15</v>
      </c>
      <c r="AY31">
        <v>40</v>
      </c>
      <c r="AZ31">
        <v>22</v>
      </c>
      <c r="BA31">
        <v>7</v>
      </c>
      <c r="BB31">
        <v>16</v>
      </c>
      <c r="BC31">
        <v>7</v>
      </c>
      <c r="BD31">
        <v>0</v>
      </c>
      <c r="BE31">
        <v>71</v>
      </c>
      <c r="BF31">
        <v>212</v>
      </c>
      <c r="BG31">
        <v>201</v>
      </c>
      <c r="BH31">
        <v>82</v>
      </c>
      <c r="BI31">
        <v>99</v>
      </c>
      <c r="BJ31">
        <v>45</v>
      </c>
      <c r="BK31">
        <v>36</v>
      </c>
      <c r="BL31">
        <v>13</v>
      </c>
      <c r="BM31">
        <v>92</v>
      </c>
      <c r="BN31">
        <v>84</v>
      </c>
      <c r="BO31">
        <v>76</v>
      </c>
      <c r="BP31">
        <v>30</v>
      </c>
      <c r="BQ31">
        <v>91</v>
      </c>
      <c r="BR31">
        <v>129</v>
      </c>
      <c r="BS31">
        <v>128</v>
      </c>
      <c r="BT31">
        <v>18</v>
      </c>
      <c r="BU31">
        <v>57</v>
      </c>
      <c r="BV31">
        <v>18</v>
      </c>
      <c r="BW31">
        <v>78</v>
      </c>
      <c r="BX31">
        <v>140</v>
      </c>
      <c r="BY31">
        <v>147</v>
      </c>
      <c r="BZ31">
        <v>111</v>
      </c>
    </row>
    <row r="32" spans="1:78" x14ac:dyDescent="0.25">
      <c r="B32" s="7">
        <v>0.05</v>
      </c>
      <c r="C32" s="7">
        <v>0.05</v>
      </c>
      <c r="D32" s="7">
        <v>0.05</v>
      </c>
      <c r="E32" s="7">
        <v>0.01</v>
      </c>
      <c r="F32" s="7">
        <v>0.03</v>
      </c>
      <c r="G32" s="7">
        <v>7.0000000000000007E-2</v>
      </c>
      <c r="H32" s="7">
        <v>0.01</v>
      </c>
      <c r="I32" s="7">
        <v>0.13</v>
      </c>
      <c r="J32" s="7">
        <v>0.03</v>
      </c>
      <c r="K32" s="7">
        <v>0.02</v>
      </c>
      <c r="L32">
        <v>0</v>
      </c>
      <c r="M32" t="s">
        <v>108</v>
      </c>
      <c r="N32" s="7">
        <v>0.08</v>
      </c>
      <c r="O32" t="s">
        <v>108</v>
      </c>
      <c r="P32" t="s">
        <v>108</v>
      </c>
      <c r="Q32" s="7">
        <v>0.02</v>
      </c>
      <c r="R32" s="7">
        <v>0.05</v>
      </c>
      <c r="S32" s="7">
        <v>7.0000000000000007E-2</v>
      </c>
      <c r="T32" s="7">
        <v>0.03</v>
      </c>
      <c r="U32">
        <v>0</v>
      </c>
      <c r="V32" s="7">
        <v>0.06</v>
      </c>
      <c r="W32" s="7">
        <v>0.01</v>
      </c>
      <c r="X32" s="7">
        <v>0.01</v>
      </c>
      <c r="Y32" s="7">
        <v>0.03</v>
      </c>
      <c r="Z32" s="7">
        <v>0.05</v>
      </c>
      <c r="AA32" s="7">
        <v>0.05</v>
      </c>
      <c r="AB32" s="7">
        <v>0.05</v>
      </c>
      <c r="AC32" s="7">
        <v>0.04</v>
      </c>
      <c r="AD32" s="7">
        <v>0.05</v>
      </c>
      <c r="AE32" s="7">
        <v>0.04</v>
      </c>
      <c r="AF32" s="7">
        <v>0.04</v>
      </c>
      <c r="AG32" s="7">
        <v>0.06</v>
      </c>
      <c r="AH32" s="7">
        <v>0.05</v>
      </c>
      <c r="AI32" s="7">
        <v>0.06</v>
      </c>
      <c r="AJ32" s="7">
        <v>0.03</v>
      </c>
      <c r="AK32" s="7">
        <v>0.01</v>
      </c>
      <c r="AL32" s="7">
        <v>0.06</v>
      </c>
      <c r="AM32" s="7">
        <v>0.04</v>
      </c>
      <c r="AN32" s="7">
        <v>0.02</v>
      </c>
      <c r="AO32" s="7">
        <v>0.04</v>
      </c>
      <c r="AP32" s="7">
        <v>0.08</v>
      </c>
      <c r="AQ32" s="7">
        <v>0.03</v>
      </c>
      <c r="AR32" s="7">
        <v>7.0000000000000007E-2</v>
      </c>
      <c r="AS32" s="7">
        <v>0.03</v>
      </c>
      <c r="AT32" s="7">
        <v>0.03</v>
      </c>
      <c r="AU32" s="7">
        <v>0.03</v>
      </c>
      <c r="AV32" s="7">
        <v>0.03</v>
      </c>
      <c r="AW32" s="7">
        <v>0.08</v>
      </c>
      <c r="AX32" s="7">
        <v>0.04</v>
      </c>
      <c r="AY32" s="7">
        <v>0.08</v>
      </c>
      <c r="AZ32" s="7">
        <v>0.05</v>
      </c>
      <c r="BA32" s="7">
        <v>0.02</v>
      </c>
      <c r="BB32" s="7">
        <v>0.04</v>
      </c>
      <c r="BC32" s="7">
        <v>0.02</v>
      </c>
      <c r="BD32" t="s">
        <v>108</v>
      </c>
      <c r="BE32" s="7">
        <v>0.08</v>
      </c>
      <c r="BF32" s="7">
        <v>0.04</v>
      </c>
      <c r="BG32" s="7">
        <v>0.06</v>
      </c>
      <c r="BH32" s="7">
        <v>0.03</v>
      </c>
      <c r="BI32" s="7">
        <v>0.08</v>
      </c>
      <c r="BJ32" s="7">
        <v>0.05</v>
      </c>
      <c r="BK32" s="7">
        <v>0.05</v>
      </c>
      <c r="BL32" s="7">
        <v>7.0000000000000007E-2</v>
      </c>
      <c r="BM32" s="7">
        <v>0.1</v>
      </c>
      <c r="BN32" s="7">
        <v>0.05</v>
      </c>
      <c r="BO32" s="7">
        <v>0.04</v>
      </c>
      <c r="BP32" s="7">
        <v>0.02</v>
      </c>
      <c r="BQ32" s="7">
        <v>0.09</v>
      </c>
      <c r="BR32" s="7">
        <v>0.08</v>
      </c>
      <c r="BS32" s="7">
        <v>0.08</v>
      </c>
      <c r="BT32" s="7">
        <v>0.04</v>
      </c>
      <c r="BU32" s="7">
        <v>0.11</v>
      </c>
      <c r="BV32" s="7">
        <v>0.06</v>
      </c>
      <c r="BW32" s="7">
        <v>0.1</v>
      </c>
      <c r="BX32" s="7">
        <v>0.03</v>
      </c>
      <c r="BY32" s="7">
        <v>0.04</v>
      </c>
      <c r="BZ32" s="7">
        <v>0.03</v>
      </c>
    </row>
    <row r="33" spans="1:78" x14ac:dyDescent="0.25">
      <c r="A33" t="s">
        <v>1089</v>
      </c>
      <c r="B33">
        <v>19</v>
      </c>
      <c r="C33">
        <v>14</v>
      </c>
      <c r="D33">
        <v>4</v>
      </c>
      <c r="E33">
        <v>2</v>
      </c>
      <c r="F33">
        <v>6</v>
      </c>
      <c r="G33">
        <v>9</v>
      </c>
      <c r="H33">
        <v>4</v>
      </c>
      <c r="I33">
        <v>2</v>
      </c>
      <c r="J33">
        <v>9</v>
      </c>
      <c r="K33">
        <v>1</v>
      </c>
      <c r="L33">
        <v>8</v>
      </c>
      <c r="M33">
        <v>11</v>
      </c>
      <c r="N33">
        <v>6</v>
      </c>
      <c r="O33">
        <v>1</v>
      </c>
      <c r="P33">
        <v>1</v>
      </c>
      <c r="Q33">
        <v>4</v>
      </c>
      <c r="R33">
        <v>15</v>
      </c>
      <c r="S33">
        <v>10</v>
      </c>
      <c r="T33">
        <v>8</v>
      </c>
      <c r="U33">
        <v>1</v>
      </c>
      <c r="V33">
        <v>16</v>
      </c>
      <c r="W33">
        <v>2</v>
      </c>
      <c r="X33">
        <v>1</v>
      </c>
      <c r="Y33">
        <v>3</v>
      </c>
      <c r="Z33">
        <v>16</v>
      </c>
      <c r="AA33">
        <v>19</v>
      </c>
      <c r="AB33">
        <v>16</v>
      </c>
      <c r="AC33">
        <v>6</v>
      </c>
      <c r="AD33">
        <v>10</v>
      </c>
      <c r="AE33">
        <v>4</v>
      </c>
      <c r="AF33">
        <v>14</v>
      </c>
      <c r="AG33">
        <v>4</v>
      </c>
      <c r="AH33">
        <v>0</v>
      </c>
      <c r="AI33">
        <v>15</v>
      </c>
      <c r="AJ33">
        <v>1</v>
      </c>
      <c r="AK33">
        <v>4</v>
      </c>
      <c r="AL33">
        <v>11</v>
      </c>
      <c r="AM33">
        <v>7</v>
      </c>
      <c r="AN33">
        <v>1</v>
      </c>
      <c r="AO33">
        <v>0</v>
      </c>
      <c r="AP33">
        <v>4</v>
      </c>
      <c r="AQ33">
        <v>2</v>
      </c>
      <c r="AR33">
        <v>0</v>
      </c>
      <c r="AS33">
        <v>1</v>
      </c>
      <c r="AT33">
        <v>3</v>
      </c>
      <c r="AU33">
        <v>0</v>
      </c>
      <c r="AV33">
        <v>0</v>
      </c>
      <c r="AW33">
        <v>1</v>
      </c>
      <c r="AX33">
        <v>3</v>
      </c>
      <c r="AY33">
        <v>3</v>
      </c>
      <c r="AZ33">
        <v>0</v>
      </c>
      <c r="BA33">
        <v>1</v>
      </c>
      <c r="BB33">
        <v>1</v>
      </c>
      <c r="BC33">
        <v>0</v>
      </c>
      <c r="BD33">
        <v>0</v>
      </c>
      <c r="BE33">
        <v>3</v>
      </c>
      <c r="BF33">
        <v>16</v>
      </c>
      <c r="BG33">
        <v>9</v>
      </c>
      <c r="BH33">
        <v>10</v>
      </c>
      <c r="BI33">
        <v>5</v>
      </c>
      <c r="BJ33">
        <v>1</v>
      </c>
      <c r="BK33">
        <v>1</v>
      </c>
      <c r="BL33">
        <v>0</v>
      </c>
      <c r="BM33">
        <v>3</v>
      </c>
      <c r="BN33">
        <v>4</v>
      </c>
      <c r="BO33">
        <v>5</v>
      </c>
      <c r="BP33">
        <v>7</v>
      </c>
      <c r="BQ33">
        <v>4</v>
      </c>
      <c r="BR33">
        <v>5</v>
      </c>
      <c r="BS33">
        <v>4</v>
      </c>
      <c r="BT33">
        <v>1</v>
      </c>
      <c r="BU33">
        <v>3</v>
      </c>
      <c r="BV33">
        <v>1</v>
      </c>
      <c r="BW33">
        <v>3</v>
      </c>
      <c r="BX33">
        <v>9</v>
      </c>
      <c r="BY33">
        <v>10</v>
      </c>
      <c r="BZ33">
        <v>8</v>
      </c>
    </row>
    <row r="34" spans="1:78" x14ac:dyDescent="0.25">
      <c r="B34">
        <v>0</v>
      </c>
      <c r="C34">
        <v>0</v>
      </c>
      <c r="D34" s="7">
        <v>0.01</v>
      </c>
      <c r="E34">
        <v>0</v>
      </c>
      <c r="F34" s="7">
        <v>0.01</v>
      </c>
      <c r="G34">
        <v>0</v>
      </c>
      <c r="H34">
        <v>0</v>
      </c>
      <c r="I34">
        <v>0</v>
      </c>
      <c r="J34">
        <v>0</v>
      </c>
      <c r="K34">
        <v>0</v>
      </c>
      <c r="L34" s="7">
        <v>0.01</v>
      </c>
      <c r="M34" s="7">
        <v>0.01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 s="7">
        <v>0.01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 s="7">
        <v>0.01</v>
      </c>
      <c r="AD34">
        <v>0</v>
      </c>
      <c r="AE34" s="7">
        <v>0.01</v>
      </c>
      <c r="AF34">
        <v>0</v>
      </c>
      <c r="AG34">
        <v>0</v>
      </c>
      <c r="AH34" t="s">
        <v>106</v>
      </c>
      <c r="AI34">
        <v>0</v>
      </c>
      <c r="AJ34">
        <v>0</v>
      </c>
      <c r="AK34">
        <v>0</v>
      </c>
      <c r="AL34">
        <v>0</v>
      </c>
      <c r="AM34">
        <v>0</v>
      </c>
      <c r="AN34" s="7">
        <v>0.02</v>
      </c>
      <c r="AO34" t="s">
        <v>106</v>
      </c>
      <c r="AP34" s="7">
        <v>0.01</v>
      </c>
      <c r="AQ34">
        <v>0</v>
      </c>
      <c r="AR34" t="s">
        <v>106</v>
      </c>
      <c r="AS34">
        <v>0</v>
      </c>
      <c r="AT34" s="7">
        <v>0.01</v>
      </c>
      <c r="AU34" t="s">
        <v>106</v>
      </c>
      <c r="AV34" t="s">
        <v>106</v>
      </c>
      <c r="AW34">
        <v>0</v>
      </c>
      <c r="AX34" s="7">
        <v>0.01</v>
      </c>
      <c r="AY34" s="7">
        <v>0.01</v>
      </c>
      <c r="AZ34" t="s">
        <v>106</v>
      </c>
      <c r="BA34">
        <v>0</v>
      </c>
      <c r="BB34">
        <v>0</v>
      </c>
      <c r="BC34" t="s">
        <v>106</v>
      </c>
      <c r="BD34" t="s">
        <v>106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 t="s">
        <v>106</v>
      </c>
      <c r="BM34">
        <v>0</v>
      </c>
      <c r="BN34">
        <v>0</v>
      </c>
      <c r="BO34">
        <v>0</v>
      </c>
      <c r="BP34" s="7">
        <v>0.01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</row>
    <row r="35" spans="1:78" x14ac:dyDescent="0.25">
      <c r="A35" t="s">
        <v>40</v>
      </c>
      <c r="B35">
        <v>1388</v>
      </c>
      <c r="C35">
        <v>1215</v>
      </c>
      <c r="D35">
        <v>109</v>
      </c>
      <c r="E35">
        <v>64</v>
      </c>
      <c r="F35">
        <v>193</v>
      </c>
      <c r="G35">
        <v>696</v>
      </c>
      <c r="H35">
        <v>499</v>
      </c>
      <c r="I35">
        <v>321</v>
      </c>
      <c r="J35">
        <v>468</v>
      </c>
      <c r="K35">
        <v>278</v>
      </c>
      <c r="L35">
        <v>321</v>
      </c>
      <c r="M35">
        <v>206</v>
      </c>
      <c r="N35">
        <v>513</v>
      </c>
      <c r="O35">
        <v>614</v>
      </c>
      <c r="P35">
        <v>55</v>
      </c>
      <c r="Q35">
        <v>176</v>
      </c>
      <c r="R35">
        <v>1212</v>
      </c>
      <c r="S35">
        <v>924</v>
      </c>
      <c r="T35">
        <v>238</v>
      </c>
      <c r="U35">
        <v>203</v>
      </c>
      <c r="V35">
        <v>940</v>
      </c>
      <c r="W35">
        <v>167</v>
      </c>
      <c r="X35">
        <v>242</v>
      </c>
      <c r="Y35">
        <v>158</v>
      </c>
      <c r="Z35">
        <v>1230</v>
      </c>
      <c r="AA35">
        <v>1385</v>
      </c>
      <c r="AB35">
        <v>1227</v>
      </c>
      <c r="AC35">
        <v>127</v>
      </c>
      <c r="AD35">
        <v>1084</v>
      </c>
      <c r="AE35">
        <v>144</v>
      </c>
      <c r="AF35">
        <v>1079</v>
      </c>
      <c r="AG35">
        <v>203</v>
      </c>
      <c r="AH35">
        <v>7</v>
      </c>
      <c r="AI35">
        <v>1042</v>
      </c>
      <c r="AJ35">
        <v>149</v>
      </c>
      <c r="AK35">
        <v>165</v>
      </c>
      <c r="AL35">
        <v>549</v>
      </c>
      <c r="AM35">
        <v>646</v>
      </c>
      <c r="AN35">
        <v>11</v>
      </c>
      <c r="AO35">
        <v>166</v>
      </c>
      <c r="AP35">
        <v>143</v>
      </c>
      <c r="AQ35">
        <v>64</v>
      </c>
      <c r="AR35">
        <v>211</v>
      </c>
      <c r="AS35">
        <v>79</v>
      </c>
      <c r="AT35">
        <v>100</v>
      </c>
      <c r="AU35">
        <v>137</v>
      </c>
      <c r="AV35">
        <v>177</v>
      </c>
      <c r="AW35">
        <v>28</v>
      </c>
      <c r="AX35">
        <v>81</v>
      </c>
      <c r="AY35">
        <v>111</v>
      </c>
      <c r="AZ35">
        <v>82</v>
      </c>
      <c r="BA35">
        <v>54</v>
      </c>
      <c r="BB35">
        <v>50</v>
      </c>
      <c r="BC35">
        <v>66</v>
      </c>
      <c r="BD35">
        <v>5</v>
      </c>
      <c r="BE35">
        <v>161</v>
      </c>
      <c r="BF35">
        <v>1227</v>
      </c>
      <c r="BG35">
        <v>652</v>
      </c>
      <c r="BH35">
        <v>736</v>
      </c>
      <c r="BI35">
        <v>266</v>
      </c>
      <c r="BJ35">
        <v>160</v>
      </c>
      <c r="BK35">
        <v>140</v>
      </c>
      <c r="BL35">
        <v>39</v>
      </c>
      <c r="BM35">
        <v>152</v>
      </c>
      <c r="BN35">
        <v>325</v>
      </c>
      <c r="BO35">
        <v>530</v>
      </c>
      <c r="BP35">
        <v>382</v>
      </c>
      <c r="BQ35">
        <v>194</v>
      </c>
      <c r="BR35">
        <v>313</v>
      </c>
      <c r="BS35">
        <v>310</v>
      </c>
      <c r="BT35">
        <v>91</v>
      </c>
      <c r="BU35">
        <v>93</v>
      </c>
      <c r="BV35">
        <v>50</v>
      </c>
      <c r="BW35">
        <v>151</v>
      </c>
      <c r="BX35">
        <v>937</v>
      </c>
      <c r="BY35">
        <v>938</v>
      </c>
      <c r="BZ35">
        <v>839</v>
      </c>
    </row>
    <row r="36" spans="1:78" x14ac:dyDescent="0.25">
      <c r="B36" s="7">
        <v>0.23</v>
      </c>
      <c r="C36" s="7">
        <v>0.24</v>
      </c>
      <c r="D36" s="7">
        <v>0.2</v>
      </c>
      <c r="E36" s="7">
        <v>0.18</v>
      </c>
      <c r="F36" s="7">
        <v>0.16</v>
      </c>
      <c r="G36" s="7">
        <v>0.22</v>
      </c>
      <c r="H36" s="7">
        <v>0.28999999999999998</v>
      </c>
      <c r="I36" s="7">
        <v>0.22</v>
      </c>
      <c r="J36" s="7">
        <v>0.25</v>
      </c>
      <c r="K36" s="7">
        <v>0.23</v>
      </c>
      <c r="L36" s="7">
        <v>0.23</v>
      </c>
      <c r="M36" s="7">
        <v>0.12</v>
      </c>
      <c r="N36" s="7">
        <v>0.15</v>
      </c>
      <c r="O36" s="7">
        <v>0.96</v>
      </c>
      <c r="P36" s="7">
        <v>0.28000000000000003</v>
      </c>
      <c r="Q36" s="7">
        <v>0.19</v>
      </c>
      <c r="R36" s="7">
        <v>0.24</v>
      </c>
      <c r="S36" s="7">
        <v>0.25</v>
      </c>
      <c r="T36" s="7">
        <v>0.19</v>
      </c>
      <c r="U36" s="7">
        <v>0.21</v>
      </c>
      <c r="V36" s="7">
        <v>0.21</v>
      </c>
      <c r="W36" s="7">
        <v>0.27</v>
      </c>
      <c r="X36" s="7">
        <v>0.28000000000000003</v>
      </c>
      <c r="Y36" s="7">
        <v>0.22</v>
      </c>
      <c r="Z36" s="7">
        <v>0.23</v>
      </c>
      <c r="AA36" s="7">
        <v>0.23</v>
      </c>
      <c r="AB36" s="7">
        <v>0.23</v>
      </c>
      <c r="AC36" s="7">
        <v>0.18</v>
      </c>
      <c r="AD36" s="7">
        <v>0.23</v>
      </c>
      <c r="AE36" s="7">
        <v>0.28000000000000003</v>
      </c>
      <c r="AF36" s="7">
        <v>0.23</v>
      </c>
      <c r="AG36" s="7">
        <v>0.22</v>
      </c>
      <c r="AH36" s="7">
        <v>0.19</v>
      </c>
      <c r="AI36" s="7">
        <v>0.24</v>
      </c>
      <c r="AJ36" s="7">
        <v>0.27</v>
      </c>
      <c r="AK36" s="7">
        <v>0.17</v>
      </c>
      <c r="AL36" s="7">
        <v>0.23</v>
      </c>
      <c r="AM36" s="7">
        <v>0.23</v>
      </c>
      <c r="AN36" s="7">
        <v>0.18</v>
      </c>
      <c r="AO36" s="7">
        <v>0.24</v>
      </c>
      <c r="AP36" s="7">
        <v>0.24</v>
      </c>
      <c r="AQ36" s="7">
        <v>0.11</v>
      </c>
      <c r="AR36" s="7">
        <v>0.39</v>
      </c>
      <c r="AS36" s="7">
        <v>0.25</v>
      </c>
      <c r="AT36" s="7">
        <v>0.18</v>
      </c>
      <c r="AU36" s="7">
        <v>0.39</v>
      </c>
      <c r="AV36" s="7">
        <v>0.36</v>
      </c>
      <c r="AW36" s="7">
        <v>0.2</v>
      </c>
      <c r="AX36" s="7">
        <v>0.2</v>
      </c>
      <c r="AY36" s="7">
        <v>0.21</v>
      </c>
      <c r="AZ36" s="7">
        <v>0.2</v>
      </c>
      <c r="BA36" s="7">
        <v>0.18</v>
      </c>
      <c r="BB36" s="7">
        <v>0.11</v>
      </c>
      <c r="BC36" s="7">
        <v>0.21</v>
      </c>
      <c r="BD36" s="7">
        <v>0.19</v>
      </c>
      <c r="BE36" s="7">
        <v>0.18</v>
      </c>
      <c r="BF36" s="7">
        <v>0.24</v>
      </c>
      <c r="BG36" s="7">
        <v>0.2</v>
      </c>
      <c r="BH36" s="7">
        <v>0.27</v>
      </c>
      <c r="BI36" s="7">
        <v>0.2</v>
      </c>
      <c r="BJ36" s="7">
        <v>0.18</v>
      </c>
      <c r="BK36" s="7">
        <v>0.18</v>
      </c>
      <c r="BL36" s="7">
        <v>0.19</v>
      </c>
      <c r="BM36" s="7">
        <v>0.17</v>
      </c>
      <c r="BN36" s="7">
        <v>0.19</v>
      </c>
      <c r="BO36" s="7">
        <v>0.25</v>
      </c>
      <c r="BP36" s="7">
        <v>0.3</v>
      </c>
      <c r="BQ36" s="7">
        <v>0.19</v>
      </c>
      <c r="BR36" s="7">
        <v>0.2</v>
      </c>
      <c r="BS36" s="7">
        <v>0.2</v>
      </c>
      <c r="BT36" s="7">
        <v>0.2</v>
      </c>
      <c r="BU36" s="7">
        <v>0.17</v>
      </c>
      <c r="BV36" s="7">
        <v>0.17</v>
      </c>
      <c r="BW36" s="7">
        <v>0.2</v>
      </c>
      <c r="BX36" s="7">
        <v>0.23</v>
      </c>
      <c r="BY36" s="7">
        <v>0.23</v>
      </c>
      <c r="BZ36" s="7">
        <v>0.24</v>
      </c>
    </row>
    <row r="37" spans="1:78" x14ac:dyDescent="0.25">
      <c r="A37" t="s">
        <v>41</v>
      </c>
      <c r="B37">
        <v>454</v>
      </c>
      <c r="C37">
        <v>333</v>
      </c>
      <c r="D37">
        <v>48</v>
      </c>
      <c r="E37">
        <v>73</v>
      </c>
      <c r="F37">
        <v>98</v>
      </c>
      <c r="G37">
        <v>190</v>
      </c>
      <c r="H37">
        <v>167</v>
      </c>
      <c r="I37">
        <v>60</v>
      </c>
      <c r="J37">
        <v>159</v>
      </c>
      <c r="K37">
        <v>89</v>
      </c>
      <c r="L37">
        <v>145</v>
      </c>
      <c r="M37">
        <v>121</v>
      </c>
      <c r="N37">
        <v>168</v>
      </c>
      <c r="O37">
        <v>27</v>
      </c>
      <c r="P37">
        <v>138</v>
      </c>
      <c r="Q37">
        <v>80</v>
      </c>
      <c r="R37">
        <v>374</v>
      </c>
      <c r="S37">
        <v>258</v>
      </c>
      <c r="T37">
        <v>98</v>
      </c>
      <c r="U37">
        <v>93</v>
      </c>
      <c r="V37">
        <v>256</v>
      </c>
      <c r="W37">
        <v>66</v>
      </c>
      <c r="X37">
        <v>114</v>
      </c>
      <c r="Y37">
        <v>66</v>
      </c>
      <c r="Z37">
        <v>388</v>
      </c>
      <c r="AA37">
        <v>454</v>
      </c>
      <c r="AB37">
        <v>388</v>
      </c>
      <c r="AC37">
        <v>54</v>
      </c>
      <c r="AD37">
        <v>319</v>
      </c>
      <c r="AE37">
        <v>75</v>
      </c>
      <c r="AF37">
        <v>353</v>
      </c>
      <c r="AG37">
        <v>60</v>
      </c>
      <c r="AH37">
        <v>3</v>
      </c>
      <c r="AI37">
        <v>305</v>
      </c>
      <c r="AJ37">
        <v>61</v>
      </c>
      <c r="AK37">
        <v>81</v>
      </c>
      <c r="AL37">
        <v>149</v>
      </c>
      <c r="AM37">
        <v>203</v>
      </c>
      <c r="AN37">
        <v>4</v>
      </c>
      <c r="AO37">
        <v>95</v>
      </c>
      <c r="AP37">
        <v>38</v>
      </c>
      <c r="AQ37">
        <v>43</v>
      </c>
      <c r="AR37">
        <v>43</v>
      </c>
      <c r="AS37">
        <v>27</v>
      </c>
      <c r="AT37">
        <v>38</v>
      </c>
      <c r="AU37">
        <v>27</v>
      </c>
      <c r="AV37">
        <v>20</v>
      </c>
      <c r="AW37">
        <v>9</v>
      </c>
      <c r="AX37">
        <v>39</v>
      </c>
      <c r="AY37">
        <v>25</v>
      </c>
      <c r="AZ37">
        <v>26</v>
      </c>
      <c r="BA37">
        <v>60</v>
      </c>
      <c r="BB37">
        <v>35</v>
      </c>
      <c r="BC37">
        <v>22</v>
      </c>
      <c r="BD37">
        <v>2</v>
      </c>
      <c r="BE37">
        <v>58</v>
      </c>
      <c r="BF37">
        <v>396</v>
      </c>
      <c r="BG37">
        <v>210</v>
      </c>
      <c r="BH37">
        <v>244</v>
      </c>
      <c r="BI37">
        <v>72</v>
      </c>
      <c r="BJ37">
        <v>51</v>
      </c>
      <c r="BK37">
        <v>59</v>
      </c>
      <c r="BL37">
        <v>12</v>
      </c>
      <c r="BM37">
        <v>32</v>
      </c>
      <c r="BN37">
        <v>111</v>
      </c>
      <c r="BO37">
        <v>169</v>
      </c>
      <c r="BP37">
        <v>141</v>
      </c>
      <c r="BQ37">
        <v>43</v>
      </c>
      <c r="BR37">
        <v>84</v>
      </c>
      <c r="BS37">
        <v>82</v>
      </c>
      <c r="BT37">
        <v>38</v>
      </c>
      <c r="BU37">
        <v>24</v>
      </c>
      <c r="BV37">
        <v>8</v>
      </c>
      <c r="BW37">
        <v>36</v>
      </c>
      <c r="BX37">
        <v>315</v>
      </c>
      <c r="BY37">
        <v>310</v>
      </c>
      <c r="BZ37">
        <v>284</v>
      </c>
    </row>
    <row r="38" spans="1:78" x14ac:dyDescent="0.25">
      <c r="B38" s="7">
        <v>0.08</v>
      </c>
      <c r="C38" s="7">
        <v>7.0000000000000007E-2</v>
      </c>
      <c r="D38" s="7">
        <v>0.09</v>
      </c>
      <c r="E38" s="7">
        <v>0.2</v>
      </c>
      <c r="F38" s="7">
        <v>0.08</v>
      </c>
      <c r="G38" s="7">
        <v>0.06</v>
      </c>
      <c r="H38" s="7">
        <v>0.1</v>
      </c>
      <c r="I38" s="7">
        <v>0.04</v>
      </c>
      <c r="J38" s="7">
        <v>0.08</v>
      </c>
      <c r="K38" s="7">
        <v>7.0000000000000007E-2</v>
      </c>
      <c r="L38" s="7">
        <v>0.1</v>
      </c>
      <c r="M38" s="7">
        <v>7.0000000000000007E-2</v>
      </c>
      <c r="N38" s="7">
        <v>0.05</v>
      </c>
      <c r="O38" s="7">
        <v>0.04</v>
      </c>
      <c r="P38" s="7">
        <v>0.71</v>
      </c>
      <c r="Q38" s="7">
        <v>0.08</v>
      </c>
      <c r="R38" s="7">
        <v>7.0000000000000007E-2</v>
      </c>
      <c r="S38" s="7">
        <v>7.0000000000000007E-2</v>
      </c>
      <c r="T38" s="7">
        <v>0.08</v>
      </c>
      <c r="U38" s="7">
        <v>0.1</v>
      </c>
      <c r="V38" s="7">
        <v>0.06</v>
      </c>
      <c r="W38" s="7">
        <v>0.11</v>
      </c>
      <c r="X38" s="7">
        <v>0.13</v>
      </c>
      <c r="Y38" s="7">
        <v>0.09</v>
      </c>
      <c r="Z38" s="7">
        <v>7.0000000000000007E-2</v>
      </c>
      <c r="AA38" s="7">
        <v>0.08</v>
      </c>
      <c r="AB38" s="7">
        <v>7.0000000000000007E-2</v>
      </c>
      <c r="AC38" s="7">
        <v>0.08</v>
      </c>
      <c r="AD38" s="7">
        <v>7.0000000000000007E-2</v>
      </c>
      <c r="AE38" s="7">
        <v>0.14000000000000001</v>
      </c>
      <c r="AF38" s="7">
        <v>0.08</v>
      </c>
      <c r="AG38" s="7">
        <v>7.0000000000000007E-2</v>
      </c>
      <c r="AH38" s="7">
        <v>7.0000000000000007E-2</v>
      </c>
      <c r="AI38" s="7">
        <v>7.0000000000000007E-2</v>
      </c>
      <c r="AJ38" s="7">
        <v>0.11</v>
      </c>
      <c r="AK38" s="7">
        <v>0.08</v>
      </c>
      <c r="AL38" s="7">
        <v>0.06</v>
      </c>
      <c r="AM38" s="7">
        <v>7.0000000000000007E-2</v>
      </c>
      <c r="AN38" s="7">
        <v>0.06</v>
      </c>
      <c r="AO38" s="7">
        <v>0.14000000000000001</v>
      </c>
      <c r="AP38" s="7">
        <v>7.0000000000000007E-2</v>
      </c>
      <c r="AQ38" s="7">
        <v>0.08</v>
      </c>
      <c r="AR38" s="7">
        <v>0.08</v>
      </c>
      <c r="AS38" s="7">
        <v>0.08</v>
      </c>
      <c r="AT38" s="7">
        <v>7.0000000000000007E-2</v>
      </c>
      <c r="AU38" s="7">
        <v>0.08</v>
      </c>
      <c r="AV38" s="7">
        <v>0.04</v>
      </c>
      <c r="AW38" s="7">
        <v>0.06</v>
      </c>
      <c r="AX38" s="7">
        <v>0.1</v>
      </c>
      <c r="AY38" s="7">
        <v>0.05</v>
      </c>
      <c r="AZ38" s="7">
        <v>0.06</v>
      </c>
      <c r="BA38" s="7">
        <v>0.21</v>
      </c>
      <c r="BB38" s="7">
        <v>0.08</v>
      </c>
      <c r="BC38" s="7">
        <v>7.0000000000000007E-2</v>
      </c>
      <c r="BD38" s="7">
        <v>0.06</v>
      </c>
      <c r="BE38" s="7">
        <v>0.06</v>
      </c>
      <c r="BF38" s="7">
        <v>0.08</v>
      </c>
      <c r="BG38" s="7">
        <v>0.06</v>
      </c>
      <c r="BH38" s="7">
        <v>0.09</v>
      </c>
      <c r="BI38" s="7">
        <v>0.06</v>
      </c>
      <c r="BJ38" s="7">
        <v>0.06</v>
      </c>
      <c r="BK38" s="7">
        <v>0.08</v>
      </c>
      <c r="BL38" s="7">
        <v>0.06</v>
      </c>
      <c r="BM38" s="7">
        <v>0.04</v>
      </c>
      <c r="BN38" s="7">
        <v>7.0000000000000007E-2</v>
      </c>
      <c r="BO38" s="7">
        <v>0.08</v>
      </c>
      <c r="BP38" s="7">
        <v>0.11</v>
      </c>
      <c r="BQ38" s="7">
        <v>0.04</v>
      </c>
      <c r="BR38" s="7">
        <v>0.05</v>
      </c>
      <c r="BS38" s="7">
        <v>0.05</v>
      </c>
      <c r="BT38" s="7">
        <v>0.08</v>
      </c>
      <c r="BU38" s="7">
        <v>0.05</v>
      </c>
      <c r="BV38" s="7">
        <v>0.03</v>
      </c>
      <c r="BW38" s="7">
        <v>0.05</v>
      </c>
      <c r="BX38" s="7">
        <v>0.08</v>
      </c>
      <c r="BY38" s="7">
        <v>0.08</v>
      </c>
      <c r="BZ38" s="7">
        <v>0.08</v>
      </c>
    </row>
  </sheetData>
  <pageMargins left="0.7" right="0.7" top="0.75" bottom="0.75" header="0.3" footer="0.3"/>
  <pageSetup orientation="landscape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1090</v>
      </c>
    </row>
    <row r="2" spans="1:78" x14ac:dyDescent="0.25">
      <c r="A2" t="s">
        <v>1092</v>
      </c>
      <c r="B2" t="s">
        <v>1093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1913</v>
      </c>
      <c r="C8">
        <v>1599</v>
      </c>
      <c r="D8">
        <v>159</v>
      </c>
      <c r="E8">
        <v>155</v>
      </c>
      <c r="F8">
        <v>286</v>
      </c>
      <c r="G8">
        <v>789</v>
      </c>
      <c r="H8">
        <v>838</v>
      </c>
      <c r="I8">
        <v>325</v>
      </c>
      <c r="J8">
        <v>518</v>
      </c>
      <c r="K8">
        <v>350</v>
      </c>
      <c r="L8">
        <v>720</v>
      </c>
      <c r="M8">
        <v>445</v>
      </c>
      <c r="N8">
        <v>600</v>
      </c>
      <c r="O8">
        <v>652</v>
      </c>
      <c r="P8">
        <v>216</v>
      </c>
      <c r="Q8">
        <v>329</v>
      </c>
      <c r="R8">
        <v>1584</v>
      </c>
      <c r="S8">
        <v>1181</v>
      </c>
      <c r="T8">
        <v>338</v>
      </c>
      <c r="U8">
        <v>360</v>
      </c>
      <c r="V8">
        <v>1112</v>
      </c>
      <c r="W8">
        <v>267</v>
      </c>
      <c r="X8">
        <v>474</v>
      </c>
      <c r="Y8">
        <v>238</v>
      </c>
      <c r="Z8">
        <v>1675</v>
      </c>
      <c r="AA8">
        <v>1908</v>
      </c>
      <c r="AB8">
        <v>1670</v>
      </c>
      <c r="AC8">
        <v>186</v>
      </c>
      <c r="AD8">
        <v>1453</v>
      </c>
      <c r="AE8">
        <v>229</v>
      </c>
      <c r="AF8">
        <v>1505</v>
      </c>
      <c r="AG8">
        <v>253</v>
      </c>
      <c r="AH8">
        <v>8</v>
      </c>
      <c r="AI8">
        <v>1340</v>
      </c>
      <c r="AJ8">
        <v>239</v>
      </c>
      <c r="AK8">
        <v>284</v>
      </c>
      <c r="AL8">
        <v>706</v>
      </c>
      <c r="AM8">
        <v>888</v>
      </c>
      <c r="AN8">
        <v>15</v>
      </c>
      <c r="AO8">
        <v>285</v>
      </c>
      <c r="AP8">
        <v>183</v>
      </c>
      <c r="AQ8">
        <v>114</v>
      </c>
      <c r="AR8">
        <v>229</v>
      </c>
      <c r="AS8">
        <v>117</v>
      </c>
      <c r="AT8">
        <v>147</v>
      </c>
      <c r="AU8">
        <v>177</v>
      </c>
      <c r="AV8">
        <v>213</v>
      </c>
      <c r="AW8">
        <v>34</v>
      </c>
      <c r="AX8">
        <v>125</v>
      </c>
      <c r="AY8">
        <v>151</v>
      </c>
      <c r="AZ8">
        <v>106</v>
      </c>
      <c r="BA8">
        <v>123</v>
      </c>
      <c r="BB8">
        <v>93</v>
      </c>
      <c r="BC8">
        <v>95</v>
      </c>
      <c r="BD8">
        <v>6</v>
      </c>
      <c r="BE8">
        <v>219</v>
      </c>
      <c r="BF8">
        <v>1694</v>
      </c>
      <c r="BG8">
        <v>881</v>
      </c>
      <c r="BH8">
        <v>1032</v>
      </c>
      <c r="BI8">
        <v>314</v>
      </c>
      <c r="BJ8">
        <v>224</v>
      </c>
      <c r="BK8">
        <v>215</v>
      </c>
      <c r="BL8">
        <v>57</v>
      </c>
      <c r="BM8">
        <v>177</v>
      </c>
      <c r="BN8">
        <v>436</v>
      </c>
      <c r="BO8">
        <v>736</v>
      </c>
      <c r="BP8">
        <v>564</v>
      </c>
      <c r="BQ8">
        <v>233</v>
      </c>
      <c r="BR8">
        <v>378</v>
      </c>
      <c r="BS8">
        <v>373</v>
      </c>
      <c r="BT8">
        <v>128</v>
      </c>
      <c r="BU8">
        <v>115</v>
      </c>
      <c r="BV8">
        <v>62</v>
      </c>
      <c r="BW8">
        <v>179</v>
      </c>
      <c r="BX8">
        <v>1314</v>
      </c>
      <c r="BY8">
        <v>1308</v>
      </c>
      <c r="BZ8">
        <v>1187</v>
      </c>
    </row>
    <row r="9" spans="1:78" x14ac:dyDescent="0.25">
      <c r="A9" t="s">
        <v>103</v>
      </c>
      <c r="B9">
        <v>1862</v>
      </c>
      <c r="C9">
        <v>1562</v>
      </c>
      <c r="D9">
        <v>161</v>
      </c>
      <c r="E9">
        <v>138</v>
      </c>
      <c r="F9">
        <v>297</v>
      </c>
      <c r="G9">
        <v>895</v>
      </c>
      <c r="H9">
        <v>670</v>
      </c>
      <c r="I9">
        <v>383</v>
      </c>
      <c r="J9">
        <v>636</v>
      </c>
      <c r="K9">
        <v>369</v>
      </c>
      <c r="L9">
        <v>474</v>
      </c>
      <c r="M9">
        <v>338</v>
      </c>
      <c r="N9">
        <v>687</v>
      </c>
      <c r="O9">
        <v>642</v>
      </c>
      <c r="P9">
        <v>194</v>
      </c>
      <c r="Q9">
        <v>261</v>
      </c>
      <c r="R9">
        <v>1601</v>
      </c>
      <c r="S9">
        <v>1192</v>
      </c>
      <c r="T9">
        <v>344</v>
      </c>
      <c r="U9">
        <v>297</v>
      </c>
      <c r="V9">
        <v>1212</v>
      </c>
      <c r="W9">
        <v>235</v>
      </c>
      <c r="X9">
        <v>358</v>
      </c>
      <c r="Y9">
        <v>228</v>
      </c>
      <c r="Z9">
        <v>1634</v>
      </c>
      <c r="AA9">
        <v>1859</v>
      </c>
      <c r="AB9">
        <v>1631</v>
      </c>
      <c r="AC9">
        <v>187</v>
      </c>
      <c r="AD9">
        <v>1412</v>
      </c>
      <c r="AE9">
        <v>223</v>
      </c>
      <c r="AF9">
        <v>1446</v>
      </c>
      <c r="AG9">
        <v>266</v>
      </c>
      <c r="AH9">
        <v>10</v>
      </c>
      <c r="AI9">
        <v>1362</v>
      </c>
      <c r="AJ9">
        <v>210</v>
      </c>
      <c r="AK9">
        <v>249</v>
      </c>
      <c r="AL9">
        <v>709</v>
      </c>
      <c r="AM9">
        <v>857</v>
      </c>
      <c r="AN9">
        <v>15</v>
      </c>
      <c r="AO9">
        <v>261</v>
      </c>
      <c r="AP9">
        <v>185</v>
      </c>
      <c r="AQ9">
        <v>109</v>
      </c>
      <c r="AR9">
        <v>254</v>
      </c>
      <c r="AS9">
        <v>106</v>
      </c>
      <c r="AT9">
        <v>142</v>
      </c>
      <c r="AU9">
        <v>164</v>
      </c>
      <c r="AV9">
        <v>197</v>
      </c>
      <c r="AW9">
        <v>38</v>
      </c>
      <c r="AX9">
        <v>123</v>
      </c>
      <c r="AY9">
        <v>139</v>
      </c>
      <c r="AZ9">
        <v>109</v>
      </c>
      <c r="BA9">
        <v>115</v>
      </c>
      <c r="BB9">
        <v>85</v>
      </c>
      <c r="BC9">
        <v>88</v>
      </c>
      <c r="BD9">
        <v>6</v>
      </c>
      <c r="BE9">
        <v>223</v>
      </c>
      <c r="BF9">
        <v>1638</v>
      </c>
      <c r="BG9">
        <v>871</v>
      </c>
      <c r="BH9">
        <v>990</v>
      </c>
      <c r="BI9">
        <v>343</v>
      </c>
      <c r="BJ9">
        <v>211</v>
      </c>
      <c r="BK9">
        <v>201</v>
      </c>
      <c r="BL9">
        <v>51</v>
      </c>
      <c r="BM9">
        <v>187</v>
      </c>
      <c r="BN9">
        <v>440</v>
      </c>
      <c r="BO9">
        <v>705</v>
      </c>
      <c r="BP9">
        <v>530</v>
      </c>
      <c r="BQ9">
        <v>242</v>
      </c>
      <c r="BR9">
        <v>401</v>
      </c>
      <c r="BS9">
        <v>396</v>
      </c>
      <c r="BT9">
        <v>129</v>
      </c>
      <c r="BU9">
        <v>120</v>
      </c>
      <c r="BV9">
        <v>59</v>
      </c>
      <c r="BW9">
        <v>190</v>
      </c>
      <c r="BX9">
        <v>1262</v>
      </c>
      <c r="BY9">
        <v>1258</v>
      </c>
      <c r="BZ9">
        <v>1131</v>
      </c>
    </row>
    <row r="10" spans="1:78" x14ac:dyDescent="0.25">
      <c r="A10" t="s">
        <v>104</v>
      </c>
    </row>
    <row r="11" spans="1:78" x14ac:dyDescent="0.25">
      <c r="A11" t="s">
        <v>1094</v>
      </c>
      <c r="B11">
        <v>338</v>
      </c>
      <c r="C11">
        <v>276</v>
      </c>
      <c r="D11">
        <v>44</v>
      </c>
      <c r="E11">
        <v>19</v>
      </c>
      <c r="F11">
        <v>60</v>
      </c>
      <c r="G11">
        <v>110</v>
      </c>
      <c r="H11">
        <v>168</v>
      </c>
      <c r="I11">
        <v>23</v>
      </c>
      <c r="J11">
        <v>75</v>
      </c>
      <c r="K11">
        <v>69</v>
      </c>
      <c r="L11">
        <v>172</v>
      </c>
      <c r="M11">
        <v>338</v>
      </c>
      <c r="N11">
        <v>0</v>
      </c>
      <c r="O11">
        <v>0</v>
      </c>
      <c r="P11">
        <v>0</v>
      </c>
      <c r="Q11">
        <v>90</v>
      </c>
      <c r="R11">
        <v>248</v>
      </c>
      <c r="S11">
        <v>163</v>
      </c>
      <c r="T11">
        <v>81</v>
      </c>
      <c r="U11">
        <v>87</v>
      </c>
      <c r="V11">
        <v>148</v>
      </c>
      <c r="W11">
        <v>49</v>
      </c>
      <c r="X11">
        <v>138</v>
      </c>
      <c r="Y11">
        <v>55</v>
      </c>
      <c r="Z11">
        <v>283</v>
      </c>
      <c r="AA11">
        <v>337</v>
      </c>
      <c r="AB11">
        <v>282</v>
      </c>
      <c r="AC11">
        <v>35</v>
      </c>
      <c r="AD11">
        <v>254</v>
      </c>
      <c r="AE11">
        <v>46</v>
      </c>
      <c r="AF11">
        <v>274</v>
      </c>
      <c r="AG11">
        <v>35</v>
      </c>
      <c r="AH11">
        <v>3</v>
      </c>
      <c r="AI11">
        <v>213</v>
      </c>
      <c r="AJ11">
        <v>46</v>
      </c>
      <c r="AK11">
        <v>68</v>
      </c>
      <c r="AL11">
        <v>105</v>
      </c>
      <c r="AM11">
        <v>182</v>
      </c>
      <c r="AN11">
        <v>1</v>
      </c>
      <c r="AO11">
        <v>50</v>
      </c>
      <c r="AP11">
        <v>28</v>
      </c>
      <c r="AQ11">
        <v>35</v>
      </c>
      <c r="AR11">
        <v>20</v>
      </c>
      <c r="AS11">
        <v>19</v>
      </c>
      <c r="AT11">
        <v>31</v>
      </c>
      <c r="AU11">
        <v>30</v>
      </c>
      <c r="AV11">
        <v>51</v>
      </c>
      <c r="AW11">
        <v>7</v>
      </c>
      <c r="AX11">
        <v>37</v>
      </c>
      <c r="AY11">
        <v>19</v>
      </c>
      <c r="AZ11">
        <v>15</v>
      </c>
      <c r="BA11">
        <v>13</v>
      </c>
      <c r="BB11">
        <v>18</v>
      </c>
      <c r="BC11">
        <v>14</v>
      </c>
      <c r="BD11">
        <v>0</v>
      </c>
      <c r="BE11">
        <v>31</v>
      </c>
      <c r="BF11">
        <v>307</v>
      </c>
      <c r="BG11">
        <v>123</v>
      </c>
      <c r="BH11">
        <v>216</v>
      </c>
      <c r="BI11">
        <v>32</v>
      </c>
      <c r="BJ11">
        <v>38</v>
      </c>
      <c r="BK11">
        <v>35</v>
      </c>
      <c r="BL11">
        <v>11</v>
      </c>
      <c r="BM11">
        <v>14</v>
      </c>
      <c r="BN11">
        <v>66</v>
      </c>
      <c r="BO11">
        <v>140</v>
      </c>
      <c r="BP11">
        <v>118</v>
      </c>
      <c r="BQ11">
        <v>23</v>
      </c>
      <c r="BR11">
        <v>39</v>
      </c>
      <c r="BS11">
        <v>37</v>
      </c>
      <c r="BT11">
        <v>21</v>
      </c>
      <c r="BU11">
        <v>15</v>
      </c>
      <c r="BV11">
        <v>10</v>
      </c>
      <c r="BW11">
        <v>15</v>
      </c>
      <c r="BX11">
        <v>244</v>
      </c>
      <c r="BY11">
        <v>234</v>
      </c>
      <c r="BZ11">
        <v>224</v>
      </c>
    </row>
    <row r="12" spans="1:78" x14ac:dyDescent="0.25">
      <c r="B12" s="7">
        <v>0.18</v>
      </c>
      <c r="C12" s="7">
        <v>0.18</v>
      </c>
      <c r="D12" s="7">
        <v>0.27</v>
      </c>
      <c r="E12" s="7">
        <v>0.14000000000000001</v>
      </c>
      <c r="F12" s="7">
        <v>0.2</v>
      </c>
      <c r="G12" s="7">
        <v>0.12</v>
      </c>
      <c r="H12" s="7">
        <v>0.25</v>
      </c>
      <c r="I12" s="7">
        <v>0.06</v>
      </c>
      <c r="J12" s="7">
        <v>0.12</v>
      </c>
      <c r="K12" s="7">
        <v>0.19</v>
      </c>
      <c r="L12" s="7">
        <v>0.36</v>
      </c>
      <c r="M12" s="7">
        <v>1</v>
      </c>
      <c r="N12" t="s">
        <v>108</v>
      </c>
      <c r="O12" t="s">
        <v>108</v>
      </c>
      <c r="P12" t="s">
        <v>108</v>
      </c>
      <c r="Q12" s="7">
        <v>0.35</v>
      </c>
      <c r="R12" s="7">
        <v>0.15</v>
      </c>
      <c r="S12" s="7">
        <v>0.14000000000000001</v>
      </c>
      <c r="T12" s="7">
        <v>0.24</v>
      </c>
      <c r="U12" s="7">
        <v>0.28999999999999998</v>
      </c>
      <c r="V12" s="7">
        <v>0.12</v>
      </c>
      <c r="W12" s="7">
        <v>0.21</v>
      </c>
      <c r="X12" s="7">
        <v>0.39</v>
      </c>
      <c r="Y12" s="7">
        <v>0.24</v>
      </c>
      <c r="Z12" s="7">
        <v>0.17</v>
      </c>
      <c r="AA12" s="7">
        <v>0.18</v>
      </c>
      <c r="AB12" s="7">
        <v>0.17</v>
      </c>
      <c r="AC12" s="7">
        <v>0.19</v>
      </c>
      <c r="AD12" s="7">
        <v>0.18</v>
      </c>
      <c r="AE12" s="7">
        <v>0.2</v>
      </c>
      <c r="AF12" s="7">
        <v>0.19</v>
      </c>
      <c r="AG12" s="7">
        <v>0.13</v>
      </c>
      <c r="AH12" s="7">
        <v>0.27</v>
      </c>
      <c r="AI12" s="7">
        <v>0.16</v>
      </c>
      <c r="AJ12" s="7">
        <v>0.22</v>
      </c>
      <c r="AK12" s="7">
        <v>0.27</v>
      </c>
      <c r="AL12" s="7">
        <v>0.15</v>
      </c>
      <c r="AM12" s="7">
        <v>0.21</v>
      </c>
      <c r="AN12" s="7">
        <v>0.04</v>
      </c>
      <c r="AO12" s="7">
        <v>0.19</v>
      </c>
      <c r="AP12" s="7">
        <v>0.15</v>
      </c>
      <c r="AQ12" s="7">
        <v>0.32</v>
      </c>
      <c r="AR12" s="7">
        <v>0.08</v>
      </c>
      <c r="AS12" s="7">
        <v>0.18</v>
      </c>
      <c r="AT12" s="7">
        <v>0.22</v>
      </c>
      <c r="AU12" s="7">
        <v>0.18</v>
      </c>
      <c r="AV12" s="7">
        <v>0.26</v>
      </c>
      <c r="AW12" s="7">
        <v>0.17</v>
      </c>
      <c r="AX12" s="7">
        <v>0.3</v>
      </c>
      <c r="AY12" s="7">
        <v>0.14000000000000001</v>
      </c>
      <c r="AZ12" s="7">
        <v>0.14000000000000001</v>
      </c>
      <c r="BA12" s="7">
        <v>0.12</v>
      </c>
      <c r="BB12" s="7">
        <v>0.21</v>
      </c>
      <c r="BC12" s="7">
        <v>0.16</v>
      </c>
      <c r="BD12" t="s">
        <v>108</v>
      </c>
      <c r="BE12" s="7">
        <v>0.14000000000000001</v>
      </c>
      <c r="BF12" s="7">
        <v>0.19</v>
      </c>
      <c r="BG12" s="7">
        <v>0.14000000000000001</v>
      </c>
      <c r="BH12" s="7">
        <v>0.22</v>
      </c>
      <c r="BI12" s="7">
        <v>0.09</v>
      </c>
      <c r="BJ12" s="7">
        <v>0.18</v>
      </c>
      <c r="BK12" s="7">
        <v>0.17</v>
      </c>
      <c r="BL12" s="7">
        <v>0.21</v>
      </c>
      <c r="BM12" s="7">
        <v>0.08</v>
      </c>
      <c r="BN12" s="7">
        <v>0.15</v>
      </c>
      <c r="BO12" s="7">
        <v>0.2</v>
      </c>
      <c r="BP12" s="7">
        <v>0.22</v>
      </c>
      <c r="BQ12" s="7">
        <v>0.1</v>
      </c>
      <c r="BR12" s="7">
        <v>0.1</v>
      </c>
      <c r="BS12" s="7">
        <v>0.09</v>
      </c>
      <c r="BT12" s="7">
        <v>0.16</v>
      </c>
      <c r="BU12" s="7">
        <v>0.13</v>
      </c>
      <c r="BV12" s="7">
        <v>0.17</v>
      </c>
      <c r="BW12" s="7">
        <v>0.08</v>
      </c>
      <c r="BX12" s="7">
        <v>0.19</v>
      </c>
      <c r="BY12" s="7">
        <v>0.19</v>
      </c>
      <c r="BZ12" s="7">
        <v>0.2</v>
      </c>
    </row>
    <row r="13" spans="1:78" x14ac:dyDescent="0.25">
      <c r="A13" t="s">
        <v>1095</v>
      </c>
      <c r="B13">
        <v>687</v>
      </c>
      <c r="C13">
        <v>588</v>
      </c>
      <c r="D13">
        <v>62</v>
      </c>
      <c r="E13">
        <v>37</v>
      </c>
      <c r="F13">
        <v>101</v>
      </c>
      <c r="G13">
        <v>397</v>
      </c>
      <c r="H13">
        <v>188</v>
      </c>
      <c r="I13">
        <v>194</v>
      </c>
      <c r="J13">
        <v>268</v>
      </c>
      <c r="K13">
        <v>142</v>
      </c>
      <c r="L13">
        <v>84</v>
      </c>
      <c r="M13">
        <v>0</v>
      </c>
      <c r="N13">
        <v>687</v>
      </c>
      <c r="O13">
        <v>0</v>
      </c>
      <c r="P13">
        <v>0</v>
      </c>
      <c r="Q13">
        <v>53</v>
      </c>
      <c r="R13">
        <v>634</v>
      </c>
      <c r="S13">
        <v>508</v>
      </c>
      <c r="T13">
        <v>108</v>
      </c>
      <c r="U13">
        <v>66</v>
      </c>
      <c r="V13">
        <v>545</v>
      </c>
      <c r="W13">
        <v>78</v>
      </c>
      <c r="X13">
        <v>57</v>
      </c>
      <c r="Y13">
        <v>88</v>
      </c>
      <c r="Z13">
        <v>599</v>
      </c>
      <c r="AA13">
        <v>687</v>
      </c>
      <c r="AB13">
        <v>599</v>
      </c>
      <c r="AC13">
        <v>88</v>
      </c>
      <c r="AD13">
        <v>535</v>
      </c>
      <c r="AE13">
        <v>59</v>
      </c>
      <c r="AF13">
        <v>535</v>
      </c>
      <c r="AG13">
        <v>106</v>
      </c>
      <c r="AH13">
        <v>2</v>
      </c>
      <c r="AI13">
        <v>565</v>
      </c>
      <c r="AJ13">
        <v>54</v>
      </c>
      <c r="AK13">
        <v>64</v>
      </c>
      <c r="AL13">
        <v>289</v>
      </c>
      <c r="AM13">
        <v>306</v>
      </c>
      <c r="AN13">
        <v>7</v>
      </c>
      <c r="AO13">
        <v>85</v>
      </c>
      <c r="AP13">
        <v>92</v>
      </c>
      <c r="AQ13">
        <v>33</v>
      </c>
      <c r="AR13">
        <v>78</v>
      </c>
      <c r="AS13">
        <v>31</v>
      </c>
      <c r="AT13">
        <v>68</v>
      </c>
      <c r="AU13">
        <v>44</v>
      </c>
      <c r="AV13">
        <v>61</v>
      </c>
      <c r="AW13">
        <v>21</v>
      </c>
      <c r="AX13">
        <v>41</v>
      </c>
      <c r="AY13">
        <v>59</v>
      </c>
      <c r="AZ13">
        <v>73</v>
      </c>
      <c r="BA13">
        <v>38</v>
      </c>
      <c r="BB13">
        <v>33</v>
      </c>
      <c r="BC13">
        <v>13</v>
      </c>
      <c r="BD13">
        <v>1</v>
      </c>
      <c r="BE13">
        <v>89</v>
      </c>
      <c r="BF13">
        <v>598</v>
      </c>
      <c r="BG13">
        <v>369</v>
      </c>
      <c r="BH13">
        <v>318</v>
      </c>
      <c r="BI13">
        <v>169</v>
      </c>
      <c r="BJ13">
        <v>85</v>
      </c>
      <c r="BK13">
        <v>71</v>
      </c>
      <c r="BL13">
        <v>17</v>
      </c>
      <c r="BM13">
        <v>93</v>
      </c>
      <c r="BN13">
        <v>170</v>
      </c>
      <c r="BO13">
        <v>268</v>
      </c>
      <c r="BP13">
        <v>156</v>
      </c>
      <c r="BQ13">
        <v>99</v>
      </c>
      <c r="BR13">
        <v>173</v>
      </c>
      <c r="BS13">
        <v>166</v>
      </c>
      <c r="BT13">
        <v>43</v>
      </c>
      <c r="BU13">
        <v>51</v>
      </c>
      <c r="BV13">
        <v>21</v>
      </c>
      <c r="BW13">
        <v>80</v>
      </c>
      <c r="BX13">
        <v>465</v>
      </c>
      <c r="BY13">
        <v>468</v>
      </c>
      <c r="BZ13">
        <v>406</v>
      </c>
    </row>
    <row r="14" spans="1:78" x14ac:dyDescent="0.25">
      <c r="B14" s="7">
        <v>0.37</v>
      </c>
      <c r="C14" s="7">
        <v>0.38</v>
      </c>
      <c r="D14" s="7">
        <v>0.39</v>
      </c>
      <c r="E14" s="7">
        <v>0.27</v>
      </c>
      <c r="F14" s="7">
        <v>0.34</v>
      </c>
      <c r="G14" s="7">
        <v>0.44</v>
      </c>
      <c r="H14" s="7">
        <v>0.28000000000000003</v>
      </c>
      <c r="I14" s="7">
        <v>0.51</v>
      </c>
      <c r="J14" s="7">
        <v>0.42</v>
      </c>
      <c r="K14" s="7">
        <v>0.38</v>
      </c>
      <c r="L14" s="7">
        <v>0.18</v>
      </c>
      <c r="M14" t="s">
        <v>108</v>
      </c>
      <c r="N14" s="7">
        <v>1</v>
      </c>
      <c r="O14" t="s">
        <v>108</v>
      </c>
      <c r="P14" t="s">
        <v>108</v>
      </c>
      <c r="Q14" s="7">
        <v>0.2</v>
      </c>
      <c r="R14" s="7">
        <v>0.4</v>
      </c>
      <c r="S14" s="7">
        <v>0.43</v>
      </c>
      <c r="T14" s="7">
        <v>0.32</v>
      </c>
      <c r="U14" s="7">
        <v>0.22</v>
      </c>
      <c r="V14" s="7">
        <v>0.45</v>
      </c>
      <c r="W14" s="7">
        <v>0.33</v>
      </c>
      <c r="X14" s="7">
        <v>0.16</v>
      </c>
      <c r="Y14" s="7">
        <v>0.39</v>
      </c>
      <c r="Z14" s="7">
        <v>0.37</v>
      </c>
      <c r="AA14" s="7">
        <v>0.37</v>
      </c>
      <c r="AB14" s="7">
        <v>0.37</v>
      </c>
      <c r="AC14" s="7">
        <v>0.47</v>
      </c>
      <c r="AD14" s="7">
        <v>0.38</v>
      </c>
      <c r="AE14" s="7">
        <v>0.27</v>
      </c>
      <c r="AF14" s="7">
        <v>0.37</v>
      </c>
      <c r="AG14" s="7">
        <v>0.4</v>
      </c>
      <c r="AH14" s="7">
        <v>0.19</v>
      </c>
      <c r="AI14" s="7">
        <v>0.41</v>
      </c>
      <c r="AJ14" s="7">
        <v>0.26</v>
      </c>
      <c r="AK14" s="7">
        <v>0.26</v>
      </c>
      <c r="AL14" s="7">
        <v>0.41</v>
      </c>
      <c r="AM14" s="7">
        <v>0.36</v>
      </c>
      <c r="AN14" s="7">
        <v>0.48</v>
      </c>
      <c r="AO14" s="7">
        <v>0.33</v>
      </c>
      <c r="AP14" s="7">
        <v>0.5</v>
      </c>
      <c r="AQ14" s="7">
        <v>0.3</v>
      </c>
      <c r="AR14" s="7">
        <v>0.31</v>
      </c>
      <c r="AS14" s="7">
        <v>0.3</v>
      </c>
      <c r="AT14" s="7">
        <v>0.48</v>
      </c>
      <c r="AU14" s="7">
        <v>0.27</v>
      </c>
      <c r="AV14" s="7">
        <v>0.31</v>
      </c>
      <c r="AW14" s="7">
        <v>0.54</v>
      </c>
      <c r="AX14" s="7">
        <v>0.34</v>
      </c>
      <c r="AY14" s="7">
        <v>0.42</v>
      </c>
      <c r="AZ14" s="7">
        <v>0.67</v>
      </c>
      <c r="BA14" s="7">
        <v>0.33</v>
      </c>
      <c r="BB14" s="7">
        <v>0.39</v>
      </c>
      <c r="BC14" s="7">
        <v>0.15</v>
      </c>
      <c r="BD14" s="7">
        <v>0.15</v>
      </c>
      <c r="BE14" s="7">
        <v>0.4</v>
      </c>
      <c r="BF14" s="7">
        <v>0.36</v>
      </c>
      <c r="BG14" s="7">
        <v>0.42</v>
      </c>
      <c r="BH14" s="7">
        <v>0.32</v>
      </c>
      <c r="BI14" s="7">
        <v>0.49</v>
      </c>
      <c r="BJ14" s="7">
        <v>0.4</v>
      </c>
      <c r="BK14" s="7">
        <v>0.36</v>
      </c>
      <c r="BL14" s="7">
        <v>0.33</v>
      </c>
      <c r="BM14" s="7">
        <v>0.5</v>
      </c>
      <c r="BN14" s="7">
        <v>0.39</v>
      </c>
      <c r="BO14" s="7">
        <v>0.38</v>
      </c>
      <c r="BP14" s="7">
        <v>0.28999999999999998</v>
      </c>
      <c r="BQ14" s="7">
        <v>0.41</v>
      </c>
      <c r="BR14" s="7">
        <v>0.43</v>
      </c>
      <c r="BS14" s="7">
        <v>0.42</v>
      </c>
      <c r="BT14" s="7">
        <v>0.34</v>
      </c>
      <c r="BU14" s="7">
        <v>0.43</v>
      </c>
      <c r="BV14" s="7">
        <v>0.35</v>
      </c>
      <c r="BW14" s="7">
        <v>0.42</v>
      </c>
      <c r="BX14" s="7">
        <v>0.37</v>
      </c>
      <c r="BY14" s="7">
        <v>0.37</v>
      </c>
      <c r="BZ14" s="7">
        <v>0.36</v>
      </c>
    </row>
    <row r="15" spans="1:78" x14ac:dyDescent="0.25">
      <c r="A15" t="s">
        <v>40</v>
      </c>
      <c r="B15">
        <v>642</v>
      </c>
      <c r="C15">
        <v>539</v>
      </c>
      <c r="D15">
        <v>47</v>
      </c>
      <c r="E15">
        <v>55</v>
      </c>
      <c r="F15">
        <v>101</v>
      </c>
      <c r="G15">
        <v>309</v>
      </c>
      <c r="H15">
        <v>232</v>
      </c>
      <c r="I15">
        <v>136</v>
      </c>
      <c r="J15">
        <v>226</v>
      </c>
      <c r="K15">
        <v>120</v>
      </c>
      <c r="L15">
        <v>159</v>
      </c>
      <c r="M15">
        <v>0</v>
      </c>
      <c r="N15">
        <v>0</v>
      </c>
      <c r="O15">
        <v>642</v>
      </c>
      <c r="P15">
        <v>0</v>
      </c>
      <c r="Q15">
        <v>84</v>
      </c>
      <c r="R15">
        <v>557</v>
      </c>
      <c r="S15">
        <v>416</v>
      </c>
      <c r="T15">
        <v>115</v>
      </c>
      <c r="U15">
        <v>98</v>
      </c>
      <c r="V15">
        <v>421</v>
      </c>
      <c r="W15">
        <v>78</v>
      </c>
      <c r="X15">
        <v>108</v>
      </c>
      <c r="Y15">
        <v>64</v>
      </c>
      <c r="Z15">
        <v>578</v>
      </c>
      <c r="AA15">
        <v>640</v>
      </c>
      <c r="AB15">
        <v>576</v>
      </c>
      <c r="AC15">
        <v>36</v>
      </c>
      <c r="AD15">
        <v>492</v>
      </c>
      <c r="AE15">
        <v>84</v>
      </c>
      <c r="AF15">
        <v>492</v>
      </c>
      <c r="AG15">
        <v>94</v>
      </c>
      <c r="AH15">
        <v>4</v>
      </c>
      <c r="AI15">
        <v>455</v>
      </c>
      <c r="AJ15">
        <v>83</v>
      </c>
      <c r="AK15">
        <v>87</v>
      </c>
      <c r="AL15">
        <v>248</v>
      </c>
      <c r="AM15">
        <v>287</v>
      </c>
      <c r="AN15">
        <v>6</v>
      </c>
      <c r="AO15">
        <v>86</v>
      </c>
      <c r="AP15">
        <v>54</v>
      </c>
      <c r="AQ15">
        <v>13</v>
      </c>
      <c r="AR15">
        <v>133</v>
      </c>
      <c r="AS15">
        <v>48</v>
      </c>
      <c r="AT15">
        <v>30</v>
      </c>
      <c r="AU15">
        <v>68</v>
      </c>
      <c r="AV15">
        <v>79</v>
      </c>
      <c r="AW15">
        <v>9</v>
      </c>
      <c r="AX15">
        <v>39</v>
      </c>
      <c r="AY15">
        <v>51</v>
      </c>
      <c r="AZ15">
        <v>13</v>
      </c>
      <c r="BA15">
        <v>39</v>
      </c>
      <c r="BB15">
        <v>23</v>
      </c>
      <c r="BC15">
        <v>40</v>
      </c>
      <c r="BD15">
        <v>5</v>
      </c>
      <c r="BE15">
        <v>80</v>
      </c>
      <c r="BF15">
        <v>561</v>
      </c>
      <c r="BG15">
        <v>296</v>
      </c>
      <c r="BH15">
        <v>345</v>
      </c>
      <c r="BI15">
        <v>113</v>
      </c>
      <c r="BJ15">
        <v>69</v>
      </c>
      <c r="BK15">
        <v>67</v>
      </c>
      <c r="BL15">
        <v>20</v>
      </c>
      <c r="BM15">
        <v>64</v>
      </c>
      <c r="BN15">
        <v>162</v>
      </c>
      <c r="BO15">
        <v>221</v>
      </c>
      <c r="BP15">
        <v>195</v>
      </c>
      <c r="BQ15">
        <v>98</v>
      </c>
      <c r="BR15">
        <v>153</v>
      </c>
      <c r="BS15">
        <v>153</v>
      </c>
      <c r="BT15">
        <v>49</v>
      </c>
      <c r="BU15">
        <v>43</v>
      </c>
      <c r="BV15">
        <v>23</v>
      </c>
      <c r="BW15">
        <v>78</v>
      </c>
      <c r="BX15">
        <v>408</v>
      </c>
      <c r="BY15">
        <v>416</v>
      </c>
      <c r="BZ15">
        <v>370</v>
      </c>
    </row>
    <row r="16" spans="1:78" x14ac:dyDescent="0.25">
      <c r="B16" s="7">
        <v>0.34</v>
      </c>
      <c r="C16" s="7">
        <v>0.35</v>
      </c>
      <c r="D16" s="7">
        <v>0.3</v>
      </c>
      <c r="E16" s="7">
        <v>0.4</v>
      </c>
      <c r="F16" s="7">
        <v>0.34</v>
      </c>
      <c r="G16" s="7">
        <v>0.35</v>
      </c>
      <c r="H16" s="7">
        <v>0.35</v>
      </c>
      <c r="I16" s="7">
        <v>0.36</v>
      </c>
      <c r="J16" s="7">
        <v>0.36</v>
      </c>
      <c r="K16" s="7">
        <v>0.33</v>
      </c>
      <c r="L16" s="7">
        <v>0.33</v>
      </c>
      <c r="M16" t="s">
        <v>108</v>
      </c>
      <c r="N16" t="s">
        <v>108</v>
      </c>
      <c r="O16" s="7">
        <v>1</v>
      </c>
      <c r="P16" t="s">
        <v>108</v>
      </c>
      <c r="Q16" s="7">
        <v>0.32</v>
      </c>
      <c r="R16" s="7">
        <v>0.35</v>
      </c>
      <c r="S16" s="7">
        <v>0.35</v>
      </c>
      <c r="T16" s="7">
        <v>0.34</v>
      </c>
      <c r="U16" s="7">
        <v>0.33</v>
      </c>
      <c r="V16" s="7">
        <v>0.35</v>
      </c>
      <c r="W16" s="7">
        <v>0.33</v>
      </c>
      <c r="X16" s="7">
        <v>0.3</v>
      </c>
      <c r="Y16" s="7">
        <v>0.28000000000000003</v>
      </c>
      <c r="Z16" s="7">
        <v>0.35</v>
      </c>
      <c r="AA16" s="7">
        <v>0.34</v>
      </c>
      <c r="AB16" s="7">
        <v>0.35</v>
      </c>
      <c r="AC16" s="7">
        <v>0.19</v>
      </c>
      <c r="AD16" s="7">
        <v>0.35</v>
      </c>
      <c r="AE16" s="7">
        <v>0.38</v>
      </c>
      <c r="AF16" s="7">
        <v>0.34</v>
      </c>
      <c r="AG16" s="7">
        <v>0.35</v>
      </c>
      <c r="AH16" s="7">
        <v>0.44</v>
      </c>
      <c r="AI16" s="7">
        <v>0.33</v>
      </c>
      <c r="AJ16" s="7">
        <v>0.39</v>
      </c>
      <c r="AK16" s="7">
        <v>0.35</v>
      </c>
      <c r="AL16" s="7">
        <v>0.35</v>
      </c>
      <c r="AM16" s="7">
        <v>0.33</v>
      </c>
      <c r="AN16" s="7">
        <v>0.37</v>
      </c>
      <c r="AO16" s="7">
        <v>0.33</v>
      </c>
      <c r="AP16" s="7">
        <v>0.28999999999999998</v>
      </c>
      <c r="AQ16" s="7">
        <v>0.12</v>
      </c>
      <c r="AR16" s="7">
        <v>0.52</v>
      </c>
      <c r="AS16" s="7">
        <v>0.45</v>
      </c>
      <c r="AT16" s="7">
        <v>0.21</v>
      </c>
      <c r="AU16" s="7">
        <v>0.42</v>
      </c>
      <c r="AV16" s="7">
        <v>0.4</v>
      </c>
      <c r="AW16" s="7">
        <v>0.23</v>
      </c>
      <c r="AX16" s="7">
        <v>0.32</v>
      </c>
      <c r="AY16" s="7">
        <v>0.37</v>
      </c>
      <c r="AZ16" s="7">
        <v>0.12</v>
      </c>
      <c r="BA16" s="7">
        <v>0.34</v>
      </c>
      <c r="BB16" s="7">
        <v>0.27</v>
      </c>
      <c r="BC16" s="7">
        <v>0.45</v>
      </c>
      <c r="BD16" s="7">
        <v>0.75</v>
      </c>
      <c r="BE16" s="7">
        <v>0.36</v>
      </c>
      <c r="BF16" s="7">
        <v>0.34</v>
      </c>
      <c r="BG16" s="7">
        <v>0.34</v>
      </c>
      <c r="BH16" s="7">
        <v>0.35</v>
      </c>
      <c r="BI16" s="7">
        <v>0.33</v>
      </c>
      <c r="BJ16" s="7">
        <v>0.33</v>
      </c>
      <c r="BK16" s="7">
        <v>0.33</v>
      </c>
      <c r="BL16" s="7">
        <v>0.39</v>
      </c>
      <c r="BM16" s="7">
        <v>0.34</v>
      </c>
      <c r="BN16" s="7">
        <v>0.37</v>
      </c>
      <c r="BO16" s="7">
        <v>0.31</v>
      </c>
      <c r="BP16" s="7">
        <v>0.37</v>
      </c>
      <c r="BQ16" s="7">
        <v>0.41</v>
      </c>
      <c r="BR16" s="7">
        <v>0.38</v>
      </c>
      <c r="BS16" s="7">
        <v>0.39</v>
      </c>
      <c r="BT16" s="7">
        <v>0.38</v>
      </c>
      <c r="BU16" s="7">
        <v>0.36</v>
      </c>
      <c r="BV16" s="7">
        <v>0.39</v>
      </c>
      <c r="BW16" s="7">
        <v>0.41</v>
      </c>
      <c r="BX16" s="7">
        <v>0.32</v>
      </c>
      <c r="BY16" s="7">
        <v>0.33</v>
      </c>
      <c r="BZ16" s="7">
        <v>0.33</v>
      </c>
    </row>
    <row r="17" spans="1:78" x14ac:dyDescent="0.25">
      <c r="A17" t="s">
        <v>41</v>
      </c>
      <c r="B17">
        <v>194</v>
      </c>
      <c r="C17">
        <v>159</v>
      </c>
      <c r="D17">
        <v>8</v>
      </c>
      <c r="E17">
        <v>27</v>
      </c>
      <c r="F17">
        <v>35</v>
      </c>
      <c r="G17">
        <v>78</v>
      </c>
      <c r="H17">
        <v>81</v>
      </c>
      <c r="I17">
        <v>30</v>
      </c>
      <c r="J17">
        <v>66</v>
      </c>
      <c r="K17">
        <v>38</v>
      </c>
      <c r="L17">
        <v>60</v>
      </c>
      <c r="M17">
        <v>0</v>
      </c>
      <c r="N17">
        <v>0</v>
      </c>
      <c r="O17">
        <v>0</v>
      </c>
      <c r="P17">
        <v>194</v>
      </c>
      <c r="Q17">
        <v>33</v>
      </c>
      <c r="R17">
        <v>162</v>
      </c>
      <c r="S17">
        <v>105</v>
      </c>
      <c r="T17">
        <v>39</v>
      </c>
      <c r="U17">
        <v>46</v>
      </c>
      <c r="V17">
        <v>98</v>
      </c>
      <c r="W17">
        <v>31</v>
      </c>
      <c r="X17">
        <v>54</v>
      </c>
      <c r="Y17">
        <v>20</v>
      </c>
      <c r="Z17">
        <v>174</v>
      </c>
      <c r="AA17">
        <v>194</v>
      </c>
      <c r="AB17">
        <v>174</v>
      </c>
      <c r="AC17">
        <v>27</v>
      </c>
      <c r="AD17">
        <v>131</v>
      </c>
      <c r="AE17">
        <v>34</v>
      </c>
      <c r="AF17">
        <v>145</v>
      </c>
      <c r="AG17">
        <v>31</v>
      </c>
      <c r="AH17">
        <v>1</v>
      </c>
      <c r="AI17">
        <v>129</v>
      </c>
      <c r="AJ17">
        <v>28</v>
      </c>
      <c r="AK17">
        <v>29</v>
      </c>
      <c r="AL17">
        <v>68</v>
      </c>
      <c r="AM17">
        <v>83</v>
      </c>
      <c r="AN17">
        <v>2</v>
      </c>
      <c r="AO17">
        <v>40</v>
      </c>
      <c r="AP17">
        <v>10</v>
      </c>
      <c r="AQ17">
        <v>28</v>
      </c>
      <c r="AR17">
        <v>24</v>
      </c>
      <c r="AS17">
        <v>8</v>
      </c>
      <c r="AT17">
        <v>13</v>
      </c>
      <c r="AU17">
        <v>21</v>
      </c>
      <c r="AV17">
        <v>6</v>
      </c>
      <c r="AW17">
        <v>2</v>
      </c>
      <c r="AX17">
        <v>6</v>
      </c>
      <c r="AY17">
        <v>10</v>
      </c>
      <c r="AZ17">
        <v>7</v>
      </c>
      <c r="BA17">
        <v>25</v>
      </c>
      <c r="BB17">
        <v>11</v>
      </c>
      <c r="BC17">
        <v>21</v>
      </c>
      <c r="BD17">
        <v>1</v>
      </c>
      <c r="BE17">
        <v>22</v>
      </c>
      <c r="BF17">
        <v>172</v>
      </c>
      <c r="BG17">
        <v>83</v>
      </c>
      <c r="BH17">
        <v>111</v>
      </c>
      <c r="BI17">
        <v>29</v>
      </c>
      <c r="BJ17">
        <v>18</v>
      </c>
      <c r="BK17">
        <v>28</v>
      </c>
      <c r="BL17">
        <v>3</v>
      </c>
      <c r="BM17">
        <v>16</v>
      </c>
      <c r="BN17">
        <v>42</v>
      </c>
      <c r="BO17">
        <v>75</v>
      </c>
      <c r="BP17">
        <v>61</v>
      </c>
      <c r="BQ17">
        <v>21</v>
      </c>
      <c r="BR17">
        <v>37</v>
      </c>
      <c r="BS17">
        <v>40</v>
      </c>
      <c r="BT17">
        <v>16</v>
      </c>
      <c r="BU17">
        <v>10</v>
      </c>
      <c r="BV17">
        <v>5</v>
      </c>
      <c r="BW17">
        <v>17</v>
      </c>
      <c r="BX17">
        <v>145</v>
      </c>
      <c r="BY17">
        <v>140</v>
      </c>
      <c r="BZ17">
        <v>131</v>
      </c>
    </row>
    <row r="18" spans="1:78" x14ac:dyDescent="0.25">
      <c r="B18" s="7">
        <v>0.1</v>
      </c>
      <c r="C18" s="7">
        <v>0.1</v>
      </c>
      <c r="D18" s="7">
        <v>0.05</v>
      </c>
      <c r="E18" s="7">
        <v>0.2</v>
      </c>
      <c r="F18" s="7">
        <v>0.12</v>
      </c>
      <c r="G18" s="7">
        <v>0.09</v>
      </c>
      <c r="H18" s="7">
        <v>0.12</v>
      </c>
      <c r="I18" s="7">
        <v>0.08</v>
      </c>
      <c r="J18" s="7">
        <v>0.1</v>
      </c>
      <c r="K18" s="7">
        <v>0.1</v>
      </c>
      <c r="L18" s="7">
        <v>0.13</v>
      </c>
      <c r="M18" t="s">
        <v>108</v>
      </c>
      <c r="N18" t="s">
        <v>108</v>
      </c>
      <c r="O18" t="s">
        <v>108</v>
      </c>
      <c r="P18" s="7">
        <v>1</v>
      </c>
      <c r="Q18" s="7">
        <v>0.13</v>
      </c>
      <c r="R18" s="7">
        <v>0.1</v>
      </c>
      <c r="S18" s="7">
        <v>0.09</v>
      </c>
      <c r="T18" s="7">
        <v>0.11</v>
      </c>
      <c r="U18" s="7">
        <v>0.15</v>
      </c>
      <c r="V18" s="7">
        <v>0.08</v>
      </c>
      <c r="W18" s="7">
        <v>0.13</v>
      </c>
      <c r="X18" s="7">
        <v>0.15</v>
      </c>
      <c r="Y18" s="7">
        <v>0.09</v>
      </c>
      <c r="Z18" s="7">
        <v>0.11</v>
      </c>
      <c r="AA18" s="7">
        <v>0.1</v>
      </c>
      <c r="AB18" s="7">
        <v>0.11</v>
      </c>
      <c r="AC18" s="7">
        <v>0.15</v>
      </c>
      <c r="AD18" s="7">
        <v>0.09</v>
      </c>
      <c r="AE18" s="7">
        <v>0.15</v>
      </c>
      <c r="AF18" s="7">
        <v>0.1</v>
      </c>
      <c r="AG18" s="7">
        <v>0.12</v>
      </c>
      <c r="AH18" s="7">
        <v>0.1</v>
      </c>
      <c r="AI18" s="7">
        <v>0.09</v>
      </c>
      <c r="AJ18" s="7">
        <v>0.13</v>
      </c>
      <c r="AK18" s="7">
        <v>0.12</v>
      </c>
      <c r="AL18" s="7">
        <v>0.1</v>
      </c>
      <c r="AM18" s="7">
        <v>0.1</v>
      </c>
      <c r="AN18" s="7">
        <v>0.11</v>
      </c>
      <c r="AO18" s="7">
        <v>0.16</v>
      </c>
      <c r="AP18" s="7">
        <v>0.05</v>
      </c>
      <c r="AQ18" s="7">
        <v>0.26</v>
      </c>
      <c r="AR18" s="7">
        <v>0.09</v>
      </c>
      <c r="AS18" s="7">
        <v>0.08</v>
      </c>
      <c r="AT18" s="7">
        <v>0.09</v>
      </c>
      <c r="AU18" s="7">
        <v>0.13</v>
      </c>
      <c r="AV18" s="7">
        <v>0.03</v>
      </c>
      <c r="AW18" s="7">
        <v>0.06</v>
      </c>
      <c r="AX18" s="7">
        <v>0.05</v>
      </c>
      <c r="AY18" s="7">
        <v>7.0000000000000007E-2</v>
      </c>
      <c r="AZ18" s="7">
        <v>7.0000000000000007E-2</v>
      </c>
      <c r="BA18" s="7">
        <v>0.22</v>
      </c>
      <c r="BB18" s="7">
        <v>0.13</v>
      </c>
      <c r="BC18" s="7">
        <v>0.24</v>
      </c>
      <c r="BD18" s="7">
        <v>0.09</v>
      </c>
      <c r="BE18" s="7">
        <v>0.1</v>
      </c>
      <c r="BF18" s="7">
        <v>0.1</v>
      </c>
      <c r="BG18" s="7">
        <v>0.1</v>
      </c>
      <c r="BH18" s="7">
        <v>0.11</v>
      </c>
      <c r="BI18" s="7">
        <v>0.08</v>
      </c>
      <c r="BJ18" s="7">
        <v>0.09</v>
      </c>
      <c r="BK18" s="7">
        <v>0.14000000000000001</v>
      </c>
      <c r="BL18" s="7">
        <v>0.06</v>
      </c>
      <c r="BM18" s="7">
        <v>0.09</v>
      </c>
      <c r="BN18" s="7">
        <v>0.1</v>
      </c>
      <c r="BO18" s="7">
        <v>0.11</v>
      </c>
      <c r="BP18" s="7">
        <v>0.11</v>
      </c>
      <c r="BQ18" s="7">
        <v>0.09</v>
      </c>
      <c r="BR18" s="7">
        <v>0.09</v>
      </c>
      <c r="BS18" s="7">
        <v>0.1</v>
      </c>
      <c r="BT18" s="7">
        <v>0.12</v>
      </c>
      <c r="BU18" s="7">
        <v>0.08</v>
      </c>
      <c r="BV18" s="7">
        <v>0.09</v>
      </c>
      <c r="BW18" s="7">
        <v>0.09</v>
      </c>
      <c r="BX18" s="7">
        <v>0.11</v>
      </c>
      <c r="BY18" s="7">
        <v>0.11</v>
      </c>
      <c r="BZ18" s="7">
        <v>0.12</v>
      </c>
    </row>
  </sheetData>
  <pageMargins left="0.7" right="0.7" top="0.75" bottom="0.75" header="0.3" footer="0.3"/>
  <pageSetup orientation="landscape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1096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1098</v>
      </c>
      <c r="B11">
        <v>629</v>
      </c>
      <c r="C11">
        <v>548</v>
      </c>
      <c r="D11">
        <v>51</v>
      </c>
      <c r="E11">
        <v>31</v>
      </c>
      <c r="F11">
        <v>339</v>
      </c>
      <c r="G11">
        <v>238</v>
      </c>
      <c r="H11">
        <v>51</v>
      </c>
      <c r="I11">
        <v>133</v>
      </c>
      <c r="J11">
        <v>240</v>
      </c>
      <c r="K11">
        <v>109</v>
      </c>
      <c r="L11">
        <v>147</v>
      </c>
      <c r="M11">
        <v>176</v>
      </c>
      <c r="N11">
        <v>394</v>
      </c>
      <c r="O11">
        <v>37</v>
      </c>
      <c r="P11">
        <v>22</v>
      </c>
      <c r="Q11">
        <v>65</v>
      </c>
      <c r="R11">
        <v>564</v>
      </c>
      <c r="S11">
        <v>199</v>
      </c>
      <c r="T11">
        <v>329</v>
      </c>
      <c r="U11">
        <v>91</v>
      </c>
      <c r="V11">
        <v>564</v>
      </c>
      <c r="W11">
        <v>33</v>
      </c>
      <c r="X11">
        <v>27</v>
      </c>
      <c r="Y11">
        <v>94</v>
      </c>
      <c r="Z11">
        <v>535</v>
      </c>
      <c r="AA11">
        <v>627</v>
      </c>
      <c r="AB11">
        <v>533</v>
      </c>
      <c r="AC11">
        <v>97</v>
      </c>
      <c r="AD11">
        <v>448</v>
      </c>
      <c r="AE11">
        <v>82</v>
      </c>
      <c r="AF11">
        <v>466</v>
      </c>
      <c r="AG11">
        <v>112</v>
      </c>
      <c r="AH11">
        <v>5</v>
      </c>
      <c r="AI11">
        <v>412</v>
      </c>
      <c r="AJ11">
        <v>61</v>
      </c>
      <c r="AK11">
        <v>146</v>
      </c>
      <c r="AL11">
        <v>244</v>
      </c>
      <c r="AM11">
        <v>283</v>
      </c>
      <c r="AN11">
        <v>13</v>
      </c>
      <c r="AO11">
        <v>86</v>
      </c>
      <c r="AP11">
        <v>61</v>
      </c>
      <c r="AQ11">
        <v>64</v>
      </c>
      <c r="AR11">
        <v>57</v>
      </c>
      <c r="AS11">
        <v>25</v>
      </c>
      <c r="AT11">
        <v>53</v>
      </c>
      <c r="AU11">
        <v>42</v>
      </c>
      <c r="AV11">
        <v>49</v>
      </c>
      <c r="AW11">
        <v>7</v>
      </c>
      <c r="AX11">
        <v>43</v>
      </c>
      <c r="AY11">
        <v>58</v>
      </c>
      <c r="AZ11">
        <v>58</v>
      </c>
      <c r="BA11">
        <v>25</v>
      </c>
      <c r="BB11">
        <v>51</v>
      </c>
      <c r="BC11">
        <v>33</v>
      </c>
      <c r="BD11">
        <v>3</v>
      </c>
      <c r="BE11">
        <v>176</v>
      </c>
      <c r="BF11">
        <v>453</v>
      </c>
      <c r="BG11">
        <v>312</v>
      </c>
      <c r="BH11">
        <v>316</v>
      </c>
      <c r="BI11">
        <v>123</v>
      </c>
      <c r="BJ11">
        <v>117</v>
      </c>
      <c r="BK11">
        <v>35</v>
      </c>
      <c r="BL11">
        <v>36</v>
      </c>
      <c r="BM11">
        <v>139</v>
      </c>
      <c r="BN11">
        <v>179</v>
      </c>
      <c r="BO11">
        <v>187</v>
      </c>
      <c r="BP11">
        <v>123</v>
      </c>
      <c r="BQ11">
        <v>108</v>
      </c>
      <c r="BR11">
        <v>200</v>
      </c>
      <c r="BS11">
        <v>188</v>
      </c>
      <c r="BT11">
        <v>107</v>
      </c>
      <c r="BU11">
        <v>90</v>
      </c>
      <c r="BV11">
        <v>28</v>
      </c>
      <c r="BW11">
        <v>84</v>
      </c>
      <c r="BX11">
        <v>401</v>
      </c>
      <c r="BY11">
        <v>419</v>
      </c>
      <c r="BZ11">
        <v>362</v>
      </c>
    </row>
    <row r="12" spans="1:78" x14ac:dyDescent="0.25">
      <c r="B12" s="7">
        <v>0.11</v>
      </c>
      <c r="C12" s="7">
        <v>0.11</v>
      </c>
      <c r="D12" s="7">
        <v>0.09</v>
      </c>
      <c r="E12" s="7">
        <v>0.09</v>
      </c>
      <c r="F12" s="7">
        <v>0.28999999999999998</v>
      </c>
      <c r="G12" s="7">
        <v>0.08</v>
      </c>
      <c r="H12" s="7">
        <v>0.03</v>
      </c>
      <c r="I12" s="7">
        <v>0.09</v>
      </c>
      <c r="J12" s="7">
        <v>0.13</v>
      </c>
      <c r="K12" s="7">
        <v>0.09</v>
      </c>
      <c r="L12" s="7">
        <v>0.1</v>
      </c>
      <c r="M12" s="7">
        <v>0.11</v>
      </c>
      <c r="N12" s="7">
        <v>0.11</v>
      </c>
      <c r="O12" s="7">
        <v>0.06</v>
      </c>
      <c r="P12" s="7">
        <v>0.11</v>
      </c>
      <c r="Q12" s="7">
        <v>7.0000000000000007E-2</v>
      </c>
      <c r="R12" s="7">
        <v>0.11</v>
      </c>
      <c r="S12" s="7">
        <v>0.05</v>
      </c>
      <c r="T12" s="7">
        <v>0.27</v>
      </c>
      <c r="U12" s="7">
        <v>0.09</v>
      </c>
      <c r="V12" s="7">
        <v>0.13</v>
      </c>
      <c r="W12" s="7">
        <v>0.05</v>
      </c>
      <c r="X12" s="7">
        <v>0.03</v>
      </c>
      <c r="Y12" s="7">
        <v>0.13</v>
      </c>
      <c r="Z12" s="7">
        <v>0.1</v>
      </c>
      <c r="AA12" s="7">
        <v>0.11</v>
      </c>
      <c r="AB12" s="7">
        <v>0.1</v>
      </c>
      <c r="AC12" s="7">
        <v>0.13</v>
      </c>
      <c r="AD12" s="7">
        <v>0.1</v>
      </c>
      <c r="AE12" s="7">
        <v>0.16</v>
      </c>
      <c r="AF12" s="7">
        <v>0.1</v>
      </c>
      <c r="AG12" s="7">
        <v>0.12</v>
      </c>
      <c r="AH12" s="7">
        <v>0.14000000000000001</v>
      </c>
      <c r="AI12" s="7">
        <v>0.09</v>
      </c>
      <c r="AJ12" s="7">
        <v>0.11</v>
      </c>
      <c r="AK12" s="7">
        <v>0.15</v>
      </c>
      <c r="AL12" s="7">
        <v>0.1</v>
      </c>
      <c r="AM12" s="7">
        <v>0.1</v>
      </c>
      <c r="AN12" s="7">
        <v>0.22</v>
      </c>
      <c r="AO12" s="7">
        <v>0.12</v>
      </c>
      <c r="AP12" s="7">
        <v>0.1</v>
      </c>
      <c r="AQ12" s="7">
        <v>0.11</v>
      </c>
      <c r="AR12" s="7">
        <v>0.1</v>
      </c>
      <c r="AS12" s="7">
        <v>0.08</v>
      </c>
      <c r="AT12" s="7">
        <v>0.1</v>
      </c>
      <c r="AU12" s="7">
        <v>0.12</v>
      </c>
      <c r="AV12" s="7">
        <v>0.1</v>
      </c>
      <c r="AW12" s="7">
        <v>0.05</v>
      </c>
      <c r="AX12" s="7">
        <v>0.11</v>
      </c>
      <c r="AY12" s="7">
        <v>0.11</v>
      </c>
      <c r="AZ12" s="7">
        <v>0.14000000000000001</v>
      </c>
      <c r="BA12" s="7">
        <v>0.08</v>
      </c>
      <c r="BB12" s="7">
        <v>0.12</v>
      </c>
      <c r="BC12" s="7">
        <v>0.11</v>
      </c>
      <c r="BD12" s="7">
        <v>0.13</v>
      </c>
      <c r="BE12" s="7">
        <v>0.2</v>
      </c>
      <c r="BF12" s="7">
        <v>0.09</v>
      </c>
      <c r="BG12" s="7">
        <v>0.09</v>
      </c>
      <c r="BH12" s="7">
        <v>0.12</v>
      </c>
      <c r="BI12" s="7">
        <v>0.09</v>
      </c>
      <c r="BJ12" s="7">
        <v>0.14000000000000001</v>
      </c>
      <c r="BK12" s="7">
        <v>0.05</v>
      </c>
      <c r="BL12" s="7">
        <v>0.18</v>
      </c>
      <c r="BM12" s="7">
        <v>0.16</v>
      </c>
      <c r="BN12" s="7">
        <v>0.11</v>
      </c>
      <c r="BO12" s="7">
        <v>0.09</v>
      </c>
      <c r="BP12" s="7">
        <v>0.1</v>
      </c>
      <c r="BQ12" s="7">
        <v>0.11</v>
      </c>
      <c r="BR12" s="7">
        <v>0.13</v>
      </c>
      <c r="BS12" s="7">
        <v>0.12</v>
      </c>
      <c r="BT12" s="7">
        <v>0.24</v>
      </c>
      <c r="BU12" s="7">
        <v>0.17</v>
      </c>
      <c r="BV12" s="7">
        <v>0.09</v>
      </c>
      <c r="BW12" s="7">
        <v>0.11</v>
      </c>
      <c r="BX12" s="7">
        <v>0.1</v>
      </c>
      <c r="BY12" s="7">
        <v>0.1</v>
      </c>
      <c r="BZ12" s="7">
        <v>0.1</v>
      </c>
    </row>
    <row r="13" spans="1:78" x14ac:dyDescent="0.25">
      <c r="A13" t="s">
        <v>1099</v>
      </c>
      <c r="B13">
        <v>30</v>
      </c>
      <c r="C13">
        <v>28</v>
      </c>
      <c r="D13">
        <v>3</v>
      </c>
      <c r="E13">
        <v>0</v>
      </c>
      <c r="F13">
        <v>26</v>
      </c>
      <c r="G13">
        <v>5</v>
      </c>
      <c r="H13">
        <v>0</v>
      </c>
      <c r="I13">
        <v>1</v>
      </c>
      <c r="J13">
        <v>15</v>
      </c>
      <c r="K13">
        <v>7</v>
      </c>
      <c r="L13">
        <v>8</v>
      </c>
      <c r="M13">
        <v>13</v>
      </c>
      <c r="N13">
        <v>15</v>
      </c>
      <c r="O13">
        <v>2</v>
      </c>
      <c r="P13">
        <v>0</v>
      </c>
      <c r="Q13">
        <v>2</v>
      </c>
      <c r="R13">
        <v>29</v>
      </c>
      <c r="S13">
        <v>4</v>
      </c>
      <c r="T13">
        <v>23</v>
      </c>
      <c r="U13">
        <v>4</v>
      </c>
      <c r="V13">
        <v>30</v>
      </c>
      <c r="W13">
        <v>1</v>
      </c>
      <c r="X13">
        <v>0</v>
      </c>
      <c r="Y13">
        <v>7</v>
      </c>
      <c r="Z13">
        <v>23</v>
      </c>
      <c r="AA13">
        <v>30</v>
      </c>
      <c r="AB13">
        <v>23</v>
      </c>
      <c r="AC13">
        <v>3</v>
      </c>
      <c r="AD13">
        <v>18</v>
      </c>
      <c r="AE13">
        <v>8</v>
      </c>
      <c r="AF13">
        <v>21</v>
      </c>
      <c r="AG13">
        <v>6</v>
      </c>
      <c r="AH13">
        <v>0</v>
      </c>
      <c r="AI13">
        <v>21</v>
      </c>
      <c r="AJ13">
        <v>3</v>
      </c>
      <c r="AK13">
        <v>7</v>
      </c>
      <c r="AL13">
        <v>9</v>
      </c>
      <c r="AM13">
        <v>18</v>
      </c>
      <c r="AN13">
        <v>1</v>
      </c>
      <c r="AO13">
        <v>3</v>
      </c>
      <c r="AP13">
        <v>3</v>
      </c>
      <c r="AQ13">
        <v>3</v>
      </c>
      <c r="AR13">
        <v>5</v>
      </c>
      <c r="AS13">
        <v>0</v>
      </c>
      <c r="AT13">
        <v>4</v>
      </c>
      <c r="AU13">
        <v>3</v>
      </c>
      <c r="AV13">
        <v>4</v>
      </c>
      <c r="AW13">
        <v>0</v>
      </c>
      <c r="AX13">
        <v>3</v>
      </c>
      <c r="AY13">
        <v>4</v>
      </c>
      <c r="AZ13">
        <v>0</v>
      </c>
      <c r="BA13">
        <v>0</v>
      </c>
      <c r="BB13">
        <v>3</v>
      </c>
      <c r="BC13">
        <v>0</v>
      </c>
      <c r="BD13">
        <v>0</v>
      </c>
      <c r="BE13">
        <v>11</v>
      </c>
      <c r="BF13">
        <v>19</v>
      </c>
      <c r="BG13">
        <v>16</v>
      </c>
      <c r="BH13">
        <v>14</v>
      </c>
      <c r="BI13">
        <v>4</v>
      </c>
      <c r="BJ13">
        <v>6</v>
      </c>
      <c r="BK13">
        <v>2</v>
      </c>
      <c r="BL13">
        <v>4</v>
      </c>
      <c r="BM13">
        <v>4</v>
      </c>
      <c r="BN13">
        <v>14</v>
      </c>
      <c r="BO13">
        <v>4</v>
      </c>
      <c r="BP13">
        <v>9</v>
      </c>
      <c r="BQ13">
        <v>3</v>
      </c>
      <c r="BR13">
        <v>5</v>
      </c>
      <c r="BS13">
        <v>2</v>
      </c>
      <c r="BT13">
        <v>9</v>
      </c>
      <c r="BU13">
        <v>3</v>
      </c>
      <c r="BV13">
        <v>1</v>
      </c>
      <c r="BW13">
        <v>2</v>
      </c>
      <c r="BX13">
        <v>18</v>
      </c>
      <c r="BY13">
        <v>18</v>
      </c>
      <c r="BZ13">
        <v>19</v>
      </c>
    </row>
    <row r="14" spans="1:78" x14ac:dyDescent="0.25">
      <c r="B14" s="7">
        <v>0.01</v>
      </c>
      <c r="C14" s="7">
        <v>0.01</v>
      </c>
      <c r="D14" s="7">
        <v>0.01</v>
      </c>
      <c r="E14" t="s">
        <v>108</v>
      </c>
      <c r="F14" s="7">
        <v>0.02</v>
      </c>
      <c r="G14">
        <v>0</v>
      </c>
      <c r="H14" t="s">
        <v>108</v>
      </c>
      <c r="I14">
        <v>0</v>
      </c>
      <c r="J14" s="7">
        <v>0.01</v>
      </c>
      <c r="K14" s="7">
        <v>0.01</v>
      </c>
      <c r="L14" s="7">
        <v>0.01</v>
      </c>
      <c r="M14" s="7">
        <v>0.01</v>
      </c>
      <c r="N14">
        <v>0</v>
      </c>
      <c r="O14">
        <v>0</v>
      </c>
      <c r="P14" t="s">
        <v>108</v>
      </c>
      <c r="Q14">
        <v>0</v>
      </c>
      <c r="R14" s="7">
        <v>0.01</v>
      </c>
      <c r="S14">
        <v>0</v>
      </c>
      <c r="T14" s="7">
        <v>0.02</v>
      </c>
      <c r="U14">
        <v>0</v>
      </c>
      <c r="V14" s="7">
        <v>0.01</v>
      </c>
      <c r="W14">
        <v>0</v>
      </c>
      <c r="X14" t="s">
        <v>108</v>
      </c>
      <c r="Y14" s="7">
        <v>0.01</v>
      </c>
      <c r="Z14">
        <v>0</v>
      </c>
      <c r="AA14">
        <v>0</v>
      </c>
      <c r="AB14">
        <v>0</v>
      </c>
      <c r="AC14">
        <v>0</v>
      </c>
      <c r="AD14">
        <v>0</v>
      </c>
      <c r="AE14" s="7">
        <v>0.02</v>
      </c>
      <c r="AF14">
        <v>0</v>
      </c>
      <c r="AG14" s="7">
        <v>0.01</v>
      </c>
      <c r="AH14" t="s">
        <v>108</v>
      </c>
      <c r="AI14">
        <v>0</v>
      </c>
      <c r="AJ14" s="7">
        <v>0.01</v>
      </c>
      <c r="AK14" s="7">
        <v>0.01</v>
      </c>
      <c r="AL14">
        <v>0</v>
      </c>
      <c r="AM14" s="7">
        <v>0.01</v>
      </c>
      <c r="AN14" s="7">
        <v>0.01</v>
      </c>
      <c r="AO14">
        <v>0</v>
      </c>
      <c r="AP14">
        <v>0</v>
      </c>
      <c r="AQ14">
        <v>0</v>
      </c>
      <c r="AR14" s="7">
        <v>0.01</v>
      </c>
      <c r="AS14" t="s">
        <v>108</v>
      </c>
      <c r="AT14" s="7">
        <v>0.01</v>
      </c>
      <c r="AU14" s="7">
        <v>0.01</v>
      </c>
      <c r="AV14" s="7">
        <v>0.01</v>
      </c>
      <c r="AW14" t="s">
        <v>108</v>
      </c>
      <c r="AX14" s="7">
        <v>0.01</v>
      </c>
      <c r="AY14" s="7">
        <v>0.01</v>
      </c>
      <c r="AZ14" t="s">
        <v>108</v>
      </c>
      <c r="BA14" t="s">
        <v>108</v>
      </c>
      <c r="BB14" s="7">
        <v>0.01</v>
      </c>
      <c r="BC14" t="s">
        <v>108</v>
      </c>
      <c r="BD14" t="s">
        <v>108</v>
      </c>
      <c r="BE14" s="7">
        <v>0.01</v>
      </c>
      <c r="BF14">
        <v>0</v>
      </c>
      <c r="BG14">
        <v>0</v>
      </c>
      <c r="BH14" s="7">
        <v>0.01</v>
      </c>
      <c r="BI14">
        <v>0</v>
      </c>
      <c r="BJ14" s="7">
        <v>0.01</v>
      </c>
      <c r="BK14">
        <v>0</v>
      </c>
      <c r="BL14" s="7">
        <v>0.02</v>
      </c>
      <c r="BM14">
        <v>0</v>
      </c>
      <c r="BN14" s="7">
        <v>0.01</v>
      </c>
      <c r="BO14">
        <v>0</v>
      </c>
      <c r="BP14" s="7">
        <v>0.01</v>
      </c>
      <c r="BQ14">
        <v>0</v>
      </c>
      <c r="BR14">
        <v>0</v>
      </c>
      <c r="BS14">
        <v>0</v>
      </c>
      <c r="BT14" s="7">
        <v>0.02</v>
      </c>
      <c r="BU14">
        <v>0</v>
      </c>
      <c r="BV14">
        <v>0</v>
      </c>
      <c r="BW14">
        <v>0</v>
      </c>
      <c r="BX14">
        <v>0</v>
      </c>
      <c r="BY14">
        <v>0</v>
      </c>
      <c r="BZ14" s="7">
        <v>0.01</v>
      </c>
    </row>
    <row r="15" spans="1:78" x14ac:dyDescent="0.25">
      <c r="A15" t="s">
        <v>55</v>
      </c>
      <c r="B15">
        <v>5305</v>
      </c>
      <c r="C15">
        <v>4479</v>
      </c>
      <c r="D15">
        <v>501</v>
      </c>
      <c r="E15">
        <v>325</v>
      </c>
      <c r="F15">
        <v>801</v>
      </c>
      <c r="G15">
        <v>2857</v>
      </c>
      <c r="H15">
        <v>1646</v>
      </c>
      <c r="I15">
        <v>1320</v>
      </c>
      <c r="J15">
        <v>1635</v>
      </c>
      <c r="K15">
        <v>1107</v>
      </c>
      <c r="L15">
        <v>1243</v>
      </c>
      <c r="M15">
        <v>1469</v>
      </c>
      <c r="N15">
        <v>3084</v>
      </c>
      <c r="O15">
        <v>586</v>
      </c>
      <c r="P15">
        <v>166</v>
      </c>
      <c r="Q15">
        <v>882</v>
      </c>
      <c r="R15">
        <v>4423</v>
      </c>
      <c r="S15">
        <v>3474</v>
      </c>
      <c r="T15">
        <v>875</v>
      </c>
      <c r="U15">
        <v>875</v>
      </c>
      <c r="V15">
        <v>3842</v>
      </c>
      <c r="W15">
        <v>572</v>
      </c>
      <c r="X15">
        <v>838</v>
      </c>
      <c r="Y15">
        <v>610</v>
      </c>
      <c r="Z15">
        <v>4695</v>
      </c>
      <c r="AA15">
        <v>5290</v>
      </c>
      <c r="AB15">
        <v>4680</v>
      </c>
      <c r="AC15">
        <v>614</v>
      </c>
      <c r="AD15">
        <v>4203</v>
      </c>
      <c r="AE15">
        <v>427</v>
      </c>
      <c r="AF15">
        <v>4190</v>
      </c>
      <c r="AG15">
        <v>801</v>
      </c>
      <c r="AH15">
        <v>33</v>
      </c>
      <c r="AI15">
        <v>3902</v>
      </c>
      <c r="AJ15">
        <v>483</v>
      </c>
      <c r="AK15">
        <v>824</v>
      </c>
      <c r="AL15">
        <v>2103</v>
      </c>
      <c r="AM15">
        <v>2533</v>
      </c>
      <c r="AN15">
        <v>45</v>
      </c>
      <c r="AO15">
        <v>605</v>
      </c>
      <c r="AP15">
        <v>523</v>
      </c>
      <c r="AQ15">
        <v>500</v>
      </c>
      <c r="AR15">
        <v>482</v>
      </c>
      <c r="AS15">
        <v>293</v>
      </c>
      <c r="AT15">
        <v>498</v>
      </c>
      <c r="AU15">
        <v>302</v>
      </c>
      <c r="AV15">
        <v>435</v>
      </c>
      <c r="AW15">
        <v>135</v>
      </c>
      <c r="AX15">
        <v>359</v>
      </c>
      <c r="AY15">
        <v>471</v>
      </c>
      <c r="AZ15">
        <v>355</v>
      </c>
      <c r="BA15">
        <v>269</v>
      </c>
      <c r="BB15">
        <v>384</v>
      </c>
      <c r="BC15">
        <v>276</v>
      </c>
      <c r="BD15">
        <v>22</v>
      </c>
      <c r="BE15">
        <v>709</v>
      </c>
      <c r="BF15">
        <v>4596</v>
      </c>
      <c r="BG15">
        <v>2962</v>
      </c>
      <c r="BH15">
        <v>2343</v>
      </c>
      <c r="BI15">
        <v>1170</v>
      </c>
      <c r="BJ15">
        <v>743</v>
      </c>
      <c r="BK15">
        <v>729</v>
      </c>
      <c r="BL15">
        <v>159</v>
      </c>
      <c r="BM15">
        <v>739</v>
      </c>
      <c r="BN15">
        <v>1484</v>
      </c>
      <c r="BO15">
        <v>1965</v>
      </c>
      <c r="BP15">
        <v>1117</v>
      </c>
      <c r="BQ15">
        <v>891</v>
      </c>
      <c r="BR15">
        <v>1360</v>
      </c>
      <c r="BS15">
        <v>1329</v>
      </c>
      <c r="BT15">
        <v>333</v>
      </c>
      <c r="BU15">
        <v>441</v>
      </c>
      <c r="BV15">
        <v>265</v>
      </c>
      <c r="BW15">
        <v>668</v>
      </c>
      <c r="BX15">
        <v>3573</v>
      </c>
      <c r="BY15">
        <v>3577</v>
      </c>
      <c r="BZ15">
        <v>3117</v>
      </c>
    </row>
    <row r="16" spans="1:78" x14ac:dyDescent="0.25">
      <c r="B16" s="7">
        <v>0.89</v>
      </c>
      <c r="C16" s="7">
        <v>0.88</v>
      </c>
      <c r="D16" s="7">
        <v>0.9</v>
      </c>
      <c r="E16" s="7">
        <v>0.91</v>
      </c>
      <c r="F16" s="7">
        <v>0.68</v>
      </c>
      <c r="G16" s="7">
        <v>0.92</v>
      </c>
      <c r="H16" s="7">
        <v>0.96</v>
      </c>
      <c r="I16" s="7">
        <v>0.91</v>
      </c>
      <c r="J16" s="7">
        <v>0.86</v>
      </c>
      <c r="K16" s="7">
        <v>0.9</v>
      </c>
      <c r="L16" s="7">
        <v>0.88</v>
      </c>
      <c r="M16" s="7">
        <v>0.89</v>
      </c>
      <c r="N16" s="7">
        <v>0.88</v>
      </c>
      <c r="O16" s="7">
        <v>0.91</v>
      </c>
      <c r="P16" s="7">
        <v>0.85</v>
      </c>
      <c r="Q16" s="7">
        <v>0.93</v>
      </c>
      <c r="R16" s="7">
        <v>0.88</v>
      </c>
      <c r="S16" s="7">
        <v>0.94</v>
      </c>
      <c r="T16" s="7">
        <v>0.71</v>
      </c>
      <c r="U16" s="7">
        <v>0.9</v>
      </c>
      <c r="V16" s="7">
        <v>0.87</v>
      </c>
      <c r="W16" s="7">
        <v>0.94</v>
      </c>
      <c r="X16" s="7">
        <v>0.96</v>
      </c>
      <c r="Y16" s="7">
        <v>0.85</v>
      </c>
      <c r="Z16" s="7">
        <v>0.89</v>
      </c>
      <c r="AA16" s="7">
        <v>0.89</v>
      </c>
      <c r="AB16" s="7">
        <v>0.89</v>
      </c>
      <c r="AC16" s="7">
        <v>0.86</v>
      </c>
      <c r="AD16" s="7">
        <v>0.9</v>
      </c>
      <c r="AE16" s="7">
        <v>0.82</v>
      </c>
      <c r="AF16" s="7">
        <v>0.89</v>
      </c>
      <c r="AG16" s="7">
        <v>0.87</v>
      </c>
      <c r="AH16" s="7">
        <v>0.86</v>
      </c>
      <c r="AI16" s="7">
        <v>0.9</v>
      </c>
      <c r="AJ16" s="7">
        <v>0.88</v>
      </c>
      <c r="AK16" s="7">
        <v>0.84</v>
      </c>
      <c r="AL16" s="7">
        <v>0.89</v>
      </c>
      <c r="AM16" s="7">
        <v>0.89</v>
      </c>
      <c r="AN16" s="7">
        <v>0.76</v>
      </c>
      <c r="AO16" s="7">
        <v>0.86</v>
      </c>
      <c r="AP16" s="7">
        <v>0.89</v>
      </c>
      <c r="AQ16" s="7">
        <v>0.88</v>
      </c>
      <c r="AR16" s="7">
        <v>0.88</v>
      </c>
      <c r="AS16" s="7">
        <v>0.92</v>
      </c>
      <c r="AT16" s="7">
        <v>0.9</v>
      </c>
      <c r="AU16" s="7">
        <v>0.87</v>
      </c>
      <c r="AV16" s="7">
        <v>0.89</v>
      </c>
      <c r="AW16" s="7">
        <v>0.94</v>
      </c>
      <c r="AX16" s="7">
        <v>0.88</v>
      </c>
      <c r="AY16" s="7">
        <v>0.88</v>
      </c>
      <c r="AZ16" s="7">
        <v>0.86</v>
      </c>
      <c r="BA16" s="7">
        <v>0.92</v>
      </c>
      <c r="BB16" s="7">
        <v>0.87</v>
      </c>
      <c r="BC16" s="7">
        <v>0.88</v>
      </c>
      <c r="BD16" s="7">
        <v>0.87</v>
      </c>
      <c r="BE16" s="7">
        <v>0.79</v>
      </c>
      <c r="BF16" s="7">
        <v>0.9</v>
      </c>
      <c r="BG16" s="7">
        <v>0.9</v>
      </c>
      <c r="BH16" s="7">
        <v>0.87</v>
      </c>
      <c r="BI16" s="7">
        <v>0.9</v>
      </c>
      <c r="BJ16" s="7">
        <v>0.86</v>
      </c>
      <c r="BK16" s="7">
        <v>0.95</v>
      </c>
      <c r="BL16" s="7">
        <v>0.8</v>
      </c>
      <c r="BM16" s="7">
        <v>0.84</v>
      </c>
      <c r="BN16" s="7">
        <v>0.88</v>
      </c>
      <c r="BO16" s="7">
        <v>0.91</v>
      </c>
      <c r="BP16" s="7">
        <v>0.89</v>
      </c>
      <c r="BQ16" s="7">
        <v>0.88</v>
      </c>
      <c r="BR16" s="7">
        <v>0.87</v>
      </c>
      <c r="BS16" s="7">
        <v>0.87</v>
      </c>
      <c r="BT16" s="7">
        <v>0.74</v>
      </c>
      <c r="BU16" s="7">
        <v>0.82</v>
      </c>
      <c r="BV16" s="7">
        <v>0.9</v>
      </c>
      <c r="BW16" s="7">
        <v>0.88</v>
      </c>
      <c r="BX16" s="7">
        <v>0.89</v>
      </c>
      <c r="BY16" s="7">
        <v>0.89</v>
      </c>
      <c r="BZ16" s="7">
        <v>0.89</v>
      </c>
    </row>
    <row r="17" spans="1:78" x14ac:dyDescent="0.25">
      <c r="A17" t="s">
        <v>40</v>
      </c>
      <c r="B17">
        <v>18</v>
      </c>
      <c r="C17">
        <v>12</v>
      </c>
      <c r="D17">
        <v>5</v>
      </c>
      <c r="E17">
        <v>0</v>
      </c>
      <c r="F17">
        <v>3</v>
      </c>
      <c r="G17">
        <v>5</v>
      </c>
      <c r="H17">
        <v>10</v>
      </c>
      <c r="I17">
        <v>0</v>
      </c>
      <c r="J17">
        <v>4</v>
      </c>
      <c r="K17">
        <v>3</v>
      </c>
      <c r="L17">
        <v>10</v>
      </c>
      <c r="M17">
        <v>0</v>
      </c>
      <c r="N17">
        <v>0</v>
      </c>
      <c r="O17">
        <v>16</v>
      </c>
      <c r="P17">
        <v>1</v>
      </c>
      <c r="Q17">
        <v>0</v>
      </c>
      <c r="R17">
        <v>18</v>
      </c>
      <c r="S17">
        <v>8</v>
      </c>
      <c r="T17">
        <v>4</v>
      </c>
      <c r="U17">
        <v>5</v>
      </c>
      <c r="V17">
        <v>4</v>
      </c>
      <c r="W17">
        <v>2</v>
      </c>
      <c r="X17">
        <v>4</v>
      </c>
      <c r="Y17">
        <v>3</v>
      </c>
      <c r="Z17">
        <v>14</v>
      </c>
      <c r="AA17">
        <v>18</v>
      </c>
      <c r="AB17">
        <v>14</v>
      </c>
      <c r="AC17">
        <v>3</v>
      </c>
      <c r="AD17">
        <v>8</v>
      </c>
      <c r="AE17">
        <v>3</v>
      </c>
      <c r="AF17">
        <v>15</v>
      </c>
      <c r="AG17">
        <v>1</v>
      </c>
      <c r="AH17">
        <v>0</v>
      </c>
      <c r="AI17">
        <v>12</v>
      </c>
      <c r="AJ17">
        <v>1</v>
      </c>
      <c r="AK17">
        <v>3</v>
      </c>
      <c r="AL17">
        <v>5</v>
      </c>
      <c r="AM17">
        <v>6</v>
      </c>
      <c r="AN17">
        <v>1</v>
      </c>
      <c r="AO17">
        <v>4</v>
      </c>
      <c r="AP17">
        <v>4</v>
      </c>
      <c r="AQ17">
        <v>0</v>
      </c>
      <c r="AR17">
        <v>2</v>
      </c>
      <c r="AS17">
        <v>0</v>
      </c>
      <c r="AT17">
        <v>0</v>
      </c>
      <c r="AU17">
        <v>0</v>
      </c>
      <c r="AV17">
        <v>2</v>
      </c>
      <c r="AW17">
        <v>1</v>
      </c>
      <c r="AX17">
        <v>4</v>
      </c>
      <c r="AY17">
        <v>0</v>
      </c>
      <c r="AZ17">
        <v>0</v>
      </c>
      <c r="BA17">
        <v>0</v>
      </c>
      <c r="BB17">
        <v>1</v>
      </c>
      <c r="BC17">
        <v>3</v>
      </c>
      <c r="BD17">
        <v>0</v>
      </c>
      <c r="BE17">
        <v>1</v>
      </c>
      <c r="BF17">
        <v>16</v>
      </c>
      <c r="BG17">
        <v>5</v>
      </c>
      <c r="BH17">
        <v>13</v>
      </c>
      <c r="BI17">
        <v>2</v>
      </c>
      <c r="BJ17">
        <v>1</v>
      </c>
      <c r="BK17">
        <v>1</v>
      </c>
      <c r="BL17">
        <v>0</v>
      </c>
      <c r="BM17">
        <v>0</v>
      </c>
      <c r="BN17">
        <v>2</v>
      </c>
      <c r="BO17">
        <v>7</v>
      </c>
      <c r="BP17">
        <v>8</v>
      </c>
      <c r="BQ17">
        <v>3</v>
      </c>
      <c r="BR17">
        <v>2</v>
      </c>
      <c r="BS17">
        <v>2</v>
      </c>
      <c r="BT17">
        <v>1</v>
      </c>
      <c r="BU17">
        <v>0</v>
      </c>
      <c r="BV17">
        <v>2</v>
      </c>
      <c r="BW17">
        <v>1</v>
      </c>
      <c r="BX17">
        <v>8</v>
      </c>
      <c r="BY17">
        <v>6</v>
      </c>
      <c r="BZ17">
        <v>7</v>
      </c>
    </row>
    <row r="18" spans="1:78" x14ac:dyDescent="0.25">
      <c r="B18">
        <v>0</v>
      </c>
      <c r="C18">
        <v>0</v>
      </c>
      <c r="D18" s="7">
        <v>0.01</v>
      </c>
      <c r="E18" t="s">
        <v>106</v>
      </c>
      <c r="F18">
        <v>0</v>
      </c>
      <c r="G18">
        <v>0</v>
      </c>
      <c r="H18" s="7">
        <v>0.01</v>
      </c>
      <c r="I18" t="s">
        <v>106</v>
      </c>
      <c r="J18">
        <v>0</v>
      </c>
      <c r="K18">
        <v>0</v>
      </c>
      <c r="L18" s="7">
        <v>0.01</v>
      </c>
      <c r="M18" t="s">
        <v>106</v>
      </c>
      <c r="N18" t="s">
        <v>106</v>
      </c>
      <c r="O18" s="7">
        <v>0.03</v>
      </c>
      <c r="P18" s="7">
        <v>0.01</v>
      </c>
      <c r="Q18" t="s">
        <v>106</v>
      </c>
      <c r="R18">
        <v>0</v>
      </c>
      <c r="S18">
        <v>0</v>
      </c>
      <c r="T18">
        <v>0</v>
      </c>
      <c r="U18" s="7">
        <v>0.01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7">
        <v>0.01</v>
      </c>
      <c r="AF18">
        <v>0</v>
      </c>
      <c r="AG18">
        <v>0</v>
      </c>
      <c r="AH18" t="s">
        <v>106</v>
      </c>
      <c r="AI18">
        <v>0</v>
      </c>
      <c r="AJ18">
        <v>0</v>
      </c>
      <c r="AK18">
        <v>0</v>
      </c>
      <c r="AL18">
        <v>0</v>
      </c>
      <c r="AM18">
        <v>0</v>
      </c>
      <c r="AN18" s="7">
        <v>0.01</v>
      </c>
      <c r="AO18" s="7">
        <v>0.01</v>
      </c>
      <c r="AP18" s="7">
        <v>0.01</v>
      </c>
      <c r="AQ18" t="s">
        <v>106</v>
      </c>
      <c r="AR18">
        <v>0</v>
      </c>
      <c r="AS18" t="s">
        <v>106</v>
      </c>
      <c r="AT18" t="s">
        <v>106</v>
      </c>
      <c r="AU18">
        <v>0</v>
      </c>
      <c r="AV18" s="7">
        <v>0.01</v>
      </c>
      <c r="AW18">
        <v>0</v>
      </c>
      <c r="AX18" s="7">
        <v>0.01</v>
      </c>
      <c r="AY18" t="s">
        <v>106</v>
      </c>
      <c r="AZ18" t="s">
        <v>106</v>
      </c>
      <c r="BA18" t="s">
        <v>106</v>
      </c>
      <c r="BB18">
        <v>0</v>
      </c>
      <c r="BC18" s="7">
        <v>0.01</v>
      </c>
      <c r="BD18" t="s">
        <v>106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 t="s">
        <v>106</v>
      </c>
      <c r="BM18">
        <v>0</v>
      </c>
      <c r="BN18">
        <v>0</v>
      </c>
      <c r="BO18">
        <v>0</v>
      </c>
      <c r="BP18" s="7">
        <v>0.01</v>
      </c>
      <c r="BQ18">
        <v>0</v>
      </c>
      <c r="BR18">
        <v>0</v>
      </c>
      <c r="BS18">
        <v>0</v>
      </c>
      <c r="BT18">
        <v>0</v>
      </c>
      <c r="BU18">
        <v>0</v>
      </c>
      <c r="BV18" s="7">
        <v>0.01</v>
      </c>
      <c r="BW18">
        <v>0</v>
      </c>
      <c r="BX18">
        <v>0</v>
      </c>
      <c r="BY18">
        <v>0</v>
      </c>
      <c r="BZ18">
        <v>0</v>
      </c>
    </row>
    <row r="19" spans="1:78" x14ac:dyDescent="0.25">
      <c r="A19" t="s">
        <v>41</v>
      </c>
      <c r="B19">
        <v>6</v>
      </c>
      <c r="C19">
        <v>6</v>
      </c>
      <c r="D19">
        <v>0</v>
      </c>
      <c r="E19">
        <v>0</v>
      </c>
      <c r="F19">
        <v>2</v>
      </c>
      <c r="G19">
        <v>2</v>
      </c>
      <c r="H19">
        <v>1</v>
      </c>
      <c r="I19">
        <v>0</v>
      </c>
      <c r="J19">
        <v>1</v>
      </c>
      <c r="K19">
        <v>3</v>
      </c>
      <c r="L19">
        <v>2</v>
      </c>
      <c r="M19">
        <v>0</v>
      </c>
      <c r="N19">
        <v>0</v>
      </c>
      <c r="O19">
        <v>0</v>
      </c>
      <c r="P19">
        <v>6</v>
      </c>
      <c r="Q19">
        <v>0</v>
      </c>
      <c r="R19">
        <v>6</v>
      </c>
      <c r="S19">
        <v>4</v>
      </c>
      <c r="T19">
        <v>1</v>
      </c>
      <c r="U19">
        <v>0</v>
      </c>
      <c r="V19">
        <v>0</v>
      </c>
      <c r="W19">
        <v>0</v>
      </c>
      <c r="X19">
        <v>0</v>
      </c>
      <c r="Y19">
        <v>3</v>
      </c>
      <c r="Z19">
        <v>3</v>
      </c>
      <c r="AA19">
        <v>6</v>
      </c>
      <c r="AB19">
        <v>3</v>
      </c>
      <c r="AC19">
        <v>0</v>
      </c>
      <c r="AD19">
        <v>4</v>
      </c>
      <c r="AE19">
        <v>2</v>
      </c>
      <c r="AF19">
        <v>4</v>
      </c>
      <c r="AG19">
        <v>0</v>
      </c>
      <c r="AH19">
        <v>0</v>
      </c>
      <c r="AI19">
        <v>4</v>
      </c>
      <c r="AJ19">
        <v>1</v>
      </c>
      <c r="AK19">
        <v>0</v>
      </c>
      <c r="AL19">
        <v>2</v>
      </c>
      <c r="AM19">
        <v>2</v>
      </c>
      <c r="AN19">
        <v>0</v>
      </c>
      <c r="AO19">
        <v>3</v>
      </c>
      <c r="AP19">
        <v>0</v>
      </c>
      <c r="AQ19">
        <v>1</v>
      </c>
      <c r="AR19">
        <v>0</v>
      </c>
      <c r="AS19">
        <v>0</v>
      </c>
      <c r="AT19">
        <v>1</v>
      </c>
      <c r="AU19">
        <v>0</v>
      </c>
      <c r="AV19">
        <v>0</v>
      </c>
      <c r="AW19">
        <v>0</v>
      </c>
      <c r="AX19">
        <v>0</v>
      </c>
      <c r="AY19">
        <v>2</v>
      </c>
      <c r="AZ19">
        <v>0</v>
      </c>
      <c r="BA19">
        <v>0</v>
      </c>
      <c r="BB19">
        <v>2</v>
      </c>
      <c r="BC19">
        <v>1</v>
      </c>
      <c r="BD19">
        <v>0</v>
      </c>
      <c r="BE19">
        <v>2</v>
      </c>
      <c r="BF19">
        <v>3</v>
      </c>
      <c r="BG19">
        <v>3</v>
      </c>
      <c r="BH19">
        <v>3</v>
      </c>
      <c r="BI19">
        <v>2</v>
      </c>
      <c r="BJ19">
        <v>0</v>
      </c>
      <c r="BK19">
        <v>0</v>
      </c>
      <c r="BL19">
        <v>0</v>
      </c>
      <c r="BM19">
        <v>1</v>
      </c>
      <c r="BN19">
        <v>3</v>
      </c>
      <c r="BO19">
        <v>1</v>
      </c>
      <c r="BP19">
        <v>1</v>
      </c>
      <c r="BQ19">
        <v>2</v>
      </c>
      <c r="BR19">
        <v>5</v>
      </c>
      <c r="BS19">
        <v>5</v>
      </c>
      <c r="BT19">
        <v>0</v>
      </c>
      <c r="BU19">
        <v>2</v>
      </c>
      <c r="BV19">
        <v>0</v>
      </c>
      <c r="BW19">
        <v>2</v>
      </c>
      <c r="BX19">
        <v>0</v>
      </c>
      <c r="BY19">
        <v>0</v>
      </c>
      <c r="BZ19">
        <v>0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>
        <v>0</v>
      </c>
      <c r="G20">
        <v>0</v>
      </c>
      <c r="H20">
        <v>0</v>
      </c>
      <c r="I20" t="s">
        <v>106</v>
      </c>
      <c r="J20">
        <v>0</v>
      </c>
      <c r="K20">
        <v>0</v>
      </c>
      <c r="L20">
        <v>0</v>
      </c>
      <c r="M20" t="s">
        <v>106</v>
      </c>
      <c r="N20" t="s">
        <v>106</v>
      </c>
      <c r="O20" t="s">
        <v>106</v>
      </c>
      <c r="P20" s="7">
        <v>0.03</v>
      </c>
      <c r="Q20" t="s">
        <v>106</v>
      </c>
      <c r="R20">
        <v>0</v>
      </c>
      <c r="S20">
        <v>0</v>
      </c>
      <c r="T20">
        <v>0</v>
      </c>
      <c r="U20" t="s">
        <v>106</v>
      </c>
      <c r="V20" t="s">
        <v>106</v>
      </c>
      <c r="W20" t="s">
        <v>106</v>
      </c>
      <c r="X20" t="s">
        <v>106</v>
      </c>
      <c r="Y20">
        <v>0</v>
      </c>
      <c r="Z20">
        <v>0</v>
      </c>
      <c r="AA20">
        <v>0</v>
      </c>
      <c r="AB20">
        <v>0</v>
      </c>
      <c r="AC20" t="s">
        <v>106</v>
      </c>
      <c r="AD20">
        <v>0</v>
      </c>
      <c r="AE20">
        <v>0</v>
      </c>
      <c r="AF20">
        <v>0</v>
      </c>
      <c r="AG20" t="s">
        <v>106</v>
      </c>
      <c r="AH20" t="s">
        <v>106</v>
      </c>
      <c r="AI20">
        <v>0</v>
      </c>
      <c r="AJ20">
        <v>0</v>
      </c>
      <c r="AK20" t="s">
        <v>106</v>
      </c>
      <c r="AL20">
        <v>0</v>
      </c>
      <c r="AM20">
        <v>0</v>
      </c>
      <c r="AN20" t="s">
        <v>106</v>
      </c>
      <c r="AO20">
        <v>0</v>
      </c>
      <c r="AP20" t="s">
        <v>106</v>
      </c>
      <c r="AQ20">
        <v>0</v>
      </c>
      <c r="AR20" t="s">
        <v>106</v>
      </c>
      <c r="AS20" t="s">
        <v>106</v>
      </c>
      <c r="AT20">
        <v>0</v>
      </c>
      <c r="AU20" t="s">
        <v>106</v>
      </c>
      <c r="AV20" t="s">
        <v>106</v>
      </c>
      <c r="AW20" t="s">
        <v>106</v>
      </c>
      <c r="AX20" t="s">
        <v>106</v>
      </c>
      <c r="AY20">
        <v>0</v>
      </c>
      <c r="AZ20" t="s">
        <v>106</v>
      </c>
      <c r="BA20" t="s">
        <v>106</v>
      </c>
      <c r="BB20">
        <v>0</v>
      </c>
      <c r="BC20">
        <v>0</v>
      </c>
      <c r="BD20" t="s">
        <v>106</v>
      </c>
      <c r="BE20">
        <v>0</v>
      </c>
      <c r="BF20">
        <v>0</v>
      </c>
      <c r="BG20">
        <v>0</v>
      </c>
      <c r="BH20">
        <v>0</v>
      </c>
      <c r="BI20">
        <v>0</v>
      </c>
      <c r="BJ20" t="s">
        <v>106</v>
      </c>
      <c r="BK20">
        <v>0</v>
      </c>
      <c r="BL20" t="s">
        <v>106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 t="s">
        <v>106</v>
      </c>
      <c r="BU20">
        <v>0</v>
      </c>
      <c r="BV20" t="s">
        <v>106</v>
      </c>
      <c r="BW20">
        <v>0</v>
      </c>
      <c r="BX20">
        <v>0</v>
      </c>
      <c r="BY20">
        <v>0</v>
      </c>
      <c r="BZ20">
        <v>0</v>
      </c>
    </row>
  </sheetData>
  <pageMargins left="0.7" right="0.7" top="0.75" bottom="0.75" header="0.3" footer="0.3"/>
  <pageSetup orientation="landscape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1100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1477</v>
      </c>
      <c r="C11">
        <v>1226</v>
      </c>
      <c r="D11">
        <v>140</v>
      </c>
      <c r="E11">
        <v>111</v>
      </c>
      <c r="F11">
        <v>310</v>
      </c>
      <c r="G11">
        <v>858</v>
      </c>
      <c r="H11">
        <v>308</v>
      </c>
      <c r="I11">
        <v>405</v>
      </c>
      <c r="J11">
        <v>473</v>
      </c>
      <c r="K11">
        <v>325</v>
      </c>
      <c r="L11">
        <v>273</v>
      </c>
      <c r="M11">
        <v>382</v>
      </c>
      <c r="N11">
        <v>999</v>
      </c>
      <c r="O11">
        <v>70</v>
      </c>
      <c r="P11">
        <v>26</v>
      </c>
      <c r="Q11">
        <v>283</v>
      </c>
      <c r="R11">
        <v>1194</v>
      </c>
      <c r="S11">
        <v>886</v>
      </c>
      <c r="T11">
        <v>321</v>
      </c>
      <c r="U11">
        <v>249</v>
      </c>
      <c r="V11">
        <v>1245</v>
      </c>
      <c r="W11">
        <v>116</v>
      </c>
      <c r="X11">
        <v>112</v>
      </c>
      <c r="Y11">
        <v>165</v>
      </c>
      <c r="Z11">
        <v>1312</v>
      </c>
      <c r="AA11">
        <v>1472</v>
      </c>
      <c r="AB11">
        <v>1307</v>
      </c>
      <c r="AC11">
        <v>195</v>
      </c>
      <c r="AD11">
        <v>1165</v>
      </c>
      <c r="AE11">
        <v>107</v>
      </c>
      <c r="AF11">
        <v>1140</v>
      </c>
      <c r="AG11">
        <v>276</v>
      </c>
      <c r="AH11">
        <v>15</v>
      </c>
      <c r="AI11">
        <v>1078</v>
      </c>
      <c r="AJ11">
        <v>101</v>
      </c>
      <c r="AK11">
        <v>285</v>
      </c>
      <c r="AL11">
        <v>639</v>
      </c>
      <c r="AM11">
        <v>682</v>
      </c>
      <c r="AN11">
        <v>18</v>
      </c>
      <c r="AO11">
        <v>136</v>
      </c>
      <c r="AP11">
        <v>127</v>
      </c>
      <c r="AQ11">
        <v>142</v>
      </c>
      <c r="AR11">
        <v>74</v>
      </c>
      <c r="AS11">
        <v>85</v>
      </c>
      <c r="AT11">
        <v>171</v>
      </c>
      <c r="AU11">
        <v>88</v>
      </c>
      <c r="AV11">
        <v>93</v>
      </c>
      <c r="AW11">
        <v>35</v>
      </c>
      <c r="AX11">
        <v>104</v>
      </c>
      <c r="AY11">
        <v>135</v>
      </c>
      <c r="AZ11">
        <v>114</v>
      </c>
      <c r="BA11">
        <v>97</v>
      </c>
      <c r="BB11">
        <v>112</v>
      </c>
      <c r="BC11">
        <v>96</v>
      </c>
      <c r="BD11">
        <v>2</v>
      </c>
      <c r="BE11">
        <v>306</v>
      </c>
      <c r="BF11">
        <v>1171</v>
      </c>
      <c r="BG11">
        <v>968</v>
      </c>
      <c r="BH11">
        <v>508</v>
      </c>
      <c r="BI11">
        <v>373</v>
      </c>
      <c r="BJ11">
        <v>306</v>
      </c>
      <c r="BK11">
        <v>202</v>
      </c>
      <c r="BL11">
        <v>58</v>
      </c>
      <c r="BM11">
        <v>356</v>
      </c>
      <c r="BN11">
        <v>484</v>
      </c>
      <c r="BO11">
        <v>446</v>
      </c>
      <c r="BP11">
        <v>190</v>
      </c>
      <c r="BQ11">
        <v>345</v>
      </c>
      <c r="BR11">
        <v>525</v>
      </c>
      <c r="BS11">
        <v>519</v>
      </c>
      <c r="BT11">
        <v>131</v>
      </c>
      <c r="BU11">
        <v>199</v>
      </c>
      <c r="BV11">
        <v>98</v>
      </c>
      <c r="BW11">
        <v>263</v>
      </c>
      <c r="BX11">
        <v>967</v>
      </c>
      <c r="BY11">
        <v>988</v>
      </c>
      <c r="BZ11">
        <v>831</v>
      </c>
    </row>
    <row r="12" spans="1:78" x14ac:dyDescent="0.25">
      <c r="B12" s="7">
        <v>0.25</v>
      </c>
      <c r="C12" s="7">
        <v>0.24</v>
      </c>
      <c r="D12" s="7">
        <v>0.25</v>
      </c>
      <c r="E12" s="7">
        <v>0.31</v>
      </c>
      <c r="F12" s="7">
        <v>0.26</v>
      </c>
      <c r="G12" s="7">
        <v>0.28000000000000003</v>
      </c>
      <c r="H12" s="7">
        <v>0.18</v>
      </c>
      <c r="I12" s="7">
        <v>0.28000000000000003</v>
      </c>
      <c r="J12" s="7">
        <v>0.25</v>
      </c>
      <c r="K12" s="7">
        <v>0.26</v>
      </c>
      <c r="L12" s="7">
        <v>0.19</v>
      </c>
      <c r="M12" s="7">
        <v>0.23</v>
      </c>
      <c r="N12" s="7">
        <v>0.28999999999999998</v>
      </c>
      <c r="O12" s="7">
        <v>0.11</v>
      </c>
      <c r="P12" s="7">
        <v>0.13</v>
      </c>
      <c r="Q12" s="7">
        <v>0.3</v>
      </c>
      <c r="R12" s="7">
        <v>0.24</v>
      </c>
      <c r="S12" s="7">
        <v>0.24</v>
      </c>
      <c r="T12" s="7">
        <v>0.26</v>
      </c>
      <c r="U12" s="7">
        <v>0.26</v>
      </c>
      <c r="V12" s="7">
        <v>0.28000000000000003</v>
      </c>
      <c r="W12" s="7">
        <v>0.19</v>
      </c>
      <c r="X12" s="7">
        <v>0.13</v>
      </c>
      <c r="Y12" s="7">
        <v>0.23</v>
      </c>
      <c r="Z12" s="7">
        <v>0.25</v>
      </c>
      <c r="AA12" s="7">
        <v>0.25</v>
      </c>
      <c r="AB12" s="7">
        <v>0.25</v>
      </c>
      <c r="AC12" s="7">
        <v>0.27</v>
      </c>
      <c r="AD12" s="7">
        <v>0.25</v>
      </c>
      <c r="AE12" s="7">
        <v>0.2</v>
      </c>
      <c r="AF12" s="7">
        <v>0.24</v>
      </c>
      <c r="AG12" s="7">
        <v>0.3</v>
      </c>
      <c r="AH12" s="7">
        <v>0.37</v>
      </c>
      <c r="AI12" s="7">
        <v>0.25</v>
      </c>
      <c r="AJ12" s="7">
        <v>0.18</v>
      </c>
      <c r="AK12" s="7">
        <v>0.28999999999999998</v>
      </c>
      <c r="AL12" s="7">
        <v>0.27</v>
      </c>
      <c r="AM12" s="7">
        <v>0.24</v>
      </c>
      <c r="AN12" s="7">
        <v>0.3</v>
      </c>
      <c r="AO12" s="7">
        <v>0.19</v>
      </c>
      <c r="AP12" s="7">
        <v>0.22</v>
      </c>
      <c r="AQ12" s="7">
        <v>0.25</v>
      </c>
      <c r="AR12" s="7">
        <v>0.14000000000000001</v>
      </c>
      <c r="AS12" s="7">
        <v>0.27</v>
      </c>
      <c r="AT12" s="7">
        <v>0.31</v>
      </c>
      <c r="AU12" s="7">
        <v>0.25</v>
      </c>
      <c r="AV12" s="7">
        <v>0.19</v>
      </c>
      <c r="AW12" s="7">
        <v>0.25</v>
      </c>
      <c r="AX12" s="7">
        <v>0.25</v>
      </c>
      <c r="AY12" s="7">
        <v>0.25</v>
      </c>
      <c r="AZ12" s="7">
        <v>0.28000000000000003</v>
      </c>
      <c r="BA12" s="7">
        <v>0.33</v>
      </c>
      <c r="BB12" s="7">
        <v>0.25</v>
      </c>
      <c r="BC12" s="7">
        <v>0.31</v>
      </c>
      <c r="BD12" s="7">
        <v>0.06</v>
      </c>
      <c r="BE12" s="7">
        <v>0.34</v>
      </c>
      <c r="BF12" s="7">
        <v>0.23</v>
      </c>
      <c r="BG12" s="7">
        <v>0.28999999999999998</v>
      </c>
      <c r="BH12" s="7">
        <v>0.19</v>
      </c>
      <c r="BI12" s="7">
        <v>0.28999999999999998</v>
      </c>
      <c r="BJ12" s="7">
        <v>0.35</v>
      </c>
      <c r="BK12" s="7">
        <v>0.26</v>
      </c>
      <c r="BL12" s="7">
        <v>0.28999999999999998</v>
      </c>
      <c r="BM12" s="7">
        <v>0.4</v>
      </c>
      <c r="BN12" s="7">
        <v>0.28999999999999998</v>
      </c>
      <c r="BO12" s="7">
        <v>0.21</v>
      </c>
      <c r="BP12" s="7">
        <v>0.15</v>
      </c>
      <c r="BQ12" s="7">
        <v>0.34</v>
      </c>
      <c r="BR12" s="7">
        <v>0.33</v>
      </c>
      <c r="BS12" s="7">
        <v>0.34</v>
      </c>
      <c r="BT12" s="7">
        <v>0.28999999999999998</v>
      </c>
      <c r="BU12" s="7">
        <v>0.37</v>
      </c>
      <c r="BV12" s="7">
        <v>0.33</v>
      </c>
      <c r="BW12" s="7">
        <v>0.35</v>
      </c>
      <c r="BX12" s="7">
        <v>0.24</v>
      </c>
      <c r="BY12" s="7">
        <v>0.25</v>
      </c>
      <c r="BZ12" s="7">
        <v>0.24</v>
      </c>
    </row>
    <row r="13" spans="1:78" x14ac:dyDescent="0.25">
      <c r="A13" t="s">
        <v>55</v>
      </c>
      <c r="B13">
        <v>4511</v>
      </c>
      <c r="C13">
        <v>3847</v>
      </c>
      <c r="D13">
        <v>419</v>
      </c>
      <c r="E13">
        <v>245</v>
      </c>
      <c r="F13">
        <v>861</v>
      </c>
      <c r="G13">
        <v>2250</v>
      </c>
      <c r="H13">
        <v>1400</v>
      </c>
      <c r="I13">
        <v>1049</v>
      </c>
      <c r="J13">
        <v>1422</v>
      </c>
      <c r="K13">
        <v>903</v>
      </c>
      <c r="L13">
        <v>1137</v>
      </c>
      <c r="M13">
        <v>1276</v>
      </c>
      <c r="N13">
        <v>2495</v>
      </c>
      <c r="O13">
        <v>572</v>
      </c>
      <c r="P13">
        <v>168</v>
      </c>
      <c r="Q13">
        <v>666</v>
      </c>
      <c r="R13">
        <v>3844</v>
      </c>
      <c r="S13">
        <v>2804</v>
      </c>
      <c r="T13">
        <v>911</v>
      </c>
      <c r="U13">
        <v>727</v>
      </c>
      <c r="V13">
        <v>3194</v>
      </c>
      <c r="W13">
        <v>492</v>
      </c>
      <c r="X13">
        <v>757</v>
      </c>
      <c r="Y13">
        <v>552</v>
      </c>
      <c r="Z13">
        <v>3959</v>
      </c>
      <c r="AA13">
        <v>4498</v>
      </c>
      <c r="AB13">
        <v>3946</v>
      </c>
      <c r="AC13">
        <v>520</v>
      </c>
      <c r="AD13">
        <v>3515</v>
      </c>
      <c r="AE13">
        <v>416</v>
      </c>
      <c r="AF13">
        <v>3556</v>
      </c>
      <c r="AG13">
        <v>643</v>
      </c>
      <c r="AH13">
        <v>24</v>
      </c>
      <c r="AI13">
        <v>3273</v>
      </c>
      <c r="AJ13">
        <v>448</v>
      </c>
      <c r="AK13">
        <v>696</v>
      </c>
      <c r="AL13">
        <v>1723</v>
      </c>
      <c r="AM13">
        <v>2159</v>
      </c>
      <c r="AN13">
        <v>41</v>
      </c>
      <c r="AO13">
        <v>565</v>
      </c>
      <c r="AP13">
        <v>463</v>
      </c>
      <c r="AQ13">
        <v>425</v>
      </c>
      <c r="AR13">
        <v>472</v>
      </c>
      <c r="AS13">
        <v>233</v>
      </c>
      <c r="AT13">
        <v>384</v>
      </c>
      <c r="AU13">
        <v>260</v>
      </c>
      <c r="AV13">
        <v>396</v>
      </c>
      <c r="AW13">
        <v>108</v>
      </c>
      <c r="AX13">
        <v>306</v>
      </c>
      <c r="AY13">
        <v>399</v>
      </c>
      <c r="AZ13">
        <v>299</v>
      </c>
      <c r="BA13">
        <v>197</v>
      </c>
      <c r="BB13">
        <v>329</v>
      </c>
      <c r="BC13">
        <v>216</v>
      </c>
      <c r="BD13">
        <v>24</v>
      </c>
      <c r="BE13">
        <v>594</v>
      </c>
      <c r="BF13">
        <v>3917</v>
      </c>
      <c r="BG13">
        <v>2330</v>
      </c>
      <c r="BH13">
        <v>2181</v>
      </c>
      <c r="BI13">
        <v>928</v>
      </c>
      <c r="BJ13">
        <v>561</v>
      </c>
      <c r="BK13">
        <v>566</v>
      </c>
      <c r="BL13">
        <v>141</v>
      </c>
      <c r="BM13">
        <v>528</v>
      </c>
      <c r="BN13">
        <v>1197</v>
      </c>
      <c r="BO13">
        <v>1717</v>
      </c>
      <c r="BP13">
        <v>1068</v>
      </c>
      <c r="BQ13">
        <v>663</v>
      </c>
      <c r="BR13">
        <v>1047</v>
      </c>
      <c r="BS13">
        <v>1007</v>
      </c>
      <c r="BT13">
        <v>319</v>
      </c>
      <c r="BU13">
        <v>338</v>
      </c>
      <c r="BV13">
        <v>197</v>
      </c>
      <c r="BW13">
        <v>493</v>
      </c>
      <c r="BX13">
        <v>3034</v>
      </c>
      <c r="BY13">
        <v>3031</v>
      </c>
      <c r="BZ13">
        <v>2673</v>
      </c>
    </row>
    <row r="14" spans="1:78" x14ac:dyDescent="0.25">
      <c r="B14" s="7">
        <v>0.75</v>
      </c>
      <c r="C14" s="7">
        <v>0.76</v>
      </c>
      <c r="D14" s="7">
        <v>0.75</v>
      </c>
      <c r="E14" s="7">
        <v>0.69</v>
      </c>
      <c r="F14" s="7">
        <v>0.74</v>
      </c>
      <c r="G14" s="7">
        <v>0.72</v>
      </c>
      <c r="H14" s="7">
        <v>0.82</v>
      </c>
      <c r="I14" s="7">
        <v>0.72</v>
      </c>
      <c r="J14" s="7">
        <v>0.75</v>
      </c>
      <c r="K14" s="7">
        <v>0.74</v>
      </c>
      <c r="L14" s="7">
        <v>0.81</v>
      </c>
      <c r="M14" s="7">
        <v>0.77</v>
      </c>
      <c r="N14" s="7">
        <v>0.71</v>
      </c>
      <c r="O14" s="7">
        <v>0.89</v>
      </c>
      <c r="P14" s="7">
        <v>0.87</v>
      </c>
      <c r="Q14" s="7">
        <v>0.7</v>
      </c>
      <c r="R14" s="7">
        <v>0.76</v>
      </c>
      <c r="S14" s="7">
        <v>0.76</v>
      </c>
      <c r="T14" s="7">
        <v>0.74</v>
      </c>
      <c r="U14" s="7">
        <v>0.74</v>
      </c>
      <c r="V14" s="7">
        <v>0.72</v>
      </c>
      <c r="W14" s="7">
        <v>0.81</v>
      </c>
      <c r="X14" s="7">
        <v>0.87</v>
      </c>
      <c r="Y14" s="7">
        <v>0.77</v>
      </c>
      <c r="Z14" s="7">
        <v>0.75</v>
      </c>
      <c r="AA14" s="7">
        <v>0.75</v>
      </c>
      <c r="AB14" s="7">
        <v>0.75</v>
      </c>
      <c r="AC14" s="7">
        <v>0.73</v>
      </c>
      <c r="AD14" s="7">
        <v>0.75</v>
      </c>
      <c r="AE14" s="7">
        <v>0.8</v>
      </c>
      <c r="AF14" s="7">
        <v>0.76</v>
      </c>
      <c r="AG14" s="7">
        <v>0.7</v>
      </c>
      <c r="AH14" s="7">
        <v>0.63</v>
      </c>
      <c r="AI14" s="7">
        <v>0.75</v>
      </c>
      <c r="AJ14" s="7">
        <v>0.82</v>
      </c>
      <c r="AK14" s="7">
        <v>0.71</v>
      </c>
      <c r="AL14" s="7">
        <v>0.73</v>
      </c>
      <c r="AM14" s="7">
        <v>0.76</v>
      </c>
      <c r="AN14" s="7">
        <v>0.7</v>
      </c>
      <c r="AO14" s="7">
        <v>0.81</v>
      </c>
      <c r="AP14" s="7">
        <v>0.78</v>
      </c>
      <c r="AQ14" s="7">
        <v>0.75</v>
      </c>
      <c r="AR14" s="7">
        <v>0.86</v>
      </c>
      <c r="AS14" s="7">
        <v>0.73</v>
      </c>
      <c r="AT14" s="7">
        <v>0.69</v>
      </c>
      <c r="AU14" s="7">
        <v>0.75</v>
      </c>
      <c r="AV14" s="7">
        <v>0.81</v>
      </c>
      <c r="AW14" s="7">
        <v>0.75</v>
      </c>
      <c r="AX14" s="7">
        <v>0.75</v>
      </c>
      <c r="AY14" s="7">
        <v>0.75</v>
      </c>
      <c r="AZ14" s="7">
        <v>0.72</v>
      </c>
      <c r="BA14" s="7">
        <v>0.67</v>
      </c>
      <c r="BB14" s="7">
        <v>0.75</v>
      </c>
      <c r="BC14" s="7">
        <v>0.69</v>
      </c>
      <c r="BD14" s="7">
        <v>0.94</v>
      </c>
      <c r="BE14" s="7">
        <v>0.66</v>
      </c>
      <c r="BF14" s="7">
        <v>0.77</v>
      </c>
      <c r="BG14" s="7">
        <v>0.71</v>
      </c>
      <c r="BH14" s="7">
        <v>0.81</v>
      </c>
      <c r="BI14" s="7">
        <v>0.71</v>
      </c>
      <c r="BJ14" s="7">
        <v>0.65</v>
      </c>
      <c r="BK14" s="7">
        <v>0.74</v>
      </c>
      <c r="BL14" s="7">
        <v>0.71</v>
      </c>
      <c r="BM14" s="7">
        <v>0.6</v>
      </c>
      <c r="BN14" s="7">
        <v>0.71</v>
      </c>
      <c r="BO14" s="7">
        <v>0.79</v>
      </c>
      <c r="BP14" s="7">
        <v>0.85</v>
      </c>
      <c r="BQ14" s="7">
        <v>0.66</v>
      </c>
      <c r="BR14" s="7">
        <v>0.67</v>
      </c>
      <c r="BS14" s="7">
        <v>0.66</v>
      </c>
      <c r="BT14" s="7">
        <v>0.71</v>
      </c>
      <c r="BU14" s="7">
        <v>0.63</v>
      </c>
      <c r="BV14" s="7">
        <v>0.67</v>
      </c>
      <c r="BW14" s="7">
        <v>0.65</v>
      </c>
      <c r="BX14" s="7">
        <v>0.76</v>
      </c>
      <c r="BY14" s="7">
        <v>0.75</v>
      </c>
      <c r="BZ14" s="7">
        <v>0.76</v>
      </c>
    </row>
  </sheetData>
  <pageMargins left="0.7" right="0.7" top="0.75" bottom="0.75" header="0.3" footer="0.3"/>
  <pageSetup orientation="landscape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16"/>
  <sheetViews>
    <sheetView workbookViewId="0">
      <pane xSplit="1" ySplit="8" topLeftCell="B63" activePane="bottomRight" state="frozen"/>
      <selection pane="topRight" activeCell="B1" sqref="B1"/>
      <selection pane="bottomLeft" activeCell="A9" sqref="A9"/>
      <selection pane="bottomRight" activeCell="A84" sqref="A84"/>
    </sheetView>
  </sheetViews>
  <sheetFormatPr defaultRowHeight="15" x14ac:dyDescent="0.25"/>
  <sheetData>
    <row r="1" spans="1:78" x14ac:dyDescent="0.25">
      <c r="A1" t="s">
        <v>1102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1104</v>
      </c>
    </row>
    <row r="12" spans="1:78" x14ac:dyDescent="0.25">
      <c r="A12" t="s">
        <v>28</v>
      </c>
      <c r="B12">
        <v>5072</v>
      </c>
      <c r="C12">
        <v>5072</v>
      </c>
      <c r="D12">
        <v>0</v>
      </c>
      <c r="E12">
        <v>0</v>
      </c>
      <c r="F12">
        <v>1011</v>
      </c>
      <c r="G12">
        <v>2650</v>
      </c>
      <c r="H12">
        <v>1411</v>
      </c>
      <c r="I12">
        <v>1248</v>
      </c>
      <c r="J12">
        <v>1638</v>
      </c>
      <c r="K12">
        <v>1013</v>
      </c>
      <c r="L12">
        <v>1174</v>
      </c>
      <c r="M12">
        <v>1351</v>
      </c>
      <c r="N12">
        <v>3023</v>
      </c>
      <c r="O12">
        <v>539</v>
      </c>
      <c r="P12">
        <v>159</v>
      </c>
      <c r="Q12">
        <v>739</v>
      </c>
      <c r="R12">
        <v>4334</v>
      </c>
      <c r="S12">
        <v>3136</v>
      </c>
      <c r="T12">
        <v>1067</v>
      </c>
      <c r="U12">
        <v>800</v>
      </c>
      <c r="V12">
        <v>3829</v>
      </c>
      <c r="W12">
        <v>513</v>
      </c>
      <c r="X12">
        <v>671</v>
      </c>
      <c r="Y12">
        <v>543</v>
      </c>
      <c r="Z12">
        <v>4529</v>
      </c>
      <c r="AA12">
        <v>5060</v>
      </c>
      <c r="AB12">
        <v>4517</v>
      </c>
      <c r="AC12">
        <v>634</v>
      </c>
      <c r="AD12">
        <v>3968</v>
      </c>
      <c r="AE12">
        <v>421</v>
      </c>
      <c r="AF12">
        <v>3923</v>
      </c>
      <c r="AG12">
        <v>816</v>
      </c>
      <c r="AH12">
        <v>37</v>
      </c>
      <c r="AI12">
        <v>3717</v>
      </c>
      <c r="AJ12">
        <v>476</v>
      </c>
      <c r="AK12">
        <v>806</v>
      </c>
      <c r="AL12">
        <v>2030</v>
      </c>
      <c r="AM12">
        <v>2416</v>
      </c>
      <c r="AN12">
        <v>44</v>
      </c>
      <c r="AO12">
        <v>568</v>
      </c>
      <c r="AP12">
        <v>590</v>
      </c>
      <c r="AQ12">
        <v>567</v>
      </c>
      <c r="AR12">
        <v>546</v>
      </c>
      <c r="AS12">
        <v>217</v>
      </c>
      <c r="AT12">
        <v>553</v>
      </c>
      <c r="AU12">
        <v>348</v>
      </c>
      <c r="AV12">
        <v>490</v>
      </c>
      <c r="AW12">
        <v>0</v>
      </c>
      <c r="AX12">
        <v>0</v>
      </c>
      <c r="AY12">
        <v>534</v>
      </c>
      <c r="AZ12">
        <v>413</v>
      </c>
      <c r="BA12">
        <v>43</v>
      </c>
      <c r="BB12">
        <v>442</v>
      </c>
      <c r="BC12">
        <v>313</v>
      </c>
      <c r="BD12">
        <v>18</v>
      </c>
      <c r="BE12">
        <v>790</v>
      </c>
      <c r="BF12">
        <v>4283</v>
      </c>
      <c r="BG12">
        <v>2848</v>
      </c>
      <c r="BH12">
        <v>2224</v>
      </c>
      <c r="BI12">
        <v>1154</v>
      </c>
      <c r="BJ12">
        <v>735</v>
      </c>
      <c r="BK12">
        <v>646</v>
      </c>
      <c r="BL12">
        <v>177</v>
      </c>
      <c r="BM12">
        <v>758</v>
      </c>
      <c r="BN12">
        <v>1451</v>
      </c>
      <c r="BO12">
        <v>1832</v>
      </c>
      <c r="BP12">
        <v>1031</v>
      </c>
      <c r="BQ12">
        <v>860</v>
      </c>
      <c r="BR12">
        <v>1352</v>
      </c>
      <c r="BS12">
        <v>1316</v>
      </c>
      <c r="BT12">
        <v>392</v>
      </c>
      <c r="BU12">
        <v>473</v>
      </c>
      <c r="BV12">
        <v>247</v>
      </c>
      <c r="BW12">
        <v>651</v>
      </c>
      <c r="BX12">
        <v>3375</v>
      </c>
      <c r="BY12">
        <v>3394</v>
      </c>
      <c r="BZ12">
        <v>2986</v>
      </c>
    </row>
    <row r="13" spans="1:78" x14ac:dyDescent="0.25">
      <c r="B13" s="7">
        <v>0.85</v>
      </c>
      <c r="C13" s="7">
        <v>1</v>
      </c>
      <c r="D13" t="s">
        <v>108</v>
      </c>
      <c r="E13" t="s">
        <v>108</v>
      </c>
      <c r="F13" s="7">
        <v>0.86</v>
      </c>
      <c r="G13" s="7">
        <v>0.85</v>
      </c>
      <c r="H13" s="7">
        <v>0.83</v>
      </c>
      <c r="I13" s="7">
        <v>0.86</v>
      </c>
      <c r="J13" s="7">
        <v>0.86</v>
      </c>
      <c r="K13" s="7">
        <v>0.82</v>
      </c>
      <c r="L13" s="7">
        <v>0.83</v>
      </c>
      <c r="M13" s="7">
        <v>0.82</v>
      </c>
      <c r="N13" s="7">
        <v>0.87</v>
      </c>
      <c r="O13" s="7">
        <v>0.84</v>
      </c>
      <c r="P13" s="7">
        <v>0.82</v>
      </c>
      <c r="Q13" s="7">
        <v>0.78</v>
      </c>
      <c r="R13" s="7">
        <v>0.86</v>
      </c>
      <c r="S13" s="7">
        <v>0.85</v>
      </c>
      <c r="T13" s="7">
        <v>0.87</v>
      </c>
      <c r="U13" s="7">
        <v>0.82</v>
      </c>
      <c r="V13" s="7">
        <v>0.86</v>
      </c>
      <c r="W13" s="7">
        <v>0.84</v>
      </c>
      <c r="X13" s="7">
        <v>0.77</v>
      </c>
      <c r="Y13" s="7">
        <v>0.76</v>
      </c>
      <c r="Z13" s="7">
        <v>0.86</v>
      </c>
      <c r="AA13" s="7">
        <v>0.85</v>
      </c>
      <c r="AB13" s="7">
        <v>0.86</v>
      </c>
      <c r="AC13" s="7">
        <v>0.89</v>
      </c>
      <c r="AD13" s="7">
        <v>0.85</v>
      </c>
      <c r="AE13" s="7">
        <v>0.81</v>
      </c>
      <c r="AF13" s="7">
        <v>0.84</v>
      </c>
      <c r="AG13" s="7">
        <v>0.89</v>
      </c>
      <c r="AH13" s="7">
        <v>0.96</v>
      </c>
      <c r="AI13" s="7">
        <v>0.85</v>
      </c>
      <c r="AJ13" s="7">
        <v>0.87</v>
      </c>
      <c r="AK13" s="7">
        <v>0.82</v>
      </c>
      <c r="AL13" s="7">
        <v>0.86</v>
      </c>
      <c r="AM13" s="7">
        <v>0.85</v>
      </c>
      <c r="AN13" s="7">
        <v>0.75</v>
      </c>
      <c r="AO13" s="7">
        <v>0.81</v>
      </c>
      <c r="AP13" s="7">
        <v>1</v>
      </c>
      <c r="AQ13" s="7">
        <v>1</v>
      </c>
      <c r="AR13" s="7">
        <v>1</v>
      </c>
      <c r="AS13" s="7">
        <v>0.68</v>
      </c>
      <c r="AT13" s="7">
        <v>1</v>
      </c>
      <c r="AU13" s="7">
        <v>1</v>
      </c>
      <c r="AV13" s="7">
        <v>1</v>
      </c>
      <c r="AW13" t="s">
        <v>108</v>
      </c>
      <c r="AX13" t="s">
        <v>108</v>
      </c>
      <c r="AY13" s="7">
        <v>1</v>
      </c>
      <c r="AZ13" s="7">
        <v>1</v>
      </c>
      <c r="BA13" s="7">
        <v>0.15</v>
      </c>
      <c r="BB13" s="7">
        <v>1</v>
      </c>
      <c r="BC13" s="7">
        <v>1</v>
      </c>
      <c r="BD13" s="7">
        <v>0.69</v>
      </c>
      <c r="BE13" s="7">
        <v>0.88</v>
      </c>
      <c r="BF13" s="7">
        <v>0.84</v>
      </c>
      <c r="BG13" s="7">
        <v>0.86</v>
      </c>
      <c r="BH13" s="7">
        <v>0.83</v>
      </c>
      <c r="BI13" s="7">
        <v>0.89</v>
      </c>
      <c r="BJ13" s="7">
        <v>0.85</v>
      </c>
      <c r="BK13" s="7">
        <v>0.84</v>
      </c>
      <c r="BL13" s="7">
        <v>0.89</v>
      </c>
      <c r="BM13" s="7">
        <v>0.86</v>
      </c>
      <c r="BN13" s="7">
        <v>0.86</v>
      </c>
      <c r="BO13" s="7">
        <v>0.85</v>
      </c>
      <c r="BP13" s="7">
        <v>0.82</v>
      </c>
      <c r="BQ13" s="7">
        <v>0.85</v>
      </c>
      <c r="BR13" s="7">
        <v>0.86</v>
      </c>
      <c r="BS13" s="7">
        <v>0.86</v>
      </c>
      <c r="BT13" s="7">
        <v>0.87</v>
      </c>
      <c r="BU13" s="7">
        <v>0.88</v>
      </c>
      <c r="BV13" s="7">
        <v>0.84</v>
      </c>
      <c r="BW13" s="7">
        <v>0.86</v>
      </c>
      <c r="BX13" s="7">
        <v>0.84</v>
      </c>
      <c r="BY13" s="7">
        <v>0.84</v>
      </c>
      <c r="BZ13" s="7">
        <v>0.85</v>
      </c>
    </row>
    <row r="14" spans="1:78" x14ac:dyDescent="0.25">
      <c r="A14" t="s">
        <v>29</v>
      </c>
      <c r="B14">
        <v>559</v>
      </c>
      <c r="C14">
        <v>0</v>
      </c>
      <c r="D14">
        <v>559</v>
      </c>
      <c r="E14">
        <v>0</v>
      </c>
      <c r="F14">
        <v>103</v>
      </c>
      <c r="G14">
        <v>277</v>
      </c>
      <c r="H14">
        <v>179</v>
      </c>
      <c r="I14">
        <v>151</v>
      </c>
      <c r="J14">
        <v>153</v>
      </c>
      <c r="K14">
        <v>124</v>
      </c>
      <c r="L14">
        <v>131</v>
      </c>
      <c r="M14">
        <v>206</v>
      </c>
      <c r="N14">
        <v>298</v>
      </c>
      <c r="O14">
        <v>47</v>
      </c>
      <c r="P14">
        <v>8</v>
      </c>
      <c r="Q14">
        <v>116</v>
      </c>
      <c r="R14">
        <v>444</v>
      </c>
      <c r="S14">
        <v>337</v>
      </c>
      <c r="T14">
        <v>86</v>
      </c>
      <c r="U14">
        <v>118</v>
      </c>
      <c r="V14">
        <v>372</v>
      </c>
      <c r="W14">
        <v>56</v>
      </c>
      <c r="X14">
        <v>122</v>
      </c>
      <c r="Y14">
        <v>110</v>
      </c>
      <c r="Z14">
        <v>450</v>
      </c>
      <c r="AA14">
        <v>556</v>
      </c>
      <c r="AB14">
        <v>446</v>
      </c>
      <c r="AC14">
        <v>54</v>
      </c>
      <c r="AD14">
        <v>438</v>
      </c>
      <c r="AE14">
        <v>58</v>
      </c>
      <c r="AF14">
        <v>477</v>
      </c>
      <c r="AG14">
        <v>56</v>
      </c>
      <c r="AH14">
        <v>0</v>
      </c>
      <c r="AI14">
        <v>400</v>
      </c>
      <c r="AJ14">
        <v>47</v>
      </c>
      <c r="AK14">
        <v>89</v>
      </c>
      <c r="AL14">
        <v>211</v>
      </c>
      <c r="AM14">
        <v>262</v>
      </c>
      <c r="AN14">
        <v>14</v>
      </c>
      <c r="AO14">
        <v>67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143</v>
      </c>
      <c r="AX14">
        <v>410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7</v>
      </c>
      <c r="BE14">
        <v>67</v>
      </c>
      <c r="BF14">
        <v>493</v>
      </c>
      <c r="BG14">
        <v>250</v>
      </c>
      <c r="BH14">
        <v>309</v>
      </c>
      <c r="BI14">
        <v>90</v>
      </c>
      <c r="BJ14">
        <v>74</v>
      </c>
      <c r="BK14">
        <v>66</v>
      </c>
      <c r="BL14">
        <v>9</v>
      </c>
      <c r="BM14">
        <v>75</v>
      </c>
      <c r="BN14">
        <v>138</v>
      </c>
      <c r="BO14">
        <v>201</v>
      </c>
      <c r="BP14">
        <v>146</v>
      </c>
      <c r="BQ14">
        <v>95</v>
      </c>
      <c r="BR14">
        <v>136</v>
      </c>
      <c r="BS14">
        <v>123</v>
      </c>
      <c r="BT14">
        <v>30</v>
      </c>
      <c r="BU14">
        <v>43</v>
      </c>
      <c r="BV14">
        <v>30</v>
      </c>
      <c r="BW14">
        <v>68</v>
      </c>
      <c r="BX14">
        <v>374</v>
      </c>
      <c r="BY14">
        <v>372</v>
      </c>
      <c r="BZ14">
        <v>316</v>
      </c>
    </row>
    <row r="15" spans="1:78" x14ac:dyDescent="0.25">
      <c r="B15" s="7">
        <v>0.09</v>
      </c>
      <c r="C15" t="s">
        <v>108</v>
      </c>
      <c r="D15" s="7">
        <v>1</v>
      </c>
      <c r="E15" t="s">
        <v>108</v>
      </c>
      <c r="F15" s="7">
        <v>0.09</v>
      </c>
      <c r="G15" s="7">
        <v>0.09</v>
      </c>
      <c r="H15" s="7">
        <v>0.1</v>
      </c>
      <c r="I15" s="7">
        <v>0.1</v>
      </c>
      <c r="J15" s="7">
        <v>0.08</v>
      </c>
      <c r="K15" s="7">
        <v>0.1</v>
      </c>
      <c r="L15" s="7">
        <v>0.09</v>
      </c>
      <c r="M15" s="7">
        <v>0.12</v>
      </c>
      <c r="N15" s="7">
        <v>0.09</v>
      </c>
      <c r="O15" s="7">
        <v>7.0000000000000007E-2</v>
      </c>
      <c r="P15" s="7">
        <v>0.04</v>
      </c>
      <c r="Q15" s="7">
        <v>0.12</v>
      </c>
      <c r="R15" s="7">
        <v>0.09</v>
      </c>
      <c r="S15" s="7">
        <v>0.09</v>
      </c>
      <c r="T15" s="7">
        <v>7.0000000000000007E-2</v>
      </c>
      <c r="U15" s="7">
        <v>0.12</v>
      </c>
      <c r="V15" s="7">
        <v>0.08</v>
      </c>
      <c r="W15" s="7">
        <v>0.09</v>
      </c>
      <c r="X15" s="7">
        <v>0.14000000000000001</v>
      </c>
      <c r="Y15" s="7">
        <v>0.15</v>
      </c>
      <c r="Z15" s="7">
        <v>0.09</v>
      </c>
      <c r="AA15" s="7">
        <v>0.09</v>
      </c>
      <c r="AB15" s="7">
        <v>0.08</v>
      </c>
      <c r="AC15" s="7">
        <v>7.0000000000000007E-2</v>
      </c>
      <c r="AD15" s="7">
        <v>0.09</v>
      </c>
      <c r="AE15" s="7">
        <v>0.11</v>
      </c>
      <c r="AF15" s="7">
        <v>0.1</v>
      </c>
      <c r="AG15" s="7">
        <v>0.06</v>
      </c>
      <c r="AH15" t="s">
        <v>108</v>
      </c>
      <c r="AI15" s="7">
        <v>0.09</v>
      </c>
      <c r="AJ15" s="7">
        <v>0.09</v>
      </c>
      <c r="AK15" s="7">
        <v>0.09</v>
      </c>
      <c r="AL15" s="7">
        <v>0.09</v>
      </c>
      <c r="AM15" s="7">
        <v>0.09</v>
      </c>
      <c r="AN15" s="7">
        <v>0.24</v>
      </c>
      <c r="AO15" s="7">
        <v>0.09</v>
      </c>
      <c r="AP15" t="s">
        <v>108</v>
      </c>
      <c r="AQ15" t="s">
        <v>108</v>
      </c>
      <c r="AR15" t="s">
        <v>108</v>
      </c>
      <c r="AS15" t="s">
        <v>108</v>
      </c>
      <c r="AT15" t="s">
        <v>108</v>
      </c>
      <c r="AU15" t="s">
        <v>108</v>
      </c>
      <c r="AV15" t="s">
        <v>108</v>
      </c>
      <c r="AW15" s="7">
        <v>1</v>
      </c>
      <c r="AX15" s="7">
        <v>1</v>
      </c>
      <c r="AY15" t="s">
        <v>108</v>
      </c>
      <c r="AZ15" t="s">
        <v>108</v>
      </c>
      <c r="BA15" t="s">
        <v>108</v>
      </c>
      <c r="BB15" t="s">
        <v>108</v>
      </c>
      <c r="BC15" t="s">
        <v>108</v>
      </c>
      <c r="BD15" s="7">
        <v>0.27</v>
      </c>
      <c r="BE15" s="7">
        <v>7.0000000000000007E-2</v>
      </c>
      <c r="BF15" s="7">
        <v>0.1</v>
      </c>
      <c r="BG15" s="7">
        <v>0.08</v>
      </c>
      <c r="BH15" s="7">
        <v>0.12</v>
      </c>
      <c r="BI15" s="7">
        <v>7.0000000000000007E-2</v>
      </c>
      <c r="BJ15" s="7">
        <v>0.09</v>
      </c>
      <c r="BK15" s="7">
        <v>0.09</v>
      </c>
      <c r="BL15" s="7">
        <v>0.05</v>
      </c>
      <c r="BM15" s="7">
        <v>0.08</v>
      </c>
      <c r="BN15" s="7">
        <v>0.08</v>
      </c>
      <c r="BO15" s="7">
        <v>0.09</v>
      </c>
      <c r="BP15" s="7">
        <v>0.12</v>
      </c>
      <c r="BQ15" s="7">
        <v>0.09</v>
      </c>
      <c r="BR15" s="7">
        <v>0.09</v>
      </c>
      <c r="BS15" s="7">
        <v>0.08</v>
      </c>
      <c r="BT15" s="7">
        <v>7.0000000000000007E-2</v>
      </c>
      <c r="BU15" s="7">
        <v>0.08</v>
      </c>
      <c r="BV15" s="7">
        <v>0.1</v>
      </c>
      <c r="BW15" s="7">
        <v>0.09</v>
      </c>
      <c r="BX15" s="7">
        <v>0.09</v>
      </c>
      <c r="BY15" s="7">
        <v>0.09</v>
      </c>
      <c r="BZ15" s="7">
        <v>0.09</v>
      </c>
    </row>
    <row r="16" spans="1:78" x14ac:dyDescent="0.25">
      <c r="A16" t="s">
        <v>30</v>
      </c>
      <c r="B16">
        <v>355</v>
      </c>
      <c r="C16">
        <v>0</v>
      </c>
      <c r="D16">
        <v>0</v>
      </c>
      <c r="E16">
        <v>355</v>
      </c>
      <c r="F16">
        <v>57</v>
      </c>
      <c r="G16">
        <v>180</v>
      </c>
      <c r="H16">
        <v>117</v>
      </c>
      <c r="I16">
        <v>56</v>
      </c>
      <c r="J16">
        <v>103</v>
      </c>
      <c r="K16">
        <v>91</v>
      </c>
      <c r="L16">
        <v>105</v>
      </c>
      <c r="M16">
        <v>101</v>
      </c>
      <c r="N16">
        <v>172</v>
      </c>
      <c r="O16">
        <v>55</v>
      </c>
      <c r="P16">
        <v>27</v>
      </c>
      <c r="Q16">
        <v>94</v>
      </c>
      <c r="R16">
        <v>261</v>
      </c>
      <c r="S16">
        <v>217</v>
      </c>
      <c r="T16">
        <v>79</v>
      </c>
      <c r="U16">
        <v>58</v>
      </c>
      <c r="V16">
        <v>238</v>
      </c>
      <c r="W16">
        <v>38</v>
      </c>
      <c r="X16">
        <v>75</v>
      </c>
      <c r="Y16">
        <v>64</v>
      </c>
      <c r="Z16">
        <v>291</v>
      </c>
      <c r="AA16">
        <v>354</v>
      </c>
      <c r="AB16">
        <v>290</v>
      </c>
      <c r="AC16">
        <v>29</v>
      </c>
      <c r="AD16">
        <v>275</v>
      </c>
      <c r="AE16">
        <v>43</v>
      </c>
      <c r="AF16">
        <v>295</v>
      </c>
      <c r="AG16">
        <v>47</v>
      </c>
      <c r="AH16">
        <v>2</v>
      </c>
      <c r="AI16">
        <v>234</v>
      </c>
      <c r="AJ16">
        <v>27</v>
      </c>
      <c r="AK16">
        <v>86</v>
      </c>
      <c r="AL16">
        <v>122</v>
      </c>
      <c r="AM16">
        <v>163</v>
      </c>
      <c r="AN16">
        <v>1</v>
      </c>
      <c r="AO16">
        <v>66</v>
      </c>
      <c r="AP16">
        <v>0</v>
      </c>
      <c r="AQ16">
        <v>0</v>
      </c>
      <c r="AR16">
        <v>0</v>
      </c>
      <c r="AS16">
        <v>101</v>
      </c>
      <c r="AT16">
        <v>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251</v>
      </c>
      <c r="BB16">
        <v>0</v>
      </c>
      <c r="BC16">
        <v>0</v>
      </c>
      <c r="BD16">
        <v>1</v>
      </c>
      <c r="BE16">
        <v>43</v>
      </c>
      <c r="BF16">
        <v>312</v>
      </c>
      <c r="BG16">
        <v>200</v>
      </c>
      <c r="BH16">
        <v>155</v>
      </c>
      <c r="BI16">
        <v>58</v>
      </c>
      <c r="BJ16">
        <v>58</v>
      </c>
      <c r="BK16">
        <v>56</v>
      </c>
      <c r="BL16">
        <v>12</v>
      </c>
      <c r="BM16">
        <v>51</v>
      </c>
      <c r="BN16">
        <v>92</v>
      </c>
      <c r="BO16">
        <v>131</v>
      </c>
      <c r="BP16">
        <v>81</v>
      </c>
      <c r="BQ16">
        <v>52</v>
      </c>
      <c r="BR16">
        <v>83</v>
      </c>
      <c r="BS16">
        <v>87</v>
      </c>
      <c r="BT16">
        <v>28</v>
      </c>
      <c r="BU16">
        <v>21</v>
      </c>
      <c r="BV16">
        <v>19</v>
      </c>
      <c r="BW16">
        <v>37</v>
      </c>
      <c r="BX16">
        <v>252</v>
      </c>
      <c r="BY16">
        <v>253</v>
      </c>
      <c r="BZ16">
        <v>202</v>
      </c>
    </row>
    <row r="17" spans="1:78" x14ac:dyDescent="0.25">
      <c r="B17" s="7">
        <v>0.06</v>
      </c>
      <c r="C17" t="s">
        <v>108</v>
      </c>
      <c r="D17" t="s">
        <v>108</v>
      </c>
      <c r="E17" s="7">
        <v>1</v>
      </c>
      <c r="F17" s="7">
        <v>0.05</v>
      </c>
      <c r="G17" s="7">
        <v>0.06</v>
      </c>
      <c r="H17" s="7">
        <v>7.0000000000000007E-2</v>
      </c>
      <c r="I17" s="7">
        <v>0.04</v>
      </c>
      <c r="J17" s="7">
        <v>0.05</v>
      </c>
      <c r="K17" s="7">
        <v>7.0000000000000007E-2</v>
      </c>
      <c r="L17" s="7">
        <v>7.0000000000000007E-2</v>
      </c>
      <c r="M17" s="7">
        <v>0.06</v>
      </c>
      <c r="N17" s="7">
        <v>0.05</v>
      </c>
      <c r="O17" s="7">
        <v>0.09</v>
      </c>
      <c r="P17" s="7">
        <v>0.14000000000000001</v>
      </c>
      <c r="Q17" s="7">
        <v>0.1</v>
      </c>
      <c r="R17" s="7">
        <v>0.05</v>
      </c>
      <c r="S17" s="7">
        <v>0.06</v>
      </c>
      <c r="T17" s="7">
        <v>0.06</v>
      </c>
      <c r="U17" s="7">
        <v>0.06</v>
      </c>
      <c r="V17" s="7">
        <v>0.05</v>
      </c>
      <c r="W17" s="7">
        <v>0.06</v>
      </c>
      <c r="X17" s="7">
        <v>0.09</v>
      </c>
      <c r="Y17" s="7">
        <v>0.09</v>
      </c>
      <c r="Z17" s="7">
        <v>0.06</v>
      </c>
      <c r="AA17" s="7">
        <v>0.06</v>
      </c>
      <c r="AB17" s="7">
        <v>0.06</v>
      </c>
      <c r="AC17" s="7">
        <v>0.04</v>
      </c>
      <c r="AD17" s="7">
        <v>0.06</v>
      </c>
      <c r="AE17" s="7">
        <v>0.08</v>
      </c>
      <c r="AF17" s="7">
        <v>0.06</v>
      </c>
      <c r="AG17" s="7">
        <v>0.05</v>
      </c>
      <c r="AH17" s="7">
        <v>0.04</v>
      </c>
      <c r="AI17" s="7">
        <v>0.05</v>
      </c>
      <c r="AJ17" s="7">
        <v>0.05</v>
      </c>
      <c r="AK17" s="7">
        <v>0.09</v>
      </c>
      <c r="AL17" s="7">
        <v>0.05</v>
      </c>
      <c r="AM17" s="7">
        <v>0.06</v>
      </c>
      <c r="AN17" s="7">
        <v>0.01</v>
      </c>
      <c r="AO17" s="7">
        <v>0.09</v>
      </c>
      <c r="AP17" t="s">
        <v>108</v>
      </c>
      <c r="AQ17" t="s">
        <v>108</v>
      </c>
      <c r="AR17" t="s">
        <v>108</v>
      </c>
      <c r="AS17" s="7">
        <v>0.32</v>
      </c>
      <c r="AT17">
        <v>0</v>
      </c>
      <c r="AU17" t="s">
        <v>108</v>
      </c>
      <c r="AV17" t="s">
        <v>108</v>
      </c>
      <c r="AW17" t="s">
        <v>108</v>
      </c>
      <c r="AX17" t="s">
        <v>108</v>
      </c>
      <c r="AY17" t="s">
        <v>108</v>
      </c>
      <c r="AZ17" t="s">
        <v>108</v>
      </c>
      <c r="BA17" s="7">
        <v>0.85</v>
      </c>
      <c r="BB17" t="s">
        <v>108</v>
      </c>
      <c r="BC17" t="s">
        <v>108</v>
      </c>
      <c r="BD17" s="7">
        <v>0.04</v>
      </c>
      <c r="BE17" s="7">
        <v>0.05</v>
      </c>
      <c r="BF17" s="7">
        <v>0.06</v>
      </c>
      <c r="BG17" s="7">
        <v>0.06</v>
      </c>
      <c r="BH17" s="7">
        <v>0.06</v>
      </c>
      <c r="BI17" s="7">
        <v>0.04</v>
      </c>
      <c r="BJ17" s="7">
        <v>7.0000000000000007E-2</v>
      </c>
      <c r="BK17" s="7">
        <v>7.0000000000000007E-2</v>
      </c>
      <c r="BL17" s="7">
        <v>0.06</v>
      </c>
      <c r="BM17" s="7">
        <v>0.06</v>
      </c>
      <c r="BN17" s="7">
        <v>0.05</v>
      </c>
      <c r="BO17" s="7">
        <v>0.06</v>
      </c>
      <c r="BP17" s="7">
        <v>0.06</v>
      </c>
      <c r="BQ17" s="7">
        <v>0.05</v>
      </c>
      <c r="BR17" s="7">
        <v>0.05</v>
      </c>
      <c r="BS17" s="7">
        <v>0.06</v>
      </c>
      <c r="BT17" s="7">
        <v>0.06</v>
      </c>
      <c r="BU17" s="7">
        <v>0.04</v>
      </c>
      <c r="BV17" s="7">
        <v>0.06</v>
      </c>
      <c r="BW17" s="7">
        <v>0.05</v>
      </c>
      <c r="BX17" s="7">
        <v>0.06</v>
      </c>
      <c r="BY17" s="7">
        <v>0.06</v>
      </c>
      <c r="BZ17" s="7">
        <v>0.06</v>
      </c>
    </row>
    <row r="18" spans="1:78" x14ac:dyDescent="0.25">
      <c r="A18" t="s">
        <v>1105</v>
      </c>
    </row>
    <row r="19" spans="1:78" x14ac:dyDescent="0.25">
      <c r="A19" t="s">
        <v>1106</v>
      </c>
      <c r="B19">
        <v>1172</v>
      </c>
      <c r="C19">
        <v>1011</v>
      </c>
      <c r="D19">
        <v>103</v>
      </c>
      <c r="E19">
        <v>57</v>
      </c>
      <c r="F19">
        <v>1172</v>
      </c>
      <c r="G19">
        <v>0</v>
      </c>
      <c r="H19">
        <v>0</v>
      </c>
      <c r="I19">
        <v>184</v>
      </c>
      <c r="J19">
        <v>441</v>
      </c>
      <c r="K19">
        <v>249</v>
      </c>
      <c r="L19">
        <v>298</v>
      </c>
      <c r="M19">
        <v>348</v>
      </c>
      <c r="N19">
        <v>688</v>
      </c>
      <c r="O19">
        <v>101</v>
      </c>
      <c r="P19">
        <v>35</v>
      </c>
      <c r="Q19">
        <v>61</v>
      </c>
      <c r="R19">
        <v>1111</v>
      </c>
      <c r="S19">
        <v>319</v>
      </c>
      <c r="T19">
        <v>584</v>
      </c>
      <c r="U19">
        <v>252</v>
      </c>
      <c r="V19">
        <v>1100</v>
      </c>
      <c r="W19">
        <v>45</v>
      </c>
      <c r="X19">
        <v>11</v>
      </c>
      <c r="Y19">
        <v>137</v>
      </c>
      <c r="Z19">
        <v>1035</v>
      </c>
      <c r="AA19">
        <v>1163</v>
      </c>
      <c r="AB19">
        <v>1026</v>
      </c>
      <c r="AC19">
        <v>142</v>
      </c>
      <c r="AD19">
        <v>862</v>
      </c>
      <c r="AE19">
        <v>149</v>
      </c>
      <c r="AF19">
        <v>872</v>
      </c>
      <c r="AG19">
        <v>187</v>
      </c>
      <c r="AH19">
        <v>15</v>
      </c>
      <c r="AI19">
        <v>705</v>
      </c>
      <c r="AJ19">
        <v>86</v>
      </c>
      <c r="AK19">
        <v>362</v>
      </c>
      <c r="AL19">
        <v>390</v>
      </c>
      <c r="AM19">
        <v>617</v>
      </c>
      <c r="AN19">
        <v>15</v>
      </c>
      <c r="AO19">
        <v>145</v>
      </c>
      <c r="AP19">
        <v>106</v>
      </c>
      <c r="AQ19">
        <v>104</v>
      </c>
      <c r="AR19">
        <v>161</v>
      </c>
      <c r="AS19">
        <v>48</v>
      </c>
      <c r="AT19">
        <v>109</v>
      </c>
      <c r="AU19">
        <v>68</v>
      </c>
      <c r="AV19">
        <v>91</v>
      </c>
      <c r="AW19">
        <v>18</v>
      </c>
      <c r="AX19">
        <v>84</v>
      </c>
      <c r="AY19">
        <v>98</v>
      </c>
      <c r="AZ19">
        <v>96</v>
      </c>
      <c r="BA19">
        <v>46</v>
      </c>
      <c r="BB19">
        <v>67</v>
      </c>
      <c r="BC19">
        <v>66</v>
      </c>
      <c r="BD19">
        <v>9</v>
      </c>
      <c r="BE19">
        <v>225</v>
      </c>
      <c r="BF19">
        <v>947</v>
      </c>
      <c r="BG19">
        <v>493</v>
      </c>
      <c r="BH19">
        <v>679</v>
      </c>
      <c r="BI19">
        <v>220</v>
      </c>
      <c r="BJ19">
        <v>145</v>
      </c>
      <c r="BK19">
        <v>86</v>
      </c>
      <c r="BL19">
        <v>30</v>
      </c>
      <c r="BM19">
        <v>138</v>
      </c>
      <c r="BN19">
        <v>332</v>
      </c>
      <c r="BO19">
        <v>393</v>
      </c>
      <c r="BP19">
        <v>309</v>
      </c>
      <c r="BQ19">
        <v>139</v>
      </c>
      <c r="BR19">
        <v>290</v>
      </c>
      <c r="BS19">
        <v>265</v>
      </c>
      <c r="BT19">
        <v>133</v>
      </c>
      <c r="BU19">
        <v>110</v>
      </c>
      <c r="BV19">
        <v>33</v>
      </c>
      <c r="BW19">
        <v>111</v>
      </c>
      <c r="BX19">
        <v>787</v>
      </c>
      <c r="BY19">
        <v>790</v>
      </c>
      <c r="BZ19">
        <v>716</v>
      </c>
    </row>
    <row r="20" spans="1:78" x14ac:dyDescent="0.25">
      <c r="B20" s="7">
        <v>0.2</v>
      </c>
      <c r="C20" s="7">
        <v>0.2</v>
      </c>
      <c r="D20" s="7">
        <v>0.18</v>
      </c>
      <c r="E20" s="7">
        <v>0.16</v>
      </c>
      <c r="F20" s="7">
        <v>1</v>
      </c>
      <c r="G20" t="s">
        <v>108</v>
      </c>
      <c r="H20" t="s">
        <v>108</v>
      </c>
      <c r="I20" s="7">
        <v>0.13</v>
      </c>
      <c r="J20" s="7">
        <v>0.23</v>
      </c>
      <c r="K20" s="7">
        <v>0.2</v>
      </c>
      <c r="L20" s="7">
        <v>0.21</v>
      </c>
      <c r="M20" s="7">
        <v>0.21</v>
      </c>
      <c r="N20" s="7">
        <v>0.2</v>
      </c>
      <c r="O20" s="7">
        <v>0.16</v>
      </c>
      <c r="P20" s="7">
        <v>0.18</v>
      </c>
      <c r="Q20" s="7">
        <v>0.06</v>
      </c>
      <c r="R20" s="7">
        <v>0.22</v>
      </c>
      <c r="S20" s="7">
        <v>0.09</v>
      </c>
      <c r="T20" s="7">
        <v>0.47</v>
      </c>
      <c r="U20" s="7">
        <v>0.26</v>
      </c>
      <c r="V20" s="7">
        <v>0.25</v>
      </c>
      <c r="W20" s="7">
        <v>7.0000000000000007E-2</v>
      </c>
      <c r="X20" s="7">
        <v>0.01</v>
      </c>
      <c r="Y20" s="7">
        <v>0.19</v>
      </c>
      <c r="Z20" s="7">
        <v>0.2</v>
      </c>
      <c r="AA20" s="7">
        <v>0.19</v>
      </c>
      <c r="AB20" s="7">
        <v>0.2</v>
      </c>
      <c r="AC20" s="7">
        <v>0.2</v>
      </c>
      <c r="AD20" s="7">
        <v>0.18</v>
      </c>
      <c r="AE20" s="7">
        <v>0.28999999999999998</v>
      </c>
      <c r="AF20" s="7">
        <v>0.19</v>
      </c>
      <c r="AG20" s="7">
        <v>0.2</v>
      </c>
      <c r="AH20" s="7">
        <v>0.37</v>
      </c>
      <c r="AI20" s="7">
        <v>0.16</v>
      </c>
      <c r="AJ20" s="7">
        <v>0.16</v>
      </c>
      <c r="AK20" s="7">
        <v>0.37</v>
      </c>
      <c r="AL20" s="7">
        <v>0.16</v>
      </c>
      <c r="AM20" s="7">
        <v>0.22</v>
      </c>
      <c r="AN20" s="7">
        <v>0.25</v>
      </c>
      <c r="AO20" s="7">
        <v>0.21</v>
      </c>
      <c r="AP20" s="7">
        <v>0.18</v>
      </c>
      <c r="AQ20" s="7">
        <v>0.18</v>
      </c>
      <c r="AR20" s="7">
        <v>0.28999999999999998</v>
      </c>
      <c r="AS20" s="7">
        <v>0.15</v>
      </c>
      <c r="AT20" s="7">
        <v>0.2</v>
      </c>
      <c r="AU20" s="7">
        <v>0.2</v>
      </c>
      <c r="AV20" s="7">
        <v>0.19</v>
      </c>
      <c r="AW20" s="7">
        <v>0.13</v>
      </c>
      <c r="AX20" s="7">
        <v>0.21</v>
      </c>
      <c r="AY20" s="7">
        <v>0.18</v>
      </c>
      <c r="AZ20" s="7">
        <v>0.23</v>
      </c>
      <c r="BA20" s="7">
        <v>0.16</v>
      </c>
      <c r="BB20" s="7">
        <v>0.15</v>
      </c>
      <c r="BC20" s="7">
        <v>0.21</v>
      </c>
      <c r="BD20" s="7">
        <v>0.35</v>
      </c>
      <c r="BE20" s="7">
        <v>0.25</v>
      </c>
      <c r="BF20" s="7">
        <v>0.19</v>
      </c>
      <c r="BG20" s="7">
        <v>0.15</v>
      </c>
      <c r="BH20" s="7">
        <v>0.25</v>
      </c>
      <c r="BI20" s="7">
        <v>0.17</v>
      </c>
      <c r="BJ20" s="7">
        <v>0.17</v>
      </c>
      <c r="BK20" s="7">
        <v>0.11</v>
      </c>
      <c r="BL20" s="7">
        <v>0.15</v>
      </c>
      <c r="BM20" s="7">
        <v>0.16</v>
      </c>
      <c r="BN20" s="7">
        <v>0.2</v>
      </c>
      <c r="BO20" s="7">
        <v>0.18</v>
      </c>
      <c r="BP20" s="7">
        <v>0.25</v>
      </c>
      <c r="BQ20" s="7">
        <v>0.14000000000000001</v>
      </c>
      <c r="BR20" s="7">
        <v>0.18</v>
      </c>
      <c r="BS20" s="7">
        <v>0.17</v>
      </c>
      <c r="BT20" s="7">
        <v>0.28999999999999998</v>
      </c>
      <c r="BU20" s="7">
        <v>0.21</v>
      </c>
      <c r="BV20" s="7">
        <v>0.11</v>
      </c>
      <c r="BW20" s="7">
        <v>0.15</v>
      </c>
      <c r="BX20" s="7">
        <v>0.2</v>
      </c>
      <c r="BY20" s="7">
        <v>0.2</v>
      </c>
      <c r="BZ20" s="7">
        <v>0.2</v>
      </c>
    </row>
    <row r="21" spans="1:78" x14ac:dyDescent="0.25">
      <c r="A21" t="s">
        <v>1107</v>
      </c>
      <c r="B21">
        <v>3107</v>
      </c>
      <c r="C21">
        <v>2650</v>
      </c>
      <c r="D21">
        <v>277</v>
      </c>
      <c r="E21">
        <v>180</v>
      </c>
      <c r="F21">
        <v>0</v>
      </c>
      <c r="G21">
        <v>3107</v>
      </c>
      <c r="H21">
        <v>0</v>
      </c>
      <c r="I21">
        <v>852</v>
      </c>
      <c r="J21">
        <v>955</v>
      </c>
      <c r="K21">
        <v>676</v>
      </c>
      <c r="L21">
        <v>624</v>
      </c>
      <c r="M21">
        <v>621</v>
      </c>
      <c r="N21">
        <v>2099</v>
      </c>
      <c r="O21">
        <v>309</v>
      </c>
      <c r="P21">
        <v>78</v>
      </c>
      <c r="Q21">
        <v>400</v>
      </c>
      <c r="R21">
        <v>2707</v>
      </c>
      <c r="S21">
        <v>2026</v>
      </c>
      <c r="T21">
        <v>562</v>
      </c>
      <c r="U21">
        <v>478</v>
      </c>
      <c r="V21">
        <v>2621</v>
      </c>
      <c r="W21">
        <v>284</v>
      </c>
      <c r="X21">
        <v>172</v>
      </c>
      <c r="Y21">
        <v>331</v>
      </c>
      <c r="Z21">
        <v>2777</v>
      </c>
      <c r="AA21">
        <v>3104</v>
      </c>
      <c r="AB21">
        <v>2773</v>
      </c>
      <c r="AC21">
        <v>378</v>
      </c>
      <c r="AD21">
        <v>2443</v>
      </c>
      <c r="AE21">
        <v>256</v>
      </c>
      <c r="AF21">
        <v>2435</v>
      </c>
      <c r="AG21">
        <v>521</v>
      </c>
      <c r="AH21">
        <v>19</v>
      </c>
      <c r="AI21">
        <v>2268</v>
      </c>
      <c r="AJ21">
        <v>253</v>
      </c>
      <c r="AK21">
        <v>525</v>
      </c>
      <c r="AL21">
        <v>1255</v>
      </c>
      <c r="AM21">
        <v>1485</v>
      </c>
      <c r="AN21">
        <v>27</v>
      </c>
      <c r="AO21">
        <v>328</v>
      </c>
      <c r="AP21">
        <v>349</v>
      </c>
      <c r="AQ21">
        <v>292</v>
      </c>
      <c r="AR21">
        <v>321</v>
      </c>
      <c r="AS21">
        <v>168</v>
      </c>
      <c r="AT21">
        <v>258</v>
      </c>
      <c r="AU21">
        <v>172</v>
      </c>
      <c r="AV21">
        <v>245</v>
      </c>
      <c r="AW21">
        <v>73</v>
      </c>
      <c r="AX21">
        <v>201</v>
      </c>
      <c r="AY21">
        <v>274</v>
      </c>
      <c r="AZ21">
        <v>216</v>
      </c>
      <c r="BA21">
        <v>154</v>
      </c>
      <c r="BB21">
        <v>217</v>
      </c>
      <c r="BC21">
        <v>157</v>
      </c>
      <c r="BD21">
        <v>10</v>
      </c>
      <c r="BE21">
        <v>484</v>
      </c>
      <c r="BF21">
        <v>2624</v>
      </c>
      <c r="BG21">
        <v>1871</v>
      </c>
      <c r="BH21">
        <v>1237</v>
      </c>
      <c r="BI21">
        <v>814</v>
      </c>
      <c r="BJ21">
        <v>475</v>
      </c>
      <c r="BK21">
        <v>408</v>
      </c>
      <c r="BL21">
        <v>96</v>
      </c>
      <c r="BM21">
        <v>534</v>
      </c>
      <c r="BN21">
        <v>892</v>
      </c>
      <c r="BO21">
        <v>1092</v>
      </c>
      <c r="BP21">
        <v>590</v>
      </c>
      <c r="BQ21">
        <v>585</v>
      </c>
      <c r="BR21">
        <v>927</v>
      </c>
      <c r="BS21">
        <v>899</v>
      </c>
      <c r="BT21">
        <v>227</v>
      </c>
      <c r="BU21">
        <v>313</v>
      </c>
      <c r="BV21">
        <v>158</v>
      </c>
      <c r="BW21">
        <v>453</v>
      </c>
      <c r="BX21">
        <v>1968</v>
      </c>
      <c r="BY21">
        <v>1984</v>
      </c>
      <c r="BZ21">
        <v>1671</v>
      </c>
    </row>
    <row r="22" spans="1:78" x14ac:dyDescent="0.25">
      <c r="B22" s="7">
        <v>0.52</v>
      </c>
      <c r="C22" s="7">
        <v>0.52</v>
      </c>
      <c r="D22" s="7">
        <v>0.49</v>
      </c>
      <c r="E22" s="7">
        <v>0.51</v>
      </c>
      <c r="F22" t="s">
        <v>108</v>
      </c>
      <c r="G22" s="7">
        <v>1</v>
      </c>
      <c r="H22" t="s">
        <v>108</v>
      </c>
      <c r="I22" s="7">
        <v>0.59</v>
      </c>
      <c r="J22" s="7">
        <v>0.5</v>
      </c>
      <c r="K22" s="7">
        <v>0.55000000000000004</v>
      </c>
      <c r="L22" s="7">
        <v>0.44</v>
      </c>
      <c r="M22" s="7">
        <v>0.37</v>
      </c>
      <c r="N22" s="7">
        <v>0.6</v>
      </c>
      <c r="O22" s="7">
        <v>0.48</v>
      </c>
      <c r="P22" s="7">
        <v>0.4</v>
      </c>
      <c r="Q22" s="7">
        <v>0.42</v>
      </c>
      <c r="R22" s="7">
        <v>0.54</v>
      </c>
      <c r="S22" s="7">
        <v>0.55000000000000004</v>
      </c>
      <c r="T22" s="7">
        <v>0.46</v>
      </c>
      <c r="U22" s="7">
        <v>0.49</v>
      </c>
      <c r="V22" s="7">
        <v>0.59</v>
      </c>
      <c r="W22" s="7">
        <v>0.47</v>
      </c>
      <c r="X22" s="7">
        <v>0.2</v>
      </c>
      <c r="Y22" s="7">
        <v>0.46</v>
      </c>
      <c r="Z22" s="7">
        <v>0.53</v>
      </c>
      <c r="AA22" s="7">
        <v>0.52</v>
      </c>
      <c r="AB22" s="7">
        <v>0.53</v>
      </c>
      <c r="AC22" s="7">
        <v>0.53</v>
      </c>
      <c r="AD22" s="7">
        <v>0.52</v>
      </c>
      <c r="AE22" s="7">
        <v>0.49</v>
      </c>
      <c r="AF22" s="7">
        <v>0.52</v>
      </c>
      <c r="AG22" s="7">
        <v>0.56999999999999995</v>
      </c>
      <c r="AH22" s="7">
        <v>0.48</v>
      </c>
      <c r="AI22" s="7">
        <v>0.52</v>
      </c>
      <c r="AJ22" s="7">
        <v>0.46</v>
      </c>
      <c r="AK22" s="7">
        <v>0.54</v>
      </c>
      <c r="AL22" s="7">
        <v>0.53</v>
      </c>
      <c r="AM22" s="7">
        <v>0.52</v>
      </c>
      <c r="AN22" s="7">
        <v>0.45</v>
      </c>
      <c r="AO22" s="7">
        <v>0.47</v>
      </c>
      <c r="AP22" s="7">
        <v>0.59</v>
      </c>
      <c r="AQ22" s="7">
        <v>0.52</v>
      </c>
      <c r="AR22" s="7">
        <v>0.59</v>
      </c>
      <c r="AS22" s="7">
        <v>0.53</v>
      </c>
      <c r="AT22" s="7">
        <v>0.46</v>
      </c>
      <c r="AU22" s="7">
        <v>0.5</v>
      </c>
      <c r="AV22" s="7">
        <v>0.5</v>
      </c>
      <c r="AW22" s="7">
        <v>0.51</v>
      </c>
      <c r="AX22" s="7">
        <v>0.49</v>
      </c>
      <c r="AY22" s="7">
        <v>0.51</v>
      </c>
      <c r="AZ22" s="7">
        <v>0.52</v>
      </c>
      <c r="BA22" s="7">
        <v>0.52</v>
      </c>
      <c r="BB22" s="7">
        <v>0.49</v>
      </c>
      <c r="BC22" s="7">
        <v>0.5</v>
      </c>
      <c r="BD22" s="7">
        <v>0.39</v>
      </c>
      <c r="BE22" s="7">
        <v>0.54</v>
      </c>
      <c r="BF22" s="7">
        <v>0.52</v>
      </c>
      <c r="BG22" s="7">
        <v>0.56999999999999995</v>
      </c>
      <c r="BH22" s="7">
        <v>0.46</v>
      </c>
      <c r="BI22" s="7">
        <v>0.63</v>
      </c>
      <c r="BJ22" s="7">
        <v>0.55000000000000004</v>
      </c>
      <c r="BK22" s="7">
        <v>0.53</v>
      </c>
      <c r="BL22" s="7">
        <v>0.48</v>
      </c>
      <c r="BM22" s="7">
        <v>0.6</v>
      </c>
      <c r="BN22" s="7">
        <v>0.53</v>
      </c>
      <c r="BO22" s="7">
        <v>0.5</v>
      </c>
      <c r="BP22" s="7">
        <v>0.47</v>
      </c>
      <c r="BQ22" s="7">
        <v>0.57999999999999996</v>
      </c>
      <c r="BR22" s="7">
        <v>0.59</v>
      </c>
      <c r="BS22" s="7">
        <v>0.59</v>
      </c>
      <c r="BT22" s="7">
        <v>0.5</v>
      </c>
      <c r="BU22" s="7">
        <v>0.57999999999999996</v>
      </c>
      <c r="BV22" s="7">
        <v>0.53</v>
      </c>
      <c r="BW22" s="7">
        <v>0.6</v>
      </c>
      <c r="BX22" s="7">
        <v>0.49</v>
      </c>
      <c r="BY22" s="7">
        <v>0.49</v>
      </c>
      <c r="BZ22" s="7">
        <v>0.48</v>
      </c>
    </row>
    <row r="23" spans="1:78" x14ac:dyDescent="0.25">
      <c r="A23" t="s">
        <v>33</v>
      </c>
      <c r="B23">
        <v>1708</v>
      </c>
      <c r="C23">
        <v>1411</v>
      </c>
      <c r="D23">
        <v>179</v>
      </c>
      <c r="E23">
        <v>117</v>
      </c>
      <c r="F23">
        <v>0</v>
      </c>
      <c r="G23">
        <v>0</v>
      </c>
      <c r="H23">
        <v>1708</v>
      </c>
      <c r="I23">
        <v>418</v>
      </c>
      <c r="J23">
        <v>498</v>
      </c>
      <c r="K23">
        <v>303</v>
      </c>
      <c r="L23">
        <v>489</v>
      </c>
      <c r="M23">
        <v>688</v>
      </c>
      <c r="N23">
        <v>707</v>
      </c>
      <c r="O23">
        <v>232</v>
      </c>
      <c r="P23">
        <v>81</v>
      </c>
      <c r="Q23">
        <v>488</v>
      </c>
      <c r="R23">
        <v>1220</v>
      </c>
      <c r="S23">
        <v>1345</v>
      </c>
      <c r="T23">
        <v>85</v>
      </c>
      <c r="U23">
        <v>246</v>
      </c>
      <c r="V23">
        <v>718</v>
      </c>
      <c r="W23">
        <v>279</v>
      </c>
      <c r="X23">
        <v>686</v>
      </c>
      <c r="Y23">
        <v>249</v>
      </c>
      <c r="Z23">
        <v>1459</v>
      </c>
      <c r="AA23">
        <v>1704</v>
      </c>
      <c r="AB23">
        <v>1455</v>
      </c>
      <c r="AC23">
        <v>196</v>
      </c>
      <c r="AD23">
        <v>1376</v>
      </c>
      <c r="AE23">
        <v>117</v>
      </c>
      <c r="AF23">
        <v>1388</v>
      </c>
      <c r="AG23">
        <v>211</v>
      </c>
      <c r="AH23">
        <v>6</v>
      </c>
      <c r="AI23">
        <v>1378</v>
      </c>
      <c r="AJ23">
        <v>210</v>
      </c>
      <c r="AK23">
        <v>93</v>
      </c>
      <c r="AL23">
        <v>717</v>
      </c>
      <c r="AM23">
        <v>739</v>
      </c>
      <c r="AN23">
        <v>18</v>
      </c>
      <c r="AO23">
        <v>228</v>
      </c>
      <c r="AP23">
        <v>135</v>
      </c>
      <c r="AQ23">
        <v>171</v>
      </c>
      <c r="AR23">
        <v>64</v>
      </c>
      <c r="AS23">
        <v>102</v>
      </c>
      <c r="AT23">
        <v>188</v>
      </c>
      <c r="AU23">
        <v>108</v>
      </c>
      <c r="AV23">
        <v>154</v>
      </c>
      <c r="AW23">
        <v>51</v>
      </c>
      <c r="AX23">
        <v>124</v>
      </c>
      <c r="AY23">
        <v>162</v>
      </c>
      <c r="AZ23">
        <v>102</v>
      </c>
      <c r="BA23">
        <v>93</v>
      </c>
      <c r="BB23">
        <v>158</v>
      </c>
      <c r="BC23">
        <v>89</v>
      </c>
      <c r="BD23">
        <v>7</v>
      </c>
      <c r="BE23">
        <v>192</v>
      </c>
      <c r="BF23">
        <v>1517</v>
      </c>
      <c r="BG23">
        <v>934</v>
      </c>
      <c r="BH23">
        <v>774</v>
      </c>
      <c r="BI23">
        <v>267</v>
      </c>
      <c r="BJ23">
        <v>246</v>
      </c>
      <c r="BK23">
        <v>274</v>
      </c>
      <c r="BL23">
        <v>73</v>
      </c>
      <c r="BM23">
        <v>212</v>
      </c>
      <c r="BN23">
        <v>458</v>
      </c>
      <c r="BO23">
        <v>679</v>
      </c>
      <c r="BP23">
        <v>360</v>
      </c>
      <c r="BQ23">
        <v>284</v>
      </c>
      <c r="BR23">
        <v>354</v>
      </c>
      <c r="BS23">
        <v>362</v>
      </c>
      <c r="BT23">
        <v>90</v>
      </c>
      <c r="BU23">
        <v>113</v>
      </c>
      <c r="BV23">
        <v>104</v>
      </c>
      <c r="BW23">
        <v>193</v>
      </c>
      <c r="BX23">
        <v>1246</v>
      </c>
      <c r="BY23">
        <v>1247</v>
      </c>
      <c r="BZ23">
        <v>1117</v>
      </c>
    </row>
    <row r="24" spans="1:78" x14ac:dyDescent="0.25">
      <c r="B24" s="7">
        <v>0.28999999999999998</v>
      </c>
      <c r="C24" s="7">
        <v>0.28000000000000003</v>
      </c>
      <c r="D24" s="7">
        <v>0.32</v>
      </c>
      <c r="E24" s="7">
        <v>0.33</v>
      </c>
      <c r="F24" t="s">
        <v>108</v>
      </c>
      <c r="G24" t="s">
        <v>108</v>
      </c>
      <c r="H24" s="7">
        <v>1</v>
      </c>
      <c r="I24" s="7">
        <v>0.28999999999999998</v>
      </c>
      <c r="J24" s="7">
        <v>0.26</v>
      </c>
      <c r="K24" s="7">
        <v>0.25</v>
      </c>
      <c r="L24" s="7">
        <v>0.35</v>
      </c>
      <c r="M24" s="7">
        <v>0.42</v>
      </c>
      <c r="N24" s="7">
        <v>0.2</v>
      </c>
      <c r="O24" s="7">
        <v>0.36</v>
      </c>
      <c r="P24" s="7">
        <v>0.42</v>
      </c>
      <c r="Q24" s="7">
        <v>0.51</v>
      </c>
      <c r="R24" s="7">
        <v>0.24</v>
      </c>
      <c r="S24" s="7">
        <v>0.36</v>
      </c>
      <c r="T24" s="7">
        <v>7.0000000000000007E-2</v>
      </c>
      <c r="U24" s="7">
        <v>0.25</v>
      </c>
      <c r="V24" s="7">
        <v>0.16</v>
      </c>
      <c r="W24" s="7">
        <v>0.46</v>
      </c>
      <c r="X24" s="7">
        <v>0.79</v>
      </c>
      <c r="Y24" s="7">
        <v>0.35</v>
      </c>
      <c r="Z24" s="7">
        <v>0.28000000000000003</v>
      </c>
      <c r="AA24" s="7">
        <v>0.28999999999999998</v>
      </c>
      <c r="AB24" s="7">
        <v>0.28000000000000003</v>
      </c>
      <c r="AC24" s="7">
        <v>0.27</v>
      </c>
      <c r="AD24" s="7">
        <v>0.28999999999999998</v>
      </c>
      <c r="AE24" s="7">
        <v>0.22</v>
      </c>
      <c r="AF24" s="7">
        <v>0.3</v>
      </c>
      <c r="AG24" s="7">
        <v>0.23</v>
      </c>
      <c r="AH24" s="7">
        <v>0.15</v>
      </c>
      <c r="AI24" s="7">
        <v>0.32</v>
      </c>
      <c r="AJ24" s="7">
        <v>0.38</v>
      </c>
      <c r="AK24" s="7">
        <v>0.09</v>
      </c>
      <c r="AL24" s="7">
        <v>0.3</v>
      </c>
      <c r="AM24" s="7">
        <v>0.26</v>
      </c>
      <c r="AN24" s="7">
        <v>0.3</v>
      </c>
      <c r="AO24" s="7">
        <v>0.33</v>
      </c>
      <c r="AP24" s="7">
        <v>0.23</v>
      </c>
      <c r="AQ24" s="7">
        <v>0.3</v>
      </c>
      <c r="AR24" s="7">
        <v>0.12</v>
      </c>
      <c r="AS24" s="7">
        <v>0.32</v>
      </c>
      <c r="AT24" s="7">
        <v>0.34</v>
      </c>
      <c r="AU24" s="7">
        <v>0.31</v>
      </c>
      <c r="AV24" s="7">
        <v>0.31</v>
      </c>
      <c r="AW24" s="7">
        <v>0.36</v>
      </c>
      <c r="AX24" s="7">
        <v>0.3</v>
      </c>
      <c r="AY24" s="7">
        <v>0.3</v>
      </c>
      <c r="AZ24" s="7">
        <v>0.25</v>
      </c>
      <c r="BA24" s="7">
        <v>0.32</v>
      </c>
      <c r="BB24" s="7">
        <v>0.36</v>
      </c>
      <c r="BC24" s="7">
        <v>0.28000000000000003</v>
      </c>
      <c r="BD24" s="7">
        <v>0.27</v>
      </c>
      <c r="BE24" s="7">
        <v>0.21</v>
      </c>
      <c r="BF24" s="7">
        <v>0.3</v>
      </c>
      <c r="BG24" s="7">
        <v>0.28000000000000003</v>
      </c>
      <c r="BH24" s="7">
        <v>0.28999999999999998</v>
      </c>
      <c r="BI24" s="7">
        <v>0.21</v>
      </c>
      <c r="BJ24" s="7">
        <v>0.28000000000000003</v>
      </c>
      <c r="BK24" s="7">
        <v>0.36</v>
      </c>
      <c r="BL24" s="7">
        <v>0.37</v>
      </c>
      <c r="BM24" s="7">
        <v>0.24</v>
      </c>
      <c r="BN24" s="7">
        <v>0.27</v>
      </c>
      <c r="BO24" s="7">
        <v>0.31</v>
      </c>
      <c r="BP24" s="7">
        <v>0.28999999999999998</v>
      </c>
      <c r="BQ24" s="7">
        <v>0.28000000000000003</v>
      </c>
      <c r="BR24" s="7">
        <v>0.23</v>
      </c>
      <c r="BS24" s="7">
        <v>0.24</v>
      </c>
      <c r="BT24" s="7">
        <v>0.2</v>
      </c>
      <c r="BU24" s="7">
        <v>0.21</v>
      </c>
      <c r="BV24" s="7">
        <v>0.35</v>
      </c>
      <c r="BW24" s="7">
        <v>0.25</v>
      </c>
      <c r="BX24" s="7">
        <v>0.31</v>
      </c>
      <c r="BY24" s="7">
        <v>0.31</v>
      </c>
      <c r="BZ24" s="7">
        <v>0.32</v>
      </c>
    </row>
    <row r="25" spans="1:78" x14ac:dyDescent="0.25">
      <c r="A25" t="s">
        <v>1108</v>
      </c>
    </row>
    <row r="26" spans="1:78" x14ac:dyDescent="0.25">
      <c r="A26" t="s">
        <v>34</v>
      </c>
      <c r="B26">
        <v>1454</v>
      </c>
      <c r="C26">
        <v>1248</v>
      </c>
      <c r="D26">
        <v>151</v>
      </c>
      <c r="E26">
        <v>56</v>
      </c>
      <c r="F26">
        <v>184</v>
      </c>
      <c r="G26">
        <v>852</v>
      </c>
      <c r="H26">
        <v>418</v>
      </c>
      <c r="I26">
        <v>1454</v>
      </c>
      <c r="J26">
        <v>0</v>
      </c>
      <c r="K26">
        <v>0</v>
      </c>
      <c r="L26">
        <v>0</v>
      </c>
      <c r="M26">
        <v>108</v>
      </c>
      <c r="N26">
        <v>1180</v>
      </c>
      <c r="O26">
        <v>136</v>
      </c>
      <c r="P26">
        <v>30</v>
      </c>
      <c r="Q26">
        <v>176</v>
      </c>
      <c r="R26">
        <v>1278</v>
      </c>
      <c r="S26">
        <v>1214</v>
      </c>
      <c r="T26">
        <v>175</v>
      </c>
      <c r="U26">
        <v>52</v>
      </c>
      <c r="V26">
        <v>1249</v>
      </c>
      <c r="W26">
        <v>98</v>
      </c>
      <c r="X26">
        <v>97</v>
      </c>
      <c r="Y26">
        <v>181</v>
      </c>
      <c r="Z26">
        <v>1273</v>
      </c>
      <c r="AA26">
        <v>1452</v>
      </c>
      <c r="AB26">
        <v>1271</v>
      </c>
      <c r="AC26">
        <v>186</v>
      </c>
      <c r="AD26">
        <v>1172</v>
      </c>
      <c r="AE26">
        <v>82</v>
      </c>
      <c r="AF26">
        <v>1099</v>
      </c>
      <c r="AG26">
        <v>277</v>
      </c>
      <c r="AH26">
        <v>7</v>
      </c>
      <c r="AI26">
        <v>1282</v>
      </c>
      <c r="AJ26">
        <v>95</v>
      </c>
      <c r="AK26">
        <v>68</v>
      </c>
      <c r="AL26">
        <v>650</v>
      </c>
      <c r="AM26">
        <v>646</v>
      </c>
      <c r="AN26">
        <v>12</v>
      </c>
      <c r="AO26">
        <v>141</v>
      </c>
      <c r="AP26">
        <v>111</v>
      </c>
      <c r="AQ26">
        <v>115</v>
      </c>
      <c r="AR26">
        <v>126</v>
      </c>
      <c r="AS26">
        <v>78</v>
      </c>
      <c r="AT26">
        <v>136</v>
      </c>
      <c r="AU26">
        <v>97</v>
      </c>
      <c r="AV26">
        <v>103</v>
      </c>
      <c r="AW26">
        <v>39</v>
      </c>
      <c r="AX26">
        <v>110</v>
      </c>
      <c r="AY26">
        <v>177</v>
      </c>
      <c r="AZ26">
        <v>108</v>
      </c>
      <c r="BA26">
        <v>56</v>
      </c>
      <c r="BB26">
        <v>112</v>
      </c>
      <c r="BC26">
        <v>77</v>
      </c>
      <c r="BD26">
        <v>8</v>
      </c>
      <c r="BE26">
        <v>264</v>
      </c>
      <c r="BF26">
        <v>1190</v>
      </c>
      <c r="BG26">
        <v>934</v>
      </c>
      <c r="BH26">
        <v>521</v>
      </c>
      <c r="BI26">
        <v>445</v>
      </c>
      <c r="BJ26">
        <v>244</v>
      </c>
      <c r="BK26">
        <v>145</v>
      </c>
      <c r="BL26">
        <v>58</v>
      </c>
      <c r="BM26">
        <v>341</v>
      </c>
      <c r="BN26">
        <v>458</v>
      </c>
      <c r="BO26">
        <v>477</v>
      </c>
      <c r="BP26">
        <v>177</v>
      </c>
      <c r="BQ26">
        <v>332</v>
      </c>
      <c r="BR26">
        <v>522</v>
      </c>
      <c r="BS26">
        <v>501</v>
      </c>
      <c r="BT26">
        <v>106</v>
      </c>
      <c r="BU26">
        <v>177</v>
      </c>
      <c r="BV26">
        <v>89</v>
      </c>
      <c r="BW26">
        <v>253</v>
      </c>
      <c r="BX26">
        <v>913</v>
      </c>
      <c r="BY26">
        <v>965</v>
      </c>
      <c r="BZ26">
        <v>771</v>
      </c>
    </row>
    <row r="27" spans="1:78" x14ac:dyDescent="0.25">
      <c r="B27" s="7">
        <v>0.24</v>
      </c>
      <c r="C27" s="7">
        <v>0.25</v>
      </c>
      <c r="D27" s="7">
        <v>0.27</v>
      </c>
      <c r="E27" s="7">
        <v>0.16</v>
      </c>
      <c r="F27" s="7">
        <v>0.16</v>
      </c>
      <c r="G27" s="7">
        <v>0.27</v>
      </c>
      <c r="H27" s="7">
        <v>0.24</v>
      </c>
      <c r="I27" s="7">
        <v>1</v>
      </c>
      <c r="J27" t="s">
        <v>108</v>
      </c>
      <c r="K27" t="s">
        <v>108</v>
      </c>
      <c r="L27" t="s">
        <v>108</v>
      </c>
      <c r="M27" s="7">
        <v>7.0000000000000007E-2</v>
      </c>
      <c r="N27" s="7">
        <v>0.34</v>
      </c>
      <c r="O27" s="7">
        <v>0.21</v>
      </c>
      <c r="P27" s="7">
        <v>0.15</v>
      </c>
      <c r="Q27" s="7">
        <v>0.19</v>
      </c>
      <c r="R27" s="7">
        <v>0.25</v>
      </c>
      <c r="S27" s="7">
        <v>0.33</v>
      </c>
      <c r="T27" s="7">
        <v>0.14000000000000001</v>
      </c>
      <c r="U27" s="7">
        <v>0.05</v>
      </c>
      <c r="V27" s="7">
        <v>0.28000000000000003</v>
      </c>
      <c r="W27" s="7">
        <v>0.16</v>
      </c>
      <c r="X27" s="7">
        <v>0.11</v>
      </c>
      <c r="Y27" s="7">
        <v>0.25</v>
      </c>
      <c r="Z27" s="7">
        <v>0.24</v>
      </c>
      <c r="AA27" s="7">
        <v>0.24</v>
      </c>
      <c r="AB27" s="7">
        <v>0.24</v>
      </c>
      <c r="AC27" s="7">
        <v>0.26</v>
      </c>
      <c r="AD27" s="7">
        <v>0.25</v>
      </c>
      <c r="AE27" s="7">
        <v>0.16</v>
      </c>
      <c r="AF27" s="7">
        <v>0.23</v>
      </c>
      <c r="AG27" s="7">
        <v>0.3</v>
      </c>
      <c r="AH27" s="7">
        <v>0.19</v>
      </c>
      <c r="AI27" s="7">
        <v>0.28999999999999998</v>
      </c>
      <c r="AJ27" s="7">
        <v>0.17</v>
      </c>
      <c r="AK27" s="7">
        <v>7.0000000000000007E-2</v>
      </c>
      <c r="AL27" s="7">
        <v>0.28000000000000003</v>
      </c>
      <c r="AM27" s="7">
        <v>0.23</v>
      </c>
      <c r="AN27" s="7">
        <v>0.21</v>
      </c>
      <c r="AO27" s="7">
        <v>0.2</v>
      </c>
      <c r="AP27" s="7">
        <v>0.19</v>
      </c>
      <c r="AQ27" s="7">
        <v>0.2</v>
      </c>
      <c r="AR27" s="7">
        <v>0.23</v>
      </c>
      <c r="AS27" s="7">
        <v>0.25</v>
      </c>
      <c r="AT27" s="7">
        <v>0.25</v>
      </c>
      <c r="AU27" s="7">
        <v>0.28000000000000003</v>
      </c>
      <c r="AV27" s="7">
        <v>0.21</v>
      </c>
      <c r="AW27" s="7">
        <v>0.27</v>
      </c>
      <c r="AX27" s="7">
        <v>0.27</v>
      </c>
      <c r="AY27" s="7">
        <v>0.33</v>
      </c>
      <c r="AZ27" s="7">
        <v>0.26</v>
      </c>
      <c r="BA27" s="7">
        <v>0.19</v>
      </c>
      <c r="BB27" s="7">
        <v>0.25</v>
      </c>
      <c r="BC27" s="7">
        <v>0.25</v>
      </c>
      <c r="BD27" s="7">
        <v>0.31</v>
      </c>
      <c r="BE27" s="7">
        <v>0.28999999999999998</v>
      </c>
      <c r="BF27" s="7">
        <v>0.23</v>
      </c>
      <c r="BG27" s="7">
        <v>0.28000000000000003</v>
      </c>
      <c r="BH27" s="7">
        <v>0.19</v>
      </c>
      <c r="BI27" s="7">
        <v>0.34</v>
      </c>
      <c r="BJ27" s="7">
        <v>0.28000000000000003</v>
      </c>
      <c r="BK27" s="7">
        <v>0.19</v>
      </c>
      <c r="BL27" s="7">
        <v>0.28999999999999998</v>
      </c>
      <c r="BM27" s="7">
        <v>0.39</v>
      </c>
      <c r="BN27" s="7">
        <v>0.27</v>
      </c>
      <c r="BO27" s="7">
        <v>0.22</v>
      </c>
      <c r="BP27" s="7">
        <v>0.14000000000000001</v>
      </c>
      <c r="BQ27" s="7">
        <v>0.33</v>
      </c>
      <c r="BR27" s="7">
        <v>0.33</v>
      </c>
      <c r="BS27" s="7">
        <v>0.33</v>
      </c>
      <c r="BT27" s="7">
        <v>0.23</v>
      </c>
      <c r="BU27" s="7">
        <v>0.33</v>
      </c>
      <c r="BV27" s="7">
        <v>0.3</v>
      </c>
      <c r="BW27" s="7">
        <v>0.33</v>
      </c>
      <c r="BX27" s="7">
        <v>0.23</v>
      </c>
      <c r="BY27" s="7">
        <v>0.24</v>
      </c>
      <c r="BZ27" s="7">
        <v>0.22</v>
      </c>
    </row>
    <row r="28" spans="1:78" x14ac:dyDescent="0.25">
      <c r="A28" t="s">
        <v>35</v>
      </c>
      <c r="B28">
        <v>1895</v>
      </c>
      <c r="C28">
        <v>1638</v>
      </c>
      <c r="D28">
        <v>153</v>
      </c>
      <c r="E28">
        <v>103</v>
      </c>
      <c r="F28">
        <v>441</v>
      </c>
      <c r="G28">
        <v>955</v>
      </c>
      <c r="H28">
        <v>498</v>
      </c>
      <c r="I28">
        <v>0</v>
      </c>
      <c r="J28">
        <v>1895</v>
      </c>
      <c r="K28">
        <v>0</v>
      </c>
      <c r="L28">
        <v>0</v>
      </c>
      <c r="M28">
        <v>411</v>
      </c>
      <c r="N28">
        <v>1191</v>
      </c>
      <c r="O28">
        <v>226</v>
      </c>
      <c r="P28">
        <v>66</v>
      </c>
      <c r="Q28">
        <v>231</v>
      </c>
      <c r="R28">
        <v>1664</v>
      </c>
      <c r="S28">
        <v>1246</v>
      </c>
      <c r="T28">
        <v>456</v>
      </c>
      <c r="U28">
        <v>170</v>
      </c>
      <c r="V28">
        <v>1536</v>
      </c>
      <c r="W28">
        <v>151</v>
      </c>
      <c r="X28">
        <v>188</v>
      </c>
      <c r="Y28">
        <v>195</v>
      </c>
      <c r="Z28">
        <v>1700</v>
      </c>
      <c r="AA28">
        <v>1889</v>
      </c>
      <c r="AB28">
        <v>1694</v>
      </c>
      <c r="AC28">
        <v>226</v>
      </c>
      <c r="AD28">
        <v>1474</v>
      </c>
      <c r="AE28">
        <v>175</v>
      </c>
      <c r="AF28">
        <v>1447</v>
      </c>
      <c r="AG28">
        <v>322</v>
      </c>
      <c r="AH28">
        <v>15</v>
      </c>
      <c r="AI28">
        <v>1506</v>
      </c>
      <c r="AJ28">
        <v>153</v>
      </c>
      <c r="AK28">
        <v>209</v>
      </c>
      <c r="AL28">
        <v>830</v>
      </c>
      <c r="AM28">
        <v>832</v>
      </c>
      <c r="AN28">
        <v>22</v>
      </c>
      <c r="AO28">
        <v>209</v>
      </c>
      <c r="AP28">
        <v>209</v>
      </c>
      <c r="AQ28">
        <v>182</v>
      </c>
      <c r="AR28">
        <v>187</v>
      </c>
      <c r="AS28">
        <v>76</v>
      </c>
      <c r="AT28">
        <v>166</v>
      </c>
      <c r="AU28">
        <v>103</v>
      </c>
      <c r="AV28">
        <v>139</v>
      </c>
      <c r="AW28">
        <v>44</v>
      </c>
      <c r="AX28">
        <v>109</v>
      </c>
      <c r="AY28">
        <v>173</v>
      </c>
      <c r="AZ28">
        <v>183</v>
      </c>
      <c r="BA28">
        <v>96</v>
      </c>
      <c r="BB28">
        <v>141</v>
      </c>
      <c r="BC28">
        <v>78</v>
      </c>
      <c r="BD28">
        <v>7</v>
      </c>
      <c r="BE28">
        <v>293</v>
      </c>
      <c r="BF28">
        <v>1602</v>
      </c>
      <c r="BG28">
        <v>1066</v>
      </c>
      <c r="BH28">
        <v>828</v>
      </c>
      <c r="BI28">
        <v>462</v>
      </c>
      <c r="BJ28">
        <v>272</v>
      </c>
      <c r="BK28">
        <v>220</v>
      </c>
      <c r="BL28">
        <v>62</v>
      </c>
      <c r="BM28">
        <v>289</v>
      </c>
      <c r="BN28">
        <v>576</v>
      </c>
      <c r="BO28">
        <v>685</v>
      </c>
      <c r="BP28">
        <v>345</v>
      </c>
      <c r="BQ28">
        <v>341</v>
      </c>
      <c r="BR28">
        <v>527</v>
      </c>
      <c r="BS28">
        <v>536</v>
      </c>
      <c r="BT28">
        <v>133</v>
      </c>
      <c r="BU28">
        <v>194</v>
      </c>
      <c r="BV28">
        <v>84</v>
      </c>
      <c r="BW28">
        <v>273</v>
      </c>
      <c r="BX28">
        <v>1245</v>
      </c>
      <c r="BY28">
        <v>1231</v>
      </c>
      <c r="BZ28">
        <v>1096</v>
      </c>
    </row>
    <row r="29" spans="1:78" x14ac:dyDescent="0.25">
      <c r="B29" s="7">
        <v>0.32</v>
      </c>
      <c r="C29" s="7">
        <v>0.32</v>
      </c>
      <c r="D29" s="7">
        <v>0.27</v>
      </c>
      <c r="E29" s="7">
        <v>0.28999999999999998</v>
      </c>
      <c r="F29" s="7">
        <v>0.38</v>
      </c>
      <c r="G29" s="7">
        <v>0.31</v>
      </c>
      <c r="H29" s="7">
        <v>0.28999999999999998</v>
      </c>
      <c r="I29" t="s">
        <v>108</v>
      </c>
      <c r="J29" s="7">
        <v>1</v>
      </c>
      <c r="K29" t="s">
        <v>108</v>
      </c>
      <c r="L29" t="s">
        <v>108</v>
      </c>
      <c r="M29" s="7">
        <v>0.25</v>
      </c>
      <c r="N29" s="7">
        <v>0.34</v>
      </c>
      <c r="O29" s="7">
        <v>0.35</v>
      </c>
      <c r="P29" s="7">
        <v>0.34</v>
      </c>
      <c r="Q29" s="7">
        <v>0.24</v>
      </c>
      <c r="R29" s="7">
        <v>0.33</v>
      </c>
      <c r="S29" s="7">
        <v>0.34</v>
      </c>
      <c r="T29" s="7">
        <v>0.37</v>
      </c>
      <c r="U29" s="7">
        <v>0.17</v>
      </c>
      <c r="V29" s="7">
        <v>0.35</v>
      </c>
      <c r="W29" s="7">
        <v>0.25</v>
      </c>
      <c r="X29" s="7">
        <v>0.22</v>
      </c>
      <c r="Y29" s="7">
        <v>0.27</v>
      </c>
      <c r="Z29" s="7">
        <v>0.32</v>
      </c>
      <c r="AA29" s="7">
        <v>0.32</v>
      </c>
      <c r="AB29" s="7">
        <v>0.32</v>
      </c>
      <c r="AC29" s="7">
        <v>0.32</v>
      </c>
      <c r="AD29" s="7">
        <v>0.31</v>
      </c>
      <c r="AE29" s="7">
        <v>0.33</v>
      </c>
      <c r="AF29" s="7">
        <v>0.31</v>
      </c>
      <c r="AG29" s="7">
        <v>0.35</v>
      </c>
      <c r="AH29" s="7">
        <v>0.39</v>
      </c>
      <c r="AI29" s="7">
        <v>0.35</v>
      </c>
      <c r="AJ29" s="7">
        <v>0.28000000000000003</v>
      </c>
      <c r="AK29" s="7">
        <v>0.21</v>
      </c>
      <c r="AL29" s="7">
        <v>0.35</v>
      </c>
      <c r="AM29" s="7">
        <v>0.28999999999999998</v>
      </c>
      <c r="AN29" s="7">
        <v>0.37</v>
      </c>
      <c r="AO29" s="7">
        <v>0.3</v>
      </c>
      <c r="AP29" s="7">
        <v>0.35</v>
      </c>
      <c r="AQ29" s="7">
        <v>0.32</v>
      </c>
      <c r="AR29" s="7">
        <v>0.34</v>
      </c>
      <c r="AS29" s="7">
        <v>0.24</v>
      </c>
      <c r="AT29" s="7">
        <v>0.3</v>
      </c>
      <c r="AU29" s="7">
        <v>0.28999999999999998</v>
      </c>
      <c r="AV29" s="7">
        <v>0.28000000000000003</v>
      </c>
      <c r="AW29" s="7">
        <v>0.31</v>
      </c>
      <c r="AX29" s="7">
        <v>0.27</v>
      </c>
      <c r="AY29" s="7">
        <v>0.32</v>
      </c>
      <c r="AZ29" s="7">
        <v>0.44</v>
      </c>
      <c r="BA29" s="7">
        <v>0.33</v>
      </c>
      <c r="BB29" s="7">
        <v>0.32</v>
      </c>
      <c r="BC29" s="7">
        <v>0.25</v>
      </c>
      <c r="BD29" s="7">
        <v>0.28000000000000003</v>
      </c>
      <c r="BE29" s="7">
        <v>0.33</v>
      </c>
      <c r="BF29" s="7">
        <v>0.31</v>
      </c>
      <c r="BG29" s="7">
        <v>0.32</v>
      </c>
      <c r="BH29" s="7">
        <v>0.31</v>
      </c>
      <c r="BI29" s="7">
        <v>0.35</v>
      </c>
      <c r="BJ29" s="7">
        <v>0.31</v>
      </c>
      <c r="BK29" s="7">
        <v>0.28999999999999998</v>
      </c>
      <c r="BL29" s="7">
        <v>0.31</v>
      </c>
      <c r="BM29" s="7">
        <v>0.33</v>
      </c>
      <c r="BN29" s="7">
        <v>0.34</v>
      </c>
      <c r="BO29" s="7">
        <v>0.32</v>
      </c>
      <c r="BP29" s="7">
        <v>0.27</v>
      </c>
      <c r="BQ29" s="7">
        <v>0.34</v>
      </c>
      <c r="BR29" s="7">
        <v>0.34</v>
      </c>
      <c r="BS29" s="7">
        <v>0.35</v>
      </c>
      <c r="BT29" s="7">
        <v>0.3</v>
      </c>
      <c r="BU29" s="7">
        <v>0.36</v>
      </c>
      <c r="BV29" s="7">
        <v>0.28000000000000003</v>
      </c>
      <c r="BW29" s="7">
        <v>0.36</v>
      </c>
      <c r="BX29" s="7">
        <v>0.31</v>
      </c>
      <c r="BY29" s="7">
        <v>0.31</v>
      </c>
      <c r="BZ29" s="7">
        <v>0.31</v>
      </c>
    </row>
    <row r="30" spans="1:78" x14ac:dyDescent="0.25">
      <c r="A30" t="s">
        <v>36</v>
      </c>
      <c r="B30">
        <v>1228</v>
      </c>
      <c r="C30">
        <v>1013</v>
      </c>
      <c r="D30">
        <v>124</v>
      </c>
      <c r="E30">
        <v>91</v>
      </c>
      <c r="F30">
        <v>249</v>
      </c>
      <c r="G30">
        <v>676</v>
      </c>
      <c r="H30">
        <v>303</v>
      </c>
      <c r="I30">
        <v>0</v>
      </c>
      <c r="J30">
        <v>0</v>
      </c>
      <c r="K30">
        <v>1228</v>
      </c>
      <c r="L30">
        <v>0</v>
      </c>
      <c r="M30">
        <v>345</v>
      </c>
      <c r="N30">
        <v>725</v>
      </c>
      <c r="O30">
        <v>120</v>
      </c>
      <c r="P30">
        <v>38</v>
      </c>
      <c r="Q30">
        <v>175</v>
      </c>
      <c r="R30">
        <v>1053</v>
      </c>
      <c r="S30">
        <v>734</v>
      </c>
      <c r="T30">
        <v>258</v>
      </c>
      <c r="U30">
        <v>216</v>
      </c>
      <c r="V30">
        <v>887</v>
      </c>
      <c r="W30">
        <v>149</v>
      </c>
      <c r="X30">
        <v>181</v>
      </c>
      <c r="Y30">
        <v>154</v>
      </c>
      <c r="Z30">
        <v>1074</v>
      </c>
      <c r="AA30">
        <v>1224</v>
      </c>
      <c r="AB30">
        <v>1070</v>
      </c>
      <c r="AC30">
        <v>172</v>
      </c>
      <c r="AD30">
        <v>931</v>
      </c>
      <c r="AE30">
        <v>111</v>
      </c>
      <c r="AF30">
        <v>987</v>
      </c>
      <c r="AG30">
        <v>166</v>
      </c>
      <c r="AH30">
        <v>7</v>
      </c>
      <c r="AI30">
        <v>837</v>
      </c>
      <c r="AJ30">
        <v>132</v>
      </c>
      <c r="AK30">
        <v>256</v>
      </c>
      <c r="AL30">
        <v>467</v>
      </c>
      <c r="AM30">
        <v>593</v>
      </c>
      <c r="AN30">
        <v>13</v>
      </c>
      <c r="AO30">
        <v>146</v>
      </c>
      <c r="AP30">
        <v>125</v>
      </c>
      <c r="AQ30">
        <v>126</v>
      </c>
      <c r="AR30">
        <v>103</v>
      </c>
      <c r="AS30">
        <v>80</v>
      </c>
      <c r="AT30">
        <v>127</v>
      </c>
      <c r="AU30">
        <v>63</v>
      </c>
      <c r="AV30">
        <v>100</v>
      </c>
      <c r="AW30">
        <v>39</v>
      </c>
      <c r="AX30">
        <v>84</v>
      </c>
      <c r="AY30">
        <v>96</v>
      </c>
      <c r="AZ30">
        <v>63</v>
      </c>
      <c r="BA30">
        <v>65</v>
      </c>
      <c r="BB30">
        <v>80</v>
      </c>
      <c r="BC30">
        <v>75</v>
      </c>
      <c r="BD30">
        <v>3</v>
      </c>
      <c r="BE30">
        <v>171</v>
      </c>
      <c r="BF30">
        <v>1057</v>
      </c>
      <c r="BG30">
        <v>657</v>
      </c>
      <c r="BH30">
        <v>571</v>
      </c>
      <c r="BI30">
        <v>235</v>
      </c>
      <c r="BJ30">
        <v>178</v>
      </c>
      <c r="BK30">
        <v>173</v>
      </c>
      <c r="BL30">
        <v>40</v>
      </c>
      <c r="BM30">
        <v>149</v>
      </c>
      <c r="BN30">
        <v>331</v>
      </c>
      <c r="BO30">
        <v>455</v>
      </c>
      <c r="BP30">
        <v>294</v>
      </c>
      <c r="BQ30">
        <v>186</v>
      </c>
      <c r="BR30">
        <v>291</v>
      </c>
      <c r="BS30">
        <v>270</v>
      </c>
      <c r="BT30">
        <v>96</v>
      </c>
      <c r="BU30">
        <v>92</v>
      </c>
      <c r="BV30">
        <v>68</v>
      </c>
      <c r="BW30">
        <v>129</v>
      </c>
      <c r="BX30">
        <v>823</v>
      </c>
      <c r="BY30">
        <v>818</v>
      </c>
      <c r="BZ30">
        <v>715</v>
      </c>
    </row>
    <row r="31" spans="1:78" x14ac:dyDescent="0.25">
      <c r="B31" s="7">
        <v>0.21</v>
      </c>
      <c r="C31" s="7">
        <v>0.2</v>
      </c>
      <c r="D31" s="7">
        <v>0.22</v>
      </c>
      <c r="E31" s="7">
        <v>0.26</v>
      </c>
      <c r="F31" s="7">
        <v>0.21</v>
      </c>
      <c r="G31" s="7">
        <v>0.22</v>
      </c>
      <c r="H31" s="7">
        <v>0.18</v>
      </c>
      <c r="I31" t="s">
        <v>108</v>
      </c>
      <c r="J31" t="s">
        <v>108</v>
      </c>
      <c r="K31" s="7">
        <v>1</v>
      </c>
      <c r="L31" t="s">
        <v>108</v>
      </c>
      <c r="M31" s="7">
        <v>0.21</v>
      </c>
      <c r="N31" s="7">
        <v>0.21</v>
      </c>
      <c r="O31" s="7">
        <v>0.19</v>
      </c>
      <c r="P31" s="7">
        <v>0.19</v>
      </c>
      <c r="Q31" s="7">
        <v>0.18</v>
      </c>
      <c r="R31" s="7">
        <v>0.21</v>
      </c>
      <c r="S31" s="7">
        <v>0.2</v>
      </c>
      <c r="T31" s="7">
        <v>0.21</v>
      </c>
      <c r="U31" s="7">
        <v>0.22</v>
      </c>
      <c r="V31" s="7">
        <v>0.2</v>
      </c>
      <c r="W31" s="7">
        <v>0.24</v>
      </c>
      <c r="X31" s="7">
        <v>0.21</v>
      </c>
      <c r="Y31" s="7">
        <v>0.22</v>
      </c>
      <c r="Z31" s="7">
        <v>0.2</v>
      </c>
      <c r="AA31" s="7">
        <v>0.21</v>
      </c>
      <c r="AB31" s="7">
        <v>0.2</v>
      </c>
      <c r="AC31" s="7">
        <v>0.24</v>
      </c>
      <c r="AD31" s="7">
        <v>0.2</v>
      </c>
      <c r="AE31" s="7">
        <v>0.21</v>
      </c>
      <c r="AF31" s="7">
        <v>0.21</v>
      </c>
      <c r="AG31" s="7">
        <v>0.18</v>
      </c>
      <c r="AH31" s="7">
        <v>0.19</v>
      </c>
      <c r="AI31" s="7">
        <v>0.19</v>
      </c>
      <c r="AJ31" s="7">
        <v>0.24</v>
      </c>
      <c r="AK31" s="7">
        <v>0.26</v>
      </c>
      <c r="AL31" s="7">
        <v>0.2</v>
      </c>
      <c r="AM31" s="7">
        <v>0.21</v>
      </c>
      <c r="AN31" s="7">
        <v>0.22</v>
      </c>
      <c r="AO31" s="7">
        <v>0.21</v>
      </c>
      <c r="AP31" s="7">
        <v>0.21</v>
      </c>
      <c r="AQ31" s="7">
        <v>0.22</v>
      </c>
      <c r="AR31" s="7">
        <v>0.19</v>
      </c>
      <c r="AS31" s="7">
        <v>0.25</v>
      </c>
      <c r="AT31" s="7">
        <v>0.23</v>
      </c>
      <c r="AU31" s="7">
        <v>0.18</v>
      </c>
      <c r="AV31" s="7">
        <v>0.2</v>
      </c>
      <c r="AW31" s="7">
        <v>0.28000000000000003</v>
      </c>
      <c r="AX31" s="7">
        <v>0.2</v>
      </c>
      <c r="AY31" s="7">
        <v>0.18</v>
      </c>
      <c r="AZ31" s="7">
        <v>0.15</v>
      </c>
      <c r="BA31" s="7">
        <v>0.22</v>
      </c>
      <c r="BB31" s="7">
        <v>0.18</v>
      </c>
      <c r="BC31" s="7">
        <v>0.24</v>
      </c>
      <c r="BD31" s="7">
        <v>0.12</v>
      </c>
      <c r="BE31" s="7">
        <v>0.19</v>
      </c>
      <c r="BF31" s="7">
        <v>0.21</v>
      </c>
      <c r="BG31" s="7">
        <v>0.2</v>
      </c>
      <c r="BH31" s="7">
        <v>0.21</v>
      </c>
      <c r="BI31" s="7">
        <v>0.18</v>
      </c>
      <c r="BJ31" s="7">
        <v>0.21</v>
      </c>
      <c r="BK31" s="7">
        <v>0.22</v>
      </c>
      <c r="BL31" s="7">
        <v>0.2</v>
      </c>
      <c r="BM31" s="7">
        <v>0.17</v>
      </c>
      <c r="BN31" s="7">
        <v>0.2</v>
      </c>
      <c r="BO31" s="7">
        <v>0.21</v>
      </c>
      <c r="BP31" s="7">
        <v>0.23</v>
      </c>
      <c r="BQ31" s="7">
        <v>0.18</v>
      </c>
      <c r="BR31" s="7">
        <v>0.18</v>
      </c>
      <c r="BS31" s="7">
        <v>0.18</v>
      </c>
      <c r="BT31" s="7">
        <v>0.21</v>
      </c>
      <c r="BU31" s="7">
        <v>0.17</v>
      </c>
      <c r="BV31" s="7">
        <v>0.23</v>
      </c>
      <c r="BW31" s="7">
        <v>0.17</v>
      </c>
      <c r="BX31" s="7">
        <v>0.21</v>
      </c>
      <c r="BY31" s="7">
        <v>0.2</v>
      </c>
      <c r="BZ31" s="7">
        <v>0.2</v>
      </c>
    </row>
    <row r="32" spans="1:78" x14ac:dyDescent="0.25">
      <c r="A32" t="s">
        <v>37</v>
      </c>
      <c r="B32">
        <v>1410</v>
      </c>
      <c r="C32">
        <v>1174</v>
      </c>
      <c r="D32">
        <v>131</v>
      </c>
      <c r="E32">
        <v>105</v>
      </c>
      <c r="F32">
        <v>298</v>
      </c>
      <c r="G32">
        <v>624</v>
      </c>
      <c r="H32">
        <v>489</v>
      </c>
      <c r="I32">
        <v>0</v>
      </c>
      <c r="J32">
        <v>0</v>
      </c>
      <c r="K32">
        <v>0</v>
      </c>
      <c r="L32">
        <v>1410</v>
      </c>
      <c r="M32">
        <v>795</v>
      </c>
      <c r="N32">
        <v>397</v>
      </c>
      <c r="O32">
        <v>159</v>
      </c>
      <c r="P32">
        <v>60</v>
      </c>
      <c r="Q32">
        <v>368</v>
      </c>
      <c r="R32">
        <v>1043</v>
      </c>
      <c r="S32">
        <v>496</v>
      </c>
      <c r="T32">
        <v>343</v>
      </c>
      <c r="U32">
        <v>538</v>
      </c>
      <c r="V32">
        <v>768</v>
      </c>
      <c r="W32">
        <v>211</v>
      </c>
      <c r="X32">
        <v>403</v>
      </c>
      <c r="Y32">
        <v>187</v>
      </c>
      <c r="Z32">
        <v>1224</v>
      </c>
      <c r="AA32">
        <v>1406</v>
      </c>
      <c r="AB32">
        <v>1219</v>
      </c>
      <c r="AC32">
        <v>132</v>
      </c>
      <c r="AD32">
        <v>1103</v>
      </c>
      <c r="AE32">
        <v>155</v>
      </c>
      <c r="AF32">
        <v>1162</v>
      </c>
      <c r="AG32">
        <v>154</v>
      </c>
      <c r="AH32">
        <v>9</v>
      </c>
      <c r="AI32">
        <v>726</v>
      </c>
      <c r="AJ32">
        <v>168</v>
      </c>
      <c r="AK32">
        <v>449</v>
      </c>
      <c r="AL32">
        <v>416</v>
      </c>
      <c r="AM32">
        <v>771</v>
      </c>
      <c r="AN32">
        <v>12</v>
      </c>
      <c r="AO32">
        <v>205</v>
      </c>
      <c r="AP32">
        <v>145</v>
      </c>
      <c r="AQ32">
        <v>143</v>
      </c>
      <c r="AR32">
        <v>131</v>
      </c>
      <c r="AS32">
        <v>84</v>
      </c>
      <c r="AT32">
        <v>125</v>
      </c>
      <c r="AU32">
        <v>86</v>
      </c>
      <c r="AV32">
        <v>148</v>
      </c>
      <c r="AW32">
        <v>21</v>
      </c>
      <c r="AX32">
        <v>107</v>
      </c>
      <c r="AY32">
        <v>86</v>
      </c>
      <c r="AZ32">
        <v>60</v>
      </c>
      <c r="BA32">
        <v>76</v>
      </c>
      <c r="BB32">
        <v>109</v>
      </c>
      <c r="BC32">
        <v>82</v>
      </c>
      <c r="BD32">
        <v>8</v>
      </c>
      <c r="BE32">
        <v>171</v>
      </c>
      <c r="BF32">
        <v>1239</v>
      </c>
      <c r="BG32">
        <v>641</v>
      </c>
      <c r="BH32">
        <v>770</v>
      </c>
      <c r="BI32">
        <v>160</v>
      </c>
      <c r="BJ32">
        <v>172</v>
      </c>
      <c r="BK32">
        <v>230</v>
      </c>
      <c r="BL32">
        <v>39</v>
      </c>
      <c r="BM32">
        <v>105</v>
      </c>
      <c r="BN32">
        <v>316</v>
      </c>
      <c r="BO32">
        <v>546</v>
      </c>
      <c r="BP32">
        <v>442</v>
      </c>
      <c r="BQ32">
        <v>148</v>
      </c>
      <c r="BR32">
        <v>232</v>
      </c>
      <c r="BS32">
        <v>219</v>
      </c>
      <c r="BT32">
        <v>115</v>
      </c>
      <c r="BU32">
        <v>74</v>
      </c>
      <c r="BV32">
        <v>55</v>
      </c>
      <c r="BW32">
        <v>102</v>
      </c>
      <c r="BX32">
        <v>1021</v>
      </c>
      <c r="BY32">
        <v>1006</v>
      </c>
      <c r="BZ32">
        <v>922</v>
      </c>
    </row>
    <row r="33" spans="1:78" x14ac:dyDescent="0.25">
      <c r="B33" s="7">
        <v>0.24</v>
      </c>
      <c r="C33" s="7">
        <v>0.23</v>
      </c>
      <c r="D33" s="7">
        <v>0.23</v>
      </c>
      <c r="E33" s="7">
        <v>0.3</v>
      </c>
      <c r="F33" s="7">
        <v>0.25</v>
      </c>
      <c r="G33" s="7">
        <v>0.2</v>
      </c>
      <c r="H33" s="7">
        <v>0.28999999999999998</v>
      </c>
      <c r="I33" t="s">
        <v>108</v>
      </c>
      <c r="J33" t="s">
        <v>108</v>
      </c>
      <c r="K33" t="s">
        <v>108</v>
      </c>
      <c r="L33" s="7">
        <v>1</v>
      </c>
      <c r="M33" s="7">
        <v>0.48</v>
      </c>
      <c r="N33" s="7">
        <v>0.11</v>
      </c>
      <c r="O33" s="7">
        <v>0.25</v>
      </c>
      <c r="P33" s="7">
        <v>0.31</v>
      </c>
      <c r="Q33" s="7">
        <v>0.39</v>
      </c>
      <c r="R33" s="7">
        <v>0.21</v>
      </c>
      <c r="S33" s="7">
        <v>0.13</v>
      </c>
      <c r="T33" s="7">
        <v>0.28000000000000003</v>
      </c>
      <c r="U33" s="7">
        <v>0.55000000000000004</v>
      </c>
      <c r="V33" s="7">
        <v>0.17</v>
      </c>
      <c r="W33" s="7">
        <v>0.35</v>
      </c>
      <c r="X33" s="7">
        <v>0.46</v>
      </c>
      <c r="Y33" s="7">
        <v>0.26</v>
      </c>
      <c r="Z33" s="7">
        <v>0.23</v>
      </c>
      <c r="AA33" s="7">
        <v>0.24</v>
      </c>
      <c r="AB33" s="7">
        <v>0.23</v>
      </c>
      <c r="AC33" s="7">
        <v>0.18</v>
      </c>
      <c r="AD33" s="7">
        <v>0.24</v>
      </c>
      <c r="AE33" s="7">
        <v>0.3</v>
      </c>
      <c r="AF33" s="7">
        <v>0.25</v>
      </c>
      <c r="AG33" s="7">
        <v>0.17</v>
      </c>
      <c r="AH33" s="7">
        <v>0.23</v>
      </c>
      <c r="AI33" s="7">
        <v>0.17</v>
      </c>
      <c r="AJ33" s="7">
        <v>0.31</v>
      </c>
      <c r="AK33" s="7">
        <v>0.46</v>
      </c>
      <c r="AL33" s="7">
        <v>0.18</v>
      </c>
      <c r="AM33" s="7">
        <v>0.27</v>
      </c>
      <c r="AN33" s="7">
        <v>0.21</v>
      </c>
      <c r="AO33" s="7">
        <v>0.28999999999999998</v>
      </c>
      <c r="AP33" s="7">
        <v>0.25</v>
      </c>
      <c r="AQ33" s="7">
        <v>0.25</v>
      </c>
      <c r="AR33" s="7">
        <v>0.24</v>
      </c>
      <c r="AS33" s="7">
        <v>0.26</v>
      </c>
      <c r="AT33" s="7">
        <v>0.23</v>
      </c>
      <c r="AU33" s="7">
        <v>0.25</v>
      </c>
      <c r="AV33" s="7">
        <v>0.3</v>
      </c>
      <c r="AW33" s="7">
        <v>0.15</v>
      </c>
      <c r="AX33" s="7">
        <v>0.26</v>
      </c>
      <c r="AY33" s="7">
        <v>0.16</v>
      </c>
      <c r="AZ33" s="7">
        <v>0.14000000000000001</v>
      </c>
      <c r="BA33" s="7">
        <v>0.26</v>
      </c>
      <c r="BB33" s="7">
        <v>0.25</v>
      </c>
      <c r="BC33" s="7">
        <v>0.26</v>
      </c>
      <c r="BD33" s="7">
        <v>0.28999999999999998</v>
      </c>
      <c r="BE33" s="7">
        <v>0.19</v>
      </c>
      <c r="BF33" s="7">
        <v>0.24</v>
      </c>
      <c r="BG33" s="7">
        <v>0.19</v>
      </c>
      <c r="BH33" s="7">
        <v>0.28999999999999998</v>
      </c>
      <c r="BI33" s="7">
        <v>0.12</v>
      </c>
      <c r="BJ33" s="7">
        <v>0.2</v>
      </c>
      <c r="BK33" s="7">
        <v>0.3</v>
      </c>
      <c r="BL33" s="7">
        <v>0.2</v>
      </c>
      <c r="BM33" s="7">
        <v>0.12</v>
      </c>
      <c r="BN33" s="7">
        <v>0.19</v>
      </c>
      <c r="BO33" s="7">
        <v>0.25</v>
      </c>
      <c r="BP33" s="7">
        <v>0.35</v>
      </c>
      <c r="BQ33" s="7">
        <v>0.15</v>
      </c>
      <c r="BR33" s="7">
        <v>0.15</v>
      </c>
      <c r="BS33" s="7">
        <v>0.14000000000000001</v>
      </c>
      <c r="BT33" s="7">
        <v>0.26</v>
      </c>
      <c r="BU33" s="7">
        <v>0.14000000000000001</v>
      </c>
      <c r="BV33" s="7">
        <v>0.19</v>
      </c>
      <c r="BW33" s="7">
        <v>0.13</v>
      </c>
      <c r="BX33" s="7">
        <v>0.26</v>
      </c>
      <c r="BY33" s="7">
        <v>0.25</v>
      </c>
      <c r="BZ33" s="7">
        <v>0.26</v>
      </c>
    </row>
    <row r="34" spans="1:78" x14ac:dyDescent="0.25">
      <c r="A34" t="s">
        <v>1109</v>
      </c>
    </row>
    <row r="35" spans="1:78" x14ac:dyDescent="0.25">
      <c r="A35" t="s">
        <v>38</v>
      </c>
      <c r="B35">
        <v>1658</v>
      </c>
      <c r="C35">
        <v>1351</v>
      </c>
      <c r="D35">
        <v>206</v>
      </c>
      <c r="E35">
        <v>101</v>
      </c>
      <c r="F35">
        <v>348</v>
      </c>
      <c r="G35">
        <v>621</v>
      </c>
      <c r="H35">
        <v>688</v>
      </c>
      <c r="I35">
        <v>108</v>
      </c>
      <c r="J35">
        <v>411</v>
      </c>
      <c r="K35">
        <v>345</v>
      </c>
      <c r="L35">
        <v>795</v>
      </c>
      <c r="M35">
        <v>1658</v>
      </c>
      <c r="N35">
        <v>0</v>
      </c>
      <c r="O35">
        <v>0</v>
      </c>
      <c r="P35">
        <v>0</v>
      </c>
      <c r="Q35">
        <v>477</v>
      </c>
      <c r="R35">
        <v>1181</v>
      </c>
      <c r="S35">
        <v>699</v>
      </c>
      <c r="T35">
        <v>400</v>
      </c>
      <c r="U35">
        <v>512</v>
      </c>
      <c r="V35">
        <v>919</v>
      </c>
      <c r="W35">
        <v>224</v>
      </c>
      <c r="X35">
        <v>502</v>
      </c>
      <c r="Y35">
        <v>258</v>
      </c>
      <c r="Z35">
        <v>1399</v>
      </c>
      <c r="AA35">
        <v>1651</v>
      </c>
      <c r="AB35">
        <v>1393</v>
      </c>
      <c r="AC35">
        <v>202</v>
      </c>
      <c r="AD35">
        <v>1275</v>
      </c>
      <c r="AE35">
        <v>167</v>
      </c>
      <c r="AF35">
        <v>1353</v>
      </c>
      <c r="AG35">
        <v>188</v>
      </c>
      <c r="AH35">
        <v>12</v>
      </c>
      <c r="AI35">
        <v>974</v>
      </c>
      <c r="AJ35">
        <v>202</v>
      </c>
      <c r="AK35">
        <v>422</v>
      </c>
      <c r="AL35">
        <v>531</v>
      </c>
      <c r="AM35">
        <v>897</v>
      </c>
      <c r="AN35">
        <v>13</v>
      </c>
      <c r="AO35">
        <v>211</v>
      </c>
      <c r="AP35">
        <v>129</v>
      </c>
      <c r="AQ35">
        <v>199</v>
      </c>
      <c r="AR35">
        <v>97</v>
      </c>
      <c r="AS35">
        <v>77</v>
      </c>
      <c r="AT35">
        <v>162</v>
      </c>
      <c r="AU35">
        <v>80</v>
      </c>
      <c r="AV35">
        <v>156</v>
      </c>
      <c r="AW35">
        <v>54</v>
      </c>
      <c r="AX35">
        <v>149</v>
      </c>
      <c r="AY35">
        <v>139</v>
      </c>
      <c r="AZ35">
        <v>104</v>
      </c>
      <c r="BA35">
        <v>77</v>
      </c>
      <c r="BB35">
        <v>129</v>
      </c>
      <c r="BC35">
        <v>102</v>
      </c>
      <c r="BD35">
        <v>5</v>
      </c>
      <c r="BE35">
        <v>192</v>
      </c>
      <c r="BF35">
        <v>1466</v>
      </c>
      <c r="BG35">
        <v>770</v>
      </c>
      <c r="BH35">
        <v>888</v>
      </c>
      <c r="BI35">
        <v>199</v>
      </c>
      <c r="BJ35">
        <v>214</v>
      </c>
      <c r="BK35">
        <v>261</v>
      </c>
      <c r="BL35">
        <v>55</v>
      </c>
      <c r="BM35">
        <v>134</v>
      </c>
      <c r="BN35">
        <v>405</v>
      </c>
      <c r="BO35">
        <v>666</v>
      </c>
      <c r="BP35">
        <v>453</v>
      </c>
      <c r="BQ35">
        <v>180</v>
      </c>
      <c r="BR35">
        <v>274</v>
      </c>
      <c r="BS35">
        <v>262</v>
      </c>
      <c r="BT35">
        <v>123</v>
      </c>
      <c r="BU35">
        <v>89</v>
      </c>
      <c r="BV35">
        <v>68</v>
      </c>
      <c r="BW35">
        <v>124</v>
      </c>
      <c r="BX35">
        <v>1162</v>
      </c>
      <c r="BY35">
        <v>1148</v>
      </c>
      <c r="BZ35">
        <v>1056</v>
      </c>
    </row>
    <row r="36" spans="1:78" x14ac:dyDescent="0.25">
      <c r="B36" s="7">
        <v>0.28000000000000003</v>
      </c>
      <c r="C36" s="7">
        <v>0.27</v>
      </c>
      <c r="D36" s="7">
        <v>0.37</v>
      </c>
      <c r="E36" s="7">
        <v>0.28000000000000003</v>
      </c>
      <c r="F36" s="7">
        <v>0.3</v>
      </c>
      <c r="G36" s="7">
        <v>0.2</v>
      </c>
      <c r="H36" s="7">
        <v>0.4</v>
      </c>
      <c r="I36" s="7">
        <v>7.0000000000000007E-2</v>
      </c>
      <c r="J36" s="7">
        <v>0.22</v>
      </c>
      <c r="K36" s="7">
        <v>0.28000000000000003</v>
      </c>
      <c r="L36" s="7">
        <v>0.56000000000000005</v>
      </c>
      <c r="M36" s="7">
        <v>1</v>
      </c>
      <c r="N36" t="s">
        <v>108</v>
      </c>
      <c r="O36" t="s">
        <v>108</v>
      </c>
      <c r="P36" t="s">
        <v>108</v>
      </c>
      <c r="Q36" s="7">
        <v>0.5</v>
      </c>
      <c r="R36" s="7">
        <v>0.23</v>
      </c>
      <c r="S36" s="7">
        <v>0.19</v>
      </c>
      <c r="T36" s="7">
        <v>0.32</v>
      </c>
      <c r="U36" s="7">
        <v>0.52</v>
      </c>
      <c r="V36" s="7">
        <v>0.21</v>
      </c>
      <c r="W36" s="7">
        <v>0.37</v>
      </c>
      <c r="X36" s="7">
        <v>0.57999999999999996</v>
      </c>
      <c r="Y36" s="7">
        <v>0.36</v>
      </c>
      <c r="Z36" s="7">
        <v>0.27</v>
      </c>
      <c r="AA36" s="7">
        <v>0.28000000000000003</v>
      </c>
      <c r="AB36" s="7">
        <v>0.27</v>
      </c>
      <c r="AC36" s="7">
        <v>0.28000000000000003</v>
      </c>
      <c r="AD36" s="7">
        <v>0.27</v>
      </c>
      <c r="AE36" s="7">
        <v>0.32</v>
      </c>
      <c r="AF36" s="7">
        <v>0.28999999999999998</v>
      </c>
      <c r="AG36" s="7">
        <v>0.2</v>
      </c>
      <c r="AH36" s="7">
        <v>0.3</v>
      </c>
      <c r="AI36" s="7">
        <v>0.22</v>
      </c>
      <c r="AJ36" s="7">
        <v>0.37</v>
      </c>
      <c r="AK36" s="7">
        <v>0.43</v>
      </c>
      <c r="AL36" s="7">
        <v>0.22</v>
      </c>
      <c r="AM36" s="7">
        <v>0.32</v>
      </c>
      <c r="AN36" s="7">
        <v>0.22</v>
      </c>
      <c r="AO36" s="7">
        <v>0.3</v>
      </c>
      <c r="AP36" s="7">
        <v>0.22</v>
      </c>
      <c r="AQ36" s="7">
        <v>0.35</v>
      </c>
      <c r="AR36" s="7">
        <v>0.18</v>
      </c>
      <c r="AS36" s="7">
        <v>0.24</v>
      </c>
      <c r="AT36" s="7">
        <v>0.28999999999999998</v>
      </c>
      <c r="AU36" s="7">
        <v>0.23</v>
      </c>
      <c r="AV36" s="7">
        <v>0.32</v>
      </c>
      <c r="AW36" s="7">
        <v>0.38</v>
      </c>
      <c r="AX36" s="7">
        <v>0.36</v>
      </c>
      <c r="AY36" s="7">
        <v>0.26</v>
      </c>
      <c r="AZ36" s="7">
        <v>0.25</v>
      </c>
      <c r="BA36" s="7">
        <v>0.26</v>
      </c>
      <c r="BB36" s="7">
        <v>0.28999999999999998</v>
      </c>
      <c r="BC36" s="7">
        <v>0.33</v>
      </c>
      <c r="BD36" s="7">
        <v>0.19</v>
      </c>
      <c r="BE36" s="7">
        <v>0.21</v>
      </c>
      <c r="BF36" s="7">
        <v>0.28999999999999998</v>
      </c>
      <c r="BG36" s="7">
        <v>0.23</v>
      </c>
      <c r="BH36" s="7">
        <v>0.33</v>
      </c>
      <c r="BI36" s="7">
        <v>0.15</v>
      </c>
      <c r="BJ36" s="7">
        <v>0.25</v>
      </c>
      <c r="BK36" s="7">
        <v>0.34</v>
      </c>
      <c r="BL36" s="7">
        <v>0.27</v>
      </c>
      <c r="BM36" s="7">
        <v>0.15</v>
      </c>
      <c r="BN36" s="7">
        <v>0.24</v>
      </c>
      <c r="BO36" s="7">
        <v>0.31</v>
      </c>
      <c r="BP36" s="7">
        <v>0.36</v>
      </c>
      <c r="BQ36" s="7">
        <v>0.18</v>
      </c>
      <c r="BR36" s="7">
        <v>0.17</v>
      </c>
      <c r="BS36" s="7">
        <v>0.17</v>
      </c>
      <c r="BT36" s="7">
        <v>0.27</v>
      </c>
      <c r="BU36" s="7">
        <v>0.17</v>
      </c>
      <c r="BV36" s="7">
        <v>0.23</v>
      </c>
      <c r="BW36" s="7">
        <v>0.16</v>
      </c>
      <c r="BX36" s="7">
        <v>0.28999999999999998</v>
      </c>
      <c r="BY36" s="7">
        <v>0.28999999999999998</v>
      </c>
      <c r="BZ36" s="7">
        <v>0.3</v>
      </c>
    </row>
    <row r="37" spans="1:78" x14ac:dyDescent="0.25">
      <c r="A37" t="s">
        <v>39</v>
      </c>
      <c r="B37">
        <v>3493</v>
      </c>
      <c r="C37">
        <v>3023</v>
      </c>
      <c r="D37">
        <v>298</v>
      </c>
      <c r="E37">
        <v>172</v>
      </c>
      <c r="F37">
        <v>688</v>
      </c>
      <c r="G37">
        <v>2099</v>
      </c>
      <c r="H37">
        <v>707</v>
      </c>
      <c r="I37">
        <v>1180</v>
      </c>
      <c r="J37">
        <v>1191</v>
      </c>
      <c r="K37">
        <v>725</v>
      </c>
      <c r="L37">
        <v>397</v>
      </c>
      <c r="M37">
        <v>0</v>
      </c>
      <c r="N37">
        <v>3493</v>
      </c>
      <c r="O37">
        <v>0</v>
      </c>
      <c r="P37">
        <v>0</v>
      </c>
      <c r="Q37">
        <v>355</v>
      </c>
      <c r="R37">
        <v>3139</v>
      </c>
      <c r="S37">
        <v>2470</v>
      </c>
      <c r="T37">
        <v>678</v>
      </c>
      <c r="U37">
        <v>320</v>
      </c>
      <c r="V37">
        <v>3002</v>
      </c>
      <c r="W37">
        <v>275</v>
      </c>
      <c r="X37">
        <v>204</v>
      </c>
      <c r="Y37">
        <v>374</v>
      </c>
      <c r="Z37">
        <v>3120</v>
      </c>
      <c r="AA37">
        <v>3485</v>
      </c>
      <c r="AB37">
        <v>3111</v>
      </c>
      <c r="AC37">
        <v>450</v>
      </c>
      <c r="AD37">
        <v>2783</v>
      </c>
      <c r="AE37">
        <v>238</v>
      </c>
      <c r="AF37">
        <v>2706</v>
      </c>
      <c r="AG37">
        <v>606</v>
      </c>
      <c r="AH37">
        <v>22</v>
      </c>
      <c r="AI37">
        <v>2793</v>
      </c>
      <c r="AJ37">
        <v>236</v>
      </c>
      <c r="AK37">
        <v>442</v>
      </c>
      <c r="AL37">
        <v>1515</v>
      </c>
      <c r="AM37">
        <v>1575</v>
      </c>
      <c r="AN37">
        <v>39</v>
      </c>
      <c r="AO37">
        <v>363</v>
      </c>
      <c r="AP37">
        <v>397</v>
      </c>
      <c r="AQ37">
        <v>327</v>
      </c>
      <c r="AR37">
        <v>293</v>
      </c>
      <c r="AS37">
        <v>186</v>
      </c>
      <c r="AT37">
        <v>350</v>
      </c>
      <c r="AU37">
        <v>179</v>
      </c>
      <c r="AV37">
        <v>249</v>
      </c>
      <c r="AW37">
        <v>78</v>
      </c>
      <c r="AX37">
        <v>216</v>
      </c>
      <c r="AY37">
        <v>334</v>
      </c>
      <c r="AZ37">
        <v>290</v>
      </c>
      <c r="BA37">
        <v>152</v>
      </c>
      <c r="BB37">
        <v>278</v>
      </c>
      <c r="BC37">
        <v>151</v>
      </c>
      <c r="BD37">
        <v>15</v>
      </c>
      <c r="BE37">
        <v>605</v>
      </c>
      <c r="BF37">
        <v>2888</v>
      </c>
      <c r="BG37">
        <v>2149</v>
      </c>
      <c r="BH37">
        <v>1345</v>
      </c>
      <c r="BI37">
        <v>960</v>
      </c>
      <c r="BJ37">
        <v>566</v>
      </c>
      <c r="BK37">
        <v>412</v>
      </c>
      <c r="BL37">
        <v>122</v>
      </c>
      <c r="BM37">
        <v>670</v>
      </c>
      <c r="BN37">
        <v>1073</v>
      </c>
      <c r="BO37">
        <v>1202</v>
      </c>
      <c r="BP37">
        <v>549</v>
      </c>
      <c r="BQ37">
        <v>708</v>
      </c>
      <c r="BR37">
        <v>1108</v>
      </c>
      <c r="BS37">
        <v>1071</v>
      </c>
      <c r="BT37">
        <v>262</v>
      </c>
      <c r="BU37">
        <v>394</v>
      </c>
      <c r="BV37">
        <v>199</v>
      </c>
      <c r="BW37">
        <v>538</v>
      </c>
      <c r="BX37">
        <v>2285</v>
      </c>
      <c r="BY37">
        <v>2316</v>
      </c>
      <c r="BZ37">
        <v>1948</v>
      </c>
    </row>
    <row r="38" spans="1:78" x14ac:dyDescent="0.25">
      <c r="B38" s="7">
        <v>0.57999999999999996</v>
      </c>
      <c r="C38" s="7">
        <v>0.6</v>
      </c>
      <c r="D38" s="7">
        <v>0.53</v>
      </c>
      <c r="E38" s="7">
        <v>0.49</v>
      </c>
      <c r="F38" s="7">
        <v>0.59</v>
      </c>
      <c r="G38" s="7">
        <v>0.68</v>
      </c>
      <c r="H38" s="7">
        <v>0.41</v>
      </c>
      <c r="I38" s="7">
        <v>0.81</v>
      </c>
      <c r="J38" s="7">
        <v>0.63</v>
      </c>
      <c r="K38" s="7">
        <v>0.59</v>
      </c>
      <c r="L38" s="7">
        <v>0.28000000000000003</v>
      </c>
      <c r="M38" t="s">
        <v>108</v>
      </c>
      <c r="N38" s="7">
        <v>1</v>
      </c>
      <c r="O38" t="s">
        <v>108</v>
      </c>
      <c r="P38" t="s">
        <v>108</v>
      </c>
      <c r="Q38" s="7">
        <v>0.37</v>
      </c>
      <c r="R38" s="7">
        <v>0.62</v>
      </c>
      <c r="S38" s="7">
        <v>0.67</v>
      </c>
      <c r="T38" s="7">
        <v>0.55000000000000004</v>
      </c>
      <c r="U38" s="7">
        <v>0.33</v>
      </c>
      <c r="V38" s="7">
        <v>0.68</v>
      </c>
      <c r="W38" s="7">
        <v>0.45</v>
      </c>
      <c r="X38" s="7">
        <v>0.23</v>
      </c>
      <c r="Y38" s="7">
        <v>0.52</v>
      </c>
      <c r="Z38" s="7">
        <v>0.59</v>
      </c>
      <c r="AA38" s="7">
        <v>0.57999999999999996</v>
      </c>
      <c r="AB38" s="7">
        <v>0.59</v>
      </c>
      <c r="AC38" s="7">
        <v>0.63</v>
      </c>
      <c r="AD38" s="7">
        <v>0.59</v>
      </c>
      <c r="AE38" s="7">
        <v>0.46</v>
      </c>
      <c r="AF38" s="7">
        <v>0.57999999999999996</v>
      </c>
      <c r="AG38" s="7">
        <v>0.66</v>
      </c>
      <c r="AH38" s="7">
        <v>0.56000000000000005</v>
      </c>
      <c r="AI38" s="7">
        <v>0.64</v>
      </c>
      <c r="AJ38" s="7">
        <v>0.43</v>
      </c>
      <c r="AK38" s="7">
        <v>0.45</v>
      </c>
      <c r="AL38" s="7">
        <v>0.64</v>
      </c>
      <c r="AM38" s="7">
        <v>0.55000000000000004</v>
      </c>
      <c r="AN38" s="7">
        <v>0.66</v>
      </c>
      <c r="AO38" s="7">
        <v>0.52</v>
      </c>
      <c r="AP38" s="7">
        <v>0.67</v>
      </c>
      <c r="AQ38" s="7">
        <v>0.57999999999999996</v>
      </c>
      <c r="AR38" s="7">
        <v>0.54</v>
      </c>
      <c r="AS38" s="7">
        <v>0.57999999999999996</v>
      </c>
      <c r="AT38" s="7">
        <v>0.63</v>
      </c>
      <c r="AU38" s="7">
        <v>0.51</v>
      </c>
      <c r="AV38" s="7">
        <v>0.51</v>
      </c>
      <c r="AW38" s="7">
        <v>0.54</v>
      </c>
      <c r="AX38" s="7">
        <v>0.53</v>
      </c>
      <c r="AY38" s="7">
        <v>0.63</v>
      </c>
      <c r="AZ38" s="7">
        <v>0.7</v>
      </c>
      <c r="BA38" s="7">
        <v>0.52</v>
      </c>
      <c r="BB38" s="7">
        <v>0.63</v>
      </c>
      <c r="BC38" s="7">
        <v>0.48</v>
      </c>
      <c r="BD38" s="7">
        <v>0.6</v>
      </c>
      <c r="BE38" s="7">
        <v>0.67</v>
      </c>
      <c r="BF38" s="7">
        <v>0.56999999999999995</v>
      </c>
      <c r="BG38" s="7">
        <v>0.65</v>
      </c>
      <c r="BH38" s="7">
        <v>0.5</v>
      </c>
      <c r="BI38" s="7">
        <v>0.74</v>
      </c>
      <c r="BJ38" s="7">
        <v>0.65</v>
      </c>
      <c r="BK38" s="7">
        <v>0.54</v>
      </c>
      <c r="BL38" s="7">
        <v>0.61</v>
      </c>
      <c r="BM38" s="7">
        <v>0.76</v>
      </c>
      <c r="BN38" s="7">
        <v>0.64</v>
      </c>
      <c r="BO38" s="7">
        <v>0.56000000000000005</v>
      </c>
      <c r="BP38" s="7">
        <v>0.44</v>
      </c>
      <c r="BQ38" s="7">
        <v>0.7</v>
      </c>
      <c r="BR38" s="7">
        <v>0.71</v>
      </c>
      <c r="BS38" s="7">
        <v>0.7</v>
      </c>
      <c r="BT38" s="7">
        <v>0.57999999999999996</v>
      </c>
      <c r="BU38" s="7">
        <v>0.73</v>
      </c>
      <c r="BV38" s="7">
        <v>0.67</v>
      </c>
      <c r="BW38" s="7">
        <v>0.71</v>
      </c>
      <c r="BX38" s="7">
        <v>0.56999999999999995</v>
      </c>
      <c r="BY38" s="7">
        <v>0.57999999999999996</v>
      </c>
      <c r="BZ38" s="7">
        <v>0.56000000000000005</v>
      </c>
    </row>
    <row r="39" spans="1:78" x14ac:dyDescent="0.25">
      <c r="A39" t="s">
        <v>40</v>
      </c>
      <c r="B39">
        <v>642</v>
      </c>
      <c r="C39">
        <v>539</v>
      </c>
      <c r="D39">
        <v>47</v>
      </c>
      <c r="E39">
        <v>55</v>
      </c>
      <c r="F39">
        <v>101</v>
      </c>
      <c r="G39">
        <v>309</v>
      </c>
      <c r="H39">
        <v>232</v>
      </c>
      <c r="I39">
        <v>136</v>
      </c>
      <c r="J39">
        <v>226</v>
      </c>
      <c r="K39">
        <v>120</v>
      </c>
      <c r="L39">
        <v>159</v>
      </c>
      <c r="M39">
        <v>0</v>
      </c>
      <c r="N39">
        <v>0</v>
      </c>
      <c r="O39">
        <v>642</v>
      </c>
      <c r="P39">
        <v>0</v>
      </c>
      <c r="Q39">
        <v>84</v>
      </c>
      <c r="R39">
        <v>557</v>
      </c>
      <c r="S39">
        <v>416</v>
      </c>
      <c r="T39">
        <v>115</v>
      </c>
      <c r="U39">
        <v>98</v>
      </c>
      <c r="V39">
        <v>421</v>
      </c>
      <c r="W39">
        <v>78</v>
      </c>
      <c r="X39">
        <v>108</v>
      </c>
      <c r="Y39">
        <v>64</v>
      </c>
      <c r="Z39">
        <v>578</v>
      </c>
      <c r="AA39">
        <v>640</v>
      </c>
      <c r="AB39">
        <v>576</v>
      </c>
      <c r="AC39">
        <v>36</v>
      </c>
      <c r="AD39">
        <v>492</v>
      </c>
      <c r="AE39">
        <v>84</v>
      </c>
      <c r="AF39">
        <v>492</v>
      </c>
      <c r="AG39">
        <v>94</v>
      </c>
      <c r="AH39">
        <v>4</v>
      </c>
      <c r="AI39">
        <v>455</v>
      </c>
      <c r="AJ39">
        <v>83</v>
      </c>
      <c r="AK39">
        <v>87</v>
      </c>
      <c r="AL39">
        <v>248</v>
      </c>
      <c r="AM39">
        <v>287</v>
      </c>
      <c r="AN39">
        <v>6</v>
      </c>
      <c r="AO39">
        <v>86</v>
      </c>
      <c r="AP39">
        <v>54</v>
      </c>
      <c r="AQ39">
        <v>13</v>
      </c>
      <c r="AR39">
        <v>133</v>
      </c>
      <c r="AS39">
        <v>48</v>
      </c>
      <c r="AT39">
        <v>30</v>
      </c>
      <c r="AU39">
        <v>68</v>
      </c>
      <c r="AV39">
        <v>79</v>
      </c>
      <c r="AW39">
        <v>9</v>
      </c>
      <c r="AX39">
        <v>39</v>
      </c>
      <c r="AY39">
        <v>51</v>
      </c>
      <c r="AZ39">
        <v>13</v>
      </c>
      <c r="BA39">
        <v>39</v>
      </c>
      <c r="BB39">
        <v>23</v>
      </c>
      <c r="BC39">
        <v>40</v>
      </c>
      <c r="BD39">
        <v>5</v>
      </c>
      <c r="BE39">
        <v>80</v>
      </c>
      <c r="BF39">
        <v>561</v>
      </c>
      <c r="BG39">
        <v>296</v>
      </c>
      <c r="BH39">
        <v>345</v>
      </c>
      <c r="BI39">
        <v>113</v>
      </c>
      <c r="BJ39">
        <v>69</v>
      </c>
      <c r="BK39">
        <v>67</v>
      </c>
      <c r="BL39">
        <v>20</v>
      </c>
      <c r="BM39">
        <v>64</v>
      </c>
      <c r="BN39">
        <v>162</v>
      </c>
      <c r="BO39">
        <v>221</v>
      </c>
      <c r="BP39">
        <v>195</v>
      </c>
      <c r="BQ39">
        <v>98</v>
      </c>
      <c r="BR39">
        <v>153</v>
      </c>
      <c r="BS39">
        <v>153</v>
      </c>
      <c r="BT39">
        <v>49</v>
      </c>
      <c r="BU39">
        <v>43</v>
      </c>
      <c r="BV39">
        <v>23</v>
      </c>
      <c r="BW39">
        <v>78</v>
      </c>
      <c r="BX39">
        <v>408</v>
      </c>
      <c r="BY39">
        <v>416</v>
      </c>
      <c r="BZ39">
        <v>370</v>
      </c>
    </row>
    <row r="40" spans="1:78" x14ac:dyDescent="0.25">
      <c r="B40" s="7">
        <v>0.11</v>
      </c>
      <c r="C40" s="7">
        <v>0.11</v>
      </c>
      <c r="D40" s="7">
        <v>0.08</v>
      </c>
      <c r="E40" s="7">
        <v>0.15</v>
      </c>
      <c r="F40" s="7">
        <v>0.09</v>
      </c>
      <c r="G40" s="7">
        <v>0.1</v>
      </c>
      <c r="H40" s="7">
        <v>0.14000000000000001</v>
      </c>
      <c r="I40" s="7">
        <v>0.09</v>
      </c>
      <c r="J40" s="7">
        <v>0.12</v>
      </c>
      <c r="K40" s="7">
        <v>0.1</v>
      </c>
      <c r="L40" s="7">
        <v>0.11</v>
      </c>
      <c r="M40" t="s">
        <v>108</v>
      </c>
      <c r="N40" t="s">
        <v>108</v>
      </c>
      <c r="O40" s="7">
        <v>1</v>
      </c>
      <c r="P40" t="s">
        <v>108</v>
      </c>
      <c r="Q40" s="7">
        <v>0.09</v>
      </c>
      <c r="R40" s="7">
        <v>0.11</v>
      </c>
      <c r="S40" s="7">
        <v>0.11</v>
      </c>
      <c r="T40" s="7">
        <v>0.09</v>
      </c>
      <c r="U40" s="7">
        <v>0.1</v>
      </c>
      <c r="V40" s="7">
        <v>0.09</v>
      </c>
      <c r="W40" s="7">
        <v>0.13</v>
      </c>
      <c r="X40" s="7">
        <v>0.12</v>
      </c>
      <c r="Y40" s="7">
        <v>0.09</v>
      </c>
      <c r="Z40" s="7">
        <v>0.11</v>
      </c>
      <c r="AA40" s="7">
        <v>0.11</v>
      </c>
      <c r="AB40" s="7">
        <v>0.11</v>
      </c>
      <c r="AC40" s="7">
        <v>0.05</v>
      </c>
      <c r="AD40" s="7">
        <v>0.11</v>
      </c>
      <c r="AE40" s="7">
        <v>0.16</v>
      </c>
      <c r="AF40" s="7">
        <v>0.1</v>
      </c>
      <c r="AG40" s="7">
        <v>0.1</v>
      </c>
      <c r="AH40" s="7">
        <v>0.11</v>
      </c>
      <c r="AI40" s="7">
        <v>0.1</v>
      </c>
      <c r="AJ40" s="7">
        <v>0.15</v>
      </c>
      <c r="AK40" s="7">
        <v>0.09</v>
      </c>
      <c r="AL40" s="7">
        <v>0.1</v>
      </c>
      <c r="AM40" s="7">
        <v>0.1</v>
      </c>
      <c r="AN40" s="7">
        <v>0.09</v>
      </c>
      <c r="AO40" s="7">
        <v>0.12</v>
      </c>
      <c r="AP40" s="7">
        <v>0.09</v>
      </c>
      <c r="AQ40" s="7">
        <v>0.02</v>
      </c>
      <c r="AR40" s="7">
        <v>0.24</v>
      </c>
      <c r="AS40" s="7">
        <v>0.15</v>
      </c>
      <c r="AT40" s="7">
        <v>0.05</v>
      </c>
      <c r="AU40" s="7">
        <v>0.2</v>
      </c>
      <c r="AV40" s="7">
        <v>0.16</v>
      </c>
      <c r="AW40" s="7">
        <v>0.06</v>
      </c>
      <c r="AX40" s="7">
        <v>0.09</v>
      </c>
      <c r="AY40" s="7">
        <v>0.1</v>
      </c>
      <c r="AZ40" s="7">
        <v>0.03</v>
      </c>
      <c r="BA40" s="7">
        <v>0.13</v>
      </c>
      <c r="BB40" s="7">
        <v>0.05</v>
      </c>
      <c r="BC40" s="7">
        <v>0.13</v>
      </c>
      <c r="BD40" s="7">
        <v>0.19</v>
      </c>
      <c r="BE40" s="7">
        <v>0.09</v>
      </c>
      <c r="BF40" s="7">
        <v>0.11</v>
      </c>
      <c r="BG40" s="7">
        <v>0.09</v>
      </c>
      <c r="BH40" s="7">
        <v>0.13</v>
      </c>
      <c r="BI40" s="7">
        <v>0.09</v>
      </c>
      <c r="BJ40" s="7">
        <v>0.08</v>
      </c>
      <c r="BK40" s="7">
        <v>0.09</v>
      </c>
      <c r="BL40" s="7">
        <v>0.1</v>
      </c>
      <c r="BM40" s="7">
        <v>7.0000000000000007E-2</v>
      </c>
      <c r="BN40" s="7">
        <v>0.1</v>
      </c>
      <c r="BO40" s="7">
        <v>0.1</v>
      </c>
      <c r="BP40" s="7">
        <v>0.15</v>
      </c>
      <c r="BQ40" s="7">
        <v>0.1</v>
      </c>
      <c r="BR40" s="7">
        <v>0.1</v>
      </c>
      <c r="BS40" s="7">
        <v>0.1</v>
      </c>
      <c r="BT40" s="7">
        <v>0.11</v>
      </c>
      <c r="BU40" s="7">
        <v>0.08</v>
      </c>
      <c r="BV40" s="7">
        <v>0.08</v>
      </c>
      <c r="BW40" s="7">
        <v>0.1</v>
      </c>
      <c r="BX40" s="7">
        <v>0.1</v>
      </c>
      <c r="BY40" s="7">
        <v>0.1</v>
      </c>
      <c r="BZ40" s="7">
        <v>0.11</v>
      </c>
    </row>
    <row r="41" spans="1:78" x14ac:dyDescent="0.25">
      <c r="A41" t="s">
        <v>41</v>
      </c>
      <c r="B41">
        <v>194</v>
      </c>
      <c r="C41">
        <v>159</v>
      </c>
      <c r="D41">
        <v>8</v>
      </c>
      <c r="E41">
        <v>27</v>
      </c>
      <c r="F41">
        <v>35</v>
      </c>
      <c r="G41">
        <v>78</v>
      </c>
      <c r="H41">
        <v>81</v>
      </c>
      <c r="I41">
        <v>30</v>
      </c>
      <c r="J41">
        <v>66</v>
      </c>
      <c r="K41">
        <v>38</v>
      </c>
      <c r="L41">
        <v>60</v>
      </c>
      <c r="M41">
        <v>0</v>
      </c>
      <c r="N41">
        <v>0</v>
      </c>
      <c r="O41">
        <v>0</v>
      </c>
      <c r="P41">
        <v>194</v>
      </c>
      <c r="Q41">
        <v>33</v>
      </c>
      <c r="R41">
        <v>162</v>
      </c>
      <c r="S41">
        <v>105</v>
      </c>
      <c r="T41">
        <v>39</v>
      </c>
      <c r="U41">
        <v>46</v>
      </c>
      <c r="V41">
        <v>98</v>
      </c>
      <c r="W41">
        <v>31</v>
      </c>
      <c r="X41">
        <v>54</v>
      </c>
      <c r="Y41">
        <v>20</v>
      </c>
      <c r="Z41">
        <v>174</v>
      </c>
      <c r="AA41">
        <v>194</v>
      </c>
      <c r="AB41">
        <v>174</v>
      </c>
      <c r="AC41">
        <v>27</v>
      </c>
      <c r="AD41">
        <v>131</v>
      </c>
      <c r="AE41">
        <v>34</v>
      </c>
      <c r="AF41">
        <v>145</v>
      </c>
      <c r="AG41">
        <v>31</v>
      </c>
      <c r="AH41">
        <v>1</v>
      </c>
      <c r="AI41">
        <v>129</v>
      </c>
      <c r="AJ41">
        <v>28</v>
      </c>
      <c r="AK41">
        <v>29</v>
      </c>
      <c r="AL41">
        <v>68</v>
      </c>
      <c r="AM41">
        <v>83</v>
      </c>
      <c r="AN41">
        <v>2</v>
      </c>
      <c r="AO41">
        <v>40</v>
      </c>
      <c r="AP41">
        <v>10</v>
      </c>
      <c r="AQ41">
        <v>28</v>
      </c>
      <c r="AR41">
        <v>24</v>
      </c>
      <c r="AS41">
        <v>8</v>
      </c>
      <c r="AT41">
        <v>13</v>
      </c>
      <c r="AU41">
        <v>21</v>
      </c>
      <c r="AV41">
        <v>6</v>
      </c>
      <c r="AW41">
        <v>2</v>
      </c>
      <c r="AX41">
        <v>6</v>
      </c>
      <c r="AY41">
        <v>10</v>
      </c>
      <c r="AZ41">
        <v>7</v>
      </c>
      <c r="BA41">
        <v>25</v>
      </c>
      <c r="BB41">
        <v>11</v>
      </c>
      <c r="BC41">
        <v>21</v>
      </c>
      <c r="BD41">
        <v>1</v>
      </c>
      <c r="BE41">
        <v>22</v>
      </c>
      <c r="BF41">
        <v>172</v>
      </c>
      <c r="BG41">
        <v>83</v>
      </c>
      <c r="BH41">
        <v>111</v>
      </c>
      <c r="BI41">
        <v>29</v>
      </c>
      <c r="BJ41">
        <v>18</v>
      </c>
      <c r="BK41">
        <v>28</v>
      </c>
      <c r="BL41">
        <v>3</v>
      </c>
      <c r="BM41">
        <v>16</v>
      </c>
      <c r="BN41">
        <v>42</v>
      </c>
      <c r="BO41">
        <v>75</v>
      </c>
      <c r="BP41">
        <v>61</v>
      </c>
      <c r="BQ41">
        <v>21</v>
      </c>
      <c r="BR41">
        <v>37</v>
      </c>
      <c r="BS41">
        <v>40</v>
      </c>
      <c r="BT41">
        <v>16</v>
      </c>
      <c r="BU41">
        <v>10</v>
      </c>
      <c r="BV41">
        <v>5</v>
      </c>
      <c r="BW41">
        <v>17</v>
      </c>
      <c r="BX41">
        <v>145</v>
      </c>
      <c r="BY41">
        <v>140</v>
      </c>
      <c r="BZ41">
        <v>131</v>
      </c>
    </row>
    <row r="42" spans="1:78" x14ac:dyDescent="0.25">
      <c r="B42" s="7">
        <v>0.03</v>
      </c>
      <c r="C42" s="7">
        <v>0.03</v>
      </c>
      <c r="D42" s="7">
        <v>0.01</v>
      </c>
      <c r="E42" s="7">
        <v>0.08</v>
      </c>
      <c r="F42" s="7">
        <v>0.03</v>
      </c>
      <c r="G42" s="7">
        <v>0.03</v>
      </c>
      <c r="H42" s="7">
        <v>0.05</v>
      </c>
      <c r="I42" s="7">
        <v>0.02</v>
      </c>
      <c r="J42" s="7">
        <v>0.03</v>
      </c>
      <c r="K42" s="7">
        <v>0.03</v>
      </c>
      <c r="L42" s="7">
        <v>0.04</v>
      </c>
      <c r="M42" t="s">
        <v>108</v>
      </c>
      <c r="N42" t="s">
        <v>108</v>
      </c>
      <c r="O42" t="s">
        <v>108</v>
      </c>
      <c r="P42" s="7">
        <v>1</v>
      </c>
      <c r="Q42" s="7">
        <v>0.03</v>
      </c>
      <c r="R42" s="7">
        <v>0.03</v>
      </c>
      <c r="S42" s="7">
        <v>0.03</v>
      </c>
      <c r="T42" s="7">
        <v>0.03</v>
      </c>
      <c r="U42" s="7">
        <v>0.05</v>
      </c>
      <c r="V42" s="7">
        <v>0.02</v>
      </c>
      <c r="W42" s="7">
        <v>0.05</v>
      </c>
      <c r="X42" s="7">
        <v>0.06</v>
      </c>
      <c r="Y42" s="7">
        <v>0.03</v>
      </c>
      <c r="Z42" s="7">
        <v>0.03</v>
      </c>
      <c r="AA42" s="7">
        <v>0.03</v>
      </c>
      <c r="AB42" s="7">
        <v>0.03</v>
      </c>
      <c r="AC42" s="7">
        <v>0.04</v>
      </c>
      <c r="AD42" s="7">
        <v>0.03</v>
      </c>
      <c r="AE42" s="7">
        <v>0.06</v>
      </c>
      <c r="AF42" s="7">
        <v>0.03</v>
      </c>
      <c r="AG42" s="7">
        <v>0.03</v>
      </c>
      <c r="AH42" s="7">
        <v>0.03</v>
      </c>
      <c r="AI42" s="7">
        <v>0.03</v>
      </c>
      <c r="AJ42" s="7">
        <v>0.05</v>
      </c>
      <c r="AK42" s="7">
        <v>0.03</v>
      </c>
      <c r="AL42" s="7">
        <v>0.03</v>
      </c>
      <c r="AM42" s="7">
        <v>0.03</v>
      </c>
      <c r="AN42" s="7">
        <v>0.03</v>
      </c>
      <c r="AO42" s="7">
        <v>0.06</v>
      </c>
      <c r="AP42" s="7">
        <v>0.02</v>
      </c>
      <c r="AQ42" s="7">
        <v>0.05</v>
      </c>
      <c r="AR42" s="7">
        <v>0.04</v>
      </c>
      <c r="AS42" s="7">
        <v>0.03</v>
      </c>
      <c r="AT42" s="7">
        <v>0.02</v>
      </c>
      <c r="AU42" s="7">
        <v>0.06</v>
      </c>
      <c r="AV42" s="7">
        <v>0.01</v>
      </c>
      <c r="AW42" s="7">
        <v>0.01</v>
      </c>
      <c r="AX42" s="7">
        <v>0.01</v>
      </c>
      <c r="AY42" s="7">
        <v>0.02</v>
      </c>
      <c r="AZ42" s="7">
        <v>0.02</v>
      </c>
      <c r="BA42" s="7">
        <v>0.09</v>
      </c>
      <c r="BB42" s="7">
        <v>0.03</v>
      </c>
      <c r="BC42" s="7">
        <v>7.0000000000000007E-2</v>
      </c>
      <c r="BD42" s="7">
        <v>0.02</v>
      </c>
      <c r="BE42" s="7">
        <v>0.02</v>
      </c>
      <c r="BF42" s="7">
        <v>0.03</v>
      </c>
      <c r="BG42" s="7">
        <v>0.03</v>
      </c>
      <c r="BH42" s="7">
        <v>0.04</v>
      </c>
      <c r="BI42" s="7">
        <v>0.02</v>
      </c>
      <c r="BJ42" s="7">
        <v>0.02</v>
      </c>
      <c r="BK42" s="7">
        <v>0.04</v>
      </c>
      <c r="BL42" s="7">
        <v>0.02</v>
      </c>
      <c r="BM42" s="7">
        <v>0.02</v>
      </c>
      <c r="BN42" s="7">
        <v>0.03</v>
      </c>
      <c r="BO42" s="7">
        <v>0.03</v>
      </c>
      <c r="BP42" s="7">
        <v>0.05</v>
      </c>
      <c r="BQ42" s="7">
        <v>0.02</v>
      </c>
      <c r="BR42" s="7">
        <v>0.02</v>
      </c>
      <c r="BS42" s="7">
        <v>0.03</v>
      </c>
      <c r="BT42" s="7">
        <v>0.03</v>
      </c>
      <c r="BU42" s="7">
        <v>0.02</v>
      </c>
      <c r="BV42" s="7">
        <v>0.02</v>
      </c>
      <c r="BW42" s="7">
        <v>0.02</v>
      </c>
      <c r="BX42" s="7">
        <v>0.04</v>
      </c>
      <c r="BY42" s="7">
        <v>0.03</v>
      </c>
      <c r="BZ42" s="7">
        <v>0.04</v>
      </c>
    </row>
    <row r="43" spans="1:78" x14ac:dyDescent="0.25">
      <c r="A43" t="s">
        <v>1110</v>
      </c>
    </row>
    <row r="44" spans="1:78" x14ac:dyDescent="0.25">
      <c r="A44" t="s">
        <v>42</v>
      </c>
      <c r="B44">
        <v>949</v>
      </c>
      <c r="C44">
        <v>739</v>
      </c>
      <c r="D44">
        <v>116</v>
      </c>
      <c r="E44">
        <v>94</v>
      </c>
      <c r="F44">
        <v>61</v>
      </c>
      <c r="G44">
        <v>400</v>
      </c>
      <c r="H44">
        <v>488</v>
      </c>
      <c r="I44">
        <v>176</v>
      </c>
      <c r="J44">
        <v>231</v>
      </c>
      <c r="K44">
        <v>175</v>
      </c>
      <c r="L44">
        <v>368</v>
      </c>
      <c r="M44">
        <v>477</v>
      </c>
      <c r="N44">
        <v>355</v>
      </c>
      <c r="O44">
        <v>84</v>
      </c>
      <c r="P44">
        <v>33</v>
      </c>
      <c r="Q44">
        <v>949</v>
      </c>
      <c r="R44">
        <v>0</v>
      </c>
      <c r="S44">
        <v>523</v>
      </c>
      <c r="T44">
        <v>134</v>
      </c>
      <c r="U44">
        <v>260</v>
      </c>
      <c r="V44">
        <v>500</v>
      </c>
      <c r="W44">
        <v>127</v>
      </c>
      <c r="X44">
        <v>316</v>
      </c>
      <c r="Y44">
        <v>150</v>
      </c>
      <c r="Z44">
        <v>799</v>
      </c>
      <c r="AA44">
        <v>948</v>
      </c>
      <c r="AB44">
        <v>798</v>
      </c>
      <c r="AC44">
        <v>101</v>
      </c>
      <c r="AD44">
        <v>763</v>
      </c>
      <c r="AE44">
        <v>80</v>
      </c>
      <c r="AF44">
        <v>768</v>
      </c>
      <c r="AG44">
        <v>126</v>
      </c>
      <c r="AH44">
        <v>6</v>
      </c>
      <c r="AI44">
        <v>637</v>
      </c>
      <c r="AJ44">
        <v>99</v>
      </c>
      <c r="AK44">
        <v>183</v>
      </c>
      <c r="AL44">
        <v>333</v>
      </c>
      <c r="AM44">
        <v>468</v>
      </c>
      <c r="AN44">
        <v>9</v>
      </c>
      <c r="AO44">
        <v>135</v>
      </c>
      <c r="AP44">
        <v>54</v>
      </c>
      <c r="AQ44">
        <v>112</v>
      </c>
      <c r="AR44">
        <v>33</v>
      </c>
      <c r="AS44">
        <v>72</v>
      </c>
      <c r="AT44">
        <v>98</v>
      </c>
      <c r="AU44">
        <v>58</v>
      </c>
      <c r="AV44">
        <v>78</v>
      </c>
      <c r="AW44">
        <v>31</v>
      </c>
      <c r="AX44">
        <v>82</v>
      </c>
      <c r="AY44">
        <v>76</v>
      </c>
      <c r="AZ44">
        <v>49</v>
      </c>
      <c r="BA44">
        <v>66</v>
      </c>
      <c r="BB44">
        <v>81</v>
      </c>
      <c r="BC44">
        <v>54</v>
      </c>
      <c r="BD44">
        <v>3</v>
      </c>
      <c r="BE44">
        <v>108</v>
      </c>
      <c r="BF44">
        <v>841</v>
      </c>
      <c r="BG44">
        <v>532</v>
      </c>
      <c r="BH44">
        <v>417</v>
      </c>
      <c r="BI44">
        <v>144</v>
      </c>
      <c r="BJ44">
        <v>158</v>
      </c>
      <c r="BK44">
        <v>164</v>
      </c>
      <c r="BL44">
        <v>39</v>
      </c>
      <c r="BM44">
        <v>120</v>
      </c>
      <c r="BN44">
        <v>270</v>
      </c>
      <c r="BO44">
        <v>362</v>
      </c>
      <c r="BP44">
        <v>196</v>
      </c>
      <c r="BQ44">
        <v>164</v>
      </c>
      <c r="BR44">
        <v>214</v>
      </c>
      <c r="BS44">
        <v>216</v>
      </c>
      <c r="BT44">
        <v>58</v>
      </c>
      <c r="BU44">
        <v>60</v>
      </c>
      <c r="BV44">
        <v>64</v>
      </c>
      <c r="BW44">
        <v>108</v>
      </c>
      <c r="BX44">
        <v>681</v>
      </c>
      <c r="BY44">
        <v>670</v>
      </c>
      <c r="BZ44">
        <v>595</v>
      </c>
    </row>
    <row r="45" spans="1:78" x14ac:dyDescent="0.25">
      <c r="B45" s="7">
        <v>0.16</v>
      </c>
      <c r="C45" s="7">
        <v>0.15</v>
      </c>
      <c r="D45" s="7">
        <v>0.21</v>
      </c>
      <c r="E45" s="7">
        <v>0.27</v>
      </c>
      <c r="F45" s="7">
        <v>0.05</v>
      </c>
      <c r="G45" s="7">
        <v>0.13</v>
      </c>
      <c r="H45" s="7">
        <v>0.28999999999999998</v>
      </c>
      <c r="I45" s="7">
        <v>0.12</v>
      </c>
      <c r="J45" s="7">
        <v>0.12</v>
      </c>
      <c r="K45" s="7">
        <v>0.14000000000000001</v>
      </c>
      <c r="L45" s="7">
        <v>0.26</v>
      </c>
      <c r="M45" s="7">
        <v>0.28999999999999998</v>
      </c>
      <c r="N45" s="7">
        <v>0.1</v>
      </c>
      <c r="O45" s="7">
        <v>0.13</v>
      </c>
      <c r="P45" s="7">
        <v>0.17</v>
      </c>
      <c r="Q45" s="7">
        <v>1</v>
      </c>
      <c r="R45" t="s">
        <v>108</v>
      </c>
      <c r="S45" s="7">
        <v>0.14000000000000001</v>
      </c>
      <c r="T45" s="7">
        <v>0.11</v>
      </c>
      <c r="U45" s="7">
        <v>0.27</v>
      </c>
      <c r="V45" s="7">
        <v>0.11</v>
      </c>
      <c r="W45" s="7">
        <v>0.21</v>
      </c>
      <c r="X45" s="7">
        <v>0.36</v>
      </c>
      <c r="Y45" s="7">
        <v>0.21</v>
      </c>
      <c r="Z45" s="7">
        <v>0.15</v>
      </c>
      <c r="AA45" s="7">
        <v>0.16</v>
      </c>
      <c r="AB45" s="7">
        <v>0.15</v>
      </c>
      <c r="AC45" s="7">
        <v>0.14000000000000001</v>
      </c>
      <c r="AD45" s="7">
        <v>0.16</v>
      </c>
      <c r="AE45" s="7">
        <v>0.15</v>
      </c>
      <c r="AF45" s="7">
        <v>0.16</v>
      </c>
      <c r="AG45" s="7">
        <v>0.14000000000000001</v>
      </c>
      <c r="AH45" s="7">
        <v>0.15</v>
      </c>
      <c r="AI45" s="7">
        <v>0.15</v>
      </c>
      <c r="AJ45" s="7">
        <v>0.18</v>
      </c>
      <c r="AK45" s="7">
        <v>0.19</v>
      </c>
      <c r="AL45" s="7">
        <v>0.14000000000000001</v>
      </c>
      <c r="AM45" s="7">
        <v>0.16</v>
      </c>
      <c r="AN45" s="7">
        <v>0.16</v>
      </c>
      <c r="AO45" s="7">
        <v>0.19</v>
      </c>
      <c r="AP45" s="7">
        <v>0.09</v>
      </c>
      <c r="AQ45" s="7">
        <v>0.2</v>
      </c>
      <c r="AR45" s="7">
        <v>0.06</v>
      </c>
      <c r="AS45" s="7">
        <v>0.23</v>
      </c>
      <c r="AT45" s="7">
        <v>0.18</v>
      </c>
      <c r="AU45" s="7">
        <v>0.17</v>
      </c>
      <c r="AV45" s="7">
        <v>0.16</v>
      </c>
      <c r="AW45" s="7">
        <v>0.22</v>
      </c>
      <c r="AX45" s="7">
        <v>0.2</v>
      </c>
      <c r="AY45" s="7">
        <v>0.14000000000000001</v>
      </c>
      <c r="AZ45" s="7">
        <v>0.12</v>
      </c>
      <c r="BA45" s="7">
        <v>0.23</v>
      </c>
      <c r="BB45" s="7">
        <v>0.18</v>
      </c>
      <c r="BC45" s="7">
        <v>0.17</v>
      </c>
      <c r="BD45" s="7">
        <v>0.12</v>
      </c>
      <c r="BE45" s="7">
        <v>0.12</v>
      </c>
      <c r="BF45" s="7">
        <v>0.17</v>
      </c>
      <c r="BG45" s="7">
        <v>0.16</v>
      </c>
      <c r="BH45" s="7">
        <v>0.15</v>
      </c>
      <c r="BI45" s="7">
        <v>0.11</v>
      </c>
      <c r="BJ45" s="7">
        <v>0.18</v>
      </c>
      <c r="BK45" s="7">
        <v>0.21</v>
      </c>
      <c r="BL45" s="7">
        <v>0.19</v>
      </c>
      <c r="BM45" s="7">
        <v>0.14000000000000001</v>
      </c>
      <c r="BN45" s="7">
        <v>0.16</v>
      </c>
      <c r="BO45" s="7">
        <v>0.17</v>
      </c>
      <c r="BP45" s="7">
        <v>0.16</v>
      </c>
      <c r="BQ45" s="7">
        <v>0.16</v>
      </c>
      <c r="BR45" s="7">
        <v>0.14000000000000001</v>
      </c>
      <c r="BS45" s="7">
        <v>0.14000000000000001</v>
      </c>
      <c r="BT45" s="7">
        <v>0.13</v>
      </c>
      <c r="BU45" s="7">
        <v>0.11</v>
      </c>
      <c r="BV45" s="7">
        <v>0.22</v>
      </c>
      <c r="BW45" s="7">
        <v>0.14000000000000001</v>
      </c>
      <c r="BX45" s="7">
        <v>0.17</v>
      </c>
      <c r="BY45" s="7">
        <v>0.17</v>
      </c>
      <c r="BZ45" s="7">
        <v>0.17</v>
      </c>
    </row>
    <row r="46" spans="1:78" x14ac:dyDescent="0.25">
      <c r="A46" t="s">
        <v>43</v>
      </c>
      <c r="B46">
        <v>5038</v>
      </c>
      <c r="C46">
        <v>4334</v>
      </c>
      <c r="D46">
        <v>444</v>
      </c>
      <c r="E46">
        <v>261</v>
      </c>
      <c r="F46">
        <v>1111</v>
      </c>
      <c r="G46">
        <v>2707</v>
      </c>
      <c r="H46">
        <v>1220</v>
      </c>
      <c r="I46">
        <v>1278</v>
      </c>
      <c r="J46">
        <v>1664</v>
      </c>
      <c r="K46">
        <v>1053</v>
      </c>
      <c r="L46">
        <v>1043</v>
      </c>
      <c r="M46">
        <v>1181</v>
      </c>
      <c r="N46">
        <v>3139</v>
      </c>
      <c r="O46">
        <v>557</v>
      </c>
      <c r="P46">
        <v>162</v>
      </c>
      <c r="Q46">
        <v>0</v>
      </c>
      <c r="R46">
        <v>5038</v>
      </c>
      <c r="S46">
        <v>3167</v>
      </c>
      <c r="T46">
        <v>1097</v>
      </c>
      <c r="U46">
        <v>715</v>
      </c>
      <c r="V46">
        <v>3939</v>
      </c>
      <c r="W46">
        <v>481</v>
      </c>
      <c r="X46">
        <v>553</v>
      </c>
      <c r="Y46">
        <v>567</v>
      </c>
      <c r="Z46">
        <v>4472</v>
      </c>
      <c r="AA46">
        <v>5023</v>
      </c>
      <c r="AB46">
        <v>4456</v>
      </c>
      <c r="AC46">
        <v>615</v>
      </c>
      <c r="AD46">
        <v>3917</v>
      </c>
      <c r="AE46">
        <v>443</v>
      </c>
      <c r="AF46">
        <v>3928</v>
      </c>
      <c r="AG46">
        <v>793</v>
      </c>
      <c r="AH46">
        <v>33</v>
      </c>
      <c r="AI46">
        <v>3715</v>
      </c>
      <c r="AJ46">
        <v>450</v>
      </c>
      <c r="AK46">
        <v>798</v>
      </c>
      <c r="AL46">
        <v>2029</v>
      </c>
      <c r="AM46">
        <v>2374</v>
      </c>
      <c r="AN46">
        <v>50</v>
      </c>
      <c r="AO46">
        <v>566</v>
      </c>
      <c r="AP46">
        <v>536</v>
      </c>
      <c r="AQ46">
        <v>455</v>
      </c>
      <c r="AR46">
        <v>513</v>
      </c>
      <c r="AS46">
        <v>246</v>
      </c>
      <c r="AT46">
        <v>457</v>
      </c>
      <c r="AU46">
        <v>291</v>
      </c>
      <c r="AV46">
        <v>412</v>
      </c>
      <c r="AW46">
        <v>112</v>
      </c>
      <c r="AX46">
        <v>327</v>
      </c>
      <c r="AY46">
        <v>457</v>
      </c>
      <c r="AZ46">
        <v>365</v>
      </c>
      <c r="BA46">
        <v>227</v>
      </c>
      <c r="BB46">
        <v>361</v>
      </c>
      <c r="BC46">
        <v>258</v>
      </c>
      <c r="BD46">
        <v>23</v>
      </c>
      <c r="BE46">
        <v>792</v>
      </c>
      <c r="BF46">
        <v>4247</v>
      </c>
      <c r="BG46">
        <v>2766</v>
      </c>
      <c r="BH46">
        <v>2272</v>
      </c>
      <c r="BI46">
        <v>1157</v>
      </c>
      <c r="BJ46">
        <v>709</v>
      </c>
      <c r="BK46">
        <v>604</v>
      </c>
      <c r="BL46">
        <v>160</v>
      </c>
      <c r="BM46">
        <v>763</v>
      </c>
      <c r="BN46">
        <v>1412</v>
      </c>
      <c r="BO46">
        <v>1801</v>
      </c>
      <c r="BP46">
        <v>1062</v>
      </c>
      <c r="BQ46">
        <v>843</v>
      </c>
      <c r="BR46">
        <v>1358</v>
      </c>
      <c r="BS46">
        <v>1310</v>
      </c>
      <c r="BT46">
        <v>392</v>
      </c>
      <c r="BU46">
        <v>476</v>
      </c>
      <c r="BV46">
        <v>231</v>
      </c>
      <c r="BW46">
        <v>649</v>
      </c>
      <c r="BX46">
        <v>3319</v>
      </c>
      <c r="BY46">
        <v>3350</v>
      </c>
      <c r="BZ46">
        <v>2909</v>
      </c>
    </row>
    <row r="47" spans="1:78" x14ac:dyDescent="0.25">
      <c r="B47" s="7">
        <v>0.84</v>
      </c>
      <c r="C47" s="7">
        <v>0.85</v>
      </c>
      <c r="D47" s="7">
        <v>0.79</v>
      </c>
      <c r="E47" s="7">
        <v>0.73</v>
      </c>
      <c r="F47" s="7">
        <v>0.95</v>
      </c>
      <c r="G47" s="7">
        <v>0.87</v>
      </c>
      <c r="H47" s="7">
        <v>0.71</v>
      </c>
      <c r="I47" s="7">
        <v>0.88</v>
      </c>
      <c r="J47" s="7">
        <v>0.88</v>
      </c>
      <c r="K47" s="7">
        <v>0.86</v>
      </c>
      <c r="L47" s="7">
        <v>0.74</v>
      </c>
      <c r="M47" s="7">
        <v>0.71</v>
      </c>
      <c r="N47" s="7">
        <v>0.9</v>
      </c>
      <c r="O47" s="7">
        <v>0.87</v>
      </c>
      <c r="P47" s="7">
        <v>0.83</v>
      </c>
      <c r="Q47" t="s">
        <v>108</v>
      </c>
      <c r="R47" s="7">
        <v>1</v>
      </c>
      <c r="S47" s="7">
        <v>0.86</v>
      </c>
      <c r="T47" s="7">
        <v>0.89</v>
      </c>
      <c r="U47" s="7">
        <v>0.73</v>
      </c>
      <c r="V47" s="7">
        <v>0.89</v>
      </c>
      <c r="W47" s="7">
        <v>0.79</v>
      </c>
      <c r="X47" s="7">
        <v>0.64</v>
      </c>
      <c r="Y47" s="7">
        <v>0.79</v>
      </c>
      <c r="Z47" s="7">
        <v>0.85</v>
      </c>
      <c r="AA47" s="7">
        <v>0.84</v>
      </c>
      <c r="AB47" s="7">
        <v>0.85</v>
      </c>
      <c r="AC47" s="7">
        <v>0.86</v>
      </c>
      <c r="AD47" s="7">
        <v>0.84</v>
      </c>
      <c r="AE47" s="7">
        <v>0.85</v>
      </c>
      <c r="AF47" s="7">
        <v>0.84</v>
      </c>
      <c r="AG47" s="7">
        <v>0.86</v>
      </c>
      <c r="AH47" s="7">
        <v>0.85</v>
      </c>
      <c r="AI47" s="7">
        <v>0.85</v>
      </c>
      <c r="AJ47" s="7">
        <v>0.82</v>
      </c>
      <c r="AK47" s="7">
        <v>0.81</v>
      </c>
      <c r="AL47" s="7">
        <v>0.86</v>
      </c>
      <c r="AM47" s="7">
        <v>0.84</v>
      </c>
      <c r="AN47" s="7">
        <v>0.84</v>
      </c>
      <c r="AO47" s="7">
        <v>0.81</v>
      </c>
      <c r="AP47" s="7">
        <v>0.91</v>
      </c>
      <c r="AQ47" s="7">
        <v>0.8</v>
      </c>
      <c r="AR47" s="7">
        <v>0.94</v>
      </c>
      <c r="AS47" s="7">
        <v>0.77</v>
      </c>
      <c r="AT47" s="7">
        <v>0.82</v>
      </c>
      <c r="AU47" s="7">
        <v>0.83</v>
      </c>
      <c r="AV47" s="7">
        <v>0.84</v>
      </c>
      <c r="AW47" s="7">
        <v>0.78</v>
      </c>
      <c r="AX47" s="7">
        <v>0.8</v>
      </c>
      <c r="AY47" s="7">
        <v>0.86</v>
      </c>
      <c r="AZ47" s="7">
        <v>0.88</v>
      </c>
      <c r="BA47" s="7">
        <v>0.77</v>
      </c>
      <c r="BB47" s="7">
        <v>0.82</v>
      </c>
      <c r="BC47" s="7">
        <v>0.83</v>
      </c>
      <c r="BD47" s="7">
        <v>0.88</v>
      </c>
      <c r="BE47" s="7">
        <v>0.88</v>
      </c>
      <c r="BF47" s="7">
        <v>0.83</v>
      </c>
      <c r="BG47" s="7">
        <v>0.84</v>
      </c>
      <c r="BH47" s="7">
        <v>0.85</v>
      </c>
      <c r="BI47" s="7">
        <v>0.89</v>
      </c>
      <c r="BJ47" s="7">
        <v>0.82</v>
      </c>
      <c r="BK47" s="7">
        <v>0.79</v>
      </c>
      <c r="BL47" s="7">
        <v>0.81</v>
      </c>
      <c r="BM47" s="7">
        <v>0.86</v>
      </c>
      <c r="BN47" s="7">
        <v>0.84</v>
      </c>
      <c r="BO47" s="7">
        <v>0.83</v>
      </c>
      <c r="BP47" s="7">
        <v>0.84</v>
      </c>
      <c r="BQ47" s="7">
        <v>0.84</v>
      </c>
      <c r="BR47" s="7">
        <v>0.86</v>
      </c>
      <c r="BS47" s="7">
        <v>0.86</v>
      </c>
      <c r="BT47" s="7">
        <v>0.87</v>
      </c>
      <c r="BU47" s="7">
        <v>0.89</v>
      </c>
      <c r="BV47" s="7">
        <v>0.78</v>
      </c>
      <c r="BW47" s="7">
        <v>0.86</v>
      </c>
      <c r="BX47" s="7">
        <v>0.83</v>
      </c>
      <c r="BY47" s="7">
        <v>0.83</v>
      </c>
      <c r="BZ47" s="7">
        <v>0.83</v>
      </c>
    </row>
    <row r="48" spans="1:78" x14ac:dyDescent="0.25">
      <c r="A48" t="s">
        <v>1111</v>
      </c>
    </row>
    <row r="49" spans="1:78" x14ac:dyDescent="0.25">
      <c r="A49" t="s">
        <v>1112</v>
      </c>
      <c r="B49">
        <v>3690</v>
      </c>
      <c r="C49">
        <v>3136</v>
      </c>
      <c r="D49">
        <v>337</v>
      </c>
      <c r="E49">
        <v>217</v>
      </c>
      <c r="F49">
        <v>319</v>
      </c>
      <c r="G49">
        <v>2026</v>
      </c>
      <c r="H49">
        <v>1345</v>
      </c>
      <c r="I49">
        <v>1214</v>
      </c>
      <c r="J49">
        <v>1246</v>
      </c>
      <c r="K49">
        <v>734</v>
      </c>
      <c r="L49">
        <v>496</v>
      </c>
      <c r="M49">
        <v>699</v>
      </c>
      <c r="N49">
        <v>2470</v>
      </c>
      <c r="O49">
        <v>416</v>
      </c>
      <c r="P49">
        <v>105</v>
      </c>
      <c r="Q49">
        <v>523</v>
      </c>
      <c r="R49">
        <v>3167</v>
      </c>
      <c r="S49">
        <v>3690</v>
      </c>
      <c r="T49">
        <v>0</v>
      </c>
      <c r="U49">
        <v>0</v>
      </c>
      <c r="V49">
        <v>2727</v>
      </c>
      <c r="W49">
        <v>386</v>
      </c>
      <c r="X49">
        <v>541</v>
      </c>
      <c r="Y49">
        <v>384</v>
      </c>
      <c r="Z49">
        <v>3306</v>
      </c>
      <c r="AA49">
        <v>3682</v>
      </c>
      <c r="AB49">
        <v>3298</v>
      </c>
      <c r="AC49">
        <v>439</v>
      </c>
      <c r="AD49">
        <v>2997</v>
      </c>
      <c r="AE49">
        <v>225</v>
      </c>
      <c r="AF49">
        <v>2887</v>
      </c>
      <c r="AG49">
        <v>601</v>
      </c>
      <c r="AH49">
        <v>15</v>
      </c>
      <c r="AI49">
        <v>3171</v>
      </c>
      <c r="AJ49">
        <v>316</v>
      </c>
      <c r="AK49">
        <v>172</v>
      </c>
      <c r="AL49">
        <v>1674</v>
      </c>
      <c r="AM49">
        <v>1587</v>
      </c>
      <c r="AN49">
        <v>33</v>
      </c>
      <c r="AO49">
        <v>387</v>
      </c>
      <c r="AP49">
        <v>340</v>
      </c>
      <c r="AQ49">
        <v>371</v>
      </c>
      <c r="AR49">
        <v>209</v>
      </c>
      <c r="AS49">
        <v>202</v>
      </c>
      <c r="AT49">
        <v>345</v>
      </c>
      <c r="AU49">
        <v>223</v>
      </c>
      <c r="AV49">
        <v>331</v>
      </c>
      <c r="AW49">
        <v>103</v>
      </c>
      <c r="AX49">
        <v>229</v>
      </c>
      <c r="AY49">
        <v>366</v>
      </c>
      <c r="AZ49">
        <v>259</v>
      </c>
      <c r="BA49">
        <v>187</v>
      </c>
      <c r="BB49">
        <v>300</v>
      </c>
      <c r="BC49">
        <v>206</v>
      </c>
      <c r="BD49">
        <v>17</v>
      </c>
      <c r="BE49">
        <v>562</v>
      </c>
      <c r="BF49">
        <v>3128</v>
      </c>
      <c r="BG49">
        <v>2310</v>
      </c>
      <c r="BH49">
        <v>1380</v>
      </c>
      <c r="BI49">
        <v>992</v>
      </c>
      <c r="BJ49">
        <v>552</v>
      </c>
      <c r="BK49">
        <v>501</v>
      </c>
      <c r="BL49">
        <v>146</v>
      </c>
      <c r="BM49">
        <v>667</v>
      </c>
      <c r="BN49">
        <v>1151</v>
      </c>
      <c r="BO49">
        <v>1335</v>
      </c>
      <c r="BP49">
        <v>536</v>
      </c>
      <c r="BQ49">
        <v>765</v>
      </c>
      <c r="BR49">
        <v>1150</v>
      </c>
      <c r="BS49">
        <v>1125</v>
      </c>
      <c r="BT49">
        <v>234</v>
      </c>
      <c r="BU49">
        <v>380</v>
      </c>
      <c r="BV49">
        <v>219</v>
      </c>
      <c r="BW49">
        <v>581</v>
      </c>
      <c r="BX49">
        <v>2398</v>
      </c>
      <c r="BY49">
        <v>2441</v>
      </c>
      <c r="BZ49">
        <v>2057</v>
      </c>
    </row>
    <row r="50" spans="1:78" x14ac:dyDescent="0.25">
      <c r="B50" s="7">
        <v>0.62</v>
      </c>
      <c r="C50" s="7">
        <v>0.62</v>
      </c>
      <c r="D50" s="7">
        <v>0.6</v>
      </c>
      <c r="E50" s="7">
        <v>0.61</v>
      </c>
      <c r="F50" s="7">
        <v>0.27</v>
      </c>
      <c r="G50" s="7">
        <v>0.65</v>
      </c>
      <c r="H50" s="7">
        <v>0.79</v>
      </c>
      <c r="I50" s="7">
        <v>0.83</v>
      </c>
      <c r="J50" s="7">
        <v>0.66</v>
      </c>
      <c r="K50" s="7">
        <v>0.6</v>
      </c>
      <c r="L50" s="7">
        <v>0.35</v>
      </c>
      <c r="M50" s="7">
        <v>0.42</v>
      </c>
      <c r="N50" s="7">
        <v>0.71</v>
      </c>
      <c r="O50" s="7">
        <v>0.65</v>
      </c>
      <c r="P50" s="7">
        <v>0.54</v>
      </c>
      <c r="Q50" s="7">
        <v>0.55000000000000004</v>
      </c>
      <c r="R50" s="7">
        <v>0.63</v>
      </c>
      <c r="S50" s="7">
        <v>1</v>
      </c>
      <c r="T50" t="s">
        <v>108</v>
      </c>
      <c r="U50" t="s">
        <v>108</v>
      </c>
      <c r="V50" s="7">
        <v>0.61</v>
      </c>
      <c r="W50" s="7">
        <v>0.63</v>
      </c>
      <c r="X50" s="7">
        <v>0.62</v>
      </c>
      <c r="Y50" s="7">
        <v>0.54</v>
      </c>
      <c r="Z50" s="7">
        <v>0.63</v>
      </c>
      <c r="AA50" s="7">
        <v>0.62</v>
      </c>
      <c r="AB50" s="7">
        <v>0.63</v>
      </c>
      <c r="AC50" s="7">
        <v>0.61</v>
      </c>
      <c r="AD50" s="7">
        <v>0.64</v>
      </c>
      <c r="AE50" s="7">
        <v>0.43</v>
      </c>
      <c r="AF50" s="7">
        <v>0.61</v>
      </c>
      <c r="AG50" s="7">
        <v>0.65</v>
      </c>
      <c r="AH50" s="7">
        <v>0.39</v>
      </c>
      <c r="AI50" s="7">
        <v>0.73</v>
      </c>
      <c r="AJ50" s="7">
        <v>0.57999999999999996</v>
      </c>
      <c r="AK50" s="7">
        <v>0.17</v>
      </c>
      <c r="AL50" s="7">
        <v>0.71</v>
      </c>
      <c r="AM50" s="7">
        <v>0.56000000000000005</v>
      </c>
      <c r="AN50" s="7">
        <v>0.55000000000000004</v>
      </c>
      <c r="AO50" s="7">
        <v>0.55000000000000004</v>
      </c>
      <c r="AP50" s="7">
        <v>0.57999999999999996</v>
      </c>
      <c r="AQ50" s="7">
        <v>0.65</v>
      </c>
      <c r="AR50" s="7">
        <v>0.38</v>
      </c>
      <c r="AS50" s="7">
        <v>0.64</v>
      </c>
      <c r="AT50" s="7">
        <v>0.62</v>
      </c>
      <c r="AU50" s="7">
        <v>0.64</v>
      </c>
      <c r="AV50" s="7">
        <v>0.67</v>
      </c>
      <c r="AW50" s="7">
        <v>0.72</v>
      </c>
      <c r="AX50" s="7">
        <v>0.56000000000000005</v>
      </c>
      <c r="AY50" s="7">
        <v>0.69</v>
      </c>
      <c r="AZ50" s="7">
        <v>0.63</v>
      </c>
      <c r="BA50" s="7">
        <v>0.64</v>
      </c>
      <c r="BB50" s="7">
        <v>0.68</v>
      </c>
      <c r="BC50" s="7">
        <v>0.66</v>
      </c>
      <c r="BD50" s="7">
        <v>0.68</v>
      </c>
      <c r="BE50" s="7">
        <v>0.62</v>
      </c>
      <c r="BF50" s="7">
        <v>0.61</v>
      </c>
      <c r="BG50" s="7">
        <v>0.7</v>
      </c>
      <c r="BH50" s="7">
        <v>0.51</v>
      </c>
      <c r="BI50" s="7">
        <v>0.76</v>
      </c>
      <c r="BJ50" s="7">
        <v>0.64</v>
      </c>
      <c r="BK50" s="7">
        <v>0.65</v>
      </c>
      <c r="BL50" s="7">
        <v>0.73</v>
      </c>
      <c r="BM50" s="7">
        <v>0.76</v>
      </c>
      <c r="BN50" s="7">
        <v>0.68</v>
      </c>
      <c r="BO50" s="7">
        <v>0.62</v>
      </c>
      <c r="BP50" s="7">
        <v>0.43</v>
      </c>
      <c r="BQ50" s="7">
        <v>0.76</v>
      </c>
      <c r="BR50" s="7">
        <v>0.73</v>
      </c>
      <c r="BS50" s="7">
        <v>0.74</v>
      </c>
      <c r="BT50" s="7">
        <v>0.52</v>
      </c>
      <c r="BU50" s="7">
        <v>0.71</v>
      </c>
      <c r="BV50" s="7">
        <v>0.74</v>
      </c>
      <c r="BW50" s="7">
        <v>0.77</v>
      </c>
      <c r="BX50" s="7">
        <v>0.6</v>
      </c>
      <c r="BY50" s="7">
        <v>0.61</v>
      </c>
      <c r="BZ50" s="7">
        <v>0.59</v>
      </c>
    </row>
    <row r="51" spans="1:78" x14ac:dyDescent="0.25">
      <c r="A51" t="s">
        <v>45</v>
      </c>
      <c r="B51">
        <v>1232</v>
      </c>
      <c r="C51">
        <v>1067</v>
      </c>
      <c r="D51">
        <v>86</v>
      </c>
      <c r="E51">
        <v>79</v>
      </c>
      <c r="F51">
        <v>584</v>
      </c>
      <c r="G51">
        <v>562</v>
      </c>
      <c r="H51">
        <v>85</v>
      </c>
      <c r="I51">
        <v>175</v>
      </c>
      <c r="J51">
        <v>456</v>
      </c>
      <c r="K51">
        <v>258</v>
      </c>
      <c r="L51">
        <v>343</v>
      </c>
      <c r="M51">
        <v>400</v>
      </c>
      <c r="N51">
        <v>678</v>
      </c>
      <c r="O51">
        <v>115</v>
      </c>
      <c r="P51">
        <v>39</v>
      </c>
      <c r="Q51">
        <v>134</v>
      </c>
      <c r="R51">
        <v>1097</v>
      </c>
      <c r="S51">
        <v>0</v>
      </c>
      <c r="T51">
        <v>1232</v>
      </c>
      <c r="U51">
        <v>0</v>
      </c>
      <c r="V51">
        <v>1072</v>
      </c>
      <c r="W51">
        <v>77</v>
      </c>
      <c r="X51">
        <v>68</v>
      </c>
      <c r="Y51">
        <v>189</v>
      </c>
      <c r="Z51">
        <v>1043</v>
      </c>
      <c r="AA51">
        <v>1230</v>
      </c>
      <c r="AB51">
        <v>1041</v>
      </c>
      <c r="AC51">
        <v>180</v>
      </c>
      <c r="AD51">
        <v>882</v>
      </c>
      <c r="AE51">
        <v>161</v>
      </c>
      <c r="AF51">
        <v>935</v>
      </c>
      <c r="AG51">
        <v>192</v>
      </c>
      <c r="AH51">
        <v>16</v>
      </c>
      <c r="AI51">
        <v>758</v>
      </c>
      <c r="AJ51">
        <v>113</v>
      </c>
      <c r="AK51">
        <v>341</v>
      </c>
      <c r="AL51">
        <v>421</v>
      </c>
      <c r="AM51">
        <v>630</v>
      </c>
      <c r="AN51">
        <v>13</v>
      </c>
      <c r="AO51">
        <v>165</v>
      </c>
      <c r="AP51">
        <v>135</v>
      </c>
      <c r="AQ51">
        <v>104</v>
      </c>
      <c r="AR51">
        <v>180</v>
      </c>
      <c r="AS51">
        <v>52</v>
      </c>
      <c r="AT51">
        <v>125</v>
      </c>
      <c r="AU51">
        <v>62</v>
      </c>
      <c r="AV51">
        <v>93</v>
      </c>
      <c r="AW51">
        <v>13</v>
      </c>
      <c r="AX51">
        <v>73</v>
      </c>
      <c r="AY51">
        <v>99</v>
      </c>
      <c r="AZ51">
        <v>96</v>
      </c>
      <c r="BA51">
        <v>61</v>
      </c>
      <c r="BB51">
        <v>80</v>
      </c>
      <c r="BC51">
        <v>53</v>
      </c>
      <c r="BD51">
        <v>6</v>
      </c>
      <c r="BE51">
        <v>207</v>
      </c>
      <c r="BF51">
        <v>1025</v>
      </c>
      <c r="BG51">
        <v>518</v>
      </c>
      <c r="BH51">
        <v>714</v>
      </c>
      <c r="BI51">
        <v>184</v>
      </c>
      <c r="BJ51">
        <v>178</v>
      </c>
      <c r="BK51">
        <v>108</v>
      </c>
      <c r="BL51">
        <v>32</v>
      </c>
      <c r="BM51">
        <v>142</v>
      </c>
      <c r="BN51">
        <v>313</v>
      </c>
      <c r="BO51">
        <v>439</v>
      </c>
      <c r="BP51">
        <v>337</v>
      </c>
      <c r="BQ51">
        <v>144</v>
      </c>
      <c r="BR51">
        <v>269</v>
      </c>
      <c r="BS51">
        <v>255</v>
      </c>
      <c r="BT51">
        <v>131</v>
      </c>
      <c r="BU51">
        <v>100</v>
      </c>
      <c r="BV51">
        <v>43</v>
      </c>
      <c r="BW51">
        <v>108</v>
      </c>
      <c r="BX51">
        <v>836</v>
      </c>
      <c r="BY51">
        <v>825</v>
      </c>
      <c r="BZ51">
        <v>744</v>
      </c>
    </row>
    <row r="52" spans="1:78" x14ac:dyDescent="0.25">
      <c r="B52" s="7">
        <v>0.21</v>
      </c>
      <c r="C52" s="7">
        <v>0.21</v>
      </c>
      <c r="D52" s="7">
        <v>0.15</v>
      </c>
      <c r="E52" s="7">
        <v>0.22</v>
      </c>
      <c r="F52" s="7">
        <v>0.5</v>
      </c>
      <c r="G52" s="7">
        <v>0.18</v>
      </c>
      <c r="H52" s="7">
        <v>0.05</v>
      </c>
      <c r="I52" s="7">
        <v>0.12</v>
      </c>
      <c r="J52" s="7">
        <v>0.24</v>
      </c>
      <c r="K52" s="7">
        <v>0.21</v>
      </c>
      <c r="L52" s="7">
        <v>0.24</v>
      </c>
      <c r="M52" s="7">
        <v>0.24</v>
      </c>
      <c r="N52" s="7">
        <v>0.19</v>
      </c>
      <c r="O52" s="7">
        <v>0.18</v>
      </c>
      <c r="P52" s="7">
        <v>0.2</v>
      </c>
      <c r="Q52" s="7">
        <v>0.14000000000000001</v>
      </c>
      <c r="R52" s="7">
        <v>0.22</v>
      </c>
      <c r="S52" t="s">
        <v>108</v>
      </c>
      <c r="T52" s="7">
        <v>1</v>
      </c>
      <c r="U52" t="s">
        <v>108</v>
      </c>
      <c r="V52" s="7">
        <v>0.24</v>
      </c>
      <c r="W52" s="7">
        <v>0.13</v>
      </c>
      <c r="X52" s="7">
        <v>0.08</v>
      </c>
      <c r="Y52" s="7">
        <v>0.26</v>
      </c>
      <c r="Z52" s="7">
        <v>0.2</v>
      </c>
      <c r="AA52" s="7">
        <v>0.21</v>
      </c>
      <c r="AB52" s="7">
        <v>0.2</v>
      </c>
      <c r="AC52" s="7">
        <v>0.25</v>
      </c>
      <c r="AD52" s="7">
        <v>0.19</v>
      </c>
      <c r="AE52" s="7">
        <v>0.31</v>
      </c>
      <c r="AF52" s="7">
        <v>0.2</v>
      </c>
      <c r="AG52" s="7">
        <v>0.21</v>
      </c>
      <c r="AH52" s="7">
        <v>0.4</v>
      </c>
      <c r="AI52" s="7">
        <v>0.17</v>
      </c>
      <c r="AJ52" s="7">
        <v>0.21</v>
      </c>
      <c r="AK52" s="7">
        <v>0.35</v>
      </c>
      <c r="AL52" s="7">
        <v>0.18</v>
      </c>
      <c r="AM52" s="7">
        <v>0.22</v>
      </c>
      <c r="AN52" s="7">
        <v>0.22</v>
      </c>
      <c r="AO52" s="7">
        <v>0.23</v>
      </c>
      <c r="AP52" s="7">
        <v>0.23</v>
      </c>
      <c r="AQ52" s="7">
        <v>0.18</v>
      </c>
      <c r="AR52" s="7">
        <v>0.33</v>
      </c>
      <c r="AS52" s="7">
        <v>0.16</v>
      </c>
      <c r="AT52" s="7">
        <v>0.23</v>
      </c>
      <c r="AU52" s="7">
        <v>0.18</v>
      </c>
      <c r="AV52" s="7">
        <v>0.19</v>
      </c>
      <c r="AW52" s="7">
        <v>0.09</v>
      </c>
      <c r="AX52" s="7">
        <v>0.18</v>
      </c>
      <c r="AY52" s="7">
        <v>0.19</v>
      </c>
      <c r="AZ52" s="7">
        <v>0.23</v>
      </c>
      <c r="BA52" s="7">
        <v>0.21</v>
      </c>
      <c r="BB52" s="7">
        <v>0.18</v>
      </c>
      <c r="BC52" s="7">
        <v>0.17</v>
      </c>
      <c r="BD52" s="7">
        <v>0.21</v>
      </c>
      <c r="BE52" s="7">
        <v>0.23</v>
      </c>
      <c r="BF52" s="7">
        <v>0.2</v>
      </c>
      <c r="BG52" s="7">
        <v>0.16</v>
      </c>
      <c r="BH52" s="7">
        <v>0.27</v>
      </c>
      <c r="BI52" s="7">
        <v>0.14000000000000001</v>
      </c>
      <c r="BJ52" s="7">
        <v>0.21</v>
      </c>
      <c r="BK52" s="7">
        <v>0.14000000000000001</v>
      </c>
      <c r="BL52" s="7">
        <v>0.16</v>
      </c>
      <c r="BM52" s="7">
        <v>0.16</v>
      </c>
      <c r="BN52" s="7">
        <v>0.19</v>
      </c>
      <c r="BO52" s="7">
        <v>0.2</v>
      </c>
      <c r="BP52" s="7">
        <v>0.27</v>
      </c>
      <c r="BQ52" s="7">
        <v>0.14000000000000001</v>
      </c>
      <c r="BR52" s="7">
        <v>0.17</v>
      </c>
      <c r="BS52" s="7">
        <v>0.17</v>
      </c>
      <c r="BT52" s="7">
        <v>0.28999999999999998</v>
      </c>
      <c r="BU52" s="7">
        <v>0.19</v>
      </c>
      <c r="BV52" s="7">
        <v>0.14000000000000001</v>
      </c>
      <c r="BW52" s="7">
        <v>0.14000000000000001</v>
      </c>
      <c r="BX52" s="7">
        <v>0.21</v>
      </c>
      <c r="BY52" s="7">
        <v>0.21</v>
      </c>
      <c r="BZ52" s="7">
        <v>0.21</v>
      </c>
    </row>
    <row r="53" spans="1:78" x14ac:dyDescent="0.25">
      <c r="A53" t="s">
        <v>46</v>
      </c>
      <c r="B53">
        <v>976</v>
      </c>
      <c r="C53">
        <v>800</v>
      </c>
      <c r="D53">
        <v>118</v>
      </c>
      <c r="E53">
        <v>58</v>
      </c>
      <c r="F53">
        <v>252</v>
      </c>
      <c r="G53">
        <v>478</v>
      </c>
      <c r="H53">
        <v>246</v>
      </c>
      <c r="I53">
        <v>52</v>
      </c>
      <c r="J53">
        <v>170</v>
      </c>
      <c r="K53">
        <v>216</v>
      </c>
      <c r="L53">
        <v>538</v>
      </c>
      <c r="M53">
        <v>512</v>
      </c>
      <c r="N53">
        <v>320</v>
      </c>
      <c r="O53">
        <v>98</v>
      </c>
      <c r="P53">
        <v>46</v>
      </c>
      <c r="Q53">
        <v>260</v>
      </c>
      <c r="R53">
        <v>715</v>
      </c>
      <c r="S53">
        <v>0</v>
      </c>
      <c r="T53">
        <v>0</v>
      </c>
      <c r="U53">
        <v>976</v>
      </c>
      <c r="V53">
        <v>586</v>
      </c>
      <c r="W53">
        <v>134</v>
      </c>
      <c r="X53">
        <v>237</v>
      </c>
      <c r="Y53">
        <v>130</v>
      </c>
      <c r="Z53">
        <v>845</v>
      </c>
      <c r="AA53">
        <v>969</v>
      </c>
      <c r="AB53">
        <v>839</v>
      </c>
      <c r="AC53">
        <v>89</v>
      </c>
      <c r="AD53">
        <v>732</v>
      </c>
      <c r="AE53">
        <v>125</v>
      </c>
      <c r="AF53">
        <v>798</v>
      </c>
      <c r="AG53">
        <v>116</v>
      </c>
      <c r="AH53">
        <v>7</v>
      </c>
      <c r="AI53">
        <v>375</v>
      </c>
      <c r="AJ53">
        <v>104</v>
      </c>
      <c r="AK53">
        <v>441</v>
      </c>
      <c r="AL53">
        <v>248</v>
      </c>
      <c r="AM53">
        <v>569</v>
      </c>
      <c r="AN53">
        <v>14</v>
      </c>
      <c r="AO53">
        <v>134</v>
      </c>
      <c r="AP53">
        <v>111</v>
      </c>
      <c r="AQ53">
        <v>85</v>
      </c>
      <c r="AR53">
        <v>144</v>
      </c>
      <c r="AS53">
        <v>61</v>
      </c>
      <c r="AT53">
        <v>83</v>
      </c>
      <c r="AU53">
        <v>58</v>
      </c>
      <c r="AV53">
        <v>60</v>
      </c>
      <c r="AW53">
        <v>25</v>
      </c>
      <c r="AX53">
        <v>91</v>
      </c>
      <c r="AY53">
        <v>63</v>
      </c>
      <c r="AZ53">
        <v>44</v>
      </c>
      <c r="BA53">
        <v>45</v>
      </c>
      <c r="BB53">
        <v>56</v>
      </c>
      <c r="BC53">
        <v>48</v>
      </c>
      <c r="BD53">
        <v>3</v>
      </c>
      <c r="BE53">
        <v>125</v>
      </c>
      <c r="BF53">
        <v>851</v>
      </c>
      <c r="BG53">
        <v>434</v>
      </c>
      <c r="BH53">
        <v>542</v>
      </c>
      <c r="BI53">
        <v>118</v>
      </c>
      <c r="BJ53">
        <v>123</v>
      </c>
      <c r="BK53">
        <v>147</v>
      </c>
      <c r="BL53">
        <v>19</v>
      </c>
      <c r="BM53">
        <v>69</v>
      </c>
      <c r="BN53">
        <v>200</v>
      </c>
      <c r="BO53">
        <v>349</v>
      </c>
      <c r="BP53">
        <v>358</v>
      </c>
      <c r="BQ53">
        <v>89</v>
      </c>
      <c r="BR53">
        <v>138</v>
      </c>
      <c r="BS53">
        <v>131</v>
      </c>
      <c r="BT53">
        <v>82</v>
      </c>
      <c r="BU53">
        <v>53</v>
      </c>
      <c r="BV53">
        <v>31</v>
      </c>
      <c r="BW53">
        <v>63</v>
      </c>
      <c r="BX53">
        <v>701</v>
      </c>
      <c r="BY53">
        <v>688</v>
      </c>
      <c r="BZ53">
        <v>641</v>
      </c>
    </row>
    <row r="54" spans="1:78" x14ac:dyDescent="0.25">
      <c r="B54" s="7">
        <v>0.16</v>
      </c>
      <c r="C54" s="7">
        <v>0.16</v>
      </c>
      <c r="D54" s="7">
        <v>0.21</v>
      </c>
      <c r="E54" s="7">
        <v>0.16</v>
      </c>
      <c r="F54" s="7">
        <v>0.21</v>
      </c>
      <c r="G54" s="7">
        <v>0.15</v>
      </c>
      <c r="H54" s="7">
        <v>0.14000000000000001</v>
      </c>
      <c r="I54" s="7">
        <v>0.04</v>
      </c>
      <c r="J54" s="7">
        <v>0.09</v>
      </c>
      <c r="K54" s="7">
        <v>0.18</v>
      </c>
      <c r="L54" s="7">
        <v>0.38</v>
      </c>
      <c r="M54" s="7">
        <v>0.31</v>
      </c>
      <c r="N54" s="7">
        <v>0.09</v>
      </c>
      <c r="O54" s="7">
        <v>0.15</v>
      </c>
      <c r="P54" s="7">
        <v>0.24</v>
      </c>
      <c r="Q54" s="7">
        <v>0.27</v>
      </c>
      <c r="R54" s="7">
        <v>0.14000000000000001</v>
      </c>
      <c r="S54" t="s">
        <v>108</v>
      </c>
      <c r="T54" t="s">
        <v>108</v>
      </c>
      <c r="U54" s="7">
        <v>1</v>
      </c>
      <c r="V54" s="7">
        <v>0.13</v>
      </c>
      <c r="W54" s="7">
        <v>0.22</v>
      </c>
      <c r="X54" s="7">
        <v>0.27</v>
      </c>
      <c r="Y54" s="7">
        <v>0.18</v>
      </c>
      <c r="Z54" s="7">
        <v>0.16</v>
      </c>
      <c r="AA54" s="7">
        <v>0.16</v>
      </c>
      <c r="AB54" s="7">
        <v>0.16</v>
      </c>
      <c r="AC54" s="7">
        <v>0.12</v>
      </c>
      <c r="AD54" s="7">
        <v>0.16</v>
      </c>
      <c r="AE54" s="7">
        <v>0.24</v>
      </c>
      <c r="AF54" s="7">
        <v>0.17</v>
      </c>
      <c r="AG54" s="7">
        <v>0.13</v>
      </c>
      <c r="AH54" s="7">
        <v>0.18</v>
      </c>
      <c r="AI54" s="7">
        <v>0.09</v>
      </c>
      <c r="AJ54" s="7">
        <v>0.19</v>
      </c>
      <c r="AK54" s="7">
        <v>0.45</v>
      </c>
      <c r="AL54" s="7">
        <v>0.1</v>
      </c>
      <c r="AM54" s="7">
        <v>0.2</v>
      </c>
      <c r="AN54" s="7">
        <v>0.23</v>
      </c>
      <c r="AO54" s="7">
        <v>0.19</v>
      </c>
      <c r="AP54" s="7">
        <v>0.19</v>
      </c>
      <c r="AQ54" s="7">
        <v>0.15</v>
      </c>
      <c r="AR54" s="7">
        <v>0.26</v>
      </c>
      <c r="AS54" s="7">
        <v>0.19</v>
      </c>
      <c r="AT54" s="7">
        <v>0.15</v>
      </c>
      <c r="AU54" s="7">
        <v>0.17</v>
      </c>
      <c r="AV54" s="7">
        <v>0.12</v>
      </c>
      <c r="AW54" s="7">
        <v>0.18</v>
      </c>
      <c r="AX54" s="7">
        <v>0.22</v>
      </c>
      <c r="AY54" s="7">
        <v>0.12</v>
      </c>
      <c r="AZ54" s="7">
        <v>0.11</v>
      </c>
      <c r="BA54" s="7">
        <v>0.15</v>
      </c>
      <c r="BB54" s="7">
        <v>0.13</v>
      </c>
      <c r="BC54" s="7">
        <v>0.15</v>
      </c>
      <c r="BD54" s="7">
        <v>0.11</v>
      </c>
      <c r="BE54" s="7">
        <v>0.14000000000000001</v>
      </c>
      <c r="BF54" s="7">
        <v>0.17</v>
      </c>
      <c r="BG54" s="7">
        <v>0.13</v>
      </c>
      <c r="BH54" s="7">
        <v>0.2</v>
      </c>
      <c r="BI54" s="7">
        <v>0.09</v>
      </c>
      <c r="BJ54" s="7">
        <v>0.14000000000000001</v>
      </c>
      <c r="BK54" s="7">
        <v>0.19</v>
      </c>
      <c r="BL54" s="7">
        <v>0.1</v>
      </c>
      <c r="BM54" s="7">
        <v>0.08</v>
      </c>
      <c r="BN54" s="7">
        <v>0.12</v>
      </c>
      <c r="BO54" s="7">
        <v>0.16</v>
      </c>
      <c r="BP54" s="7">
        <v>0.28000000000000003</v>
      </c>
      <c r="BQ54" s="7">
        <v>0.09</v>
      </c>
      <c r="BR54" s="7">
        <v>0.09</v>
      </c>
      <c r="BS54" s="7">
        <v>0.09</v>
      </c>
      <c r="BT54" s="7">
        <v>0.18</v>
      </c>
      <c r="BU54" s="7">
        <v>0.1</v>
      </c>
      <c r="BV54" s="7">
        <v>0.1</v>
      </c>
      <c r="BW54" s="7">
        <v>0.08</v>
      </c>
      <c r="BX54" s="7">
        <v>0.18</v>
      </c>
      <c r="BY54" s="7">
        <v>0.17</v>
      </c>
      <c r="BZ54" s="7">
        <v>0.18</v>
      </c>
    </row>
    <row r="55" spans="1:78" x14ac:dyDescent="0.25">
      <c r="A55" t="s">
        <v>1113</v>
      </c>
    </row>
    <row r="56" spans="1:78" x14ac:dyDescent="0.25">
      <c r="A56" t="s">
        <v>47</v>
      </c>
      <c r="B56">
        <v>4440</v>
      </c>
      <c r="C56">
        <v>3829</v>
      </c>
      <c r="D56">
        <v>372</v>
      </c>
      <c r="E56">
        <v>238</v>
      </c>
      <c r="F56">
        <v>1100</v>
      </c>
      <c r="G56">
        <v>2621</v>
      </c>
      <c r="H56">
        <v>718</v>
      </c>
      <c r="I56">
        <v>1249</v>
      </c>
      <c r="J56">
        <v>1536</v>
      </c>
      <c r="K56">
        <v>887</v>
      </c>
      <c r="L56">
        <v>768</v>
      </c>
      <c r="M56">
        <v>919</v>
      </c>
      <c r="N56">
        <v>3002</v>
      </c>
      <c r="O56">
        <v>421</v>
      </c>
      <c r="P56">
        <v>98</v>
      </c>
      <c r="Q56">
        <v>500</v>
      </c>
      <c r="R56">
        <v>3939</v>
      </c>
      <c r="S56">
        <v>2727</v>
      </c>
      <c r="T56">
        <v>1072</v>
      </c>
      <c r="U56">
        <v>586</v>
      </c>
      <c r="V56">
        <v>4440</v>
      </c>
      <c r="W56">
        <v>0</v>
      </c>
      <c r="X56">
        <v>0</v>
      </c>
      <c r="Y56">
        <v>476</v>
      </c>
      <c r="Z56">
        <v>3963</v>
      </c>
      <c r="AA56">
        <v>4429</v>
      </c>
      <c r="AB56">
        <v>3952</v>
      </c>
      <c r="AC56">
        <v>550</v>
      </c>
      <c r="AD56">
        <v>3471</v>
      </c>
      <c r="AE56">
        <v>379</v>
      </c>
      <c r="AF56">
        <v>3389</v>
      </c>
      <c r="AG56">
        <v>791</v>
      </c>
      <c r="AH56">
        <v>36</v>
      </c>
      <c r="AI56">
        <v>3325</v>
      </c>
      <c r="AJ56">
        <v>325</v>
      </c>
      <c r="AK56">
        <v>741</v>
      </c>
      <c r="AL56">
        <v>1875</v>
      </c>
      <c r="AM56">
        <v>2042</v>
      </c>
      <c r="AN56">
        <v>49</v>
      </c>
      <c r="AO56">
        <v>462</v>
      </c>
      <c r="AP56">
        <v>473</v>
      </c>
      <c r="AQ56">
        <v>419</v>
      </c>
      <c r="AR56">
        <v>437</v>
      </c>
      <c r="AS56">
        <v>211</v>
      </c>
      <c r="AT56">
        <v>390</v>
      </c>
      <c r="AU56">
        <v>256</v>
      </c>
      <c r="AV56">
        <v>353</v>
      </c>
      <c r="AW56">
        <v>100</v>
      </c>
      <c r="AX56">
        <v>269</v>
      </c>
      <c r="AY56">
        <v>428</v>
      </c>
      <c r="AZ56">
        <v>340</v>
      </c>
      <c r="BA56">
        <v>213</v>
      </c>
      <c r="BB56">
        <v>322</v>
      </c>
      <c r="BC56">
        <v>213</v>
      </c>
      <c r="BD56">
        <v>18</v>
      </c>
      <c r="BE56">
        <v>773</v>
      </c>
      <c r="BF56">
        <v>3667</v>
      </c>
      <c r="BG56">
        <v>2617</v>
      </c>
      <c r="BH56">
        <v>1822</v>
      </c>
      <c r="BI56">
        <v>1146</v>
      </c>
      <c r="BJ56">
        <v>691</v>
      </c>
      <c r="BK56">
        <v>528</v>
      </c>
      <c r="BL56">
        <v>152</v>
      </c>
      <c r="BM56">
        <v>799</v>
      </c>
      <c r="BN56">
        <v>1343</v>
      </c>
      <c r="BO56">
        <v>1509</v>
      </c>
      <c r="BP56">
        <v>788</v>
      </c>
      <c r="BQ56">
        <v>861</v>
      </c>
      <c r="BR56">
        <v>1361</v>
      </c>
      <c r="BS56">
        <v>1336</v>
      </c>
      <c r="BT56">
        <v>369</v>
      </c>
      <c r="BU56">
        <v>479</v>
      </c>
      <c r="BV56">
        <v>221</v>
      </c>
      <c r="BW56">
        <v>674</v>
      </c>
      <c r="BX56">
        <v>2873</v>
      </c>
      <c r="BY56">
        <v>2914</v>
      </c>
      <c r="BZ56">
        <v>2481</v>
      </c>
    </row>
    <row r="57" spans="1:78" x14ac:dyDescent="0.25">
      <c r="B57" s="7">
        <v>0.74</v>
      </c>
      <c r="C57" s="7">
        <v>0.75</v>
      </c>
      <c r="D57" s="7">
        <v>0.67</v>
      </c>
      <c r="E57" s="7">
        <v>0.67</v>
      </c>
      <c r="F57" s="7">
        <v>0.94</v>
      </c>
      <c r="G57" s="7">
        <v>0.84</v>
      </c>
      <c r="H57" s="7">
        <v>0.42</v>
      </c>
      <c r="I57" s="7">
        <v>0.86</v>
      </c>
      <c r="J57" s="7">
        <v>0.81</v>
      </c>
      <c r="K57" s="7">
        <v>0.72</v>
      </c>
      <c r="L57" s="7">
        <v>0.54</v>
      </c>
      <c r="M57" s="7">
        <v>0.55000000000000004</v>
      </c>
      <c r="N57" s="7">
        <v>0.86</v>
      </c>
      <c r="O57" s="7">
        <v>0.66</v>
      </c>
      <c r="P57" s="7">
        <v>0.5</v>
      </c>
      <c r="Q57" s="7">
        <v>0.53</v>
      </c>
      <c r="R57" s="7">
        <v>0.78</v>
      </c>
      <c r="S57" s="7">
        <v>0.74</v>
      </c>
      <c r="T57" s="7">
        <v>0.87</v>
      </c>
      <c r="U57" s="7">
        <v>0.6</v>
      </c>
      <c r="V57" s="7">
        <v>1</v>
      </c>
      <c r="W57" t="s">
        <v>108</v>
      </c>
      <c r="X57" t="s">
        <v>108</v>
      </c>
      <c r="Y57" s="7">
        <v>0.66</v>
      </c>
      <c r="Z57" s="7">
        <v>0.75</v>
      </c>
      <c r="AA57" s="7">
        <v>0.74</v>
      </c>
      <c r="AB57" s="7">
        <v>0.75</v>
      </c>
      <c r="AC57" s="7">
        <v>0.77</v>
      </c>
      <c r="AD57" s="7">
        <v>0.74</v>
      </c>
      <c r="AE57" s="7">
        <v>0.73</v>
      </c>
      <c r="AF57" s="7">
        <v>0.72</v>
      </c>
      <c r="AG57" s="7">
        <v>0.86</v>
      </c>
      <c r="AH57" s="7">
        <v>0.92</v>
      </c>
      <c r="AI57" s="7">
        <v>0.76</v>
      </c>
      <c r="AJ57" s="7">
        <v>0.59</v>
      </c>
      <c r="AK57" s="7">
        <v>0.76</v>
      </c>
      <c r="AL57" s="7">
        <v>0.79</v>
      </c>
      <c r="AM57" s="7">
        <v>0.72</v>
      </c>
      <c r="AN57" s="7">
        <v>0.82</v>
      </c>
      <c r="AO57" s="7">
        <v>0.66</v>
      </c>
      <c r="AP57" s="7">
        <v>0.8</v>
      </c>
      <c r="AQ57" s="7">
        <v>0.74</v>
      </c>
      <c r="AR57" s="7">
        <v>0.8</v>
      </c>
      <c r="AS57" s="7">
        <v>0.66</v>
      </c>
      <c r="AT57" s="7">
        <v>0.7</v>
      </c>
      <c r="AU57" s="7">
        <v>0.74</v>
      </c>
      <c r="AV57" s="7">
        <v>0.72</v>
      </c>
      <c r="AW57" s="7">
        <v>0.7</v>
      </c>
      <c r="AX57" s="7">
        <v>0.66</v>
      </c>
      <c r="AY57" s="7">
        <v>0.8</v>
      </c>
      <c r="AZ57" s="7">
        <v>0.82</v>
      </c>
      <c r="BA57" s="7">
        <v>0.72</v>
      </c>
      <c r="BB57" s="7">
        <v>0.73</v>
      </c>
      <c r="BC57" s="7">
        <v>0.68</v>
      </c>
      <c r="BD57" s="7">
        <v>0.69</v>
      </c>
      <c r="BE57" s="7">
        <v>0.86</v>
      </c>
      <c r="BF57" s="7">
        <v>0.72</v>
      </c>
      <c r="BG57" s="7">
        <v>0.79</v>
      </c>
      <c r="BH57" s="7">
        <v>0.68</v>
      </c>
      <c r="BI57" s="7">
        <v>0.88</v>
      </c>
      <c r="BJ57" s="7">
        <v>0.8</v>
      </c>
      <c r="BK57" s="7">
        <v>0.69</v>
      </c>
      <c r="BL57" s="7">
        <v>0.76</v>
      </c>
      <c r="BM57" s="7">
        <v>0.9</v>
      </c>
      <c r="BN57" s="7">
        <v>0.8</v>
      </c>
      <c r="BO57" s="7">
        <v>0.7</v>
      </c>
      <c r="BP57" s="7">
        <v>0.63</v>
      </c>
      <c r="BQ57" s="7">
        <v>0.86</v>
      </c>
      <c r="BR57" s="7">
        <v>0.87</v>
      </c>
      <c r="BS57" s="7">
        <v>0.88</v>
      </c>
      <c r="BT57" s="7">
        <v>0.82</v>
      </c>
      <c r="BU57" s="7">
        <v>0.89</v>
      </c>
      <c r="BV57" s="7">
        <v>0.75</v>
      </c>
      <c r="BW57" s="7">
        <v>0.89</v>
      </c>
      <c r="BX57" s="7">
        <v>0.72</v>
      </c>
      <c r="BY57" s="7">
        <v>0.72</v>
      </c>
      <c r="BZ57" s="7">
        <v>0.71</v>
      </c>
    </row>
    <row r="58" spans="1:78" x14ac:dyDescent="0.25">
      <c r="A58" t="s">
        <v>48</v>
      </c>
      <c r="B58">
        <v>608</v>
      </c>
      <c r="C58">
        <v>513</v>
      </c>
      <c r="D58">
        <v>56</v>
      </c>
      <c r="E58">
        <v>38</v>
      </c>
      <c r="F58">
        <v>45</v>
      </c>
      <c r="G58">
        <v>284</v>
      </c>
      <c r="H58">
        <v>279</v>
      </c>
      <c r="I58">
        <v>98</v>
      </c>
      <c r="J58">
        <v>151</v>
      </c>
      <c r="K58">
        <v>149</v>
      </c>
      <c r="L58">
        <v>211</v>
      </c>
      <c r="M58">
        <v>224</v>
      </c>
      <c r="N58">
        <v>275</v>
      </c>
      <c r="O58">
        <v>78</v>
      </c>
      <c r="P58">
        <v>31</v>
      </c>
      <c r="Q58">
        <v>127</v>
      </c>
      <c r="R58">
        <v>481</v>
      </c>
      <c r="S58">
        <v>386</v>
      </c>
      <c r="T58">
        <v>77</v>
      </c>
      <c r="U58">
        <v>134</v>
      </c>
      <c r="V58">
        <v>0</v>
      </c>
      <c r="W58">
        <v>608</v>
      </c>
      <c r="X58">
        <v>0</v>
      </c>
      <c r="Y58">
        <v>94</v>
      </c>
      <c r="Z58">
        <v>514</v>
      </c>
      <c r="AA58">
        <v>607</v>
      </c>
      <c r="AB58">
        <v>513</v>
      </c>
      <c r="AC58">
        <v>71</v>
      </c>
      <c r="AD58">
        <v>492</v>
      </c>
      <c r="AE58">
        <v>39</v>
      </c>
      <c r="AF58">
        <v>506</v>
      </c>
      <c r="AG58">
        <v>68</v>
      </c>
      <c r="AH58">
        <v>1</v>
      </c>
      <c r="AI58">
        <v>431</v>
      </c>
      <c r="AJ58">
        <v>62</v>
      </c>
      <c r="AK58">
        <v>104</v>
      </c>
      <c r="AL58">
        <v>212</v>
      </c>
      <c r="AM58">
        <v>311</v>
      </c>
      <c r="AN58">
        <v>7</v>
      </c>
      <c r="AO58">
        <v>76</v>
      </c>
      <c r="AP58">
        <v>50</v>
      </c>
      <c r="AQ58">
        <v>58</v>
      </c>
      <c r="AR58">
        <v>58</v>
      </c>
      <c r="AS58">
        <v>43</v>
      </c>
      <c r="AT58">
        <v>60</v>
      </c>
      <c r="AU58">
        <v>38</v>
      </c>
      <c r="AV58">
        <v>63</v>
      </c>
      <c r="AW58">
        <v>12</v>
      </c>
      <c r="AX58">
        <v>44</v>
      </c>
      <c r="AY58">
        <v>43</v>
      </c>
      <c r="AZ58">
        <v>35</v>
      </c>
      <c r="BA58">
        <v>25</v>
      </c>
      <c r="BB58">
        <v>42</v>
      </c>
      <c r="BC58">
        <v>34</v>
      </c>
      <c r="BD58">
        <v>1</v>
      </c>
      <c r="BE58">
        <v>63</v>
      </c>
      <c r="BF58">
        <v>544</v>
      </c>
      <c r="BG58">
        <v>313</v>
      </c>
      <c r="BH58">
        <v>294</v>
      </c>
      <c r="BI58">
        <v>97</v>
      </c>
      <c r="BJ58">
        <v>80</v>
      </c>
      <c r="BK58">
        <v>105</v>
      </c>
      <c r="BL58">
        <v>12</v>
      </c>
      <c r="BM58">
        <v>54</v>
      </c>
      <c r="BN58">
        <v>169</v>
      </c>
      <c r="BO58">
        <v>231</v>
      </c>
      <c r="BP58">
        <v>154</v>
      </c>
      <c r="BQ58">
        <v>75</v>
      </c>
      <c r="BR58">
        <v>118</v>
      </c>
      <c r="BS58">
        <v>108</v>
      </c>
      <c r="BT58">
        <v>33</v>
      </c>
      <c r="BU58">
        <v>36</v>
      </c>
      <c r="BV58">
        <v>34</v>
      </c>
      <c r="BW58">
        <v>45</v>
      </c>
      <c r="BX58">
        <v>418</v>
      </c>
      <c r="BY58">
        <v>421</v>
      </c>
      <c r="BZ58">
        <v>372</v>
      </c>
    </row>
    <row r="59" spans="1:78" x14ac:dyDescent="0.25">
      <c r="B59" s="7">
        <v>0.1</v>
      </c>
      <c r="C59" s="7">
        <v>0.1</v>
      </c>
      <c r="D59" s="7">
        <v>0.1</v>
      </c>
      <c r="E59" s="7">
        <v>0.11</v>
      </c>
      <c r="F59" s="7">
        <v>0.04</v>
      </c>
      <c r="G59" s="7">
        <v>0.09</v>
      </c>
      <c r="H59" s="7">
        <v>0.16</v>
      </c>
      <c r="I59" s="7">
        <v>7.0000000000000007E-2</v>
      </c>
      <c r="J59" s="7">
        <v>0.08</v>
      </c>
      <c r="K59" s="7">
        <v>0.12</v>
      </c>
      <c r="L59" s="7">
        <v>0.15</v>
      </c>
      <c r="M59" s="7">
        <v>0.14000000000000001</v>
      </c>
      <c r="N59" s="7">
        <v>0.08</v>
      </c>
      <c r="O59" s="7">
        <v>0.12</v>
      </c>
      <c r="P59" s="7">
        <v>0.16</v>
      </c>
      <c r="Q59" s="7">
        <v>0.13</v>
      </c>
      <c r="R59" s="7">
        <v>0.1</v>
      </c>
      <c r="S59" s="7">
        <v>0.1</v>
      </c>
      <c r="T59" s="7">
        <v>0.06</v>
      </c>
      <c r="U59" s="7">
        <v>0.14000000000000001</v>
      </c>
      <c r="V59" t="s">
        <v>108</v>
      </c>
      <c r="W59" s="7">
        <v>1</v>
      </c>
      <c r="X59" t="s">
        <v>108</v>
      </c>
      <c r="Y59" s="7">
        <v>0.13</v>
      </c>
      <c r="Z59" s="7">
        <v>0.1</v>
      </c>
      <c r="AA59" s="7">
        <v>0.1</v>
      </c>
      <c r="AB59" s="7">
        <v>0.1</v>
      </c>
      <c r="AC59" s="7">
        <v>0.1</v>
      </c>
      <c r="AD59" s="7">
        <v>0.11</v>
      </c>
      <c r="AE59" s="7">
        <v>0.08</v>
      </c>
      <c r="AF59" s="7">
        <v>0.11</v>
      </c>
      <c r="AG59" s="7">
        <v>7.0000000000000007E-2</v>
      </c>
      <c r="AH59" s="7">
        <v>0.03</v>
      </c>
      <c r="AI59" s="7">
        <v>0.1</v>
      </c>
      <c r="AJ59" s="7">
        <v>0.11</v>
      </c>
      <c r="AK59" s="7">
        <v>0.11</v>
      </c>
      <c r="AL59" s="7">
        <v>0.09</v>
      </c>
      <c r="AM59" s="7">
        <v>0.11</v>
      </c>
      <c r="AN59" s="7">
        <v>0.12</v>
      </c>
      <c r="AO59" s="7">
        <v>0.11</v>
      </c>
      <c r="AP59" s="7">
        <v>0.08</v>
      </c>
      <c r="AQ59" s="7">
        <v>0.1</v>
      </c>
      <c r="AR59" s="7">
        <v>0.11</v>
      </c>
      <c r="AS59" s="7">
        <v>0.14000000000000001</v>
      </c>
      <c r="AT59" s="7">
        <v>0.11</v>
      </c>
      <c r="AU59" s="7">
        <v>0.11</v>
      </c>
      <c r="AV59" s="7">
        <v>0.13</v>
      </c>
      <c r="AW59" s="7">
        <v>0.08</v>
      </c>
      <c r="AX59" s="7">
        <v>0.11</v>
      </c>
      <c r="AY59" s="7">
        <v>0.08</v>
      </c>
      <c r="AZ59" s="7">
        <v>0.09</v>
      </c>
      <c r="BA59" s="7">
        <v>0.09</v>
      </c>
      <c r="BB59" s="7">
        <v>0.1</v>
      </c>
      <c r="BC59" s="7">
        <v>0.11</v>
      </c>
      <c r="BD59" s="7">
        <v>0.05</v>
      </c>
      <c r="BE59" s="7">
        <v>7.0000000000000007E-2</v>
      </c>
      <c r="BF59" s="7">
        <v>0.11</v>
      </c>
      <c r="BG59" s="7">
        <v>0.1</v>
      </c>
      <c r="BH59" s="7">
        <v>0.11</v>
      </c>
      <c r="BI59" s="7">
        <v>7.0000000000000007E-2</v>
      </c>
      <c r="BJ59" s="7">
        <v>0.09</v>
      </c>
      <c r="BK59" s="7">
        <v>0.14000000000000001</v>
      </c>
      <c r="BL59" s="7">
        <v>0.06</v>
      </c>
      <c r="BM59" s="7">
        <v>0.06</v>
      </c>
      <c r="BN59" s="7">
        <v>0.1</v>
      </c>
      <c r="BO59" s="7">
        <v>0.11</v>
      </c>
      <c r="BP59" s="7">
        <v>0.12</v>
      </c>
      <c r="BQ59" s="7">
        <v>7.0000000000000007E-2</v>
      </c>
      <c r="BR59" s="7">
        <v>7.0000000000000007E-2</v>
      </c>
      <c r="BS59" s="7">
        <v>7.0000000000000007E-2</v>
      </c>
      <c r="BT59" s="7">
        <v>7.0000000000000007E-2</v>
      </c>
      <c r="BU59" s="7">
        <v>7.0000000000000007E-2</v>
      </c>
      <c r="BV59" s="7">
        <v>0.12</v>
      </c>
      <c r="BW59" s="7">
        <v>0.06</v>
      </c>
      <c r="BX59" s="7">
        <v>0.1</v>
      </c>
      <c r="BY59" s="7">
        <v>0.1</v>
      </c>
      <c r="BZ59" s="7">
        <v>0.11</v>
      </c>
    </row>
    <row r="60" spans="1:78" x14ac:dyDescent="0.25">
      <c r="A60" t="s">
        <v>49</v>
      </c>
      <c r="B60">
        <v>869</v>
      </c>
      <c r="C60">
        <v>671</v>
      </c>
      <c r="D60">
        <v>122</v>
      </c>
      <c r="E60">
        <v>75</v>
      </c>
      <c r="F60">
        <v>11</v>
      </c>
      <c r="G60">
        <v>172</v>
      </c>
      <c r="H60">
        <v>686</v>
      </c>
      <c r="I60">
        <v>97</v>
      </c>
      <c r="J60">
        <v>188</v>
      </c>
      <c r="K60">
        <v>181</v>
      </c>
      <c r="L60">
        <v>403</v>
      </c>
      <c r="M60">
        <v>502</v>
      </c>
      <c r="N60">
        <v>204</v>
      </c>
      <c r="O60">
        <v>108</v>
      </c>
      <c r="P60">
        <v>54</v>
      </c>
      <c r="Q60">
        <v>316</v>
      </c>
      <c r="R60">
        <v>553</v>
      </c>
      <c r="S60">
        <v>541</v>
      </c>
      <c r="T60">
        <v>68</v>
      </c>
      <c r="U60">
        <v>237</v>
      </c>
      <c r="V60">
        <v>0</v>
      </c>
      <c r="W60">
        <v>0</v>
      </c>
      <c r="X60">
        <v>869</v>
      </c>
      <c r="Y60">
        <v>139</v>
      </c>
      <c r="Z60">
        <v>730</v>
      </c>
      <c r="AA60">
        <v>864</v>
      </c>
      <c r="AB60">
        <v>726</v>
      </c>
      <c r="AC60">
        <v>88</v>
      </c>
      <c r="AD60">
        <v>677</v>
      </c>
      <c r="AE60">
        <v>88</v>
      </c>
      <c r="AF60">
        <v>746</v>
      </c>
      <c r="AG60">
        <v>53</v>
      </c>
      <c r="AH60">
        <v>2</v>
      </c>
      <c r="AI60">
        <v>555</v>
      </c>
      <c r="AJ60">
        <v>152</v>
      </c>
      <c r="AK60">
        <v>123</v>
      </c>
      <c r="AL60">
        <v>251</v>
      </c>
      <c r="AM60">
        <v>457</v>
      </c>
      <c r="AN60">
        <v>4</v>
      </c>
      <c r="AO60">
        <v>152</v>
      </c>
      <c r="AP60">
        <v>56</v>
      </c>
      <c r="AQ60">
        <v>89</v>
      </c>
      <c r="AR60">
        <v>36</v>
      </c>
      <c r="AS60">
        <v>62</v>
      </c>
      <c r="AT60">
        <v>105</v>
      </c>
      <c r="AU60">
        <v>51</v>
      </c>
      <c r="AV60">
        <v>72</v>
      </c>
      <c r="AW60">
        <v>30</v>
      </c>
      <c r="AX60">
        <v>89</v>
      </c>
      <c r="AY60">
        <v>58</v>
      </c>
      <c r="AZ60">
        <v>38</v>
      </c>
      <c r="BA60">
        <v>53</v>
      </c>
      <c r="BB60">
        <v>73</v>
      </c>
      <c r="BC60">
        <v>53</v>
      </c>
      <c r="BD60">
        <v>5</v>
      </c>
      <c r="BE60">
        <v>52</v>
      </c>
      <c r="BF60">
        <v>817</v>
      </c>
      <c r="BG60">
        <v>340</v>
      </c>
      <c r="BH60">
        <v>529</v>
      </c>
      <c r="BI60">
        <v>44</v>
      </c>
      <c r="BJ60">
        <v>91</v>
      </c>
      <c r="BK60">
        <v>132</v>
      </c>
      <c r="BL60">
        <v>33</v>
      </c>
      <c r="BM60">
        <v>28</v>
      </c>
      <c r="BN60">
        <v>152</v>
      </c>
      <c r="BO60">
        <v>403</v>
      </c>
      <c r="BP60">
        <v>286</v>
      </c>
      <c r="BQ60">
        <v>61</v>
      </c>
      <c r="BR60">
        <v>79</v>
      </c>
      <c r="BS60">
        <v>69</v>
      </c>
      <c r="BT60">
        <v>40</v>
      </c>
      <c r="BU60">
        <v>15</v>
      </c>
      <c r="BV60">
        <v>38</v>
      </c>
      <c r="BW60">
        <v>29</v>
      </c>
      <c r="BX60">
        <v>680</v>
      </c>
      <c r="BY60">
        <v>657</v>
      </c>
      <c r="BZ60">
        <v>623</v>
      </c>
    </row>
    <row r="61" spans="1:78" x14ac:dyDescent="0.25">
      <c r="B61" s="7">
        <v>0.15</v>
      </c>
      <c r="C61" s="7">
        <v>0.13</v>
      </c>
      <c r="D61" s="7">
        <v>0.22</v>
      </c>
      <c r="E61" s="7">
        <v>0.21</v>
      </c>
      <c r="F61" s="7">
        <v>0.01</v>
      </c>
      <c r="G61" s="7">
        <v>0.06</v>
      </c>
      <c r="H61" s="7">
        <v>0.4</v>
      </c>
      <c r="I61" s="7">
        <v>7.0000000000000007E-2</v>
      </c>
      <c r="J61" s="7">
        <v>0.1</v>
      </c>
      <c r="K61" s="7">
        <v>0.15</v>
      </c>
      <c r="L61" s="7">
        <v>0.28999999999999998</v>
      </c>
      <c r="M61" s="7">
        <v>0.3</v>
      </c>
      <c r="N61" s="7">
        <v>0.06</v>
      </c>
      <c r="O61" s="7">
        <v>0.17</v>
      </c>
      <c r="P61" s="7">
        <v>0.28000000000000003</v>
      </c>
      <c r="Q61" s="7">
        <v>0.33</v>
      </c>
      <c r="R61" s="7">
        <v>0.11</v>
      </c>
      <c r="S61" s="7">
        <v>0.15</v>
      </c>
      <c r="T61" s="7">
        <v>0.05</v>
      </c>
      <c r="U61" s="7">
        <v>0.24</v>
      </c>
      <c r="V61" t="s">
        <v>108</v>
      </c>
      <c r="W61" t="s">
        <v>108</v>
      </c>
      <c r="X61" s="7">
        <v>1</v>
      </c>
      <c r="Y61" s="7">
        <v>0.19</v>
      </c>
      <c r="Z61" s="7">
        <v>0.14000000000000001</v>
      </c>
      <c r="AA61" s="7">
        <v>0.14000000000000001</v>
      </c>
      <c r="AB61" s="7">
        <v>0.14000000000000001</v>
      </c>
      <c r="AC61" s="7">
        <v>0.12</v>
      </c>
      <c r="AD61" s="7">
        <v>0.14000000000000001</v>
      </c>
      <c r="AE61" s="7">
        <v>0.17</v>
      </c>
      <c r="AF61" s="7">
        <v>0.16</v>
      </c>
      <c r="AG61" s="7">
        <v>0.06</v>
      </c>
      <c r="AH61" s="7">
        <v>0.05</v>
      </c>
      <c r="AI61" s="7">
        <v>0.13</v>
      </c>
      <c r="AJ61" s="7">
        <v>0.28000000000000003</v>
      </c>
      <c r="AK61" s="7">
        <v>0.12</v>
      </c>
      <c r="AL61" s="7">
        <v>0.11</v>
      </c>
      <c r="AM61" s="7">
        <v>0.16</v>
      </c>
      <c r="AN61" s="7">
        <v>0.06</v>
      </c>
      <c r="AO61" s="7">
        <v>0.22</v>
      </c>
      <c r="AP61" s="7">
        <v>0.1</v>
      </c>
      <c r="AQ61" s="7">
        <v>0.16</v>
      </c>
      <c r="AR61" s="7">
        <v>7.0000000000000007E-2</v>
      </c>
      <c r="AS61" s="7">
        <v>0.19</v>
      </c>
      <c r="AT61" s="7">
        <v>0.19</v>
      </c>
      <c r="AU61" s="7">
        <v>0.15</v>
      </c>
      <c r="AV61" s="7">
        <v>0.15</v>
      </c>
      <c r="AW61" s="7">
        <v>0.21</v>
      </c>
      <c r="AX61" s="7">
        <v>0.22</v>
      </c>
      <c r="AY61" s="7">
        <v>0.11</v>
      </c>
      <c r="AZ61" s="7">
        <v>0.09</v>
      </c>
      <c r="BA61" s="7">
        <v>0.18</v>
      </c>
      <c r="BB61" s="7">
        <v>0.16</v>
      </c>
      <c r="BC61" s="7">
        <v>0.17</v>
      </c>
      <c r="BD61" s="7">
        <v>0.19</v>
      </c>
      <c r="BE61" s="7">
        <v>0.06</v>
      </c>
      <c r="BF61" s="7">
        <v>0.16</v>
      </c>
      <c r="BG61" s="7">
        <v>0.1</v>
      </c>
      <c r="BH61" s="7">
        <v>0.2</v>
      </c>
      <c r="BI61" s="7">
        <v>0.03</v>
      </c>
      <c r="BJ61" s="7">
        <v>0.1</v>
      </c>
      <c r="BK61" s="7">
        <v>0.17</v>
      </c>
      <c r="BL61" s="7">
        <v>0.17</v>
      </c>
      <c r="BM61" s="7">
        <v>0.03</v>
      </c>
      <c r="BN61" s="7">
        <v>0.09</v>
      </c>
      <c r="BO61" s="7">
        <v>0.19</v>
      </c>
      <c r="BP61" s="7">
        <v>0.23</v>
      </c>
      <c r="BQ61" s="7">
        <v>0.06</v>
      </c>
      <c r="BR61" s="7">
        <v>0.05</v>
      </c>
      <c r="BS61" s="7">
        <v>0.05</v>
      </c>
      <c r="BT61" s="7">
        <v>0.09</v>
      </c>
      <c r="BU61" s="7">
        <v>0.03</v>
      </c>
      <c r="BV61" s="7">
        <v>0.13</v>
      </c>
      <c r="BW61" s="7">
        <v>0.04</v>
      </c>
      <c r="BX61" s="7">
        <v>0.17</v>
      </c>
      <c r="BY61" s="7">
        <v>0.16</v>
      </c>
      <c r="BZ61" s="7">
        <v>0.18</v>
      </c>
    </row>
    <row r="62" spans="1:78" x14ac:dyDescent="0.25">
      <c r="A62" t="s">
        <v>1114</v>
      </c>
    </row>
    <row r="63" spans="1:78" x14ac:dyDescent="0.25">
      <c r="A63" t="s">
        <v>50</v>
      </c>
      <c r="B63">
        <v>717</v>
      </c>
      <c r="C63">
        <v>543</v>
      </c>
      <c r="D63">
        <v>110</v>
      </c>
      <c r="E63">
        <v>64</v>
      </c>
      <c r="F63">
        <v>137</v>
      </c>
      <c r="G63">
        <v>331</v>
      </c>
      <c r="H63">
        <v>249</v>
      </c>
      <c r="I63">
        <v>181</v>
      </c>
      <c r="J63">
        <v>195</v>
      </c>
      <c r="K63">
        <v>154</v>
      </c>
      <c r="L63">
        <v>187</v>
      </c>
      <c r="M63">
        <v>258</v>
      </c>
      <c r="N63">
        <v>374</v>
      </c>
      <c r="O63">
        <v>64</v>
      </c>
      <c r="P63">
        <v>20</v>
      </c>
      <c r="Q63">
        <v>150</v>
      </c>
      <c r="R63">
        <v>567</v>
      </c>
      <c r="S63">
        <v>384</v>
      </c>
      <c r="T63">
        <v>189</v>
      </c>
      <c r="U63">
        <v>130</v>
      </c>
      <c r="V63">
        <v>476</v>
      </c>
      <c r="W63">
        <v>94</v>
      </c>
      <c r="X63">
        <v>139</v>
      </c>
      <c r="Y63">
        <v>717</v>
      </c>
      <c r="Z63">
        <v>0</v>
      </c>
      <c r="AA63">
        <v>717</v>
      </c>
      <c r="AB63">
        <v>0</v>
      </c>
      <c r="AC63">
        <v>259</v>
      </c>
      <c r="AD63">
        <v>380</v>
      </c>
      <c r="AE63">
        <v>72</v>
      </c>
      <c r="AF63">
        <v>574</v>
      </c>
      <c r="AG63">
        <v>90</v>
      </c>
      <c r="AH63">
        <v>0</v>
      </c>
      <c r="AI63">
        <v>468</v>
      </c>
      <c r="AJ63">
        <v>79</v>
      </c>
      <c r="AK63">
        <v>132</v>
      </c>
      <c r="AL63">
        <v>254</v>
      </c>
      <c r="AM63">
        <v>387</v>
      </c>
      <c r="AN63">
        <v>0</v>
      </c>
      <c r="AO63">
        <v>74</v>
      </c>
      <c r="AP63">
        <v>78</v>
      </c>
      <c r="AQ63">
        <v>71</v>
      </c>
      <c r="AR63">
        <v>72</v>
      </c>
      <c r="AS63">
        <v>34</v>
      </c>
      <c r="AT63">
        <v>57</v>
      </c>
      <c r="AU63">
        <v>21</v>
      </c>
      <c r="AV63">
        <v>16</v>
      </c>
      <c r="AW63">
        <v>42</v>
      </c>
      <c r="AX63">
        <v>66</v>
      </c>
      <c r="AY63">
        <v>42</v>
      </c>
      <c r="AZ63">
        <v>49</v>
      </c>
      <c r="BA63">
        <v>39</v>
      </c>
      <c r="BB63">
        <v>93</v>
      </c>
      <c r="BC63">
        <v>32</v>
      </c>
      <c r="BD63">
        <v>4</v>
      </c>
      <c r="BE63">
        <v>90</v>
      </c>
      <c r="BF63">
        <v>626</v>
      </c>
      <c r="BG63">
        <v>292</v>
      </c>
      <c r="BH63">
        <v>425</v>
      </c>
      <c r="BI63">
        <v>105</v>
      </c>
      <c r="BJ63">
        <v>76</v>
      </c>
      <c r="BK63">
        <v>75</v>
      </c>
      <c r="BL63">
        <v>26</v>
      </c>
      <c r="BM63">
        <v>99</v>
      </c>
      <c r="BN63">
        <v>172</v>
      </c>
      <c r="BO63">
        <v>268</v>
      </c>
      <c r="BP63">
        <v>178</v>
      </c>
      <c r="BQ63">
        <v>89</v>
      </c>
      <c r="BR63">
        <v>155</v>
      </c>
      <c r="BS63">
        <v>141</v>
      </c>
      <c r="BT63">
        <v>37</v>
      </c>
      <c r="BU63">
        <v>54</v>
      </c>
      <c r="BV63">
        <v>24</v>
      </c>
      <c r="BW63">
        <v>64</v>
      </c>
      <c r="BX63">
        <v>479</v>
      </c>
      <c r="BY63">
        <v>482</v>
      </c>
      <c r="BZ63">
        <v>399</v>
      </c>
    </row>
    <row r="64" spans="1:78" x14ac:dyDescent="0.25">
      <c r="B64" s="7">
        <v>0.12</v>
      </c>
      <c r="C64" s="7">
        <v>0.11</v>
      </c>
      <c r="D64" s="7">
        <v>0.2</v>
      </c>
      <c r="E64" s="7">
        <v>0.18</v>
      </c>
      <c r="F64" s="7">
        <v>0.12</v>
      </c>
      <c r="G64" s="7">
        <v>0.11</v>
      </c>
      <c r="H64" s="7">
        <v>0.15</v>
      </c>
      <c r="I64" s="7">
        <v>0.12</v>
      </c>
      <c r="J64" s="7">
        <v>0.1</v>
      </c>
      <c r="K64" s="7">
        <v>0.13</v>
      </c>
      <c r="L64" s="7">
        <v>0.13</v>
      </c>
      <c r="M64" s="7">
        <v>0.16</v>
      </c>
      <c r="N64" s="7">
        <v>0.11</v>
      </c>
      <c r="O64" s="7">
        <v>0.1</v>
      </c>
      <c r="P64" s="7">
        <v>0.11</v>
      </c>
      <c r="Q64" s="7">
        <v>0.16</v>
      </c>
      <c r="R64" s="7">
        <v>0.11</v>
      </c>
      <c r="S64" s="7">
        <v>0.1</v>
      </c>
      <c r="T64" s="7">
        <v>0.15</v>
      </c>
      <c r="U64" s="7">
        <v>0.13</v>
      </c>
      <c r="V64" s="7">
        <v>0.11</v>
      </c>
      <c r="W64" s="7">
        <v>0.15</v>
      </c>
      <c r="X64" s="7">
        <v>0.16</v>
      </c>
      <c r="Y64" s="7">
        <v>1</v>
      </c>
      <c r="Z64" t="s">
        <v>108</v>
      </c>
      <c r="AA64" s="7">
        <v>0.12</v>
      </c>
      <c r="AB64" t="s">
        <v>108</v>
      </c>
      <c r="AC64" s="7">
        <v>0.36</v>
      </c>
      <c r="AD64" s="7">
        <v>0.08</v>
      </c>
      <c r="AE64" s="7">
        <v>0.14000000000000001</v>
      </c>
      <c r="AF64" s="7">
        <v>0.12</v>
      </c>
      <c r="AG64" s="7">
        <v>0.1</v>
      </c>
      <c r="AH64" t="s">
        <v>108</v>
      </c>
      <c r="AI64" s="7">
        <v>0.11</v>
      </c>
      <c r="AJ64" s="7">
        <v>0.14000000000000001</v>
      </c>
      <c r="AK64" s="7">
        <v>0.13</v>
      </c>
      <c r="AL64" s="7">
        <v>0.11</v>
      </c>
      <c r="AM64" s="7">
        <v>0.14000000000000001</v>
      </c>
      <c r="AN64" t="s">
        <v>108</v>
      </c>
      <c r="AO64" s="7">
        <v>0.11</v>
      </c>
      <c r="AP64" s="7">
        <v>0.13</v>
      </c>
      <c r="AQ64" s="7">
        <v>0.13</v>
      </c>
      <c r="AR64" s="7">
        <v>0.13</v>
      </c>
      <c r="AS64" s="7">
        <v>0.11</v>
      </c>
      <c r="AT64" s="7">
        <v>0.1</v>
      </c>
      <c r="AU64" s="7">
        <v>0.06</v>
      </c>
      <c r="AV64" s="7">
        <v>0.03</v>
      </c>
      <c r="AW64" s="7">
        <v>0.3</v>
      </c>
      <c r="AX64" s="7">
        <v>0.16</v>
      </c>
      <c r="AY64" s="7">
        <v>0.08</v>
      </c>
      <c r="AZ64" s="7">
        <v>0.12</v>
      </c>
      <c r="BA64" s="7">
        <v>0.13</v>
      </c>
      <c r="BB64" s="7">
        <v>0.21</v>
      </c>
      <c r="BC64" s="7">
        <v>0.1</v>
      </c>
      <c r="BD64" s="7">
        <v>0.16</v>
      </c>
      <c r="BE64" s="7">
        <v>0.1</v>
      </c>
      <c r="BF64" s="7">
        <v>0.12</v>
      </c>
      <c r="BG64" s="7">
        <v>0.09</v>
      </c>
      <c r="BH64" s="7">
        <v>0.16</v>
      </c>
      <c r="BI64" s="7">
        <v>0.08</v>
      </c>
      <c r="BJ64" s="7">
        <v>0.09</v>
      </c>
      <c r="BK64" s="7">
        <v>0.1</v>
      </c>
      <c r="BL64" s="7">
        <v>0.13</v>
      </c>
      <c r="BM64" s="7">
        <v>0.11</v>
      </c>
      <c r="BN64" s="7">
        <v>0.1</v>
      </c>
      <c r="BO64" s="7">
        <v>0.12</v>
      </c>
      <c r="BP64" s="7">
        <v>0.14000000000000001</v>
      </c>
      <c r="BQ64" s="7">
        <v>0.09</v>
      </c>
      <c r="BR64" s="7">
        <v>0.1</v>
      </c>
      <c r="BS64" s="7">
        <v>0.09</v>
      </c>
      <c r="BT64" s="7">
        <v>0.08</v>
      </c>
      <c r="BU64" s="7">
        <v>0.1</v>
      </c>
      <c r="BV64" s="7">
        <v>0.08</v>
      </c>
      <c r="BW64" s="7">
        <v>0.09</v>
      </c>
      <c r="BX64" s="7">
        <v>0.12</v>
      </c>
      <c r="BY64" s="7">
        <v>0.12</v>
      </c>
      <c r="BZ64" s="7">
        <v>0.11</v>
      </c>
    </row>
    <row r="65" spans="1:78" x14ac:dyDescent="0.25">
      <c r="A65" t="s">
        <v>51</v>
      </c>
      <c r="B65">
        <v>5270</v>
      </c>
      <c r="C65">
        <v>4529</v>
      </c>
      <c r="D65">
        <v>450</v>
      </c>
      <c r="E65">
        <v>291</v>
      </c>
      <c r="F65">
        <v>1035</v>
      </c>
      <c r="G65">
        <v>2777</v>
      </c>
      <c r="H65">
        <v>1459</v>
      </c>
      <c r="I65">
        <v>1273</v>
      </c>
      <c r="J65">
        <v>1700</v>
      </c>
      <c r="K65">
        <v>1074</v>
      </c>
      <c r="L65">
        <v>1224</v>
      </c>
      <c r="M65">
        <v>1399</v>
      </c>
      <c r="N65">
        <v>3120</v>
      </c>
      <c r="O65">
        <v>578</v>
      </c>
      <c r="P65">
        <v>174</v>
      </c>
      <c r="Q65">
        <v>799</v>
      </c>
      <c r="R65">
        <v>4472</v>
      </c>
      <c r="S65">
        <v>3306</v>
      </c>
      <c r="T65">
        <v>1043</v>
      </c>
      <c r="U65">
        <v>845</v>
      </c>
      <c r="V65">
        <v>3963</v>
      </c>
      <c r="W65">
        <v>514</v>
      </c>
      <c r="X65">
        <v>730</v>
      </c>
      <c r="Y65">
        <v>0</v>
      </c>
      <c r="Z65">
        <v>5270</v>
      </c>
      <c r="AA65">
        <v>5254</v>
      </c>
      <c r="AB65">
        <v>5254</v>
      </c>
      <c r="AC65">
        <v>456</v>
      </c>
      <c r="AD65">
        <v>4300</v>
      </c>
      <c r="AE65">
        <v>451</v>
      </c>
      <c r="AF65">
        <v>4122</v>
      </c>
      <c r="AG65">
        <v>829</v>
      </c>
      <c r="AH65">
        <v>39</v>
      </c>
      <c r="AI65">
        <v>3883</v>
      </c>
      <c r="AJ65">
        <v>470</v>
      </c>
      <c r="AK65">
        <v>849</v>
      </c>
      <c r="AL65">
        <v>2109</v>
      </c>
      <c r="AM65">
        <v>2454</v>
      </c>
      <c r="AN65">
        <v>59</v>
      </c>
      <c r="AO65">
        <v>627</v>
      </c>
      <c r="AP65">
        <v>512</v>
      </c>
      <c r="AQ65">
        <v>496</v>
      </c>
      <c r="AR65">
        <v>474</v>
      </c>
      <c r="AS65">
        <v>284</v>
      </c>
      <c r="AT65">
        <v>497</v>
      </c>
      <c r="AU65">
        <v>328</v>
      </c>
      <c r="AV65">
        <v>474</v>
      </c>
      <c r="AW65">
        <v>100</v>
      </c>
      <c r="AX65">
        <v>344</v>
      </c>
      <c r="AY65">
        <v>492</v>
      </c>
      <c r="AZ65">
        <v>364</v>
      </c>
      <c r="BA65">
        <v>255</v>
      </c>
      <c r="BB65">
        <v>348</v>
      </c>
      <c r="BC65">
        <v>281</v>
      </c>
      <c r="BD65">
        <v>22</v>
      </c>
      <c r="BE65">
        <v>809</v>
      </c>
      <c r="BF65">
        <v>4461</v>
      </c>
      <c r="BG65">
        <v>3006</v>
      </c>
      <c r="BH65">
        <v>2264</v>
      </c>
      <c r="BI65">
        <v>1196</v>
      </c>
      <c r="BJ65">
        <v>791</v>
      </c>
      <c r="BK65">
        <v>693</v>
      </c>
      <c r="BL65">
        <v>173</v>
      </c>
      <c r="BM65">
        <v>785</v>
      </c>
      <c r="BN65">
        <v>1510</v>
      </c>
      <c r="BO65">
        <v>1896</v>
      </c>
      <c r="BP65">
        <v>1080</v>
      </c>
      <c r="BQ65">
        <v>918</v>
      </c>
      <c r="BR65">
        <v>1417</v>
      </c>
      <c r="BS65">
        <v>1385</v>
      </c>
      <c r="BT65">
        <v>413</v>
      </c>
      <c r="BU65">
        <v>483</v>
      </c>
      <c r="BV65">
        <v>271</v>
      </c>
      <c r="BW65">
        <v>692</v>
      </c>
      <c r="BX65">
        <v>3522</v>
      </c>
      <c r="BY65">
        <v>3537</v>
      </c>
      <c r="BZ65">
        <v>3105</v>
      </c>
    </row>
    <row r="66" spans="1:78" x14ac:dyDescent="0.25">
      <c r="B66" s="7">
        <v>0.88</v>
      </c>
      <c r="C66" s="7">
        <v>0.89</v>
      </c>
      <c r="D66" s="7">
        <v>0.8</v>
      </c>
      <c r="E66" s="7">
        <v>0.82</v>
      </c>
      <c r="F66" s="7">
        <v>0.88</v>
      </c>
      <c r="G66" s="7">
        <v>0.89</v>
      </c>
      <c r="H66" s="7">
        <v>0.85</v>
      </c>
      <c r="I66" s="7">
        <v>0.88</v>
      </c>
      <c r="J66" s="7">
        <v>0.9</v>
      </c>
      <c r="K66" s="7">
        <v>0.87</v>
      </c>
      <c r="L66" s="7">
        <v>0.87</v>
      </c>
      <c r="M66" s="7">
        <v>0.84</v>
      </c>
      <c r="N66" s="7">
        <v>0.89</v>
      </c>
      <c r="O66" s="7">
        <v>0.9</v>
      </c>
      <c r="P66" s="7">
        <v>0.89</v>
      </c>
      <c r="Q66" s="7">
        <v>0.84</v>
      </c>
      <c r="R66" s="7">
        <v>0.89</v>
      </c>
      <c r="S66" s="7">
        <v>0.9</v>
      </c>
      <c r="T66" s="7">
        <v>0.85</v>
      </c>
      <c r="U66" s="7">
        <v>0.87</v>
      </c>
      <c r="V66" s="7">
        <v>0.89</v>
      </c>
      <c r="W66" s="7">
        <v>0.85</v>
      </c>
      <c r="X66" s="7">
        <v>0.84</v>
      </c>
      <c r="Y66" t="s">
        <v>108</v>
      </c>
      <c r="Z66" s="7">
        <v>1</v>
      </c>
      <c r="AA66" s="7">
        <v>0.88</v>
      </c>
      <c r="AB66" s="7">
        <v>1</v>
      </c>
      <c r="AC66" s="7">
        <v>0.64</v>
      </c>
      <c r="AD66" s="7">
        <v>0.92</v>
      </c>
      <c r="AE66" s="7">
        <v>0.86</v>
      </c>
      <c r="AF66" s="7">
        <v>0.88</v>
      </c>
      <c r="AG66" s="7">
        <v>0.9</v>
      </c>
      <c r="AH66" s="7">
        <v>1</v>
      </c>
      <c r="AI66" s="7">
        <v>0.89</v>
      </c>
      <c r="AJ66" s="7">
        <v>0.86</v>
      </c>
      <c r="AK66" s="7">
        <v>0.87</v>
      </c>
      <c r="AL66" s="7">
        <v>0.89</v>
      </c>
      <c r="AM66" s="7">
        <v>0.86</v>
      </c>
      <c r="AN66" s="7">
        <v>1</v>
      </c>
      <c r="AO66" s="7">
        <v>0.89</v>
      </c>
      <c r="AP66" s="7">
        <v>0.87</v>
      </c>
      <c r="AQ66" s="7">
        <v>0.87</v>
      </c>
      <c r="AR66" s="7">
        <v>0.87</v>
      </c>
      <c r="AS66" s="7">
        <v>0.89</v>
      </c>
      <c r="AT66" s="7">
        <v>0.9</v>
      </c>
      <c r="AU66" s="7">
        <v>0.94</v>
      </c>
      <c r="AV66" s="7">
        <v>0.97</v>
      </c>
      <c r="AW66" s="7">
        <v>0.7</v>
      </c>
      <c r="AX66" s="7">
        <v>0.84</v>
      </c>
      <c r="AY66" s="7">
        <v>0.92</v>
      </c>
      <c r="AZ66" s="7">
        <v>0.88</v>
      </c>
      <c r="BA66" s="7">
        <v>0.87</v>
      </c>
      <c r="BB66" s="7">
        <v>0.79</v>
      </c>
      <c r="BC66" s="7">
        <v>0.9</v>
      </c>
      <c r="BD66" s="7">
        <v>0.84</v>
      </c>
      <c r="BE66" s="7">
        <v>0.9</v>
      </c>
      <c r="BF66" s="7">
        <v>0.88</v>
      </c>
      <c r="BG66" s="7">
        <v>0.91</v>
      </c>
      <c r="BH66" s="7">
        <v>0.84</v>
      </c>
      <c r="BI66" s="7">
        <v>0.92</v>
      </c>
      <c r="BJ66" s="7">
        <v>0.91</v>
      </c>
      <c r="BK66" s="7">
        <v>0.9</v>
      </c>
      <c r="BL66" s="7">
        <v>0.87</v>
      </c>
      <c r="BM66" s="7">
        <v>0.89</v>
      </c>
      <c r="BN66" s="7">
        <v>0.9</v>
      </c>
      <c r="BO66" s="7">
        <v>0.88</v>
      </c>
      <c r="BP66" s="7">
        <v>0.86</v>
      </c>
      <c r="BQ66" s="7">
        <v>0.91</v>
      </c>
      <c r="BR66" s="7">
        <v>0.9</v>
      </c>
      <c r="BS66" s="7">
        <v>0.91</v>
      </c>
      <c r="BT66" s="7">
        <v>0.92</v>
      </c>
      <c r="BU66" s="7">
        <v>0.9</v>
      </c>
      <c r="BV66" s="7">
        <v>0.92</v>
      </c>
      <c r="BW66" s="7">
        <v>0.91</v>
      </c>
      <c r="BX66" s="7">
        <v>0.88</v>
      </c>
      <c r="BY66" s="7">
        <v>0.88</v>
      </c>
      <c r="BZ66" s="7">
        <v>0.89</v>
      </c>
    </row>
    <row r="67" spans="1:78" x14ac:dyDescent="0.25">
      <c r="A67" t="s">
        <v>52</v>
      </c>
      <c r="B67">
        <v>5970</v>
      </c>
      <c r="C67">
        <v>5060</v>
      </c>
      <c r="D67">
        <v>556</v>
      </c>
      <c r="E67">
        <v>354</v>
      </c>
      <c r="F67">
        <v>1163</v>
      </c>
      <c r="G67">
        <v>3104</v>
      </c>
      <c r="H67">
        <v>1704</v>
      </c>
      <c r="I67">
        <v>1452</v>
      </c>
      <c r="J67">
        <v>1889</v>
      </c>
      <c r="K67">
        <v>1224</v>
      </c>
      <c r="L67">
        <v>1406</v>
      </c>
      <c r="M67">
        <v>1651</v>
      </c>
      <c r="N67">
        <v>3485</v>
      </c>
      <c r="O67">
        <v>640</v>
      </c>
      <c r="P67">
        <v>194</v>
      </c>
      <c r="Q67">
        <v>948</v>
      </c>
      <c r="R67">
        <v>5023</v>
      </c>
      <c r="S67">
        <v>3682</v>
      </c>
      <c r="T67">
        <v>1230</v>
      </c>
      <c r="U67">
        <v>969</v>
      </c>
      <c r="V67">
        <v>4429</v>
      </c>
      <c r="W67">
        <v>607</v>
      </c>
      <c r="X67">
        <v>864</v>
      </c>
      <c r="Y67">
        <v>717</v>
      </c>
      <c r="Z67">
        <v>5254</v>
      </c>
      <c r="AA67">
        <v>5970</v>
      </c>
      <c r="AB67">
        <v>5254</v>
      </c>
      <c r="AC67">
        <v>716</v>
      </c>
      <c r="AD67">
        <v>4681</v>
      </c>
      <c r="AE67">
        <v>523</v>
      </c>
      <c r="AF67">
        <v>4682</v>
      </c>
      <c r="AG67">
        <v>918</v>
      </c>
      <c r="AH67">
        <v>39</v>
      </c>
      <c r="AI67">
        <v>4344</v>
      </c>
      <c r="AJ67">
        <v>547</v>
      </c>
      <c r="AK67">
        <v>975</v>
      </c>
      <c r="AL67">
        <v>2356</v>
      </c>
      <c r="AM67">
        <v>2833</v>
      </c>
      <c r="AN67">
        <v>59</v>
      </c>
      <c r="AO67">
        <v>699</v>
      </c>
      <c r="AP67">
        <v>589</v>
      </c>
      <c r="AQ67">
        <v>566</v>
      </c>
      <c r="AR67">
        <v>543</v>
      </c>
      <c r="AS67">
        <v>317</v>
      </c>
      <c r="AT67">
        <v>554</v>
      </c>
      <c r="AU67">
        <v>348</v>
      </c>
      <c r="AV67">
        <v>490</v>
      </c>
      <c r="AW67">
        <v>142</v>
      </c>
      <c r="AX67">
        <v>407</v>
      </c>
      <c r="AY67">
        <v>532</v>
      </c>
      <c r="AZ67">
        <v>413</v>
      </c>
      <c r="BA67">
        <v>293</v>
      </c>
      <c r="BB67">
        <v>441</v>
      </c>
      <c r="BC67">
        <v>311</v>
      </c>
      <c r="BD67">
        <v>26</v>
      </c>
      <c r="BE67">
        <v>898</v>
      </c>
      <c r="BF67">
        <v>5072</v>
      </c>
      <c r="BG67">
        <v>3294</v>
      </c>
      <c r="BH67">
        <v>2677</v>
      </c>
      <c r="BI67">
        <v>1301</v>
      </c>
      <c r="BJ67">
        <v>866</v>
      </c>
      <c r="BK67">
        <v>767</v>
      </c>
      <c r="BL67">
        <v>199</v>
      </c>
      <c r="BM67">
        <v>882</v>
      </c>
      <c r="BN67">
        <v>1680</v>
      </c>
      <c r="BO67">
        <v>2157</v>
      </c>
      <c r="BP67">
        <v>1251</v>
      </c>
      <c r="BQ67">
        <v>1006</v>
      </c>
      <c r="BR67">
        <v>1570</v>
      </c>
      <c r="BS67">
        <v>1524</v>
      </c>
      <c r="BT67">
        <v>450</v>
      </c>
      <c r="BU67">
        <v>535</v>
      </c>
      <c r="BV67">
        <v>295</v>
      </c>
      <c r="BW67">
        <v>756</v>
      </c>
      <c r="BX67">
        <v>3992</v>
      </c>
      <c r="BY67">
        <v>4010</v>
      </c>
      <c r="BZ67">
        <v>3496</v>
      </c>
    </row>
    <row r="68" spans="1:78" x14ac:dyDescent="0.25">
      <c r="B68" s="7">
        <v>1</v>
      </c>
      <c r="C68" s="7">
        <v>1</v>
      </c>
      <c r="D68" s="7">
        <v>0.99</v>
      </c>
      <c r="E68" s="7">
        <v>1</v>
      </c>
      <c r="F68" s="7">
        <v>0.99</v>
      </c>
      <c r="G68" s="7">
        <v>1</v>
      </c>
      <c r="H68" s="7">
        <v>1</v>
      </c>
      <c r="I68" s="7">
        <v>1</v>
      </c>
      <c r="J68" s="7">
        <v>1</v>
      </c>
      <c r="K68" s="7">
        <v>1</v>
      </c>
      <c r="L68" s="7">
        <v>1</v>
      </c>
      <c r="M68" s="7">
        <v>1</v>
      </c>
      <c r="N68" s="7">
        <v>1</v>
      </c>
      <c r="O68" s="7">
        <v>1</v>
      </c>
      <c r="P68" s="7">
        <v>1</v>
      </c>
      <c r="Q68" s="7">
        <v>1</v>
      </c>
      <c r="R68" s="7">
        <v>1</v>
      </c>
      <c r="S68" s="7">
        <v>1</v>
      </c>
      <c r="T68" s="7">
        <v>1</v>
      </c>
      <c r="U68" s="7">
        <v>0.99</v>
      </c>
      <c r="V68" s="7">
        <v>1</v>
      </c>
      <c r="W68" s="7">
        <v>1</v>
      </c>
      <c r="X68" s="7">
        <v>0.99</v>
      </c>
      <c r="Y68" s="7">
        <v>1</v>
      </c>
      <c r="Z68" s="7">
        <v>1</v>
      </c>
      <c r="AA68" s="7">
        <v>1</v>
      </c>
      <c r="AB68" s="7">
        <v>1</v>
      </c>
      <c r="AC68" s="7">
        <v>1</v>
      </c>
      <c r="AD68" s="7">
        <v>1</v>
      </c>
      <c r="AE68" s="7">
        <v>1</v>
      </c>
      <c r="AF68" s="7">
        <v>1</v>
      </c>
      <c r="AG68" s="7">
        <v>1</v>
      </c>
      <c r="AH68" s="7">
        <v>1</v>
      </c>
      <c r="AI68" s="7">
        <v>1</v>
      </c>
      <c r="AJ68" s="7">
        <v>1</v>
      </c>
      <c r="AK68" s="7">
        <v>0.99</v>
      </c>
      <c r="AL68" s="7">
        <v>1</v>
      </c>
      <c r="AM68" s="7">
        <v>1</v>
      </c>
      <c r="AN68" s="7">
        <v>1</v>
      </c>
      <c r="AO68" s="7">
        <v>1</v>
      </c>
      <c r="AP68" s="7">
        <v>1</v>
      </c>
      <c r="AQ68" s="7">
        <v>1</v>
      </c>
      <c r="AR68" s="7">
        <v>0.99</v>
      </c>
      <c r="AS68" s="7">
        <v>1</v>
      </c>
      <c r="AT68" s="7">
        <v>1</v>
      </c>
      <c r="AU68" s="7">
        <v>1</v>
      </c>
      <c r="AV68" s="7">
        <v>1</v>
      </c>
      <c r="AW68" s="7">
        <v>0.99</v>
      </c>
      <c r="AX68" s="7">
        <v>0.99</v>
      </c>
      <c r="AY68" s="7">
        <v>1</v>
      </c>
      <c r="AZ68" s="7">
        <v>1</v>
      </c>
      <c r="BA68" s="7">
        <v>1</v>
      </c>
      <c r="BB68" s="7">
        <v>1</v>
      </c>
      <c r="BC68" s="7">
        <v>1</v>
      </c>
      <c r="BD68" s="7">
        <v>1</v>
      </c>
      <c r="BE68" s="7">
        <v>1</v>
      </c>
      <c r="BF68" s="7">
        <v>1</v>
      </c>
      <c r="BG68" s="7">
        <v>1</v>
      </c>
      <c r="BH68" s="7">
        <v>1</v>
      </c>
      <c r="BI68" s="7">
        <v>1</v>
      </c>
      <c r="BJ68" s="7">
        <v>1</v>
      </c>
      <c r="BK68" s="7">
        <v>1</v>
      </c>
      <c r="BL68" s="7">
        <v>1</v>
      </c>
      <c r="BM68" s="7">
        <v>1</v>
      </c>
      <c r="BN68" s="7">
        <v>1</v>
      </c>
      <c r="BO68" s="7">
        <v>1</v>
      </c>
      <c r="BP68" s="7">
        <v>0.99</v>
      </c>
      <c r="BQ68" s="7">
        <v>1</v>
      </c>
      <c r="BR68" s="7">
        <v>1</v>
      </c>
      <c r="BS68" s="7">
        <v>1</v>
      </c>
      <c r="BT68" s="7">
        <v>1</v>
      </c>
      <c r="BU68" s="7">
        <v>1</v>
      </c>
      <c r="BV68" s="7">
        <v>1</v>
      </c>
      <c r="BW68" s="7">
        <v>1</v>
      </c>
      <c r="BX68" s="7">
        <v>1</v>
      </c>
      <c r="BY68" s="7">
        <v>1</v>
      </c>
      <c r="BZ68" s="7">
        <v>1</v>
      </c>
    </row>
    <row r="69" spans="1:78" x14ac:dyDescent="0.25">
      <c r="A69" t="s">
        <v>53</v>
      </c>
      <c r="B69">
        <v>5254</v>
      </c>
      <c r="C69">
        <v>4517</v>
      </c>
      <c r="D69">
        <v>446</v>
      </c>
      <c r="E69">
        <v>290</v>
      </c>
      <c r="F69">
        <v>1026</v>
      </c>
      <c r="G69">
        <v>2773</v>
      </c>
      <c r="H69">
        <v>1455</v>
      </c>
      <c r="I69">
        <v>1271</v>
      </c>
      <c r="J69">
        <v>1694</v>
      </c>
      <c r="K69">
        <v>1070</v>
      </c>
      <c r="L69">
        <v>1219</v>
      </c>
      <c r="M69">
        <v>1393</v>
      </c>
      <c r="N69">
        <v>3111</v>
      </c>
      <c r="O69">
        <v>576</v>
      </c>
      <c r="P69">
        <v>174</v>
      </c>
      <c r="Q69">
        <v>798</v>
      </c>
      <c r="R69">
        <v>4456</v>
      </c>
      <c r="S69">
        <v>3298</v>
      </c>
      <c r="T69">
        <v>1041</v>
      </c>
      <c r="U69">
        <v>839</v>
      </c>
      <c r="V69">
        <v>3952</v>
      </c>
      <c r="W69">
        <v>513</v>
      </c>
      <c r="X69">
        <v>726</v>
      </c>
      <c r="Y69">
        <v>0</v>
      </c>
      <c r="Z69">
        <v>5254</v>
      </c>
      <c r="AA69">
        <v>5254</v>
      </c>
      <c r="AB69">
        <v>5254</v>
      </c>
      <c r="AC69">
        <v>456</v>
      </c>
      <c r="AD69">
        <v>4300</v>
      </c>
      <c r="AE69">
        <v>451</v>
      </c>
      <c r="AF69">
        <v>4108</v>
      </c>
      <c r="AG69">
        <v>828</v>
      </c>
      <c r="AH69">
        <v>39</v>
      </c>
      <c r="AI69">
        <v>3876</v>
      </c>
      <c r="AJ69">
        <v>468</v>
      </c>
      <c r="AK69">
        <v>843</v>
      </c>
      <c r="AL69">
        <v>2102</v>
      </c>
      <c r="AM69">
        <v>2446</v>
      </c>
      <c r="AN69">
        <v>59</v>
      </c>
      <c r="AO69">
        <v>625</v>
      </c>
      <c r="AP69">
        <v>511</v>
      </c>
      <c r="AQ69">
        <v>495</v>
      </c>
      <c r="AR69">
        <v>471</v>
      </c>
      <c r="AS69">
        <v>283</v>
      </c>
      <c r="AT69">
        <v>496</v>
      </c>
      <c r="AU69">
        <v>327</v>
      </c>
      <c r="AV69">
        <v>474</v>
      </c>
      <c r="AW69">
        <v>99</v>
      </c>
      <c r="AX69">
        <v>341</v>
      </c>
      <c r="AY69">
        <v>490</v>
      </c>
      <c r="AZ69">
        <v>363</v>
      </c>
      <c r="BA69">
        <v>254</v>
      </c>
      <c r="BB69">
        <v>348</v>
      </c>
      <c r="BC69">
        <v>279</v>
      </c>
      <c r="BD69">
        <v>22</v>
      </c>
      <c r="BE69">
        <v>808</v>
      </c>
      <c r="BF69">
        <v>4446</v>
      </c>
      <c r="BG69">
        <v>3002</v>
      </c>
      <c r="BH69">
        <v>2252</v>
      </c>
      <c r="BI69">
        <v>1196</v>
      </c>
      <c r="BJ69">
        <v>790</v>
      </c>
      <c r="BK69">
        <v>692</v>
      </c>
      <c r="BL69">
        <v>173</v>
      </c>
      <c r="BM69">
        <v>783</v>
      </c>
      <c r="BN69">
        <v>1509</v>
      </c>
      <c r="BO69">
        <v>1888</v>
      </c>
      <c r="BP69">
        <v>1074</v>
      </c>
      <c r="BQ69">
        <v>917</v>
      </c>
      <c r="BR69">
        <v>1415</v>
      </c>
      <c r="BS69">
        <v>1384</v>
      </c>
      <c r="BT69">
        <v>413</v>
      </c>
      <c r="BU69">
        <v>481</v>
      </c>
      <c r="BV69">
        <v>270</v>
      </c>
      <c r="BW69">
        <v>692</v>
      </c>
      <c r="BX69">
        <v>3513</v>
      </c>
      <c r="BY69">
        <v>3527</v>
      </c>
      <c r="BZ69">
        <v>3097</v>
      </c>
    </row>
    <row r="70" spans="1:78" x14ac:dyDescent="0.25">
      <c r="B70" s="7">
        <v>0.88</v>
      </c>
      <c r="C70" s="7">
        <v>0.89</v>
      </c>
      <c r="D70" s="7">
        <v>0.8</v>
      </c>
      <c r="E70" s="7">
        <v>0.82</v>
      </c>
      <c r="F70" s="7">
        <v>0.88</v>
      </c>
      <c r="G70" s="7">
        <v>0.89</v>
      </c>
      <c r="H70" s="7">
        <v>0.85</v>
      </c>
      <c r="I70" s="7">
        <v>0.87</v>
      </c>
      <c r="J70" s="7">
        <v>0.89</v>
      </c>
      <c r="K70" s="7">
        <v>0.87</v>
      </c>
      <c r="L70" s="7">
        <v>0.86</v>
      </c>
      <c r="M70" s="7">
        <v>0.84</v>
      </c>
      <c r="N70" s="7">
        <v>0.89</v>
      </c>
      <c r="O70" s="7">
        <v>0.9</v>
      </c>
      <c r="P70" s="7">
        <v>0.89</v>
      </c>
      <c r="Q70" s="7">
        <v>0.84</v>
      </c>
      <c r="R70" s="7">
        <v>0.88</v>
      </c>
      <c r="S70" s="7">
        <v>0.89</v>
      </c>
      <c r="T70" s="7">
        <v>0.85</v>
      </c>
      <c r="U70" s="7">
        <v>0.86</v>
      </c>
      <c r="V70" s="7">
        <v>0.89</v>
      </c>
      <c r="W70" s="7">
        <v>0.84</v>
      </c>
      <c r="X70" s="7">
        <v>0.84</v>
      </c>
      <c r="Y70" t="s">
        <v>108</v>
      </c>
      <c r="Z70" s="7">
        <v>1</v>
      </c>
      <c r="AA70" s="7">
        <v>0.88</v>
      </c>
      <c r="AB70" s="7">
        <v>1</v>
      </c>
      <c r="AC70" s="7">
        <v>0.64</v>
      </c>
      <c r="AD70" s="7">
        <v>0.92</v>
      </c>
      <c r="AE70" s="7">
        <v>0.86</v>
      </c>
      <c r="AF70" s="7">
        <v>0.87</v>
      </c>
      <c r="AG70" s="7">
        <v>0.9</v>
      </c>
      <c r="AH70" s="7">
        <v>1</v>
      </c>
      <c r="AI70" s="7">
        <v>0.89</v>
      </c>
      <c r="AJ70" s="7">
        <v>0.85</v>
      </c>
      <c r="AK70" s="7">
        <v>0.86</v>
      </c>
      <c r="AL70" s="7">
        <v>0.89</v>
      </c>
      <c r="AM70" s="7">
        <v>0.86</v>
      </c>
      <c r="AN70" s="7">
        <v>1</v>
      </c>
      <c r="AO70" s="7">
        <v>0.89</v>
      </c>
      <c r="AP70" s="7">
        <v>0.87</v>
      </c>
      <c r="AQ70" s="7">
        <v>0.87</v>
      </c>
      <c r="AR70" s="7">
        <v>0.86</v>
      </c>
      <c r="AS70" s="7">
        <v>0.89</v>
      </c>
      <c r="AT70" s="7">
        <v>0.89</v>
      </c>
      <c r="AU70" s="7">
        <v>0.94</v>
      </c>
      <c r="AV70" s="7">
        <v>0.97</v>
      </c>
      <c r="AW70" s="7">
        <v>0.69</v>
      </c>
      <c r="AX70" s="7">
        <v>0.83</v>
      </c>
      <c r="AY70" s="7">
        <v>0.92</v>
      </c>
      <c r="AZ70" s="7">
        <v>0.88</v>
      </c>
      <c r="BA70" s="7">
        <v>0.86</v>
      </c>
      <c r="BB70" s="7">
        <v>0.79</v>
      </c>
      <c r="BC70" s="7">
        <v>0.89</v>
      </c>
      <c r="BD70" s="7">
        <v>0.84</v>
      </c>
      <c r="BE70" s="7">
        <v>0.9</v>
      </c>
      <c r="BF70" s="7">
        <v>0.87</v>
      </c>
      <c r="BG70" s="7">
        <v>0.91</v>
      </c>
      <c r="BH70" s="7">
        <v>0.84</v>
      </c>
      <c r="BI70" s="7">
        <v>0.92</v>
      </c>
      <c r="BJ70" s="7">
        <v>0.91</v>
      </c>
      <c r="BK70" s="7">
        <v>0.9</v>
      </c>
      <c r="BL70" s="7">
        <v>0.87</v>
      </c>
      <c r="BM70" s="7">
        <v>0.89</v>
      </c>
      <c r="BN70" s="7">
        <v>0.9</v>
      </c>
      <c r="BO70" s="7">
        <v>0.87</v>
      </c>
      <c r="BP70" s="7">
        <v>0.85</v>
      </c>
      <c r="BQ70" s="7">
        <v>0.91</v>
      </c>
      <c r="BR70" s="7">
        <v>0.9</v>
      </c>
      <c r="BS70" s="7">
        <v>0.91</v>
      </c>
      <c r="BT70" s="7">
        <v>0.92</v>
      </c>
      <c r="BU70" s="7">
        <v>0.9</v>
      </c>
      <c r="BV70" s="7">
        <v>0.91</v>
      </c>
      <c r="BW70" s="7">
        <v>0.91</v>
      </c>
      <c r="BX70" s="7">
        <v>0.88</v>
      </c>
      <c r="BY70" s="7">
        <v>0.88</v>
      </c>
      <c r="BZ70" s="7">
        <v>0.88</v>
      </c>
    </row>
    <row r="71" spans="1:78" x14ac:dyDescent="0.25">
      <c r="A71" t="s">
        <v>1115</v>
      </c>
    </row>
    <row r="72" spans="1:78" x14ac:dyDescent="0.25">
      <c r="A72" t="s">
        <v>54</v>
      </c>
      <c r="B72">
        <v>716</v>
      </c>
      <c r="C72">
        <v>634</v>
      </c>
      <c r="D72">
        <v>54</v>
      </c>
      <c r="E72">
        <v>29</v>
      </c>
      <c r="F72">
        <v>142</v>
      </c>
      <c r="G72">
        <v>378</v>
      </c>
      <c r="H72">
        <v>196</v>
      </c>
      <c r="I72">
        <v>186</v>
      </c>
      <c r="J72">
        <v>226</v>
      </c>
      <c r="K72">
        <v>172</v>
      </c>
      <c r="L72">
        <v>132</v>
      </c>
      <c r="M72">
        <v>202</v>
      </c>
      <c r="N72">
        <v>450</v>
      </c>
      <c r="O72">
        <v>36</v>
      </c>
      <c r="P72">
        <v>27</v>
      </c>
      <c r="Q72">
        <v>101</v>
      </c>
      <c r="R72">
        <v>615</v>
      </c>
      <c r="S72">
        <v>439</v>
      </c>
      <c r="T72">
        <v>180</v>
      </c>
      <c r="U72">
        <v>89</v>
      </c>
      <c r="V72">
        <v>550</v>
      </c>
      <c r="W72">
        <v>71</v>
      </c>
      <c r="X72">
        <v>88</v>
      </c>
      <c r="Y72">
        <v>259</v>
      </c>
      <c r="Z72">
        <v>456</v>
      </c>
      <c r="AA72">
        <v>716</v>
      </c>
      <c r="AB72">
        <v>456</v>
      </c>
      <c r="AC72">
        <v>716</v>
      </c>
      <c r="AD72">
        <v>0</v>
      </c>
      <c r="AE72">
        <v>0</v>
      </c>
      <c r="AF72">
        <v>556</v>
      </c>
      <c r="AG72">
        <v>120</v>
      </c>
      <c r="AH72">
        <v>6</v>
      </c>
      <c r="AI72">
        <v>517</v>
      </c>
      <c r="AJ72">
        <v>75</v>
      </c>
      <c r="AK72">
        <v>94</v>
      </c>
      <c r="AL72">
        <v>312</v>
      </c>
      <c r="AM72">
        <v>328</v>
      </c>
      <c r="AN72">
        <v>13</v>
      </c>
      <c r="AO72">
        <v>62</v>
      </c>
      <c r="AP72">
        <v>131</v>
      </c>
      <c r="AQ72">
        <v>145</v>
      </c>
      <c r="AR72">
        <v>39</v>
      </c>
      <c r="AS72">
        <v>27</v>
      </c>
      <c r="AT72">
        <v>66</v>
      </c>
      <c r="AU72">
        <v>6</v>
      </c>
      <c r="AV72">
        <v>26</v>
      </c>
      <c r="AW72">
        <v>24</v>
      </c>
      <c r="AX72">
        <v>30</v>
      </c>
      <c r="AY72">
        <v>97</v>
      </c>
      <c r="AZ72">
        <v>41</v>
      </c>
      <c r="BA72">
        <v>22</v>
      </c>
      <c r="BB72">
        <v>35</v>
      </c>
      <c r="BC72">
        <v>22</v>
      </c>
      <c r="BD72">
        <v>4</v>
      </c>
      <c r="BE72">
        <v>118</v>
      </c>
      <c r="BF72">
        <v>598</v>
      </c>
      <c r="BG72">
        <v>413</v>
      </c>
      <c r="BH72">
        <v>303</v>
      </c>
      <c r="BI72">
        <v>178</v>
      </c>
      <c r="BJ72">
        <v>100</v>
      </c>
      <c r="BK72">
        <v>89</v>
      </c>
      <c r="BL72">
        <v>30</v>
      </c>
      <c r="BM72">
        <v>135</v>
      </c>
      <c r="BN72">
        <v>237</v>
      </c>
      <c r="BO72">
        <v>248</v>
      </c>
      <c r="BP72">
        <v>96</v>
      </c>
      <c r="BQ72">
        <v>149</v>
      </c>
      <c r="BR72">
        <v>215</v>
      </c>
      <c r="BS72">
        <v>221</v>
      </c>
      <c r="BT72">
        <v>56</v>
      </c>
      <c r="BU72">
        <v>71</v>
      </c>
      <c r="BV72">
        <v>50</v>
      </c>
      <c r="BW72">
        <v>106</v>
      </c>
      <c r="BX72">
        <v>469</v>
      </c>
      <c r="BY72">
        <v>462</v>
      </c>
      <c r="BZ72">
        <v>397</v>
      </c>
    </row>
    <row r="73" spans="1:78" x14ac:dyDescent="0.25">
      <c r="B73" s="7">
        <v>0.12</v>
      </c>
      <c r="C73" s="7">
        <v>0.12</v>
      </c>
      <c r="D73" s="7">
        <v>0.1</v>
      </c>
      <c r="E73" s="7">
        <v>0.08</v>
      </c>
      <c r="F73" s="7">
        <v>0.12</v>
      </c>
      <c r="G73" s="7">
        <v>0.12</v>
      </c>
      <c r="H73" s="7">
        <v>0.11</v>
      </c>
      <c r="I73" s="7">
        <v>0.13</v>
      </c>
      <c r="J73" s="7">
        <v>0.12</v>
      </c>
      <c r="K73" s="7">
        <v>0.14000000000000001</v>
      </c>
      <c r="L73" s="7">
        <v>0.09</v>
      </c>
      <c r="M73" s="7">
        <v>0.12</v>
      </c>
      <c r="N73" s="7">
        <v>0.13</v>
      </c>
      <c r="O73" s="7">
        <v>0.06</v>
      </c>
      <c r="P73" s="7">
        <v>0.14000000000000001</v>
      </c>
      <c r="Q73" s="7">
        <v>0.11</v>
      </c>
      <c r="R73" s="7">
        <v>0.12</v>
      </c>
      <c r="S73" s="7">
        <v>0.12</v>
      </c>
      <c r="T73" s="7">
        <v>0.15</v>
      </c>
      <c r="U73" s="7">
        <v>0.09</v>
      </c>
      <c r="V73" s="7">
        <v>0.12</v>
      </c>
      <c r="W73" s="7">
        <v>0.12</v>
      </c>
      <c r="X73" s="7">
        <v>0.1</v>
      </c>
      <c r="Y73" s="7">
        <v>0.36</v>
      </c>
      <c r="Z73" s="7">
        <v>0.09</v>
      </c>
      <c r="AA73" s="7">
        <v>0.12</v>
      </c>
      <c r="AB73" s="7">
        <v>0.09</v>
      </c>
      <c r="AC73" s="7">
        <v>1</v>
      </c>
      <c r="AD73" t="s">
        <v>108</v>
      </c>
      <c r="AE73" t="s">
        <v>108</v>
      </c>
      <c r="AF73" s="7">
        <v>0.12</v>
      </c>
      <c r="AG73" s="7">
        <v>0.13</v>
      </c>
      <c r="AH73" s="7">
        <v>0.16</v>
      </c>
      <c r="AI73" s="7">
        <v>0.12</v>
      </c>
      <c r="AJ73" s="7">
        <v>0.14000000000000001</v>
      </c>
      <c r="AK73" s="7">
        <v>0.1</v>
      </c>
      <c r="AL73" s="7">
        <v>0.13</v>
      </c>
      <c r="AM73" s="7">
        <v>0.12</v>
      </c>
      <c r="AN73" s="7">
        <v>0.22</v>
      </c>
      <c r="AO73" s="7">
        <v>0.09</v>
      </c>
      <c r="AP73" s="7">
        <v>0.22</v>
      </c>
      <c r="AQ73" s="7">
        <v>0.26</v>
      </c>
      <c r="AR73" s="7">
        <v>7.0000000000000007E-2</v>
      </c>
      <c r="AS73" s="7">
        <v>0.09</v>
      </c>
      <c r="AT73" s="7">
        <v>0.12</v>
      </c>
      <c r="AU73" s="7">
        <v>0.02</v>
      </c>
      <c r="AV73" s="7">
        <v>0.05</v>
      </c>
      <c r="AW73" s="7">
        <v>0.17</v>
      </c>
      <c r="AX73" s="7">
        <v>7.0000000000000007E-2</v>
      </c>
      <c r="AY73" s="7">
        <v>0.18</v>
      </c>
      <c r="AZ73" s="7">
        <v>0.1</v>
      </c>
      <c r="BA73" s="7">
        <v>0.08</v>
      </c>
      <c r="BB73" s="7">
        <v>0.08</v>
      </c>
      <c r="BC73" s="7">
        <v>7.0000000000000007E-2</v>
      </c>
      <c r="BD73" s="7">
        <v>0.17</v>
      </c>
      <c r="BE73" s="7">
        <v>0.13</v>
      </c>
      <c r="BF73" s="7">
        <v>0.12</v>
      </c>
      <c r="BG73" s="7">
        <v>0.13</v>
      </c>
      <c r="BH73" s="7">
        <v>0.11</v>
      </c>
      <c r="BI73" s="7">
        <v>0.14000000000000001</v>
      </c>
      <c r="BJ73" s="7">
        <v>0.12</v>
      </c>
      <c r="BK73" s="7">
        <v>0.12</v>
      </c>
      <c r="BL73" s="7">
        <v>0.15</v>
      </c>
      <c r="BM73" s="7">
        <v>0.15</v>
      </c>
      <c r="BN73" s="7">
        <v>0.14000000000000001</v>
      </c>
      <c r="BO73" s="7">
        <v>0.11</v>
      </c>
      <c r="BP73" s="7">
        <v>0.08</v>
      </c>
      <c r="BQ73" s="7">
        <v>0.15</v>
      </c>
      <c r="BR73" s="7">
        <v>0.14000000000000001</v>
      </c>
      <c r="BS73" s="7">
        <v>0.14000000000000001</v>
      </c>
      <c r="BT73" s="7">
        <v>0.12</v>
      </c>
      <c r="BU73" s="7">
        <v>0.13</v>
      </c>
      <c r="BV73" s="7">
        <v>0.17</v>
      </c>
      <c r="BW73" s="7">
        <v>0.14000000000000001</v>
      </c>
      <c r="BX73" s="7">
        <v>0.12</v>
      </c>
      <c r="BY73" s="7">
        <v>0.11</v>
      </c>
      <c r="BZ73" s="7">
        <v>0.11</v>
      </c>
    </row>
    <row r="74" spans="1:78" x14ac:dyDescent="0.25">
      <c r="A74" t="s">
        <v>55</v>
      </c>
      <c r="B74">
        <v>4681</v>
      </c>
      <c r="C74">
        <v>3968</v>
      </c>
      <c r="D74">
        <v>438</v>
      </c>
      <c r="E74">
        <v>275</v>
      </c>
      <c r="F74">
        <v>862</v>
      </c>
      <c r="G74">
        <v>2443</v>
      </c>
      <c r="H74">
        <v>1376</v>
      </c>
      <c r="I74">
        <v>1172</v>
      </c>
      <c r="J74">
        <v>1474</v>
      </c>
      <c r="K74">
        <v>931</v>
      </c>
      <c r="L74">
        <v>1103</v>
      </c>
      <c r="M74">
        <v>1275</v>
      </c>
      <c r="N74">
        <v>2783</v>
      </c>
      <c r="O74">
        <v>492</v>
      </c>
      <c r="P74">
        <v>131</v>
      </c>
      <c r="Q74">
        <v>763</v>
      </c>
      <c r="R74">
        <v>3917</v>
      </c>
      <c r="S74">
        <v>2997</v>
      </c>
      <c r="T74">
        <v>882</v>
      </c>
      <c r="U74">
        <v>732</v>
      </c>
      <c r="V74">
        <v>3471</v>
      </c>
      <c r="W74">
        <v>492</v>
      </c>
      <c r="X74">
        <v>677</v>
      </c>
      <c r="Y74">
        <v>380</v>
      </c>
      <c r="Z74">
        <v>4300</v>
      </c>
      <c r="AA74">
        <v>4681</v>
      </c>
      <c r="AB74">
        <v>4300</v>
      </c>
      <c r="AC74">
        <v>0</v>
      </c>
      <c r="AD74">
        <v>4681</v>
      </c>
      <c r="AE74">
        <v>0</v>
      </c>
      <c r="AF74">
        <v>3698</v>
      </c>
      <c r="AG74">
        <v>738</v>
      </c>
      <c r="AH74">
        <v>28</v>
      </c>
      <c r="AI74">
        <v>3473</v>
      </c>
      <c r="AJ74">
        <v>416</v>
      </c>
      <c r="AK74">
        <v>738</v>
      </c>
      <c r="AL74">
        <v>1894</v>
      </c>
      <c r="AM74">
        <v>2297</v>
      </c>
      <c r="AN74">
        <v>39</v>
      </c>
      <c r="AO74">
        <v>446</v>
      </c>
      <c r="AP74">
        <v>405</v>
      </c>
      <c r="AQ74">
        <v>383</v>
      </c>
      <c r="AR74">
        <v>388</v>
      </c>
      <c r="AS74">
        <v>266</v>
      </c>
      <c r="AT74">
        <v>452</v>
      </c>
      <c r="AU74">
        <v>318</v>
      </c>
      <c r="AV74">
        <v>417</v>
      </c>
      <c r="AW74">
        <v>104</v>
      </c>
      <c r="AX74">
        <v>327</v>
      </c>
      <c r="AY74">
        <v>389</v>
      </c>
      <c r="AZ74">
        <v>349</v>
      </c>
      <c r="BA74">
        <v>221</v>
      </c>
      <c r="BB74">
        <v>373</v>
      </c>
      <c r="BC74">
        <v>268</v>
      </c>
      <c r="BD74">
        <v>20</v>
      </c>
      <c r="BE74">
        <v>704</v>
      </c>
      <c r="BF74">
        <v>3976</v>
      </c>
      <c r="BG74">
        <v>2661</v>
      </c>
      <c r="BH74">
        <v>2020</v>
      </c>
      <c r="BI74">
        <v>1050</v>
      </c>
      <c r="BJ74">
        <v>706</v>
      </c>
      <c r="BK74">
        <v>619</v>
      </c>
      <c r="BL74">
        <v>160</v>
      </c>
      <c r="BM74">
        <v>717</v>
      </c>
      <c r="BN74">
        <v>1345</v>
      </c>
      <c r="BO74">
        <v>1708</v>
      </c>
      <c r="BP74">
        <v>911</v>
      </c>
      <c r="BQ74">
        <v>816</v>
      </c>
      <c r="BR74">
        <v>1287</v>
      </c>
      <c r="BS74">
        <v>1239</v>
      </c>
      <c r="BT74">
        <v>346</v>
      </c>
      <c r="BU74">
        <v>433</v>
      </c>
      <c r="BV74">
        <v>236</v>
      </c>
      <c r="BW74">
        <v>619</v>
      </c>
      <c r="BX74">
        <v>3193</v>
      </c>
      <c r="BY74">
        <v>3219</v>
      </c>
      <c r="BZ74">
        <v>2809</v>
      </c>
    </row>
    <row r="75" spans="1:78" x14ac:dyDescent="0.25">
      <c r="B75" s="7">
        <v>0.78</v>
      </c>
      <c r="C75" s="7">
        <v>0.78</v>
      </c>
      <c r="D75" s="7">
        <v>0.78</v>
      </c>
      <c r="E75" s="7">
        <v>0.78</v>
      </c>
      <c r="F75" s="7">
        <v>0.74</v>
      </c>
      <c r="G75" s="7">
        <v>0.79</v>
      </c>
      <c r="H75" s="7">
        <v>0.81</v>
      </c>
      <c r="I75" s="7">
        <v>0.81</v>
      </c>
      <c r="J75" s="7">
        <v>0.78</v>
      </c>
      <c r="K75" s="7">
        <v>0.76</v>
      </c>
      <c r="L75" s="7">
        <v>0.78</v>
      </c>
      <c r="M75" s="7">
        <v>0.77</v>
      </c>
      <c r="N75" s="7">
        <v>0.8</v>
      </c>
      <c r="O75" s="7">
        <v>0.77</v>
      </c>
      <c r="P75" s="7">
        <v>0.67</v>
      </c>
      <c r="Q75" s="7">
        <v>0.8</v>
      </c>
      <c r="R75" s="7">
        <v>0.78</v>
      </c>
      <c r="S75" s="7">
        <v>0.81</v>
      </c>
      <c r="T75" s="7">
        <v>0.72</v>
      </c>
      <c r="U75" s="7">
        <v>0.75</v>
      </c>
      <c r="V75" s="7">
        <v>0.78</v>
      </c>
      <c r="W75" s="7">
        <v>0.81</v>
      </c>
      <c r="X75" s="7">
        <v>0.78</v>
      </c>
      <c r="Y75" s="7">
        <v>0.53</v>
      </c>
      <c r="Z75" s="7">
        <v>0.82</v>
      </c>
      <c r="AA75" s="7">
        <v>0.78</v>
      </c>
      <c r="AB75" s="7">
        <v>0.82</v>
      </c>
      <c r="AC75" t="s">
        <v>108</v>
      </c>
      <c r="AD75" s="7">
        <v>1</v>
      </c>
      <c r="AE75" t="s">
        <v>108</v>
      </c>
      <c r="AF75" s="7">
        <v>0.79</v>
      </c>
      <c r="AG75" s="7">
        <v>0.8</v>
      </c>
      <c r="AH75" s="7">
        <v>0.72</v>
      </c>
      <c r="AI75" s="7">
        <v>0.8</v>
      </c>
      <c r="AJ75" s="7">
        <v>0.76</v>
      </c>
      <c r="AK75" s="7">
        <v>0.75</v>
      </c>
      <c r="AL75" s="7">
        <v>0.8</v>
      </c>
      <c r="AM75" s="7">
        <v>0.81</v>
      </c>
      <c r="AN75" s="7">
        <v>0.65</v>
      </c>
      <c r="AO75" s="7">
        <v>0.64</v>
      </c>
      <c r="AP75" s="7">
        <v>0.69</v>
      </c>
      <c r="AQ75" s="7">
        <v>0.68</v>
      </c>
      <c r="AR75" s="7">
        <v>0.71</v>
      </c>
      <c r="AS75" s="7">
        <v>0.84</v>
      </c>
      <c r="AT75" s="7">
        <v>0.81</v>
      </c>
      <c r="AU75" s="7">
        <v>0.91</v>
      </c>
      <c r="AV75" s="7">
        <v>0.85</v>
      </c>
      <c r="AW75" s="7">
        <v>0.72</v>
      </c>
      <c r="AX75" s="7">
        <v>0.8</v>
      </c>
      <c r="AY75" s="7">
        <v>0.73</v>
      </c>
      <c r="AZ75" s="7">
        <v>0.84</v>
      </c>
      <c r="BA75" s="7">
        <v>0.75</v>
      </c>
      <c r="BB75" s="7">
        <v>0.84</v>
      </c>
      <c r="BC75" s="7">
        <v>0.86</v>
      </c>
      <c r="BD75" s="7">
        <v>0.78</v>
      </c>
      <c r="BE75" s="7">
        <v>0.78</v>
      </c>
      <c r="BF75" s="7">
        <v>0.78</v>
      </c>
      <c r="BG75" s="7">
        <v>0.81</v>
      </c>
      <c r="BH75" s="7">
        <v>0.75</v>
      </c>
      <c r="BI75" s="7">
        <v>0.81</v>
      </c>
      <c r="BJ75" s="7">
        <v>0.81</v>
      </c>
      <c r="BK75" s="7">
        <v>0.81</v>
      </c>
      <c r="BL75" s="7">
        <v>0.81</v>
      </c>
      <c r="BM75" s="7">
        <v>0.81</v>
      </c>
      <c r="BN75" s="7">
        <v>0.8</v>
      </c>
      <c r="BO75" s="7">
        <v>0.79</v>
      </c>
      <c r="BP75" s="7">
        <v>0.72</v>
      </c>
      <c r="BQ75" s="7">
        <v>0.81</v>
      </c>
      <c r="BR75" s="7">
        <v>0.82</v>
      </c>
      <c r="BS75" s="7">
        <v>0.81</v>
      </c>
      <c r="BT75" s="7">
        <v>0.77</v>
      </c>
      <c r="BU75" s="7">
        <v>0.81</v>
      </c>
      <c r="BV75" s="7">
        <v>0.8</v>
      </c>
      <c r="BW75" s="7">
        <v>0.82</v>
      </c>
      <c r="BX75" s="7">
        <v>0.8</v>
      </c>
      <c r="BY75" s="7">
        <v>0.8</v>
      </c>
      <c r="BZ75" s="7">
        <v>0.8</v>
      </c>
    </row>
    <row r="76" spans="1:78" x14ac:dyDescent="0.25">
      <c r="A76" t="s">
        <v>41</v>
      </c>
      <c r="B76">
        <v>523</v>
      </c>
      <c r="C76">
        <v>421</v>
      </c>
      <c r="D76">
        <v>58</v>
      </c>
      <c r="E76">
        <v>43</v>
      </c>
      <c r="F76">
        <v>149</v>
      </c>
      <c r="G76">
        <v>256</v>
      </c>
      <c r="H76">
        <v>117</v>
      </c>
      <c r="I76">
        <v>82</v>
      </c>
      <c r="J76">
        <v>175</v>
      </c>
      <c r="K76">
        <v>111</v>
      </c>
      <c r="L76">
        <v>155</v>
      </c>
      <c r="M76">
        <v>167</v>
      </c>
      <c r="N76">
        <v>238</v>
      </c>
      <c r="O76">
        <v>84</v>
      </c>
      <c r="P76">
        <v>34</v>
      </c>
      <c r="Q76">
        <v>80</v>
      </c>
      <c r="R76">
        <v>443</v>
      </c>
      <c r="S76">
        <v>225</v>
      </c>
      <c r="T76">
        <v>161</v>
      </c>
      <c r="U76">
        <v>125</v>
      </c>
      <c r="V76">
        <v>379</v>
      </c>
      <c r="W76">
        <v>39</v>
      </c>
      <c r="X76">
        <v>88</v>
      </c>
      <c r="Y76">
        <v>72</v>
      </c>
      <c r="Z76">
        <v>451</v>
      </c>
      <c r="AA76">
        <v>523</v>
      </c>
      <c r="AB76">
        <v>451</v>
      </c>
      <c r="AC76">
        <v>0</v>
      </c>
      <c r="AD76">
        <v>0</v>
      </c>
      <c r="AE76">
        <v>523</v>
      </c>
      <c r="AF76">
        <v>388</v>
      </c>
      <c r="AG76">
        <v>57</v>
      </c>
      <c r="AH76">
        <v>4</v>
      </c>
      <c r="AI76">
        <v>330</v>
      </c>
      <c r="AJ76">
        <v>51</v>
      </c>
      <c r="AK76">
        <v>126</v>
      </c>
      <c r="AL76">
        <v>138</v>
      </c>
      <c r="AM76">
        <v>184</v>
      </c>
      <c r="AN76">
        <v>7</v>
      </c>
      <c r="AO76">
        <v>189</v>
      </c>
      <c r="AP76">
        <v>46</v>
      </c>
      <c r="AQ76">
        <v>35</v>
      </c>
      <c r="AR76">
        <v>101</v>
      </c>
      <c r="AS76">
        <v>22</v>
      </c>
      <c r="AT76">
        <v>34</v>
      </c>
      <c r="AU76">
        <v>20</v>
      </c>
      <c r="AV76">
        <v>46</v>
      </c>
      <c r="AW76">
        <v>15</v>
      </c>
      <c r="AX76">
        <v>44</v>
      </c>
      <c r="AY76">
        <v>45</v>
      </c>
      <c r="AZ76">
        <v>20</v>
      </c>
      <c r="BA76">
        <v>43</v>
      </c>
      <c r="BB76">
        <v>30</v>
      </c>
      <c r="BC76">
        <v>21</v>
      </c>
      <c r="BD76">
        <v>1</v>
      </c>
      <c r="BE76">
        <v>71</v>
      </c>
      <c r="BF76">
        <v>452</v>
      </c>
      <c r="BG76">
        <v>202</v>
      </c>
      <c r="BH76">
        <v>321</v>
      </c>
      <c r="BI76">
        <v>63</v>
      </c>
      <c r="BJ76">
        <v>56</v>
      </c>
      <c r="BK76">
        <v>59</v>
      </c>
      <c r="BL76">
        <v>7</v>
      </c>
      <c r="BM76">
        <v>25</v>
      </c>
      <c r="BN76">
        <v>94</v>
      </c>
      <c r="BO76">
        <v>186</v>
      </c>
      <c r="BP76">
        <v>218</v>
      </c>
      <c r="BQ76">
        <v>36</v>
      </c>
      <c r="BR76">
        <v>60</v>
      </c>
      <c r="BS76">
        <v>56</v>
      </c>
      <c r="BT76">
        <v>46</v>
      </c>
      <c r="BU76">
        <v>28</v>
      </c>
      <c r="BV76">
        <v>7</v>
      </c>
      <c r="BW76">
        <v>29</v>
      </c>
      <c r="BX76">
        <v>301</v>
      </c>
      <c r="BY76">
        <v>301</v>
      </c>
      <c r="BZ76">
        <v>266</v>
      </c>
    </row>
    <row r="77" spans="1:78" x14ac:dyDescent="0.25">
      <c r="B77" s="7">
        <v>0.09</v>
      </c>
      <c r="C77" s="7">
        <v>0.08</v>
      </c>
      <c r="D77" s="7">
        <v>0.1</v>
      </c>
      <c r="E77" s="7">
        <v>0.12</v>
      </c>
      <c r="F77" s="7">
        <v>0.13</v>
      </c>
      <c r="G77" s="7">
        <v>0.08</v>
      </c>
      <c r="H77" s="7">
        <v>7.0000000000000007E-2</v>
      </c>
      <c r="I77" s="7">
        <v>0.06</v>
      </c>
      <c r="J77" s="7">
        <v>0.09</v>
      </c>
      <c r="K77" s="7">
        <v>0.09</v>
      </c>
      <c r="L77" s="7">
        <v>0.11</v>
      </c>
      <c r="M77" s="7">
        <v>0.1</v>
      </c>
      <c r="N77" s="7">
        <v>7.0000000000000007E-2</v>
      </c>
      <c r="O77" s="7">
        <v>0.13</v>
      </c>
      <c r="P77" s="7">
        <v>0.17</v>
      </c>
      <c r="Q77" s="7">
        <v>0.08</v>
      </c>
      <c r="R77" s="7">
        <v>0.09</v>
      </c>
      <c r="S77" s="7">
        <v>0.06</v>
      </c>
      <c r="T77" s="7">
        <v>0.13</v>
      </c>
      <c r="U77" s="7">
        <v>0.13</v>
      </c>
      <c r="V77" s="7">
        <v>0.09</v>
      </c>
      <c r="W77" s="7">
        <v>0.06</v>
      </c>
      <c r="X77" s="7">
        <v>0.1</v>
      </c>
      <c r="Y77" s="7">
        <v>0.1</v>
      </c>
      <c r="Z77" s="7">
        <v>0.09</v>
      </c>
      <c r="AA77" s="7">
        <v>0.09</v>
      </c>
      <c r="AB77" s="7">
        <v>0.09</v>
      </c>
      <c r="AC77" t="s">
        <v>108</v>
      </c>
      <c r="AD77" t="s">
        <v>108</v>
      </c>
      <c r="AE77" s="7">
        <v>1</v>
      </c>
      <c r="AF77" s="7">
        <v>0.08</v>
      </c>
      <c r="AG77" s="7">
        <v>0.06</v>
      </c>
      <c r="AH77" s="7">
        <v>0.09</v>
      </c>
      <c r="AI77" s="7">
        <v>0.08</v>
      </c>
      <c r="AJ77" s="7">
        <v>0.09</v>
      </c>
      <c r="AK77" s="7">
        <v>0.13</v>
      </c>
      <c r="AL77" s="7">
        <v>0.06</v>
      </c>
      <c r="AM77" s="7">
        <v>0.06</v>
      </c>
      <c r="AN77" s="7">
        <v>0.12</v>
      </c>
      <c r="AO77" s="7">
        <v>0.27</v>
      </c>
      <c r="AP77" s="7">
        <v>0.08</v>
      </c>
      <c r="AQ77" s="7">
        <v>0.06</v>
      </c>
      <c r="AR77" s="7">
        <v>0.18</v>
      </c>
      <c r="AS77" s="7">
        <v>7.0000000000000007E-2</v>
      </c>
      <c r="AT77" s="7">
        <v>0.06</v>
      </c>
      <c r="AU77" s="7">
        <v>0.06</v>
      </c>
      <c r="AV77" s="7">
        <v>0.09</v>
      </c>
      <c r="AW77" s="7">
        <v>0.1</v>
      </c>
      <c r="AX77" s="7">
        <v>0.11</v>
      </c>
      <c r="AY77" s="7">
        <v>0.08</v>
      </c>
      <c r="AZ77" s="7">
        <v>0.05</v>
      </c>
      <c r="BA77" s="7">
        <v>0.15</v>
      </c>
      <c r="BB77" s="7">
        <v>7.0000000000000007E-2</v>
      </c>
      <c r="BC77" s="7">
        <v>7.0000000000000007E-2</v>
      </c>
      <c r="BD77" s="7">
        <v>0.05</v>
      </c>
      <c r="BE77" s="7">
        <v>0.08</v>
      </c>
      <c r="BF77" s="7">
        <v>0.09</v>
      </c>
      <c r="BG77" s="7">
        <v>0.06</v>
      </c>
      <c r="BH77" s="7">
        <v>0.12</v>
      </c>
      <c r="BI77" s="7">
        <v>0.05</v>
      </c>
      <c r="BJ77" s="7">
        <v>0.06</v>
      </c>
      <c r="BK77" s="7">
        <v>0.08</v>
      </c>
      <c r="BL77" s="7">
        <v>0.04</v>
      </c>
      <c r="BM77" s="7">
        <v>0.03</v>
      </c>
      <c r="BN77" s="7">
        <v>0.06</v>
      </c>
      <c r="BO77" s="7">
        <v>0.09</v>
      </c>
      <c r="BP77" s="7">
        <v>0.17</v>
      </c>
      <c r="BQ77" s="7">
        <v>0.04</v>
      </c>
      <c r="BR77" s="7">
        <v>0.04</v>
      </c>
      <c r="BS77" s="7">
        <v>0.04</v>
      </c>
      <c r="BT77" s="7">
        <v>0.1</v>
      </c>
      <c r="BU77" s="7">
        <v>0.05</v>
      </c>
      <c r="BV77" s="7">
        <v>0.02</v>
      </c>
      <c r="BW77" s="7">
        <v>0.04</v>
      </c>
      <c r="BX77" s="7">
        <v>0.08</v>
      </c>
      <c r="BY77" s="7">
        <v>7.0000000000000007E-2</v>
      </c>
      <c r="BZ77" s="7">
        <v>0.08</v>
      </c>
    </row>
    <row r="78" spans="1:78" x14ac:dyDescent="0.25">
      <c r="A78" t="s">
        <v>1116</v>
      </c>
    </row>
    <row r="79" spans="1:78" x14ac:dyDescent="0.25">
      <c r="A79" t="s">
        <v>56</v>
      </c>
      <c r="B79">
        <v>4696</v>
      </c>
      <c r="C79">
        <v>3923</v>
      </c>
      <c r="D79">
        <v>477</v>
      </c>
      <c r="E79">
        <v>295</v>
      </c>
      <c r="F79">
        <v>872</v>
      </c>
      <c r="G79">
        <v>2435</v>
      </c>
      <c r="H79">
        <v>1388</v>
      </c>
      <c r="I79">
        <v>1099</v>
      </c>
      <c r="J79">
        <v>1447</v>
      </c>
      <c r="K79">
        <v>987</v>
      </c>
      <c r="L79">
        <v>1162</v>
      </c>
      <c r="M79">
        <v>1353</v>
      </c>
      <c r="N79">
        <v>2706</v>
      </c>
      <c r="O79">
        <v>492</v>
      </c>
      <c r="P79">
        <v>145</v>
      </c>
      <c r="Q79">
        <v>768</v>
      </c>
      <c r="R79">
        <v>3928</v>
      </c>
      <c r="S79">
        <v>2887</v>
      </c>
      <c r="T79">
        <v>935</v>
      </c>
      <c r="U79">
        <v>798</v>
      </c>
      <c r="V79">
        <v>3389</v>
      </c>
      <c r="W79">
        <v>506</v>
      </c>
      <c r="X79">
        <v>746</v>
      </c>
      <c r="Y79">
        <v>574</v>
      </c>
      <c r="Z79">
        <v>4122</v>
      </c>
      <c r="AA79">
        <v>4682</v>
      </c>
      <c r="AB79">
        <v>4108</v>
      </c>
      <c r="AC79">
        <v>556</v>
      </c>
      <c r="AD79">
        <v>3698</v>
      </c>
      <c r="AE79">
        <v>388</v>
      </c>
      <c r="AF79">
        <v>4696</v>
      </c>
      <c r="AG79">
        <v>0</v>
      </c>
      <c r="AH79">
        <v>0</v>
      </c>
      <c r="AI79">
        <v>3357</v>
      </c>
      <c r="AJ79">
        <v>495</v>
      </c>
      <c r="AK79">
        <v>791</v>
      </c>
      <c r="AL79">
        <v>1832</v>
      </c>
      <c r="AM79">
        <v>2303</v>
      </c>
      <c r="AN79">
        <v>47</v>
      </c>
      <c r="AO79">
        <v>501</v>
      </c>
      <c r="AP79">
        <v>472</v>
      </c>
      <c r="AQ79">
        <v>434</v>
      </c>
      <c r="AR79">
        <v>417</v>
      </c>
      <c r="AS79">
        <v>261</v>
      </c>
      <c r="AT79">
        <v>424</v>
      </c>
      <c r="AU79">
        <v>260</v>
      </c>
      <c r="AV79">
        <v>384</v>
      </c>
      <c r="AW79">
        <v>117</v>
      </c>
      <c r="AX79">
        <v>353</v>
      </c>
      <c r="AY79">
        <v>397</v>
      </c>
      <c r="AZ79">
        <v>323</v>
      </c>
      <c r="BA79">
        <v>241</v>
      </c>
      <c r="BB79">
        <v>347</v>
      </c>
      <c r="BC79">
        <v>240</v>
      </c>
      <c r="BD79">
        <v>24</v>
      </c>
      <c r="BE79">
        <v>441</v>
      </c>
      <c r="BF79">
        <v>4255</v>
      </c>
      <c r="BG79">
        <v>2356</v>
      </c>
      <c r="BH79">
        <v>2340</v>
      </c>
      <c r="BI79">
        <v>838</v>
      </c>
      <c r="BJ79">
        <v>660</v>
      </c>
      <c r="BK79">
        <v>599</v>
      </c>
      <c r="BL79">
        <v>130</v>
      </c>
      <c r="BM79">
        <v>599</v>
      </c>
      <c r="BN79">
        <v>1269</v>
      </c>
      <c r="BO79">
        <v>1817</v>
      </c>
      <c r="BP79">
        <v>1012</v>
      </c>
      <c r="BQ79">
        <v>771</v>
      </c>
      <c r="BR79">
        <v>1131</v>
      </c>
      <c r="BS79">
        <v>1127</v>
      </c>
      <c r="BT79">
        <v>210</v>
      </c>
      <c r="BU79">
        <v>268</v>
      </c>
      <c r="BV79">
        <v>245</v>
      </c>
      <c r="BW79">
        <v>565</v>
      </c>
      <c r="BX79">
        <v>3123</v>
      </c>
      <c r="BY79">
        <v>3136</v>
      </c>
      <c r="BZ79">
        <v>2691</v>
      </c>
    </row>
    <row r="80" spans="1:78" x14ac:dyDescent="0.25">
      <c r="B80" s="7">
        <v>0.78</v>
      </c>
      <c r="C80" s="7">
        <v>0.77</v>
      </c>
      <c r="D80" s="7">
        <v>0.85</v>
      </c>
      <c r="E80" s="7">
        <v>0.83</v>
      </c>
      <c r="F80" s="7">
        <v>0.74</v>
      </c>
      <c r="G80" s="7">
        <v>0.78</v>
      </c>
      <c r="H80" s="7">
        <v>0.81</v>
      </c>
      <c r="I80" s="7">
        <v>0.76</v>
      </c>
      <c r="J80" s="7">
        <v>0.76</v>
      </c>
      <c r="K80" s="7">
        <v>0.8</v>
      </c>
      <c r="L80" s="7">
        <v>0.82</v>
      </c>
      <c r="M80" s="7">
        <v>0.82</v>
      </c>
      <c r="N80" s="7">
        <v>0.77</v>
      </c>
      <c r="O80" s="7">
        <v>0.77</v>
      </c>
      <c r="P80" s="7">
        <v>0.74</v>
      </c>
      <c r="Q80" s="7">
        <v>0.81</v>
      </c>
      <c r="R80" s="7">
        <v>0.78</v>
      </c>
      <c r="S80" s="7">
        <v>0.78</v>
      </c>
      <c r="T80" s="7">
        <v>0.76</v>
      </c>
      <c r="U80" s="7">
        <v>0.82</v>
      </c>
      <c r="V80" s="7">
        <v>0.76</v>
      </c>
      <c r="W80" s="7">
        <v>0.83</v>
      </c>
      <c r="X80" s="7">
        <v>0.86</v>
      </c>
      <c r="Y80" s="7">
        <v>0.8</v>
      </c>
      <c r="Z80" s="7">
        <v>0.78</v>
      </c>
      <c r="AA80" s="7">
        <v>0.78</v>
      </c>
      <c r="AB80" s="7">
        <v>0.78</v>
      </c>
      <c r="AC80" s="7">
        <v>0.78</v>
      </c>
      <c r="AD80" s="7">
        <v>0.79</v>
      </c>
      <c r="AE80" s="7">
        <v>0.74</v>
      </c>
      <c r="AF80" s="7">
        <v>1</v>
      </c>
      <c r="AG80" t="s">
        <v>108</v>
      </c>
      <c r="AH80" t="s">
        <v>108</v>
      </c>
      <c r="AI80" s="7">
        <v>0.77</v>
      </c>
      <c r="AJ80" s="7">
        <v>0.9</v>
      </c>
      <c r="AK80" s="7">
        <v>0.81</v>
      </c>
      <c r="AL80" s="7">
        <v>0.78</v>
      </c>
      <c r="AM80" s="7">
        <v>0.81</v>
      </c>
      <c r="AN80" s="7">
        <v>0.8</v>
      </c>
      <c r="AO80" s="7">
        <v>0.72</v>
      </c>
      <c r="AP80" s="7">
        <v>0.8</v>
      </c>
      <c r="AQ80" s="7">
        <v>0.77</v>
      </c>
      <c r="AR80" s="7">
        <v>0.76</v>
      </c>
      <c r="AS80" s="7">
        <v>0.82</v>
      </c>
      <c r="AT80" s="7">
        <v>0.76</v>
      </c>
      <c r="AU80" s="7">
        <v>0.75</v>
      </c>
      <c r="AV80" s="7">
        <v>0.78</v>
      </c>
      <c r="AW80" s="7">
        <v>0.82</v>
      </c>
      <c r="AX80" s="7">
        <v>0.86</v>
      </c>
      <c r="AY80" s="7">
        <v>0.74</v>
      </c>
      <c r="AZ80" s="7">
        <v>0.78</v>
      </c>
      <c r="BA80" s="7">
        <v>0.82</v>
      </c>
      <c r="BB80" s="7">
        <v>0.79</v>
      </c>
      <c r="BC80" s="7">
        <v>0.77</v>
      </c>
      <c r="BD80" s="7">
        <v>0.92</v>
      </c>
      <c r="BE80" s="7">
        <v>0.49</v>
      </c>
      <c r="BF80" s="7">
        <v>0.84</v>
      </c>
      <c r="BG80" s="7">
        <v>0.71</v>
      </c>
      <c r="BH80" s="7">
        <v>0.87</v>
      </c>
      <c r="BI80" s="7">
        <v>0.64</v>
      </c>
      <c r="BJ80" s="7">
        <v>0.76</v>
      </c>
      <c r="BK80" s="7">
        <v>0.78</v>
      </c>
      <c r="BL80" s="7">
        <v>0.65</v>
      </c>
      <c r="BM80" s="7">
        <v>0.68</v>
      </c>
      <c r="BN80" s="7">
        <v>0.75</v>
      </c>
      <c r="BO80" s="7">
        <v>0.84</v>
      </c>
      <c r="BP80" s="7">
        <v>0.8</v>
      </c>
      <c r="BQ80" s="7">
        <v>0.77</v>
      </c>
      <c r="BR80" s="7">
        <v>0.72</v>
      </c>
      <c r="BS80" s="7">
        <v>0.74</v>
      </c>
      <c r="BT80" s="7">
        <v>0.47</v>
      </c>
      <c r="BU80" s="7">
        <v>0.5</v>
      </c>
      <c r="BV80" s="7">
        <v>0.83</v>
      </c>
      <c r="BW80" s="7">
        <v>0.75</v>
      </c>
      <c r="BX80" s="7">
        <v>0.78</v>
      </c>
      <c r="BY80" s="7">
        <v>0.78</v>
      </c>
      <c r="BZ80" s="7">
        <v>0.77</v>
      </c>
    </row>
    <row r="81" spans="1:78" x14ac:dyDescent="0.25">
      <c r="A81" t="s">
        <v>57</v>
      </c>
      <c r="B81">
        <v>919</v>
      </c>
      <c r="C81">
        <v>816</v>
      </c>
      <c r="D81">
        <v>56</v>
      </c>
      <c r="E81">
        <v>47</v>
      </c>
      <c r="F81">
        <v>187</v>
      </c>
      <c r="G81">
        <v>521</v>
      </c>
      <c r="H81">
        <v>211</v>
      </c>
      <c r="I81">
        <v>277</v>
      </c>
      <c r="J81">
        <v>322</v>
      </c>
      <c r="K81">
        <v>166</v>
      </c>
      <c r="L81">
        <v>154</v>
      </c>
      <c r="M81">
        <v>188</v>
      </c>
      <c r="N81">
        <v>606</v>
      </c>
      <c r="O81">
        <v>94</v>
      </c>
      <c r="P81">
        <v>31</v>
      </c>
      <c r="Q81">
        <v>126</v>
      </c>
      <c r="R81">
        <v>793</v>
      </c>
      <c r="S81">
        <v>601</v>
      </c>
      <c r="T81">
        <v>192</v>
      </c>
      <c r="U81">
        <v>116</v>
      </c>
      <c r="V81">
        <v>791</v>
      </c>
      <c r="W81">
        <v>68</v>
      </c>
      <c r="X81">
        <v>53</v>
      </c>
      <c r="Y81">
        <v>90</v>
      </c>
      <c r="Z81">
        <v>829</v>
      </c>
      <c r="AA81">
        <v>918</v>
      </c>
      <c r="AB81">
        <v>828</v>
      </c>
      <c r="AC81">
        <v>120</v>
      </c>
      <c r="AD81">
        <v>738</v>
      </c>
      <c r="AE81">
        <v>57</v>
      </c>
      <c r="AF81">
        <v>0</v>
      </c>
      <c r="AG81">
        <v>919</v>
      </c>
      <c r="AH81">
        <v>0</v>
      </c>
      <c r="AI81">
        <v>749</v>
      </c>
      <c r="AJ81">
        <v>22</v>
      </c>
      <c r="AK81">
        <v>132</v>
      </c>
      <c r="AL81">
        <v>434</v>
      </c>
      <c r="AM81">
        <v>391</v>
      </c>
      <c r="AN81">
        <v>4</v>
      </c>
      <c r="AO81">
        <v>89</v>
      </c>
      <c r="AP81">
        <v>76</v>
      </c>
      <c r="AQ81">
        <v>101</v>
      </c>
      <c r="AR81">
        <v>90</v>
      </c>
      <c r="AS81">
        <v>43</v>
      </c>
      <c r="AT81">
        <v>104</v>
      </c>
      <c r="AU81">
        <v>69</v>
      </c>
      <c r="AV81">
        <v>69</v>
      </c>
      <c r="AW81">
        <v>11</v>
      </c>
      <c r="AX81">
        <v>46</v>
      </c>
      <c r="AY81">
        <v>94</v>
      </c>
      <c r="AZ81">
        <v>58</v>
      </c>
      <c r="BA81">
        <v>40</v>
      </c>
      <c r="BB81">
        <v>59</v>
      </c>
      <c r="BC81">
        <v>57</v>
      </c>
      <c r="BD81">
        <v>2</v>
      </c>
      <c r="BE81">
        <v>385</v>
      </c>
      <c r="BF81">
        <v>534</v>
      </c>
      <c r="BG81">
        <v>782</v>
      </c>
      <c r="BH81">
        <v>137</v>
      </c>
      <c r="BI81">
        <v>410</v>
      </c>
      <c r="BJ81">
        <v>165</v>
      </c>
      <c r="BK81">
        <v>135</v>
      </c>
      <c r="BL81">
        <v>61</v>
      </c>
      <c r="BM81">
        <v>250</v>
      </c>
      <c r="BN81">
        <v>350</v>
      </c>
      <c r="BO81">
        <v>236</v>
      </c>
      <c r="BP81">
        <v>83</v>
      </c>
      <c r="BQ81">
        <v>204</v>
      </c>
      <c r="BR81">
        <v>368</v>
      </c>
      <c r="BS81">
        <v>337</v>
      </c>
      <c r="BT81">
        <v>206</v>
      </c>
      <c r="BU81">
        <v>221</v>
      </c>
      <c r="BV81">
        <v>41</v>
      </c>
      <c r="BW81">
        <v>167</v>
      </c>
      <c r="BX81">
        <v>655</v>
      </c>
      <c r="BY81">
        <v>661</v>
      </c>
      <c r="BZ81">
        <v>606</v>
      </c>
    </row>
    <row r="82" spans="1:78" x14ac:dyDescent="0.25">
      <c r="B82" s="7">
        <v>0.15</v>
      </c>
      <c r="C82" s="7">
        <v>0.16</v>
      </c>
      <c r="D82" s="7">
        <v>0.1</v>
      </c>
      <c r="E82" s="7">
        <v>0.13</v>
      </c>
      <c r="F82" s="7">
        <v>0.16</v>
      </c>
      <c r="G82" s="7">
        <v>0.17</v>
      </c>
      <c r="H82" s="7">
        <v>0.12</v>
      </c>
      <c r="I82" s="7">
        <v>0.19</v>
      </c>
      <c r="J82" s="7">
        <v>0.17</v>
      </c>
      <c r="K82" s="7">
        <v>0.13</v>
      </c>
      <c r="L82" s="7">
        <v>0.11</v>
      </c>
      <c r="M82" s="7">
        <v>0.11</v>
      </c>
      <c r="N82" s="7">
        <v>0.17</v>
      </c>
      <c r="O82" s="7">
        <v>0.15</v>
      </c>
      <c r="P82" s="7">
        <v>0.16</v>
      </c>
      <c r="Q82" s="7">
        <v>0.13</v>
      </c>
      <c r="R82" s="7">
        <v>0.16</v>
      </c>
      <c r="S82" s="7">
        <v>0.16</v>
      </c>
      <c r="T82" s="7">
        <v>0.16</v>
      </c>
      <c r="U82" s="7">
        <v>0.12</v>
      </c>
      <c r="V82" s="7">
        <v>0.18</v>
      </c>
      <c r="W82" s="7">
        <v>0.11</v>
      </c>
      <c r="X82" s="7">
        <v>0.06</v>
      </c>
      <c r="Y82" s="7">
        <v>0.13</v>
      </c>
      <c r="Z82" s="7">
        <v>0.16</v>
      </c>
      <c r="AA82" s="7">
        <v>0.15</v>
      </c>
      <c r="AB82" s="7">
        <v>0.16</v>
      </c>
      <c r="AC82" s="7">
        <v>0.17</v>
      </c>
      <c r="AD82" s="7">
        <v>0.16</v>
      </c>
      <c r="AE82" s="7">
        <v>0.11</v>
      </c>
      <c r="AF82" t="s">
        <v>108</v>
      </c>
      <c r="AG82" s="7">
        <v>1</v>
      </c>
      <c r="AH82" t="s">
        <v>108</v>
      </c>
      <c r="AI82" s="7">
        <v>0.17</v>
      </c>
      <c r="AJ82" s="7">
        <v>0.04</v>
      </c>
      <c r="AK82" s="7">
        <v>0.13</v>
      </c>
      <c r="AL82" s="7">
        <v>0.18</v>
      </c>
      <c r="AM82" s="7">
        <v>0.14000000000000001</v>
      </c>
      <c r="AN82" s="7">
        <v>0.06</v>
      </c>
      <c r="AO82" s="7">
        <v>0.13</v>
      </c>
      <c r="AP82" s="7">
        <v>0.13</v>
      </c>
      <c r="AQ82" s="7">
        <v>0.18</v>
      </c>
      <c r="AR82" s="7">
        <v>0.17</v>
      </c>
      <c r="AS82" s="7">
        <v>0.14000000000000001</v>
      </c>
      <c r="AT82" s="7">
        <v>0.19</v>
      </c>
      <c r="AU82" s="7">
        <v>0.2</v>
      </c>
      <c r="AV82" s="7">
        <v>0.14000000000000001</v>
      </c>
      <c r="AW82" s="7">
        <v>7.0000000000000007E-2</v>
      </c>
      <c r="AX82" s="7">
        <v>0.11</v>
      </c>
      <c r="AY82" s="7">
        <v>0.18</v>
      </c>
      <c r="AZ82" s="7">
        <v>0.14000000000000001</v>
      </c>
      <c r="BA82" s="7">
        <v>0.14000000000000001</v>
      </c>
      <c r="BB82" s="7">
        <v>0.13</v>
      </c>
      <c r="BC82" s="7">
        <v>0.18</v>
      </c>
      <c r="BD82" s="7">
        <v>0.08</v>
      </c>
      <c r="BE82" s="7">
        <v>0.43</v>
      </c>
      <c r="BF82" s="7">
        <v>0.1</v>
      </c>
      <c r="BG82" s="7">
        <v>0.24</v>
      </c>
      <c r="BH82" s="7">
        <v>0.05</v>
      </c>
      <c r="BI82" s="7">
        <v>0.31</v>
      </c>
      <c r="BJ82" s="7">
        <v>0.19</v>
      </c>
      <c r="BK82" s="7">
        <v>0.18</v>
      </c>
      <c r="BL82" s="7">
        <v>0.31</v>
      </c>
      <c r="BM82" s="7">
        <v>0.28000000000000003</v>
      </c>
      <c r="BN82" s="7">
        <v>0.21</v>
      </c>
      <c r="BO82" s="7">
        <v>0.11</v>
      </c>
      <c r="BP82" s="7">
        <v>7.0000000000000007E-2</v>
      </c>
      <c r="BQ82" s="7">
        <v>0.2</v>
      </c>
      <c r="BR82" s="7">
        <v>0.23</v>
      </c>
      <c r="BS82" s="7">
        <v>0.22</v>
      </c>
      <c r="BT82" s="7">
        <v>0.46</v>
      </c>
      <c r="BU82" s="7">
        <v>0.41</v>
      </c>
      <c r="BV82" s="7">
        <v>0.14000000000000001</v>
      </c>
      <c r="BW82" s="7">
        <v>0.22</v>
      </c>
      <c r="BX82" s="7">
        <v>0.16</v>
      </c>
      <c r="BY82" s="7">
        <v>0.16</v>
      </c>
      <c r="BZ82" s="7">
        <v>0.17</v>
      </c>
    </row>
    <row r="83" spans="1:78" x14ac:dyDescent="0.25">
      <c r="A83" t="s">
        <v>58</v>
      </c>
      <c r="B83">
        <v>39</v>
      </c>
      <c r="C83">
        <v>37</v>
      </c>
      <c r="D83">
        <v>0</v>
      </c>
      <c r="E83">
        <v>2</v>
      </c>
      <c r="F83">
        <v>15</v>
      </c>
      <c r="G83">
        <v>19</v>
      </c>
      <c r="H83">
        <v>6</v>
      </c>
      <c r="I83">
        <v>7</v>
      </c>
      <c r="J83">
        <v>15</v>
      </c>
      <c r="K83">
        <v>7</v>
      </c>
      <c r="L83">
        <v>9</v>
      </c>
      <c r="M83">
        <v>12</v>
      </c>
      <c r="N83">
        <v>22</v>
      </c>
      <c r="O83">
        <v>4</v>
      </c>
      <c r="P83">
        <v>1</v>
      </c>
      <c r="Q83">
        <v>6</v>
      </c>
      <c r="R83">
        <v>33</v>
      </c>
      <c r="S83">
        <v>15</v>
      </c>
      <c r="T83">
        <v>16</v>
      </c>
      <c r="U83">
        <v>7</v>
      </c>
      <c r="V83">
        <v>36</v>
      </c>
      <c r="W83">
        <v>1</v>
      </c>
      <c r="X83">
        <v>2</v>
      </c>
      <c r="Y83">
        <v>0</v>
      </c>
      <c r="Z83">
        <v>39</v>
      </c>
      <c r="AA83">
        <v>39</v>
      </c>
      <c r="AB83">
        <v>39</v>
      </c>
      <c r="AC83">
        <v>6</v>
      </c>
      <c r="AD83">
        <v>28</v>
      </c>
      <c r="AE83">
        <v>4</v>
      </c>
      <c r="AF83">
        <v>0</v>
      </c>
      <c r="AG83">
        <v>0</v>
      </c>
      <c r="AH83">
        <v>39</v>
      </c>
      <c r="AI83">
        <v>27</v>
      </c>
      <c r="AJ83">
        <v>3</v>
      </c>
      <c r="AK83">
        <v>12</v>
      </c>
      <c r="AL83">
        <v>12</v>
      </c>
      <c r="AM83">
        <v>17</v>
      </c>
      <c r="AN83">
        <v>4</v>
      </c>
      <c r="AO83">
        <v>4</v>
      </c>
      <c r="AP83">
        <v>2</v>
      </c>
      <c r="AQ83">
        <v>5</v>
      </c>
      <c r="AR83">
        <v>7</v>
      </c>
      <c r="AS83">
        <v>2</v>
      </c>
      <c r="AT83">
        <v>3</v>
      </c>
      <c r="AU83">
        <v>4</v>
      </c>
      <c r="AV83">
        <v>3</v>
      </c>
      <c r="AW83">
        <v>0</v>
      </c>
      <c r="AX83">
        <v>0</v>
      </c>
      <c r="AY83">
        <v>4</v>
      </c>
      <c r="AZ83">
        <v>5</v>
      </c>
      <c r="BA83">
        <v>1</v>
      </c>
      <c r="BB83">
        <v>1</v>
      </c>
      <c r="BC83">
        <v>1</v>
      </c>
      <c r="BD83">
        <v>0</v>
      </c>
      <c r="BE83">
        <v>19</v>
      </c>
      <c r="BF83">
        <v>20</v>
      </c>
      <c r="BG83">
        <v>29</v>
      </c>
      <c r="BH83">
        <v>10</v>
      </c>
      <c r="BI83">
        <v>10</v>
      </c>
      <c r="BJ83">
        <v>9</v>
      </c>
      <c r="BK83">
        <v>7</v>
      </c>
      <c r="BL83">
        <v>2</v>
      </c>
      <c r="BM83">
        <v>10</v>
      </c>
      <c r="BN83">
        <v>7</v>
      </c>
      <c r="BO83">
        <v>14</v>
      </c>
      <c r="BP83">
        <v>7</v>
      </c>
      <c r="BQ83">
        <v>11</v>
      </c>
      <c r="BR83">
        <v>14</v>
      </c>
      <c r="BS83">
        <v>13</v>
      </c>
      <c r="BT83">
        <v>9</v>
      </c>
      <c r="BU83">
        <v>12</v>
      </c>
      <c r="BV83">
        <v>3</v>
      </c>
      <c r="BW83">
        <v>8</v>
      </c>
      <c r="BX83">
        <v>28</v>
      </c>
      <c r="BY83">
        <v>27</v>
      </c>
      <c r="BZ83">
        <v>29</v>
      </c>
    </row>
    <row r="84" spans="1:78" x14ac:dyDescent="0.25">
      <c r="B84" s="7">
        <v>0.01</v>
      </c>
      <c r="C84" s="7">
        <v>0.01</v>
      </c>
      <c r="D84" t="s">
        <v>108</v>
      </c>
      <c r="E84">
        <v>0</v>
      </c>
      <c r="F84" s="7">
        <v>0.01</v>
      </c>
      <c r="G84" s="7">
        <v>0.01</v>
      </c>
      <c r="H84">
        <v>0</v>
      </c>
      <c r="I84" s="7">
        <v>0.01</v>
      </c>
      <c r="J84" s="7">
        <v>0.01</v>
      </c>
      <c r="K84" s="7">
        <v>0.01</v>
      </c>
      <c r="L84" s="7">
        <v>0.01</v>
      </c>
      <c r="M84" s="7">
        <v>0.01</v>
      </c>
      <c r="N84" s="7">
        <v>0.01</v>
      </c>
      <c r="O84" s="7">
        <v>0.01</v>
      </c>
      <c r="P84" s="7">
        <v>0.01</v>
      </c>
      <c r="Q84" s="7">
        <v>0.01</v>
      </c>
      <c r="R84" s="7">
        <v>0.01</v>
      </c>
      <c r="S84">
        <v>0</v>
      </c>
      <c r="T84" s="7">
        <v>0.01</v>
      </c>
      <c r="U84" s="7">
        <v>0.01</v>
      </c>
      <c r="V84" s="7">
        <v>0.01</v>
      </c>
      <c r="W84">
        <v>0</v>
      </c>
      <c r="X84">
        <v>0</v>
      </c>
      <c r="Y84" t="s">
        <v>108</v>
      </c>
      <c r="Z84" s="7">
        <v>0.01</v>
      </c>
      <c r="AA84" s="7">
        <v>0.01</v>
      </c>
      <c r="AB84" s="7">
        <v>0.01</v>
      </c>
      <c r="AC84" s="7">
        <v>0.01</v>
      </c>
      <c r="AD84" s="7">
        <v>0.01</v>
      </c>
      <c r="AE84" s="7">
        <v>0.01</v>
      </c>
      <c r="AF84" t="s">
        <v>108</v>
      </c>
      <c r="AG84" t="s">
        <v>108</v>
      </c>
      <c r="AH84" s="7">
        <v>1</v>
      </c>
      <c r="AI84" s="7">
        <v>0.01</v>
      </c>
      <c r="AJ84" s="7">
        <v>0.01</v>
      </c>
      <c r="AK84" s="7">
        <v>0.01</v>
      </c>
      <c r="AL84" s="7">
        <v>0.01</v>
      </c>
      <c r="AM84" s="7">
        <v>0.01</v>
      </c>
      <c r="AN84" s="7">
        <v>7.0000000000000007E-2</v>
      </c>
      <c r="AO84" s="7">
        <v>0.01</v>
      </c>
      <c r="AP84">
        <v>0</v>
      </c>
      <c r="AQ84" s="7">
        <v>0.01</v>
      </c>
      <c r="AR84" s="7">
        <v>0.01</v>
      </c>
      <c r="AS84" s="7">
        <v>0.01</v>
      </c>
      <c r="AT84" s="7">
        <v>0.01</v>
      </c>
      <c r="AU84" s="7">
        <v>0.01</v>
      </c>
      <c r="AV84" s="7">
        <v>0.01</v>
      </c>
      <c r="AW84" t="s">
        <v>108</v>
      </c>
      <c r="AX84" t="s">
        <v>108</v>
      </c>
      <c r="AY84" s="7">
        <v>0.01</v>
      </c>
      <c r="AZ84" s="7">
        <v>0.01</v>
      </c>
      <c r="BA84">
        <v>0</v>
      </c>
      <c r="BB84">
        <v>0</v>
      </c>
      <c r="BC84">
        <v>0</v>
      </c>
      <c r="BD84" t="s">
        <v>108</v>
      </c>
      <c r="BE84" s="7">
        <v>0.02</v>
      </c>
      <c r="BF84">
        <v>0</v>
      </c>
      <c r="BG84" s="7">
        <v>0.01</v>
      </c>
      <c r="BH84">
        <v>0</v>
      </c>
      <c r="BI84" s="7">
        <v>0.01</v>
      </c>
      <c r="BJ84" s="7">
        <v>0.01</v>
      </c>
      <c r="BK84" s="7">
        <v>0.01</v>
      </c>
      <c r="BL84" s="7">
        <v>0.01</v>
      </c>
      <c r="BM84" s="7">
        <v>0.01</v>
      </c>
      <c r="BN84">
        <v>0</v>
      </c>
      <c r="BO84" s="7">
        <v>0.01</v>
      </c>
      <c r="BP84" s="7">
        <v>0.01</v>
      </c>
      <c r="BQ84" s="7">
        <v>0.01</v>
      </c>
      <c r="BR84" s="7">
        <v>0.01</v>
      </c>
      <c r="BS84" s="7">
        <v>0.01</v>
      </c>
      <c r="BT84" s="7">
        <v>0.02</v>
      </c>
      <c r="BU84" s="7">
        <v>0.02</v>
      </c>
      <c r="BV84" s="7">
        <v>0.01</v>
      </c>
      <c r="BW84" s="7">
        <v>0.01</v>
      </c>
      <c r="BX84" s="7">
        <v>0.01</v>
      </c>
      <c r="BY84" s="7">
        <v>0.01</v>
      </c>
      <c r="BZ84" s="7">
        <v>0.01</v>
      </c>
    </row>
    <row r="85" spans="1:78" x14ac:dyDescent="0.25">
      <c r="A85" t="s">
        <v>1117</v>
      </c>
    </row>
    <row r="86" spans="1:78" x14ac:dyDescent="0.25">
      <c r="A86" t="s">
        <v>59</v>
      </c>
      <c r="B86">
        <v>4351</v>
      </c>
      <c r="C86">
        <v>3717</v>
      </c>
      <c r="D86">
        <v>400</v>
      </c>
      <c r="E86">
        <v>234</v>
      </c>
      <c r="F86">
        <v>705</v>
      </c>
      <c r="G86">
        <v>2268</v>
      </c>
      <c r="H86">
        <v>1378</v>
      </c>
      <c r="I86">
        <v>1282</v>
      </c>
      <c r="J86">
        <v>1506</v>
      </c>
      <c r="K86">
        <v>837</v>
      </c>
      <c r="L86">
        <v>726</v>
      </c>
      <c r="M86">
        <v>974</v>
      </c>
      <c r="N86">
        <v>2793</v>
      </c>
      <c r="O86">
        <v>455</v>
      </c>
      <c r="P86">
        <v>129</v>
      </c>
      <c r="Q86">
        <v>637</v>
      </c>
      <c r="R86">
        <v>3715</v>
      </c>
      <c r="S86">
        <v>3171</v>
      </c>
      <c r="T86">
        <v>758</v>
      </c>
      <c r="U86">
        <v>375</v>
      </c>
      <c r="V86">
        <v>3325</v>
      </c>
      <c r="W86">
        <v>431</v>
      </c>
      <c r="X86">
        <v>555</v>
      </c>
      <c r="Y86">
        <v>468</v>
      </c>
      <c r="Z86">
        <v>3883</v>
      </c>
      <c r="AA86">
        <v>4344</v>
      </c>
      <c r="AB86">
        <v>3876</v>
      </c>
      <c r="AC86">
        <v>517</v>
      </c>
      <c r="AD86">
        <v>3473</v>
      </c>
      <c r="AE86">
        <v>330</v>
      </c>
      <c r="AF86">
        <v>3357</v>
      </c>
      <c r="AG86">
        <v>749</v>
      </c>
      <c r="AH86">
        <v>27</v>
      </c>
      <c r="AI86">
        <v>4351</v>
      </c>
      <c r="AJ86">
        <v>24</v>
      </c>
      <c r="AK86">
        <v>89</v>
      </c>
      <c r="AL86">
        <v>2089</v>
      </c>
      <c r="AM86">
        <v>1719</v>
      </c>
      <c r="AN86">
        <v>47</v>
      </c>
      <c r="AO86">
        <v>485</v>
      </c>
      <c r="AP86">
        <v>449</v>
      </c>
      <c r="AQ86">
        <v>419</v>
      </c>
      <c r="AR86">
        <v>318</v>
      </c>
      <c r="AS86">
        <v>211</v>
      </c>
      <c r="AT86">
        <v>412</v>
      </c>
      <c r="AU86">
        <v>273</v>
      </c>
      <c r="AV86">
        <v>372</v>
      </c>
      <c r="AW86">
        <v>106</v>
      </c>
      <c r="AX86">
        <v>290</v>
      </c>
      <c r="AY86">
        <v>397</v>
      </c>
      <c r="AZ86">
        <v>336</v>
      </c>
      <c r="BA86">
        <v>207</v>
      </c>
      <c r="BB86">
        <v>337</v>
      </c>
      <c r="BC86">
        <v>207</v>
      </c>
      <c r="BD86">
        <v>18</v>
      </c>
      <c r="BE86">
        <v>703</v>
      </c>
      <c r="BF86">
        <v>3648</v>
      </c>
      <c r="BG86">
        <v>2651</v>
      </c>
      <c r="BH86">
        <v>1700</v>
      </c>
      <c r="BI86">
        <v>1154</v>
      </c>
      <c r="BJ86">
        <v>680</v>
      </c>
      <c r="BK86">
        <v>531</v>
      </c>
      <c r="BL86">
        <v>165</v>
      </c>
      <c r="BM86">
        <v>785</v>
      </c>
      <c r="BN86">
        <v>1359</v>
      </c>
      <c r="BO86">
        <v>1514</v>
      </c>
      <c r="BP86">
        <v>694</v>
      </c>
      <c r="BQ86">
        <v>899</v>
      </c>
      <c r="BR86">
        <v>1328</v>
      </c>
      <c r="BS86">
        <v>1312</v>
      </c>
      <c r="BT86">
        <v>319</v>
      </c>
      <c r="BU86">
        <v>452</v>
      </c>
      <c r="BV86">
        <v>259</v>
      </c>
      <c r="BW86">
        <v>679</v>
      </c>
      <c r="BX86">
        <v>2930</v>
      </c>
      <c r="BY86">
        <v>2955</v>
      </c>
      <c r="BZ86">
        <v>2565</v>
      </c>
    </row>
    <row r="87" spans="1:78" x14ac:dyDescent="0.25">
      <c r="B87" s="7">
        <v>0.73</v>
      </c>
      <c r="C87" s="7">
        <v>0.73</v>
      </c>
      <c r="D87" s="7">
        <v>0.72</v>
      </c>
      <c r="E87" s="7">
        <v>0.66</v>
      </c>
      <c r="F87" s="7">
        <v>0.6</v>
      </c>
      <c r="G87" s="7">
        <v>0.73</v>
      </c>
      <c r="H87" s="7">
        <v>0.81</v>
      </c>
      <c r="I87" s="7">
        <v>0.88</v>
      </c>
      <c r="J87" s="7">
        <v>0.79</v>
      </c>
      <c r="K87" s="7">
        <v>0.68</v>
      </c>
      <c r="L87" s="7">
        <v>0.51</v>
      </c>
      <c r="M87" s="7">
        <v>0.59</v>
      </c>
      <c r="N87" s="7">
        <v>0.8</v>
      </c>
      <c r="O87" s="7">
        <v>0.71</v>
      </c>
      <c r="P87" s="7">
        <v>0.66</v>
      </c>
      <c r="Q87" s="7">
        <v>0.67</v>
      </c>
      <c r="R87" s="7">
        <v>0.74</v>
      </c>
      <c r="S87" s="7">
        <v>0.86</v>
      </c>
      <c r="T87" s="7">
        <v>0.62</v>
      </c>
      <c r="U87" s="7">
        <v>0.38</v>
      </c>
      <c r="V87" s="7">
        <v>0.75</v>
      </c>
      <c r="W87" s="7">
        <v>0.71</v>
      </c>
      <c r="X87" s="7">
        <v>0.64</v>
      </c>
      <c r="Y87" s="7">
        <v>0.65</v>
      </c>
      <c r="Z87" s="7">
        <v>0.74</v>
      </c>
      <c r="AA87" s="7">
        <v>0.73</v>
      </c>
      <c r="AB87" s="7">
        <v>0.74</v>
      </c>
      <c r="AC87" s="7">
        <v>0.72</v>
      </c>
      <c r="AD87" s="7">
        <v>0.74</v>
      </c>
      <c r="AE87" s="7">
        <v>0.63</v>
      </c>
      <c r="AF87" s="7">
        <v>0.71</v>
      </c>
      <c r="AG87" s="7">
        <v>0.82</v>
      </c>
      <c r="AH87" s="7">
        <v>0.7</v>
      </c>
      <c r="AI87" s="7">
        <v>1</v>
      </c>
      <c r="AJ87" s="7">
        <v>0.04</v>
      </c>
      <c r="AK87" s="7">
        <v>0.09</v>
      </c>
      <c r="AL87" s="7">
        <v>0.88</v>
      </c>
      <c r="AM87" s="7">
        <v>0.6</v>
      </c>
      <c r="AN87" s="7">
        <v>0.8</v>
      </c>
      <c r="AO87" s="7">
        <v>0.69</v>
      </c>
      <c r="AP87" s="7">
        <v>0.76</v>
      </c>
      <c r="AQ87" s="7">
        <v>0.74</v>
      </c>
      <c r="AR87" s="7">
        <v>0.57999999999999996</v>
      </c>
      <c r="AS87" s="7">
        <v>0.66</v>
      </c>
      <c r="AT87" s="7">
        <v>0.74</v>
      </c>
      <c r="AU87" s="7">
        <v>0.78</v>
      </c>
      <c r="AV87" s="7">
        <v>0.76</v>
      </c>
      <c r="AW87" s="7">
        <v>0.74</v>
      </c>
      <c r="AX87" s="7">
        <v>0.71</v>
      </c>
      <c r="AY87" s="7">
        <v>0.74</v>
      </c>
      <c r="AZ87" s="7">
        <v>0.81</v>
      </c>
      <c r="BA87" s="7">
        <v>0.71</v>
      </c>
      <c r="BB87" s="7">
        <v>0.76</v>
      </c>
      <c r="BC87" s="7">
        <v>0.66</v>
      </c>
      <c r="BD87" s="7">
        <v>0.71</v>
      </c>
      <c r="BE87" s="7">
        <v>0.78</v>
      </c>
      <c r="BF87" s="7">
        <v>0.72</v>
      </c>
      <c r="BG87" s="7">
        <v>0.8</v>
      </c>
      <c r="BH87" s="7">
        <v>0.63</v>
      </c>
      <c r="BI87" s="7">
        <v>0.89</v>
      </c>
      <c r="BJ87" s="7">
        <v>0.78</v>
      </c>
      <c r="BK87" s="7">
        <v>0.69</v>
      </c>
      <c r="BL87" s="7">
        <v>0.83</v>
      </c>
      <c r="BM87" s="7">
        <v>0.89</v>
      </c>
      <c r="BN87" s="7">
        <v>0.81</v>
      </c>
      <c r="BO87" s="7">
        <v>0.7</v>
      </c>
      <c r="BP87" s="7">
        <v>0.55000000000000004</v>
      </c>
      <c r="BQ87" s="7">
        <v>0.89</v>
      </c>
      <c r="BR87" s="7">
        <v>0.84</v>
      </c>
      <c r="BS87" s="7">
        <v>0.86</v>
      </c>
      <c r="BT87" s="7">
        <v>0.71</v>
      </c>
      <c r="BU87" s="7">
        <v>0.84</v>
      </c>
      <c r="BV87" s="7">
        <v>0.88</v>
      </c>
      <c r="BW87" s="7">
        <v>0.9</v>
      </c>
      <c r="BX87" s="7">
        <v>0.73</v>
      </c>
      <c r="BY87" s="7">
        <v>0.74</v>
      </c>
      <c r="BZ87" s="7">
        <v>0.73</v>
      </c>
    </row>
    <row r="88" spans="1:78" x14ac:dyDescent="0.25">
      <c r="A88" t="s">
        <v>60</v>
      </c>
      <c r="B88">
        <v>549</v>
      </c>
      <c r="C88">
        <v>476</v>
      </c>
      <c r="D88">
        <v>47</v>
      </c>
      <c r="E88">
        <v>27</v>
      </c>
      <c r="F88">
        <v>86</v>
      </c>
      <c r="G88">
        <v>253</v>
      </c>
      <c r="H88">
        <v>210</v>
      </c>
      <c r="I88">
        <v>95</v>
      </c>
      <c r="J88">
        <v>153</v>
      </c>
      <c r="K88">
        <v>132</v>
      </c>
      <c r="L88">
        <v>168</v>
      </c>
      <c r="M88">
        <v>202</v>
      </c>
      <c r="N88">
        <v>236</v>
      </c>
      <c r="O88">
        <v>83</v>
      </c>
      <c r="P88">
        <v>28</v>
      </c>
      <c r="Q88">
        <v>99</v>
      </c>
      <c r="R88">
        <v>450</v>
      </c>
      <c r="S88">
        <v>316</v>
      </c>
      <c r="T88">
        <v>113</v>
      </c>
      <c r="U88">
        <v>104</v>
      </c>
      <c r="V88">
        <v>325</v>
      </c>
      <c r="W88">
        <v>62</v>
      </c>
      <c r="X88">
        <v>152</v>
      </c>
      <c r="Y88">
        <v>79</v>
      </c>
      <c r="Z88">
        <v>470</v>
      </c>
      <c r="AA88">
        <v>547</v>
      </c>
      <c r="AB88">
        <v>468</v>
      </c>
      <c r="AC88">
        <v>75</v>
      </c>
      <c r="AD88">
        <v>416</v>
      </c>
      <c r="AE88">
        <v>51</v>
      </c>
      <c r="AF88">
        <v>495</v>
      </c>
      <c r="AG88">
        <v>22</v>
      </c>
      <c r="AH88">
        <v>3</v>
      </c>
      <c r="AI88">
        <v>24</v>
      </c>
      <c r="AJ88">
        <v>549</v>
      </c>
      <c r="AK88">
        <v>34</v>
      </c>
      <c r="AL88">
        <v>113</v>
      </c>
      <c r="AM88">
        <v>358</v>
      </c>
      <c r="AN88">
        <v>10</v>
      </c>
      <c r="AO88">
        <v>68</v>
      </c>
      <c r="AP88">
        <v>52</v>
      </c>
      <c r="AQ88">
        <v>63</v>
      </c>
      <c r="AR88">
        <v>77</v>
      </c>
      <c r="AS88">
        <v>27</v>
      </c>
      <c r="AT88">
        <v>55</v>
      </c>
      <c r="AU88">
        <v>16</v>
      </c>
      <c r="AV88">
        <v>33</v>
      </c>
      <c r="AW88">
        <v>12</v>
      </c>
      <c r="AX88">
        <v>35</v>
      </c>
      <c r="AY88">
        <v>53</v>
      </c>
      <c r="AZ88">
        <v>36</v>
      </c>
      <c r="BA88">
        <v>19</v>
      </c>
      <c r="BB88">
        <v>42</v>
      </c>
      <c r="BC88">
        <v>29</v>
      </c>
      <c r="BD88">
        <v>1</v>
      </c>
      <c r="BE88">
        <v>32</v>
      </c>
      <c r="BF88">
        <v>517</v>
      </c>
      <c r="BG88">
        <v>181</v>
      </c>
      <c r="BH88">
        <v>368</v>
      </c>
      <c r="BI88">
        <v>40</v>
      </c>
      <c r="BJ88">
        <v>58</v>
      </c>
      <c r="BK88">
        <v>56</v>
      </c>
      <c r="BL88">
        <v>12</v>
      </c>
      <c r="BM88">
        <v>42</v>
      </c>
      <c r="BN88">
        <v>104</v>
      </c>
      <c r="BO88">
        <v>255</v>
      </c>
      <c r="BP88">
        <v>148</v>
      </c>
      <c r="BQ88">
        <v>51</v>
      </c>
      <c r="BR88">
        <v>84</v>
      </c>
      <c r="BS88">
        <v>79</v>
      </c>
      <c r="BT88">
        <v>18</v>
      </c>
      <c r="BU88">
        <v>19</v>
      </c>
      <c r="BV88">
        <v>15</v>
      </c>
      <c r="BW88">
        <v>39</v>
      </c>
      <c r="BX88">
        <v>363</v>
      </c>
      <c r="BY88">
        <v>356</v>
      </c>
      <c r="BZ88">
        <v>309</v>
      </c>
    </row>
    <row r="89" spans="1:78" x14ac:dyDescent="0.25">
      <c r="B89" s="7">
        <v>0.09</v>
      </c>
      <c r="C89" s="7">
        <v>0.09</v>
      </c>
      <c r="D89" s="7">
        <v>0.08</v>
      </c>
      <c r="E89" s="7">
        <v>0.08</v>
      </c>
      <c r="F89" s="7">
        <v>7.0000000000000007E-2</v>
      </c>
      <c r="G89" s="7">
        <v>0.08</v>
      </c>
      <c r="H89" s="7">
        <v>0.12</v>
      </c>
      <c r="I89" s="7">
        <v>7.0000000000000007E-2</v>
      </c>
      <c r="J89" s="7">
        <v>0.08</v>
      </c>
      <c r="K89" s="7">
        <v>0.11</v>
      </c>
      <c r="L89" s="7">
        <v>0.12</v>
      </c>
      <c r="M89" s="7">
        <v>0.12</v>
      </c>
      <c r="N89" s="7">
        <v>7.0000000000000007E-2</v>
      </c>
      <c r="O89" s="7">
        <v>0.13</v>
      </c>
      <c r="P89" s="7">
        <v>0.14000000000000001</v>
      </c>
      <c r="Q89" s="7">
        <v>0.1</v>
      </c>
      <c r="R89" s="7">
        <v>0.09</v>
      </c>
      <c r="S89" s="7">
        <v>0.09</v>
      </c>
      <c r="T89" s="7">
        <v>0.09</v>
      </c>
      <c r="U89" s="7">
        <v>0.11</v>
      </c>
      <c r="V89" s="7">
        <v>7.0000000000000007E-2</v>
      </c>
      <c r="W89" s="7">
        <v>0.1</v>
      </c>
      <c r="X89" s="7">
        <v>0.17</v>
      </c>
      <c r="Y89" s="7">
        <v>0.11</v>
      </c>
      <c r="Z89" s="7">
        <v>0.09</v>
      </c>
      <c r="AA89" s="7">
        <v>0.09</v>
      </c>
      <c r="AB89" s="7">
        <v>0.09</v>
      </c>
      <c r="AC89" s="7">
        <v>0.11</v>
      </c>
      <c r="AD89" s="7">
        <v>0.09</v>
      </c>
      <c r="AE89" s="7">
        <v>0.1</v>
      </c>
      <c r="AF89" s="7">
        <v>0.11</v>
      </c>
      <c r="AG89" s="7">
        <v>0.02</v>
      </c>
      <c r="AH89" s="7">
        <v>0.08</v>
      </c>
      <c r="AI89" s="7">
        <v>0.01</v>
      </c>
      <c r="AJ89" s="7">
        <v>1</v>
      </c>
      <c r="AK89" s="7">
        <v>0.03</v>
      </c>
      <c r="AL89" s="7">
        <v>0.05</v>
      </c>
      <c r="AM89" s="7">
        <v>0.13</v>
      </c>
      <c r="AN89" s="7">
        <v>0.18</v>
      </c>
      <c r="AO89" s="7">
        <v>0.1</v>
      </c>
      <c r="AP89" s="7">
        <v>0.09</v>
      </c>
      <c r="AQ89" s="7">
        <v>0.11</v>
      </c>
      <c r="AR89" s="7">
        <v>0.14000000000000001</v>
      </c>
      <c r="AS89" s="7">
        <v>0.08</v>
      </c>
      <c r="AT89" s="7">
        <v>0.1</v>
      </c>
      <c r="AU89" s="7">
        <v>0.04</v>
      </c>
      <c r="AV89" s="7">
        <v>7.0000000000000007E-2</v>
      </c>
      <c r="AW89" s="7">
        <v>0.09</v>
      </c>
      <c r="AX89" s="7">
        <v>0.08</v>
      </c>
      <c r="AY89" s="7">
        <v>0.1</v>
      </c>
      <c r="AZ89" s="7">
        <v>0.09</v>
      </c>
      <c r="BA89" s="7">
        <v>7.0000000000000007E-2</v>
      </c>
      <c r="BB89" s="7">
        <v>0.09</v>
      </c>
      <c r="BC89" s="7">
        <v>0.09</v>
      </c>
      <c r="BD89" s="7">
        <v>0.04</v>
      </c>
      <c r="BE89" s="7">
        <v>0.04</v>
      </c>
      <c r="BF89" s="7">
        <v>0.1</v>
      </c>
      <c r="BG89" s="7">
        <v>0.05</v>
      </c>
      <c r="BH89" s="7">
        <v>0.14000000000000001</v>
      </c>
      <c r="BI89" s="7">
        <v>0.03</v>
      </c>
      <c r="BJ89" s="7">
        <v>7.0000000000000007E-2</v>
      </c>
      <c r="BK89" s="7">
        <v>7.0000000000000007E-2</v>
      </c>
      <c r="BL89" s="7">
        <v>0.06</v>
      </c>
      <c r="BM89" s="7">
        <v>0.05</v>
      </c>
      <c r="BN89" s="7">
        <v>0.06</v>
      </c>
      <c r="BO89" s="7">
        <v>0.12</v>
      </c>
      <c r="BP89" s="7">
        <v>0.12</v>
      </c>
      <c r="BQ89" s="7">
        <v>0.05</v>
      </c>
      <c r="BR89" s="7">
        <v>0.05</v>
      </c>
      <c r="BS89" s="7">
        <v>0.05</v>
      </c>
      <c r="BT89" s="7">
        <v>0.04</v>
      </c>
      <c r="BU89" s="7">
        <v>0.04</v>
      </c>
      <c r="BV89" s="7">
        <v>0.05</v>
      </c>
      <c r="BW89" s="7">
        <v>0.05</v>
      </c>
      <c r="BX89" s="7">
        <v>0.09</v>
      </c>
      <c r="BY89" s="7">
        <v>0.09</v>
      </c>
      <c r="BZ89" s="7">
        <v>0.09</v>
      </c>
    </row>
    <row r="90" spans="1:78" x14ac:dyDescent="0.25">
      <c r="A90" t="s">
        <v>61</v>
      </c>
      <c r="B90">
        <v>981</v>
      </c>
      <c r="C90">
        <v>806</v>
      </c>
      <c r="D90">
        <v>89</v>
      </c>
      <c r="E90">
        <v>86</v>
      </c>
      <c r="F90">
        <v>362</v>
      </c>
      <c r="G90">
        <v>525</v>
      </c>
      <c r="H90">
        <v>93</v>
      </c>
      <c r="I90">
        <v>68</v>
      </c>
      <c r="J90">
        <v>209</v>
      </c>
      <c r="K90">
        <v>256</v>
      </c>
      <c r="L90">
        <v>449</v>
      </c>
      <c r="M90">
        <v>422</v>
      </c>
      <c r="N90">
        <v>442</v>
      </c>
      <c r="O90">
        <v>87</v>
      </c>
      <c r="P90">
        <v>29</v>
      </c>
      <c r="Q90">
        <v>183</v>
      </c>
      <c r="R90">
        <v>798</v>
      </c>
      <c r="S90">
        <v>172</v>
      </c>
      <c r="T90">
        <v>341</v>
      </c>
      <c r="U90">
        <v>441</v>
      </c>
      <c r="V90">
        <v>741</v>
      </c>
      <c r="W90">
        <v>104</v>
      </c>
      <c r="X90">
        <v>123</v>
      </c>
      <c r="Y90">
        <v>132</v>
      </c>
      <c r="Z90">
        <v>849</v>
      </c>
      <c r="AA90">
        <v>975</v>
      </c>
      <c r="AB90">
        <v>843</v>
      </c>
      <c r="AC90">
        <v>94</v>
      </c>
      <c r="AD90">
        <v>738</v>
      </c>
      <c r="AE90">
        <v>126</v>
      </c>
      <c r="AF90">
        <v>791</v>
      </c>
      <c r="AG90">
        <v>132</v>
      </c>
      <c r="AH90">
        <v>12</v>
      </c>
      <c r="AI90">
        <v>89</v>
      </c>
      <c r="AJ90">
        <v>34</v>
      </c>
      <c r="AK90">
        <v>981</v>
      </c>
      <c r="AL90">
        <v>119</v>
      </c>
      <c r="AM90">
        <v>720</v>
      </c>
      <c r="AN90">
        <v>19</v>
      </c>
      <c r="AO90">
        <v>119</v>
      </c>
      <c r="AP90">
        <v>87</v>
      </c>
      <c r="AQ90">
        <v>62</v>
      </c>
      <c r="AR90">
        <v>138</v>
      </c>
      <c r="AS90">
        <v>71</v>
      </c>
      <c r="AT90">
        <v>83</v>
      </c>
      <c r="AU90">
        <v>47</v>
      </c>
      <c r="AV90">
        <v>74</v>
      </c>
      <c r="AW90">
        <v>24</v>
      </c>
      <c r="AX90">
        <v>64</v>
      </c>
      <c r="AY90">
        <v>79</v>
      </c>
      <c r="AZ90">
        <v>46</v>
      </c>
      <c r="BA90">
        <v>63</v>
      </c>
      <c r="BB90">
        <v>74</v>
      </c>
      <c r="BC90">
        <v>67</v>
      </c>
      <c r="BD90">
        <v>4</v>
      </c>
      <c r="BE90">
        <v>153</v>
      </c>
      <c r="BF90">
        <v>828</v>
      </c>
      <c r="BG90">
        <v>434</v>
      </c>
      <c r="BH90">
        <v>546</v>
      </c>
      <c r="BI90">
        <v>97</v>
      </c>
      <c r="BJ90">
        <v>128</v>
      </c>
      <c r="BK90">
        <v>166</v>
      </c>
      <c r="BL90">
        <v>21</v>
      </c>
      <c r="BM90">
        <v>51</v>
      </c>
      <c r="BN90">
        <v>205</v>
      </c>
      <c r="BO90">
        <v>358</v>
      </c>
      <c r="BP90">
        <v>367</v>
      </c>
      <c r="BQ90">
        <v>54</v>
      </c>
      <c r="BR90">
        <v>144</v>
      </c>
      <c r="BS90">
        <v>119</v>
      </c>
      <c r="BT90">
        <v>100</v>
      </c>
      <c r="BU90">
        <v>65</v>
      </c>
      <c r="BV90">
        <v>17</v>
      </c>
      <c r="BW90">
        <v>38</v>
      </c>
      <c r="BX90">
        <v>649</v>
      </c>
      <c r="BY90">
        <v>643</v>
      </c>
      <c r="BZ90">
        <v>577</v>
      </c>
    </row>
    <row r="91" spans="1:78" x14ac:dyDescent="0.25">
      <c r="B91" s="7">
        <v>0.16</v>
      </c>
      <c r="C91" s="7">
        <v>0.16</v>
      </c>
      <c r="D91" s="7">
        <v>0.16</v>
      </c>
      <c r="E91" s="7">
        <v>0.24</v>
      </c>
      <c r="F91" s="7">
        <v>0.31</v>
      </c>
      <c r="G91" s="7">
        <v>0.17</v>
      </c>
      <c r="H91" s="7">
        <v>0.05</v>
      </c>
      <c r="I91" s="7">
        <v>0.05</v>
      </c>
      <c r="J91" s="7">
        <v>0.11</v>
      </c>
      <c r="K91" s="7">
        <v>0.21</v>
      </c>
      <c r="L91" s="7">
        <v>0.32</v>
      </c>
      <c r="M91" s="7">
        <v>0.25</v>
      </c>
      <c r="N91" s="7">
        <v>0.13</v>
      </c>
      <c r="O91" s="7">
        <v>0.14000000000000001</v>
      </c>
      <c r="P91" s="7">
        <v>0.15</v>
      </c>
      <c r="Q91" s="7">
        <v>0.19</v>
      </c>
      <c r="R91" s="7">
        <v>0.16</v>
      </c>
      <c r="S91" s="7">
        <v>0.05</v>
      </c>
      <c r="T91" s="7">
        <v>0.28000000000000003</v>
      </c>
      <c r="U91" s="7">
        <v>0.45</v>
      </c>
      <c r="V91" s="7">
        <v>0.17</v>
      </c>
      <c r="W91" s="7">
        <v>0.17</v>
      </c>
      <c r="X91" s="7">
        <v>0.14000000000000001</v>
      </c>
      <c r="Y91" s="7">
        <v>0.18</v>
      </c>
      <c r="Z91" s="7">
        <v>0.16</v>
      </c>
      <c r="AA91" s="7">
        <v>0.16</v>
      </c>
      <c r="AB91" s="7">
        <v>0.16</v>
      </c>
      <c r="AC91" s="7">
        <v>0.13</v>
      </c>
      <c r="AD91" s="7">
        <v>0.16</v>
      </c>
      <c r="AE91" s="7">
        <v>0.24</v>
      </c>
      <c r="AF91" s="7">
        <v>0.17</v>
      </c>
      <c r="AG91" s="7">
        <v>0.14000000000000001</v>
      </c>
      <c r="AH91" s="7">
        <v>0.3</v>
      </c>
      <c r="AI91" s="7">
        <v>0.02</v>
      </c>
      <c r="AJ91" s="7">
        <v>0.06</v>
      </c>
      <c r="AK91" s="7">
        <v>1</v>
      </c>
      <c r="AL91" s="7">
        <v>0.05</v>
      </c>
      <c r="AM91" s="7">
        <v>0.25</v>
      </c>
      <c r="AN91" s="7">
        <v>0.32</v>
      </c>
      <c r="AO91" s="7">
        <v>0.17</v>
      </c>
      <c r="AP91" s="7">
        <v>0.15</v>
      </c>
      <c r="AQ91" s="7">
        <v>0.11</v>
      </c>
      <c r="AR91" s="7">
        <v>0.25</v>
      </c>
      <c r="AS91" s="7">
        <v>0.22</v>
      </c>
      <c r="AT91" s="7">
        <v>0.15</v>
      </c>
      <c r="AU91" s="7">
        <v>0.13</v>
      </c>
      <c r="AV91" s="7">
        <v>0.15</v>
      </c>
      <c r="AW91" s="7">
        <v>0.17</v>
      </c>
      <c r="AX91" s="7">
        <v>0.16</v>
      </c>
      <c r="AY91" s="7">
        <v>0.15</v>
      </c>
      <c r="AZ91" s="7">
        <v>0.11</v>
      </c>
      <c r="BA91" s="7">
        <v>0.21</v>
      </c>
      <c r="BB91" s="7">
        <v>0.17</v>
      </c>
      <c r="BC91" s="7">
        <v>0.21</v>
      </c>
      <c r="BD91" s="7">
        <v>0.14000000000000001</v>
      </c>
      <c r="BE91" s="7">
        <v>0.17</v>
      </c>
      <c r="BF91" s="7">
        <v>0.16</v>
      </c>
      <c r="BG91" s="7">
        <v>0.13</v>
      </c>
      <c r="BH91" s="7">
        <v>0.2</v>
      </c>
      <c r="BI91" s="7">
        <v>7.0000000000000007E-2</v>
      </c>
      <c r="BJ91" s="7">
        <v>0.15</v>
      </c>
      <c r="BK91" s="7">
        <v>0.22</v>
      </c>
      <c r="BL91" s="7">
        <v>0.11</v>
      </c>
      <c r="BM91" s="7">
        <v>0.06</v>
      </c>
      <c r="BN91" s="7">
        <v>0.12</v>
      </c>
      <c r="BO91" s="7">
        <v>0.17</v>
      </c>
      <c r="BP91" s="7">
        <v>0.28999999999999998</v>
      </c>
      <c r="BQ91" s="7">
        <v>0.05</v>
      </c>
      <c r="BR91" s="7">
        <v>0.09</v>
      </c>
      <c r="BS91" s="7">
        <v>0.08</v>
      </c>
      <c r="BT91" s="7">
        <v>0.22</v>
      </c>
      <c r="BU91" s="7">
        <v>0.12</v>
      </c>
      <c r="BV91" s="7">
        <v>0.06</v>
      </c>
      <c r="BW91" s="7">
        <v>0.05</v>
      </c>
      <c r="BX91" s="7">
        <v>0.16</v>
      </c>
      <c r="BY91" s="7">
        <v>0.16</v>
      </c>
      <c r="BZ91" s="7">
        <v>0.16</v>
      </c>
    </row>
    <row r="92" spans="1:78" x14ac:dyDescent="0.25">
      <c r="A92" t="s">
        <v>1118</v>
      </c>
    </row>
    <row r="93" spans="1:78" x14ac:dyDescent="0.25">
      <c r="A93" t="s">
        <v>62</v>
      </c>
      <c r="B93">
        <v>2362</v>
      </c>
      <c r="C93">
        <v>2030</v>
      </c>
      <c r="D93">
        <v>211</v>
      </c>
      <c r="E93">
        <v>122</v>
      </c>
      <c r="F93">
        <v>390</v>
      </c>
      <c r="G93">
        <v>1255</v>
      </c>
      <c r="H93">
        <v>717</v>
      </c>
      <c r="I93">
        <v>650</v>
      </c>
      <c r="J93">
        <v>830</v>
      </c>
      <c r="K93">
        <v>467</v>
      </c>
      <c r="L93">
        <v>416</v>
      </c>
      <c r="M93">
        <v>531</v>
      </c>
      <c r="N93">
        <v>1515</v>
      </c>
      <c r="O93">
        <v>248</v>
      </c>
      <c r="P93">
        <v>68</v>
      </c>
      <c r="Q93">
        <v>333</v>
      </c>
      <c r="R93">
        <v>2029</v>
      </c>
      <c r="S93">
        <v>1674</v>
      </c>
      <c r="T93">
        <v>421</v>
      </c>
      <c r="U93">
        <v>248</v>
      </c>
      <c r="V93">
        <v>1875</v>
      </c>
      <c r="W93">
        <v>212</v>
      </c>
      <c r="X93">
        <v>251</v>
      </c>
      <c r="Y93">
        <v>254</v>
      </c>
      <c r="Z93">
        <v>2109</v>
      </c>
      <c r="AA93">
        <v>2356</v>
      </c>
      <c r="AB93">
        <v>2102</v>
      </c>
      <c r="AC93">
        <v>312</v>
      </c>
      <c r="AD93">
        <v>1894</v>
      </c>
      <c r="AE93">
        <v>138</v>
      </c>
      <c r="AF93">
        <v>1832</v>
      </c>
      <c r="AG93">
        <v>434</v>
      </c>
      <c r="AH93">
        <v>12</v>
      </c>
      <c r="AI93">
        <v>2089</v>
      </c>
      <c r="AJ93">
        <v>113</v>
      </c>
      <c r="AK93">
        <v>119</v>
      </c>
      <c r="AL93">
        <v>2362</v>
      </c>
      <c r="AM93">
        <v>0</v>
      </c>
      <c r="AN93">
        <v>0</v>
      </c>
      <c r="AO93">
        <v>0</v>
      </c>
      <c r="AP93">
        <v>258</v>
      </c>
      <c r="AQ93">
        <v>235</v>
      </c>
      <c r="AR93">
        <v>141</v>
      </c>
      <c r="AS93">
        <v>110</v>
      </c>
      <c r="AT93">
        <v>252</v>
      </c>
      <c r="AU93">
        <v>159</v>
      </c>
      <c r="AV93">
        <v>190</v>
      </c>
      <c r="AW93">
        <v>39</v>
      </c>
      <c r="AX93">
        <v>171</v>
      </c>
      <c r="AY93">
        <v>217</v>
      </c>
      <c r="AZ93">
        <v>171</v>
      </c>
      <c r="BA93">
        <v>93</v>
      </c>
      <c r="BB93">
        <v>179</v>
      </c>
      <c r="BC93">
        <v>138</v>
      </c>
      <c r="BD93">
        <v>9</v>
      </c>
      <c r="BE93">
        <v>498</v>
      </c>
      <c r="BF93">
        <v>1865</v>
      </c>
      <c r="BG93">
        <v>1555</v>
      </c>
      <c r="BH93">
        <v>807</v>
      </c>
      <c r="BI93">
        <v>791</v>
      </c>
      <c r="BJ93">
        <v>378</v>
      </c>
      <c r="BK93">
        <v>260</v>
      </c>
      <c r="BL93">
        <v>82</v>
      </c>
      <c r="BM93">
        <v>599</v>
      </c>
      <c r="BN93">
        <v>831</v>
      </c>
      <c r="BO93">
        <v>675</v>
      </c>
      <c r="BP93">
        <v>257</v>
      </c>
      <c r="BQ93">
        <v>714</v>
      </c>
      <c r="BR93">
        <v>933</v>
      </c>
      <c r="BS93">
        <v>931</v>
      </c>
      <c r="BT93">
        <v>201</v>
      </c>
      <c r="BU93">
        <v>350</v>
      </c>
      <c r="BV93">
        <v>195</v>
      </c>
      <c r="BW93">
        <v>554</v>
      </c>
      <c r="BX93">
        <v>1626</v>
      </c>
      <c r="BY93">
        <v>1673</v>
      </c>
      <c r="BZ93">
        <v>1428</v>
      </c>
    </row>
    <row r="94" spans="1:78" x14ac:dyDescent="0.25">
      <c r="B94" s="7">
        <v>0.39</v>
      </c>
      <c r="C94" s="7">
        <v>0.4</v>
      </c>
      <c r="D94" s="7">
        <v>0.38</v>
      </c>
      <c r="E94" s="7">
        <v>0.34</v>
      </c>
      <c r="F94" s="7">
        <v>0.33</v>
      </c>
      <c r="G94" s="7">
        <v>0.4</v>
      </c>
      <c r="H94" s="7">
        <v>0.42</v>
      </c>
      <c r="I94" s="7">
        <v>0.45</v>
      </c>
      <c r="J94" s="7">
        <v>0.44</v>
      </c>
      <c r="K94" s="7">
        <v>0.38</v>
      </c>
      <c r="L94" s="7">
        <v>0.28999999999999998</v>
      </c>
      <c r="M94" s="7">
        <v>0.32</v>
      </c>
      <c r="N94" s="7">
        <v>0.43</v>
      </c>
      <c r="O94" s="7">
        <v>0.39</v>
      </c>
      <c r="P94" s="7">
        <v>0.35</v>
      </c>
      <c r="Q94" s="7">
        <v>0.35</v>
      </c>
      <c r="R94" s="7">
        <v>0.4</v>
      </c>
      <c r="S94" s="7">
        <v>0.45</v>
      </c>
      <c r="T94" s="7">
        <v>0.34</v>
      </c>
      <c r="U94" s="7">
        <v>0.25</v>
      </c>
      <c r="V94" s="7">
        <v>0.42</v>
      </c>
      <c r="W94" s="7">
        <v>0.35</v>
      </c>
      <c r="X94" s="7">
        <v>0.28999999999999998</v>
      </c>
      <c r="Y94" s="7">
        <v>0.35</v>
      </c>
      <c r="Z94" s="7">
        <v>0.4</v>
      </c>
      <c r="AA94" s="7">
        <v>0.39</v>
      </c>
      <c r="AB94" s="7">
        <v>0.4</v>
      </c>
      <c r="AC94" s="7">
        <v>0.44</v>
      </c>
      <c r="AD94" s="7">
        <v>0.4</v>
      </c>
      <c r="AE94" s="7">
        <v>0.26</v>
      </c>
      <c r="AF94" s="7">
        <v>0.39</v>
      </c>
      <c r="AG94" s="7">
        <v>0.47</v>
      </c>
      <c r="AH94" s="7">
        <v>0.32</v>
      </c>
      <c r="AI94" s="7">
        <v>0.48</v>
      </c>
      <c r="AJ94" s="7">
        <v>0.21</v>
      </c>
      <c r="AK94" s="7">
        <v>0.12</v>
      </c>
      <c r="AL94" s="7">
        <v>1</v>
      </c>
      <c r="AM94" t="s">
        <v>108</v>
      </c>
      <c r="AN94" t="s">
        <v>108</v>
      </c>
      <c r="AO94" t="s">
        <v>108</v>
      </c>
      <c r="AP94" s="7">
        <v>0.44</v>
      </c>
      <c r="AQ94" s="7">
        <v>0.42</v>
      </c>
      <c r="AR94" s="7">
        <v>0.26</v>
      </c>
      <c r="AS94" s="7">
        <v>0.35</v>
      </c>
      <c r="AT94" s="7">
        <v>0.45</v>
      </c>
      <c r="AU94" s="7">
        <v>0.46</v>
      </c>
      <c r="AV94" s="7">
        <v>0.39</v>
      </c>
      <c r="AW94" s="7">
        <v>0.27</v>
      </c>
      <c r="AX94" s="7">
        <v>0.42</v>
      </c>
      <c r="AY94" s="7">
        <v>0.41</v>
      </c>
      <c r="AZ94" s="7">
        <v>0.41</v>
      </c>
      <c r="BA94" s="7">
        <v>0.32</v>
      </c>
      <c r="BB94" s="7">
        <v>0.41</v>
      </c>
      <c r="BC94" s="7">
        <v>0.44</v>
      </c>
      <c r="BD94" s="7">
        <v>0.35</v>
      </c>
      <c r="BE94" s="7">
        <v>0.55000000000000004</v>
      </c>
      <c r="BF94" s="7">
        <v>0.37</v>
      </c>
      <c r="BG94" s="7">
        <v>0.47</v>
      </c>
      <c r="BH94" s="7">
        <v>0.3</v>
      </c>
      <c r="BI94" s="7">
        <v>0.61</v>
      </c>
      <c r="BJ94" s="7">
        <v>0.44</v>
      </c>
      <c r="BK94" s="7">
        <v>0.34</v>
      </c>
      <c r="BL94" s="7">
        <v>0.41</v>
      </c>
      <c r="BM94" s="7">
        <v>0.68</v>
      </c>
      <c r="BN94" s="7">
        <v>0.49</v>
      </c>
      <c r="BO94" s="7">
        <v>0.31</v>
      </c>
      <c r="BP94" s="7">
        <v>0.2</v>
      </c>
      <c r="BQ94" s="7">
        <v>0.71</v>
      </c>
      <c r="BR94" s="7">
        <v>0.59</v>
      </c>
      <c r="BS94" s="7">
        <v>0.61</v>
      </c>
      <c r="BT94" s="7">
        <v>0.45</v>
      </c>
      <c r="BU94" s="7">
        <v>0.65</v>
      </c>
      <c r="BV94" s="7">
        <v>0.66</v>
      </c>
      <c r="BW94" s="7">
        <v>0.73</v>
      </c>
      <c r="BX94" s="7">
        <v>0.41</v>
      </c>
      <c r="BY94" s="7">
        <v>0.42</v>
      </c>
      <c r="BZ94" s="7">
        <v>0.41</v>
      </c>
    </row>
    <row r="95" spans="1:78" x14ac:dyDescent="0.25">
      <c r="A95" t="s">
        <v>63</v>
      </c>
      <c r="B95">
        <v>2841</v>
      </c>
      <c r="C95">
        <v>2416</v>
      </c>
      <c r="D95">
        <v>262</v>
      </c>
      <c r="E95">
        <v>163</v>
      </c>
      <c r="F95">
        <v>617</v>
      </c>
      <c r="G95">
        <v>1485</v>
      </c>
      <c r="H95">
        <v>739</v>
      </c>
      <c r="I95">
        <v>646</v>
      </c>
      <c r="J95">
        <v>832</v>
      </c>
      <c r="K95">
        <v>593</v>
      </c>
      <c r="L95">
        <v>771</v>
      </c>
      <c r="M95">
        <v>897</v>
      </c>
      <c r="N95">
        <v>1575</v>
      </c>
      <c r="O95">
        <v>287</v>
      </c>
      <c r="P95">
        <v>83</v>
      </c>
      <c r="Q95">
        <v>468</v>
      </c>
      <c r="R95">
        <v>2374</v>
      </c>
      <c r="S95">
        <v>1587</v>
      </c>
      <c r="T95">
        <v>630</v>
      </c>
      <c r="U95">
        <v>569</v>
      </c>
      <c r="V95">
        <v>2042</v>
      </c>
      <c r="W95">
        <v>311</v>
      </c>
      <c r="X95">
        <v>457</v>
      </c>
      <c r="Y95">
        <v>387</v>
      </c>
      <c r="Z95">
        <v>2454</v>
      </c>
      <c r="AA95">
        <v>2833</v>
      </c>
      <c r="AB95">
        <v>2446</v>
      </c>
      <c r="AC95">
        <v>328</v>
      </c>
      <c r="AD95">
        <v>2297</v>
      </c>
      <c r="AE95">
        <v>184</v>
      </c>
      <c r="AF95">
        <v>2303</v>
      </c>
      <c r="AG95">
        <v>391</v>
      </c>
      <c r="AH95">
        <v>17</v>
      </c>
      <c r="AI95">
        <v>1719</v>
      </c>
      <c r="AJ95">
        <v>358</v>
      </c>
      <c r="AK95">
        <v>720</v>
      </c>
      <c r="AL95">
        <v>0</v>
      </c>
      <c r="AM95">
        <v>2841</v>
      </c>
      <c r="AN95">
        <v>0</v>
      </c>
      <c r="AO95">
        <v>0</v>
      </c>
      <c r="AP95">
        <v>266</v>
      </c>
      <c r="AQ95">
        <v>265</v>
      </c>
      <c r="AR95">
        <v>337</v>
      </c>
      <c r="AS95">
        <v>168</v>
      </c>
      <c r="AT95">
        <v>230</v>
      </c>
      <c r="AU95">
        <v>142</v>
      </c>
      <c r="AV95">
        <v>244</v>
      </c>
      <c r="AW95">
        <v>82</v>
      </c>
      <c r="AX95">
        <v>177</v>
      </c>
      <c r="AY95">
        <v>231</v>
      </c>
      <c r="AZ95">
        <v>194</v>
      </c>
      <c r="BA95">
        <v>139</v>
      </c>
      <c r="BB95">
        <v>205</v>
      </c>
      <c r="BC95">
        <v>152</v>
      </c>
      <c r="BD95">
        <v>10</v>
      </c>
      <c r="BE95">
        <v>301</v>
      </c>
      <c r="BF95">
        <v>2541</v>
      </c>
      <c r="BG95">
        <v>1393</v>
      </c>
      <c r="BH95">
        <v>1448</v>
      </c>
      <c r="BI95">
        <v>403</v>
      </c>
      <c r="BJ95">
        <v>414</v>
      </c>
      <c r="BK95">
        <v>419</v>
      </c>
      <c r="BL95">
        <v>93</v>
      </c>
      <c r="BM95">
        <v>237</v>
      </c>
      <c r="BN95">
        <v>679</v>
      </c>
      <c r="BO95">
        <v>1200</v>
      </c>
      <c r="BP95">
        <v>725</v>
      </c>
      <c r="BQ95">
        <v>230</v>
      </c>
      <c r="BR95">
        <v>519</v>
      </c>
      <c r="BS95">
        <v>485</v>
      </c>
      <c r="BT95">
        <v>184</v>
      </c>
      <c r="BU95">
        <v>143</v>
      </c>
      <c r="BV95">
        <v>77</v>
      </c>
      <c r="BW95">
        <v>162</v>
      </c>
      <c r="BX95">
        <v>1889</v>
      </c>
      <c r="BY95">
        <v>1864</v>
      </c>
      <c r="BZ95">
        <v>1647</v>
      </c>
    </row>
    <row r="96" spans="1:78" x14ac:dyDescent="0.25">
      <c r="B96" s="7">
        <v>0.47</v>
      </c>
      <c r="C96" s="7">
        <v>0.48</v>
      </c>
      <c r="D96" s="7">
        <v>0.47</v>
      </c>
      <c r="E96" s="7">
        <v>0.46</v>
      </c>
      <c r="F96" s="7">
        <v>0.53</v>
      </c>
      <c r="G96" s="7">
        <v>0.48</v>
      </c>
      <c r="H96" s="7">
        <v>0.43</v>
      </c>
      <c r="I96" s="7">
        <v>0.44</v>
      </c>
      <c r="J96" s="7">
        <v>0.44</v>
      </c>
      <c r="K96" s="7">
        <v>0.48</v>
      </c>
      <c r="L96" s="7">
        <v>0.55000000000000004</v>
      </c>
      <c r="M96" s="7">
        <v>0.54</v>
      </c>
      <c r="N96" s="7">
        <v>0.45</v>
      </c>
      <c r="O96" s="7">
        <v>0.45</v>
      </c>
      <c r="P96" s="7">
        <v>0.43</v>
      </c>
      <c r="Q96" s="7">
        <v>0.49</v>
      </c>
      <c r="R96" s="7">
        <v>0.47</v>
      </c>
      <c r="S96" s="7">
        <v>0.43</v>
      </c>
      <c r="T96" s="7">
        <v>0.51</v>
      </c>
      <c r="U96" s="7">
        <v>0.57999999999999996</v>
      </c>
      <c r="V96" s="7">
        <v>0.46</v>
      </c>
      <c r="W96" s="7">
        <v>0.51</v>
      </c>
      <c r="X96" s="7">
        <v>0.53</v>
      </c>
      <c r="Y96" s="7">
        <v>0.54</v>
      </c>
      <c r="Z96" s="7">
        <v>0.47</v>
      </c>
      <c r="AA96" s="7">
        <v>0.47</v>
      </c>
      <c r="AB96" s="7">
        <v>0.47</v>
      </c>
      <c r="AC96" s="7">
        <v>0.46</v>
      </c>
      <c r="AD96" s="7">
        <v>0.49</v>
      </c>
      <c r="AE96" s="7">
        <v>0.35</v>
      </c>
      <c r="AF96" s="7">
        <v>0.49</v>
      </c>
      <c r="AG96" s="7">
        <v>0.43</v>
      </c>
      <c r="AH96" s="7">
        <v>0.44</v>
      </c>
      <c r="AI96" s="7">
        <v>0.4</v>
      </c>
      <c r="AJ96" s="7">
        <v>0.65</v>
      </c>
      <c r="AK96" s="7">
        <v>0.73</v>
      </c>
      <c r="AL96" t="s">
        <v>108</v>
      </c>
      <c r="AM96" s="7">
        <v>1</v>
      </c>
      <c r="AN96" t="s">
        <v>108</v>
      </c>
      <c r="AO96" t="s">
        <v>108</v>
      </c>
      <c r="AP96" s="7">
        <v>0.45</v>
      </c>
      <c r="AQ96" s="7">
        <v>0.47</v>
      </c>
      <c r="AR96" s="7">
        <v>0.62</v>
      </c>
      <c r="AS96" s="7">
        <v>0.53</v>
      </c>
      <c r="AT96" s="7">
        <v>0.41</v>
      </c>
      <c r="AU96" s="7">
        <v>0.41</v>
      </c>
      <c r="AV96" s="7">
        <v>0.5</v>
      </c>
      <c r="AW96" s="7">
        <v>0.56999999999999995</v>
      </c>
      <c r="AX96" s="7">
        <v>0.43</v>
      </c>
      <c r="AY96" s="7">
        <v>0.43</v>
      </c>
      <c r="AZ96" s="7">
        <v>0.47</v>
      </c>
      <c r="BA96" s="7">
        <v>0.47</v>
      </c>
      <c r="BB96" s="7">
        <v>0.46</v>
      </c>
      <c r="BC96" s="7">
        <v>0.49</v>
      </c>
      <c r="BD96" s="7">
        <v>0.38</v>
      </c>
      <c r="BE96" s="7">
        <v>0.33</v>
      </c>
      <c r="BF96" s="7">
        <v>0.5</v>
      </c>
      <c r="BG96" s="7">
        <v>0.42</v>
      </c>
      <c r="BH96" s="7">
        <v>0.54</v>
      </c>
      <c r="BI96" s="7">
        <v>0.31</v>
      </c>
      <c r="BJ96" s="7">
        <v>0.48</v>
      </c>
      <c r="BK96" s="7">
        <v>0.55000000000000004</v>
      </c>
      <c r="BL96" s="7">
        <v>0.47</v>
      </c>
      <c r="BM96" s="7">
        <v>0.27</v>
      </c>
      <c r="BN96" s="7">
        <v>0.4</v>
      </c>
      <c r="BO96" s="7">
        <v>0.55000000000000004</v>
      </c>
      <c r="BP96" s="7">
        <v>0.57999999999999996</v>
      </c>
      <c r="BQ96" s="7">
        <v>0.23</v>
      </c>
      <c r="BR96" s="7">
        <v>0.33</v>
      </c>
      <c r="BS96" s="7">
        <v>0.32</v>
      </c>
      <c r="BT96" s="7">
        <v>0.41</v>
      </c>
      <c r="BU96" s="7">
        <v>0.27</v>
      </c>
      <c r="BV96" s="7">
        <v>0.26</v>
      </c>
      <c r="BW96" s="7">
        <v>0.21</v>
      </c>
      <c r="BX96" s="7">
        <v>0.47</v>
      </c>
      <c r="BY96" s="7">
        <v>0.46</v>
      </c>
      <c r="BZ96" s="7">
        <v>0.47</v>
      </c>
    </row>
    <row r="97" spans="1:78" x14ac:dyDescent="0.25">
      <c r="A97" t="s">
        <v>64</v>
      </c>
      <c r="B97">
        <v>59</v>
      </c>
      <c r="C97">
        <v>44</v>
      </c>
      <c r="D97">
        <v>14</v>
      </c>
      <c r="E97">
        <v>1</v>
      </c>
      <c r="F97">
        <v>15</v>
      </c>
      <c r="G97">
        <v>27</v>
      </c>
      <c r="H97">
        <v>18</v>
      </c>
      <c r="I97">
        <v>12</v>
      </c>
      <c r="J97">
        <v>22</v>
      </c>
      <c r="K97">
        <v>13</v>
      </c>
      <c r="L97">
        <v>12</v>
      </c>
      <c r="M97">
        <v>13</v>
      </c>
      <c r="N97">
        <v>39</v>
      </c>
      <c r="O97">
        <v>6</v>
      </c>
      <c r="P97">
        <v>2</v>
      </c>
      <c r="Q97">
        <v>9</v>
      </c>
      <c r="R97">
        <v>50</v>
      </c>
      <c r="S97">
        <v>33</v>
      </c>
      <c r="T97">
        <v>13</v>
      </c>
      <c r="U97">
        <v>14</v>
      </c>
      <c r="V97">
        <v>49</v>
      </c>
      <c r="W97">
        <v>7</v>
      </c>
      <c r="X97">
        <v>4</v>
      </c>
      <c r="Y97">
        <v>0</v>
      </c>
      <c r="Z97">
        <v>59</v>
      </c>
      <c r="AA97">
        <v>59</v>
      </c>
      <c r="AB97">
        <v>59</v>
      </c>
      <c r="AC97">
        <v>13</v>
      </c>
      <c r="AD97">
        <v>39</v>
      </c>
      <c r="AE97">
        <v>7</v>
      </c>
      <c r="AF97">
        <v>47</v>
      </c>
      <c r="AG97">
        <v>4</v>
      </c>
      <c r="AH97">
        <v>4</v>
      </c>
      <c r="AI97">
        <v>47</v>
      </c>
      <c r="AJ97">
        <v>10</v>
      </c>
      <c r="AK97">
        <v>19</v>
      </c>
      <c r="AL97">
        <v>0</v>
      </c>
      <c r="AM97">
        <v>0</v>
      </c>
      <c r="AN97">
        <v>59</v>
      </c>
      <c r="AO97">
        <v>0</v>
      </c>
      <c r="AP97">
        <v>4</v>
      </c>
      <c r="AQ97">
        <v>4</v>
      </c>
      <c r="AR97">
        <v>7</v>
      </c>
      <c r="AS97">
        <v>0</v>
      </c>
      <c r="AT97">
        <v>3</v>
      </c>
      <c r="AU97">
        <v>1</v>
      </c>
      <c r="AV97">
        <v>4</v>
      </c>
      <c r="AW97">
        <v>4</v>
      </c>
      <c r="AX97">
        <v>9</v>
      </c>
      <c r="AY97">
        <v>4</v>
      </c>
      <c r="AZ97">
        <v>7</v>
      </c>
      <c r="BA97">
        <v>3</v>
      </c>
      <c r="BB97">
        <v>5</v>
      </c>
      <c r="BC97">
        <v>2</v>
      </c>
      <c r="BD97">
        <v>1</v>
      </c>
      <c r="BE97">
        <v>13</v>
      </c>
      <c r="BF97">
        <v>46</v>
      </c>
      <c r="BG97">
        <v>30</v>
      </c>
      <c r="BH97">
        <v>30</v>
      </c>
      <c r="BI97">
        <v>8</v>
      </c>
      <c r="BJ97">
        <v>8</v>
      </c>
      <c r="BK97">
        <v>9</v>
      </c>
      <c r="BL97">
        <v>3</v>
      </c>
      <c r="BM97">
        <v>11</v>
      </c>
      <c r="BN97">
        <v>28</v>
      </c>
      <c r="BO97">
        <v>10</v>
      </c>
      <c r="BP97">
        <v>11</v>
      </c>
      <c r="BQ97">
        <v>14</v>
      </c>
      <c r="BR97">
        <v>17</v>
      </c>
      <c r="BS97">
        <v>22</v>
      </c>
      <c r="BT97">
        <v>10</v>
      </c>
      <c r="BU97">
        <v>3</v>
      </c>
      <c r="BV97">
        <v>2</v>
      </c>
      <c r="BW97">
        <v>13</v>
      </c>
      <c r="BX97">
        <v>48</v>
      </c>
      <c r="BY97">
        <v>52</v>
      </c>
      <c r="BZ97">
        <v>45</v>
      </c>
    </row>
    <row r="98" spans="1:78" x14ac:dyDescent="0.25">
      <c r="B98" s="7">
        <v>0.01</v>
      </c>
      <c r="C98" s="7">
        <v>0.01</v>
      </c>
      <c r="D98" s="7">
        <v>0.03</v>
      </c>
      <c r="E98">
        <v>0</v>
      </c>
      <c r="F98" s="7">
        <v>0.01</v>
      </c>
      <c r="G98" s="7">
        <v>0.01</v>
      </c>
      <c r="H98" s="7">
        <v>0.01</v>
      </c>
      <c r="I98" s="7">
        <v>0.01</v>
      </c>
      <c r="J98" s="7">
        <v>0.01</v>
      </c>
      <c r="K98" s="7">
        <v>0.01</v>
      </c>
      <c r="L98" s="7">
        <v>0.01</v>
      </c>
      <c r="M98" s="7">
        <v>0.01</v>
      </c>
      <c r="N98" s="7">
        <v>0.01</v>
      </c>
      <c r="O98" s="7">
        <v>0.01</v>
      </c>
      <c r="P98" s="7">
        <v>0.01</v>
      </c>
      <c r="Q98" s="7">
        <v>0.01</v>
      </c>
      <c r="R98" s="7">
        <v>0.01</v>
      </c>
      <c r="S98" s="7">
        <v>0.01</v>
      </c>
      <c r="T98" s="7">
        <v>0.01</v>
      </c>
      <c r="U98" s="7">
        <v>0.01</v>
      </c>
      <c r="V98" s="7">
        <v>0.01</v>
      </c>
      <c r="W98" s="7">
        <v>0.01</v>
      </c>
      <c r="X98">
        <v>0</v>
      </c>
      <c r="Y98" t="s">
        <v>108</v>
      </c>
      <c r="Z98" s="7">
        <v>0.01</v>
      </c>
      <c r="AA98" s="7">
        <v>0.01</v>
      </c>
      <c r="AB98" s="7">
        <v>0.01</v>
      </c>
      <c r="AC98" s="7">
        <v>0.02</v>
      </c>
      <c r="AD98" s="7">
        <v>0.01</v>
      </c>
      <c r="AE98" s="7">
        <v>0.01</v>
      </c>
      <c r="AF98" s="7">
        <v>0.01</v>
      </c>
      <c r="AG98">
        <v>0</v>
      </c>
      <c r="AH98" s="7">
        <v>0.11</v>
      </c>
      <c r="AI98" s="7">
        <v>0.01</v>
      </c>
      <c r="AJ98" s="7">
        <v>0.02</v>
      </c>
      <c r="AK98" s="7">
        <v>0.02</v>
      </c>
      <c r="AL98" t="s">
        <v>108</v>
      </c>
      <c r="AM98" t="s">
        <v>108</v>
      </c>
      <c r="AN98" s="7">
        <v>1</v>
      </c>
      <c r="AO98" t="s">
        <v>108</v>
      </c>
      <c r="AP98" s="7">
        <v>0.01</v>
      </c>
      <c r="AQ98" s="7">
        <v>0.01</v>
      </c>
      <c r="AR98" s="7">
        <v>0.01</v>
      </c>
      <c r="AS98" t="s">
        <v>108</v>
      </c>
      <c r="AT98" s="7">
        <v>0.01</v>
      </c>
      <c r="AU98">
        <v>0</v>
      </c>
      <c r="AV98" s="7">
        <v>0.01</v>
      </c>
      <c r="AW98" s="7">
        <v>0.03</v>
      </c>
      <c r="AX98" s="7">
        <v>0.02</v>
      </c>
      <c r="AY98" s="7">
        <v>0.01</v>
      </c>
      <c r="AZ98" s="7">
        <v>0.02</v>
      </c>
      <c r="BA98" s="7">
        <v>0.01</v>
      </c>
      <c r="BB98" s="7">
        <v>0.01</v>
      </c>
      <c r="BC98" s="7">
        <v>0.01</v>
      </c>
      <c r="BD98" s="7">
        <v>0.06</v>
      </c>
      <c r="BE98" s="7">
        <v>0.01</v>
      </c>
      <c r="BF98" s="7">
        <v>0.01</v>
      </c>
      <c r="BG98" s="7">
        <v>0.01</v>
      </c>
      <c r="BH98" s="7">
        <v>0.01</v>
      </c>
      <c r="BI98" s="7">
        <v>0.01</v>
      </c>
      <c r="BJ98" s="7">
        <v>0.01</v>
      </c>
      <c r="BK98" s="7">
        <v>0.01</v>
      </c>
      <c r="BL98" s="7">
        <v>0.02</v>
      </c>
      <c r="BM98" s="7">
        <v>0.01</v>
      </c>
      <c r="BN98" s="7">
        <v>0.02</v>
      </c>
      <c r="BO98">
        <v>0</v>
      </c>
      <c r="BP98" s="7">
        <v>0.01</v>
      </c>
      <c r="BQ98" s="7">
        <v>0.01</v>
      </c>
      <c r="BR98" s="7">
        <v>0.01</v>
      </c>
      <c r="BS98" s="7">
        <v>0.01</v>
      </c>
      <c r="BT98" s="7">
        <v>0.02</v>
      </c>
      <c r="BU98" s="7">
        <v>0.01</v>
      </c>
      <c r="BV98" s="7">
        <v>0.01</v>
      </c>
      <c r="BW98" s="7">
        <v>0.02</v>
      </c>
      <c r="BX98" s="7">
        <v>0.01</v>
      </c>
      <c r="BY98" s="7">
        <v>0.01</v>
      </c>
      <c r="BZ98" s="7">
        <v>0.01</v>
      </c>
    </row>
    <row r="99" spans="1:78" x14ac:dyDescent="0.25">
      <c r="A99" t="s">
        <v>41</v>
      </c>
      <c r="B99">
        <v>701</v>
      </c>
      <c r="C99">
        <v>568</v>
      </c>
      <c r="D99">
        <v>67</v>
      </c>
      <c r="E99">
        <v>66</v>
      </c>
      <c r="F99">
        <v>145</v>
      </c>
      <c r="G99">
        <v>328</v>
      </c>
      <c r="H99">
        <v>228</v>
      </c>
      <c r="I99">
        <v>141</v>
      </c>
      <c r="J99">
        <v>209</v>
      </c>
      <c r="K99">
        <v>146</v>
      </c>
      <c r="L99">
        <v>205</v>
      </c>
      <c r="M99">
        <v>211</v>
      </c>
      <c r="N99">
        <v>363</v>
      </c>
      <c r="O99">
        <v>86</v>
      </c>
      <c r="P99">
        <v>40</v>
      </c>
      <c r="Q99">
        <v>135</v>
      </c>
      <c r="R99">
        <v>566</v>
      </c>
      <c r="S99">
        <v>387</v>
      </c>
      <c r="T99">
        <v>165</v>
      </c>
      <c r="U99">
        <v>134</v>
      </c>
      <c r="V99">
        <v>462</v>
      </c>
      <c r="W99">
        <v>76</v>
      </c>
      <c r="X99">
        <v>152</v>
      </c>
      <c r="Y99">
        <v>74</v>
      </c>
      <c r="Z99">
        <v>627</v>
      </c>
      <c r="AA99">
        <v>699</v>
      </c>
      <c r="AB99">
        <v>625</v>
      </c>
      <c r="AC99">
        <v>62</v>
      </c>
      <c r="AD99">
        <v>446</v>
      </c>
      <c r="AE99">
        <v>189</v>
      </c>
      <c r="AF99">
        <v>501</v>
      </c>
      <c r="AG99">
        <v>89</v>
      </c>
      <c r="AH99">
        <v>4</v>
      </c>
      <c r="AI99">
        <v>485</v>
      </c>
      <c r="AJ99">
        <v>68</v>
      </c>
      <c r="AK99">
        <v>119</v>
      </c>
      <c r="AL99">
        <v>0</v>
      </c>
      <c r="AM99">
        <v>0</v>
      </c>
      <c r="AN99">
        <v>0</v>
      </c>
      <c r="AO99">
        <v>701</v>
      </c>
      <c r="AP99">
        <v>60</v>
      </c>
      <c r="AQ99">
        <v>61</v>
      </c>
      <c r="AR99">
        <v>59</v>
      </c>
      <c r="AS99">
        <v>39</v>
      </c>
      <c r="AT99">
        <v>70</v>
      </c>
      <c r="AU99">
        <v>40</v>
      </c>
      <c r="AV99">
        <v>52</v>
      </c>
      <c r="AW99">
        <v>18</v>
      </c>
      <c r="AX99">
        <v>46</v>
      </c>
      <c r="AY99">
        <v>82</v>
      </c>
      <c r="AZ99">
        <v>41</v>
      </c>
      <c r="BA99">
        <v>55</v>
      </c>
      <c r="BB99">
        <v>53</v>
      </c>
      <c r="BC99">
        <v>20</v>
      </c>
      <c r="BD99">
        <v>6</v>
      </c>
      <c r="BE99">
        <v>87</v>
      </c>
      <c r="BF99">
        <v>615</v>
      </c>
      <c r="BG99">
        <v>314</v>
      </c>
      <c r="BH99">
        <v>387</v>
      </c>
      <c r="BI99">
        <v>97</v>
      </c>
      <c r="BJ99">
        <v>67</v>
      </c>
      <c r="BK99">
        <v>78</v>
      </c>
      <c r="BL99">
        <v>21</v>
      </c>
      <c r="BM99">
        <v>36</v>
      </c>
      <c r="BN99">
        <v>142</v>
      </c>
      <c r="BO99">
        <v>271</v>
      </c>
      <c r="BP99">
        <v>253</v>
      </c>
      <c r="BQ99">
        <v>48</v>
      </c>
      <c r="BR99">
        <v>101</v>
      </c>
      <c r="BS99">
        <v>87</v>
      </c>
      <c r="BT99">
        <v>53</v>
      </c>
      <c r="BU99">
        <v>41</v>
      </c>
      <c r="BV99">
        <v>21</v>
      </c>
      <c r="BW99">
        <v>28</v>
      </c>
      <c r="BX99">
        <v>427</v>
      </c>
      <c r="BY99">
        <v>420</v>
      </c>
      <c r="BZ99">
        <v>375</v>
      </c>
    </row>
    <row r="100" spans="1:78" x14ac:dyDescent="0.25">
      <c r="B100" s="7">
        <v>0.12</v>
      </c>
      <c r="C100" s="7">
        <v>0.11</v>
      </c>
      <c r="D100" s="7">
        <v>0.12</v>
      </c>
      <c r="E100" s="7">
        <v>0.19</v>
      </c>
      <c r="F100" s="7">
        <v>0.12</v>
      </c>
      <c r="G100" s="7">
        <v>0.11</v>
      </c>
      <c r="H100" s="7">
        <v>0.13</v>
      </c>
      <c r="I100" s="7">
        <v>0.1</v>
      </c>
      <c r="J100" s="7">
        <v>0.11</v>
      </c>
      <c r="K100" s="7">
        <v>0.12</v>
      </c>
      <c r="L100" s="7">
        <v>0.15</v>
      </c>
      <c r="M100" s="7">
        <v>0.13</v>
      </c>
      <c r="N100" s="7">
        <v>0.1</v>
      </c>
      <c r="O100" s="7">
        <v>0.13</v>
      </c>
      <c r="P100" s="7">
        <v>0.21</v>
      </c>
      <c r="Q100" s="7">
        <v>0.14000000000000001</v>
      </c>
      <c r="R100" s="7">
        <v>0.11</v>
      </c>
      <c r="S100" s="7">
        <v>0.1</v>
      </c>
      <c r="T100" s="7">
        <v>0.13</v>
      </c>
      <c r="U100" s="7">
        <v>0.14000000000000001</v>
      </c>
      <c r="V100" s="7">
        <v>0.1</v>
      </c>
      <c r="W100" s="7">
        <v>0.12</v>
      </c>
      <c r="X100" s="7">
        <v>0.17</v>
      </c>
      <c r="Y100" s="7">
        <v>0.1</v>
      </c>
      <c r="Z100" s="7">
        <v>0.12</v>
      </c>
      <c r="AA100" s="7">
        <v>0.12</v>
      </c>
      <c r="AB100" s="7">
        <v>0.12</v>
      </c>
      <c r="AC100" s="7">
        <v>0.09</v>
      </c>
      <c r="AD100" s="7">
        <v>0.1</v>
      </c>
      <c r="AE100" s="7">
        <v>0.36</v>
      </c>
      <c r="AF100" s="7">
        <v>0.11</v>
      </c>
      <c r="AG100" s="7">
        <v>0.1</v>
      </c>
      <c r="AH100" s="7">
        <v>0.09</v>
      </c>
      <c r="AI100" s="7">
        <v>0.11</v>
      </c>
      <c r="AJ100" s="7">
        <v>0.12</v>
      </c>
      <c r="AK100" s="7">
        <v>0.12</v>
      </c>
      <c r="AL100" t="s">
        <v>108</v>
      </c>
      <c r="AM100" t="s">
        <v>108</v>
      </c>
      <c r="AN100" t="s">
        <v>108</v>
      </c>
      <c r="AO100" s="7">
        <v>1</v>
      </c>
      <c r="AP100" s="7">
        <v>0.1</v>
      </c>
      <c r="AQ100" s="7">
        <v>0.11</v>
      </c>
      <c r="AR100" s="7">
        <v>0.11</v>
      </c>
      <c r="AS100" s="7">
        <v>0.12</v>
      </c>
      <c r="AT100" s="7">
        <v>0.13</v>
      </c>
      <c r="AU100" s="7">
        <v>0.11</v>
      </c>
      <c r="AV100" s="7">
        <v>0.11</v>
      </c>
      <c r="AW100" s="7">
        <v>0.13</v>
      </c>
      <c r="AX100" s="7">
        <v>0.11</v>
      </c>
      <c r="AY100" s="7">
        <v>0.15</v>
      </c>
      <c r="AZ100" s="7">
        <v>0.1</v>
      </c>
      <c r="BA100" s="7">
        <v>0.19</v>
      </c>
      <c r="BB100" s="7">
        <v>0.12</v>
      </c>
      <c r="BC100" s="7">
        <v>0.06</v>
      </c>
      <c r="BD100" s="7">
        <v>0.22</v>
      </c>
      <c r="BE100" s="7">
        <v>0.1</v>
      </c>
      <c r="BF100" s="7">
        <v>0.12</v>
      </c>
      <c r="BG100" s="7">
        <v>0.1</v>
      </c>
      <c r="BH100" s="7">
        <v>0.14000000000000001</v>
      </c>
      <c r="BI100" s="7">
        <v>7.0000000000000007E-2</v>
      </c>
      <c r="BJ100" s="7">
        <v>0.08</v>
      </c>
      <c r="BK100" s="7">
        <v>0.1</v>
      </c>
      <c r="BL100" s="7">
        <v>0.11</v>
      </c>
      <c r="BM100" s="7">
        <v>0.04</v>
      </c>
      <c r="BN100" s="7">
        <v>0.08</v>
      </c>
      <c r="BO100" s="7">
        <v>0.13</v>
      </c>
      <c r="BP100" s="7">
        <v>0.2</v>
      </c>
      <c r="BQ100" s="7">
        <v>0.05</v>
      </c>
      <c r="BR100" s="7">
        <v>0.06</v>
      </c>
      <c r="BS100" s="7">
        <v>0.06</v>
      </c>
      <c r="BT100" s="7">
        <v>0.12</v>
      </c>
      <c r="BU100" s="7">
        <v>0.08</v>
      </c>
      <c r="BV100" s="7">
        <v>7.0000000000000007E-2</v>
      </c>
      <c r="BW100" s="7">
        <v>0.04</v>
      </c>
      <c r="BX100" s="7">
        <v>0.11</v>
      </c>
      <c r="BY100" s="7">
        <v>0.1</v>
      </c>
      <c r="BZ100" s="7">
        <v>0.11</v>
      </c>
    </row>
    <row r="101" spans="1:78" x14ac:dyDescent="0.25">
      <c r="A101" t="s">
        <v>1119</v>
      </c>
    </row>
    <row r="102" spans="1:78" x14ac:dyDescent="0.25">
      <c r="A102" t="s">
        <v>1120</v>
      </c>
      <c r="B102">
        <v>499</v>
      </c>
      <c r="C102">
        <v>411</v>
      </c>
      <c r="D102">
        <v>48</v>
      </c>
      <c r="E102">
        <v>39</v>
      </c>
      <c r="F102">
        <v>56</v>
      </c>
      <c r="G102">
        <v>309</v>
      </c>
      <c r="H102">
        <v>134</v>
      </c>
      <c r="I102">
        <v>113</v>
      </c>
      <c r="J102">
        <v>129</v>
      </c>
      <c r="K102">
        <v>116</v>
      </c>
      <c r="L102">
        <v>140</v>
      </c>
      <c r="M102">
        <v>155</v>
      </c>
      <c r="N102">
        <v>288</v>
      </c>
      <c r="O102">
        <v>36</v>
      </c>
      <c r="P102">
        <v>20</v>
      </c>
      <c r="Q102">
        <v>143</v>
      </c>
      <c r="R102">
        <v>355</v>
      </c>
      <c r="S102">
        <v>307</v>
      </c>
      <c r="T102">
        <v>71</v>
      </c>
      <c r="U102">
        <v>113</v>
      </c>
      <c r="V102">
        <v>374</v>
      </c>
      <c r="W102">
        <v>62</v>
      </c>
      <c r="X102">
        <v>62</v>
      </c>
      <c r="Y102">
        <v>59</v>
      </c>
      <c r="Z102">
        <v>439</v>
      </c>
      <c r="AA102">
        <v>498</v>
      </c>
      <c r="AB102">
        <v>439</v>
      </c>
      <c r="AC102">
        <v>60</v>
      </c>
      <c r="AD102">
        <v>403</v>
      </c>
      <c r="AE102">
        <v>33</v>
      </c>
      <c r="AF102">
        <v>403</v>
      </c>
      <c r="AG102">
        <v>74</v>
      </c>
      <c r="AH102">
        <v>4</v>
      </c>
      <c r="AI102">
        <v>361</v>
      </c>
      <c r="AJ102">
        <v>32</v>
      </c>
      <c r="AK102">
        <v>92</v>
      </c>
      <c r="AL102">
        <v>218</v>
      </c>
      <c r="AM102">
        <v>218</v>
      </c>
      <c r="AN102">
        <v>6</v>
      </c>
      <c r="AO102">
        <v>56</v>
      </c>
      <c r="AP102">
        <v>34</v>
      </c>
      <c r="AQ102">
        <v>55</v>
      </c>
      <c r="AR102">
        <v>25</v>
      </c>
      <c r="AS102">
        <v>27</v>
      </c>
      <c r="AT102">
        <v>79</v>
      </c>
      <c r="AU102">
        <v>21</v>
      </c>
      <c r="AV102">
        <v>37</v>
      </c>
      <c r="AW102">
        <v>9</v>
      </c>
      <c r="AX102">
        <v>40</v>
      </c>
      <c r="AY102">
        <v>49</v>
      </c>
      <c r="AZ102">
        <v>21</v>
      </c>
      <c r="BA102">
        <v>33</v>
      </c>
      <c r="BB102">
        <v>41</v>
      </c>
      <c r="BC102">
        <v>27</v>
      </c>
      <c r="BD102">
        <v>0</v>
      </c>
      <c r="BE102">
        <v>85</v>
      </c>
      <c r="BF102">
        <v>414</v>
      </c>
      <c r="BG102">
        <v>331</v>
      </c>
      <c r="BH102">
        <v>168</v>
      </c>
      <c r="BI102">
        <v>130</v>
      </c>
      <c r="BJ102">
        <v>83</v>
      </c>
      <c r="BK102">
        <v>86</v>
      </c>
      <c r="BL102">
        <v>23</v>
      </c>
      <c r="BM102">
        <v>115</v>
      </c>
      <c r="BN102">
        <v>158</v>
      </c>
      <c r="BO102">
        <v>144</v>
      </c>
      <c r="BP102">
        <v>81</v>
      </c>
      <c r="BQ102">
        <v>131</v>
      </c>
      <c r="BR102">
        <v>153</v>
      </c>
      <c r="BS102">
        <v>163</v>
      </c>
      <c r="BT102">
        <v>37</v>
      </c>
      <c r="BU102">
        <v>52</v>
      </c>
      <c r="BV102">
        <v>34</v>
      </c>
      <c r="BW102">
        <v>103</v>
      </c>
      <c r="BX102">
        <v>330</v>
      </c>
      <c r="BY102">
        <v>332</v>
      </c>
      <c r="BZ102">
        <v>283</v>
      </c>
    </row>
    <row r="103" spans="1:78" x14ac:dyDescent="0.25">
      <c r="B103" s="7">
        <v>0.08</v>
      </c>
      <c r="C103" s="7">
        <v>0.08</v>
      </c>
      <c r="D103" s="7">
        <v>0.09</v>
      </c>
      <c r="E103" s="7">
        <v>0.11</v>
      </c>
      <c r="F103" s="7">
        <v>0.05</v>
      </c>
      <c r="G103" s="7">
        <v>0.1</v>
      </c>
      <c r="H103" s="7">
        <v>0.08</v>
      </c>
      <c r="I103" s="7">
        <v>0.08</v>
      </c>
      <c r="J103" s="7">
        <v>7.0000000000000007E-2</v>
      </c>
      <c r="K103" s="7">
        <v>0.09</v>
      </c>
      <c r="L103" s="7">
        <v>0.1</v>
      </c>
      <c r="M103" s="7">
        <v>0.09</v>
      </c>
      <c r="N103" s="7">
        <v>0.08</v>
      </c>
      <c r="O103" s="7">
        <v>0.06</v>
      </c>
      <c r="P103" s="7">
        <v>0.1</v>
      </c>
      <c r="Q103" s="7">
        <v>0.15</v>
      </c>
      <c r="R103" s="7">
        <v>7.0000000000000007E-2</v>
      </c>
      <c r="S103" s="7">
        <v>0.08</v>
      </c>
      <c r="T103" s="7">
        <v>0.06</v>
      </c>
      <c r="U103" s="7">
        <v>0.12</v>
      </c>
      <c r="V103" s="7">
        <v>0.08</v>
      </c>
      <c r="W103" s="7">
        <v>0.1</v>
      </c>
      <c r="X103" s="7">
        <v>7.0000000000000007E-2</v>
      </c>
      <c r="Y103" s="7">
        <v>0.08</v>
      </c>
      <c r="Z103" s="7">
        <v>0.08</v>
      </c>
      <c r="AA103" s="7">
        <v>0.08</v>
      </c>
      <c r="AB103" s="7">
        <v>0.08</v>
      </c>
      <c r="AC103" s="7">
        <v>0.08</v>
      </c>
      <c r="AD103" s="7">
        <v>0.09</v>
      </c>
      <c r="AE103" s="7">
        <v>0.06</v>
      </c>
      <c r="AF103" s="7">
        <v>0.09</v>
      </c>
      <c r="AG103" s="7">
        <v>0.08</v>
      </c>
      <c r="AH103" s="7">
        <v>0.11</v>
      </c>
      <c r="AI103" s="7">
        <v>0.08</v>
      </c>
      <c r="AJ103" s="7">
        <v>0.06</v>
      </c>
      <c r="AK103" s="7">
        <v>0.09</v>
      </c>
      <c r="AL103" s="7">
        <v>0.09</v>
      </c>
      <c r="AM103" s="7">
        <v>0.08</v>
      </c>
      <c r="AN103" s="7">
        <v>0.1</v>
      </c>
      <c r="AO103" s="7">
        <v>0.08</v>
      </c>
      <c r="AP103" s="7">
        <v>0.06</v>
      </c>
      <c r="AQ103" s="7">
        <v>0.1</v>
      </c>
      <c r="AR103" s="7">
        <v>0.05</v>
      </c>
      <c r="AS103" s="7">
        <v>0.09</v>
      </c>
      <c r="AT103" s="7">
        <v>0.14000000000000001</v>
      </c>
      <c r="AU103" s="7">
        <v>0.06</v>
      </c>
      <c r="AV103" s="7">
        <v>7.0000000000000007E-2</v>
      </c>
      <c r="AW103" s="7">
        <v>0.06</v>
      </c>
      <c r="AX103" s="7">
        <v>0.1</v>
      </c>
      <c r="AY103" s="7">
        <v>0.09</v>
      </c>
      <c r="AZ103" s="7">
        <v>0.05</v>
      </c>
      <c r="BA103" s="7">
        <v>0.11</v>
      </c>
      <c r="BB103" s="7">
        <v>0.09</v>
      </c>
      <c r="BC103" s="7">
        <v>0.09</v>
      </c>
      <c r="BD103" t="s">
        <v>108</v>
      </c>
      <c r="BE103" s="7">
        <v>0.09</v>
      </c>
      <c r="BF103" s="7">
        <v>0.08</v>
      </c>
      <c r="BG103" s="7">
        <v>0.1</v>
      </c>
      <c r="BH103" s="7">
        <v>0.06</v>
      </c>
      <c r="BI103" s="7">
        <v>0.1</v>
      </c>
      <c r="BJ103" s="7">
        <v>0.1</v>
      </c>
      <c r="BK103" s="7">
        <v>0.11</v>
      </c>
      <c r="BL103" s="7">
        <v>0.12</v>
      </c>
      <c r="BM103" s="7">
        <v>0.13</v>
      </c>
      <c r="BN103" s="7">
        <v>0.09</v>
      </c>
      <c r="BO103" s="7">
        <v>7.0000000000000007E-2</v>
      </c>
      <c r="BP103" s="7">
        <v>0.06</v>
      </c>
      <c r="BQ103" s="7">
        <v>0.13</v>
      </c>
      <c r="BR103" s="7">
        <v>0.1</v>
      </c>
      <c r="BS103" s="7">
        <v>0.11</v>
      </c>
      <c r="BT103" s="7">
        <v>0.08</v>
      </c>
      <c r="BU103" s="7">
        <v>0.1</v>
      </c>
      <c r="BV103" s="7">
        <v>0.12</v>
      </c>
      <c r="BW103" s="7">
        <v>0.14000000000000001</v>
      </c>
      <c r="BX103" s="7">
        <v>0.08</v>
      </c>
      <c r="BY103" s="7">
        <v>0.08</v>
      </c>
      <c r="BZ103" s="7">
        <v>0.08</v>
      </c>
    </row>
    <row r="104" spans="1:78" x14ac:dyDescent="0.25">
      <c r="A104" t="s">
        <v>1121</v>
      </c>
      <c r="B104">
        <v>5488</v>
      </c>
      <c r="C104">
        <v>4661</v>
      </c>
      <c r="D104">
        <v>511</v>
      </c>
      <c r="E104">
        <v>316</v>
      </c>
      <c r="F104">
        <v>1115</v>
      </c>
      <c r="G104">
        <v>2798</v>
      </c>
      <c r="H104">
        <v>1575</v>
      </c>
      <c r="I104">
        <v>1341</v>
      </c>
      <c r="J104">
        <v>1766</v>
      </c>
      <c r="K104">
        <v>1112</v>
      </c>
      <c r="L104">
        <v>1270</v>
      </c>
      <c r="M104">
        <v>1503</v>
      </c>
      <c r="N104">
        <v>3206</v>
      </c>
      <c r="O104">
        <v>605</v>
      </c>
      <c r="P104">
        <v>174</v>
      </c>
      <c r="Q104">
        <v>805</v>
      </c>
      <c r="R104">
        <v>4683</v>
      </c>
      <c r="S104">
        <v>3382</v>
      </c>
      <c r="T104">
        <v>1161</v>
      </c>
      <c r="U104">
        <v>863</v>
      </c>
      <c r="V104">
        <v>4066</v>
      </c>
      <c r="W104">
        <v>546</v>
      </c>
      <c r="X104">
        <v>807</v>
      </c>
      <c r="Y104">
        <v>657</v>
      </c>
      <c r="Z104">
        <v>4831</v>
      </c>
      <c r="AA104">
        <v>5472</v>
      </c>
      <c r="AB104">
        <v>4815</v>
      </c>
      <c r="AC104">
        <v>655</v>
      </c>
      <c r="AD104">
        <v>4278</v>
      </c>
      <c r="AE104">
        <v>490</v>
      </c>
      <c r="AF104">
        <v>4292</v>
      </c>
      <c r="AG104">
        <v>845</v>
      </c>
      <c r="AH104">
        <v>35</v>
      </c>
      <c r="AI104">
        <v>3990</v>
      </c>
      <c r="AJ104">
        <v>517</v>
      </c>
      <c r="AK104">
        <v>888</v>
      </c>
      <c r="AL104">
        <v>2144</v>
      </c>
      <c r="AM104">
        <v>2623</v>
      </c>
      <c r="AN104">
        <v>53</v>
      </c>
      <c r="AO104">
        <v>645</v>
      </c>
      <c r="AP104">
        <v>556</v>
      </c>
      <c r="AQ104">
        <v>511</v>
      </c>
      <c r="AR104">
        <v>521</v>
      </c>
      <c r="AS104">
        <v>291</v>
      </c>
      <c r="AT104">
        <v>476</v>
      </c>
      <c r="AU104">
        <v>327</v>
      </c>
      <c r="AV104">
        <v>453</v>
      </c>
      <c r="AW104">
        <v>134</v>
      </c>
      <c r="AX104">
        <v>370</v>
      </c>
      <c r="AY104">
        <v>485</v>
      </c>
      <c r="AZ104">
        <v>392</v>
      </c>
      <c r="BA104">
        <v>261</v>
      </c>
      <c r="BB104">
        <v>401</v>
      </c>
      <c r="BC104">
        <v>285</v>
      </c>
      <c r="BD104">
        <v>26</v>
      </c>
      <c r="BE104">
        <v>815</v>
      </c>
      <c r="BF104">
        <v>4673</v>
      </c>
      <c r="BG104">
        <v>2967</v>
      </c>
      <c r="BH104">
        <v>2521</v>
      </c>
      <c r="BI104">
        <v>1171</v>
      </c>
      <c r="BJ104">
        <v>784</v>
      </c>
      <c r="BK104">
        <v>682</v>
      </c>
      <c r="BL104">
        <v>176</v>
      </c>
      <c r="BM104">
        <v>768</v>
      </c>
      <c r="BN104">
        <v>1523</v>
      </c>
      <c r="BO104">
        <v>2020</v>
      </c>
      <c r="BP104">
        <v>1177</v>
      </c>
      <c r="BQ104">
        <v>876</v>
      </c>
      <c r="BR104">
        <v>1419</v>
      </c>
      <c r="BS104">
        <v>1363</v>
      </c>
      <c r="BT104">
        <v>412</v>
      </c>
      <c r="BU104">
        <v>484</v>
      </c>
      <c r="BV104">
        <v>262</v>
      </c>
      <c r="BW104">
        <v>653</v>
      </c>
      <c r="BX104">
        <v>3671</v>
      </c>
      <c r="BY104">
        <v>3688</v>
      </c>
      <c r="BZ104">
        <v>3222</v>
      </c>
    </row>
    <row r="105" spans="1:78" x14ac:dyDescent="0.25">
      <c r="B105" s="7">
        <v>0.92</v>
      </c>
      <c r="C105" s="7">
        <v>0.92</v>
      </c>
      <c r="D105" s="7">
        <v>0.91</v>
      </c>
      <c r="E105" s="7">
        <v>0.89</v>
      </c>
      <c r="F105" s="7">
        <v>0.95</v>
      </c>
      <c r="G105" s="7">
        <v>0.9</v>
      </c>
      <c r="H105" s="7">
        <v>0.92</v>
      </c>
      <c r="I105" s="7">
        <v>0.92</v>
      </c>
      <c r="J105" s="7">
        <v>0.93</v>
      </c>
      <c r="K105" s="7">
        <v>0.91</v>
      </c>
      <c r="L105" s="7">
        <v>0.9</v>
      </c>
      <c r="M105" s="7">
        <v>0.91</v>
      </c>
      <c r="N105" s="7">
        <v>0.92</v>
      </c>
      <c r="O105" s="7">
        <v>0.94</v>
      </c>
      <c r="P105" s="7">
        <v>0.9</v>
      </c>
      <c r="Q105" s="7">
        <v>0.85</v>
      </c>
      <c r="R105" s="7">
        <v>0.93</v>
      </c>
      <c r="S105" s="7">
        <v>0.92</v>
      </c>
      <c r="T105" s="7">
        <v>0.94</v>
      </c>
      <c r="U105" s="7">
        <v>0.88</v>
      </c>
      <c r="V105" s="7">
        <v>0.92</v>
      </c>
      <c r="W105" s="7">
        <v>0.9</v>
      </c>
      <c r="X105" s="7">
        <v>0.93</v>
      </c>
      <c r="Y105" s="7">
        <v>0.92</v>
      </c>
      <c r="Z105" s="7">
        <v>0.92</v>
      </c>
      <c r="AA105" s="7">
        <v>0.92</v>
      </c>
      <c r="AB105" s="7">
        <v>0.92</v>
      </c>
      <c r="AC105" s="7">
        <v>0.92</v>
      </c>
      <c r="AD105" s="7">
        <v>0.91</v>
      </c>
      <c r="AE105" s="7">
        <v>0.94</v>
      </c>
      <c r="AF105" s="7">
        <v>0.91</v>
      </c>
      <c r="AG105" s="7">
        <v>0.92</v>
      </c>
      <c r="AH105" s="7">
        <v>0.89</v>
      </c>
      <c r="AI105" s="7">
        <v>0.92</v>
      </c>
      <c r="AJ105" s="7">
        <v>0.94</v>
      </c>
      <c r="AK105" s="7">
        <v>0.91</v>
      </c>
      <c r="AL105" s="7">
        <v>0.91</v>
      </c>
      <c r="AM105" s="7">
        <v>0.92</v>
      </c>
      <c r="AN105" s="7">
        <v>0.9</v>
      </c>
      <c r="AO105" s="7">
        <v>0.92</v>
      </c>
      <c r="AP105" s="7">
        <v>0.94</v>
      </c>
      <c r="AQ105" s="7">
        <v>0.9</v>
      </c>
      <c r="AR105" s="7">
        <v>0.95</v>
      </c>
      <c r="AS105" s="7">
        <v>0.91</v>
      </c>
      <c r="AT105" s="7">
        <v>0.86</v>
      </c>
      <c r="AU105" s="7">
        <v>0.94</v>
      </c>
      <c r="AV105" s="7">
        <v>0.93</v>
      </c>
      <c r="AW105" s="7">
        <v>0.94</v>
      </c>
      <c r="AX105" s="7">
        <v>0.9</v>
      </c>
      <c r="AY105" s="7">
        <v>0.91</v>
      </c>
      <c r="AZ105" s="7">
        <v>0.95</v>
      </c>
      <c r="BA105" s="7">
        <v>0.89</v>
      </c>
      <c r="BB105" s="7">
        <v>0.91</v>
      </c>
      <c r="BC105" s="7">
        <v>0.91</v>
      </c>
      <c r="BD105" s="7">
        <v>1</v>
      </c>
      <c r="BE105" s="7">
        <v>0.91</v>
      </c>
      <c r="BF105" s="7">
        <v>0.92</v>
      </c>
      <c r="BG105" s="7">
        <v>0.9</v>
      </c>
      <c r="BH105" s="7">
        <v>0.94</v>
      </c>
      <c r="BI105" s="7">
        <v>0.9</v>
      </c>
      <c r="BJ105" s="7">
        <v>0.9</v>
      </c>
      <c r="BK105" s="7">
        <v>0.89</v>
      </c>
      <c r="BL105" s="7">
        <v>0.88</v>
      </c>
      <c r="BM105" s="7">
        <v>0.87</v>
      </c>
      <c r="BN105" s="7">
        <v>0.91</v>
      </c>
      <c r="BO105" s="7">
        <v>0.93</v>
      </c>
      <c r="BP105" s="7">
        <v>0.94</v>
      </c>
      <c r="BQ105" s="7">
        <v>0.87</v>
      </c>
      <c r="BR105" s="7">
        <v>0.9</v>
      </c>
      <c r="BS105" s="7">
        <v>0.89</v>
      </c>
      <c r="BT105" s="7">
        <v>0.92</v>
      </c>
      <c r="BU105" s="7">
        <v>0.9</v>
      </c>
      <c r="BV105" s="7">
        <v>0.88</v>
      </c>
      <c r="BW105" s="7">
        <v>0.86</v>
      </c>
      <c r="BX105" s="7">
        <v>0.92</v>
      </c>
      <c r="BY105" s="7">
        <v>0.92</v>
      </c>
      <c r="BZ105" s="7">
        <v>0.92</v>
      </c>
    </row>
    <row r="106" spans="1:78" x14ac:dyDescent="0.25">
      <c r="A106" t="s">
        <v>1122</v>
      </c>
    </row>
    <row r="107" spans="1:78" x14ac:dyDescent="0.25">
      <c r="A107" t="s">
        <v>1123</v>
      </c>
      <c r="B107">
        <v>681</v>
      </c>
      <c r="C107">
        <v>585</v>
      </c>
      <c r="D107">
        <v>56</v>
      </c>
      <c r="E107">
        <v>40</v>
      </c>
      <c r="F107">
        <v>327</v>
      </c>
      <c r="G107">
        <v>350</v>
      </c>
      <c r="H107">
        <v>4</v>
      </c>
      <c r="I107">
        <v>199</v>
      </c>
      <c r="J107">
        <v>284</v>
      </c>
      <c r="K107">
        <v>197</v>
      </c>
      <c r="L107">
        <v>0</v>
      </c>
      <c r="M107">
        <v>81</v>
      </c>
      <c r="N107">
        <v>528</v>
      </c>
      <c r="O107">
        <v>50</v>
      </c>
      <c r="P107">
        <v>22</v>
      </c>
      <c r="Q107">
        <v>26</v>
      </c>
      <c r="R107">
        <v>655</v>
      </c>
      <c r="S107">
        <v>328</v>
      </c>
      <c r="T107">
        <v>239</v>
      </c>
      <c r="U107">
        <v>107</v>
      </c>
      <c r="V107">
        <v>649</v>
      </c>
      <c r="W107">
        <v>20</v>
      </c>
      <c r="X107">
        <v>3</v>
      </c>
      <c r="Y107">
        <v>81</v>
      </c>
      <c r="Z107">
        <v>600</v>
      </c>
      <c r="AA107">
        <v>677</v>
      </c>
      <c r="AB107">
        <v>596</v>
      </c>
      <c r="AC107">
        <v>88</v>
      </c>
      <c r="AD107">
        <v>497</v>
      </c>
      <c r="AE107">
        <v>86</v>
      </c>
      <c r="AF107">
        <v>518</v>
      </c>
      <c r="AG107">
        <v>140</v>
      </c>
      <c r="AH107">
        <v>7</v>
      </c>
      <c r="AI107">
        <v>481</v>
      </c>
      <c r="AJ107">
        <v>43</v>
      </c>
      <c r="AK107">
        <v>149</v>
      </c>
      <c r="AL107">
        <v>268</v>
      </c>
      <c r="AM107">
        <v>338</v>
      </c>
      <c r="AN107">
        <v>4</v>
      </c>
      <c r="AO107">
        <v>68</v>
      </c>
      <c r="AP107">
        <v>63</v>
      </c>
      <c r="AQ107">
        <v>51</v>
      </c>
      <c r="AR107">
        <v>121</v>
      </c>
      <c r="AS107">
        <v>34</v>
      </c>
      <c r="AT107">
        <v>50</v>
      </c>
      <c r="AU107">
        <v>30</v>
      </c>
      <c r="AV107">
        <v>43</v>
      </c>
      <c r="AW107">
        <v>8</v>
      </c>
      <c r="AX107">
        <v>48</v>
      </c>
      <c r="AY107">
        <v>75</v>
      </c>
      <c r="AZ107">
        <v>51</v>
      </c>
      <c r="BA107">
        <v>32</v>
      </c>
      <c r="BB107">
        <v>33</v>
      </c>
      <c r="BC107">
        <v>37</v>
      </c>
      <c r="BD107">
        <v>3</v>
      </c>
      <c r="BE107">
        <v>144</v>
      </c>
      <c r="BF107">
        <v>537</v>
      </c>
      <c r="BG107">
        <v>385</v>
      </c>
      <c r="BH107">
        <v>296</v>
      </c>
      <c r="BI107">
        <v>189</v>
      </c>
      <c r="BJ107">
        <v>118</v>
      </c>
      <c r="BK107">
        <v>61</v>
      </c>
      <c r="BL107">
        <v>9</v>
      </c>
      <c r="BM107">
        <v>99</v>
      </c>
      <c r="BN107">
        <v>212</v>
      </c>
      <c r="BO107">
        <v>246</v>
      </c>
      <c r="BP107">
        <v>123</v>
      </c>
      <c r="BQ107">
        <v>98</v>
      </c>
      <c r="BR107">
        <v>187</v>
      </c>
      <c r="BS107">
        <v>181</v>
      </c>
      <c r="BT107">
        <v>78</v>
      </c>
      <c r="BU107">
        <v>82</v>
      </c>
      <c r="BV107">
        <v>29</v>
      </c>
      <c r="BW107">
        <v>75</v>
      </c>
      <c r="BX107">
        <v>422</v>
      </c>
      <c r="BY107">
        <v>437</v>
      </c>
      <c r="BZ107">
        <v>369</v>
      </c>
    </row>
    <row r="108" spans="1:78" x14ac:dyDescent="0.25">
      <c r="B108" s="7">
        <v>0.11</v>
      </c>
      <c r="C108" s="7">
        <v>0.12</v>
      </c>
      <c r="D108" s="7">
        <v>0.1</v>
      </c>
      <c r="E108" s="7">
        <v>0.11</v>
      </c>
      <c r="F108" s="7">
        <v>0.28000000000000003</v>
      </c>
      <c r="G108" s="7">
        <v>0.11</v>
      </c>
      <c r="H108">
        <v>0</v>
      </c>
      <c r="I108" s="7">
        <v>0.14000000000000001</v>
      </c>
      <c r="J108" s="7">
        <v>0.15</v>
      </c>
      <c r="K108" s="7">
        <v>0.16</v>
      </c>
      <c r="L108" t="s">
        <v>108</v>
      </c>
      <c r="M108" s="7">
        <v>0.05</v>
      </c>
      <c r="N108" s="7">
        <v>0.15</v>
      </c>
      <c r="O108" s="7">
        <v>0.08</v>
      </c>
      <c r="P108" s="7">
        <v>0.11</v>
      </c>
      <c r="Q108" s="7">
        <v>0.03</v>
      </c>
      <c r="R108" s="7">
        <v>0.13</v>
      </c>
      <c r="S108" s="7">
        <v>0.09</v>
      </c>
      <c r="T108" s="7">
        <v>0.19</v>
      </c>
      <c r="U108" s="7">
        <v>0.11</v>
      </c>
      <c r="V108" s="7">
        <v>0.15</v>
      </c>
      <c r="W108" s="7">
        <v>0.03</v>
      </c>
      <c r="X108">
        <v>0</v>
      </c>
      <c r="Y108" s="7">
        <v>0.11</v>
      </c>
      <c r="Z108" s="7">
        <v>0.11</v>
      </c>
      <c r="AA108" s="7">
        <v>0.11</v>
      </c>
      <c r="AB108" s="7">
        <v>0.11</v>
      </c>
      <c r="AC108" s="7">
        <v>0.12</v>
      </c>
      <c r="AD108" s="7">
        <v>0.11</v>
      </c>
      <c r="AE108" s="7">
        <v>0.17</v>
      </c>
      <c r="AF108" s="7">
        <v>0.11</v>
      </c>
      <c r="AG108" s="7">
        <v>0.15</v>
      </c>
      <c r="AH108" s="7">
        <v>0.19</v>
      </c>
      <c r="AI108" s="7">
        <v>0.11</v>
      </c>
      <c r="AJ108" s="7">
        <v>0.08</v>
      </c>
      <c r="AK108" s="7">
        <v>0.15</v>
      </c>
      <c r="AL108" s="7">
        <v>0.11</v>
      </c>
      <c r="AM108" s="7">
        <v>0.12</v>
      </c>
      <c r="AN108" s="7">
        <v>7.0000000000000007E-2</v>
      </c>
      <c r="AO108" s="7">
        <v>0.1</v>
      </c>
      <c r="AP108" s="7">
        <v>0.11</v>
      </c>
      <c r="AQ108" s="7">
        <v>0.09</v>
      </c>
      <c r="AR108" s="7">
        <v>0.22</v>
      </c>
      <c r="AS108" s="7">
        <v>0.11</v>
      </c>
      <c r="AT108" s="7">
        <v>0.09</v>
      </c>
      <c r="AU108" s="7">
        <v>0.09</v>
      </c>
      <c r="AV108" s="7">
        <v>0.09</v>
      </c>
      <c r="AW108" s="7">
        <v>0.06</v>
      </c>
      <c r="AX108" s="7">
        <v>0.12</v>
      </c>
      <c r="AY108" s="7">
        <v>0.14000000000000001</v>
      </c>
      <c r="AZ108" s="7">
        <v>0.12</v>
      </c>
      <c r="BA108" s="7">
        <v>0.11</v>
      </c>
      <c r="BB108" s="7">
        <v>0.08</v>
      </c>
      <c r="BC108" s="7">
        <v>0.12</v>
      </c>
      <c r="BD108" s="7">
        <v>0.11</v>
      </c>
      <c r="BE108" s="7">
        <v>0.16</v>
      </c>
      <c r="BF108" s="7">
        <v>0.11</v>
      </c>
      <c r="BG108" s="7">
        <v>0.12</v>
      </c>
      <c r="BH108" s="7">
        <v>0.11</v>
      </c>
      <c r="BI108" s="7">
        <v>0.15</v>
      </c>
      <c r="BJ108" s="7">
        <v>0.14000000000000001</v>
      </c>
      <c r="BK108" s="7">
        <v>0.08</v>
      </c>
      <c r="BL108" s="7">
        <v>0.04</v>
      </c>
      <c r="BM108" s="7">
        <v>0.11</v>
      </c>
      <c r="BN108" s="7">
        <v>0.13</v>
      </c>
      <c r="BO108" s="7">
        <v>0.11</v>
      </c>
      <c r="BP108" s="7">
        <v>0.1</v>
      </c>
      <c r="BQ108" s="7">
        <v>0.1</v>
      </c>
      <c r="BR108" s="7">
        <v>0.12</v>
      </c>
      <c r="BS108" s="7">
        <v>0.12</v>
      </c>
      <c r="BT108" s="7">
        <v>0.17</v>
      </c>
      <c r="BU108" s="7">
        <v>0.15</v>
      </c>
      <c r="BV108" s="7">
        <v>0.1</v>
      </c>
      <c r="BW108" s="7">
        <v>0.1</v>
      </c>
      <c r="BX108" s="7">
        <v>0.11</v>
      </c>
      <c r="BY108" s="7">
        <v>0.11</v>
      </c>
      <c r="BZ108" s="7">
        <v>0.11</v>
      </c>
    </row>
    <row r="109" spans="1:78" x14ac:dyDescent="0.25">
      <c r="A109" t="s">
        <v>1124</v>
      </c>
      <c r="B109">
        <v>221</v>
      </c>
      <c r="C109">
        <v>186</v>
      </c>
      <c r="D109">
        <v>18</v>
      </c>
      <c r="E109">
        <v>17</v>
      </c>
      <c r="F109">
        <v>150</v>
      </c>
      <c r="G109">
        <v>71</v>
      </c>
      <c r="H109">
        <v>0</v>
      </c>
      <c r="I109">
        <v>0</v>
      </c>
      <c r="J109">
        <v>0</v>
      </c>
      <c r="K109">
        <v>0</v>
      </c>
      <c r="L109">
        <v>221</v>
      </c>
      <c r="M109">
        <v>116</v>
      </c>
      <c r="N109">
        <v>82</v>
      </c>
      <c r="O109">
        <v>19</v>
      </c>
      <c r="P109">
        <v>4</v>
      </c>
      <c r="Q109">
        <v>19</v>
      </c>
      <c r="R109">
        <v>202</v>
      </c>
      <c r="S109">
        <v>19</v>
      </c>
      <c r="T109">
        <v>96</v>
      </c>
      <c r="U109">
        <v>104</v>
      </c>
      <c r="V109">
        <v>186</v>
      </c>
      <c r="W109">
        <v>25</v>
      </c>
      <c r="X109">
        <v>5</v>
      </c>
      <c r="Y109">
        <v>21</v>
      </c>
      <c r="Z109">
        <v>201</v>
      </c>
      <c r="AA109">
        <v>220</v>
      </c>
      <c r="AB109">
        <v>199</v>
      </c>
      <c r="AC109">
        <v>17</v>
      </c>
      <c r="AD109">
        <v>173</v>
      </c>
      <c r="AE109">
        <v>27</v>
      </c>
      <c r="AF109">
        <v>171</v>
      </c>
      <c r="AG109">
        <v>37</v>
      </c>
      <c r="AH109">
        <v>2</v>
      </c>
      <c r="AI109">
        <v>66</v>
      </c>
      <c r="AJ109">
        <v>22</v>
      </c>
      <c r="AK109">
        <v>129</v>
      </c>
      <c r="AL109">
        <v>38</v>
      </c>
      <c r="AM109">
        <v>147</v>
      </c>
      <c r="AN109">
        <v>3</v>
      </c>
      <c r="AO109">
        <v>34</v>
      </c>
      <c r="AP109">
        <v>20</v>
      </c>
      <c r="AQ109">
        <v>23</v>
      </c>
      <c r="AR109">
        <v>34</v>
      </c>
      <c r="AS109">
        <v>8</v>
      </c>
      <c r="AT109">
        <v>24</v>
      </c>
      <c r="AU109">
        <v>12</v>
      </c>
      <c r="AV109">
        <v>17</v>
      </c>
      <c r="AW109">
        <v>2</v>
      </c>
      <c r="AX109">
        <v>16</v>
      </c>
      <c r="AY109">
        <v>13</v>
      </c>
      <c r="AZ109">
        <v>11</v>
      </c>
      <c r="BA109">
        <v>13</v>
      </c>
      <c r="BB109">
        <v>14</v>
      </c>
      <c r="BC109">
        <v>13</v>
      </c>
      <c r="BD109">
        <v>1</v>
      </c>
      <c r="BE109">
        <v>47</v>
      </c>
      <c r="BF109">
        <v>175</v>
      </c>
      <c r="BG109">
        <v>99</v>
      </c>
      <c r="BH109">
        <v>122</v>
      </c>
      <c r="BI109">
        <v>28</v>
      </c>
      <c r="BJ109">
        <v>24</v>
      </c>
      <c r="BK109">
        <v>35</v>
      </c>
      <c r="BL109">
        <v>7</v>
      </c>
      <c r="BM109">
        <v>16</v>
      </c>
      <c r="BN109">
        <v>47</v>
      </c>
      <c r="BO109">
        <v>76</v>
      </c>
      <c r="BP109">
        <v>82</v>
      </c>
      <c r="BQ109">
        <v>16</v>
      </c>
      <c r="BR109">
        <v>32</v>
      </c>
      <c r="BS109">
        <v>30</v>
      </c>
      <c r="BT109">
        <v>34</v>
      </c>
      <c r="BU109">
        <v>16</v>
      </c>
      <c r="BV109">
        <v>7</v>
      </c>
      <c r="BW109">
        <v>11</v>
      </c>
      <c r="BX109">
        <v>143</v>
      </c>
      <c r="BY109">
        <v>136</v>
      </c>
      <c r="BZ109">
        <v>131</v>
      </c>
    </row>
    <row r="110" spans="1:78" x14ac:dyDescent="0.25">
      <c r="B110" s="7">
        <v>0.04</v>
      </c>
      <c r="C110" s="7">
        <v>0.04</v>
      </c>
      <c r="D110" s="7">
        <v>0.03</v>
      </c>
      <c r="E110" s="7">
        <v>0.05</v>
      </c>
      <c r="F110" s="7">
        <v>0.13</v>
      </c>
      <c r="G110" s="7">
        <v>0.02</v>
      </c>
      <c r="H110" t="s">
        <v>108</v>
      </c>
      <c r="I110" t="s">
        <v>108</v>
      </c>
      <c r="J110" t="s">
        <v>108</v>
      </c>
      <c r="K110" t="s">
        <v>108</v>
      </c>
      <c r="L110" s="7">
        <v>0.16</v>
      </c>
      <c r="M110" s="7">
        <v>7.0000000000000007E-2</v>
      </c>
      <c r="N110" s="7">
        <v>0.02</v>
      </c>
      <c r="O110" s="7">
        <v>0.03</v>
      </c>
      <c r="P110" s="7">
        <v>0.02</v>
      </c>
      <c r="Q110" s="7">
        <v>0.02</v>
      </c>
      <c r="R110" s="7">
        <v>0.04</v>
      </c>
      <c r="S110" s="7">
        <v>0.01</v>
      </c>
      <c r="T110" s="7">
        <v>0.08</v>
      </c>
      <c r="U110" s="7">
        <v>0.11</v>
      </c>
      <c r="V110" s="7">
        <v>0.04</v>
      </c>
      <c r="W110" s="7">
        <v>0.04</v>
      </c>
      <c r="X110" s="7">
        <v>0.01</v>
      </c>
      <c r="Y110" s="7">
        <v>0.03</v>
      </c>
      <c r="Z110" s="7">
        <v>0.04</v>
      </c>
      <c r="AA110" s="7">
        <v>0.04</v>
      </c>
      <c r="AB110" s="7">
        <v>0.04</v>
      </c>
      <c r="AC110" s="7">
        <v>0.02</v>
      </c>
      <c r="AD110" s="7">
        <v>0.04</v>
      </c>
      <c r="AE110" s="7">
        <v>0.05</v>
      </c>
      <c r="AF110" s="7">
        <v>0.04</v>
      </c>
      <c r="AG110" s="7">
        <v>0.04</v>
      </c>
      <c r="AH110" s="7">
        <v>0.06</v>
      </c>
      <c r="AI110" s="7">
        <v>0.02</v>
      </c>
      <c r="AJ110" s="7">
        <v>0.04</v>
      </c>
      <c r="AK110" s="7">
        <v>0.13</v>
      </c>
      <c r="AL110" s="7">
        <v>0.02</v>
      </c>
      <c r="AM110" s="7">
        <v>0.05</v>
      </c>
      <c r="AN110" s="7">
        <v>0.05</v>
      </c>
      <c r="AO110" s="7">
        <v>0.05</v>
      </c>
      <c r="AP110" s="7">
        <v>0.03</v>
      </c>
      <c r="AQ110" s="7">
        <v>0.04</v>
      </c>
      <c r="AR110" s="7">
        <v>0.06</v>
      </c>
      <c r="AS110" s="7">
        <v>0.02</v>
      </c>
      <c r="AT110" s="7">
        <v>0.04</v>
      </c>
      <c r="AU110" s="7">
        <v>0.03</v>
      </c>
      <c r="AV110" s="7">
        <v>0.03</v>
      </c>
      <c r="AW110" s="7">
        <v>0.01</v>
      </c>
      <c r="AX110" s="7">
        <v>0.04</v>
      </c>
      <c r="AY110" s="7">
        <v>0.03</v>
      </c>
      <c r="AZ110" s="7">
        <v>0.03</v>
      </c>
      <c r="BA110" s="7">
        <v>0.04</v>
      </c>
      <c r="BB110" s="7">
        <v>0.03</v>
      </c>
      <c r="BC110" s="7">
        <v>0.04</v>
      </c>
      <c r="BD110" s="7">
        <v>0.04</v>
      </c>
      <c r="BE110" s="7">
        <v>0.05</v>
      </c>
      <c r="BF110" s="7">
        <v>0.03</v>
      </c>
      <c r="BG110" s="7">
        <v>0.03</v>
      </c>
      <c r="BH110" s="7">
        <v>0.05</v>
      </c>
      <c r="BI110" s="7">
        <v>0.02</v>
      </c>
      <c r="BJ110" s="7">
        <v>0.03</v>
      </c>
      <c r="BK110" s="7">
        <v>0.05</v>
      </c>
      <c r="BL110" s="7">
        <v>0.04</v>
      </c>
      <c r="BM110" s="7">
        <v>0.02</v>
      </c>
      <c r="BN110" s="7">
        <v>0.03</v>
      </c>
      <c r="BO110" s="7">
        <v>0.04</v>
      </c>
      <c r="BP110" s="7">
        <v>7.0000000000000007E-2</v>
      </c>
      <c r="BQ110" s="7">
        <v>0.02</v>
      </c>
      <c r="BR110" s="7">
        <v>0.02</v>
      </c>
      <c r="BS110" s="7">
        <v>0.02</v>
      </c>
      <c r="BT110" s="7">
        <v>0.08</v>
      </c>
      <c r="BU110" s="7">
        <v>0.03</v>
      </c>
      <c r="BV110" s="7">
        <v>0.02</v>
      </c>
      <c r="BW110" s="7">
        <v>0.01</v>
      </c>
      <c r="BX110" s="7">
        <v>0.04</v>
      </c>
      <c r="BY110" s="7">
        <v>0.03</v>
      </c>
      <c r="BZ110" s="7">
        <v>0.04</v>
      </c>
    </row>
    <row r="111" spans="1:78" x14ac:dyDescent="0.25">
      <c r="A111" t="s">
        <v>1125</v>
      </c>
    </row>
    <row r="112" spans="1:78" x14ac:dyDescent="0.25">
      <c r="A112" t="s">
        <v>1126</v>
      </c>
      <c r="B112">
        <v>5335</v>
      </c>
      <c r="C112">
        <v>4434</v>
      </c>
      <c r="D112">
        <v>549</v>
      </c>
      <c r="E112">
        <v>352</v>
      </c>
      <c r="F112">
        <v>958</v>
      </c>
      <c r="G112">
        <v>2706</v>
      </c>
      <c r="H112">
        <v>1671</v>
      </c>
      <c r="I112">
        <v>1327</v>
      </c>
      <c r="J112">
        <v>1642</v>
      </c>
      <c r="K112">
        <v>1122</v>
      </c>
      <c r="L112">
        <v>1243</v>
      </c>
      <c r="M112">
        <v>1501</v>
      </c>
      <c r="N112">
        <v>3138</v>
      </c>
      <c r="O112">
        <v>526</v>
      </c>
      <c r="P112">
        <v>170</v>
      </c>
      <c r="Q112">
        <v>907</v>
      </c>
      <c r="R112">
        <v>4428</v>
      </c>
      <c r="S112">
        <v>3433</v>
      </c>
      <c r="T112">
        <v>983</v>
      </c>
      <c r="U112">
        <v>839</v>
      </c>
      <c r="V112">
        <v>3894</v>
      </c>
      <c r="W112">
        <v>553</v>
      </c>
      <c r="X112">
        <v>838</v>
      </c>
      <c r="Y112">
        <v>631</v>
      </c>
      <c r="Z112">
        <v>4704</v>
      </c>
      <c r="AA112">
        <v>5322</v>
      </c>
      <c r="AB112">
        <v>4691</v>
      </c>
      <c r="AC112">
        <v>641</v>
      </c>
      <c r="AD112">
        <v>4236</v>
      </c>
      <c r="AE112">
        <v>409</v>
      </c>
      <c r="AF112">
        <v>4191</v>
      </c>
      <c r="AG112">
        <v>819</v>
      </c>
      <c r="AH112">
        <v>32</v>
      </c>
      <c r="AI112">
        <v>3933</v>
      </c>
      <c r="AJ112">
        <v>468</v>
      </c>
      <c r="AK112">
        <v>836</v>
      </c>
      <c r="AL112">
        <v>2155</v>
      </c>
      <c r="AM112">
        <v>2476</v>
      </c>
      <c r="AN112">
        <v>51</v>
      </c>
      <c r="AO112">
        <v>633</v>
      </c>
      <c r="AP112">
        <v>497</v>
      </c>
      <c r="AQ112">
        <v>532</v>
      </c>
      <c r="AR112">
        <v>281</v>
      </c>
      <c r="AS112">
        <v>313</v>
      </c>
      <c r="AT112">
        <v>514</v>
      </c>
      <c r="AU112">
        <v>336</v>
      </c>
      <c r="AV112">
        <v>448</v>
      </c>
      <c r="AW112">
        <v>142</v>
      </c>
      <c r="AX112">
        <v>401</v>
      </c>
      <c r="AY112">
        <v>481</v>
      </c>
      <c r="AZ112">
        <v>352</v>
      </c>
      <c r="BA112">
        <v>292</v>
      </c>
      <c r="BB112">
        <v>426</v>
      </c>
      <c r="BC112">
        <v>292</v>
      </c>
      <c r="BD112">
        <v>26</v>
      </c>
      <c r="BE112">
        <v>835</v>
      </c>
      <c r="BF112">
        <v>4500</v>
      </c>
      <c r="BG112">
        <v>3084</v>
      </c>
      <c r="BH112">
        <v>2251</v>
      </c>
      <c r="BI112">
        <v>1206</v>
      </c>
      <c r="BJ112">
        <v>815</v>
      </c>
      <c r="BK112">
        <v>721</v>
      </c>
      <c r="BL112">
        <v>194</v>
      </c>
      <c r="BM112">
        <v>841</v>
      </c>
      <c r="BN112">
        <v>1559</v>
      </c>
      <c r="BO112">
        <v>1911</v>
      </c>
      <c r="BP112">
        <v>1024</v>
      </c>
      <c r="BQ112">
        <v>956</v>
      </c>
      <c r="BR112">
        <v>1478</v>
      </c>
      <c r="BS112">
        <v>1429</v>
      </c>
      <c r="BT112">
        <v>408</v>
      </c>
      <c r="BU112">
        <v>507</v>
      </c>
      <c r="BV112">
        <v>278</v>
      </c>
      <c r="BW112">
        <v>719</v>
      </c>
      <c r="BX112">
        <v>3613</v>
      </c>
      <c r="BY112">
        <v>3633</v>
      </c>
      <c r="BZ112">
        <v>3167</v>
      </c>
    </row>
    <row r="113" spans="1:78" x14ac:dyDescent="0.25">
      <c r="B113" s="7">
        <v>0.89</v>
      </c>
      <c r="C113" s="7">
        <v>0.87</v>
      </c>
      <c r="D113" s="7">
        <v>0.98</v>
      </c>
      <c r="E113" s="7">
        <v>0.99</v>
      </c>
      <c r="F113" s="7">
        <v>0.82</v>
      </c>
      <c r="G113" s="7">
        <v>0.87</v>
      </c>
      <c r="H113" s="7">
        <v>0.98</v>
      </c>
      <c r="I113" s="7">
        <v>0.91</v>
      </c>
      <c r="J113" s="7">
        <v>0.87</v>
      </c>
      <c r="K113" s="7">
        <v>0.91</v>
      </c>
      <c r="L113" s="7">
        <v>0.88</v>
      </c>
      <c r="M113" s="7">
        <v>0.91</v>
      </c>
      <c r="N113" s="7">
        <v>0.9</v>
      </c>
      <c r="O113" s="7">
        <v>0.82</v>
      </c>
      <c r="P113" s="7">
        <v>0.88</v>
      </c>
      <c r="Q113" s="7">
        <v>0.96</v>
      </c>
      <c r="R113" s="7">
        <v>0.88</v>
      </c>
      <c r="S113" s="7">
        <v>0.93</v>
      </c>
      <c r="T113" s="7">
        <v>0.8</v>
      </c>
      <c r="U113" s="7">
        <v>0.86</v>
      </c>
      <c r="V113" s="7">
        <v>0.88</v>
      </c>
      <c r="W113" s="7">
        <v>0.91</v>
      </c>
      <c r="X113" s="7">
        <v>0.96</v>
      </c>
      <c r="Y113" s="7">
        <v>0.88</v>
      </c>
      <c r="Z113" s="7">
        <v>0.89</v>
      </c>
      <c r="AA113" s="7">
        <v>0.89</v>
      </c>
      <c r="AB113" s="7">
        <v>0.89</v>
      </c>
      <c r="AC113" s="7">
        <v>0.89</v>
      </c>
      <c r="AD113" s="7">
        <v>0.9</v>
      </c>
      <c r="AE113" s="7">
        <v>0.78</v>
      </c>
      <c r="AF113" s="7">
        <v>0.89</v>
      </c>
      <c r="AG113" s="7">
        <v>0.89</v>
      </c>
      <c r="AH113" s="7">
        <v>0.82</v>
      </c>
      <c r="AI113" s="7">
        <v>0.9</v>
      </c>
      <c r="AJ113" s="7">
        <v>0.85</v>
      </c>
      <c r="AK113" s="7">
        <v>0.85</v>
      </c>
      <c r="AL113" s="7">
        <v>0.91</v>
      </c>
      <c r="AM113" s="7">
        <v>0.87</v>
      </c>
      <c r="AN113" s="7">
        <v>0.87</v>
      </c>
      <c r="AO113" s="7">
        <v>0.9</v>
      </c>
      <c r="AP113" s="7">
        <v>0.84</v>
      </c>
      <c r="AQ113" s="7">
        <v>0.94</v>
      </c>
      <c r="AR113" s="7">
        <v>0.52</v>
      </c>
      <c r="AS113" s="7">
        <v>0.98</v>
      </c>
      <c r="AT113" s="7">
        <v>0.93</v>
      </c>
      <c r="AU113" s="7">
        <v>0.97</v>
      </c>
      <c r="AV113" s="7">
        <v>0.91</v>
      </c>
      <c r="AW113" s="7">
        <v>0.99</v>
      </c>
      <c r="AX113" s="7">
        <v>0.98</v>
      </c>
      <c r="AY113" s="7">
        <v>0.9</v>
      </c>
      <c r="AZ113" s="7">
        <v>0.85</v>
      </c>
      <c r="BA113" s="7">
        <v>0.99</v>
      </c>
      <c r="BB113" s="7">
        <v>0.96</v>
      </c>
      <c r="BC113" s="7">
        <v>0.94</v>
      </c>
      <c r="BD113" s="7">
        <v>1</v>
      </c>
      <c r="BE113" s="7">
        <v>0.93</v>
      </c>
      <c r="BF113" s="7">
        <v>0.88</v>
      </c>
      <c r="BG113" s="7">
        <v>0.93</v>
      </c>
      <c r="BH113" s="7">
        <v>0.84</v>
      </c>
      <c r="BI113" s="7">
        <v>0.93</v>
      </c>
      <c r="BJ113" s="7">
        <v>0.94</v>
      </c>
      <c r="BK113" s="7">
        <v>0.94</v>
      </c>
      <c r="BL113" s="7">
        <v>0.97</v>
      </c>
      <c r="BM113" s="7">
        <v>0.95</v>
      </c>
      <c r="BN113" s="7">
        <v>0.93</v>
      </c>
      <c r="BO113" s="7">
        <v>0.88</v>
      </c>
      <c r="BP113" s="7">
        <v>0.81</v>
      </c>
      <c r="BQ113" s="7">
        <v>0.95</v>
      </c>
      <c r="BR113" s="7">
        <v>0.94</v>
      </c>
      <c r="BS113" s="7">
        <v>0.94</v>
      </c>
      <c r="BT113" s="7">
        <v>0.91</v>
      </c>
      <c r="BU113" s="7">
        <v>0.95</v>
      </c>
      <c r="BV113" s="7">
        <v>0.94</v>
      </c>
      <c r="BW113" s="7">
        <v>0.95</v>
      </c>
      <c r="BX113" s="7">
        <v>0.9</v>
      </c>
      <c r="BY113" s="7">
        <v>0.9</v>
      </c>
      <c r="BZ113" s="7">
        <v>0.9</v>
      </c>
    </row>
    <row r="114" spans="1:78" x14ac:dyDescent="0.25">
      <c r="A114" t="s">
        <v>1127</v>
      </c>
      <c r="B114">
        <v>628</v>
      </c>
      <c r="C114">
        <v>615</v>
      </c>
      <c r="D114">
        <v>10</v>
      </c>
      <c r="E114">
        <v>3</v>
      </c>
      <c r="F114">
        <v>210</v>
      </c>
      <c r="G114">
        <v>385</v>
      </c>
      <c r="H114">
        <v>33</v>
      </c>
      <c r="I114">
        <v>122</v>
      </c>
      <c r="J114">
        <v>242</v>
      </c>
      <c r="K114">
        <v>106</v>
      </c>
      <c r="L114">
        <v>158</v>
      </c>
      <c r="M114">
        <v>153</v>
      </c>
      <c r="N114">
        <v>348</v>
      </c>
      <c r="O114">
        <v>105</v>
      </c>
      <c r="P114">
        <v>22</v>
      </c>
      <c r="Q114">
        <v>37</v>
      </c>
      <c r="R114">
        <v>591</v>
      </c>
      <c r="S114">
        <v>247</v>
      </c>
      <c r="T114">
        <v>243</v>
      </c>
      <c r="U114">
        <v>129</v>
      </c>
      <c r="V114">
        <v>531</v>
      </c>
      <c r="W114">
        <v>52</v>
      </c>
      <c r="X114">
        <v>29</v>
      </c>
      <c r="Y114">
        <v>85</v>
      </c>
      <c r="Z114">
        <v>543</v>
      </c>
      <c r="AA114">
        <v>625</v>
      </c>
      <c r="AB114">
        <v>540</v>
      </c>
      <c r="AC114">
        <v>75</v>
      </c>
      <c r="AD114">
        <v>428</v>
      </c>
      <c r="AE114">
        <v>108</v>
      </c>
      <c r="AF114">
        <v>486</v>
      </c>
      <c r="AG114">
        <v>99</v>
      </c>
      <c r="AH114">
        <v>7</v>
      </c>
      <c r="AI114">
        <v>402</v>
      </c>
      <c r="AJ114">
        <v>79</v>
      </c>
      <c r="AK114">
        <v>140</v>
      </c>
      <c r="AL114">
        <v>202</v>
      </c>
      <c r="AM114">
        <v>352</v>
      </c>
      <c r="AN114">
        <v>8</v>
      </c>
      <c r="AO114">
        <v>65</v>
      </c>
      <c r="AP114">
        <v>86</v>
      </c>
      <c r="AQ114">
        <v>34</v>
      </c>
      <c r="AR114">
        <v>258</v>
      </c>
      <c r="AS114">
        <v>5</v>
      </c>
      <c r="AT114">
        <v>40</v>
      </c>
      <c r="AU114">
        <v>11</v>
      </c>
      <c r="AV114">
        <v>35</v>
      </c>
      <c r="AW114">
        <v>1</v>
      </c>
      <c r="AX114">
        <v>9</v>
      </c>
      <c r="AY114">
        <v>50</v>
      </c>
      <c r="AZ114">
        <v>61</v>
      </c>
      <c r="BA114">
        <v>2</v>
      </c>
      <c r="BB114">
        <v>15</v>
      </c>
      <c r="BC114">
        <v>20</v>
      </c>
      <c r="BD114">
        <v>0</v>
      </c>
      <c r="BE114">
        <v>65</v>
      </c>
      <c r="BF114">
        <v>564</v>
      </c>
      <c r="BG114">
        <v>209</v>
      </c>
      <c r="BH114">
        <v>420</v>
      </c>
      <c r="BI114">
        <v>92</v>
      </c>
      <c r="BJ114">
        <v>51</v>
      </c>
      <c r="BK114">
        <v>46</v>
      </c>
      <c r="BL114">
        <v>5</v>
      </c>
      <c r="BM114">
        <v>42</v>
      </c>
      <c r="BN114">
        <v>122</v>
      </c>
      <c r="BO114">
        <v>239</v>
      </c>
      <c r="BP114">
        <v>225</v>
      </c>
      <c r="BQ114">
        <v>50</v>
      </c>
      <c r="BR114">
        <v>93</v>
      </c>
      <c r="BS114">
        <v>96</v>
      </c>
      <c r="BT114">
        <v>41</v>
      </c>
      <c r="BU114">
        <v>29</v>
      </c>
      <c r="BV114">
        <v>18</v>
      </c>
      <c r="BW114">
        <v>36</v>
      </c>
      <c r="BX114">
        <v>373</v>
      </c>
      <c r="BY114">
        <v>372</v>
      </c>
      <c r="BZ114">
        <v>324</v>
      </c>
    </row>
    <row r="115" spans="1:78" x14ac:dyDescent="0.25">
      <c r="B115" s="7">
        <v>0.1</v>
      </c>
      <c r="C115" s="7">
        <v>0.12</v>
      </c>
      <c r="D115" s="7">
        <v>0.02</v>
      </c>
      <c r="E115" s="7">
        <v>0.01</v>
      </c>
      <c r="F115" s="7">
        <v>0.18</v>
      </c>
      <c r="G115" s="7">
        <v>0.12</v>
      </c>
      <c r="H115" s="7">
        <v>0.02</v>
      </c>
      <c r="I115" s="7">
        <v>0.08</v>
      </c>
      <c r="J115" s="7">
        <v>0.13</v>
      </c>
      <c r="K115" s="7">
        <v>0.09</v>
      </c>
      <c r="L115" s="7">
        <v>0.11</v>
      </c>
      <c r="M115" s="7">
        <v>0.09</v>
      </c>
      <c r="N115" s="7">
        <v>0.1</v>
      </c>
      <c r="O115" s="7">
        <v>0.16</v>
      </c>
      <c r="P115" s="7">
        <v>0.11</v>
      </c>
      <c r="Q115" s="7">
        <v>0.04</v>
      </c>
      <c r="R115" s="7">
        <v>0.12</v>
      </c>
      <c r="S115" s="7">
        <v>7.0000000000000007E-2</v>
      </c>
      <c r="T115" s="7">
        <v>0.2</v>
      </c>
      <c r="U115" s="7">
        <v>0.13</v>
      </c>
      <c r="V115" s="7">
        <v>0.12</v>
      </c>
      <c r="W115" s="7">
        <v>0.09</v>
      </c>
      <c r="X115" s="7">
        <v>0.03</v>
      </c>
      <c r="Y115" s="7">
        <v>0.12</v>
      </c>
      <c r="Z115" s="7">
        <v>0.1</v>
      </c>
      <c r="AA115" s="7">
        <v>0.1</v>
      </c>
      <c r="AB115" s="7">
        <v>0.1</v>
      </c>
      <c r="AC115" s="7">
        <v>0.11</v>
      </c>
      <c r="AD115" s="7">
        <v>0.09</v>
      </c>
      <c r="AE115" s="7">
        <v>0.21</v>
      </c>
      <c r="AF115" s="7">
        <v>0.1</v>
      </c>
      <c r="AG115" s="7">
        <v>0.11</v>
      </c>
      <c r="AH115" s="7">
        <v>0.18</v>
      </c>
      <c r="AI115" s="7">
        <v>0.09</v>
      </c>
      <c r="AJ115" s="7">
        <v>0.14000000000000001</v>
      </c>
      <c r="AK115" s="7">
        <v>0.14000000000000001</v>
      </c>
      <c r="AL115" s="7">
        <v>0.09</v>
      </c>
      <c r="AM115" s="7">
        <v>0.12</v>
      </c>
      <c r="AN115" s="7">
        <v>0.13</v>
      </c>
      <c r="AO115" s="7">
        <v>0.09</v>
      </c>
      <c r="AP115" s="7">
        <v>0.15</v>
      </c>
      <c r="AQ115" s="7">
        <v>0.06</v>
      </c>
      <c r="AR115" s="7">
        <v>0.47</v>
      </c>
      <c r="AS115" s="7">
        <v>0.02</v>
      </c>
      <c r="AT115" s="7">
        <v>7.0000000000000007E-2</v>
      </c>
      <c r="AU115" s="7">
        <v>0.03</v>
      </c>
      <c r="AV115" s="7">
        <v>7.0000000000000007E-2</v>
      </c>
      <c r="AW115" s="7">
        <v>0.01</v>
      </c>
      <c r="AX115" s="7">
        <v>0.02</v>
      </c>
      <c r="AY115" s="7">
        <v>0.09</v>
      </c>
      <c r="AZ115" s="7">
        <v>0.15</v>
      </c>
      <c r="BA115" s="7">
        <v>0.01</v>
      </c>
      <c r="BB115" s="7">
        <v>0.03</v>
      </c>
      <c r="BC115" s="7">
        <v>0.06</v>
      </c>
      <c r="BD115" t="s">
        <v>108</v>
      </c>
      <c r="BE115" s="7">
        <v>7.0000000000000007E-2</v>
      </c>
      <c r="BF115" s="7">
        <v>0.11</v>
      </c>
      <c r="BG115" s="7">
        <v>0.06</v>
      </c>
      <c r="BH115" s="7">
        <v>0.16</v>
      </c>
      <c r="BI115" s="7">
        <v>7.0000000000000007E-2</v>
      </c>
      <c r="BJ115" s="7">
        <v>0.06</v>
      </c>
      <c r="BK115" s="7">
        <v>0.06</v>
      </c>
      <c r="BL115" s="7">
        <v>0.03</v>
      </c>
      <c r="BM115" s="7">
        <v>0.05</v>
      </c>
      <c r="BN115" s="7">
        <v>7.0000000000000007E-2</v>
      </c>
      <c r="BO115" s="7">
        <v>0.11</v>
      </c>
      <c r="BP115" s="7">
        <v>0.18</v>
      </c>
      <c r="BQ115" s="7">
        <v>0.05</v>
      </c>
      <c r="BR115" s="7">
        <v>0.06</v>
      </c>
      <c r="BS115" s="7">
        <v>0.06</v>
      </c>
      <c r="BT115" s="7">
        <v>0.09</v>
      </c>
      <c r="BU115" s="7">
        <v>0.05</v>
      </c>
      <c r="BV115" s="7">
        <v>0.06</v>
      </c>
      <c r="BW115" s="7">
        <v>0.05</v>
      </c>
      <c r="BX115" s="7">
        <v>0.09</v>
      </c>
      <c r="BY115" s="7">
        <v>0.09</v>
      </c>
      <c r="BZ115" s="7">
        <v>0.09</v>
      </c>
    </row>
    <row r="116" spans="1:78" x14ac:dyDescent="0.25">
      <c r="A116" t="s">
        <v>40</v>
      </c>
      <c r="B116">
        <v>24</v>
      </c>
      <c r="C116">
        <v>24</v>
      </c>
      <c r="D116">
        <v>0</v>
      </c>
      <c r="E116">
        <v>0</v>
      </c>
      <c r="F116">
        <v>3</v>
      </c>
      <c r="G116">
        <v>16</v>
      </c>
      <c r="H116">
        <v>5</v>
      </c>
      <c r="I116">
        <v>5</v>
      </c>
      <c r="J116">
        <v>10</v>
      </c>
      <c r="K116">
        <v>0</v>
      </c>
      <c r="L116">
        <v>9</v>
      </c>
      <c r="M116">
        <v>4</v>
      </c>
      <c r="N116">
        <v>7</v>
      </c>
      <c r="O116">
        <v>11</v>
      </c>
      <c r="P116">
        <v>2</v>
      </c>
      <c r="Q116">
        <v>5</v>
      </c>
      <c r="R116">
        <v>19</v>
      </c>
      <c r="S116">
        <v>10</v>
      </c>
      <c r="T116">
        <v>6</v>
      </c>
      <c r="U116">
        <v>7</v>
      </c>
      <c r="V116">
        <v>15</v>
      </c>
      <c r="W116">
        <v>3</v>
      </c>
      <c r="X116">
        <v>2</v>
      </c>
      <c r="Y116">
        <v>1</v>
      </c>
      <c r="Z116">
        <v>23</v>
      </c>
      <c r="AA116">
        <v>24</v>
      </c>
      <c r="AB116">
        <v>23</v>
      </c>
      <c r="AC116">
        <v>0</v>
      </c>
      <c r="AD116">
        <v>17</v>
      </c>
      <c r="AE116">
        <v>5</v>
      </c>
      <c r="AF116">
        <v>19</v>
      </c>
      <c r="AG116">
        <v>1</v>
      </c>
      <c r="AH116">
        <v>0</v>
      </c>
      <c r="AI116">
        <v>17</v>
      </c>
      <c r="AJ116">
        <v>2</v>
      </c>
      <c r="AK116">
        <v>5</v>
      </c>
      <c r="AL116">
        <v>5</v>
      </c>
      <c r="AM116">
        <v>13</v>
      </c>
      <c r="AN116">
        <v>0</v>
      </c>
      <c r="AO116">
        <v>4</v>
      </c>
      <c r="AP116">
        <v>6</v>
      </c>
      <c r="AQ116">
        <v>0</v>
      </c>
      <c r="AR116">
        <v>7</v>
      </c>
      <c r="AS116">
        <v>0</v>
      </c>
      <c r="AT116">
        <v>0</v>
      </c>
      <c r="AU116">
        <v>1</v>
      </c>
      <c r="AV116">
        <v>7</v>
      </c>
      <c r="AW116">
        <v>0</v>
      </c>
      <c r="AX116">
        <v>0</v>
      </c>
      <c r="AY116">
        <v>2</v>
      </c>
      <c r="AZ116">
        <v>0</v>
      </c>
      <c r="BA116">
        <v>0</v>
      </c>
      <c r="BB116">
        <v>1</v>
      </c>
      <c r="BC116">
        <v>0</v>
      </c>
      <c r="BD116">
        <v>0</v>
      </c>
      <c r="BE116">
        <v>0</v>
      </c>
      <c r="BF116">
        <v>24</v>
      </c>
      <c r="BG116">
        <v>6</v>
      </c>
      <c r="BH116">
        <v>18</v>
      </c>
      <c r="BI116">
        <v>3</v>
      </c>
      <c r="BJ116">
        <v>1</v>
      </c>
      <c r="BK116">
        <v>2</v>
      </c>
      <c r="BL116">
        <v>0</v>
      </c>
      <c r="BM116">
        <v>1</v>
      </c>
      <c r="BN116">
        <v>0</v>
      </c>
      <c r="BO116">
        <v>14</v>
      </c>
      <c r="BP116">
        <v>9</v>
      </c>
      <c r="BQ116">
        <v>1</v>
      </c>
      <c r="BR116">
        <v>1</v>
      </c>
      <c r="BS116">
        <v>1</v>
      </c>
      <c r="BT116">
        <v>0</v>
      </c>
      <c r="BU116">
        <v>0</v>
      </c>
      <c r="BV116">
        <v>0</v>
      </c>
      <c r="BW116">
        <v>1</v>
      </c>
      <c r="BX116">
        <v>14</v>
      </c>
      <c r="BY116">
        <v>14</v>
      </c>
      <c r="BZ116">
        <v>13</v>
      </c>
    </row>
    <row r="117" spans="1:78" x14ac:dyDescent="0.25">
      <c r="B117">
        <v>0</v>
      </c>
      <c r="C117">
        <v>0</v>
      </c>
      <c r="D117" t="s">
        <v>106</v>
      </c>
      <c r="E117" t="s">
        <v>106</v>
      </c>
      <c r="F117">
        <v>0</v>
      </c>
      <c r="G117" s="7">
        <v>0.01</v>
      </c>
      <c r="H117">
        <v>0</v>
      </c>
      <c r="I117">
        <v>0</v>
      </c>
      <c r="J117" s="7">
        <v>0.01</v>
      </c>
      <c r="K117" t="s">
        <v>106</v>
      </c>
      <c r="L117" s="7">
        <v>0.01</v>
      </c>
      <c r="M117">
        <v>0</v>
      </c>
      <c r="N117">
        <v>0</v>
      </c>
      <c r="O117" s="7">
        <v>0.02</v>
      </c>
      <c r="P117" s="7">
        <v>0.01</v>
      </c>
      <c r="Q117">
        <v>0</v>
      </c>
      <c r="R117">
        <v>0</v>
      </c>
      <c r="S117">
        <v>0</v>
      </c>
      <c r="T117">
        <v>0</v>
      </c>
      <c r="U117" s="7">
        <v>0.01</v>
      </c>
      <c r="V117">
        <v>0</v>
      </c>
      <c r="W117" s="7">
        <v>0.01</v>
      </c>
      <c r="X117">
        <v>0</v>
      </c>
      <c r="Y117">
        <v>0</v>
      </c>
      <c r="Z117">
        <v>0</v>
      </c>
      <c r="AA117">
        <v>0</v>
      </c>
      <c r="AB117">
        <v>0</v>
      </c>
      <c r="AC117" t="s">
        <v>106</v>
      </c>
      <c r="AD117">
        <v>0</v>
      </c>
      <c r="AE117" s="7">
        <v>0.01</v>
      </c>
      <c r="AF117">
        <v>0</v>
      </c>
      <c r="AG117">
        <v>0</v>
      </c>
      <c r="AH117" t="s">
        <v>106</v>
      </c>
      <c r="AI117">
        <v>0</v>
      </c>
      <c r="AJ117">
        <v>0</v>
      </c>
      <c r="AK117" s="7">
        <v>0.01</v>
      </c>
      <c r="AL117">
        <v>0</v>
      </c>
      <c r="AM117">
        <v>0</v>
      </c>
      <c r="AN117" t="s">
        <v>106</v>
      </c>
      <c r="AO117" s="7">
        <v>0.01</v>
      </c>
      <c r="AP117" s="7">
        <v>0.01</v>
      </c>
      <c r="AQ117">
        <v>0</v>
      </c>
      <c r="AR117" s="7">
        <v>0.01</v>
      </c>
      <c r="AS117" t="s">
        <v>106</v>
      </c>
      <c r="AT117" t="s">
        <v>106</v>
      </c>
      <c r="AU117">
        <v>0</v>
      </c>
      <c r="AV117" s="7">
        <v>0.01</v>
      </c>
      <c r="AW117" t="s">
        <v>106</v>
      </c>
      <c r="AX117" t="s">
        <v>106</v>
      </c>
      <c r="AY117">
        <v>0</v>
      </c>
      <c r="AZ117" t="s">
        <v>106</v>
      </c>
      <c r="BA117" t="s">
        <v>106</v>
      </c>
      <c r="BB117">
        <v>0</v>
      </c>
      <c r="BC117" t="s">
        <v>106</v>
      </c>
      <c r="BD117" t="s">
        <v>106</v>
      </c>
      <c r="BE117" t="s">
        <v>106</v>
      </c>
      <c r="BF117">
        <v>0</v>
      </c>
      <c r="BG117">
        <v>0</v>
      </c>
      <c r="BH117" s="7">
        <v>0.01</v>
      </c>
      <c r="BI117">
        <v>0</v>
      </c>
      <c r="BJ117">
        <v>0</v>
      </c>
      <c r="BK117">
        <v>0</v>
      </c>
      <c r="BL117" t="s">
        <v>106</v>
      </c>
      <c r="BM117">
        <v>0</v>
      </c>
      <c r="BN117" t="s">
        <v>106</v>
      </c>
      <c r="BO117" s="7">
        <v>0.01</v>
      </c>
      <c r="BP117" s="7">
        <v>0.01</v>
      </c>
      <c r="BQ117">
        <v>0</v>
      </c>
      <c r="BR117">
        <v>0</v>
      </c>
      <c r="BS117">
        <v>0</v>
      </c>
      <c r="BT117" t="s">
        <v>106</v>
      </c>
      <c r="BU117" t="s">
        <v>106</v>
      </c>
      <c r="BV117" t="s">
        <v>106</v>
      </c>
      <c r="BW117">
        <v>0</v>
      </c>
      <c r="BX117">
        <v>0</v>
      </c>
      <c r="BY117">
        <v>0</v>
      </c>
      <c r="BZ117">
        <v>0</v>
      </c>
    </row>
    <row r="118" spans="1:78" x14ac:dyDescent="0.25">
      <c r="A118" t="s">
        <v>1128</v>
      </c>
    </row>
    <row r="119" spans="1:78" x14ac:dyDescent="0.25">
      <c r="A119" t="s">
        <v>54</v>
      </c>
      <c r="B119">
        <v>5252</v>
      </c>
      <c r="C119">
        <v>4432</v>
      </c>
      <c r="D119">
        <v>530</v>
      </c>
      <c r="E119">
        <v>290</v>
      </c>
      <c r="F119">
        <v>924</v>
      </c>
      <c r="G119">
        <v>2677</v>
      </c>
      <c r="H119">
        <v>1650</v>
      </c>
      <c r="I119">
        <v>1290</v>
      </c>
      <c r="J119">
        <v>1671</v>
      </c>
      <c r="K119">
        <v>1076</v>
      </c>
      <c r="L119">
        <v>1215</v>
      </c>
      <c r="M119">
        <v>1484</v>
      </c>
      <c r="N119">
        <v>3080</v>
      </c>
      <c r="O119">
        <v>527</v>
      </c>
      <c r="P119">
        <v>162</v>
      </c>
      <c r="Q119">
        <v>903</v>
      </c>
      <c r="R119">
        <v>4349</v>
      </c>
      <c r="S119">
        <v>3414</v>
      </c>
      <c r="T119">
        <v>910</v>
      </c>
      <c r="U119">
        <v>847</v>
      </c>
      <c r="V119">
        <v>3843</v>
      </c>
      <c r="W119">
        <v>549</v>
      </c>
      <c r="X119">
        <v>828</v>
      </c>
      <c r="Y119">
        <v>605</v>
      </c>
      <c r="Z119">
        <v>4647</v>
      </c>
      <c r="AA119">
        <v>5239</v>
      </c>
      <c r="AB119">
        <v>4634</v>
      </c>
      <c r="AC119">
        <v>620</v>
      </c>
      <c r="AD119">
        <v>4170</v>
      </c>
      <c r="AE119">
        <v>415</v>
      </c>
      <c r="AF119">
        <v>4111</v>
      </c>
      <c r="AG119">
        <v>824</v>
      </c>
      <c r="AH119">
        <v>35</v>
      </c>
      <c r="AI119">
        <v>3890</v>
      </c>
      <c r="AJ119">
        <v>439</v>
      </c>
      <c r="AK119">
        <v>825</v>
      </c>
      <c r="AL119">
        <v>2143</v>
      </c>
      <c r="AM119">
        <v>2435</v>
      </c>
      <c r="AN119">
        <v>49</v>
      </c>
      <c r="AO119">
        <v>605</v>
      </c>
      <c r="AP119">
        <v>462</v>
      </c>
      <c r="AQ119">
        <v>521</v>
      </c>
      <c r="AR119">
        <v>329</v>
      </c>
      <c r="AS119">
        <v>278</v>
      </c>
      <c r="AT119">
        <v>521</v>
      </c>
      <c r="AU119">
        <v>340</v>
      </c>
      <c r="AV119">
        <v>461</v>
      </c>
      <c r="AW119">
        <v>135</v>
      </c>
      <c r="AX119">
        <v>388</v>
      </c>
      <c r="AY119">
        <v>471</v>
      </c>
      <c r="AZ119">
        <v>351</v>
      </c>
      <c r="BA119">
        <v>260</v>
      </c>
      <c r="BB119">
        <v>419</v>
      </c>
      <c r="BC119">
        <v>293</v>
      </c>
      <c r="BD119">
        <v>22</v>
      </c>
      <c r="BE119">
        <v>819</v>
      </c>
      <c r="BF119">
        <v>4433</v>
      </c>
      <c r="BG119">
        <v>3063</v>
      </c>
      <c r="BH119">
        <v>2189</v>
      </c>
      <c r="BI119">
        <v>1197</v>
      </c>
      <c r="BJ119">
        <v>801</v>
      </c>
      <c r="BK119">
        <v>729</v>
      </c>
      <c r="BL119">
        <v>186</v>
      </c>
      <c r="BM119">
        <v>826</v>
      </c>
      <c r="BN119">
        <v>1521</v>
      </c>
      <c r="BO119">
        <v>1928</v>
      </c>
      <c r="BP119">
        <v>978</v>
      </c>
      <c r="BQ119">
        <v>929</v>
      </c>
      <c r="BR119">
        <v>1433</v>
      </c>
      <c r="BS119">
        <v>1396</v>
      </c>
      <c r="BT119">
        <v>404</v>
      </c>
      <c r="BU119">
        <v>491</v>
      </c>
      <c r="BV119">
        <v>273</v>
      </c>
      <c r="BW119">
        <v>696</v>
      </c>
      <c r="BX119">
        <v>3536</v>
      </c>
      <c r="BY119">
        <v>3546</v>
      </c>
      <c r="BZ119">
        <v>3098</v>
      </c>
    </row>
    <row r="120" spans="1:78" x14ac:dyDescent="0.25">
      <c r="B120" s="7">
        <v>0.88</v>
      </c>
      <c r="C120" s="7">
        <v>0.87</v>
      </c>
      <c r="D120" s="7">
        <v>0.95</v>
      </c>
      <c r="E120" s="7">
        <v>0.81</v>
      </c>
      <c r="F120" s="7">
        <v>0.79</v>
      </c>
      <c r="G120" s="7">
        <v>0.86</v>
      </c>
      <c r="H120" s="7">
        <v>0.97</v>
      </c>
      <c r="I120" s="7">
        <v>0.89</v>
      </c>
      <c r="J120" s="7">
        <v>0.88</v>
      </c>
      <c r="K120" s="7">
        <v>0.88</v>
      </c>
      <c r="L120" s="7">
        <v>0.86</v>
      </c>
      <c r="M120" s="7">
        <v>0.9</v>
      </c>
      <c r="N120" s="7">
        <v>0.88</v>
      </c>
      <c r="O120" s="7">
        <v>0.82</v>
      </c>
      <c r="P120" s="7">
        <v>0.83</v>
      </c>
      <c r="Q120" s="7">
        <v>0.95</v>
      </c>
      <c r="R120" s="7">
        <v>0.86</v>
      </c>
      <c r="S120" s="7">
        <v>0.93</v>
      </c>
      <c r="T120" s="7">
        <v>0.74</v>
      </c>
      <c r="U120" s="7">
        <v>0.87</v>
      </c>
      <c r="V120" s="7">
        <v>0.87</v>
      </c>
      <c r="W120" s="7">
        <v>0.9</v>
      </c>
      <c r="X120" s="7">
        <v>0.95</v>
      </c>
      <c r="Y120" s="7">
        <v>0.84</v>
      </c>
      <c r="Z120" s="7">
        <v>0.88</v>
      </c>
      <c r="AA120" s="7">
        <v>0.88</v>
      </c>
      <c r="AB120" s="7">
        <v>0.88</v>
      </c>
      <c r="AC120" s="7">
        <v>0.87</v>
      </c>
      <c r="AD120" s="7">
        <v>0.89</v>
      </c>
      <c r="AE120" s="7">
        <v>0.79</v>
      </c>
      <c r="AF120" s="7">
        <v>0.88</v>
      </c>
      <c r="AG120" s="7">
        <v>0.9</v>
      </c>
      <c r="AH120" s="7">
        <v>0.89</v>
      </c>
      <c r="AI120" s="7">
        <v>0.89</v>
      </c>
      <c r="AJ120" s="7">
        <v>0.8</v>
      </c>
      <c r="AK120" s="7">
        <v>0.84</v>
      </c>
      <c r="AL120" s="7">
        <v>0.91</v>
      </c>
      <c r="AM120" s="7">
        <v>0.86</v>
      </c>
      <c r="AN120" s="7">
        <v>0.83</v>
      </c>
      <c r="AO120" s="7">
        <v>0.86</v>
      </c>
      <c r="AP120" s="7">
        <v>0.78</v>
      </c>
      <c r="AQ120" s="7">
        <v>0.92</v>
      </c>
      <c r="AR120" s="7">
        <v>0.6</v>
      </c>
      <c r="AS120" s="7">
        <v>0.87</v>
      </c>
      <c r="AT120" s="7">
        <v>0.94</v>
      </c>
      <c r="AU120" s="7">
        <v>0.98</v>
      </c>
      <c r="AV120" s="7">
        <v>0.94</v>
      </c>
      <c r="AW120" s="7">
        <v>0.95</v>
      </c>
      <c r="AX120" s="7">
        <v>0.95</v>
      </c>
      <c r="AY120" s="7">
        <v>0.88</v>
      </c>
      <c r="AZ120" s="7">
        <v>0.85</v>
      </c>
      <c r="BA120" s="7">
        <v>0.88</v>
      </c>
      <c r="BB120" s="7">
        <v>0.95</v>
      </c>
      <c r="BC120" s="7">
        <v>0.94</v>
      </c>
      <c r="BD120" s="7">
        <v>0.84</v>
      </c>
      <c r="BE120" s="7">
        <v>0.91</v>
      </c>
      <c r="BF120" s="7">
        <v>0.87</v>
      </c>
      <c r="BG120" s="7">
        <v>0.93</v>
      </c>
      <c r="BH120" s="7">
        <v>0.81</v>
      </c>
      <c r="BI120" s="7">
        <v>0.92</v>
      </c>
      <c r="BJ120" s="7">
        <v>0.92</v>
      </c>
      <c r="BK120" s="7">
        <v>0.95</v>
      </c>
      <c r="BL120" s="7">
        <v>0.93</v>
      </c>
      <c r="BM120" s="7">
        <v>0.93</v>
      </c>
      <c r="BN120" s="7">
        <v>0.9</v>
      </c>
      <c r="BO120" s="7">
        <v>0.89</v>
      </c>
      <c r="BP120" s="7">
        <v>0.78</v>
      </c>
      <c r="BQ120" s="7">
        <v>0.92</v>
      </c>
      <c r="BR120" s="7">
        <v>0.91</v>
      </c>
      <c r="BS120" s="7">
        <v>0.92</v>
      </c>
      <c r="BT120" s="7">
        <v>0.9</v>
      </c>
      <c r="BU120" s="7">
        <v>0.91</v>
      </c>
      <c r="BV120" s="7">
        <v>0.92</v>
      </c>
      <c r="BW120" s="7">
        <v>0.92</v>
      </c>
      <c r="BX120" s="7">
        <v>0.88</v>
      </c>
      <c r="BY120" s="7">
        <v>0.88</v>
      </c>
      <c r="BZ120" s="7">
        <v>0.88</v>
      </c>
    </row>
    <row r="121" spans="1:78" x14ac:dyDescent="0.25">
      <c r="A121" t="s">
        <v>55</v>
      </c>
      <c r="B121">
        <v>703</v>
      </c>
      <c r="C121">
        <v>614</v>
      </c>
      <c r="D121">
        <v>23</v>
      </c>
      <c r="E121">
        <v>66</v>
      </c>
      <c r="F121">
        <v>242</v>
      </c>
      <c r="G121">
        <v>412</v>
      </c>
      <c r="H121">
        <v>48</v>
      </c>
      <c r="I121">
        <v>159</v>
      </c>
      <c r="J121">
        <v>214</v>
      </c>
      <c r="K121">
        <v>146</v>
      </c>
      <c r="L121">
        <v>183</v>
      </c>
      <c r="M121">
        <v>170</v>
      </c>
      <c r="N121">
        <v>411</v>
      </c>
      <c r="O121">
        <v>96</v>
      </c>
      <c r="P121">
        <v>25</v>
      </c>
      <c r="Q121">
        <v>45</v>
      </c>
      <c r="R121">
        <v>657</v>
      </c>
      <c r="S121">
        <v>255</v>
      </c>
      <c r="T121">
        <v>315</v>
      </c>
      <c r="U121">
        <v>124</v>
      </c>
      <c r="V121">
        <v>597</v>
      </c>
      <c r="W121">
        <v>57</v>
      </c>
      <c r="X121">
        <v>41</v>
      </c>
      <c r="Y121">
        <v>106</v>
      </c>
      <c r="Z121">
        <v>596</v>
      </c>
      <c r="AA121">
        <v>698</v>
      </c>
      <c r="AB121">
        <v>592</v>
      </c>
      <c r="AC121">
        <v>94</v>
      </c>
      <c r="AD121">
        <v>491</v>
      </c>
      <c r="AE121">
        <v>102</v>
      </c>
      <c r="AF121">
        <v>562</v>
      </c>
      <c r="AG121">
        <v>93</v>
      </c>
      <c r="AH121">
        <v>4</v>
      </c>
      <c r="AI121">
        <v>437</v>
      </c>
      <c r="AJ121">
        <v>107</v>
      </c>
      <c r="AK121">
        <v>154</v>
      </c>
      <c r="AL121">
        <v>206</v>
      </c>
      <c r="AM121">
        <v>396</v>
      </c>
      <c r="AN121">
        <v>10</v>
      </c>
      <c r="AO121">
        <v>89</v>
      </c>
      <c r="AP121">
        <v>121</v>
      </c>
      <c r="AQ121">
        <v>45</v>
      </c>
      <c r="AR121">
        <v>214</v>
      </c>
      <c r="AS121">
        <v>40</v>
      </c>
      <c r="AT121">
        <v>34</v>
      </c>
      <c r="AU121">
        <v>7</v>
      </c>
      <c r="AV121">
        <v>28</v>
      </c>
      <c r="AW121">
        <v>8</v>
      </c>
      <c r="AX121">
        <v>15</v>
      </c>
      <c r="AY121">
        <v>61</v>
      </c>
      <c r="AZ121">
        <v>62</v>
      </c>
      <c r="BA121">
        <v>34</v>
      </c>
      <c r="BB121">
        <v>18</v>
      </c>
      <c r="BC121">
        <v>13</v>
      </c>
      <c r="BD121">
        <v>2</v>
      </c>
      <c r="BE121">
        <v>75</v>
      </c>
      <c r="BF121">
        <v>628</v>
      </c>
      <c r="BG121">
        <v>222</v>
      </c>
      <c r="BH121">
        <v>481</v>
      </c>
      <c r="BI121">
        <v>96</v>
      </c>
      <c r="BJ121">
        <v>65</v>
      </c>
      <c r="BK121">
        <v>38</v>
      </c>
      <c r="BL121">
        <v>12</v>
      </c>
      <c r="BM121">
        <v>55</v>
      </c>
      <c r="BN121">
        <v>151</v>
      </c>
      <c r="BO121">
        <v>230</v>
      </c>
      <c r="BP121">
        <v>266</v>
      </c>
      <c r="BQ121">
        <v>71</v>
      </c>
      <c r="BR121">
        <v>128</v>
      </c>
      <c r="BS121">
        <v>120</v>
      </c>
      <c r="BT121">
        <v>44</v>
      </c>
      <c r="BU121">
        <v>40</v>
      </c>
      <c r="BV121">
        <v>22</v>
      </c>
      <c r="BW121">
        <v>55</v>
      </c>
      <c r="BX121">
        <v>454</v>
      </c>
      <c r="BY121">
        <v>465</v>
      </c>
      <c r="BZ121">
        <v>397</v>
      </c>
    </row>
    <row r="122" spans="1:78" x14ac:dyDescent="0.25">
      <c r="B122" s="7">
        <v>0.12</v>
      </c>
      <c r="C122" s="7">
        <v>0.12</v>
      </c>
      <c r="D122" s="7">
        <v>0.04</v>
      </c>
      <c r="E122" s="7">
        <v>0.19</v>
      </c>
      <c r="F122" s="7">
        <v>0.21</v>
      </c>
      <c r="G122" s="7">
        <v>0.13</v>
      </c>
      <c r="H122" s="7">
        <v>0.03</v>
      </c>
      <c r="I122" s="7">
        <v>0.11</v>
      </c>
      <c r="J122" s="7">
        <v>0.11</v>
      </c>
      <c r="K122" s="7">
        <v>0.12</v>
      </c>
      <c r="L122" s="7">
        <v>0.13</v>
      </c>
      <c r="M122" s="7">
        <v>0.1</v>
      </c>
      <c r="N122" s="7">
        <v>0.12</v>
      </c>
      <c r="O122" s="7">
        <v>0.15</v>
      </c>
      <c r="P122" s="7">
        <v>0.13</v>
      </c>
      <c r="Q122" s="7">
        <v>0.05</v>
      </c>
      <c r="R122" s="7">
        <v>0.13</v>
      </c>
      <c r="S122" s="7">
        <v>7.0000000000000007E-2</v>
      </c>
      <c r="T122" s="7">
        <v>0.26</v>
      </c>
      <c r="U122" s="7">
        <v>0.13</v>
      </c>
      <c r="V122" s="7">
        <v>0.13</v>
      </c>
      <c r="W122" s="7">
        <v>0.09</v>
      </c>
      <c r="X122" s="7">
        <v>0.05</v>
      </c>
      <c r="Y122" s="7">
        <v>0.15</v>
      </c>
      <c r="Z122" s="7">
        <v>0.11</v>
      </c>
      <c r="AA122" s="7">
        <v>0.12</v>
      </c>
      <c r="AB122" s="7">
        <v>0.11</v>
      </c>
      <c r="AC122" s="7">
        <v>0.13</v>
      </c>
      <c r="AD122" s="7">
        <v>0.1</v>
      </c>
      <c r="AE122" s="7">
        <v>0.19</v>
      </c>
      <c r="AF122" s="7">
        <v>0.12</v>
      </c>
      <c r="AG122" s="7">
        <v>0.1</v>
      </c>
      <c r="AH122" s="7">
        <v>0.11</v>
      </c>
      <c r="AI122" s="7">
        <v>0.1</v>
      </c>
      <c r="AJ122" s="7">
        <v>0.19</v>
      </c>
      <c r="AK122" s="7">
        <v>0.16</v>
      </c>
      <c r="AL122" s="7">
        <v>0.09</v>
      </c>
      <c r="AM122" s="7">
        <v>0.14000000000000001</v>
      </c>
      <c r="AN122" s="7">
        <v>0.17</v>
      </c>
      <c r="AO122" s="7">
        <v>0.13</v>
      </c>
      <c r="AP122" s="7">
        <v>0.21</v>
      </c>
      <c r="AQ122" s="7">
        <v>0.08</v>
      </c>
      <c r="AR122" s="7">
        <v>0.39</v>
      </c>
      <c r="AS122" s="7">
        <v>0.13</v>
      </c>
      <c r="AT122" s="7">
        <v>0.06</v>
      </c>
      <c r="AU122" s="7">
        <v>0.02</v>
      </c>
      <c r="AV122" s="7">
        <v>0.06</v>
      </c>
      <c r="AW122" s="7">
        <v>0.05</v>
      </c>
      <c r="AX122" s="7">
        <v>0.04</v>
      </c>
      <c r="AY122" s="7">
        <v>0.11</v>
      </c>
      <c r="AZ122" s="7">
        <v>0.15</v>
      </c>
      <c r="BA122" s="7">
        <v>0.12</v>
      </c>
      <c r="BB122" s="7">
        <v>0.04</v>
      </c>
      <c r="BC122" s="7">
        <v>0.04</v>
      </c>
      <c r="BD122" s="7">
        <v>0.09</v>
      </c>
      <c r="BE122" s="7">
        <v>0.08</v>
      </c>
      <c r="BF122" s="7">
        <v>0.12</v>
      </c>
      <c r="BG122" s="7">
        <v>7.0000000000000007E-2</v>
      </c>
      <c r="BH122" s="7">
        <v>0.18</v>
      </c>
      <c r="BI122" s="7">
        <v>7.0000000000000007E-2</v>
      </c>
      <c r="BJ122" s="7">
        <v>7.0000000000000007E-2</v>
      </c>
      <c r="BK122" s="7">
        <v>0.05</v>
      </c>
      <c r="BL122" s="7">
        <v>0.06</v>
      </c>
      <c r="BM122" s="7">
        <v>0.06</v>
      </c>
      <c r="BN122" s="7">
        <v>0.09</v>
      </c>
      <c r="BO122" s="7">
        <v>0.11</v>
      </c>
      <c r="BP122" s="7">
        <v>0.21</v>
      </c>
      <c r="BQ122" s="7">
        <v>7.0000000000000007E-2</v>
      </c>
      <c r="BR122" s="7">
        <v>0.08</v>
      </c>
      <c r="BS122" s="7">
        <v>0.08</v>
      </c>
      <c r="BT122" s="7">
        <v>0.1</v>
      </c>
      <c r="BU122" s="7">
        <v>0.08</v>
      </c>
      <c r="BV122" s="7">
        <v>7.0000000000000007E-2</v>
      </c>
      <c r="BW122" s="7">
        <v>7.0000000000000007E-2</v>
      </c>
      <c r="BX122" s="7">
        <v>0.11</v>
      </c>
      <c r="BY122" s="7">
        <v>0.12</v>
      </c>
      <c r="BZ122" s="7">
        <v>0.11</v>
      </c>
    </row>
    <row r="123" spans="1:78" x14ac:dyDescent="0.25">
      <c r="A123" t="s">
        <v>1129</v>
      </c>
    </row>
    <row r="124" spans="1:78" x14ac:dyDescent="0.25">
      <c r="A124" t="s">
        <v>80</v>
      </c>
      <c r="B124">
        <v>900</v>
      </c>
      <c r="C124">
        <v>790</v>
      </c>
      <c r="D124">
        <v>67</v>
      </c>
      <c r="E124">
        <v>43</v>
      </c>
      <c r="F124">
        <v>225</v>
      </c>
      <c r="G124">
        <v>484</v>
      </c>
      <c r="H124">
        <v>192</v>
      </c>
      <c r="I124">
        <v>264</v>
      </c>
      <c r="J124">
        <v>293</v>
      </c>
      <c r="K124">
        <v>171</v>
      </c>
      <c r="L124">
        <v>171</v>
      </c>
      <c r="M124">
        <v>192</v>
      </c>
      <c r="N124">
        <v>605</v>
      </c>
      <c r="O124">
        <v>80</v>
      </c>
      <c r="P124">
        <v>22</v>
      </c>
      <c r="Q124">
        <v>108</v>
      </c>
      <c r="R124">
        <v>792</v>
      </c>
      <c r="S124">
        <v>562</v>
      </c>
      <c r="T124">
        <v>207</v>
      </c>
      <c r="U124">
        <v>125</v>
      </c>
      <c r="V124">
        <v>773</v>
      </c>
      <c r="W124">
        <v>63</v>
      </c>
      <c r="X124">
        <v>52</v>
      </c>
      <c r="Y124">
        <v>90</v>
      </c>
      <c r="Z124">
        <v>809</v>
      </c>
      <c r="AA124">
        <v>898</v>
      </c>
      <c r="AB124">
        <v>808</v>
      </c>
      <c r="AC124">
        <v>118</v>
      </c>
      <c r="AD124">
        <v>704</v>
      </c>
      <c r="AE124">
        <v>71</v>
      </c>
      <c r="AF124">
        <v>441</v>
      </c>
      <c r="AG124">
        <v>385</v>
      </c>
      <c r="AH124">
        <v>19</v>
      </c>
      <c r="AI124">
        <v>703</v>
      </c>
      <c r="AJ124">
        <v>32</v>
      </c>
      <c r="AK124">
        <v>153</v>
      </c>
      <c r="AL124">
        <v>498</v>
      </c>
      <c r="AM124">
        <v>301</v>
      </c>
      <c r="AN124">
        <v>13</v>
      </c>
      <c r="AO124">
        <v>87</v>
      </c>
      <c r="AP124">
        <v>89</v>
      </c>
      <c r="AQ124">
        <v>97</v>
      </c>
      <c r="AR124">
        <v>35</v>
      </c>
      <c r="AS124">
        <v>38</v>
      </c>
      <c r="AT124">
        <v>100</v>
      </c>
      <c r="AU124">
        <v>69</v>
      </c>
      <c r="AV124">
        <v>68</v>
      </c>
      <c r="AW124">
        <v>15</v>
      </c>
      <c r="AX124">
        <v>50</v>
      </c>
      <c r="AY124">
        <v>97</v>
      </c>
      <c r="AZ124">
        <v>55</v>
      </c>
      <c r="BA124">
        <v>43</v>
      </c>
      <c r="BB124">
        <v>74</v>
      </c>
      <c r="BC124">
        <v>62</v>
      </c>
      <c r="BD124">
        <v>9</v>
      </c>
      <c r="BE124">
        <v>900</v>
      </c>
      <c r="BF124">
        <v>0</v>
      </c>
      <c r="BG124">
        <v>900</v>
      </c>
      <c r="BH124">
        <v>0</v>
      </c>
      <c r="BI124">
        <v>479</v>
      </c>
      <c r="BJ124">
        <v>199</v>
      </c>
      <c r="BK124">
        <v>145</v>
      </c>
      <c r="BL124">
        <v>61</v>
      </c>
      <c r="BM124">
        <v>363</v>
      </c>
      <c r="BN124">
        <v>412</v>
      </c>
      <c r="BO124">
        <v>114</v>
      </c>
      <c r="BP124">
        <v>10</v>
      </c>
      <c r="BQ124">
        <v>259</v>
      </c>
      <c r="BR124">
        <v>539</v>
      </c>
      <c r="BS124">
        <v>476</v>
      </c>
      <c r="BT124">
        <v>450</v>
      </c>
      <c r="BU124">
        <v>536</v>
      </c>
      <c r="BV124">
        <v>49</v>
      </c>
      <c r="BW124">
        <v>217</v>
      </c>
      <c r="BX124">
        <v>604</v>
      </c>
      <c r="BY124">
        <v>631</v>
      </c>
      <c r="BZ124">
        <v>554</v>
      </c>
    </row>
    <row r="125" spans="1:78" x14ac:dyDescent="0.25">
      <c r="B125" s="7">
        <v>0.15</v>
      </c>
      <c r="C125" s="7">
        <v>0.16</v>
      </c>
      <c r="D125" s="7">
        <v>0.12</v>
      </c>
      <c r="E125" s="7">
        <v>0.12</v>
      </c>
      <c r="F125" s="7">
        <v>0.19</v>
      </c>
      <c r="G125" s="7">
        <v>0.16</v>
      </c>
      <c r="H125" s="7">
        <v>0.11</v>
      </c>
      <c r="I125" s="7">
        <v>0.18</v>
      </c>
      <c r="J125" s="7">
        <v>0.15</v>
      </c>
      <c r="K125" s="7">
        <v>0.14000000000000001</v>
      </c>
      <c r="L125" s="7">
        <v>0.12</v>
      </c>
      <c r="M125" s="7">
        <v>0.12</v>
      </c>
      <c r="N125" s="7">
        <v>0.17</v>
      </c>
      <c r="O125" s="7">
        <v>0.13</v>
      </c>
      <c r="P125" s="7">
        <v>0.11</v>
      </c>
      <c r="Q125" s="7">
        <v>0.11</v>
      </c>
      <c r="R125" s="7">
        <v>0.16</v>
      </c>
      <c r="S125" s="7">
        <v>0.15</v>
      </c>
      <c r="T125" s="7">
        <v>0.17</v>
      </c>
      <c r="U125" s="7">
        <v>0.13</v>
      </c>
      <c r="V125" s="7">
        <v>0.17</v>
      </c>
      <c r="W125" s="7">
        <v>0.1</v>
      </c>
      <c r="X125" s="7">
        <v>0.06</v>
      </c>
      <c r="Y125" s="7">
        <v>0.13</v>
      </c>
      <c r="Z125" s="7">
        <v>0.15</v>
      </c>
      <c r="AA125" s="7">
        <v>0.15</v>
      </c>
      <c r="AB125" s="7">
        <v>0.15</v>
      </c>
      <c r="AC125" s="7">
        <v>0.16</v>
      </c>
      <c r="AD125" s="7">
        <v>0.15</v>
      </c>
      <c r="AE125" s="7">
        <v>0.14000000000000001</v>
      </c>
      <c r="AF125" s="7">
        <v>0.09</v>
      </c>
      <c r="AG125" s="7">
        <v>0.42</v>
      </c>
      <c r="AH125" s="7">
        <v>0.49</v>
      </c>
      <c r="AI125" s="7">
        <v>0.16</v>
      </c>
      <c r="AJ125" s="7">
        <v>0.06</v>
      </c>
      <c r="AK125" s="7">
        <v>0.16</v>
      </c>
      <c r="AL125" s="7">
        <v>0.21</v>
      </c>
      <c r="AM125" s="7">
        <v>0.11</v>
      </c>
      <c r="AN125" s="7">
        <v>0.22</v>
      </c>
      <c r="AO125" s="7">
        <v>0.12</v>
      </c>
      <c r="AP125" s="7">
        <v>0.15</v>
      </c>
      <c r="AQ125" s="7">
        <v>0.17</v>
      </c>
      <c r="AR125" s="7">
        <v>0.06</v>
      </c>
      <c r="AS125" s="7">
        <v>0.12</v>
      </c>
      <c r="AT125" s="7">
        <v>0.18</v>
      </c>
      <c r="AU125" s="7">
        <v>0.2</v>
      </c>
      <c r="AV125" s="7">
        <v>0.14000000000000001</v>
      </c>
      <c r="AW125" s="7">
        <v>0.11</v>
      </c>
      <c r="AX125" s="7">
        <v>0.12</v>
      </c>
      <c r="AY125" s="7">
        <v>0.18</v>
      </c>
      <c r="AZ125" s="7">
        <v>0.13</v>
      </c>
      <c r="BA125" s="7">
        <v>0.15</v>
      </c>
      <c r="BB125" s="7">
        <v>0.17</v>
      </c>
      <c r="BC125" s="7">
        <v>0.2</v>
      </c>
      <c r="BD125" s="7">
        <v>0.35</v>
      </c>
      <c r="BE125" s="7">
        <v>1</v>
      </c>
      <c r="BF125" t="s">
        <v>108</v>
      </c>
      <c r="BG125" s="7">
        <v>0.27</v>
      </c>
      <c r="BH125" t="s">
        <v>108</v>
      </c>
      <c r="BI125" s="7">
        <v>0.37</v>
      </c>
      <c r="BJ125" s="7">
        <v>0.23</v>
      </c>
      <c r="BK125" s="7">
        <v>0.19</v>
      </c>
      <c r="BL125" s="7">
        <v>0.31</v>
      </c>
      <c r="BM125" s="7">
        <v>0.41</v>
      </c>
      <c r="BN125" s="7">
        <v>0.25</v>
      </c>
      <c r="BO125" s="7">
        <v>0.05</v>
      </c>
      <c r="BP125" s="7">
        <v>0.01</v>
      </c>
      <c r="BQ125" s="7">
        <v>0.26</v>
      </c>
      <c r="BR125" s="7">
        <v>0.34</v>
      </c>
      <c r="BS125" s="7">
        <v>0.31</v>
      </c>
      <c r="BT125" s="7">
        <v>1</v>
      </c>
      <c r="BU125" s="7">
        <v>1</v>
      </c>
      <c r="BV125" s="7">
        <v>0.17</v>
      </c>
      <c r="BW125" s="7">
        <v>0.28999999999999998</v>
      </c>
      <c r="BX125" s="7">
        <v>0.15</v>
      </c>
      <c r="BY125" s="7">
        <v>0.16</v>
      </c>
      <c r="BZ125" s="7">
        <v>0.16</v>
      </c>
    </row>
    <row r="126" spans="1:78" x14ac:dyDescent="0.25">
      <c r="A126" t="s">
        <v>81</v>
      </c>
      <c r="B126">
        <v>5087</v>
      </c>
      <c r="C126">
        <v>4283</v>
      </c>
      <c r="D126">
        <v>493</v>
      </c>
      <c r="E126">
        <v>312</v>
      </c>
      <c r="F126">
        <v>947</v>
      </c>
      <c r="G126">
        <v>2624</v>
      </c>
      <c r="H126">
        <v>1517</v>
      </c>
      <c r="I126">
        <v>1190</v>
      </c>
      <c r="J126">
        <v>1602</v>
      </c>
      <c r="K126">
        <v>1057</v>
      </c>
      <c r="L126">
        <v>1239</v>
      </c>
      <c r="M126">
        <v>1466</v>
      </c>
      <c r="N126">
        <v>2888</v>
      </c>
      <c r="O126">
        <v>561</v>
      </c>
      <c r="P126">
        <v>172</v>
      </c>
      <c r="Q126">
        <v>841</v>
      </c>
      <c r="R126">
        <v>4247</v>
      </c>
      <c r="S126">
        <v>3128</v>
      </c>
      <c r="T126">
        <v>1025</v>
      </c>
      <c r="U126">
        <v>851</v>
      </c>
      <c r="V126">
        <v>3667</v>
      </c>
      <c r="W126">
        <v>544</v>
      </c>
      <c r="X126">
        <v>817</v>
      </c>
      <c r="Y126">
        <v>626</v>
      </c>
      <c r="Z126">
        <v>4461</v>
      </c>
      <c r="AA126">
        <v>5072</v>
      </c>
      <c r="AB126">
        <v>4446</v>
      </c>
      <c r="AC126">
        <v>598</v>
      </c>
      <c r="AD126">
        <v>3976</v>
      </c>
      <c r="AE126">
        <v>452</v>
      </c>
      <c r="AF126">
        <v>4255</v>
      </c>
      <c r="AG126">
        <v>534</v>
      </c>
      <c r="AH126">
        <v>20</v>
      </c>
      <c r="AI126">
        <v>3648</v>
      </c>
      <c r="AJ126">
        <v>517</v>
      </c>
      <c r="AK126">
        <v>828</v>
      </c>
      <c r="AL126">
        <v>1865</v>
      </c>
      <c r="AM126">
        <v>2541</v>
      </c>
      <c r="AN126">
        <v>46</v>
      </c>
      <c r="AO126">
        <v>615</v>
      </c>
      <c r="AP126">
        <v>501</v>
      </c>
      <c r="AQ126">
        <v>470</v>
      </c>
      <c r="AR126">
        <v>511</v>
      </c>
      <c r="AS126">
        <v>280</v>
      </c>
      <c r="AT126">
        <v>455</v>
      </c>
      <c r="AU126">
        <v>279</v>
      </c>
      <c r="AV126">
        <v>422</v>
      </c>
      <c r="AW126">
        <v>128</v>
      </c>
      <c r="AX126">
        <v>360</v>
      </c>
      <c r="AY126">
        <v>437</v>
      </c>
      <c r="AZ126">
        <v>359</v>
      </c>
      <c r="BA126">
        <v>251</v>
      </c>
      <c r="BB126">
        <v>367</v>
      </c>
      <c r="BC126">
        <v>251</v>
      </c>
      <c r="BD126">
        <v>17</v>
      </c>
      <c r="BE126">
        <v>0</v>
      </c>
      <c r="BF126">
        <v>5087</v>
      </c>
      <c r="BG126">
        <v>2398</v>
      </c>
      <c r="BH126">
        <v>2689</v>
      </c>
      <c r="BI126">
        <v>822</v>
      </c>
      <c r="BJ126">
        <v>669</v>
      </c>
      <c r="BK126">
        <v>623</v>
      </c>
      <c r="BL126">
        <v>138</v>
      </c>
      <c r="BM126">
        <v>520</v>
      </c>
      <c r="BN126">
        <v>1269</v>
      </c>
      <c r="BO126">
        <v>2050</v>
      </c>
      <c r="BP126">
        <v>1248</v>
      </c>
      <c r="BQ126">
        <v>749</v>
      </c>
      <c r="BR126">
        <v>1032</v>
      </c>
      <c r="BS126">
        <v>1050</v>
      </c>
      <c r="BT126">
        <v>0</v>
      </c>
      <c r="BU126">
        <v>0</v>
      </c>
      <c r="BV126">
        <v>247</v>
      </c>
      <c r="BW126">
        <v>539</v>
      </c>
      <c r="BX126">
        <v>3397</v>
      </c>
      <c r="BY126">
        <v>3389</v>
      </c>
      <c r="BZ126">
        <v>2950</v>
      </c>
    </row>
    <row r="127" spans="1:78" x14ac:dyDescent="0.25">
      <c r="B127" s="7">
        <v>0.85</v>
      </c>
      <c r="C127" s="7">
        <v>0.84</v>
      </c>
      <c r="D127" s="7">
        <v>0.88</v>
      </c>
      <c r="E127" s="7">
        <v>0.88</v>
      </c>
      <c r="F127" s="7">
        <v>0.81</v>
      </c>
      <c r="G127" s="7">
        <v>0.84</v>
      </c>
      <c r="H127" s="7">
        <v>0.89</v>
      </c>
      <c r="I127" s="7">
        <v>0.82</v>
      </c>
      <c r="J127" s="7">
        <v>0.85</v>
      </c>
      <c r="K127" s="7">
        <v>0.86</v>
      </c>
      <c r="L127" s="7">
        <v>0.88</v>
      </c>
      <c r="M127" s="7">
        <v>0.88</v>
      </c>
      <c r="N127" s="7">
        <v>0.83</v>
      </c>
      <c r="O127" s="7">
        <v>0.87</v>
      </c>
      <c r="P127" s="7">
        <v>0.89</v>
      </c>
      <c r="Q127" s="7">
        <v>0.89</v>
      </c>
      <c r="R127" s="7">
        <v>0.84</v>
      </c>
      <c r="S127" s="7">
        <v>0.85</v>
      </c>
      <c r="T127" s="7">
        <v>0.83</v>
      </c>
      <c r="U127" s="7">
        <v>0.87</v>
      </c>
      <c r="V127" s="7">
        <v>0.83</v>
      </c>
      <c r="W127" s="7">
        <v>0.9</v>
      </c>
      <c r="X127" s="7">
        <v>0.94</v>
      </c>
      <c r="Y127" s="7">
        <v>0.87</v>
      </c>
      <c r="Z127" s="7">
        <v>0.85</v>
      </c>
      <c r="AA127" s="7">
        <v>0.85</v>
      </c>
      <c r="AB127" s="7">
        <v>0.85</v>
      </c>
      <c r="AC127" s="7">
        <v>0.84</v>
      </c>
      <c r="AD127" s="7">
        <v>0.85</v>
      </c>
      <c r="AE127" s="7">
        <v>0.86</v>
      </c>
      <c r="AF127" s="7">
        <v>0.91</v>
      </c>
      <c r="AG127" s="7">
        <v>0.57999999999999996</v>
      </c>
      <c r="AH127" s="7">
        <v>0.51</v>
      </c>
      <c r="AI127" s="7">
        <v>0.84</v>
      </c>
      <c r="AJ127" s="7">
        <v>0.94</v>
      </c>
      <c r="AK127" s="7">
        <v>0.84</v>
      </c>
      <c r="AL127" s="7">
        <v>0.79</v>
      </c>
      <c r="AM127" s="7">
        <v>0.89</v>
      </c>
      <c r="AN127" s="7">
        <v>0.78</v>
      </c>
      <c r="AO127" s="7">
        <v>0.88</v>
      </c>
      <c r="AP127" s="7">
        <v>0.85</v>
      </c>
      <c r="AQ127" s="7">
        <v>0.83</v>
      </c>
      <c r="AR127" s="7">
        <v>0.94</v>
      </c>
      <c r="AS127" s="7">
        <v>0.88</v>
      </c>
      <c r="AT127" s="7">
        <v>0.82</v>
      </c>
      <c r="AU127" s="7">
        <v>0.8</v>
      </c>
      <c r="AV127" s="7">
        <v>0.86</v>
      </c>
      <c r="AW127" s="7">
        <v>0.89</v>
      </c>
      <c r="AX127" s="7">
        <v>0.88</v>
      </c>
      <c r="AY127" s="7">
        <v>0.82</v>
      </c>
      <c r="AZ127" s="7">
        <v>0.87</v>
      </c>
      <c r="BA127" s="7">
        <v>0.85</v>
      </c>
      <c r="BB127" s="7">
        <v>0.83</v>
      </c>
      <c r="BC127" s="7">
        <v>0.8</v>
      </c>
      <c r="BD127" s="7">
        <v>0.65</v>
      </c>
      <c r="BE127" t="s">
        <v>108</v>
      </c>
      <c r="BF127" s="7">
        <v>1</v>
      </c>
      <c r="BG127" s="7">
        <v>0.73</v>
      </c>
      <c r="BH127" s="7">
        <v>1</v>
      </c>
      <c r="BI127" s="7">
        <v>0.63</v>
      </c>
      <c r="BJ127" s="7">
        <v>0.77</v>
      </c>
      <c r="BK127" s="7">
        <v>0.81</v>
      </c>
      <c r="BL127" s="7">
        <v>0.69</v>
      </c>
      <c r="BM127" s="7">
        <v>0.59</v>
      </c>
      <c r="BN127" s="7">
        <v>0.75</v>
      </c>
      <c r="BO127" s="7">
        <v>0.95</v>
      </c>
      <c r="BP127" s="7">
        <v>0.99</v>
      </c>
      <c r="BQ127" s="7">
        <v>0.74</v>
      </c>
      <c r="BR127" s="7">
        <v>0.66</v>
      </c>
      <c r="BS127" s="7">
        <v>0.69</v>
      </c>
      <c r="BT127" t="s">
        <v>108</v>
      </c>
      <c r="BU127" t="s">
        <v>108</v>
      </c>
      <c r="BV127" s="7">
        <v>0.83</v>
      </c>
      <c r="BW127" s="7">
        <v>0.71</v>
      </c>
      <c r="BX127" s="7">
        <v>0.85</v>
      </c>
      <c r="BY127" s="7">
        <v>0.84</v>
      </c>
      <c r="BZ127" s="7">
        <v>0.84</v>
      </c>
    </row>
    <row r="128" spans="1:78" x14ac:dyDescent="0.25">
      <c r="A128" t="s">
        <v>1130</v>
      </c>
    </row>
    <row r="129" spans="1:78" x14ac:dyDescent="0.25">
      <c r="A129" t="s">
        <v>82</v>
      </c>
      <c r="B129">
        <v>3298</v>
      </c>
      <c r="C129">
        <v>2848</v>
      </c>
      <c r="D129">
        <v>250</v>
      </c>
      <c r="E129">
        <v>200</v>
      </c>
      <c r="F129">
        <v>493</v>
      </c>
      <c r="G129">
        <v>1871</v>
      </c>
      <c r="H129">
        <v>934</v>
      </c>
      <c r="I129">
        <v>934</v>
      </c>
      <c r="J129">
        <v>1066</v>
      </c>
      <c r="K129">
        <v>657</v>
      </c>
      <c r="L129">
        <v>641</v>
      </c>
      <c r="M129">
        <v>770</v>
      </c>
      <c r="N129">
        <v>2149</v>
      </c>
      <c r="O129">
        <v>296</v>
      </c>
      <c r="P129">
        <v>83</v>
      </c>
      <c r="Q129">
        <v>532</v>
      </c>
      <c r="R129">
        <v>2766</v>
      </c>
      <c r="S129">
        <v>2310</v>
      </c>
      <c r="T129">
        <v>518</v>
      </c>
      <c r="U129">
        <v>434</v>
      </c>
      <c r="V129">
        <v>2617</v>
      </c>
      <c r="W129">
        <v>313</v>
      </c>
      <c r="X129">
        <v>340</v>
      </c>
      <c r="Y129">
        <v>292</v>
      </c>
      <c r="Z129">
        <v>3006</v>
      </c>
      <c r="AA129">
        <v>3294</v>
      </c>
      <c r="AB129">
        <v>3002</v>
      </c>
      <c r="AC129">
        <v>413</v>
      </c>
      <c r="AD129">
        <v>2661</v>
      </c>
      <c r="AE129">
        <v>202</v>
      </c>
      <c r="AF129">
        <v>2356</v>
      </c>
      <c r="AG129">
        <v>782</v>
      </c>
      <c r="AH129">
        <v>29</v>
      </c>
      <c r="AI129">
        <v>2651</v>
      </c>
      <c r="AJ129">
        <v>181</v>
      </c>
      <c r="AK129">
        <v>434</v>
      </c>
      <c r="AL129">
        <v>1555</v>
      </c>
      <c r="AM129">
        <v>1393</v>
      </c>
      <c r="AN129">
        <v>30</v>
      </c>
      <c r="AO129">
        <v>314</v>
      </c>
      <c r="AP129">
        <v>328</v>
      </c>
      <c r="AQ129">
        <v>368</v>
      </c>
      <c r="AR129">
        <v>170</v>
      </c>
      <c r="AS129">
        <v>184</v>
      </c>
      <c r="AT129">
        <v>354</v>
      </c>
      <c r="AU129">
        <v>222</v>
      </c>
      <c r="AV129">
        <v>234</v>
      </c>
      <c r="AW129">
        <v>49</v>
      </c>
      <c r="AX129">
        <v>200</v>
      </c>
      <c r="AY129">
        <v>343</v>
      </c>
      <c r="AZ129">
        <v>226</v>
      </c>
      <c r="BA129">
        <v>179</v>
      </c>
      <c r="BB129">
        <v>230</v>
      </c>
      <c r="BC129">
        <v>201</v>
      </c>
      <c r="BD129">
        <v>11</v>
      </c>
      <c r="BE129">
        <v>900</v>
      </c>
      <c r="BF129">
        <v>2398</v>
      </c>
      <c r="BG129">
        <v>3298</v>
      </c>
      <c r="BH129">
        <v>0</v>
      </c>
      <c r="BI129">
        <v>1301</v>
      </c>
      <c r="BJ129">
        <v>867</v>
      </c>
      <c r="BK129">
        <v>768</v>
      </c>
      <c r="BL129">
        <v>199</v>
      </c>
      <c r="BM129">
        <v>758</v>
      </c>
      <c r="BN129">
        <v>1273</v>
      </c>
      <c r="BO129">
        <v>1020</v>
      </c>
      <c r="BP129">
        <v>247</v>
      </c>
      <c r="BQ129">
        <v>785</v>
      </c>
      <c r="BR129">
        <v>1217</v>
      </c>
      <c r="BS129">
        <v>1161</v>
      </c>
      <c r="BT129">
        <v>450</v>
      </c>
      <c r="BU129">
        <v>536</v>
      </c>
      <c r="BV129">
        <v>218</v>
      </c>
      <c r="BW129">
        <v>600</v>
      </c>
      <c r="BX129">
        <v>2186</v>
      </c>
      <c r="BY129">
        <v>2223</v>
      </c>
      <c r="BZ129">
        <v>1914</v>
      </c>
    </row>
    <row r="130" spans="1:78" x14ac:dyDescent="0.25">
      <c r="B130" s="7">
        <v>0.55000000000000004</v>
      </c>
      <c r="C130" s="7">
        <v>0.56000000000000005</v>
      </c>
      <c r="D130" s="7">
        <v>0.45</v>
      </c>
      <c r="E130" s="7">
        <v>0.56000000000000005</v>
      </c>
      <c r="F130" s="7">
        <v>0.42</v>
      </c>
      <c r="G130" s="7">
        <v>0.6</v>
      </c>
      <c r="H130" s="7">
        <v>0.55000000000000004</v>
      </c>
      <c r="I130" s="7">
        <v>0.64</v>
      </c>
      <c r="J130" s="7">
        <v>0.56000000000000005</v>
      </c>
      <c r="K130" s="7">
        <v>0.54</v>
      </c>
      <c r="L130" s="7">
        <v>0.45</v>
      </c>
      <c r="M130" s="7">
        <v>0.46</v>
      </c>
      <c r="N130" s="7">
        <v>0.62</v>
      </c>
      <c r="O130" s="7">
        <v>0.46</v>
      </c>
      <c r="P130" s="7">
        <v>0.43</v>
      </c>
      <c r="Q130" s="7">
        <v>0.56000000000000005</v>
      </c>
      <c r="R130" s="7">
        <v>0.55000000000000004</v>
      </c>
      <c r="S130" s="7">
        <v>0.63</v>
      </c>
      <c r="T130" s="7">
        <v>0.42</v>
      </c>
      <c r="U130" s="7">
        <v>0.44</v>
      </c>
      <c r="V130" s="7">
        <v>0.59</v>
      </c>
      <c r="W130" s="7">
        <v>0.52</v>
      </c>
      <c r="X130" s="7">
        <v>0.39</v>
      </c>
      <c r="Y130" s="7">
        <v>0.41</v>
      </c>
      <c r="Z130" s="7">
        <v>0.56999999999999995</v>
      </c>
      <c r="AA130" s="7">
        <v>0.55000000000000004</v>
      </c>
      <c r="AB130" s="7">
        <v>0.56999999999999995</v>
      </c>
      <c r="AC130" s="7">
        <v>0.57999999999999996</v>
      </c>
      <c r="AD130" s="7">
        <v>0.56999999999999995</v>
      </c>
      <c r="AE130" s="7">
        <v>0.39</v>
      </c>
      <c r="AF130" s="7">
        <v>0.5</v>
      </c>
      <c r="AG130" s="7">
        <v>0.85</v>
      </c>
      <c r="AH130" s="7">
        <v>0.74</v>
      </c>
      <c r="AI130" s="7">
        <v>0.61</v>
      </c>
      <c r="AJ130" s="7">
        <v>0.33</v>
      </c>
      <c r="AK130" s="7">
        <v>0.44</v>
      </c>
      <c r="AL130" s="7">
        <v>0.66</v>
      </c>
      <c r="AM130" s="7">
        <v>0.49</v>
      </c>
      <c r="AN130" s="7">
        <v>0.5</v>
      </c>
      <c r="AO130" s="7">
        <v>0.45</v>
      </c>
      <c r="AP130" s="7">
        <v>0.56000000000000005</v>
      </c>
      <c r="AQ130" s="7">
        <v>0.65</v>
      </c>
      <c r="AR130" s="7">
        <v>0.31</v>
      </c>
      <c r="AS130" s="7">
        <v>0.57999999999999996</v>
      </c>
      <c r="AT130" s="7">
        <v>0.64</v>
      </c>
      <c r="AU130" s="7">
        <v>0.64</v>
      </c>
      <c r="AV130" s="7">
        <v>0.48</v>
      </c>
      <c r="AW130" s="7">
        <v>0.34</v>
      </c>
      <c r="AX130" s="7">
        <v>0.49</v>
      </c>
      <c r="AY130" s="7">
        <v>0.64</v>
      </c>
      <c r="AZ130" s="7">
        <v>0.55000000000000004</v>
      </c>
      <c r="BA130" s="7">
        <v>0.61</v>
      </c>
      <c r="BB130" s="7">
        <v>0.52</v>
      </c>
      <c r="BC130" s="7">
        <v>0.64</v>
      </c>
      <c r="BD130" s="7">
        <v>0.44</v>
      </c>
      <c r="BE130" s="7">
        <v>1</v>
      </c>
      <c r="BF130" s="7">
        <v>0.47</v>
      </c>
      <c r="BG130" s="7">
        <v>1</v>
      </c>
      <c r="BH130" t="s">
        <v>108</v>
      </c>
      <c r="BI130" s="7">
        <v>1</v>
      </c>
      <c r="BJ130" s="7">
        <v>1</v>
      </c>
      <c r="BK130" s="7">
        <v>1</v>
      </c>
      <c r="BL130" s="7">
        <v>1</v>
      </c>
      <c r="BM130" s="7">
        <v>0.86</v>
      </c>
      <c r="BN130" s="7">
        <v>0.76</v>
      </c>
      <c r="BO130" s="7">
        <v>0.47</v>
      </c>
      <c r="BP130" s="7">
        <v>0.2</v>
      </c>
      <c r="BQ130" s="7">
        <v>0.78</v>
      </c>
      <c r="BR130" s="7">
        <v>0.77</v>
      </c>
      <c r="BS130" s="7">
        <v>0.76</v>
      </c>
      <c r="BT130" s="7">
        <v>1</v>
      </c>
      <c r="BU130" s="7">
        <v>1</v>
      </c>
      <c r="BV130" s="7">
        <v>0.74</v>
      </c>
      <c r="BW130" s="7">
        <v>0.79</v>
      </c>
      <c r="BX130" s="7">
        <v>0.55000000000000004</v>
      </c>
      <c r="BY130" s="7">
        <v>0.55000000000000004</v>
      </c>
      <c r="BZ130" s="7">
        <v>0.55000000000000004</v>
      </c>
    </row>
    <row r="131" spans="1:78" x14ac:dyDescent="0.25">
      <c r="A131" t="s">
        <v>83</v>
      </c>
      <c r="B131">
        <v>2689</v>
      </c>
      <c r="C131">
        <v>2224</v>
      </c>
      <c r="D131">
        <v>309</v>
      </c>
      <c r="E131">
        <v>155</v>
      </c>
      <c r="F131">
        <v>679</v>
      </c>
      <c r="G131">
        <v>1237</v>
      </c>
      <c r="H131">
        <v>774</v>
      </c>
      <c r="I131">
        <v>521</v>
      </c>
      <c r="J131">
        <v>828</v>
      </c>
      <c r="K131">
        <v>571</v>
      </c>
      <c r="L131">
        <v>770</v>
      </c>
      <c r="M131">
        <v>888</v>
      </c>
      <c r="N131">
        <v>1345</v>
      </c>
      <c r="O131">
        <v>345</v>
      </c>
      <c r="P131">
        <v>111</v>
      </c>
      <c r="Q131">
        <v>417</v>
      </c>
      <c r="R131">
        <v>2272</v>
      </c>
      <c r="S131">
        <v>1380</v>
      </c>
      <c r="T131">
        <v>714</v>
      </c>
      <c r="U131">
        <v>542</v>
      </c>
      <c r="V131">
        <v>1822</v>
      </c>
      <c r="W131">
        <v>294</v>
      </c>
      <c r="X131">
        <v>529</v>
      </c>
      <c r="Y131">
        <v>425</v>
      </c>
      <c r="Z131">
        <v>2264</v>
      </c>
      <c r="AA131">
        <v>2677</v>
      </c>
      <c r="AB131">
        <v>2252</v>
      </c>
      <c r="AC131">
        <v>303</v>
      </c>
      <c r="AD131">
        <v>2020</v>
      </c>
      <c r="AE131">
        <v>321</v>
      </c>
      <c r="AF131">
        <v>2340</v>
      </c>
      <c r="AG131">
        <v>137</v>
      </c>
      <c r="AH131">
        <v>10</v>
      </c>
      <c r="AI131">
        <v>1700</v>
      </c>
      <c r="AJ131">
        <v>368</v>
      </c>
      <c r="AK131">
        <v>546</v>
      </c>
      <c r="AL131">
        <v>807</v>
      </c>
      <c r="AM131">
        <v>1448</v>
      </c>
      <c r="AN131">
        <v>30</v>
      </c>
      <c r="AO131">
        <v>387</v>
      </c>
      <c r="AP131">
        <v>262</v>
      </c>
      <c r="AQ131">
        <v>199</v>
      </c>
      <c r="AR131">
        <v>376</v>
      </c>
      <c r="AS131">
        <v>134</v>
      </c>
      <c r="AT131">
        <v>201</v>
      </c>
      <c r="AU131">
        <v>126</v>
      </c>
      <c r="AV131">
        <v>256</v>
      </c>
      <c r="AW131">
        <v>94</v>
      </c>
      <c r="AX131">
        <v>210</v>
      </c>
      <c r="AY131">
        <v>190</v>
      </c>
      <c r="AZ131">
        <v>188</v>
      </c>
      <c r="BA131">
        <v>115</v>
      </c>
      <c r="BB131">
        <v>212</v>
      </c>
      <c r="BC131">
        <v>111</v>
      </c>
      <c r="BD131">
        <v>14</v>
      </c>
      <c r="BE131">
        <v>0</v>
      </c>
      <c r="BF131">
        <v>2689</v>
      </c>
      <c r="BG131">
        <v>0</v>
      </c>
      <c r="BH131">
        <v>2689</v>
      </c>
      <c r="BI131">
        <v>0</v>
      </c>
      <c r="BJ131">
        <v>0</v>
      </c>
      <c r="BK131">
        <v>0</v>
      </c>
      <c r="BL131">
        <v>0</v>
      </c>
      <c r="BM131">
        <v>126</v>
      </c>
      <c r="BN131">
        <v>409</v>
      </c>
      <c r="BO131">
        <v>1144</v>
      </c>
      <c r="BP131">
        <v>1011</v>
      </c>
      <c r="BQ131">
        <v>222</v>
      </c>
      <c r="BR131">
        <v>355</v>
      </c>
      <c r="BS131">
        <v>365</v>
      </c>
      <c r="BT131">
        <v>0</v>
      </c>
      <c r="BU131">
        <v>0</v>
      </c>
      <c r="BV131">
        <v>78</v>
      </c>
      <c r="BW131">
        <v>157</v>
      </c>
      <c r="BX131">
        <v>1814</v>
      </c>
      <c r="BY131">
        <v>1797</v>
      </c>
      <c r="BZ131">
        <v>1590</v>
      </c>
    </row>
    <row r="132" spans="1:78" x14ac:dyDescent="0.25">
      <c r="B132" s="7">
        <v>0.45</v>
      </c>
      <c r="C132" s="7">
        <v>0.44</v>
      </c>
      <c r="D132" s="7">
        <v>0.55000000000000004</v>
      </c>
      <c r="E132" s="7">
        <v>0.44</v>
      </c>
      <c r="F132" s="7">
        <v>0.57999999999999996</v>
      </c>
      <c r="G132" s="7">
        <v>0.4</v>
      </c>
      <c r="H132" s="7">
        <v>0.45</v>
      </c>
      <c r="I132" s="7">
        <v>0.36</v>
      </c>
      <c r="J132" s="7">
        <v>0.44</v>
      </c>
      <c r="K132" s="7">
        <v>0.46</v>
      </c>
      <c r="L132" s="7">
        <v>0.55000000000000004</v>
      </c>
      <c r="M132" s="7">
        <v>0.54</v>
      </c>
      <c r="N132" s="7">
        <v>0.38</v>
      </c>
      <c r="O132" s="7">
        <v>0.54</v>
      </c>
      <c r="P132" s="7">
        <v>0.56999999999999995</v>
      </c>
      <c r="Q132" s="7">
        <v>0.44</v>
      </c>
      <c r="R132" s="7">
        <v>0.45</v>
      </c>
      <c r="S132" s="7">
        <v>0.37</v>
      </c>
      <c r="T132" s="7">
        <v>0.57999999999999996</v>
      </c>
      <c r="U132" s="7">
        <v>0.56000000000000005</v>
      </c>
      <c r="V132" s="7">
        <v>0.41</v>
      </c>
      <c r="W132" s="7">
        <v>0.48</v>
      </c>
      <c r="X132" s="7">
        <v>0.61</v>
      </c>
      <c r="Y132" s="7">
        <v>0.59</v>
      </c>
      <c r="Z132" s="7">
        <v>0.43</v>
      </c>
      <c r="AA132" s="7">
        <v>0.45</v>
      </c>
      <c r="AB132" s="7">
        <v>0.43</v>
      </c>
      <c r="AC132" s="7">
        <v>0.42</v>
      </c>
      <c r="AD132" s="7">
        <v>0.43</v>
      </c>
      <c r="AE132" s="7">
        <v>0.61</v>
      </c>
      <c r="AF132" s="7">
        <v>0.5</v>
      </c>
      <c r="AG132" s="7">
        <v>0.15</v>
      </c>
      <c r="AH132" s="7">
        <v>0.26</v>
      </c>
      <c r="AI132" s="7">
        <v>0.39</v>
      </c>
      <c r="AJ132" s="7">
        <v>0.67</v>
      </c>
      <c r="AK132" s="7">
        <v>0.56000000000000005</v>
      </c>
      <c r="AL132" s="7">
        <v>0.34</v>
      </c>
      <c r="AM132" s="7">
        <v>0.51</v>
      </c>
      <c r="AN132" s="7">
        <v>0.5</v>
      </c>
      <c r="AO132" s="7">
        <v>0.55000000000000004</v>
      </c>
      <c r="AP132" s="7">
        <v>0.44</v>
      </c>
      <c r="AQ132" s="7">
        <v>0.35</v>
      </c>
      <c r="AR132" s="7">
        <v>0.69</v>
      </c>
      <c r="AS132" s="7">
        <v>0.42</v>
      </c>
      <c r="AT132" s="7">
        <v>0.36</v>
      </c>
      <c r="AU132" s="7">
        <v>0.36</v>
      </c>
      <c r="AV132" s="7">
        <v>0.52</v>
      </c>
      <c r="AW132" s="7">
        <v>0.66</v>
      </c>
      <c r="AX132" s="7">
        <v>0.51</v>
      </c>
      <c r="AY132" s="7">
        <v>0.36</v>
      </c>
      <c r="AZ132" s="7">
        <v>0.45</v>
      </c>
      <c r="BA132" s="7">
        <v>0.39</v>
      </c>
      <c r="BB132" s="7">
        <v>0.48</v>
      </c>
      <c r="BC132" s="7">
        <v>0.36</v>
      </c>
      <c r="BD132" s="7">
        <v>0.56000000000000005</v>
      </c>
      <c r="BE132" t="s">
        <v>108</v>
      </c>
      <c r="BF132" s="7">
        <v>0.53</v>
      </c>
      <c r="BG132" t="s">
        <v>108</v>
      </c>
      <c r="BH132" s="7">
        <v>1</v>
      </c>
      <c r="BI132" t="s">
        <v>108</v>
      </c>
      <c r="BJ132" t="s">
        <v>108</v>
      </c>
      <c r="BK132" t="s">
        <v>108</v>
      </c>
      <c r="BL132" t="s">
        <v>108</v>
      </c>
      <c r="BM132" s="7">
        <v>0.14000000000000001</v>
      </c>
      <c r="BN132" s="7">
        <v>0.24</v>
      </c>
      <c r="BO132" s="7">
        <v>0.53</v>
      </c>
      <c r="BP132" s="7">
        <v>0.8</v>
      </c>
      <c r="BQ132" s="7">
        <v>0.22</v>
      </c>
      <c r="BR132" s="7">
        <v>0.23</v>
      </c>
      <c r="BS132" s="7">
        <v>0.24</v>
      </c>
      <c r="BT132" t="s">
        <v>108</v>
      </c>
      <c r="BU132" t="s">
        <v>108</v>
      </c>
      <c r="BV132" s="7">
        <v>0.26</v>
      </c>
      <c r="BW132" s="7">
        <v>0.21</v>
      </c>
      <c r="BX132" s="7">
        <v>0.45</v>
      </c>
      <c r="BY132" s="7">
        <v>0.45</v>
      </c>
      <c r="BZ132" s="7">
        <v>0.45</v>
      </c>
    </row>
    <row r="133" spans="1:78" x14ac:dyDescent="0.25">
      <c r="A133" t="s">
        <v>1131</v>
      </c>
    </row>
    <row r="134" spans="1:78" x14ac:dyDescent="0.25">
      <c r="A134" t="s">
        <v>84</v>
      </c>
      <c r="B134">
        <v>1301</v>
      </c>
      <c r="C134">
        <v>1154</v>
      </c>
      <c r="D134">
        <v>90</v>
      </c>
      <c r="E134">
        <v>58</v>
      </c>
      <c r="F134">
        <v>220</v>
      </c>
      <c r="G134">
        <v>814</v>
      </c>
      <c r="H134">
        <v>267</v>
      </c>
      <c r="I134">
        <v>445</v>
      </c>
      <c r="J134">
        <v>462</v>
      </c>
      <c r="K134">
        <v>235</v>
      </c>
      <c r="L134">
        <v>160</v>
      </c>
      <c r="M134">
        <v>199</v>
      </c>
      <c r="N134">
        <v>960</v>
      </c>
      <c r="O134">
        <v>113</v>
      </c>
      <c r="P134">
        <v>29</v>
      </c>
      <c r="Q134">
        <v>144</v>
      </c>
      <c r="R134">
        <v>1157</v>
      </c>
      <c r="S134">
        <v>992</v>
      </c>
      <c r="T134">
        <v>184</v>
      </c>
      <c r="U134">
        <v>118</v>
      </c>
      <c r="V134">
        <v>1146</v>
      </c>
      <c r="W134">
        <v>97</v>
      </c>
      <c r="X134">
        <v>44</v>
      </c>
      <c r="Y134">
        <v>105</v>
      </c>
      <c r="Z134">
        <v>1196</v>
      </c>
      <c r="AA134">
        <v>1301</v>
      </c>
      <c r="AB134">
        <v>1196</v>
      </c>
      <c r="AC134">
        <v>178</v>
      </c>
      <c r="AD134">
        <v>1050</v>
      </c>
      <c r="AE134">
        <v>63</v>
      </c>
      <c r="AF134">
        <v>838</v>
      </c>
      <c r="AG134">
        <v>410</v>
      </c>
      <c r="AH134">
        <v>10</v>
      </c>
      <c r="AI134">
        <v>1154</v>
      </c>
      <c r="AJ134">
        <v>40</v>
      </c>
      <c r="AK134">
        <v>97</v>
      </c>
      <c r="AL134">
        <v>791</v>
      </c>
      <c r="AM134">
        <v>403</v>
      </c>
      <c r="AN134">
        <v>8</v>
      </c>
      <c r="AO134">
        <v>97</v>
      </c>
      <c r="AP134">
        <v>139</v>
      </c>
      <c r="AQ134">
        <v>145</v>
      </c>
      <c r="AR134">
        <v>73</v>
      </c>
      <c r="AS134">
        <v>56</v>
      </c>
      <c r="AT134">
        <v>161</v>
      </c>
      <c r="AU134">
        <v>92</v>
      </c>
      <c r="AV134">
        <v>93</v>
      </c>
      <c r="AW134">
        <v>17</v>
      </c>
      <c r="AX134">
        <v>71</v>
      </c>
      <c r="AY134">
        <v>150</v>
      </c>
      <c r="AZ134">
        <v>84</v>
      </c>
      <c r="BA134">
        <v>54</v>
      </c>
      <c r="BB134">
        <v>66</v>
      </c>
      <c r="BC134">
        <v>93</v>
      </c>
      <c r="BD134">
        <v>5</v>
      </c>
      <c r="BE134">
        <v>479</v>
      </c>
      <c r="BF134">
        <v>822</v>
      </c>
      <c r="BG134">
        <v>1301</v>
      </c>
      <c r="BH134">
        <v>0</v>
      </c>
      <c r="BI134">
        <v>1301</v>
      </c>
      <c r="BJ134">
        <v>12</v>
      </c>
      <c r="BK134">
        <v>1</v>
      </c>
      <c r="BL134">
        <v>3</v>
      </c>
      <c r="BM134">
        <v>439</v>
      </c>
      <c r="BN134">
        <v>537</v>
      </c>
      <c r="BO134">
        <v>284</v>
      </c>
      <c r="BP134">
        <v>41</v>
      </c>
      <c r="BQ134">
        <v>434</v>
      </c>
      <c r="BR134">
        <v>662</v>
      </c>
      <c r="BS134">
        <v>618</v>
      </c>
      <c r="BT134">
        <v>172</v>
      </c>
      <c r="BU134">
        <v>362</v>
      </c>
      <c r="BV134">
        <v>100</v>
      </c>
      <c r="BW134">
        <v>343</v>
      </c>
      <c r="BX134">
        <v>819</v>
      </c>
      <c r="BY134">
        <v>862</v>
      </c>
      <c r="BZ134">
        <v>712</v>
      </c>
    </row>
    <row r="135" spans="1:78" x14ac:dyDescent="0.25">
      <c r="B135" s="7">
        <v>0.22</v>
      </c>
      <c r="C135" s="7">
        <v>0.23</v>
      </c>
      <c r="D135" s="7">
        <v>0.16</v>
      </c>
      <c r="E135" s="7">
        <v>0.16</v>
      </c>
      <c r="F135" s="7">
        <v>0.19</v>
      </c>
      <c r="G135" s="7">
        <v>0.26</v>
      </c>
      <c r="H135" s="7">
        <v>0.16</v>
      </c>
      <c r="I135" s="7">
        <v>0.31</v>
      </c>
      <c r="J135" s="7">
        <v>0.24</v>
      </c>
      <c r="K135" s="7">
        <v>0.19</v>
      </c>
      <c r="L135" s="7">
        <v>0.11</v>
      </c>
      <c r="M135" s="7">
        <v>0.12</v>
      </c>
      <c r="N135" s="7">
        <v>0.27</v>
      </c>
      <c r="O135" s="7">
        <v>0.18</v>
      </c>
      <c r="P135" s="7">
        <v>0.15</v>
      </c>
      <c r="Q135" s="7">
        <v>0.15</v>
      </c>
      <c r="R135" s="7">
        <v>0.23</v>
      </c>
      <c r="S135" s="7">
        <v>0.27</v>
      </c>
      <c r="T135" s="7">
        <v>0.15</v>
      </c>
      <c r="U135" s="7">
        <v>0.12</v>
      </c>
      <c r="V135" s="7">
        <v>0.26</v>
      </c>
      <c r="W135" s="7">
        <v>0.16</v>
      </c>
      <c r="X135" s="7">
        <v>0.05</v>
      </c>
      <c r="Y135" s="7">
        <v>0.15</v>
      </c>
      <c r="Z135" s="7">
        <v>0.23</v>
      </c>
      <c r="AA135" s="7">
        <v>0.22</v>
      </c>
      <c r="AB135" s="7">
        <v>0.23</v>
      </c>
      <c r="AC135" s="7">
        <v>0.25</v>
      </c>
      <c r="AD135" s="7">
        <v>0.22</v>
      </c>
      <c r="AE135" s="7">
        <v>0.12</v>
      </c>
      <c r="AF135" s="7">
        <v>0.18</v>
      </c>
      <c r="AG135" s="7">
        <v>0.45</v>
      </c>
      <c r="AH135" s="7">
        <v>0.25</v>
      </c>
      <c r="AI135" s="7">
        <v>0.27</v>
      </c>
      <c r="AJ135" s="7">
        <v>7.0000000000000007E-2</v>
      </c>
      <c r="AK135" s="7">
        <v>0.1</v>
      </c>
      <c r="AL135" s="7">
        <v>0.33</v>
      </c>
      <c r="AM135" s="7">
        <v>0.14000000000000001</v>
      </c>
      <c r="AN135" s="7">
        <v>0.13</v>
      </c>
      <c r="AO135" s="7">
        <v>0.14000000000000001</v>
      </c>
      <c r="AP135" s="7">
        <v>0.24</v>
      </c>
      <c r="AQ135" s="7">
        <v>0.26</v>
      </c>
      <c r="AR135" s="7">
        <v>0.13</v>
      </c>
      <c r="AS135" s="7">
        <v>0.18</v>
      </c>
      <c r="AT135" s="7">
        <v>0.28999999999999998</v>
      </c>
      <c r="AU135" s="7">
        <v>0.27</v>
      </c>
      <c r="AV135" s="7">
        <v>0.19</v>
      </c>
      <c r="AW135" s="7">
        <v>0.12</v>
      </c>
      <c r="AX135" s="7">
        <v>0.17</v>
      </c>
      <c r="AY135" s="7">
        <v>0.28000000000000003</v>
      </c>
      <c r="AZ135" s="7">
        <v>0.2</v>
      </c>
      <c r="BA135" s="7">
        <v>0.19</v>
      </c>
      <c r="BB135" s="7">
        <v>0.15</v>
      </c>
      <c r="BC135" s="7">
        <v>0.3</v>
      </c>
      <c r="BD135" s="7">
        <v>0.21</v>
      </c>
      <c r="BE135" s="7">
        <v>0.53</v>
      </c>
      <c r="BF135" s="7">
        <v>0.16</v>
      </c>
      <c r="BG135" s="7">
        <v>0.39</v>
      </c>
      <c r="BH135" t="s">
        <v>108</v>
      </c>
      <c r="BI135" s="7">
        <v>1</v>
      </c>
      <c r="BJ135" s="7">
        <v>0.01</v>
      </c>
      <c r="BK135">
        <v>0</v>
      </c>
      <c r="BL135" s="7">
        <v>0.02</v>
      </c>
      <c r="BM135" s="7">
        <v>0.5</v>
      </c>
      <c r="BN135" s="7">
        <v>0.32</v>
      </c>
      <c r="BO135" s="7">
        <v>0.13</v>
      </c>
      <c r="BP135" s="7">
        <v>0.03</v>
      </c>
      <c r="BQ135" s="7">
        <v>0.43</v>
      </c>
      <c r="BR135" s="7">
        <v>0.42</v>
      </c>
      <c r="BS135" s="7">
        <v>0.4</v>
      </c>
      <c r="BT135" s="7">
        <v>0.38</v>
      </c>
      <c r="BU135" s="7">
        <v>0.67</v>
      </c>
      <c r="BV135" s="7">
        <v>0.34</v>
      </c>
      <c r="BW135" s="7">
        <v>0.45</v>
      </c>
      <c r="BX135" s="7">
        <v>0.2</v>
      </c>
      <c r="BY135" s="7">
        <v>0.21</v>
      </c>
      <c r="BZ135" s="7">
        <v>0.2</v>
      </c>
    </row>
    <row r="136" spans="1:78" x14ac:dyDescent="0.25">
      <c r="A136" t="s">
        <v>85</v>
      </c>
      <c r="B136">
        <v>867</v>
      </c>
      <c r="C136">
        <v>735</v>
      </c>
      <c r="D136">
        <v>74</v>
      </c>
      <c r="E136">
        <v>58</v>
      </c>
      <c r="F136">
        <v>145</v>
      </c>
      <c r="G136">
        <v>475</v>
      </c>
      <c r="H136">
        <v>246</v>
      </c>
      <c r="I136">
        <v>244</v>
      </c>
      <c r="J136">
        <v>272</v>
      </c>
      <c r="K136">
        <v>178</v>
      </c>
      <c r="L136">
        <v>172</v>
      </c>
      <c r="M136">
        <v>214</v>
      </c>
      <c r="N136">
        <v>566</v>
      </c>
      <c r="O136">
        <v>69</v>
      </c>
      <c r="P136">
        <v>18</v>
      </c>
      <c r="Q136">
        <v>158</v>
      </c>
      <c r="R136">
        <v>709</v>
      </c>
      <c r="S136">
        <v>552</v>
      </c>
      <c r="T136">
        <v>178</v>
      </c>
      <c r="U136">
        <v>123</v>
      </c>
      <c r="V136">
        <v>691</v>
      </c>
      <c r="W136">
        <v>80</v>
      </c>
      <c r="X136">
        <v>91</v>
      </c>
      <c r="Y136">
        <v>76</v>
      </c>
      <c r="Z136">
        <v>791</v>
      </c>
      <c r="AA136">
        <v>866</v>
      </c>
      <c r="AB136">
        <v>790</v>
      </c>
      <c r="AC136">
        <v>100</v>
      </c>
      <c r="AD136">
        <v>706</v>
      </c>
      <c r="AE136">
        <v>56</v>
      </c>
      <c r="AF136">
        <v>660</v>
      </c>
      <c r="AG136">
        <v>165</v>
      </c>
      <c r="AH136">
        <v>9</v>
      </c>
      <c r="AI136">
        <v>680</v>
      </c>
      <c r="AJ136">
        <v>58</v>
      </c>
      <c r="AK136">
        <v>128</v>
      </c>
      <c r="AL136">
        <v>378</v>
      </c>
      <c r="AM136">
        <v>414</v>
      </c>
      <c r="AN136">
        <v>8</v>
      </c>
      <c r="AO136">
        <v>67</v>
      </c>
      <c r="AP136">
        <v>77</v>
      </c>
      <c r="AQ136">
        <v>95</v>
      </c>
      <c r="AR136">
        <v>46</v>
      </c>
      <c r="AS136">
        <v>47</v>
      </c>
      <c r="AT136">
        <v>78</v>
      </c>
      <c r="AU136">
        <v>57</v>
      </c>
      <c r="AV136">
        <v>61</v>
      </c>
      <c r="AW136">
        <v>12</v>
      </c>
      <c r="AX136">
        <v>62</v>
      </c>
      <c r="AY136">
        <v>94</v>
      </c>
      <c r="AZ136">
        <v>65</v>
      </c>
      <c r="BA136">
        <v>52</v>
      </c>
      <c r="BB136">
        <v>73</v>
      </c>
      <c r="BC136">
        <v>44</v>
      </c>
      <c r="BD136">
        <v>4</v>
      </c>
      <c r="BE136">
        <v>199</v>
      </c>
      <c r="BF136">
        <v>669</v>
      </c>
      <c r="BG136">
        <v>867</v>
      </c>
      <c r="BH136">
        <v>0</v>
      </c>
      <c r="BI136">
        <v>12</v>
      </c>
      <c r="BJ136">
        <v>867</v>
      </c>
      <c r="BK136">
        <v>8</v>
      </c>
      <c r="BL136">
        <v>3</v>
      </c>
      <c r="BM136">
        <v>213</v>
      </c>
      <c r="BN136">
        <v>331</v>
      </c>
      <c r="BO136">
        <v>265</v>
      </c>
      <c r="BP136">
        <v>59</v>
      </c>
      <c r="BQ136">
        <v>199</v>
      </c>
      <c r="BR136">
        <v>306</v>
      </c>
      <c r="BS136">
        <v>307</v>
      </c>
      <c r="BT136">
        <v>122</v>
      </c>
      <c r="BU136">
        <v>96</v>
      </c>
      <c r="BV136">
        <v>54</v>
      </c>
      <c r="BW136">
        <v>154</v>
      </c>
      <c r="BX136">
        <v>608</v>
      </c>
      <c r="BY136">
        <v>613</v>
      </c>
      <c r="BZ136">
        <v>520</v>
      </c>
    </row>
    <row r="137" spans="1:78" x14ac:dyDescent="0.25">
      <c r="B137" s="7">
        <v>0.14000000000000001</v>
      </c>
      <c r="C137" s="7">
        <v>0.14000000000000001</v>
      </c>
      <c r="D137" s="7">
        <v>0.13</v>
      </c>
      <c r="E137" s="7">
        <v>0.16</v>
      </c>
      <c r="F137" s="7">
        <v>0.12</v>
      </c>
      <c r="G137" s="7">
        <v>0.15</v>
      </c>
      <c r="H137" s="7">
        <v>0.14000000000000001</v>
      </c>
      <c r="I137" s="7">
        <v>0.17</v>
      </c>
      <c r="J137" s="7">
        <v>0.14000000000000001</v>
      </c>
      <c r="K137" s="7">
        <v>0.15</v>
      </c>
      <c r="L137" s="7">
        <v>0.12</v>
      </c>
      <c r="M137" s="7">
        <v>0.13</v>
      </c>
      <c r="N137" s="7">
        <v>0.16</v>
      </c>
      <c r="O137" s="7">
        <v>0.11</v>
      </c>
      <c r="P137" s="7">
        <v>0.09</v>
      </c>
      <c r="Q137" s="7">
        <v>0.17</v>
      </c>
      <c r="R137" s="7">
        <v>0.14000000000000001</v>
      </c>
      <c r="S137" s="7">
        <v>0.15</v>
      </c>
      <c r="T137" s="7">
        <v>0.14000000000000001</v>
      </c>
      <c r="U137" s="7">
        <v>0.13</v>
      </c>
      <c r="V137" s="7">
        <v>0.16</v>
      </c>
      <c r="W137" s="7">
        <v>0.13</v>
      </c>
      <c r="X137" s="7">
        <v>0.1</v>
      </c>
      <c r="Y137" s="7">
        <v>0.11</v>
      </c>
      <c r="Z137" s="7">
        <v>0.15</v>
      </c>
      <c r="AA137" s="7">
        <v>0.14000000000000001</v>
      </c>
      <c r="AB137" s="7">
        <v>0.15</v>
      </c>
      <c r="AC137" s="7">
        <v>0.14000000000000001</v>
      </c>
      <c r="AD137" s="7">
        <v>0.15</v>
      </c>
      <c r="AE137" s="7">
        <v>0.11</v>
      </c>
      <c r="AF137" s="7">
        <v>0.14000000000000001</v>
      </c>
      <c r="AG137" s="7">
        <v>0.18</v>
      </c>
      <c r="AH137" s="7">
        <v>0.23</v>
      </c>
      <c r="AI137" s="7">
        <v>0.16</v>
      </c>
      <c r="AJ137" s="7">
        <v>0.11</v>
      </c>
      <c r="AK137" s="7">
        <v>0.13</v>
      </c>
      <c r="AL137" s="7">
        <v>0.16</v>
      </c>
      <c r="AM137" s="7">
        <v>0.15</v>
      </c>
      <c r="AN137" s="7">
        <v>0.14000000000000001</v>
      </c>
      <c r="AO137" s="7">
        <v>0.1</v>
      </c>
      <c r="AP137" s="7">
        <v>0.13</v>
      </c>
      <c r="AQ137" s="7">
        <v>0.17</v>
      </c>
      <c r="AR137" s="7">
        <v>0.08</v>
      </c>
      <c r="AS137" s="7">
        <v>0.15</v>
      </c>
      <c r="AT137" s="7">
        <v>0.14000000000000001</v>
      </c>
      <c r="AU137" s="7">
        <v>0.16</v>
      </c>
      <c r="AV137" s="7">
        <v>0.12</v>
      </c>
      <c r="AW137" s="7">
        <v>0.08</v>
      </c>
      <c r="AX137" s="7">
        <v>0.15</v>
      </c>
      <c r="AY137" s="7">
        <v>0.18</v>
      </c>
      <c r="AZ137" s="7">
        <v>0.16</v>
      </c>
      <c r="BA137" s="7">
        <v>0.18</v>
      </c>
      <c r="BB137" s="7">
        <v>0.17</v>
      </c>
      <c r="BC137" s="7">
        <v>0.14000000000000001</v>
      </c>
      <c r="BD137" s="7">
        <v>0.16</v>
      </c>
      <c r="BE137" s="7">
        <v>0.22</v>
      </c>
      <c r="BF137" s="7">
        <v>0.13</v>
      </c>
      <c r="BG137" s="7">
        <v>0.26</v>
      </c>
      <c r="BH137" t="s">
        <v>108</v>
      </c>
      <c r="BI137" s="7">
        <v>0.01</v>
      </c>
      <c r="BJ137" s="7">
        <v>1</v>
      </c>
      <c r="BK137" s="7">
        <v>0.01</v>
      </c>
      <c r="BL137" s="7">
        <v>0.02</v>
      </c>
      <c r="BM137" s="7">
        <v>0.24</v>
      </c>
      <c r="BN137" s="7">
        <v>0.2</v>
      </c>
      <c r="BO137" s="7">
        <v>0.12</v>
      </c>
      <c r="BP137" s="7">
        <v>0.05</v>
      </c>
      <c r="BQ137" s="7">
        <v>0.2</v>
      </c>
      <c r="BR137" s="7">
        <v>0.19</v>
      </c>
      <c r="BS137" s="7">
        <v>0.2</v>
      </c>
      <c r="BT137" s="7">
        <v>0.27</v>
      </c>
      <c r="BU137" s="7">
        <v>0.18</v>
      </c>
      <c r="BV137" s="7">
        <v>0.18</v>
      </c>
      <c r="BW137" s="7">
        <v>0.2</v>
      </c>
      <c r="BX137" s="7">
        <v>0.15</v>
      </c>
      <c r="BY137" s="7">
        <v>0.15</v>
      </c>
      <c r="BZ137" s="7">
        <v>0.15</v>
      </c>
    </row>
    <row r="138" spans="1:78" x14ac:dyDescent="0.25">
      <c r="A138" t="s">
        <v>86</v>
      </c>
      <c r="B138">
        <v>768</v>
      </c>
      <c r="C138">
        <v>646</v>
      </c>
      <c r="D138">
        <v>66</v>
      </c>
      <c r="E138">
        <v>56</v>
      </c>
      <c r="F138">
        <v>86</v>
      </c>
      <c r="G138">
        <v>408</v>
      </c>
      <c r="H138">
        <v>274</v>
      </c>
      <c r="I138">
        <v>145</v>
      </c>
      <c r="J138">
        <v>220</v>
      </c>
      <c r="K138">
        <v>173</v>
      </c>
      <c r="L138">
        <v>230</v>
      </c>
      <c r="M138">
        <v>261</v>
      </c>
      <c r="N138">
        <v>412</v>
      </c>
      <c r="O138">
        <v>67</v>
      </c>
      <c r="P138">
        <v>28</v>
      </c>
      <c r="Q138">
        <v>164</v>
      </c>
      <c r="R138">
        <v>604</v>
      </c>
      <c r="S138">
        <v>501</v>
      </c>
      <c r="T138">
        <v>108</v>
      </c>
      <c r="U138">
        <v>147</v>
      </c>
      <c r="V138">
        <v>528</v>
      </c>
      <c r="W138">
        <v>105</v>
      </c>
      <c r="X138">
        <v>132</v>
      </c>
      <c r="Y138">
        <v>75</v>
      </c>
      <c r="Z138">
        <v>693</v>
      </c>
      <c r="AA138">
        <v>767</v>
      </c>
      <c r="AB138">
        <v>692</v>
      </c>
      <c r="AC138">
        <v>89</v>
      </c>
      <c r="AD138">
        <v>619</v>
      </c>
      <c r="AE138">
        <v>59</v>
      </c>
      <c r="AF138">
        <v>599</v>
      </c>
      <c r="AG138">
        <v>135</v>
      </c>
      <c r="AH138">
        <v>7</v>
      </c>
      <c r="AI138">
        <v>531</v>
      </c>
      <c r="AJ138">
        <v>56</v>
      </c>
      <c r="AK138">
        <v>166</v>
      </c>
      <c r="AL138">
        <v>260</v>
      </c>
      <c r="AM138">
        <v>419</v>
      </c>
      <c r="AN138">
        <v>9</v>
      </c>
      <c r="AO138">
        <v>78</v>
      </c>
      <c r="AP138">
        <v>73</v>
      </c>
      <c r="AQ138">
        <v>98</v>
      </c>
      <c r="AR138">
        <v>33</v>
      </c>
      <c r="AS138">
        <v>54</v>
      </c>
      <c r="AT138">
        <v>72</v>
      </c>
      <c r="AU138">
        <v>52</v>
      </c>
      <c r="AV138">
        <v>56</v>
      </c>
      <c r="AW138">
        <v>16</v>
      </c>
      <c r="AX138">
        <v>50</v>
      </c>
      <c r="AY138">
        <v>64</v>
      </c>
      <c r="AZ138">
        <v>50</v>
      </c>
      <c r="BA138">
        <v>48</v>
      </c>
      <c r="BB138">
        <v>56</v>
      </c>
      <c r="BC138">
        <v>44</v>
      </c>
      <c r="BD138">
        <v>1</v>
      </c>
      <c r="BE138">
        <v>145</v>
      </c>
      <c r="BF138">
        <v>623</v>
      </c>
      <c r="BG138">
        <v>768</v>
      </c>
      <c r="BH138">
        <v>0</v>
      </c>
      <c r="BI138">
        <v>1</v>
      </c>
      <c r="BJ138">
        <v>8</v>
      </c>
      <c r="BK138">
        <v>768</v>
      </c>
      <c r="BL138">
        <v>2</v>
      </c>
      <c r="BM138">
        <v>64</v>
      </c>
      <c r="BN138">
        <v>282</v>
      </c>
      <c r="BO138">
        <v>334</v>
      </c>
      <c r="BP138">
        <v>88</v>
      </c>
      <c r="BQ138">
        <v>101</v>
      </c>
      <c r="BR138">
        <v>168</v>
      </c>
      <c r="BS138">
        <v>156</v>
      </c>
      <c r="BT138">
        <v>102</v>
      </c>
      <c r="BU138">
        <v>50</v>
      </c>
      <c r="BV138">
        <v>46</v>
      </c>
      <c r="BW138">
        <v>67</v>
      </c>
      <c r="BX138">
        <v>524</v>
      </c>
      <c r="BY138">
        <v>507</v>
      </c>
      <c r="BZ138">
        <v>459</v>
      </c>
    </row>
    <row r="139" spans="1:78" x14ac:dyDescent="0.25">
      <c r="B139" s="7">
        <v>0.13</v>
      </c>
      <c r="C139" s="7">
        <v>0.13</v>
      </c>
      <c r="D139" s="7">
        <v>0.12</v>
      </c>
      <c r="E139" s="7">
        <v>0.16</v>
      </c>
      <c r="F139" s="7">
        <v>7.0000000000000007E-2</v>
      </c>
      <c r="G139" s="7">
        <v>0.13</v>
      </c>
      <c r="H139" s="7">
        <v>0.16</v>
      </c>
      <c r="I139" s="7">
        <v>0.1</v>
      </c>
      <c r="J139" s="7">
        <v>0.12</v>
      </c>
      <c r="K139" s="7">
        <v>0.14000000000000001</v>
      </c>
      <c r="L139" s="7">
        <v>0.16</v>
      </c>
      <c r="M139" s="7">
        <v>0.16</v>
      </c>
      <c r="N139" s="7">
        <v>0.12</v>
      </c>
      <c r="O139" s="7">
        <v>0.1</v>
      </c>
      <c r="P139" s="7">
        <v>0.14000000000000001</v>
      </c>
      <c r="Q139" s="7">
        <v>0.17</v>
      </c>
      <c r="R139" s="7">
        <v>0.12</v>
      </c>
      <c r="S139" s="7">
        <v>0.14000000000000001</v>
      </c>
      <c r="T139" s="7">
        <v>0.09</v>
      </c>
      <c r="U139" s="7">
        <v>0.15</v>
      </c>
      <c r="V139" s="7">
        <v>0.12</v>
      </c>
      <c r="W139" s="7">
        <v>0.17</v>
      </c>
      <c r="X139" s="7">
        <v>0.15</v>
      </c>
      <c r="Y139" s="7">
        <v>0.1</v>
      </c>
      <c r="Z139" s="7">
        <v>0.13</v>
      </c>
      <c r="AA139" s="7">
        <v>0.13</v>
      </c>
      <c r="AB139" s="7">
        <v>0.13</v>
      </c>
      <c r="AC139" s="7">
        <v>0.12</v>
      </c>
      <c r="AD139" s="7">
        <v>0.13</v>
      </c>
      <c r="AE139" s="7">
        <v>0.11</v>
      </c>
      <c r="AF139" s="7">
        <v>0.13</v>
      </c>
      <c r="AG139" s="7">
        <v>0.15</v>
      </c>
      <c r="AH139" s="7">
        <v>0.19</v>
      </c>
      <c r="AI139" s="7">
        <v>0.12</v>
      </c>
      <c r="AJ139" s="7">
        <v>0.1</v>
      </c>
      <c r="AK139" s="7">
        <v>0.17</v>
      </c>
      <c r="AL139" s="7">
        <v>0.11</v>
      </c>
      <c r="AM139" s="7">
        <v>0.15</v>
      </c>
      <c r="AN139" s="7">
        <v>0.15</v>
      </c>
      <c r="AO139" s="7">
        <v>0.11</v>
      </c>
      <c r="AP139" s="7">
        <v>0.12</v>
      </c>
      <c r="AQ139" s="7">
        <v>0.17</v>
      </c>
      <c r="AR139" s="7">
        <v>0.06</v>
      </c>
      <c r="AS139" s="7">
        <v>0.17</v>
      </c>
      <c r="AT139" s="7">
        <v>0.13</v>
      </c>
      <c r="AU139" s="7">
        <v>0.15</v>
      </c>
      <c r="AV139" s="7">
        <v>0.12</v>
      </c>
      <c r="AW139" s="7">
        <v>0.11</v>
      </c>
      <c r="AX139" s="7">
        <v>0.12</v>
      </c>
      <c r="AY139" s="7">
        <v>0.12</v>
      </c>
      <c r="AZ139" s="7">
        <v>0.12</v>
      </c>
      <c r="BA139" s="7">
        <v>0.16</v>
      </c>
      <c r="BB139" s="7">
        <v>0.13</v>
      </c>
      <c r="BC139" s="7">
        <v>0.14000000000000001</v>
      </c>
      <c r="BD139" s="7">
        <v>0.05</v>
      </c>
      <c r="BE139" s="7">
        <v>0.16</v>
      </c>
      <c r="BF139" s="7">
        <v>0.12</v>
      </c>
      <c r="BG139" s="7">
        <v>0.23</v>
      </c>
      <c r="BH139" t="s">
        <v>108</v>
      </c>
      <c r="BI139">
        <v>0</v>
      </c>
      <c r="BJ139" s="7">
        <v>0.01</v>
      </c>
      <c r="BK139" s="7">
        <v>1</v>
      </c>
      <c r="BL139" s="7">
        <v>0.01</v>
      </c>
      <c r="BM139" s="7">
        <v>7.0000000000000007E-2</v>
      </c>
      <c r="BN139" s="7">
        <v>0.17</v>
      </c>
      <c r="BO139" s="7">
        <v>0.15</v>
      </c>
      <c r="BP139" s="7">
        <v>7.0000000000000007E-2</v>
      </c>
      <c r="BQ139" s="7">
        <v>0.1</v>
      </c>
      <c r="BR139" s="7">
        <v>0.11</v>
      </c>
      <c r="BS139" s="7">
        <v>0.1</v>
      </c>
      <c r="BT139" s="7">
        <v>0.23</v>
      </c>
      <c r="BU139" s="7">
        <v>0.09</v>
      </c>
      <c r="BV139" s="7">
        <v>0.16</v>
      </c>
      <c r="BW139" s="7">
        <v>0.09</v>
      </c>
      <c r="BX139" s="7">
        <v>0.13</v>
      </c>
      <c r="BY139" s="7">
        <v>0.13</v>
      </c>
      <c r="BZ139" s="7">
        <v>0.13</v>
      </c>
    </row>
    <row r="140" spans="1:78" x14ac:dyDescent="0.25">
      <c r="A140" t="s">
        <v>87</v>
      </c>
      <c r="B140">
        <v>199</v>
      </c>
      <c r="C140">
        <v>177</v>
      </c>
      <c r="D140">
        <v>9</v>
      </c>
      <c r="E140">
        <v>12</v>
      </c>
      <c r="F140">
        <v>30</v>
      </c>
      <c r="G140">
        <v>96</v>
      </c>
      <c r="H140">
        <v>73</v>
      </c>
      <c r="I140">
        <v>58</v>
      </c>
      <c r="J140">
        <v>62</v>
      </c>
      <c r="K140">
        <v>40</v>
      </c>
      <c r="L140">
        <v>39</v>
      </c>
      <c r="M140">
        <v>55</v>
      </c>
      <c r="N140">
        <v>122</v>
      </c>
      <c r="O140">
        <v>20</v>
      </c>
      <c r="P140">
        <v>3</v>
      </c>
      <c r="Q140">
        <v>39</v>
      </c>
      <c r="R140">
        <v>160</v>
      </c>
      <c r="S140">
        <v>146</v>
      </c>
      <c r="T140">
        <v>32</v>
      </c>
      <c r="U140">
        <v>19</v>
      </c>
      <c r="V140">
        <v>152</v>
      </c>
      <c r="W140">
        <v>12</v>
      </c>
      <c r="X140">
        <v>33</v>
      </c>
      <c r="Y140">
        <v>26</v>
      </c>
      <c r="Z140">
        <v>173</v>
      </c>
      <c r="AA140">
        <v>199</v>
      </c>
      <c r="AB140">
        <v>173</v>
      </c>
      <c r="AC140">
        <v>30</v>
      </c>
      <c r="AD140">
        <v>160</v>
      </c>
      <c r="AE140">
        <v>7</v>
      </c>
      <c r="AF140">
        <v>130</v>
      </c>
      <c r="AG140">
        <v>61</v>
      </c>
      <c r="AH140">
        <v>2</v>
      </c>
      <c r="AI140">
        <v>165</v>
      </c>
      <c r="AJ140">
        <v>12</v>
      </c>
      <c r="AK140">
        <v>21</v>
      </c>
      <c r="AL140">
        <v>82</v>
      </c>
      <c r="AM140">
        <v>93</v>
      </c>
      <c r="AN140">
        <v>3</v>
      </c>
      <c r="AO140">
        <v>21</v>
      </c>
      <c r="AP140">
        <v>19</v>
      </c>
      <c r="AQ140">
        <v>19</v>
      </c>
      <c r="AR140">
        <v>8</v>
      </c>
      <c r="AS140">
        <v>17</v>
      </c>
      <c r="AT140">
        <v>24</v>
      </c>
      <c r="AU140">
        <v>14</v>
      </c>
      <c r="AV140">
        <v>11</v>
      </c>
      <c r="AW140">
        <v>3</v>
      </c>
      <c r="AX140">
        <v>6</v>
      </c>
      <c r="AY140">
        <v>22</v>
      </c>
      <c r="AZ140">
        <v>15</v>
      </c>
      <c r="BA140">
        <v>10</v>
      </c>
      <c r="BB140">
        <v>23</v>
      </c>
      <c r="BC140">
        <v>9</v>
      </c>
      <c r="BD140">
        <v>0</v>
      </c>
      <c r="BE140">
        <v>61</v>
      </c>
      <c r="BF140">
        <v>138</v>
      </c>
      <c r="BG140">
        <v>199</v>
      </c>
      <c r="BH140">
        <v>0</v>
      </c>
      <c r="BI140">
        <v>3</v>
      </c>
      <c r="BJ140">
        <v>3</v>
      </c>
      <c r="BK140">
        <v>2</v>
      </c>
      <c r="BL140">
        <v>199</v>
      </c>
      <c r="BM140">
        <v>43</v>
      </c>
      <c r="BN140">
        <v>83</v>
      </c>
      <c r="BO140">
        <v>61</v>
      </c>
      <c r="BP140">
        <v>12</v>
      </c>
      <c r="BQ140">
        <v>44</v>
      </c>
      <c r="BR140">
        <v>60</v>
      </c>
      <c r="BS140">
        <v>59</v>
      </c>
      <c r="BT140">
        <v>39</v>
      </c>
      <c r="BU140">
        <v>27</v>
      </c>
      <c r="BV140">
        <v>14</v>
      </c>
      <c r="BW140">
        <v>32</v>
      </c>
      <c r="BX140">
        <v>138</v>
      </c>
      <c r="BY140">
        <v>138</v>
      </c>
      <c r="BZ140">
        <v>131</v>
      </c>
    </row>
    <row r="141" spans="1:78" x14ac:dyDescent="0.25">
      <c r="B141" s="7">
        <v>0.03</v>
      </c>
      <c r="C141" s="7">
        <v>0.03</v>
      </c>
      <c r="D141" s="7">
        <v>0.02</v>
      </c>
      <c r="E141" s="7">
        <v>0.04</v>
      </c>
      <c r="F141" s="7">
        <v>0.03</v>
      </c>
      <c r="G141" s="7">
        <v>0.03</v>
      </c>
      <c r="H141" s="7">
        <v>0.04</v>
      </c>
      <c r="I141" s="7">
        <v>0.04</v>
      </c>
      <c r="J141" s="7">
        <v>0.03</v>
      </c>
      <c r="K141" s="7">
        <v>0.03</v>
      </c>
      <c r="L141" s="7">
        <v>0.03</v>
      </c>
      <c r="M141" s="7">
        <v>0.03</v>
      </c>
      <c r="N141" s="7">
        <v>0.03</v>
      </c>
      <c r="O141" s="7">
        <v>0.03</v>
      </c>
      <c r="P141" s="7">
        <v>0.02</v>
      </c>
      <c r="Q141" s="7">
        <v>0.04</v>
      </c>
      <c r="R141" s="7">
        <v>0.03</v>
      </c>
      <c r="S141" s="7">
        <v>0.04</v>
      </c>
      <c r="T141" s="7">
        <v>0.03</v>
      </c>
      <c r="U141" s="7">
        <v>0.02</v>
      </c>
      <c r="V141" s="7">
        <v>0.03</v>
      </c>
      <c r="W141" s="7">
        <v>0.02</v>
      </c>
      <c r="X141" s="7">
        <v>0.04</v>
      </c>
      <c r="Y141" s="7">
        <v>0.04</v>
      </c>
      <c r="Z141" s="7">
        <v>0.03</v>
      </c>
      <c r="AA141" s="7">
        <v>0.03</v>
      </c>
      <c r="AB141" s="7">
        <v>0.03</v>
      </c>
      <c r="AC141" s="7">
        <v>0.04</v>
      </c>
      <c r="AD141" s="7">
        <v>0.03</v>
      </c>
      <c r="AE141" s="7">
        <v>0.01</v>
      </c>
      <c r="AF141" s="7">
        <v>0.03</v>
      </c>
      <c r="AG141" s="7">
        <v>7.0000000000000007E-2</v>
      </c>
      <c r="AH141" s="7">
        <v>0.06</v>
      </c>
      <c r="AI141" s="7">
        <v>0.04</v>
      </c>
      <c r="AJ141" s="7">
        <v>0.02</v>
      </c>
      <c r="AK141" s="7">
        <v>0.02</v>
      </c>
      <c r="AL141" s="7">
        <v>0.03</v>
      </c>
      <c r="AM141" s="7">
        <v>0.03</v>
      </c>
      <c r="AN141" s="7">
        <v>0.06</v>
      </c>
      <c r="AO141" s="7">
        <v>0.03</v>
      </c>
      <c r="AP141" s="7">
        <v>0.03</v>
      </c>
      <c r="AQ141" s="7">
        <v>0.03</v>
      </c>
      <c r="AR141" s="7">
        <v>0.01</v>
      </c>
      <c r="AS141" s="7">
        <v>0.05</v>
      </c>
      <c r="AT141" s="7">
        <v>0.04</v>
      </c>
      <c r="AU141" s="7">
        <v>0.04</v>
      </c>
      <c r="AV141" s="7">
        <v>0.02</v>
      </c>
      <c r="AW141" s="7">
        <v>0.02</v>
      </c>
      <c r="AX141" s="7">
        <v>0.02</v>
      </c>
      <c r="AY141" s="7">
        <v>0.04</v>
      </c>
      <c r="AZ141" s="7">
        <v>0.04</v>
      </c>
      <c r="BA141" s="7">
        <v>0.03</v>
      </c>
      <c r="BB141" s="7">
        <v>0.05</v>
      </c>
      <c r="BC141" s="7">
        <v>0.03</v>
      </c>
      <c r="BD141" t="s">
        <v>108</v>
      </c>
      <c r="BE141" s="7">
        <v>7.0000000000000007E-2</v>
      </c>
      <c r="BF141" s="7">
        <v>0.03</v>
      </c>
      <c r="BG141" s="7">
        <v>0.06</v>
      </c>
      <c r="BH141" t="s">
        <v>108</v>
      </c>
      <c r="BI141">
        <v>0</v>
      </c>
      <c r="BJ141">
        <v>0</v>
      </c>
      <c r="BK141">
        <v>0</v>
      </c>
      <c r="BL141" s="7">
        <v>1</v>
      </c>
      <c r="BM141" s="7">
        <v>0.05</v>
      </c>
      <c r="BN141" s="7">
        <v>0.05</v>
      </c>
      <c r="BO141" s="7">
        <v>0.03</v>
      </c>
      <c r="BP141" s="7">
        <v>0.01</v>
      </c>
      <c r="BQ141" s="7">
        <v>0.04</v>
      </c>
      <c r="BR141" s="7">
        <v>0.04</v>
      </c>
      <c r="BS141" s="7">
        <v>0.04</v>
      </c>
      <c r="BT141" s="7">
        <v>0.09</v>
      </c>
      <c r="BU141" s="7">
        <v>0.05</v>
      </c>
      <c r="BV141" s="7">
        <v>0.05</v>
      </c>
      <c r="BW141" s="7">
        <v>0.04</v>
      </c>
      <c r="BX141" s="7">
        <v>0.03</v>
      </c>
      <c r="BY141" s="7">
        <v>0.03</v>
      </c>
      <c r="BZ141" s="7">
        <v>0.04</v>
      </c>
    </row>
    <row r="142" spans="1:78" x14ac:dyDescent="0.25">
      <c r="A142" t="s">
        <v>1132</v>
      </c>
    </row>
    <row r="143" spans="1:78" x14ac:dyDescent="0.25">
      <c r="A143" t="s">
        <v>88</v>
      </c>
      <c r="B143">
        <v>884</v>
      </c>
      <c r="C143">
        <v>758</v>
      </c>
      <c r="D143">
        <v>75</v>
      </c>
      <c r="E143">
        <v>51</v>
      </c>
      <c r="F143">
        <v>138</v>
      </c>
      <c r="G143">
        <v>534</v>
      </c>
      <c r="H143">
        <v>212</v>
      </c>
      <c r="I143">
        <v>341</v>
      </c>
      <c r="J143">
        <v>289</v>
      </c>
      <c r="K143">
        <v>149</v>
      </c>
      <c r="L143">
        <v>105</v>
      </c>
      <c r="M143">
        <v>134</v>
      </c>
      <c r="N143">
        <v>670</v>
      </c>
      <c r="O143">
        <v>64</v>
      </c>
      <c r="P143">
        <v>16</v>
      </c>
      <c r="Q143">
        <v>120</v>
      </c>
      <c r="R143">
        <v>763</v>
      </c>
      <c r="S143">
        <v>667</v>
      </c>
      <c r="T143">
        <v>142</v>
      </c>
      <c r="U143">
        <v>69</v>
      </c>
      <c r="V143">
        <v>799</v>
      </c>
      <c r="W143">
        <v>54</v>
      </c>
      <c r="X143">
        <v>28</v>
      </c>
      <c r="Y143">
        <v>99</v>
      </c>
      <c r="Z143">
        <v>785</v>
      </c>
      <c r="AA143">
        <v>882</v>
      </c>
      <c r="AB143">
        <v>783</v>
      </c>
      <c r="AC143">
        <v>135</v>
      </c>
      <c r="AD143">
        <v>717</v>
      </c>
      <c r="AE143">
        <v>25</v>
      </c>
      <c r="AF143">
        <v>599</v>
      </c>
      <c r="AG143">
        <v>250</v>
      </c>
      <c r="AH143">
        <v>10</v>
      </c>
      <c r="AI143">
        <v>785</v>
      </c>
      <c r="AJ143">
        <v>42</v>
      </c>
      <c r="AK143">
        <v>51</v>
      </c>
      <c r="AL143">
        <v>599</v>
      </c>
      <c r="AM143">
        <v>237</v>
      </c>
      <c r="AN143">
        <v>11</v>
      </c>
      <c r="AO143">
        <v>36</v>
      </c>
      <c r="AP143">
        <v>89</v>
      </c>
      <c r="AQ143">
        <v>112</v>
      </c>
      <c r="AR143">
        <v>26</v>
      </c>
      <c r="AS143">
        <v>39</v>
      </c>
      <c r="AT143">
        <v>107</v>
      </c>
      <c r="AU143">
        <v>63</v>
      </c>
      <c r="AV143">
        <v>40</v>
      </c>
      <c r="AW143">
        <v>22</v>
      </c>
      <c r="AX143">
        <v>52</v>
      </c>
      <c r="AY143">
        <v>97</v>
      </c>
      <c r="AZ143">
        <v>66</v>
      </c>
      <c r="BA143">
        <v>44</v>
      </c>
      <c r="BB143">
        <v>71</v>
      </c>
      <c r="BC143">
        <v>54</v>
      </c>
      <c r="BD143">
        <v>1</v>
      </c>
      <c r="BE143">
        <v>363</v>
      </c>
      <c r="BF143">
        <v>520</v>
      </c>
      <c r="BG143">
        <v>758</v>
      </c>
      <c r="BH143">
        <v>126</v>
      </c>
      <c r="BI143">
        <v>439</v>
      </c>
      <c r="BJ143">
        <v>213</v>
      </c>
      <c r="BK143">
        <v>64</v>
      </c>
      <c r="BL143">
        <v>43</v>
      </c>
      <c r="BM143">
        <v>884</v>
      </c>
      <c r="BN143">
        <v>0</v>
      </c>
      <c r="BO143">
        <v>0</v>
      </c>
      <c r="BP143">
        <v>0</v>
      </c>
      <c r="BQ143">
        <v>571</v>
      </c>
      <c r="BR143">
        <v>747</v>
      </c>
      <c r="BS143">
        <v>748</v>
      </c>
      <c r="BT143">
        <v>80</v>
      </c>
      <c r="BU143">
        <v>314</v>
      </c>
      <c r="BV143">
        <v>90</v>
      </c>
      <c r="BW143">
        <v>502</v>
      </c>
      <c r="BX143">
        <v>534</v>
      </c>
      <c r="BY143">
        <v>603</v>
      </c>
      <c r="BZ143">
        <v>472</v>
      </c>
    </row>
    <row r="144" spans="1:78" x14ac:dyDescent="0.25">
      <c r="B144" s="7">
        <v>0.15</v>
      </c>
      <c r="C144" s="7">
        <v>0.15</v>
      </c>
      <c r="D144" s="7">
        <v>0.13</v>
      </c>
      <c r="E144" s="7">
        <v>0.14000000000000001</v>
      </c>
      <c r="F144" s="7">
        <v>0.12</v>
      </c>
      <c r="G144" s="7">
        <v>0.17</v>
      </c>
      <c r="H144" s="7">
        <v>0.12</v>
      </c>
      <c r="I144" s="7">
        <v>0.23</v>
      </c>
      <c r="J144" s="7">
        <v>0.15</v>
      </c>
      <c r="K144" s="7">
        <v>0.12</v>
      </c>
      <c r="L144" s="7">
        <v>7.0000000000000007E-2</v>
      </c>
      <c r="M144" s="7">
        <v>0.08</v>
      </c>
      <c r="N144" s="7">
        <v>0.19</v>
      </c>
      <c r="O144" s="7">
        <v>0.1</v>
      </c>
      <c r="P144" s="7">
        <v>0.08</v>
      </c>
      <c r="Q144" s="7">
        <v>0.13</v>
      </c>
      <c r="R144" s="7">
        <v>0.15</v>
      </c>
      <c r="S144" s="7">
        <v>0.18</v>
      </c>
      <c r="T144" s="7">
        <v>0.12</v>
      </c>
      <c r="U144" s="7">
        <v>7.0000000000000007E-2</v>
      </c>
      <c r="V144" s="7">
        <v>0.18</v>
      </c>
      <c r="W144" s="7">
        <v>0.09</v>
      </c>
      <c r="X144" s="7">
        <v>0.03</v>
      </c>
      <c r="Y144" s="7">
        <v>0.14000000000000001</v>
      </c>
      <c r="Z144" s="7">
        <v>0.15</v>
      </c>
      <c r="AA144" s="7">
        <v>0.15</v>
      </c>
      <c r="AB144" s="7">
        <v>0.15</v>
      </c>
      <c r="AC144" s="7">
        <v>0.19</v>
      </c>
      <c r="AD144" s="7">
        <v>0.15</v>
      </c>
      <c r="AE144" s="7">
        <v>0.05</v>
      </c>
      <c r="AF144" s="7">
        <v>0.13</v>
      </c>
      <c r="AG144" s="7">
        <v>0.27</v>
      </c>
      <c r="AH144" s="7">
        <v>0.26</v>
      </c>
      <c r="AI144" s="7">
        <v>0.18</v>
      </c>
      <c r="AJ144" s="7">
        <v>0.08</v>
      </c>
      <c r="AK144" s="7">
        <v>0.05</v>
      </c>
      <c r="AL144" s="7">
        <v>0.25</v>
      </c>
      <c r="AM144" s="7">
        <v>0.08</v>
      </c>
      <c r="AN144" s="7">
        <v>0.19</v>
      </c>
      <c r="AO144" s="7">
        <v>0.05</v>
      </c>
      <c r="AP144" s="7">
        <v>0.15</v>
      </c>
      <c r="AQ144" s="7">
        <v>0.2</v>
      </c>
      <c r="AR144" s="7">
        <v>0.05</v>
      </c>
      <c r="AS144" s="7">
        <v>0.12</v>
      </c>
      <c r="AT144" s="7">
        <v>0.19</v>
      </c>
      <c r="AU144" s="7">
        <v>0.18</v>
      </c>
      <c r="AV144" s="7">
        <v>0.08</v>
      </c>
      <c r="AW144" s="7">
        <v>0.16</v>
      </c>
      <c r="AX144" s="7">
        <v>0.13</v>
      </c>
      <c r="AY144" s="7">
        <v>0.18</v>
      </c>
      <c r="AZ144" s="7">
        <v>0.16</v>
      </c>
      <c r="BA144" s="7">
        <v>0.15</v>
      </c>
      <c r="BB144" s="7">
        <v>0.16</v>
      </c>
      <c r="BC144" s="7">
        <v>0.17</v>
      </c>
      <c r="BD144" s="7">
        <v>0.04</v>
      </c>
      <c r="BE144" s="7">
        <v>0.4</v>
      </c>
      <c r="BF144" s="7">
        <v>0.1</v>
      </c>
      <c r="BG144" s="7">
        <v>0.23</v>
      </c>
      <c r="BH144" s="7">
        <v>0.05</v>
      </c>
      <c r="BI144" s="7">
        <v>0.34</v>
      </c>
      <c r="BJ144" s="7">
        <v>0.25</v>
      </c>
      <c r="BK144" s="7">
        <v>0.08</v>
      </c>
      <c r="BL144" s="7">
        <v>0.22</v>
      </c>
      <c r="BM144" s="7">
        <v>1</v>
      </c>
      <c r="BN144" t="s">
        <v>108</v>
      </c>
      <c r="BO144" t="s">
        <v>108</v>
      </c>
      <c r="BP144" t="s">
        <v>108</v>
      </c>
      <c r="BQ144" s="7">
        <v>0.56999999999999995</v>
      </c>
      <c r="BR144" s="7">
        <v>0.48</v>
      </c>
      <c r="BS144" s="7">
        <v>0.49</v>
      </c>
      <c r="BT144" s="7">
        <v>0.18</v>
      </c>
      <c r="BU144" s="7">
        <v>0.57999999999999996</v>
      </c>
      <c r="BV144" s="7">
        <v>0.31</v>
      </c>
      <c r="BW144" s="7">
        <v>0.66</v>
      </c>
      <c r="BX144" s="7">
        <v>0.13</v>
      </c>
      <c r="BY144" s="7">
        <v>0.15</v>
      </c>
      <c r="BZ144" s="7">
        <v>0.13</v>
      </c>
    </row>
    <row r="145" spans="1:78" x14ac:dyDescent="0.25">
      <c r="A145" t="s">
        <v>89</v>
      </c>
      <c r="B145">
        <v>1682</v>
      </c>
      <c r="C145">
        <v>1451</v>
      </c>
      <c r="D145">
        <v>138</v>
      </c>
      <c r="E145">
        <v>92</v>
      </c>
      <c r="F145">
        <v>332</v>
      </c>
      <c r="G145">
        <v>892</v>
      </c>
      <c r="H145">
        <v>458</v>
      </c>
      <c r="I145">
        <v>458</v>
      </c>
      <c r="J145">
        <v>576</v>
      </c>
      <c r="K145">
        <v>331</v>
      </c>
      <c r="L145">
        <v>316</v>
      </c>
      <c r="M145">
        <v>405</v>
      </c>
      <c r="N145">
        <v>1073</v>
      </c>
      <c r="O145">
        <v>162</v>
      </c>
      <c r="P145">
        <v>42</v>
      </c>
      <c r="Q145">
        <v>270</v>
      </c>
      <c r="R145">
        <v>1412</v>
      </c>
      <c r="S145">
        <v>1151</v>
      </c>
      <c r="T145">
        <v>313</v>
      </c>
      <c r="U145">
        <v>200</v>
      </c>
      <c r="V145">
        <v>1343</v>
      </c>
      <c r="W145">
        <v>169</v>
      </c>
      <c r="X145">
        <v>152</v>
      </c>
      <c r="Y145">
        <v>172</v>
      </c>
      <c r="Z145">
        <v>1510</v>
      </c>
      <c r="AA145">
        <v>1680</v>
      </c>
      <c r="AB145">
        <v>1509</v>
      </c>
      <c r="AC145">
        <v>237</v>
      </c>
      <c r="AD145">
        <v>1345</v>
      </c>
      <c r="AE145">
        <v>94</v>
      </c>
      <c r="AF145">
        <v>1269</v>
      </c>
      <c r="AG145">
        <v>350</v>
      </c>
      <c r="AH145">
        <v>7</v>
      </c>
      <c r="AI145">
        <v>1359</v>
      </c>
      <c r="AJ145">
        <v>104</v>
      </c>
      <c r="AK145">
        <v>205</v>
      </c>
      <c r="AL145">
        <v>831</v>
      </c>
      <c r="AM145">
        <v>679</v>
      </c>
      <c r="AN145">
        <v>28</v>
      </c>
      <c r="AO145">
        <v>142</v>
      </c>
      <c r="AP145">
        <v>152</v>
      </c>
      <c r="AQ145">
        <v>163</v>
      </c>
      <c r="AR145">
        <v>95</v>
      </c>
      <c r="AS145">
        <v>89</v>
      </c>
      <c r="AT145">
        <v>182</v>
      </c>
      <c r="AU145">
        <v>110</v>
      </c>
      <c r="AV145">
        <v>135</v>
      </c>
      <c r="AW145">
        <v>26</v>
      </c>
      <c r="AX145">
        <v>110</v>
      </c>
      <c r="AY145">
        <v>174</v>
      </c>
      <c r="AZ145">
        <v>111</v>
      </c>
      <c r="BA145">
        <v>83</v>
      </c>
      <c r="BB145">
        <v>142</v>
      </c>
      <c r="BC145">
        <v>99</v>
      </c>
      <c r="BD145">
        <v>11</v>
      </c>
      <c r="BE145">
        <v>412</v>
      </c>
      <c r="BF145">
        <v>1269</v>
      </c>
      <c r="BG145">
        <v>1273</v>
      </c>
      <c r="BH145">
        <v>409</v>
      </c>
      <c r="BI145">
        <v>537</v>
      </c>
      <c r="BJ145">
        <v>331</v>
      </c>
      <c r="BK145">
        <v>282</v>
      </c>
      <c r="BL145">
        <v>83</v>
      </c>
      <c r="BM145">
        <v>0</v>
      </c>
      <c r="BN145">
        <v>1682</v>
      </c>
      <c r="BO145">
        <v>0</v>
      </c>
      <c r="BP145">
        <v>0</v>
      </c>
      <c r="BQ145">
        <v>396</v>
      </c>
      <c r="BR145">
        <v>713</v>
      </c>
      <c r="BS145">
        <v>680</v>
      </c>
      <c r="BT145">
        <v>259</v>
      </c>
      <c r="BU145">
        <v>205</v>
      </c>
      <c r="BV145">
        <v>177</v>
      </c>
      <c r="BW145">
        <v>241</v>
      </c>
      <c r="BX145">
        <v>1170</v>
      </c>
      <c r="BY145">
        <v>1183</v>
      </c>
      <c r="BZ145">
        <v>1023</v>
      </c>
    </row>
    <row r="146" spans="1:78" x14ac:dyDescent="0.25">
      <c r="B146" s="7">
        <v>0.28000000000000003</v>
      </c>
      <c r="C146" s="7">
        <v>0.28999999999999998</v>
      </c>
      <c r="D146" s="7">
        <v>0.25</v>
      </c>
      <c r="E146" s="7">
        <v>0.26</v>
      </c>
      <c r="F146" s="7">
        <v>0.28000000000000003</v>
      </c>
      <c r="G146" s="7">
        <v>0.28999999999999998</v>
      </c>
      <c r="H146" s="7">
        <v>0.27</v>
      </c>
      <c r="I146" s="7">
        <v>0.32</v>
      </c>
      <c r="J146" s="7">
        <v>0.3</v>
      </c>
      <c r="K146" s="7">
        <v>0.27</v>
      </c>
      <c r="L146" s="7">
        <v>0.22</v>
      </c>
      <c r="M146" s="7">
        <v>0.24</v>
      </c>
      <c r="N146" s="7">
        <v>0.31</v>
      </c>
      <c r="O146" s="7">
        <v>0.25</v>
      </c>
      <c r="P146" s="7">
        <v>0.22</v>
      </c>
      <c r="Q146" s="7">
        <v>0.28000000000000003</v>
      </c>
      <c r="R146" s="7">
        <v>0.28000000000000003</v>
      </c>
      <c r="S146" s="7">
        <v>0.31</v>
      </c>
      <c r="T146" s="7">
        <v>0.25</v>
      </c>
      <c r="U146" s="7">
        <v>0.2</v>
      </c>
      <c r="V146" s="7">
        <v>0.3</v>
      </c>
      <c r="W146" s="7">
        <v>0.28000000000000003</v>
      </c>
      <c r="X146" s="7">
        <v>0.18</v>
      </c>
      <c r="Y146" s="7">
        <v>0.24</v>
      </c>
      <c r="Z146" s="7">
        <v>0.28999999999999998</v>
      </c>
      <c r="AA146" s="7">
        <v>0.28000000000000003</v>
      </c>
      <c r="AB146" s="7">
        <v>0.28999999999999998</v>
      </c>
      <c r="AC146" s="7">
        <v>0.33</v>
      </c>
      <c r="AD146" s="7">
        <v>0.28999999999999998</v>
      </c>
      <c r="AE146" s="7">
        <v>0.18</v>
      </c>
      <c r="AF146" s="7">
        <v>0.27</v>
      </c>
      <c r="AG146" s="7">
        <v>0.38</v>
      </c>
      <c r="AH146" s="7">
        <v>0.19</v>
      </c>
      <c r="AI146" s="7">
        <v>0.31</v>
      </c>
      <c r="AJ146" s="7">
        <v>0.19</v>
      </c>
      <c r="AK146" s="7">
        <v>0.21</v>
      </c>
      <c r="AL146" s="7">
        <v>0.35</v>
      </c>
      <c r="AM146" s="7">
        <v>0.24</v>
      </c>
      <c r="AN146" s="7">
        <v>0.47</v>
      </c>
      <c r="AO146" s="7">
        <v>0.2</v>
      </c>
      <c r="AP146" s="7">
        <v>0.26</v>
      </c>
      <c r="AQ146" s="7">
        <v>0.28999999999999998</v>
      </c>
      <c r="AR146" s="7">
        <v>0.17</v>
      </c>
      <c r="AS146" s="7">
        <v>0.28000000000000003</v>
      </c>
      <c r="AT146" s="7">
        <v>0.33</v>
      </c>
      <c r="AU146" s="7">
        <v>0.32</v>
      </c>
      <c r="AV146" s="7">
        <v>0.27</v>
      </c>
      <c r="AW146" s="7">
        <v>0.18</v>
      </c>
      <c r="AX146" s="7">
        <v>0.27</v>
      </c>
      <c r="AY146" s="7">
        <v>0.33</v>
      </c>
      <c r="AZ146" s="7">
        <v>0.27</v>
      </c>
      <c r="BA146" s="7">
        <v>0.28000000000000003</v>
      </c>
      <c r="BB146" s="7">
        <v>0.32</v>
      </c>
      <c r="BC146" s="7">
        <v>0.32</v>
      </c>
      <c r="BD146" s="7">
        <v>0.43</v>
      </c>
      <c r="BE146" s="7">
        <v>0.46</v>
      </c>
      <c r="BF146" s="7">
        <v>0.25</v>
      </c>
      <c r="BG146" s="7">
        <v>0.39</v>
      </c>
      <c r="BH146" s="7">
        <v>0.15</v>
      </c>
      <c r="BI146" s="7">
        <v>0.41</v>
      </c>
      <c r="BJ146" s="7">
        <v>0.38</v>
      </c>
      <c r="BK146" s="7">
        <v>0.37</v>
      </c>
      <c r="BL146" s="7">
        <v>0.42</v>
      </c>
      <c r="BM146" t="s">
        <v>108</v>
      </c>
      <c r="BN146" s="7">
        <v>1</v>
      </c>
      <c r="BO146" t="s">
        <v>108</v>
      </c>
      <c r="BP146" t="s">
        <v>108</v>
      </c>
      <c r="BQ146" s="7">
        <v>0.39</v>
      </c>
      <c r="BR146" s="7">
        <v>0.45</v>
      </c>
      <c r="BS146" s="7">
        <v>0.45</v>
      </c>
      <c r="BT146" s="7">
        <v>0.57999999999999996</v>
      </c>
      <c r="BU146" s="7">
        <v>0.38</v>
      </c>
      <c r="BV146" s="7">
        <v>0.6</v>
      </c>
      <c r="BW146" s="7">
        <v>0.32</v>
      </c>
      <c r="BX146" s="7">
        <v>0.28999999999999998</v>
      </c>
      <c r="BY146" s="7">
        <v>0.28999999999999998</v>
      </c>
      <c r="BZ146" s="7">
        <v>0.28999999999999998</v>
      </c>
    </row>
    <row r="147" spans="1:78" x14ac:dyDescent="0.25">
      <c r="A147" t="s">
        <v>90</v>
      </c>
      <c r="B147">
        <v>2164</v>
      </c>
      <c r="C147">
        <v>1832</v>
      </c>
      <c r="D147">
        <v>201</v>
      </c>
      <c r="E147">
        <v>131</v>
      </c>
      <c r="F147">
        <v>393</v>
      </c>
      <c r="G147">
        <v>1092</v>
      </c>
      <c r="H147">
        <v>679</v>
      </c>
      <c r="I147">
        <v>477</v>
      </c>
      <c r="J147">
        <v>685</v>
      </c>
      <c r="K147">
        <v>455</v>
      </c>
      <c r="L147">
        <v>546</v>
      </c>
      <c r="M147">
        <v>666</v>
      </c>
      <c r="N147">
        <v>1202</v>
      </c>
      <c r="O147">
        <v>221</v>
      </c>
      <c r="P147">
        <v>75</v>
      </c>
      <c r="Q147">
        <v>362</v>
      </c>
      <c r="R147">
        <v>1801</v>
      </c>
      <c r="S147">
        <v>1335</v>
      </c>
      <c r="T147">
        <v>439</v>
      </c>
      <c r="U147">
        <v>349</v>
      </c>
      <c r="V147">
        <v>1509</v>
      </c>
      <c r="W147">
        <v>231</v>
      </c>
      <c r="X147">
        <v>403</v>
      </c>
      <c r="Y147">
        <v>268</v>
      </c>
      <c r="Z147">
        <v>1896</v>
      </c>
      <c r="AA147">
        <v>2157</v>
      </c>
      <c r="AB147">
        <v>1888</v>
      </c>
      <c r="AC147">
        <v>248</v>
      </c>
      <c r="AD147">
        <v>1708</v>
      </c>
      <c r="AE147">
        <v>186</v>
      </c>
      <c r="AF147">
        <v>1817</v>
      </c>
      <c r="AG147">
        <v>236</v>
      </c>
      <c r="AH147">
        <v>14</v>
      </c>
      <c r="AI147">
        <v>1514</v>
      </c>
      <c r="AJ147">
        <v>255</v>
      </c>
      <c r="AK147">
        <v>358</v>
      </c>
      <c r="AL147">
        <v>675</v>
      </c>
      <c r="AM147">
        <v>1200</v>
      </c>
      <c r="AN147">
        <v>10</v>
      </c>
      <c r="AO147">
        <v>271</v>
      </c>
      <c r="AP147">
        <v>208</v>
      </c>
      <c r="AQ147">
        <v>222</v>
      </c>
      <c r="AR147">
        <v>187</v>
      </c>
      <c r="AS147">
        <v>113</v>
      </c>
      <c r="AT147">
        <v>182</v>
      </c>
      <c r="AU147">
        <v>114</v>
      </c>
      <c r="AV147">
        <v>198</v>
      </c>
      <c r="AW147">
        <v>54</v>
      </c>
      <c r="AX147">
        <v>144</v>
      </c>
      <c r="AY147">
        <v>176</v>
      </c>
      <c r="AZ147">
        <v>159</v>
      </c>
      <c r="BA147">
        <v>110</v>
      </c>
      <c r="BB147">
        <v>164</v>
      </c>
      <c r="BC147">
        <v>124</v>
      </c>
      <c r="BD147">
        <v>10</v>
      </c>
      <c r="BE147">
        <v>114</v>
      </c>
      <c r="BF147">
        <v>2050</v>
      </c>
      <c r="BG147">
        <v>1020</v>
      </c>
      <c r="BH147">
        <v>1144</v>
      </c>
      <c r="BI147">
        <v>284</v>
      </c>
      <c r="BJ147">
        <v>265</v>
      </c>
      <c r="BK147">
        <v>334</v>
      </c>
      <c r="BL147">
        <v>61</v>
      </c>
      <c r="BM147">
        <v>0</v>
      </c>
      <c r="BN147">
        <v>0</v>
      </c>
      <c r="BO147">
        <v>2164</v>
      </c>
      <c r="BP147">
        <v>0</v>
      </c>
      <c r="BQ147">
        <v>40</v>
      </c>
      <c r="BR147">
        <v>103</v>
      </c>
      <c r="BS147">
        <v>89</v>
      </c>
      <c r="BT147">
        <v>101</v>
      </c>
      <c r="BU147">
        <v>17</v>
      </c>
      <c r="BV147">
        <v>28</v>
      </c>
      <c r="BW147">
        <v>14</v>
      </c>
      <c r="BX147">
        <v>1494</v>
      </c>
      <c r="BY147">
        <v>1465</v>
      </c>
      <c r="BZ147">
        <v>1297</v>
      </c>
    </row>
    <row r="148" spans="1:78" x14ac:dyDescent="0.25">
      <c r="B148" s="7">
        <v>0.36</v>
      </c>
      <c r="C148" s="7">
        <v>0.36</v>
      </c>
      <c r="D148" s="7">
        <v>0.36</v>
      </c>
      <c r="E148" s="7">
        <v>0.37</v>
      </c>
      <c r="F148" s="7">
        <v>0.34</v>
      </c>
      <c r="G148" s="7">
        <v>0.35</v>
      </c>
      <c r="H148" s="7">
        <v>0.4</v>
      </c>
      <c r="I148" s="7">
        <v>0.33</v>
      </c>
      <c r="J148" s="7">
        <v>0.36</v>
      </c>
      <c r="K148" s="7">
        <v>0.37</v>
      </c>
      <c r="L148" s="7">
        <v>0.39</v>
      </c>
      <c r="M148" s="7">
        <v>0.4</v>
      </c>
      <c r="N148" s="7">
        <v>0.34</v>
      </c>
      <c r="O148" s="7">
        <v>0.34</v>
      </c>
      <c r="P148" s="7">
        <v>0.39</v>
      </c>
      <c r="Q148" s="7">
        <v>0.38</v>
      </c>
      <c r="R148" s="7">
        <v>0.36</v>
      </c>
      <c r="S148" s="7">
        <v>0.36</v>
      </c>
      <c r="T148" s="7">
        <v>0.36</v>
      </c>
      <c r="U148" s="7">
        <v>0.36</v>
      </c>
      <c r="V148" s="7">
        <v>0.34</v>
      </c>
      <c r="W148" s="7">
        <v>0.38</v>
      </c>
      <c r="X148" s="7">
        <v>0.46</v>
      </c>
      <c r="Y148" s="7">
        <v>0.37</v>
      </c>
      <c r="Z148" s="7">
        <v>0.36</v>
      </c>
      <c r="AA148" s="7">
        <v>0.36</v>
      </c>
      <c r="AB148" s="7">
        <v>0.36</v>
      </c>
      <c r="AC148" s="7">
        <v>0.35</v>
      </c>
      <c r="AD148" s="7">
        <v>0.36</v>
      </c>
      <c r="AE148" s="7">
        <v>0.36</v>
      </c>
      <c r="AF148" s="7">
        <v>0.39</v>
      </c>
      <c r="AG148" s="7">
        <v>0.26</v>
      </c>
      <c r="AH148" s="7">
        <v>0.37</v>
      </c>
      <c r="AI148" s="7">
        <v>0.35</v>
      </c>
      <c r="AJ148" s="7">
        <v>0.46</v>
      </c>
      <c r="AK148" s="7">
        <v>0.36</v>
      </c>
      <c r="AL148" s="7">
        <v>0.28999999999999998</v>
      </c>
      <c r="AM148" s="7">
        <v>0.42</v>
      </c>
      <c r="AN148" s="7">
        <v>0.17</v>
      </c>
      <c r="AO148" s="7">
        <v>0.39</v>
      </c>
      <c r="AP148" s="7">
        <v>0.35</v>
      </c>
      <c r="AQ148" s="7">
        <v>0.39</v>
      </c>
      <c r="AR148" s="7">
        <v>0.34</v>
      </c>
      <c r="AS148" s="7">
        <v>0.35</v>
      </c>
      <c r="AT148" s="7">
        <v>0.33</v>
      </c>
      <c r="AU148" s="7">
        <v>0.33</v>
      </c>
      <c r="AV148" s="7">
        <v>0.4</v>
      </c>
      <c r="AW148" s="7">
        <v>0.37</v>
      </c>
      <c r="AX148" s="7">
        <v>0.35</v>
      </c>
      <c r="AY148" s="7">
        <v>0.33</v>
      </c>
      <c r="AZ148" s="7">
        <v>0.38</v>
      </c>
      <c r="BA148" s="7">
        <v>0.38</v>
      </c>
      <c r="BB148" s="7">
        <v>0.37</v>
      </c>
      <c r="BC148" s="7">
        <v>0.4</v>
      </c>
      <c r="BD148" s="7">
        <v>0.41</v>
      </c>
      <c r="BE148" s="7">
        <v>0.13</v>
      </c>
      <c r="BF148" s="7">
        <v>0.4</v>
      </c>
      <c r="BG148" s="7">
        <v>0.31</v>
      </c>
      <c r="BH148" s="7">
        <v>0.43</v>
      </c>
      <c r="BI148" s="7">
        <v>0.22</v>
      </c>
      <c r="BJ148" s="7">
        <v>0.31</v>
      </c>
      <c r="BK148" s="7">
        <v>0.43</v>
      </c>
      <c r="BL148" s="7">
        <v>0.31</v>
      </c>
      <c r="BM148" t="s">
        <v>108</v>
      </c>
      <c r="BN148" t="s">
        <v>108</v>
      </c>
      <c r="BO148" s="7">
        <v>1</v>
      </c>
      <c r="BP148" t="s">
        <v>108</v>
      </c>
      <c r="BQ148" s="7">
        <v>0.04</v>
      </c>
      <c r="BR148" s="7">
        <v>7.0000000000000007E-2</v>
      </c>
      <c r="BS148" s="7">
        <v>0.06</v>
      </c>
      <c r="BT148" s="7">
        <v>0.22</v>
      </c>
      <c r="BU148" s="7">
        <v>0.03</v>
      </c>
      <c r="BV148" s="7">
        <v>0.09</v>
      </c>
      <c r="BW148" s="7">
        <v>0.02</v>
      </c>
      <c r="BX148" s="7">
        <v>0.37</v>
      </c>
      <c r="BY148" s="7">
        <v>0.36</v>
      </c>
      <c r="BZ148" s="7">
        <v>0.37</v>
      </c>
    </row>
    <row r="149" spans="1:78" x14ac:dyDescent="0.25">
      <c r="A149" t="s">
        <v>91</v>
      </c>
      <c r="B149">
        <v>1258</v>
      </c>
      <c r="C149">
        <v>1031</v>
      </c>
      <c r="D149">
        <v>146</v>
      </c>
      <c r="E149">
        <v>81</v>
      </c>
      <c r="F149">
        <v>309</v>
      </c>
      <c r="G149">
        <v>590</v>
      </c>
      <c r="H149">
        <v>360</v>
      </c>
      <c r="I149">
        <v>177</v>
      </c>
      <c r="J149">
        <v>345</v>
      </c>
      <c r="K149">
        <v>294</v>
      </c>
      <c r="L149">
        <v>442</v>
      </c>
      <c r="M149">
        <v>453</v>
      </c>
      <c r="N149">
        <v>549</v>
      </c>
      <c r="O149">
        <v>195</v>
      </c>
      <c r="P149">
        <v>61</v>
      </c>
      <c r="Q149">
        <v>196</v>
      </c>
      <c r="R149">
        <v>1062</v>
      </c>
      <c r="S149">
        <v>536</v>
      </c>
      <c r="T149">
        <v>337</v>
      </c>
      <c r="U149">
        <v>358</v>
      </c>
      <c r="V149">
        <v>788</v>
      </c>
      <c r="W149">
        <v>154</v>
      </c>
      <c r="X149">
        <v>286</v>
      </c>
      <c r="Y149">
        <v>178</v>
      </c>
      <c r="Z149">
        <v>1080</v>
      </c>
      <c r="AA149">
        <v>1251</v>
      </c>
      <c r="AB149">
        <v>1074</v>
      </c>
      <c r="AC149">
        <v>96</v>
      </c>
      <c r="AD149">
        <v>911</v>
      </c>
      <c r="AE149">
        <v>218</v>
      </c>
      <c r="AF149">
        <v>1012</v>
      </c>
      <c r="AG149">
        <v>83</v>
      </c>
      <c r="AH149">
        <v>7</v>
      </c>
      <c r="AI149">
        <v>694</v>
      </c>
      <c r="AJ149">
        <v>148</v>
      </c>
      <c r="AK149">
        <v>367</v>
      </c>
      <c r="AL149">
        <v>257</v>
      </c>
      <c r="AM149">
        <v>725</v>
      </c>
      <c r="AN149">
        <v>11</v>
      </c>
      <c r="AO149">
        <v>253</v>
      </c>
      <c r="AP149">
        <v>141</v>
      </c>
      <c r="AQ149">
        <v>70</v>
      </c>
      <c r="AR149">
        <v>238</v>
      </c>
      <c r="AS149">
        <v>77</v>
      </c>
      <c r="AT149">
        <v>84</v>
      </c>
      <c r="AU149">
        <v>61</v>
      </c>
      <c r="AV149">
        <v>117</v>
      </c>
      <c r="AW149">
        <v>41</v>
      </c>
      <c r="AX149">
        <v>104</v>
      </c>
      <c r="AY149">
        <v>87</v>
      </c>
      <c r="AZ149">
        <v>78</v>
      </c>
      <c r="BA149">
        <v>57</v>
      </c>
      <c r="BB149">
        <v>64</v>
      </c>
      <c r="BC149">
        <v>36</v>
      </c>
      <c r="BD149">
        <v>3</v>
      </c>
      <c r="BE149">
        <v>10</v>
      </c>
      <c r="BF149">
        <v>1248</v>
      </c>
      <c r="BG149">
        <v>247</v>
      </c>
      <c r="BH149">
        <v>1011</v>
      </c>
      <c r="BI149">
        <v>41</v>
      </c>
      <c r="BJ149">
        <v>59</v>
      </c>
      <c r="BK149">
        <v>88</v>
      </c>
      <c r="BL149">
        <v>12</v>
      </c>
      <c r="BM149">
        <v>0</v>
      </c>
      <c r="BN149">
        <v>0</v>
      </c>
      <c r="BO149">
        <v>0</v>
      </c>
      <c r="BP149">
        <v>1258</v>
      </c>
      <c r="BQ149">
        <v>1</v>
      </c>
      <c r="BR149">
        <v>9</v>
      </c>
      <c r="BS149">
        <v>9</v>
      </c>
      <c r="BT149">
        <v>10</v>
      </c>
      <c r="BU149">
        <v>1</v>
      </c>
      <c r="BV149">
        <v>1</v>
      </c>
      <c r="BW149">
        <v>0</v>
      </c>
      <c r="BX149">
        <v>803</v>
      </c>
      <c r="BY149">
        <v>769</v>
      </c>
      <c r="BZ149">
        <v>713</v>
      </c>
    </row>
    <row r="150" spans="1:78" x14ac:dyDescent="0.25">
      <c r="B150" s="7">
        <v>0.21</v>
      </c>
      <c r="C150" s="7">
        <v>0.2</v>
      </c>
      <c r="D150" s="7">
        <v>0.26</v>
      </c>
      <c r="E150" s="7">
        <v>0.23</v>
      </c>
      <c r="F150" s="7">
        <v>0.26</v>
      </c>
      <c r="G150" s="7">
        <v>0.19</v>
      </c>
      <c r="H150" s="7">
        <v>0.21</v>
      </c>
      <c r="I150" s="7">
        <v>0.12</v>
      </c>
      <c r="J150" s="7">
        <v>0.18</v>
      </c>
      <c r="K150" s="7">
        <v>0.24</v>
      </c>
      <c r="L150" s="7">
        <v>0.31</v>
      </c>
      <c r="M150" s="7">
        <v>0.27</v>
      </c>
      <c r="N150" s="7">
        <v>0.16</v>
      </c>
      <c r="O150" s="7">
        <v>0.3</v>
      </c>
      <c r="P150" s="7">
        <v>0.31</v>
      </c>
      <c r="Q150" s="7">
        <v>0.21</v>
      </c>
      <c r="R150" s="7">
        <v>0.21</v>
      </c>
      <c r="S150" s="7">
        <v>0.15</v>
      </c>
      <c r="T150" s="7">
        <v>0.27</v>
      </c>
      <c r="U150" s="7">
        <v>0.37</v>
      </c>
      <c r="V150" s="7">
        <v>0.18</v>
      </c>
      <c r="W150" s="7">
        <v>0.25</v>
      </c>
      <c r="X150" s="7">
        <v>0.33</v>
      </c>
      <c r="Y150" s="7">
        <v>0.25</v>
      </c>
      <c r="Z150" s="7">
        <v>0.2</v>
      </c>
      <c r="AA150" s="7">
        <v>0.21</v>
      </c>
      <c r="AB150" s="7">
        <v>0.2</v>
      </c>
      <c r="AC150" s="7">
        <v>0.13</v>
      </c>
      <c r="AD150" s="7">
        <v>0.19</v>
      </c>
      <c r="AE150" s="7">
        <v>0.42</v>
      </c>
      <c r="AF150" s="7">
        <v>0.22</v>
      </c>
      <c r="AG150" s="7">
        <v>0.09</v>
      </c>
      <c r="AH150" s="7">
        <v>0.19</v>
      </c>
      <c r="AI150" s="7">
        <v>0.16</v>
      </c>
      <c r="AJ150" s="7">
        <v>0.27</v>
      </c>
      <c r="AK150" s="7">
        <v>0.37</v>
      </c>
      <c r="AL150" s="7">
        <v>0.11</v>
      </c>
      <c r="AM150" s="7">
        <v>0.26</v>
      </c>
      <c r="AN150" s="7">
        <v>0.18</v>
      </c>
      <c r="AO150" s="7">
        <v>0.36</v>
      </c>
      <c r="AP150" s="7">
        <v>0.24</v>
      </c>
      <c r="AQ150" s="7">
        <v>0.12</v>
      </c>
      <c r="AR150" s="7">
        <v>0.44</v>
      </c>
      <c r="AS150" s="7">
        <v>0.24</v>
      </c>
      <c r="AT150" s="7">
        <v>0.15</v>
      </c>
      <c r="AU150" s="7">
        <v>0.17</v>
      </c>
      <c r="AV150" s="7">
        <v>0.24</v>
      </c>
      <c r="AW150" s="7">
        <v>0.28999999999999998</v>
      </c>
      <c r="AX150" s="7">
        <v>0.25</v>
      </c>
      <c r="AY150" s="7">
        <v>0.16</v>
      </c>
      <c r="AZ150" s="7">
        <v>0.19</v>
      </c>
      <c r="BA150" s="7">
        <v>0.19</v>
      </c>
      <c r="BB150" s="7">
        <v>0.15</v>
      </c>
      <c r="BC150" s="7">
        <v>0.12</v>
      </c>
      <c r="BD150" s="7">
        <v>0.13</v>
      </c>
      <c r="BE150" s="7">
        <v>0.01</v>
      </c>
      <c r="BF150" s="7">
        <v>0.25</v>
      </c>
      <c r="BG150" s="7">
        <v>7.0000000000000007E-2</v>
      </c>
      <c r="BH150" s="7">
        <v>0.38</v>
      </c>
      <c r="BI150" s="7">
        <v>0.03</v>
      </c>
      <c r="BJ150" s="7">
        <v>7.0000000000000007E-2</v>
      </c>
      <c r="BK150" s="7">
        <v>0.11</v>
      </c>
      <c r="BL150" s="7">
        <v>0.06</v>
      </c>
      <c r="BM150" t="s">
        <v>108</v>
      </c>
      <c r="BN150" t="s">
        <v>108</v>
      </c>
      <c r="BO150" t="s">
        <v>108</v>
      </c>
      <c r="BP150" s="7">
        <v>1</v>
      </c>
      <c r="BQ150">
        <v>0</v>
      </c>
      <c r="BR150" s="7">
        <v>0.01</v>
      </c>
      <c r="BS150" s="7">
        <v>0.01</v>
      </c>
      <c r="BT150" s="7">
        <v>0.02</v>
      </c>
      <c r="BU150">
        <v>0</v>
      </c>
      <c r="BV150">
        <v>0</v>
      </c>
      <c r="BW150" t="s">
        <v>108</v>
      </c>
      <c r="BX150" s="7">
        <v>0.2</v>
      </c>
      <c r="BY150" s="7">
        <v>0.19</v>
      </c>
      <c r="BZ150" s="7">
        <v>0.2</v>
      </c>
    </row>
    <row r="151" spans="1:78" x14ac:dyDescent="0.25">
      <c r="A151" t="s">
        <v>1133</v>
      </c>
    </row>
    <row r="152" spans="1:78" x14ac:dyDescent="0.25">
      <c r="A152" t="s">
        <v>1134</v>
      </c>
      <c r="B152">
        <v>1708</v>
      </c>
      <c r="C152">
        <v>1419</v>
      </c>
      <c r="D152">
        <v>173</v>
      </c>
      <c r="E152">
        <v>117</v>
      </c>
      <c r="F152">
        <v>387</v>
      </c>
      <c r="G152">
        <v>964</v>
      </c>
      <c r="H152">
        <v>358</v>
      </c>
      <c r="I152">
        <v>206</v>
      </c>
      <c r="J152">
        <v>434</v>
      </c>
      <c r="K152">
        <v>411</v>
      </c>
      <c r="L152">
        <v>657</v>
      </c>
      <c r="M152">
        <v>781</v>
      </c>
      <c r="N152">
        <v>749</v>
      </c>
      <c r="O152">
        <v>124</v>
      </c>
      <c r="P152">
        <v>55</v>
      </c>
      <c r="Q152">
        <v>364</v>
      </c>
      <c r="R152">
        <v>1344</v>
      </c>
      <c r="S152">
        <v>701</v>
      </c>
      <c r="T152">
        <v>479</v>
      </c>
      <c r="U152">
        <v>484</v>
      </c>
      <c r="V152">
        <v>1219</v>
      </c>
      <c r="W152">
        <v>205</v>
      </c>
      <c r="X152">
        <v>280</v>
      </c>
      <c r="Y152">
        <v>215</v>
      </c>
      <c r="Z152">
        <v>1494</v>
      </c>
      <c r="AA152">
        <v>1699</v>
      </c>
      <c r="AB152">
        <v>1485</v>
      </c>
      <c r="AC152">
        <v>213</v>
      </c>
      <c r="AD152">
        <v>1306</v>
      </c>
      <c r="AE152">
        <v>170</v>
      </c>
      <c r="AF152">
        <v>1387</v>
      </c>
      <c r="AG152">
        <v>226</v>
      </c>
      <c r="AH152">
        <v>14</v>
      </c>
      <c r="AI152">
        <v>1018</v>
      </c>
      <c r="AJ152">
        <v>174</v>
      </c>
      <c r="AK152">
        <v>473</v>
      </c>
      <c r="AL152">
        <v>564</v>
      </c>
      <c r="AM152">
        <v>912</v>
      </c>
      <c r="AN152">
        <v>14</v>
      </c>
      <c r="AO152">
        <v>216</v>
      </c>
      <c r="AP152">
        <v>194</v>
      </c>
      <c r="AQ152">
        <v>166</v>
      </c>
      <c r="AR152">
        <v>168</v>
      </c>
      <c r="AS152">
        <v>92</v>
      </c>
      <c r="AT152">
        <v>141</v>
      </c>
      <c r="AU152">
        <v>74</v>
      </c>
      <c r="AV152">
        <v>131</v>
      </c>
      <c r="AW152">
        <v>41</v>
      </c>
      <c r="AX152">
        <v>130</v>
      </c>
      <c r="AY152">
        <v>165</v>
      </c>
      <c r="AZ152">
        <v>104</v>
      </c>
      <c r="BA152">
        <v>93</v>
      </c>
      <c r="BB152">
        <v>127</v>
      </c>
      <c r="BC152">
        <v>79</v>
      </c>
      <c r="BD152">
        <v>5</v>
      </c>
      <c r="BE152">
        <v>240</v>
      </c>
      <c r="BF152">
        <v>1468</v>
      </c>
      <c r="BG152">
        <v>843</v>
      </c>
      <c r="BH152">
        <v>866</v>
      </c>
      <c r="BI152">
        <v>276</v>
      </c>
      <c r="BJ152">
        <v>240</v>
      </c>
      <c r="BK152">
        <v>254</v>
      </c>
      <c r="BL152">
        <v>44</v>
      </c>
      <c r="BM152">
        <v>178</v>
      </c>
      <c r="BN152">
        <v>424</v>
      </c>
      <c r="BO152">
        <v>655</v>
      </c>
      <c r="BP152">
        <v>451</v>
      </c>
      <c r="BQ152">
        <v>231</v>
      </c>
      <c r="BR152">
        <v>363</v>
      </c>
      <c r="BS152">
        <v>350</v>
      </c>
      <c r="BT152">
        <v>134</v>
      </c>
      <c r="BU152">
        <v>136</v>
      </c>
      <c r="BV152">
        <v>74</v>
      </c>
      <c r="BW152">
        <v>173</v>
      </c>
      <c r="BX152">
        <v>1118</v>
      </c>
      <c r="BY152">
        <v>1093</v>
      </c>
      <c r="BZ152">
        <v>969</v>
      </c>
    </row>
    <row r="153" spans="1:78" x14ac:dyDescent="0.25">
      <c r="B153" s="7">
        <v>0.28999999999999998</v>
      </c>
      <c r="C153" s="7">
        <v>0.28000000000000003</v>
      </c>
      <c r="D153" s="7">
        <v>0.31</v>
      </c>
      <c r="E153" s="7">
        <v>0.33</v>
      </c>
      <c r="F153" s="7">
        <v>0.33</v>
      </c>
      <c r="G153" s="7">
        <v>0.31</v>
      </c>
      <c r="H153" s="7">
        <v>0.21</v>
      </c>
      <c r="I153" s="7">
        <v>0.14000000000000001</v>
      </c>
      <c r="J153" s="7">
        <v>0.23</v>
      </c>
      <c r="K153" s="7">
        <v>0.33</v>
      </c>
      <c r="L153" s="7">
        <v>0.47</v>
      </c>
      <c r="M153" s="7">
        <v>0.47</v>
      </c>
      <c r="N153" s="7">
        <v>0.21</v>
      </c>
      <c r="O153" s="7">
        <v>0.19</v>
      </c>
      <c r="P153" s="7">
        <v>0.28000000000000003</v>
      </c>
      <c r="Q153" s="7">
        <v>0.38</v>
      </c>
      <c r="R153" s="7">
        <v>0.27</v>
      </c>
      <c r="S153" s="7">
        <v>0.19</v>
      </c>
      <c r="T153" s="7">
        <v>0.39</v>
      </c>
      <c r="U153" s="7">
        <v>0.5</v>
      </c>
      <c r="V153" s="7">
        <v>0.27</v>
      </c>
      <c r="W153" s="7">
        <v>0.34</v>
      </c>
      <c r="X153" s="7">
        <v>0.32</v>
      </c>
      <c r="Y153" s="7">
        <v>0.3</v>
      </c>
      <c r="Z153" s="7">
        <v>0.28000000000000003</v>
      </c>
      <c r="AA153" s="7">
        <v>0.28000000000000003</v>
      </c>
      <c r="AB153" s="7">
        <v>0.28000000000000003</v>
      </c>
      <c r="AC153" s="7">
        <v>0.3</v>
      </c>
      <c r="AD153" s="7">
        <v>0.28000000000000003</v>
      </c>
      <c r="AE153" s="7">
        <v>0.32</v>
      </c>
      <c r="AF153" s="7">
        <v>0.3</v>
      </c>
      <c r="AG153" s="7">
        <v>0.25</v>
      </c>
      <c r="AH153" s="7">
        <v>0.37</v>
      </c>
      <c r="AI153" s="7">
        <v>0.23</v>
      </c>
      <c r="AJ153" s="7">
        <v>0.32</v>
      </c>
      <c r="AK153" s="7">
        <v>0.48</v>
      </c>
      <c r="AL153" s="7">
        <v>0.24</v>
      </c>
      <c r="AM153" s="7">
        <v>0.32</v>
      </c>
      <c r="AN153" s="7">
        <v>0.24</v>
      </c>
      <c r="AO153" s="7">
        <v>0.31</v>
      </c>
      <c r="AP153" s="7">
        <v>0.33</v>
      </c>
      <c r="AQ153" s="7">
        <v>0.28999999999999998</v>
      </c>
      <c r="AR153" s="7">
        <v>0.31</v>
      </c>
      <c r="AS153" s="7">
        <v>0.28999999999999998</v>
      </c>
      <c r="AT153" s="7">
        <v>0.25</v>
      </c>
      <c r="AU153" s="7">
        <v>0.21</v>
      </c>
      <c r="AV153" s="7">
        <v>0.27</v>
      </c>
      <c r="AW153" s="7">
        <v>0.28999999999999998</v>
      </c>
      <c r="AX153" s="7">
        <v>0.32</v>
      </c>
      <c r="AY153" s="7">
        <v>0.31</v>
      </c>
      <c r="AZ153" s="7">
        <v>0.25</v>
      </c>
      <c r="BA153" s="7">
        <v>0.32</v>
      </c>
      <c r="BB153" s="7">
        <v>0.28999999999999998</v>
      </c>
      <c r="BC153" s="7">
        <v>0.25</v>
      </c>
      <c r="BD153" s="7">
        <v>0.21</v>
      </c>
      <c r="BE153" s="7">
        <v>0.27</v>
      </c>
      <c r="BF153" s="7">
        <v>0.28999999999999998</v>
      </c>
      <c r="BG153" s="7">
        <v>0.26</v>
      </c>
      <c r="BH153" s="7">
        <v>0.32</v>
      </c>
      <c r="BI153" s="7">
        <v>0.21</v>
      </c>
      <c r="BJ153" s="7">
        <v>0.28000000000000003</v>
      </c>
      <c r="BK153" s="7">
        <v>0.33</v>
      </c>
      <c r="BL153" s="7">
        <v>0.22</v>
      </c>
      <c r="BM153" s="7">
        <v>0.2</v>
      </c>
      <c r="BN153" s="7">
        <v>0.25</v>
      </c>
      <c r="BO153" s="7">
        <v>0.3</v>
      </c>
      <c r="BP153" s="7">
        <v>0.36</v>
      </c>
      <c r="BQ153" s="7">
        <v>0.23</v>
      </c>
      <c r="BR153" s="7">
        <v>0.23</v>
      </c>
      <c r="BS153" s="7">
        <v>0.23</v>
      </c>
      <c r="BT153" s="7">
        <v>0.3</v>
      </c>
      <c r="BU153" s="7">
        <v>0.25</v>
      </c>
      <c r="BV153" s="7">
        <v>0.25</v>
      </c>
      <c r="BW153" s="7">
        <v>0.23</v>
      </c>
      <c r="BX153" s="7">
        <v>0.28000000000000003</v>
      </c>
      <c r="BY153" s="7">
        <v>0.27</v>
      </c>
      <c r="BZ153" s="7">
        <v>0.28000000000000003</v>
      </c>
    </row>
    <row r="154" spans="1:78" x14ac:dyDescent="0.25">
      <c r="A154" t="s">
        <v>1135</v>
      </c>
      <c r="B154">
        <v>1284</v>
      </c>
      <c r="C154">
        <v>1075</v>
      </c>
      <c r="D154">
        <v>128</v>
      </c>
      <c r="E154">
        <v>81</v>
      </c>
      <c r="F154">
        <v>277</v>
      </c>
      <c r="G154">
        <v>677</v>
      </c>
      <c r="H154">
        <v>330</v>
      </c>
      <c r="I154">
        <v>307</v>
      </c>
      <c r="J154">
        <v>441</v>
      </c>
      <c r="K154">
        <v>247</v>
      </c>
      <c r="L154">
        <v>289</v>
      </c>
      <c r="M154">
        <v>319</v>
      </c>
      <c r="N154">
        <v>757</v>
      </c>
      <c r="O154">
        <v>165</v>
      </c>
      <c r="P154">
        <v>43</v>
      </c>
      <c r="Q154">
        <v>159</v>
      </c>
      <c r="R154">
        <v>1125</v>
      </c>
      <c r="S154">
        <v>808</v>
      </c>
      <c r="T154">
        <v>272</v>
      </c>
      <c r="U154">
        <v>191</v>
      </c>
      <c r="V154">
        <v>984</v>
      </c>
      <c r="W154">
        <v>126</v>
      </c>
      <c r="X154">
        <v>167</v>
      </c>
      <c r="Y154">
        <v>151</v>
      </c>
      <c r="Z154">
        <v>1133</v>
      </c>
      <c r="AA154">
        <v>1283</v>
      </c>
      <c r="AB154">
        <v>1132</v>
      </c>
      <c r="AC154">
        <v>151</v>
      </c>
      <c r="AD154">
        <v>975</v>
      </c>
      <c r="AE154">
        <v>144</v>
      </c>
      <c r="AF154">
        <v>966</v>
      </c>
      <c r="AG154">
        <v>230</v>
      </c>
      <c r="AH154">
        <v>12</v>
      </c>
      <c r="AI154">
        <v>946</v>
      </c>
      <c r="AJ154">
        <v>106</v>
      </c>
      <c r="AK154">
        <v>206</v>
      </c>
      <c r="AL154">
        <v>501</v>
      </c>
      <c r="AM154">
        <v>603</v>
      </c>
      <c r="AN154">
        <v>14</v>
      </c>
      <c r="AO154">
        <v>155</v>
      </c>
      <c r="AP154">
        <v>116</v>
      </c>
      <c r="AQ154">
        <v>124</v>
      </c>
      <c r="AR154">
        <v>150</v>
      </c>
      <c r="AS154">
        <v>54</v>
      </c>
      <c r="AT154">
        <v>123</v>
      </c>
      <c r="AU154">
        <v>74</v>
      </c>
      <c r="AV154">
        <v>106</v>
      </c>
      <c r="AW154">
        <v>30</v>
      </c>
      <c r="AX154">
        <v>98</v>
      </c>
      <c r="AY154">
        <v>108</v>
      </c>
      <c r="AZ154">
        <v>88</v>
      </c>
      <c r="BA154">
        <v>72</v>
      </c>
      <c r="BB154">
        <v>81</v>
      </c>
      <c r="BC154">
        <v>59</v>
      </c>
      <c r="BD154">
        <v>1</v>
      </c>
      <c r="BE154">
        <v>180</v>
      </c>
      <c r="BF154">
        <v>1104</v>
      </c>
      <c r="BG154">
        <v>717</v>
      </c>
      <c r="BH154">
        <v>567</v>
      </c>
      <c r="BI154">
        <v>304</v>
      </c>
      <c r="BJ154">
        <v>177</v>
      </c>
      <c r="BK154">
        <v>139</v>
      </c>
      <c r="BL154">
        <v>47</v>
      </c>
      <c r="BM154">
        <v>212</v>
      </c>
      <c r="BN154">
        <v>345</v>
      </c>
      <c r="BO154">
        <v>455</v>
      </c>
      <c r="BP154">
        <v>272</v>
      </c>
      <c r="BQ154">
        <v>232</v>
      </c>
      <c r="BR154">
        <v>351</v>
      </c>
      <c r="BS154">
        <v>348</v>
      </c>
      <c r="BT154">
        <v>92</v>
      </c>
      <c r="BU154">
        <v>105</v>
      </c>
      <c r="BV154">
        <v>64</v>
      </c>
      <c r="BW154">
        <v>177</v>
      </c>
      <c r="BX154">
        <v>810</v>
      </c>
      <c r="BY154">
        <v>820</v>
      </c>
      <c r="BZ154">
        <v>699</v>
      </c>
    </row>
    <row r="155" spans="1:78" x14ac:dyDescent="0.25">
      <c r="B155" s="7">
        <v>0.21</v>
      </c>
      <c r="C155" s="7">
        <v>0.21</v>
      </c>
      <c r="D155" s="7">
        <v>0.23</v>
      </c>
      <c r="E155" s="7">
        <v>0.23</v>
      </c>
      <c r="F155" s="7">
        <v>0.24</v>
      </c>
      <c r="G155" s="7">
        <v>0.22</v>
      </c>
      <c r="H155" s="7">
        <v>0.19</v>
      </c>
      <c r="I155" s="7">
        <v>0.21</v>
      </c>
      <c r="J155" s="7">
        <v>0.23</v>
      </c>
      <c r="K155" s="7">
        <v>0.2</v>
      </c>
      <c r="L155" s="7">
        <v>0.21</v>
      </c>
      <c r="M155" s="7">
        <v>0.19</v>
      </c>
      <c r="N155" s="7">
        <v>0.22</v>
      </c>
      <c r="O155" s="7">
        <v>0.26</v>
      </c>
      <c r="P155" s="7">
        <v>0.22</v>
      </c>
      <c r="Q155" s="7">
        <v>0.17</v>
      </c>
      <c r="R155" s="7">
        <v>0.22</v>
      </c>
      <c r="S155" s="7">
        <v>0.22</v>
      </c>
      <c r="T155" s="7">
        <v>0.22</v>
      </c>
      <c r="U155" s="7">
        <v>0.2</v>
      </c>
      <c r="V155" s="7">
        <v>0.22</v>
      </c>
      <c r="W155" s="7">
        <v>0.21</v>
      </c>
      <c r="X155" s="7">
        <v>0.19</v>
      </c>
      <c r="Y155" s="7">
        <v>0.21</v>
      </c>
      <c r="Z155" s="7">
        <v>0.21</v>
      </c>
      <c r="AA155" s="7">
        <v>0.21</v>
      </c>
      <c r="AB155" s="7">
        <v>0.22</v>
      </c>
      <c r="AC155" s="7">
        <v>0.21</v>
      </c>
      <c r="AD155" s="7">
        <v>0.21</v>
      </c>
      <c r="AE155" s="7">
        <v>0.28000000000000003</v>
      </c>
      <c r="AF155" s="7">
        <v>0.21</v>
      </c>
      <c r="AG155" s="7">
        <v>0.25</v>
      </c>
      <c r="AH155" s="7">
        <v>0.3</v>
      </c>
      <c r="AI155" s="7">
        <v>0.22</v>
      </c>
      <c r="AJ155" s="7">
        <v>0.19</v>
      </c>
      <c r="AK155" s="7">
        <v>0.21</v>
      </c>
      <c r="AL155" s="7">
        <v>0.21</v>
      </c>
      <c r="AM155" s="7">
        <v>0.21</v>
      </c>
      <c r="AN155" s="7">
        <v>0.24</v>
      </c>
      <c r="AO155" s="7">
        <v>0.22</v>
      </c>
      <c r="AP155" s="7">
        <v>0.2</v>
      </c>
      <c r="AQ155" s="7">
        <v>0.22</v>
      </c>
      <c r="AR155" s="7">
        <v>0.28000000000000003</v>
      </c>
      <c r="AS155" s="7">
        <v>0.17</v>
      </c>
      <c r="AT155" s="7">
        <v>0.22</v>
      </c>
      <c r="AU155" s="7">
        <v>0.21</v>
      </c>
      <c r="AV155" s="7">
        <v>0.22</v>
      </c>
      <c r="AW155" s="7">
        <v>0.21</v>
      </c>
      <c r="AX155" s="7">
        <v>0.24</v>
      </c>
      <c r="AY155" s="7">
        <v>0.2</v>
      </c>
      <c r="AZ155" s="7">
        <v>0.21</v>
      </c>
      <c r="BA155" s="7">
        <v>0.24</v>
      </c>
      <c r="BB155" s="7">
        <v>0.18</v>
      </c>
      <c r="BC155" s="7">
        <v>0.19</v>
      </c>
      <c r="BD155" s="7">
        <v>0.04</v>
      </c>
      <c r="BE155" s="7">
        <v>0.2</v>
      </c>
      <c r="BF155" s="7">
        <v>0.22</v>
      </c>
      <c r="BG155" s="7">
        <v>0.22</v>
      </c>
      <c r="BH155" s="7">
        <v>0.21</v>
      </c>
      <c r="BI155" s="7">
        <v>0.23</v>
      </c>
      <c r="BJ155" s="7">
        <v>0.2</v>
      </c>
      <c r="BK155" s="7">
        <v>0.18</v>
      </c>
      <c r="BL155" s="7">
        <v>0.24</v>
      </c>
      <c r="BM155" s="7">
        <v>0.24</v>
      </c>
      <c r="BN155" s="7">
        <v>0.21</v>
      </c>
      <c r="BO155" s="7">
        <v>0.21</v>
      </c>
      <c r="BP155" s="7">
        <v>0.22</v>
      </c>
      <c r="BQ155" s="7">
        <v>0.23</v>
      </c>
      <c r="BR155" s="7">
        <v>0.22</v>
      </c>
      <c r="BS155" s="7">
        <v>0.23</v>
      </c>
      <c r="BT155" s="7">
        <v>0.2</v>
      </c>
      <c r="BU155" s="7">
        <v>0.2</v>
      </c>
      <c r="BV155" s="7">
        <v>0.22</v>
      </c>
      <c r="BW155" s="7">
        <v>0.23</v>
      </c>
      <c r="BX155" s="7">
        <v>0.2</v>
      </c>
      <c r="BY155" s="7">
        <v>0.2</v>
      </c>
      <c r="BZ155" s="7">
        <v>0.2</v>
      </c>
    </row>
    <row r="156" spans="1:78" x14ac:dyDescent="0.25">
      <c r="A156" t="s">
        <v>1136</v>
      </c>
      <c r="B156">
        <v>2869</v>
      </c>
      <c r="C156">
        <v>2468</v>
      </c>
      <c r="D156">
        <v>247</v>
      </c>
      <c r="E156">
        <v>154</v>
      </c>
      <c r="F156">
        <v>479</v>
      </c>
      <c r="G156">
        <v>1417</v>
      </c>
      <c r="H156">
        <v>973</v>
      </c>
      <c r="I156">
        <v>921</v>
      </c>
      <c r="J156">
        <v>977</v>
      </c>
      <c r="K156">
        <v>550</v>
      </c>
      <c r="L156">
        <v>421</v>
      </c>
      <c r="M156">
        <v>541</v>
      </c>
      <c r="N156">
        <v>1948</v>
      </c>
      <c r="O156">
        <v>300</v>
      </c>
      <c r="P156">
        <v>80</v>
      </c>
      <c r="Q156">
        <v>412</v>
      </c>
      <c r="R156">
        <v>2457</v>
      </c>
      <c r="S156">
        <v>2107</v>
      </c>
      <c r="T156">
        <v>454</v>
      </c>
      <c r="U156">
        <v>276</v>
      </c>
      <c r="V156">
        <v>2191</v>
      </c>
      <c r="W156">
        <v>268</v>
      </c>
      <c r="X156">
        <v>407</v>
      </c>
      <c r="Y156">
        <v>334</v>
      </c>
      <c r="Z156">
        <v>2535</v>
      </c>
      <c r="AA156">
        <v>2864</v>
      </c>
      <c r="AB156">
        <v>2530</v>
      </c>
      <c r="AC156">
        <v>337</v>
      </c>
      <c r="AD156">
        <v>2318</v>
      </c>
      <c r="AE156">
        <v>191</v>
      </c>
      <c r="AF156">
        <v>2248</v>
      </c>
      <c r="AG156">
        <v>451</v>
      </c>
      <c r="AH156">
        <v>13</v>
      </c>
      <c r="AI156">
        <v>2301</v>
      </c>
      <c r="AJ156">
        <v>256</v>
      </c>
      <c r="AK156">
        <v>286</v>
      </c>
      <c r="AL156">
        <v>1247</v>
      </c>
      <c r="AM156">
        <v>1282</v>
      </c>
      <c r="AN156">
        <v>29</v>
      </c>
      <c r="AO156">
        <v>307</v>
      </c>
      <c r="AP156">
        <v>264</v>
      </c>
      <c r="AQ156">
        <v>271</v>
      </c>
      <c r="AR156">
        <v>214</v>
      </c>
      <c r="AS156">
        <v>168</v>
      </c>
      <c r="AT156">
        <v>287</v>
      </c>
      <c r="AU156">
        <v>179</v>
      </c>
      <c r="AV156">
        <v>246</v>
      </c>
      <c r="AW156">
        <v>72</v>
      </c>
      <c r="AX156">
        <v>170</v>
      </c>
      <c r="AY156">
        <v>251</v>
      </c>
      <c r="AZ156">
        <v>220</v>
      </c>
      <c r="BA156">
        <v>126</v>
      </c>
      <c r="BB156">
        <v>222</v>
      </c>
      <c r="BC156">
        <v>162</v>
      </c>
      <c r="BD156">
        <v>18</v>
      </c>
      <c r="BE156">
        <v>459</v>
      </c>
      <c r="BF156">
        <v>2410</v>
      </c>
      <c r="BG156">
        <v>1680</v>
      </c>
      <c r="BH156">
        <v>1189</v>
      </c>
      <c r="BI156">
        <v>697</v>
      </c>
      <c r="BJ156">
        <v>437</v>
      </c>
      <c r="BK156">
        <v>364</v>
      </c>
      <c r="BL156">
        <v>105</v>
      </c>
      <c r="BM156">
        <v>480</v>
      </c>
      <c r="BN156">
        <v>881</v>
      </c>
      <c r="BO156">
        <v>1018</v>
      </c>
      <c r="BP156">
        <v>490</v>
      </c>
      <c r="BQ156">
        <v>524</v>
      </c>
      <c r="BR156">
        <v>832</v>
      </c>
      <c r="BS156">
        <v>802</v>
      </c>
      <c r="BT156">
        <v>211</v>
      </c>
      <c r="BU156">
        <v>284</v>
      </c>
      <c r="BV156">
        <v>152</v>
      </c>
      <c r="BW156">
        <v>392</v>
      </c>
      <c r="BX156">
        <v>2007</v>
      </c>
      <c r="BY156">
        <v>2046</v>
      </c>
      <c r="BZ156">
        <v>1781</v>
      </c>
    </row>
    <row r="157" spans="1:78" x14ac:dyDescent="0.25">
      <c r="B157" s="7">
        <v>0.48</v>
      </c>
      <c r="C157" s="7">
        <v>0.49</v>
      </c>
      <c r="D157" s="7">
        <v>0.44</v>
      </c>
      <c r="E157" s="7">
        <v>0.43</v>
      </c>
      <c r="F157" s="7">
        <v>0.41</v>
      </c>
      <c r="G157" s="7">
        <v>0.46</v>
      </c>
      <c r="H157" s="7">
        <v>0.56999999999999995</v>
      </c>
      <c r="I157" s="7">
        <v>0.63</v>
      </c>
      <c r="J157" s="7">
        <v>0.52</v>
      </c>
      <c r="K157" s="7">
        <v>0.45</v>
      </c>
      <c r="L157" s="7">
        <v>0.3</v>
      </c>
      <c r="M157" s="7">
        <v>0.33</v>
      </c>
      <c r="N157" s="7">
        <v>0.56000000000000005</v>
      </c>
      <c r="O157" s="7">
        <v>0.47</v>
      </c>
      <c r="P157" s="7">
        <v>0.41</v>
      </c>
      <c r="Q157" s="7">
        <v>0.43</v>
      </c>
      <c r="R157" s="7">
        <v>0.49</v>
      </c>
      <c r="S157" s="7">
        <v>0.56999999999999995</v>
      </c>
      <c r="T157" s="7">
        <v>0.37</v>
      </c>
      <c r="U157" s="7">
        <v>0.28000000000000003</v>
      </c>
      <c r="V157" s="7">
        <v>0.49</v>
      </c>
      <c r="W157" s="7">
        <v>0.44</v>
      </c>
      <c r="X157" s="7">
        <v>0.47</v>
      </c>
      <c r="Y157" s="7">
        <v>0.47</v>
      </c>
      <c r="Z157" s="7">
        <v>0.48</v>
      </c>
      <c r="AA157" s="7">
        <v>0.48</v>
      </c>
      <c r="AB157" s="7">
        <v>0.48</v>
      </c>
      <c r="AC157" s="7">
        <v>0.47</v>
      </c>
      <c r="AD157" s="7">
        <v>0.5</v>
      </c>
      <c r="AE157" s="7">
        <v>0.36</v>
      </c>
      <c r="AF157" s="7">
        <v>0.48</v>
      </c>
      <c r="AG157" s="7">
        <v>0.49</v>
      </c>
      <c r="AH157" s="7">
        <v>0.33</v>
      </c>
      <c r="AI157" s="7">
        <v>0.53</v>
      </c>
      <c r="AJ157" s="7">
        <v>0.47</v>
      </c>
      <c r="AK157" s="7">
        <v>0.28999999999999998</v>
      </c>
      <c r="AL157" s="7">
        <v>0.53</v>
      </c>
      <c r="AM157" s="7">
        <v>0.45</v>
      </c>
      <c r="AN157" s="7">
        <v>0.49</v>
      </c>
      <c r="AO157" s="7">
        <v>0.44</v>
      </c>
      <c r="AP157" s="7">
        <v>0.45</v>
      </c>
      <c r="AQ157" s="7">
        <v>0.48</v>
      </c>
      <c r="AR157" s="7">
        <v>0.39</v>
      </c>
      <c r="AS157" s="7">
        <v>0.53</v>
      </c>
      <c r="AT157" s="7">
        <v>0.52</v>
      </c>
      <c r="AU157" s="7">
        <v>0.52</v>
      </c>
      <c r="AV157" s="7">
        <v>0.5</v>
      </c>
      <c r="AW157" s="7">
        <v>0.5</v>
      </c>
      <c r="AX157" s="7">
        <v>0.41</v>
      </c>
      <c r="AY157" s="7">
        <v>0.47</v>
      </c>
      <c r="AZ157" s="7">
        <v>0.53</v>
      </c>
      <c r="BA157" s="7">
        <v>0.43</v>
      </c>
      <c r="BB157" s="7">
        <v>0.5</v>
      </c>
      <c r="BC157" s="7">
        <v>0.52</v>
      </c>
      <c r="BD157" s="7">
        <v>0.69</v>
      </c>
      <c r="BE157" s="7">
        <v>0.51</v>
      </c>
      <c r="BF157" s="7">
        <v>0.47</v>
      </c>
      <c r="BG157" s="7">
        <v>0.51</v>
      </c>
      <c r="BH157" s="7">
        <v>0.44</v>
      </c>
      <c r="BI157" s="7">
        <v>0.54</v>
      </c>
      <c r="BJ157" s="7">
        <v>0.5</v>
      </c>
      <c r="BK157" s="7">
        <v>0.47</v>
      </c>
      <c r="BL157" s="7">
        <v>0.53</v>
      </c>
      <c r="BM157" s="7">
        <v>0.54</v>
      </c>
      <c r="BN157" s="7">
        <v>0.52</v>
      </c>
      <c r="BO157" s="7">
        <v>0.47</v>
      </c>
      <c r="BP157" s="7">
        <v>0.39</v>
      </c>
      <c r="BQ157" s="7">
        <v>0.52</v>
      </c>
      <c r="BR157" s="7">
        <v>0.53</v>
      </c>
      <c r="BS157" s="7">
        <v>0.53</v>
      </c>
      <c r="BT157" s="7">
        <v>0.47</v>
      </c>
      <c r="BU157" s="7">
        <v>0.53</v>
      </c>
      <c r="BV157" s="7">
        <v>0.51</v>
      </c>
      <c r="BW157" s="7">
        <v>0.52</v>
      </c>
      <c r="BX157" s="7">
        <v>0.5</v>
      </c>
      <c r="BY157" s="7">
        <v>0.51</v>
      </c>
      <c r="BZ157" s="7">
        <v>0.51</v>
      </c>
    </row>
    <row r="158" spans="1:78" x14ac:dyDescent="0.25">
      <c r="A158" t="s">
        <v>1137</v>
      </c>
    </row>
    <row r="159" spans="1:78" x14ac:dyDescent="0.25">
      <c r="A159" t="s">
        <v>92</v>
      </c>
      <c r="B159">
        <v>1007</v>
      </c>
      <c r="C159">
        <v>860</v>
      </c>
      <c r="D159">
        <v>95</v>
      </c>
      <c r="E159">
        <v>52</v>
      </c>
      <c r="F159">
        <v>139</v>
      </c>
      <c r="G159">
        <v>585</v>
      </c>
      <c r="H159">
        <v>284</v>
      </c>
      <c r="I159">
        <v>332</v>
      </c>
      <c r="J159">
        <v>341</v>
      </c>
      <c r="K159">
        <v>186</v>
      </c>
      <c r="L159">
        <v>148</v>
      </c>
      <c r="M159">
        <v>180</v>
      </c>
      <c r="N159">
        <v>708</v>
      </c>
      <c r="O159">
        <v>98</v>
      </c>
      <c r="P159">
        <v>21</v>
      </c>
      <c r="Q159">
        <v>164</v>
      </c>
      <c r="R159">
        <v>843</v>
      </c>
      <c r="S159">
        <v>765</v>
      </c>
      <c r="T159">
        <v>144</v>
      </c>
      <c r="U159">
        <v>89</v>
      </c>
      <c r="V159">
        <v>861</v>
      </c>
      <c r="W159">
        <v>75</v>
      </c>
      <c r="X159">
        <v>61</v>
      </c>
      <c r="Y159">
        <v>89</v>
      </c>
      <c r="Z159">
        <v>918</v>
      </c>
      <c r="AA159">
        <v>1006</v>
      </c>
      <c r="AB159">
        <v>917</v>
      </c>
      <c r="AC159">
        <v>149</v>
      </c>
      <c r="AD159">
        <v>816</v>
      </c>
      <c r="AE159">
        <v>36</v>
      </c>
      <c r="AF159">
        <v>771</v>
      </c>
      <c r="AG159">
        <v>204</v>
      </c>
      <c r="AH159">
        <v>11</v>
      </c>
      <c r="AI159">
        <v>899</v>
      </c>
      <c r="AJ159">
        <v>51</v>
      </c>
      <c r="AK159">
        <v>54</v>
      </c>
      <c r="AL159">
        <v>714</v>
      </c>
      <c r="AM159">
        <v>230</v>
      </c>
      <c r="AN159">
        <v>14</v>
      </c>
      <c r="AO159">
        <v>48</v>
      </c>
      <c r="AP159">
        <v>104</v>
      </c>
      <c r="AQ159">
        <v>133</v>
      </c>
      <c r="AR159">
        <v>38</v>
      </c>
      <c r="AS159">
        <v>53</v>
      </c>
      <c r="AT159">
        <v>115</v>
      </c>
      <c r="AU159">
        <v>70</v>
      </c>
      <c r="AV159">
        <v>56</v>
      </c>
      <c r="AW159">
        <v>28</v>
      </c>
      <c r="AX159">
        <v>67</v>
      </c>
      <c r="AY159">
        <v>99</v>
      </c>
      <c r="AZ159">
        <v>58</v>
      </c>
      <c r="BA159">
        <v>46</v>
      </c>
      <c r="BB159">
        <v>78</v>
      </c>
      <c r="BC159">
        <v>59</v>
      </c>
      <c r="BD159">
        <v>3</v>
      </c>
      <c r="BE159">
        <v>259</v>
      </c>
      <c r="BF159">
        <v>749</v>
      </c>
      <c r="BG159">
        <v>785</v>
      </c>
      <c r="BH159">
        <v>222</v>
      </c>
      <c r="BI159">
        <v>434</v>
      </c>
      <c r="BJ159">
        <v>199</v>
      </c>
      <c r="BK159">
        <v>101</v>
      </c>
      <c r="BL159">
        <v>44</v>
      </c>
      <c r="BM159">
        <v>571</v>
      </c>
      <c r="BN159">
        <v>396</v>
      </c>
      <c r="BO159">
        <v>40</v>
      </c>
      <c r="BP159">
        <v>1</v>
      </c>
      <c r="BQ159">
        <v>1007</v>
      </c>
      <c r="BR159">
        <v>753</v>
      </c>
      <c r="BS159">
        <v>795</v>
      </c>
      <c r="BT159">
        <v>42</v>
      </c>
      <c r="BU159">
        <v>240</v>
      </c>
      <c r="BV159">
        <v>296</v>
      </c>
      <c r="BW159">
        <v>756</v>
      </c>
      <c r="BX159">
        <v>666</v>
      </c>
      <c r="BY159">
        <v>692</v>
      </c>
      <c r="BZ159">
        <v>559</v>
      </c>
    </row>
    <row r="160" spans="1:78" x14ac:dyDescent="0.25">
      <c r="B160" s="7">
        <v>0.17</v>
      </c>
      <c r="C160" s="7">
        <v>0.17</v>
      </c>
      <c r="D160" s="7">
        <v>0.17</v>
      </c>
      <c r="E160" s="7">
        <v>0.15</v>
      </c>
      <c r="F160" s="7">
        <v>0.12</v>
      </c>
      <c r="G160" s="7">
        <v>0.19</v>
      </c>
      <c r="H160" s="7">
        <v>0.17</v>
      </c>
      <c r="I160" s="7">
        <v>0.23</v>
      </c>
      <c r="J160" s="7">
        <v>0.18</v>
      </c>
      <c r="K160" s="7">
        <v>0.15</v>
      </c>
      <c r="L160" s="7">
        <v>0.11</v>
      </c>
      <c r="M160" s="7">
        <v>0.11</v>
      </c>
      <c r="N160" s="7">
        <v>0.2</v>
      </c>
      <c r="O160" s="7">
        <v>0.15</v>
      </c>
      <c r="P160" s="7">
        <v>0.11</v>
      </c>
      <c r="Q160" s="7">
        <v>0.17</v>
      </c>
      <c r="R160" s="7">
        <v>0.17</v>
      </c>
      <c r="S160" s="7">
        <v>0.21</v>
      </c>
      <c r="T160" s="7">
        <v>0.12</v>
      </c>
      <c r="U160" s="7">
        <v>0.09</v>
      </c>
      <c r="V160" s="7">
        <v>0.19</v>
      </c>
      <c r="W160" s="7">
        <v>0.12</v>
      </c>
      <c r="X160" s="7">
        <v>7.0000000000000007E-2</v>
      </c>
      <c r="Y160" s="7">
        <v>0.12</v>
      </c>
      <c r="Z160" s="7">
        <v>0.17</v>
      </c>
      <c r="AA160" s="7">
        <v>0.17</v>
      </c>
      <c r="AB160" s="7">
        <v>0.17</v>
      </c>
      <c r="AC160" s="7">
        <v>0.21</v>
      </c>
      <c r="AD160" s="7">
        <v>0.17</v>
      </c>
      <c r="AE160" s="7">
        <v>7.0000000000000007E-2</v>
      </c>
      <c r="AF160" s="7">
        <v>0.16</v>
      </c>
      <c r="AG160" s="7">
        <v>0.22</v>
      </c>
      <c r="AH160" s="7">
        <v>0.27</v>
      </c>
      <c r="AI160" s="7">
        <v>0.21</v>
      </c>
      <c r="AJ160" s="7">
        <v>0.09</v>
      </c>
      <c r="AK160" s="7">
        <v>0.05</v>
      </c>
      <c r="AL160" s="7">
        <v>0.3</v>
      </c>
      <c r="AM160" s="7">
        <v>0.08</v>
      </c>
      <c r="AN160" s="7">
        <v>0.24</v>
      </c>
      <c r="AO160" s="7">
        <v>7.0000000000000007E-2</v>
      </c>
      <c r="AP160" s="7">
        <v>0.18</v>
      </c>
      <c r="AQ160" s="7">
        <v>0.24</v>
      </c>
      <c r="AR160" s="7">
        <v>7.0000000000000007E-2</v>
      </c>
      <c r="AS160" s="7">
        <v>0.17</v>
      </c>
      <c r="AT160" s="7">
        <v>0.21</v>
      </c>
      <c r="AU160" s="7">
        <v>0.2</v>
      </c>
      <c r="AV160" s="7">
        <v>0.11</v>
      </c>
      <c r="AW160" s="7">
        <v>0.2</v>
      </c>
      <c r="AX160" s="7">
        <v>0.16</v>
      </c>
      <c r="AY160" s="7">
        <v>0.19</v>
      </c>
      <c r="AZ160" s="7">
        <v>0.14000000000000001</v>
      </c>
      <c r="BA160" s="7">
        <v>0.16</v>
      </c>
      <c r="BB160" s="7">
        <v>0.18</v>
      </c>
      <c r="BC160" s="7">
        <v>0.19</v>
      </c>
      <c r="BD160" s="7">
        <v>0.11</v>
      </c>
      <c r="BE160" s="7">
        <v>0.28999999999999998</v>
      </c>
      <c r="BF160" s="7">
        <v>0.15</v>
      </c>
      <c r="BG160" s="7">
        <v>0.24</v>
      </c>
      <c r="BH160" s="7">
        <v>0.08</v>
      </c>
      <c r="BI160" s="7">
        <v>0.33</v>
      </c>
      <c r="BJ160" s="7">
        <v>0.23</v>
      </c>
      <c r="BK160" s="7">
        <v>0.13</v>
      </c>
      <c r="BL160" s="7">
        <v>0.22</v>
      </c>
      <c r="BM160" s="7">
        <v>0.65</v>
      </c>
      <c r="BN160" s="7">
        <v>0.24</v>
      </c>
      <c r="BO160" s="7">
        <v>0.02</v>
      </c>
      <c r="BP160">
        <v>0</v>
      </c>
      <c r="BQ160" s="7">
        <v>1</v>
      </c>
      <c r="BR160" s="7">
        <v>0.48</v>
      </c>
      <c r="BS160" s="7">
        <v>0.52</v>
      </c>
      <c r="BT160" s="7">
        <v>0.09</v>
      </c>
      <c r="BU160" s="7">
        <v>0.45</v>
      </c>
      <c r="BV160" s="7">
        <v>1</v>
      </c>
      <c r="BW160" s="7">
        <v>1</v>
      </c>
      <c r="BX160" s="7">
        <v>0.17</v>
      </c>
      <c r="BY160" s="7">
        <v>0.17</v>
      </c>
      <c r="BZ160" s="7">
        <v>0.16</v>
      </c>
    </row>
    <row r="161" spans="1:78" x14ac:dyDescent="0.25">
      <c r="A161" t="s">
        <v>93</v>
      </c>
      <c r="B161">
        <v>1572</v>
      </c>
      <c r="C161">
        <v>1352</v>
      </c>
      <c r="D161">
        <v>136</v>
      </c>
      <c r="E161">
        <v>83</v>
      </c>
      <c r="F161">
        <v>290</v>
      </c>
      <c r="G161">
        <v>927</v>
      </c>
      <c r="H161">
        <v>354</v>
      </c>
      <c r="I161">
        <v>522</v>
      </c>
      <c r="J161">
        <v>527</v>
      </c>
      <c r="K161">
        <v>291</v>
      </c>
      <c r="L161">
        <v>232</v>
      </c>
      <c r="M161">
        <v>274</v>
      </c>
      <c r="N161">
        <v>1108</v>
      </c>
      <c r="O161">
        <v>153</v>
      </c>
      <c r="P161">
        <v>37</v>
      </c>
      <c r="Q161">
        <v>214</v>
      </c>
      <c r="R161">
        <v>1358</v>
      </c>
      <c r="S161">
        <v>1150</v>
      </c>
      <c r="T161">
        <v>269</v>
      </c>
      <c r="U161">
        <v>138</v>
      </c>
      <c r="V161">
        <v>1361</v>
      </c>
      <c r="W161">
        <v>118</v>
      </c>
      <c r="X161">
        <v>79</v>
      </c>
      <c r="Y161">
        <v>155</v>
      </c>
      <c r="Z161">
        <v>1417</v>
      </c>
      <c r="AA161">
        <v>1570</v>
      </c>
      <c r="AB161">
        <v>1415</v>
      </c>
      <c r="AC161">
        <v>215</v>
      </c>
      <c r="AD161">
        <v>1287</v>
      </c>
      <c r="AE161">
        <v>60</v>
      </c>
      <c r="AF161">
        <v>1131</v>
      </c>
      <c r="AG161">
        <v>368</v>
      </c>
      <c r="AH161">
        <v>14</v>
      </c>
      <c r="AI161">
        <v>1328</v>
      </c>
      <c r="AJ161">
        <v>84</v>
      </c>
      <c r="AK161">
        <v>144</v>
      </c>
      <c r="AL161">
        <v>933</v>
      </c>
      <c r="AM161">
        <v>519</v>
      </c>
      <c r="AN161">
        <v>17</v>
      </c>
      <c r="AO161">
        <v>101</v>
      </c>
      <c r="AP161">
        <v>142</v>
      </c>
      <c r="AQ161">
        <v>154</v>
      </c>
      <c r="AR161">
        <v>85</v>
      </c>
      <c r="AS161">
        <v>83</v>
      </c>
      <c r="AT161">
        <v>190</v>
      </c>
      <c r="AU161">
        <v>107</v>
      </c>
      <c r="AV161">
        <v>97</v>
      </c>
      <c r="AW161">
        <v>37</v>
      </c>
      <c r="AX161">
        <v>99</v>
      </c>
      <c r="AY161">
        <v>164</v>
      </c>
      <c r="AZ161">
        <v>111</v>
      </c>
      <c r="BA161">
        <v>78</v>
      </c>
      <c r="BB161">
        <v>120</v>
      </c>
      <c r="BC161">
        <v>100</v>
      </c>
      <c r="BD161">
        <v>4</v>
      </c>
      <c r="BE161">
        <v>539</v>
      </c>
      <c r="BF161">
        <v>1032</v>
      </c>
      <c r="BG161">
        <v>1217</v>
      </c>
      <c r="BH161">
        <v>355</v>
      </c>
      <c r="BI161">
        <v>662</v>
      </c>
      <c r="BJ161">
        <v>306</v>
      </c>
      <c r="BK161">
        <v>168</v>
      </c>
      <c r="BL161">
        <v>60</v>
      </c>
      <c r="BM161">
        <v>747</v>
      </c>
      <c r="BN161">
        <v>713</v>
      </c>
      <c r="BO161">
        <v>103</v>
      </c>
      <c r="BP161">
        <v>9</v>
      </c>
      <c r="BQ161">
        <v>753</v>
      </c>
      <c r="BR161">
        <v>1572</v>
      </c>
      <c r="BS161">
        <v>1346</v>
      </c>
      <c r="BT161">
        <v>89</v>
      </c>
      <c r="BU161">
        <v>536</v>
      </c>
      <c r="BV161">
        <v>123</v>
      </c>
      <c r="BW161">
        <v>660</v>
      </c>
      <c r="BX161">
        <v>1033</v>
      </c>
      <c r="BY161">
        <v>1092</v>
      </c>
      <c r="BZ161">
        <v>889</v>
      </c>
    </row>
    <row r="162" spans="1:78" x14ac:dyDescent="0.25">
      <c r="B162" s="7">
        <v>0.26</v>
      </c>
      <c r="C162" s="7">
        <v>0.27</v>
      </c>
      <c r="D162" s="7">
        <v>0.24</v>
      </c>
      <c r="E162" s="7">
        <v>0.23</v>
      </c>
      <c r="F162" s="7">
        <v>0.25</v>
      </c>
      <c r="G162" s="7">
        <v>0.3</v>
      </c>
      <c r="H162" s="7">
        <v>0.21</v>
      </c>
      <c r="I162" s="7">
        <v>0.36</v>
      </c>
      <c r="J162" s="7">
        <v>0.28000000000000003</v>
      </c>
      <c r="K162" s="7">
        <v>0.24</v>
      </c>
      <c r="L162" s="7">
        <v>0.16</v>
      </c>
      <c r="M162" s="7">
        <v>0.17</v>
      </c>
      <c r="N162" s="7">
        <v>0.32</v>
      </c>
      <c r="O162" s="7">
        <v>0.24</v>
      </c>
      <c r="P162" s="7">
        <v>0.19</v>
      </c>
      <c r="Q162" s="7">
        <v>0.23</v>
      </c>
      <c r="R162" s="7">
        <v>0.27</v>
      </c>
      <c r="S162" s="7">
        <v>0.31</v>
      </c>
      <c r="T162" s="7">
        <v>0.22</v>
      </c>
      <c r="U162" s="7">
        <v>0.14000000000000001</v>
      </c>
      <c r="V162" s="7">
        <v>0.31</v>
      </c>
      <c r="W162" s="7">
        <v>0.19</v>
      </c>
      <c r="X162" s="7">
        <v>0.09</v>
      </c>
      <c r="Y162" s="7">
        <v>0.22</v>
      </c>
      <c r="Z162" s="7">
        <v>0.27</v>
      </c>
      <c r="AA162" s="7">
        <v>0.26</v>
      </c>
      <c r="AB162" s="7">
        <v>0.27</v>
      </c>
      <c r="AC162" s="7">
        <v>0.3</v>
      </c>
      <c r="AD162" s="7">
        <v>0.27</v>
      </c>
      <c r="AE162" s="7">
        <v>0.11</v>
      </c>
      <c r="AF162" s="7">
        <v>0.24</v>
      </c>
      <c r="AG162" s="7">
        <v>0.4</v>
      </c>
      <c r="AH162" s="7">
        <v>0.36</v>
      </c>
      <c r="AI162" s="7">
        <v>0.31</v>
      </c>
      <c r="AJ162" s="7">
        <v>0.15</v>
      </c>
      <c r="AK162" s="7">
        <v>0.15</v>
      </c>
      <c r="AL162" s="7">
        <v>0.39</v>
      </c>
      <c r="AM162" s="7">
        <v>0.18</v>
      </c>
      <c r="AN162" s="7">
        <v>0.28999999999999998</v>
      </c>
      <c r="AO162" s="7">
        <v>0.14000000000000001</v>
      </c>
      <c r="AP162" s="7">
        <v>0.24</v>
      </c>
      <c r="AQ162" s="7">
        <v>0.27</v>
      </c>
      <c r="AR162" s="7">
        <v>0.16</v>
      </c>
      <c r="AS162" s="7">
        <v>0.26</v>
      </c>
      <c r="AT162" s="7">
        <v>0.34</v>
      </c>
      <c r="AU162" s="7">
        <v>0.31</v>
      </c>
      <c r="AV162" s="7">
        <v>0.2</v>
      </c>
      <c r="AW162" s="7">
        <v>0.26</v>
      </c>
      <c r="AX162" s="7">
        <v>0.24</v>
      </c>
      <c r="AY162" s="7">
        <v>0.31</v>
      </c>
      <c r="AZ162" s="7">
        <v>0.27</v>
      </c>
      <c r="BA162" s="7">
        <v>0.27</v>
      </c>
      <c r="BB162" s="7">
        <v>0.27</v>
      </c>
      <c r="BC162" s="7">
        <v>0.32</v>
      </c>
      <c r="BD162" s="7">
        <v>0.16</v>
      </c>
      <c r="BE162" s="7">
        <v>0.6</v>
      </c>
      <c r="BF162" s="7">
        <v>0.2</v>
      </c>
      <c r="BG162" s="7">
        <v>0.37</v>
      </c>
      <c r="BH162" s="7">
        <v>0.13</v>
      </c>
      <c r="BI162" s="7">
        <v>0.51</v>
      </c>
      <c r="BJ162" s="7">
        <v>0.35</v>
      </c>
      <c r="BK162" s="7">
        <v>0.22</v>
      </c>
      <c r="BL162" s="7">
        <v>0.3</v>
      </c>
      <c r="BM162" s="7">
        <v>0.85</v>
      </c>
      <c r="BN162" s="7">
        <v>0.42</v>
      </c>
      <c r="BO162" s="7">
        <v>0.05</v>
      </c>
      <c r="BP162" s="7">
        <v>0.01</v>
      </c>
      <c r="BQ162" s="7">
        <v>0.75</v>
      </c>
      <c r="BR162" s="7">
        <v>1</v>
      </c>
      <c r="BS162" s="7">
        <v>0.88</v>
      </c>
      <c r="BT162" s="7">
        <v>0.2</v>
      </c>
      <c r="BU162" s="7">
        <v>1</v>
      </c>
      <c r="BV162" s="7">
        <v>0.42</v>
      </c>
      <c r="BW162" s="7">
        <v>0.87</v>
      </c>
      <c r="BX162" s="7">
        <v>0.26</v>
      </c>
      <c r="BY162" s="7">
        <v>0.27</v>
      </c>
      <c r="BZ162" s="7">
        <v>0.25</v>
      </c>
    </row>
    <row r="163" spans="1:78" x14ac:dyDescent="0.25">
      <c r="A163" t="s">
        <v>94</v>
      </c>
      <c r="B163">
        <v>1526</v>
      </c>
      <c r="C163">
        <v>1316</v>
      </c>
      <c r="D163">
        <v>123</v>
      </c>
      <c r="E163">
        <v>87</v>
      </c>
      <c r="F163">
        <v>265</v>
      </c>
      <c r="G163">
        <v>899</v>
      </c>
      <c r="H163">
        <v>362</v>
      </c>
      <c r="I163">
        <v>501</v>
      </c>
      <c r="J163">
        <v>536</v>
      </c>
      <c r="K163">
        <v>270</v>
      </c>
      <c r="L163">
        <v>219</v>
      </c>
      <c r="M163">
        <v>262</v>
      </c>
      <c r="N163">
        <v>1071</v>
      </c>
      <c r="O163">
        <v>153</v>
      </c>
      <c r="P163">
        <v>40</v>
      </c>
      <c r="Q163">
        <v>216</v>
      </c>
      <c r="R163">
        <v>1310</v>
      </c>
      <c r="S163">
        <v>1125</v>
      </c>
      <c r="T163">
        <v>255</v>
      </c>
      <c r="U163">
        <v>131</v>
      </c>
      <c r="V163">
        <v>1336</v>
      </c>
      <c r="W163">
        <v>108</v>
      </c>
      <c r="X163">
        <v>69</v>
      </c>
      <c r="Y163">
        <v>141</v>
      </c>
      <c r="Z163">
        <v>1385</v>
      </c>
      <c r="AA163">
        <v>1524</v>
      </c>
      <c r="AB163">
        <v>1384</v>
      </c>
      <c r="AC163">
        <v>221</v>
      </c>
      <c r="AD163">
        <v>1239</v>
      </c>
      <c r="AE163">
        <v>56</v>
      </c>
      <c r="AF163">
        <v>1127</v>
      </c>
      <c r="AG163">
        <v>337</v>
      </c>
      <c r="AH163">
        <v>13</v>
      </c>
      <c r="AI163">
        <v>1312</v>
      </c>
      <c r="AJ163">
        <v>79</v>
      </c>
      <c r="AK163">
        <v>119</v>
      </c>
      <c r="AL163">
        <v>931</v>
      </c>
      <c r="AM163">
        <v>485</v>
      </c>
      <c r="AN163">
        <v>22</v>
      </c>
      <c r="AO163">
        <v>87</v>
      </c>
      <c r="AP163">
        <v>152</v>
      </c>
      <c r="AQ163">
        <v>165</v>
      </c>
      <c r="AR163">
        <v>76</v>
      </c>
      <c r="AS163">
        <v>77</v>
      </c>
      <c r="AT163">
        <v>184</v>
      </c>
      <c r="AU163">
        <v>94</v>
      </c>
      <c r="AV163">
        <v>91</v>
      </c>
      <c r="AW163">
        <v>34</v>
      </c>
      <c r="AX163">
        <v>89</v>
      </c>
      <c r="AY163">
        <v>157</v>
      </c>
      <c r="AZ163">
        <v>103</v>
      </c>
      <c r="BA163">
        <v>82</v>
      </c>
      <c r="BB163">
        <v>126</v>
      </c>
      <c r="BC163">
        <v>95</v>
      </c>
      <c r="BD163">
        <v>3</v>
      </c>
      <c r="BE163">
        <v>476</v>
      </c>
      <c r="BF163">
        <v>1050</v>
      </c>
      <c r="BG163">
        <v>1161</v>
      </c>
      <c r="BH163">
        <v>365</v>
      </c>
      <c r="BI163">
        <v>618</v>
      </c>
      <c r="BJ163">
        <v>307</v>
      </c>
      <c r="BK163">
        <v>156</v>
      </c>
      <c r="BL163">
        <v>59</v>
      </c>
      <c r="BM163">
        <v>748</v>
      </c>
      <c r="BN163">
        <v>680</v>
      </c>
      <c r="BO163">
        <v>89</v>
      </c>
      <c r="BP163">
        <v>9</v>
      </c>
      <c r="BQ163">
        <v>795</v>
      </c>
      <c r="BR163">
        <v>1346</v>
      </c>
      <c r="BS163">
        <v>1526</v>
      </c>
      <c r="BT163">
        <v>84</v>
      </c>
      <c r="BU163">
        <v>461</v>
      </c>
      <c r="BV163">
        <v>84</v>
      </c>
      <c r="BW163">
        <v>756</v>
      </c>
      <c r="BX163">
        <v>1011</v>
      </c>
      <c r="BY163">
        <v>1068</v>
      </c>
      <c r="BZ163">
        <v>880</v>
      </c>
    </row>
    <row r="164" spans="1:78" x14ac:dyDescent="0.25">
      <c r="B164" s="7">
        <v>0.25</v>
      </c>
      <c r="C164" s="7">
        <v>0.26</v>
      </c>
      <c r="D164" s="7">
        <v>0.22</v>
      </c>
      <c r="E164" s="7">
        <v>0.25</v>
      </c>
      <c r="F164" s="7">
        <v>0.23</v>
      </c>
      <c r="G164" s="7">
        <v>0.28999999999999998</v>
      </c>
      <c r="H164" s="7">
        <v>0.21</v>
      </c>
      <c r="I164" s="7">
        <v>0.34</v>
      </c>
      <c r="J164" s="7">
        <v>0.28000000000000003</v>
      </c>
      <c r="K164" s="7">
        <v>0.22</v>
      </c>
      <c r="L164" s="7">
        <v>0.16</v>
      </c>
      <c r="M164" s="7">
        <v>0.16</v>
      </c>
      <c r="N164" s="7">
        <v>0.31</v>
      </c>
      <c r="O164" s="7">
        <v>0.24</v>
      </c>
      <c r="P164" s="7">
        <v>0.2</v>
      </c>
      <c r="Q164" s="7">
        <v>0.23</v>
      </c>
      <c r="R164" s="7">
        <v>0.26</v>
      </c>
      <c r="S164" s="7">
        <v>0.3</v>
      </c>
      <c r="T164" s="7">
        <v>0.21</v>
      </c>
      <c r="U164" s="7">
        <v>0.13</v>
      </c>
      <c r="V164" s="7">
        <v>0.3</v>
      </c>
      <c r="W164" s="7">
        <v>0.18</v>
      </c>
      <c r="X164" s="7">
        <v>0.08</v>
      </c>
      <c r="Y164" s="7">
        <v>0.2</v>
      </c>
      <c r="Z164" s="7">
        <v>0.26</v>
      </c>
      <c r="AA164" s="7">
        <v>0.26</v>
      </c>
      <c r="AB164" s="7">
        <v>0.26</v>
      </c>
      <c r="AC164" s="7">
        <v>0.31</v>
      </c>
      <c r="AD164" s="7">
        <v>0.26</v>
      </c>
      <c r="AE164" s="7">
        <v>0.11</v>
      </c>
      <c r="AF164" s="7">
        <v>0.24</v>
      </c>
      <c r="AG164" s="7">
        <v>0.37</v>
      </c>
      <c r="AH164" s="7">
        <v>0.33</v>
      </c>
      <c r="AI164" s="7">
        <v>0.3</v>
      </c>
      <c r="AJ164" s="7">
        <v>0.14000000000000001</v>
      </c>
      <c r="AK164" s="7">
        <v>0.12</v>
      </c>
      <c r="AL164" s="7">
        <v>0.39</v>
      </c>
      <c r="AM164" s="7">
        <v>0.17</v>
      </c>
      <c r="AN164" s="7">
        <v>0.37</v>
      </c>
      <c r="AO164" s="7">
        <v>0.12</v>
      </c>
      <c r="AP164" s="7">
        <v>0.26</v>
      </c>
      <c r="AQ164" s="7">
        <v>0.28999999999999998</v>
      </c>
      <c r="AR164" s="7">
        <v>0.14000000000000001</v>
      </c>
      <c r="AS164" s="7">
        <v>0.24</v>
      </c>
      <c r="AT164" s="7">
        <v>0.33</v>
      </c>
      <c r="AU164" s="7">
        <v>0.27</v>
      </c>
      <c r="AV164" s="7">
        <v>0.18</v>
      </c>
      <c r="AW164" s="7">
        <v>0.24</v>
      </c>
      <c r="AX164" s="7">
        <v>0.22</v>
      </c>
      <c r="AY164" s="7">
        <v>0.28999999999999998</v>
      </c>
      <c r="AZ164" s="7">
        <v>0.25</v>
      </c>
      <c r="BA164" s="7">
        <v>0.28000000000000003</v>
      </c>
      <c r="BB164" s="7">
        <v>0.28999999999999998</v>
      </c>
      <c r="BC164" s="7">
        <v>0.3</v>
      </c>
      <c r="BD164" s="7">
        <v>0.1</v>
      </c>
      <c r="BE164" s="7">
        <v>0.53</v>
      </c>
      <c r="BF164" s="7">
        <v>0.21</v>
      </c>
      <c r="BG164" s="7">
        <v>0.35</v>
      </c>
      <c r="BH164" s="7">
        <v>0.14000000000000001</v>
      </c>
      <c r="BI164" s="7">
        <v>0.47</v>
      </c>
      <c r="BJ164" s="7">
        <v>0.35</v>
      </c>
      <c r="BK164" s="7">
        <v>0.2</v>
      </c>
      <c r="BL164" s="7">
        <v>0.3</v>
      </c>
      <c r="BM164" s="7">
        <v>0.85</v>
      </c>
      <c r="BN164" s="7">
        <v>0.4</v>
      </c>
      <c r="BO164" s="7">
        <v>0.04</v>
      </c>
      <c r="BP164" s="7">
        <v>0.01</v>
      </c>
      <c r="BQ164" s="7">
        <v>0.79</v>
      </c>
      <c r="BR164" s="7">
        <v>0.86</v>
      </c>
      <c r="BS164" s="7">
        <v>1</v>
      </c>
      <c r="BT164" s="7">
        <v>0.19</v>
      </c>
      <c r="BU164" s="7">
        <v>0.86</v>
      </c>
      <c r="BV164" s="7">
        <v>0.28000000000000003</v>
      </c>
      <c r="BW164" s="7">
        <v>1</v>
      </c>
      <c r="BX164" s="7">
        <v>0.25</v>
      </c>
      <c r="BY164" s="7">
        <v>0.27</v>
      </c>
      <c r="BZ164" s="7">
        <v>0.25</v>
      </c>
    </row>
    <row r="165" spans="1:78" x14ac:dyDescent="0.25">
      <c r="A165" t="s">
        <v>1138</v>
      </c>
      <c r="B165">
        <v>1049</v>
      </c>
      <c r="C165">
        <v>894</v>
      </c>
      <c r="D165">
        <v>93</v>
      </c>
      <c r="E165">
        <v>62</v>
      </c>
      <c r="F165">
        <v>181</v>
      </c>
      <c r="G165">
        <v>623</v>
      </c>
      <c r="H165">
        <v>246</v>
      </c>
      <c r="I165">
        <v>347</v>
      </c>
      <c r="J165">
        <v>341</v>
      </c>
      <c r="K165">
        <v>202</v>
      </c>
      <c r="L165">
        <v>159</v>
      </c>
      <c r="M165">
        <v>187</v>
      </c>
      <c r="N165">
        <v>724</v>
      </c>
      <c r="O165">
        <v>110</v>
      </c>
      <c r="P165">
        <v>28</v>
      </c>
      <c r="Q165">
        <v>158</v>
      </c>
      <c r="R165">
        <v>892</v>
      </c>
      <c r="S165">
        <v>778</v>
      </c>
      <c r="T165">
        <v>172</v>
      </c>
      <c r="U165">
        <v>88</v>
      </c>
      <c r="V165">
        <v>896</v>
      </c>
      <c r="W165">
        <v>82</v>
      </c>
      <c r="X165">
        <v>64</v>
      </c>
      <c r="Y165">
        <v>101</v>
      </c>
      <c r="Z165">
        <v>948</v>
      </c>
      <c r="AA165">
        <v>1049</v>
      </c>
      <c r="AB165">
        <v>948</v>
      </c>
      <c r="AC165">
        <v>146</v>
      </c>
      <c r="AD165">
        <v>866</v>
      </c>
      <c r="AE165">
        <v>32</v>
      </c>
      <c r="AF165">
        <v>873</v>
      </c>
      <c r="AG165">
        <v>148</v>
      </c>
      <c r="AH165">
        <v>5</v>
      </c>
      <c r="AI165">
        <v>886</v>
      </c>
      <c r="AJ165">
        <v>67</v>
      </c>
      <c r="AK165">
        <v>80</v>
      </c>
      <c r="AL165">
        <v>593</v>
      </c>
      <c r="AM165">
        <v>380</v>
      </c>
      <c r="AN165">
        <v>14</v>
      </c>
      <c r="AO165">
        <v>61</v>
      </c>
      <c r="AP165">
        <v>90</v>
      </c>
      <c r="AQ165">
        <v>98</v>
      </c>
      <c r="AR165">
        <v>68</v>
      </c>
      <c r="AS165">
        <v>63</v>
      </c>
      <c r="AT165">
        <v>124</v>
      </c>
      <c r="AU165">
        <v>69</v>
      </c>
      <c r="AV165">
        <v>67</v>
      </c>
      <c r="AW165">
        <v>27</v>
      </c>
      <c r="AX165">
        <v>67</v>
      </c>
      <c r="AY165">
        <v>99</v>
      </c>
      <c r="AZ165">
        <v>76</v>
      </c>
      <c r="BA165">
        <v>55</v>
      </c>
      <c r="BB165">
        <v>76</v>
      </c>
      <c r="BC165">
        <v>68</v>
      </c>
      <c r="BD165">
        <v>3</v>
      </c>
      <c r="BE165">
        <v>17</v>
      </c>
      <c r="BF165">
        <v>1032</v>
      </c>
      <c r="BG165">
        <v>694</v>
      </c>
      <c r="BH165">
        <v>355</v>
      </c>
      <c r="BI165">
        <v>310</v>
      </c>
      <c r="BJ165">
        <v>212</v>
      </c>
      <c r="BK165">
        <v>121</v>
      </c>
      <c r="BL165">
        <v>33</v>
      </c>
      <c r="BM165">
        <v>443</v>
      </c>
      <c r="BN165">
        <v>512</v>
      </c>
      <c r="BO165">
        <v>87</v>
      </c>
      <c r="BP165">
        <v>8</v>
      </c>
      <c r="BQ165">
        <v>523</v>
      </c>
      <c r="BR165">
        <v>1049</v>
      </c>
      <c r="BS165">
        <v>899</v>
      </c>
      <c r="BT165">
        <v>3</v>
      </c>
      <c r="BU165">
        <v>14</v>
      </c>
      <c r="BV165">
        <v>89</v>
      </c>
      <c r="BW165">
        <v>457</v>
      </c>
      <c r="BX165">
        <v>700</v>
      </c>
      <c r="BY165">
        <v>731</v>
      </c>
      <c r="BZ165">
        <v>593</v>
      </c>
    </row>
    <row r="166" spans="1:78" x14ac:dyDescent="0.25">
      <c r="B166" s="7">
        <v>0.18</v>
      </c>
      <c r="C166" s="7">
        <v>0.18</v>
      </c>
      <c r="D166" s="7">
        <v>0.17</v>
      </c>
      <c r="E166" s="7">
        <v>0.18</v>
      </c>
      <c r="F166" s="7">
        <v>0.15</v>
      </c>
      <c r="G166" s="7">
        <v>0.2</v>
      </c>
      <c r="H166" s="7">
        <v>0.14000000000000001</v>
      </c>
      <c r="I166" s="7">
        <v>0.24</v>
      </c>
      <c r="J166" s="7">
        <v>0.18</v>
      </c>
      <c r="K166" s="7">
        <v>0.16</v>
      </c>
      <c r="L166" s="7">
        <v>0.11</v>
      </c>
      <c r="M166" s="7">
        <v>0.11</v>
      </c>
      <c r="N166" s="7">
        <v>0.21</v>
      </c>
      <c r="O166" s="7">
        <v>0.17</v>
      </c>
      <c r="P166" s="7">
        <v>0.14000000000000001</v>
      </c>
      <c r="Q166" s="7">
        <v>0.17</v>
      </c>
      <c r="R166" s="7">
        <v>0.18</v>
      </c>
      <c r="S166" s="7">
        <v>0.21</v>
      </c>
      <c r="T166" s="7">
        <v>0.14000000000000001</v>
      </c>
      <c r="U166" s="7">
        <v>0.09</v>
      </c>
      <c r="V166" s="7">
        <v>0.2</v>
      </c>
      <c r="W166" s="7">
        <v>0.14000000000000001</v>
      </c>
      <c r="X166" s="7">
        <v>7.0000000000000007E-2</v>
      </c>
      <c r="Y166" s="7">
        <v>0.14000000000000001</v>
      </c>
      <c r="Z166" s="7">
        <v>0.18</v>
      </c>
      <c r="AA166" s="7">
        <v>0.18</v>
      </c>
      <c r="AB166" s="7">
        <v>0.18</v>
      </c>
      <c r="AC166" s="7">
        <v>0.2</v>
      </c>
      <c r="AD166" s="7">
        <v>0.18</v>
      </c>
      <c r="AE166" s="7">
        <v>0.06</v>
      </c>
      <c r="AF166" s="7">
        <v>0.19</v>
      </c>
      <c r="AG166" s="7">
        <v>0.16</v>
      </c>
      <c r="AH166" s="7">
        <v>0.13</v>
      </c>
      <c r="AI166" s="7">
        <v>0.2</v>
      </c>
      <c r="AJ166" s="7">
        <v>0.12</v>
      </c>
      <c r="AK166" s="7">
        <v>0.08</v>
      </c>
      <c r="AL166" s="7">
        <v>0.25</v>
      </c>
      <c r="AM166" s="7">
        <v>0.13</v>
      </c>
      <c r="AN166" s="7">
        <v>0.24</v>
      </c>
      <c r="AO166" s="7">
        <v>0.09</v>
      </c>
      <c r="AP166" s="7">
        <v>0.15</v>
      </c>
      <c r="AQ166" s="7">
        <v>0.17</v>
      </c>
      <c r="AR166" s="7">
        <v>0.12</v>
      </c>
      <c r="AS166" s="7">
        <v>0.2</v>
      </c>
      <c r="AT166" s="7">
        <v>0.22</v>
      </c>
      <c r="AU166" s="7">
        <v>0.2</v>
      </c>
      <c r="AV166" s="7">
        <v>0.14000000000000001</v>
      </c>
      <c r="AW166" s="7">
        <v>0.19</v>
      </c>
      <c r="AX166" s="7">
        <v>0.16</v>
      </c>
      <c r="AY166" s="7">
        <v>0.19</v>
      </c>
      <c r="AZ166" s="7">
        <v>0.18</v>
      </c>
      <c r="BA166" s="7">
        <v>0.19</v>
      </c>
      <c r="BB166" s="7">
        <v>0.17</v>
      </c>
      <c r="BC166" s="7">
        <v>0.22</v>
      </c>
      <c r="BD166" s="7">
        <v>0.1</v>
      </c>
      <c r="BE166" s="7">
        <v>0.02</v>
      </c>
      <c r="BF166" s="7">
        <v>0.2</v>
      </c>
      <c r="BG166" s="7">
        <v>0.21</v>
      </c>
      <c r="BH166" s="7">
        <v>0.13</v>
      </c>
      <c r="BI166" s="7">
        <v>0.24</v>
      </c>
      <c r="BJ166" s="7">
        <v>0.24</v>
      </c>
      <c r="BK166" s="7">
        <v>0.16</v>
      </c>
      <c r="BL166" s="7">
        <v>0.16</v>
      </c>
      <c r="BM166" s="7">
        <v>0.5</v>
      </c>
      <c r="BN166" s="7">
        <v>0.3</v>
      </c>
      <c r="BO166" s="7">
        <v>0.04</v>
      </c>
      <c r="BP166" s="7">
        <v>0.01</v>
      </c>
      <c r="BQ166" s="7">
        <v>0.52</v>
      </c>
      <c r="BR166" s="7">
        <v>0.67</v>
      </c>
      <c r="BS166" s="7">
        <v>0.59</v>
      </c>
      <c r="BT166" s="7">
        <v>0.01</v>
      </c>
      <c r="BU166" s="7">
        <v>0.03</v>
      </c>
      <c r="BV166" s="7">
        <v>0.3</v>
      </c>
      <c r="BW166" s="7">
        <v>0.6</v>
      </c>
      <c r="BX166" s="7">
        <v>0.18</v>
      </c>
      <c r="BY166" s="7">
        <v>0.18</v>
      </c>
      <c r="BZ166" s="7">
        <v>0.17</v>
      </c>
    </row>
    <row r="167" spans="1:78" x14ac:dyDescent="0.25">
      <c r="A167" t="s">
        <v>1139</v>
      </c>
      <c r="B167">
        <v>1000</v>
      </c>
      <c r="C167">
        <v>862</v>
      </c>
      <c r="D167">
        <v>76</v>
      </c>
      <c r="E167">
        <v>62</v>
      </c>
      <c r="F167">
        <v>201</v>
      </c>
      <c r="G167">
        <v>575</v>
      </c>
      <c r="H167">
        <v>224</v>
      </c>
      <c r="I167">
        <v>312</v>
      </c>
      <c r="J167">
        <v>343</v>
      </c>
      <c r="K167">
        <v>187</v>
      </c>
      <c r="L167">
        <v>158</v>
      </c>
      <c r="M167">
        <v>181</v>
      </c>
      <c r="N167">
        <v>686</v>
      </c>
      <c r="O167">
        <v>106</v>
      </c>
      <c r="P167">
        <v>27</v>
      </c>
      <c r="Q167">
        <v>140</v>
      </c>
      <c r="R167">
        <v>860</v>
      </c>
      <c r="S167">
        <v>709</v>
      </c>
      <c r="T167">
        <v>192</v>
      </c>
      <c r="U167">
        <v>88</v>
      </c>
      <c r="V167">
        <v>865</v>
      </c>
      <c r="W167">
        <v>79</v>
      </c>
      <c r="X167">
        <v>50</v>
      </c>
      <c r="Y167">
        <v>76</v>
      </c>
      <c r="Z167">
        <v>924</v>
      </c>
      <c r="AA167">
        <v>999</v>
      </c>
      <c r="AB167">
        <v>922</v>
      </c>
      <c r="AC167">
        <v>139</v>
      </c>
      <c r="AD167">
        <v>817</v>
      </c>
      <c r="AE167">
        <v>36</v>
      </c>
      <c r="AF167">
        <v>719</v>
      </c>
      <c r="AG167">
        <v>231</v>
      </c>
      <c r="AH167">
        <v>12</v>
      </c>
      <c r="AI167">
        <v>832</v>
      </c>
      <c r="AJ167">
        <v>51</v>
      </c>
      <c r="AK167">
        <v>102</v>
      </c>
      <c r="AL167">
        <v>523</v>
      </c>
      <c r="AM167">
        <v>389</v>
      </c>
      <c r="AN167">
        <v>13</v>
      </c>
      <c r="AO167">
        <v>75</v>
      </c>
      <c r="AP167">
        <v>93</v>
      </c>
      <c r="AQ167">
        <v>96</v>
      </c>
      <c r="AR167">
        <v>54</v>
      </c>
      <c r="AS167">
        <v>55</v>
      </c>
      <c r="AT167">
        <v>126</v>
      </c>
      <c r="AU167">
        <v>56</v>
      </c>
      <c r="AV167">
        <v>65</v>
      </c>
      <c r="AW167">
        <v>17</v>
      </c>
      <c r="AX167">
        <v>59</v>
      </c>
      <c r="AY167">
        <v>104</v>
      </c>
      <c r="AZ167">
        <v>73</v>
      </c>
      <c r="BA167">
        <v>58</v>
      </c>
      <c r="BB167">
        <v>79</v>
      </c>
      <c r="BC167">
        <v>64</v>
      </c>
      <c r="BD167">
        <v>1</v>
      </c>
      <c r="BE167">
        <v>352</v>
      </c>
      <c r="BF167">
        <v>648</v>
      </c>
      <c r="BG167">
        <v>746</v>
      </c>
      <c r="BH167">
        <v>254</v>
      </c>
      <c r="BI167">
        <v>385</v>
      </c>
      <c r="BJ167">
        <v>201</v>
      </c>
      <c r="BK167">
        <v>107</v>
      </c>
      <c r="BL167">
        <v>35</v>
      </c>
      <c r="BM167">
        <v>386</v>
      </c>
      <c r="BN167">
        <v>527</v>
      </c>
      <c r="BO167">
        <v>78</v>
      </c>
      <c r="BP167">
        <v>9</v>
      </c>
      <c r="BQ167">
        <v>269</v>
      </c>
      <c r="BR167">
        <v>905</v>
      </c>
      <c r="BS167">
        <v>1000</v>
      </c>
      <c r="BT167">
        <v>76</v>
      </c>
      <c r="BU167">
        <v>340</v>
      </c>
      <c r="BV167">
        <v>39</v>
      </c>
      <c r="BW167">
        <v>231</v>
      </c>
      <c r="BX167">
        <v>677</v>
      </c>
      <c r="BY167">
        <v>711</v>
      </c>
      <c r="BZ167">
        <v>600</v>
      </c>
    </row>
    <row r="168" spans="1:78" x14ac:dyDescent="0.25">
      <c r="B168" s="7">
        <v>0.17</v>
      </c>
      <c r="C168" s="7">
        <v>0.17</v>
      </c>
      <c r="D168" s="7">
        <v>0.14000000000000001</v>
      </c>
      <c r="E168" s="7">
        <v>0.17</v>
      </c>
      <c r="F168" s="7">
        <v>0.17</v>
      </c>
      <c r="G168" s="7">
        <v>0.19</v>
      </c>
      <c r="H168" s="7">
        <v>0.13</v>
      </c>
      <c r="I168" s="7">
        <v>0.21</v>
      </c>
      <c r="J168" s="7">
        <v>0.18</v>
      </c>
      <c r="K168" s="7">
        <v>0.15</v>
      </c>
      <c r="L168" s="7">
        <v>0.11</v>
      </c>
      <c r="M168" s="7">
        <v>0.11</v>
      </c>
      <c r="N168" s="7">
        <v>0.2</v>
      </c>
      <c r="O168" s="7">
        <v>0.17</v>
      </c>
      <c r="P168" s="7">
        <v>0.14000000000000001</v>
      </c>
      <c r="Q168" s="7">
        <v>0.15</v>
      </c>
      <c r="R168" s="7">
        <v>0.17</v>
      </c>
      <c r="S168" s="7">
        <v>0.19</v>
      </c>
      <c r="T168" s="7">
        <v>0.16</v>
      </c>
      <c r="U168" s="7">
        <v>0.09</v>
      </c>
      <c r="V168" s="7">
        <v>0.19</v>
      </c>
      <c r="W168" s="7">
        <v>0.13</v>
      </c>
      <c r="X168" s="7">
        <v>0.06</v>
      </c>
      <c r="Y168" s="7">
        <v>0.11</v>
      </c>
      <c r="Z168" s="7">
        <v>0.18</v>
      </c>
      <c r="AA168" s="7">
        <v>0.17</v>
      </c>
      <c r="AB168" s="7">
        <v>0.18</v>
      </c>
      <c r="AC168" s="7">
        <v>0.19</v>
      </c>
      <c r="AD168" s="7">
        <v>0.17</v>
      </c>
      <c r="AE168" s="7">
        <v>7.0000000000000007E-2</v>
      </c>
      <c r="AF168" s="7">
        <v>0.15</v>
      </c>
      <c r="AG168" s="7">
        <v>0.25</v>
      </c>
      <c r="AH168" s="7">
        <v>0.3</v>
      </c>
      <c r="AI168" s="7">
        <v>0.19</v>
      </c>
      <c r="AJ168" s="7">
        <v>0.09</v>
      </c>
      <c r="AK168" s="7">
        <v>0.1</v>
      </c>
      <c r="AL168" s="7">
        <v>0.22</v>
      </c>
      <c r="AM168" s="7">
        <v>0.14000000000000001</v>
      </c>
      <c r="AN168" s="7">
        <v>0.22</v>
      </c>
      <c r="AO168" s="7">
        <v>0.11</v>
      </c>
      <c r="AP168" s="7">
        <v>0.16</v>
      </c>
      <c r="AQ168" s="7">
        <v>0.17</v>
      </c>
      <c r="AR168" s="7">
        <v>0.1</v>
      </c>
      <c r="AS168" s="7">
        <v>0.17</v>
      </c>
      <c r="AT168" s="7">
        <v>0.23</v>
      </c>
      <c r="AU168" s="7">
        <v>0.16</v>
      </c>
      <c r="AV168" s="7">
        <v>0.13</v>
      </c>
      <c r="AW168" s="7">
        <v>0.12</v>
      </c>
      <c r="AX168" s="7">
        <v>0.14000000000000001</v>
      </c>
      <c r="AY168" s="7">
        <v>0.2</v>
      </c>
      <c r="AZ168" s="7">
        <v>0.18</v>
      </c>
      <c r="BA168" s="7">
        <v>0.2</v>
      </c>
      <c r="BB168" s="7">
        <v>0.18</v>
      </c>
      <c r="BC168" s="7">
        <v>0.2</v>
      </c>
      <c r="BD168" s="7">
        <v>0.04</v>
      </c>
      <c r="BE168" s="7">
        <v>0.39</v>
      </c>
      <c r="BF168" s="7">
        <v>0.13</v>
      </c>
      <c r="BG168" s="7">
        <v>0.23</v>
      </c>
      <c r="BH168" s="7">
        <v>0.09</v>
      </c>
      <c r="BI168" s="7">
        <v>0.3</v>
      </c>
      <c r="BJ168" s="7">
        <v>0.23</v>
      </c>
      <c r="BK168" s="7">
        <v>0.14000000000000001</v>
      </c>
      <c r="BL168" s="7">
        <v>0.18</v>
      </c>
      <c r="BM168" s="7">
        <v>0.44</v>
      </c>
      <c r="BN168" s="7">
        <v>0.31</v>
      </c>
      <c r="BO168" s="7">
        <v>0.04</v>
      </c>
      <c r="BP168" s="7">
        <v>0.01</v>
      </c>
      <c r="BQ168" s="7">
        <v>0.27</v>
      </c>
      <c r="BR168" s="7">
        <v>0.57999999999999996</v>
      </c>
      <c r="BS168" s="7">
        <v>0.66</v>
      </c>
      <c r="BT168" s="7">
        <v>0.17</v>
      </c>
      <c r="BU168" s="7">
        <v>0.63</v>
      </c>
      <c r="BV168" s="7">
        <v>0.13</v>
      </c>
      <c r="BW168" s="7">
        <v>0.3</v>
      </c>
      <c r="BX168" s="7">
        <v>0.17</v>
      </c>
      <c r="BY168" s="7">
        <v>0.18</v>
      </c>
      <c r="BZ168" s="7">
        <v>0.17</v>
      </c>
    </row>
    <row r="169" spans="1:78" x14ac:dyDescent="0.25">
      <c r="A169" t="s">
        <v>1140</v>
      </c>
    </row>
    <row r="170" spans="1:78" x14ac:dyDescent="0.25">
      <c r="A170" t="s">
        <v>99</v>
      </c>
      <c r="B170">
        <v>4001</v>
      </c>
      <c r="C170">
        <v>3375</v>
      </c>
      <c r="D170">
        <v>374</v>
      </c>
      <c r="E170">
        <v>252</v>
      </c>
      <c r="F170">
        <v>787</v>
      </c>
      <c r="G170">
        <v>1968</v>
      </c>
      <c r="H170">
        <v>1246</v>
      </c>
      <c r="I170">
        <v>913</v>
      </c>
      <c r="J170">
        <v>1245</v>
      </c>
      <c r="K170">
        <v>823</v>
      </c>
      <c r="L170">
        <v>1021</v>
      </c>
      <c r="M170">
        <v>1162</v>
      </c>
      <c r="N170">
        <v>2285</v>
      </c>
      <c r="O170">
        <v>408</v>
      </c>
      <c r="P170">
        <v>145</v>
      </c>
      <c r="Q170">
        <v>681</v>
      </c>
      <c r="R170">
        <v>3319</v>
      </c>
      <c r="S170">
        <v>2398</v>
      </c>
      <c r="T170">
        <v>836</v>
      </c>
      <c r="U170">
        <v>701</v>
      </c>
      <c r="V170">
        <v>2873</v>
      </c>
      <c r="W170">
        <v>418</v>
      </c>
      <c r="X170">
        <v>680</v>
      </c>
      <c r="Y170">
        <v>479</v>
      </c>
      <c r="Z170">
        <v>3522</v>
      </c>
      <c r="AA170">
        <v>3992</v>
      </c>
      <c r="AB170">
        <v>3513</v>
      </c>
      <c r="AC170">
        <v>469</v>
      </c>
      <c r="AD170">
        <v>3193</v>
      </c>
      <c r="AE170">
        <v>301</v>
      </c>
      <c r="AF170">
        <v>3123</v>
      </c>
      <c r="AG170">
        <v>655</v>
      </c>
      <c r="AH170">
        <v>28</v>
      </c>
      <c r="AI170">
        <v>2930</v>
      </c>
      <c r="AJ170">
        <v>363</v>
      </c>
      <c r="AK170">
        <v>649</v>
      </c>
      <c r="AL170">
        <v>1626</v>
      </c>
      <c r="AM170">
        <v>1889</v>
      </c>
      <c r="AN170">
        <v>48</v>
      </c>
      <c r="AO170">
        <v>427</v>
      </c>
      <c r="AP170">
        <v>398</v>
      </c>
      <c r="AQ170">
        <v>390</v>
      </c>
      <c r="AR170">
        <v>340</v>
      </c>
      <c r="AS170">
        <v>221</v>
      </c>
      <c r="AT170">
        <v>369</v>
      </c>
      <c r="AU170">
        <v>241</v>
      </c>
      <c r="AV170">
        <v>350</v>
      </c>
      <c r="AW170">
        <v>88</v>
      </c>
      <c r="AX170">
        <v>281</v>
      </c>
      <c r="AY170">
        <v>327</v>
      </c>
      <c r="AZ170">
        <v>268</v>
      </c>
      <c r="BA170">
        <v>207</v>
      </c>
      <c r="BB170">
        <v>298</v>
      </c>
      <c r="BC170">
        <v>207</v>
      </c>
      <c r="BD170">
        <v>17</v>
      </c>
      <c r="BE170">
        <v>604</v>
      </c>
      <c r="BF170">
        <v>3397</v>
      </c>
      <c r="BG170">
        <v>2186</v>
      </c>
      <c r="BH170">
        <v>1814</v>
      </c>
      <c r="BI170">
        <v>819</v>
      </c>
      <c r="BJ170">
        <v>608</v>
      </c>
      <c r="BK170">
        <v>524</v>
      </c>
      <c r="BL170">
        <v>138</v>
      </c>
      <c r="BM170">
        <v>534</v>
      </c>
      <c r="BN170">
        <v>1170</v>
      </c>
      <c r="BO170">
        <v>1494</v>
      </c>
      <c r="BP170">
        <v>803</v>
      </c>
      <c r="BQ170">
        <v>666</v>
      </c>
      <c r="BR170">
        <v>1033</v>
      </c>
      <c r="BS170">
        <v>1011</v>
      </c>
      <c r="BT170">
        <v>323</v>
      </c>
      <c r="BU170">
        <v>343</v>
      </c>
      <c r="BV170">
        <v>199</v>
      </c>
      <c r="BW170">
        <v>495</v>
      </c>
      <c r="BX170">
        <v>4001</v>
      </c>
      <c r="BY170">
        <v>3601</v>
      </c>
      <c r="BZ170">
        <v>3312</v>
      </c>
    </row>
    <row r="171" spans="1:78" x14ac:dyDescent="0.25">
      <c r="B171" s="7">
        <v>0.67</v>
      </c>
      <c r="C171" s="7">
        <v>0.67</v>
      </c>
      <c r="D171" s="7">
        <v>0.67</v>
      </c>
      <c r="E171" s="7">
        <v>0.71</v>
      </c>
      <c r="F171" s="7">
        <v>0.67</v>
      </c>
      <c r="G171" s="7">
        <v>0.63</v>
      </c>
      <c r="H171" s="7">
        <v>0.73</v>
      </c>
      <c r="I171" s="7">
        <v>0.63</v>
      </c>
      <c r="J171" s="7">
        <v>0.66</v>
      </c>
      <c r="K171" s="7">
        <v>0.67</v>
      </c>
      <c r="L171" s="7">
        <v>0.72</v>
      </c>
      <c r="M171" s="7">
        <v>0.7</v>
      </c>
      <c r="N171" s="7">
        <v>0.65</v>
      </c>
      <c r="O171" s="7">
        <v>0.64</v>
      </c>
      <c r="P171" s="7">
        <v>0.74</v>
      </c>
      <c r="Q171" s="7">
        <v>0.72</v>
      </c>
      <c r="R171" s="7">
        <v>0.66</v>
      </c>
      <c r="S171" s="7">
        <v>0.65</v>
      </c>
      <c r="T171" s="7">
        <v>0.68</v>
      </c>
      <c r="U171" s="7">
        <v>0.72</v>
      </c>
      <c r="V171" s="7">
        <v>0.65</v>
      </c>
      <c r="W171" s="7">
        <v>0.69</v>
      </c>
      <c r="X171" s="7">
        <v>0.78</v>
      </c>
      <c r="Y171" s="7">
        <v>0.67</v>
      </c>
      <c r="Z171" s="7">
        <v>0.67</v>
      </c>
      <c r="AA171" s="7">
        <v>0.67</v>
      </c>
      <c r="AB171" s="7">
        <v>0.67</v>
      </c>
      <c r="AC171" s="7">
        <v>0.66</v>
      </c>
      <c r="AD171" s="7">
        <v>0.68</v>
      </c>
      <c r="AE171" s="7">
        <v>0.57999999999999996</v>
      </c>
      <c r="AF171" s="7">
        <v>0.67</v>
      </c>
      <c r="AG171" s="7">
        <v>0.71</v>
      </c>
      <c r="AH171" s="7">
        <v>0.73</v>
      </c>
      <c r="AI171" s="7">
        <v>0.67</v>
      </c>
      <c r="AJ171" s="7">
        <v>0.66</v>
      </c>
      <c r="AK171" s="7">
        <v>0.66</v>
      </c>
      <c r="AL171" s="7">
        <v>0.69</v>
      </c>
      <c r="AM171" s="7">
        <v>0.66</v>
      </c>
      <c r="AN171" s="7">
        <v>0.82</v>
      </c>
      <c r="AO171" s="7">
        <v>0.61</v>
      </c>
      <c r="AP171" s="7">
        <v>0.67</v>
      </c>
      <c r="AQ171" s="7">
        <v>0.69</v>
      </c>
      <c r="AR171" s="7">
        <v>0.62</v>
      </c>
      <c r="AS171" s="7">
        <v>0.69</v>
      </c>
      <c r="AT171" s="7">
        <v>0.66</v>
      </c>
      <c r="AU171" s="7">
        <v>0.69</v>
      </c>
      <c r="AV171" s="7">
        <v>0.71</v>
      </c>
      <c r="AW171" s="7">
        <v>0.62</v>
      </c>
      <c r="AX171" s="7">
        <v>0.69</v>
      </c>
      <c r="AY171" s="7">
        <v>0.61</v>
      </c>
      <c r="AZ171" s="7">
        <v>0.65</v>
      </c>
      <c r="BA171" s="7">
        <v>0.7</v>
      </c>
      <c r="BB171" s="7">
        <v>0.67</v>
      </c>
      <c r="BC171" s="7">
        <v>0.66</v>
      </c>
      <c r="BD171" s="7">
        <v>0.68</v>
      </c>
      <c r="BE171" s="7">
        <v>0.67</v>
      </c>
      <c r="BF171" s="7">
        <v>0.67</v>
      </c>
      <c r="BG171" s="7">
        <v>0.66</v>
      </c>
      <c r="BH171" s="7">
        <v>0.67</v>
      </c>
      <c r="BI171" s="7">
        <v>0.63</v>
      </c>
      <c r="BJ171" s="7">
        <v>0.7</v>
      </c>
      <c r="BK171" s="7">
        <v>0.68</v>
      </c>
      <c r="BL171" s="7">
        <v>0.7</v>
      </c>
      <c r="BM171" s="7">
        <v>0.6</v>
      </c>
      <c r="BN171" s="7">
        <v>0.7</v>
      </c>
      <c r="BO171" s="7">
        <v>0.69</v>
      </c>
      <c r="BP171" s="7">
        <v>0.64</v>
      </c>
      <c r="BQ171" s="7">
        <v>0.66</v>
      </c>
      <c r="BR171" s="7">
        <v>0.66</v>
      </c>
      <c r="BS171" s="7">
        <v>0.66</v>
      </c>
      <c r="BT171" s="7">
        <v>0.72</v>
      </c>
      <c r="BU171" s="7">
        <v>0.64</v>
      </c>
      <c r="BV171" s="7">
        <v>0.67</v>
      </c>
      <c r="BW171" s="7">
        <v>0.65</v>
      </c>
      <c r="BX171" s="7">
        <v>1</v>
      </c>
      <c r="BY171" s="7">
        <v>0.9</v>
      </c>
      <c r="BZ171" s="7">
        <v>0.95</v>
      </c>
    </row>
    <row r="172" spans="1:78" x14ac:dyDescent="0.25">
      <c r="A172" t="s">
        <v>100</v>
      </c>
      <c r="B172">
        <v>4020</v>
      </c>
      <c r="C172">
        <v>3394</v>
      </c>
      <c r="D172">
        <v>372</v>
      </c>
      <c r="E172">
        <v>253</v>
      </c>
      <c r="F172">
        <v>790</v>
      </c>
      <c r="G172">
        <v>1984</v>
      </c>
      <c r="H172">
        <v>1247</v>
      </c>
      <c r="I172">
        <v>965</v>
      </c>
      <c r="J172">
        <v>1231</v>
      </c>
      <c r="K172">
        <v>818</v>
      </c>
      <c r="L172">
        <v>1006</v>
      </c>
      <c r="M172">
        <v>1148</v>
      </c>
      <c r="N172">
        <v>2316</v>
      </c>
      <c r="O172">
        <v>416</v>
      </c>
      <c r="P172">
        <v>140</v>
      </c>
      <c r="Q172">
        <v>670</v>
      </c>
      <c r="R172">
        <v>3350</v>
      </c>
      <c r="S172">
        <v>2441</v>
      </c>
      <c r="T172">
        <v>825</v>
      </c>
      <c r="U172">
        <v>688</v>
      </c>
      <c r="V172">
        <v>2914</v>
      </c>
      <c r="W172">
        <v>421</v>
      </c>
      <c r="X172">
        <v>657</v>
      </c>
      <c r="Y172">
        <v>482</v>
      </c>
      <c r="Z172">
        <v>3537</v>
      </c>
      <c r="AA172">
        <v>4010</v>
      </c>
      <c r="AB172">
        <v>3527</v>
      </c>
      <c r="AC172">
        <v>462</v>
      </c>
      <c r="AD172">
        <v>3219</v>
      </c>
      <c r="AE172">
        <v>301</v>
      </c>
      <c r="AF172">
        <v>3136</v>
      </c>
      <c r="AG172">
        <v>661</v>
      </c>
      <c r="AH172">
        <v>27</v>
      </c>
      <c r="AI172">
        <v>2955</v>
      </c>
      <c r="AJ172">
        <v>356</v>
      </c>
      <c r="AK172">
        <v>643</v>
      </c>
      <c r="AL172">
        <v>1673</v>
      </c>
      <c r="AM172">
        <v>1864</v>
      </c>
      <c r="AN172">
        <v>52</v>
      </c>
      <c r="AO172">
        <v>420</v>
      </c>
      <c r="AP172">
        <v>383</v>
      </c>
      <c r="AQ172">
        <v>381</v>
      </c>
      <c r="AR172">
        <v>345</v>
      </c>
      <c r="AS172">
        <v>223</v>
      </c>
      <c r="AT172">
        <v>384</v>
      </c>
      <c r="AU172">
        <v>256</v>
      </c>
      <c r="AV172">
        <v>349</v>
      </c>
      <c r="AW172">
        <v>98</v>
      </c>
      <c r="AX172">
        <v>268</v>
      </c>
      <c r="AY172">
        <v>330</v>
      </c>
      <c r="AZ172">
        <v>280</v>
      </c>
      <c r="BA172">
        <v>206</v>
      </c>
      <c r="BB172">
        <v>294</v>
      </c>
      <c r="BC172">
        <v>204</v>
      </c>
      <c r="BD172">
        <v>18</v>
      </c>
      <c r="BE172">
        <v>631</v>
      </c>
      <c r="BF172">
        <v>3389</v>
      </c>
      <c r="BG172">
        <v>2223</v>
      </c>
      <c r="BH172">
        <v>1797</v>
      </c>
      <c r="BI172">
        <v>862</v>
      </c>
      <c r="BJ172">
        <v>613</v>
      </c>
      <c r="BK172">
        <v>507</v>
      </c>
      <c r="BL172">
        <v>138</v>
      </c>
      <c r="BM172">
        <v>603</v>
      </c>
      <c r="BN172">
        <v>1183</v>
      </c>
      <c r="BO172">
        <v>1465</v>
      </c>
      <c r="BP172">
        <v>769</v>
      </c>
      <c r="BQ172">
        <v>692</v>
      </c>
      <c r="BR172">
        <v>1092</v>
      </c>
      <c r="BS172">
        <v>1068</v>
      </c>
      <c r="BT172">
        <v>325</v>
      </c>
      <c r="BU172">
        <v>370</v>
      </c>
      <c r="BV172">
        <v>199</v>
      </c>
      <c r="BW172">
        <v>520</v>
      </c>
      <c r="BX172">
        <v>3601</v>
      </c>
      <c r="BY172">
        <v>4020</v>
      </c>
      <c r="BZ172">
        <v>3275</v>
      </c>
    </row>
    <row r="173" spans="1:78" x14ac:dyDescent="0.25">
      <c r="B173" s="7">
        <v>0.67</v>
      </c>
      <c r="C173" s="7">
        <v>0.67</v>
      </c>
      <c r="D173" s="7">
        <v>0.67</v>
      </c>
      <c r="E173" s="7">
        <v>0.71</v>
      </c>
      <c r="F173" s="7">
        <v>0.67</v>
      </c>
      <c r="G173" s="7">
        <v>0.64</v>
      </c>
      <c r="H173" s="7">
        <v>0.73</v>
      </c>
      <c r="I173" s="7">
        <v>0.66</v>
      </c>
      <c r="J173" s="7">
        <v>0.65</v>
      </c>
      <c r="K173" s="7">
        <v>0.67</v>
      </c>
      <c r="L173" s="7">
        <v>0.71</v>
      </c>
      <c r="M173" s="7">
        <v>0.69</v>
      </c>
      <c r="N173" s="7">
        <v>0.66</v>
      </c>
      <c r="O173" s="7">
        <v>0.65</v>
      </c>
      <c r="P173" s="7">
        <v>0.72</v>
      </c>
      <c r="Q173" s="7">
        <v>0.71</v>
      </c>
      <c r="R173" s="7">
        <v>0.66</v>
      </c>
      <c r="S173" s="7">
        <v>0.66</v>
      </c>
      <c r="T173" s="7">
        <v>0.67</v>
      </c>
      <c r="U173" s="7">
        <v>0.71</v>
      </c>
      <c r="V173" s="7">
        <v>0.66</v>
      </c>
      <c r="W173" s="7">
        <v>0.69</v>
      </c>
      <c r="X173" s="7">
        <v>0.76</v>
      </c>
      <c r="Y173" s="7">
        <v>0.67</v>
      </c>
      <c r="Z173" s="7">
        <v>0.67</v>
      </c>
      <c r="AA173" s="7">
        <v>0.67</v>
      </c>
      <c r="AB173" s="7">
        <v>0.67</v>
      </c>
      <c r="AC173" s="7">
        <v>0.65</v>
      </c>
      <c r="AD173" s="7">
        <v>0.69</v>
      </c>
      <c r="AE173" s="7">
        <v>0.57999999999999996</v>
      </c>
      <c r="AF173" s="7">
        <v>0.67</v>
      </c>
      <c r="AG173" s="7">
        <v>0.72</v>
      </c>
      <c r="AH173" s="7">
        <v>0.71</v>
      </c>
      <c r="AI173" s="7">
        <v>0.68</v>
      </c>
      <c r="AJ173" s="7">
        <v>0.65</v>
      </c>
      <c r="AK173" s="7">
        <v>0.66</v>
      </c>
      <c r="AL173" s="7">
        <v>0.71</v>
      </c>
      <c r="AM173" s="7">
        <v>0.66</v>
      </c>
      <c r="AN173" s="7">
        <v>0.88</v>
      </c>
      <c r="AO173" s="7">
        <v>0.6</v>
      </c>
      <c r="AP173" s="7">
        <v>0.65</v>
      </c>
      <c r="AQ173" s="7">
        <v>0.67</v>
      </c>
      <c r="AR173" s="7">
        <v>0.63</v>
      </c>
      <c r="AS173" s="7">
        <v>0.7</v>
      </c>
      <c r="AT173" s="7">
        <v>0.69</v>
      </c>
      <c r="AU173" s="7">
        <v>0.74</v>
      </c>
      <c r="AV173" s="7">
        <v>0.71</v>
      </c>
      <c r="AW173" s="7">
        <v>0.69</v>
      </c>
      <c r="AX173" s="7">
        <v>0.66</v>
      </c>
      <c r="AY173" s="7">
        <v>0.62</v>
      </c>
      <c r="AZ173" s="7">
        <v>0.68</v>
      </c>
      <c r="BA173" s="7">
        <v>0.7</v>
      </c>
      <c r="BB173" s="7">
        <v>0.67</v>
      </c>
      <c r="BC173" s="7">
        <v>0.65</v>
      </c>
      <c r="BD173" s="7">
        <v>0.7</v>
      </c>
      <c r="BE173" s="7">
        <v>0.7</v>
      </c>
      <c r="BF173" s="7">
        <v>0.67</v>
      </c>
      <c r="BG173" s="7">
        <v>0.67</v>
      </c>
      <c r="BH173" s="7">
        <v>0.67</v>
      </c>
      <c r="BI173" s="7">
        <v>0.66</v>
      </c>
      <c r="BJ173" s="7">
        <v>0.71</v>
      </c>
      <c r="BK173" s="7">
        <v>0.66</v>
      </c>
      <c r="BL173" s="7">
        <v>0.69</v>
      </c>
      <c r="BM173" s="7">
        <v>0.68</v>
      </c>
      <c r="BN173" s="7">
        <v>0.7</v>
      </c>
      <c r="BO173" s="7">
        <v>0.68</v>
      </c>
      <c r="BP173" s="7">
        <v>0.61</v>
      </c>
      <c r="BQ173" s="7">
        <v>0.69</v>
      </c>
      <c r="BR173" s="7">
        <v>0.69</v>
      </c>
      <c r="BS173" s="7">
        <v>0.7</v>
      </c>
      <c r="BT173" s="7">
        <v>0.72</v>
      </c>
      <c r="BU173" s="7">
        <v>0.69</v>
      </c>
      <c r="BV173" s="7">
        <v>0.67</v>
      </c>
      <c r="BW173" s="7">
        <v>0.69</v>
      </c>
      <c r="BX173" s="7">
        <v>0.9</v>
      </c>
      <c r="BY173" s="7">
        <v>1</v>
      </c>
      <c r="BZ173" s="7">
        <v>0.93</v>
      </c>
    </row>
    <row r="174" spans="1:78" x14ac:dyDescent="0.25">
      <c r="A174" t="s">
        <v>101</v>
      </c>
      <c r="B174">
        <v>3504</v>
      </c>
      <c r="C174">
        <v>2986</v>
      </c>
      <c r="D174">
        <v>316</v>
      </c>
      <c r="E174">
        <v>202</v>
      </c>
      <c r="F174">
        <v>716</v>
      </c>
      <c r="G174">
        <v>1671</v>
      </c>
      <c r="H174">
        <v>1117</v>
      </c>
      <c r="I174">
        <v>771</v>
      </c>
      <c r="J174">
        <v>1096</v>
      </c>
      <c r="K174">
        <v>715</v>
      </c>
      <c r="L174">
        <v>922</v>
      </c>
      <c r="M174">
        <v>1056</v>
      </c>
      <c r="N174">
        <v>1948</v>
      </c>
      <c r="O174">
        <v>370</v>
      </c>
      <c r="P174">
        <v>131</v>
      </c>
      <c r="Q174">
        <v>595</v>
      </c>
      <c r="R174">
        <v>2909</v>
      </c>
      <c r="S174">
        <v>2057</v>
      </c>
      <c r="T174">
        <v>744</v>
      </c>
      <c r="U174">
        <v>641</v>
      </c>
      <c r="V174">
        <v>2481</v>
      </c>
      <c r="W174">
        <v>372</v>
      </c>
      <c r="X174">
        <v>623</v>
      </c>
      <c r="Y174">
        <v>399</v>
      </c>
      <c r="Z174">
        <v>3105</v>
      </c>
      <c r="AA174">
        <v>3496</v>
      </c>
      <c r="AB174">
        <v>3097</v>
      </c>
      <c r="AC174">
        <v>397</v>
      </c>
      <c r="AD174">
        <v>2809</v>
      </c>
      <c r="AE174">
        <v>266</v>
      </c>
      <c r="AF174">
        <v>2691</v>
      </c>
      <c r="AG174">
        <v>606</v>
      </c>
      <c r="AH174">
        <v>29</v>
      </c>
      <c r="AI174">
        <v>2565</v>
      </c>
      <c r="AJ174">
        <v>309</v>
      </c>
      <c r="AK174">
        <v>577</v>
      </c>
      <c r="AL174">
        <v>1428</v>
      </c>
      <c r="AM174">
        <v>1647</v>
      </c>
      <c r="AN174">
        <v>45</v>
      </c>
      <c r="AO174">
        <v>375</v>
      </c>
      <c r="AP174">
        <v>337</v>
      </c>
      <c r="AQ174">
        <v>336</v>
      </c>
      <c r="AR174">
        <v>304</v>
      </c>
      <c r="AS174">
        <v>196</v>
      </c>
      <c r="AT174">
        <v>346</v>
      </c>
      <c r="AU174">
        <v>213</v>
      </c>
      <c r="AV174">
        <v>327</v>
      </c>
      <c r="AW174">
        <v>84</v>
      </c>
      <c r="AX174">
        <v>225</v>
      </c>
      <c r="AY174">
        <v>272</v>
      </c>
      <c r="AZ174">
        <v>233</v>
      </c>
      <c r="BA174">
        <v>167</v>
      </c>
      <c r="BB174">
        <v>256</v>
      </c>
      <c r="BC174">
        <v>192</v>
      </c>
      <c r="BD174">
        <v>15</v>
      </c>
      <c r="BE174">
        <v>554</v>
      </c>
      <c r="BF174">
        <v>2950</v>
      </c>
      <c r="BG174">
        <v>1914</v>
      </c>
      <c r="BH174">
        <v>1590</v>
      </c>
      <c r="BI174">
        <v>712</v>
      </c>
      <c r="BJ174">
        <v>520</v>
      </c>
      <c r="BK174">
        <v>459</v>
      </c>
      <c r="BL174">
        <v>131</v>
      </c>
      <c r="BM174">
        <v>472</v>
      </c>
      <c r="BN174">
        <v>1023</v>
      </c>
      <c r="BO174">
        <v>1297</v>
      </c>
      <c r="BP174">
        <v>713</v>
      </c>
      <c r="BQ174">
        <v>559</v>
      </c>
      <c r="BR174">
        <v>889</v>
      </c>
      <c r="BS174">
        <v>880</v>
      </c>
      <c r="BT174">
        <v>303</v>
      </c>
      <c r="BU174">
        <v>305</v>
      </c>
      <c r="BV174">
        <v>166</v>
      </c>
      <c r="BW174">
        <v>418</v>
      </c>
      <c r="BX174">
        <v>3312</v>
      </c>
      <c r="BY174">
        <v>3275</v>
      </c>
      <c r="BZ174">
        <v>3504</v>
      </c>
    </row>
    <row r="175" spans="1:78" x14ac:dyDescent="0.25">
      <c r="B175" s="7">
        <v>0.59</v>
      </c>
      <c r="C175" s="7">
        <v>0.59</v>
      </c>
      <c r="D175" s="7">
        <v>0.56000000000000005</v>
      </c>
      <c r="E175" s="7">
        <v>0.56999999999999995</v>
      </c>
      <c r="F175" s="7">
        <v>0.61</v>
      </c>
      <c r="G175" s="7">
        <v>0.54</v>
      </c>
      <c r="H175" s="7">
        <v>0.65</v>
      </c>
      <c r="I175" s="7">
        <v>0.53</v>
      </c>
      <c r="J175" s="7">
        <v>0.57999999999999996</v>
      </c>
      <c r="K175" s="7">
        <v>0.57999999999999996</v>
      </c>
      <c r="L175" s="7">
        <v>0.65</v>
      </c>
      <c r="M175" s="7">
        <v>0.64</v>
      </c>
      <c r="N175" s="7">
        <v>0.56000000000000005</v>
      </c>
      <c r="O175" s="7">
        <v>0.57999999999999996</v>
      </c>
      <c r="P175" s="7">
        <v>0.67</v>
      </c>
      <c r="Q175" s="7">
        <v>0.63</v>
      </c>
      <c r="R175" s="7">
        <v>0.57999999999999996</v>
      </c>
      <c r="S175" s="7">
        <v>0.56000000000000005</v>
      </c>
      <c r="T175" s="7">
        <v>0.6</v>
      </c>
      <c r="U175" s="7">
        <v>0.66</v>
      </c>
      <c r="V175" s="7">
        <v>0.56000000000000005</v>
      </c>
      <c r="W175" s="7">
        <v>0.61</v>
      </c>
      <c r="X175" s="7">
        <v>0.72</v>
      </c>
      <c r="Y175" s="7">
        <v>0.56000000000000005</v>
      </c>
      <c r="Z175" s="7">
        <v>0.59</v>
      </c>
      <c r="AA175" s="7">
        <v>0.59</v>
      </c>
      <c r="AB175" s="7">
        <v>0.59</v>
      </c>
      <c r="AC175" s="7">
        <v>0.55000000000000004</v>
      </c>
      <c r="AD175" s="7">
        <v>0.6</v>
      </c>
      <c r="AE175" s="7">
        <v>0.51</v>
      </c>
      <c r="AF175" s="7">
        <v>0.56999999999999995</v>
      </c>
      <c r="AG175" s="7">
        <v>0.66</v>
      </c>
      <c r="AH175" s="7">
        <v>0.74</v>
      </c>
      <c r="AI175" s="7">
        <v>0.59</v>
      </c>
      <c r="AJ175" s="7">
        <v>0.56000000000000005</v>
      </c>
      <c r="AK175" s="7">
        <v>0.59</v>
      </c>
      <c r="AL175" s="7">
        <v>0.6</v>
      </c>
      <c r="AM175" s="7">
        <v>0.57999999999999996</v>
      </c>
      <c r="AN175" s="7">
        <v>0.76</v>
      </c>
      <c r="AO175" s="7">
        <v>0.53</v>
      </c>
      <c r="AP175" s="7">
        <v>0.56999999999999995</v>
      </c>
      <c r="AQ175" s="7">
        <v>0.59</v>
      </c>
      <c r="AR175" s="7">
        <v>0.56000000000000005</v>
      </c>
      <c r="AS175" s="7">
        <v>0.62</v>
      </c>
      <c r="AT175" s="7">
        <v>0.62</v>
      </c>
      <c r="AU175" s="7">
        <v>0.61</v>
      </c>
      <c r="AV175" s="7">
        <v>0.67</v>
      </c>
      <c r="AW175" s="7">
        <v>0.59</v>
      </c>
      <c r="AX175" s="7">
        <v>0.55000000000000004</v>
      </c>
      <c r="AY175" s="7">
        <v>0.51</v>
      </c>
      <c r="AZ175" s="7">
        <v>0.56000000000000005</v>
      </c>
      <c r="BA175" s="7">
        <v>0.56999999999999995</v>
      </c>
      <c r="BB175" s="7">
        <v>0.57999999999999996</v>
      </c>
      <c r="BC175" s="7">
        <v>0.62</v>
      </c>
      <c r="BD175" s="7">
        <v>0.6</v>
      </c>
      <c r="BE175" s="7">
        <v>0.62</v>
      </c>
      <c r="BF175" s="7">
        <v>0.57999999999999996</v>
      </c>
      <c r="BG175" s="7">
        <v>0.57999999999999996</v>
      </c>
      <c r="BH175" s="7">
        <v>0.59</v>
      </c>
      <c r="BI175" s="7">
        <v>0.55000000000000004</v>
      </c>
      <c r="BJ175" s="7">
        <v>0.6</v>
      </c>
      <c r="BK175" s="7">
        <v>0.6</v>
      </c>
      <c r="BL175" s="7">
        <v>0.66</v>
      </c>
      <c r="BM175" s="7">
        <v>0.53</v>
      </c>
      <c r="BN175" s="7">
        <v>0.61</v>
      </c>
      <c r="BO175" s="7">
        <v>0.6</v>
      </c>
      <c r="BP175" s="7">
        <v>0.56999999999999995</v>
      </c>
      <c r="BQ175" s="7">
        <v>0.56000000000000005</v>
      </c>
      <c r="BR175" s="7">
        <v>0.56999999999999995</v>
      </c>
      <c r="BS175" s="7">
        <v>0.57999999999999996</v>
      </c>
      <c r="BT175" s="7">
        <v>0.67</v>
      </c>
      <c r="BU175" s="7">
        <v>0.56999999999999995</v>
      </c>
      <c r="BV175" s="7">
        <v>0.56000000000000005</v>
      </c>
      <c r="BW175" s="7">
        <v>0.55000000000000004</v>
      </c>
      <c r="BX175" s="7">
        <v>0.83</v>
      </c>
      <c r="BY175" s="7">
        <v>0.81</v>
      </c>
      <c r="BZ175" s="7">
        <v>1</v>
      </c>
    </row>
    <row r="176" spans="1:78" x14ac:dyDescent="0.25">
      <c r="A176" t="s">
        <v>1141</v>
      </c>
    </row>
    <row r="177" spans="1:78" x14ac:dyDescent="0.25">
      <c r="A177" t="s">
        <v>95</v>
      </c>
      <c r="B177">
        <v>450</v>
      </c>
      <c r="C177">
        <v>392</v>
      </c>
      <c r="D177">
        <v>30</v>
      </c>
      <c r="E177">
        <v>28</v>
      </c>
      <c r="F177">
        <v>133</v>
      </c>
      <c r="G177">
        <v>227</v>
      </c>
      <c r="H177">
        <v>90</v>
      </c>
      <c r="I177">
        <v>106</v>
      </c>
      <c r="J177">
        <v>133</v>
      </c>
      <c r="K177">
        <v>96</v>
      </c>
      <c r="L177">
        <v>115</v>
      </c>
      <c r="M177">
        <v>123</v>
      </c>
      <c r="N177">
        <v>262</v>
      </c>
      <c r="O177">
        <v>49</v>
      </c>
      <c r="P177">
        <v>16</v>
      </c>
      <c r="Q177">
        <v>58</v>
      </c>
      <c r="R177">
        <v>392</v>
      </c>
      <c r="S177">
        <v>234</v>
      </c>
      <c r="T177">
        <v>131</v>
      </c>
      <c r="U177">
        <v>82</v>
      </c>
      <c r="V177">
        <v>369</v>
      </c>
      <c r="W177">
        <v>33</v>
      </c>
      <c r="X177">
        <v>40</v>
      </c>
      <c r="Y177">
        <v>37</v>
      </c>
      <c r="Z177">
        <v>413</v>
      </c>
      <c r="AA177">
        <v>450</v>
      </c>
      <c r="AB177">
        <v>413</v>
      </c>
      <c r="AC177">
        <v>56</v>
      </c>
      <c r="AD177">
        <v>346</v>
      </c>
      <c r="AE177">
        <v>46</v>
      </c>
      <c r="AF177">
        <v>210</v>
      </c>
      <c r="AG177">
        <v>206</v>
      </c>
      <c r="AH177">
        <v>9</v>
      </c>
      <c r="AI177">
        <v>319</v>
      </c>
      <c r="AJ177">
        <v>18</v>
      </c>
      <c r="AK177">
        <v>100</v>
      </c>
      <c r="AL177">
        <v>201</v>
      </c>
      <c r="AM177">
        <v>184</v>
      </c>
      <c r="AN177">
        <v>10</v>
      </c>
      <c r="AO177">
        <v>53</v>
      </c>
      <c r="AP177">
        <v>45</v>
      </c>
      <c r="AQ177">
        <v>47</v>
      </c>
      <c r="AR177">
        <v>18</v>
      </c>
      <c r="AS177">
        <v>22</v>
      </c>
      <c r="AT177">
        <v>35</v>
      </c>
      <c r="AU177">
        <v>37</v>
      </c>
      <c r="AV177">
        <v>49</v>
      </c>
      <c r="AW177">
        <v>5</v>
      </c>
      <c r="AX177">
        <v>23</v>
      </c>
      <c r="AY177">
        <v>37</v>
      </c>
      <c r="AZ177">
        <v>26</v>
      </c>
      <c r="BA177">
        <v>27</v>
      </c>
      <c r="BB177">
        <v>34</v>
      </c>
      <c r="BC177">
        <v>37</v>
      </c>
      <c r="BD177">
        <v>7</v>
      </c>
      <c r="BE177">
        <v>450</v>
      </c>
      <c r="BF177">
        <v>0</v>
      </c>
      <c r="BG177">
        <v>450</v>
      </c>
      <c r="BH177">
        <v>0</v>
      </c>
      <c r="BI177">
        <v>172</v>
      </c>
      <c r="BJ177">
        <v>122</v>
      </c>
      <c r="BK177">
        <v>102</v>
      </c>
      <c r="BL177">
        <v>39</v>
      </c>
      <c r="BM177">
        <v>80</v>
      </c>
      <c r="BN177">
        <v>259</v>
      </c>
      <c r="BO177">
        <v>101</v>
      </c>
      <c r="BP177">
        <v>10</v>
      </c>
      <c r="BQ177">
        <v>42</v>
      </c>
      <c r="BR177">
        <v>89</v>
      </c>
      <c r="BS177">
        <v>84</v>
      </c>
      <c r="BT177">
        <v>450</v>
      </c>
      <c r="BU177">
        <v>87</v>
      </c>
      <c r="BV177">
        <v>25</v>
      </c>
      <c r="BW177">
        <v>19</v>
      </c>
      <c r="BX177">
        <v>323</v>
      </c>
      <c r="BY177">
        <v>325</v>
      </c>
      <c r="BZ177">
        <v>303</v>
      </c>
    </row>
    <row r="178" spans="1:78" x14ac:dyDescent="0.25">
      <c r="B178" s="7">
        <v>0.08</v>
      </c>
      <c r="C178" s="7">
        <v>0.08</v>
      </c>
      <c r="D178" s="7">
        <v>0.05</v>
      </c>
      <c r="E178" s="7">
        <v>0.08</v>
      </c>
      <c r="F178" s="7">
        <v>0.11</v>
      </c>
      <c r="G178" s="7">
        <v>7.0000000000000007E-2</v>
      </c>
      <c r="H178" s="7">
        <v>0.05</v>
      </c>
      <c r="I178" s="7">
        <v>7.0000000000000007E-2</v>
      </c>
      <c r="J178" s="7">
        <v>7.0000000000000007E-2</v>
      </c>
      <c r="K178" s="7">
        <v>0.08</v>
      </c>
      <c r="L178" s="7">
        <v>0.08</v>
      </c>
      <c r="M178" s="7">
        <v>7.0000000000000007E-2</v>
      </c>
      <c r="N178" s="7">
        <v>7.0000000000000007E-2</v>
      </c>
      <c r="O178" s="7">
        <v>0.08</v>
      </c>
      <c r="P178" s="7">
        <v>0.08</v>
      </c>
      <c r="Q178" s="7">
        <v>0.06</v>
      </c>
      <c r="R178" s="7">
        <v>0.08</v>
      </c>
      <c r="S178" s="7">
        <v>0.06</v>
      </c>
      <c r="T178" s="7">
        <v>0.11</v>
      </c>
      <c r="U178" s="7">
        <v>0.08</v>
      </c>
      <c r="V178" s="7">
        <v>0.08</v>
      </c>
      <c r="W178" s="7">
        <v>0.05</v>
      </c>
      <c r="X178" s="7">
        <v>0.05</v>
      </c>
      <c r="Y178" s="7">
        <v>0.05</v>
      </c>
      <c r="Z178" s="7">
        <v>0.08</v>
      </c>
      <c r="AA178" s="7">
        <v>0.08</v>
      </c>
      <c r="AB178" s="7">
        <v>0.08</v>
      </c>
      <c r="AC178" s="7">
        <v>0.08</v>
      </c>
      <c r="AD178" s="7">
        <v>7.0000000000000007E-2</v>
      </c>
      <c r="AE178" s="7">
        <v>0.09</v>
      </c>
      <c r="AF178" s="7">
        <v>0.04</v>
      </c>
      <c r="AG178" s="7">
        <v>0.22</v>
      </c>
      <c r="AH178" s="7">
        <v>0.23</v>
      </c>
      <c r="AI178" s="7">
        <v>7.0000000000000007E-2</v>
      </c>
      <c r="AJ178" s="7">
        <v>0.03</v>
      </c>
      <c r="AK178" s="7">
        <v>0.1</v>
      </c>
      <c r="AL178" s="7">
        <v>0.09</v>
      </c>
      <c r="AM178" s="7">
        <v>0.06</v>
      </c>
      <c r="AN178" s="7">
        <v>0.17</v>
      </c>
      <c r="AO178" s="7">
        <v>0.08</v>
      </c>
      <c r="AP178" s="7">
        <v>0.08</v>
      </c>
      <c r="AQ178" s="7">
        <v>0.08</v>
      </c>
      <c r="AR178" s="7">
        <v>0.03</v>
      </c>
      <c r="AS178" s="7">
        <v>7.0000000000000007E-2</v>
      </c>
      <c r="AT178" s="7">
        <v>0.06</v>
      </c>
      <c r="AU178" s="7">
        <v>0.11</v>
      </c>
      <c r="AV178" s="7">
        <v>0.1</v>
      </c>
      <c r="AW178" s="7">
        <v>0.03</v>
      </c>
      <c r="AX178" s="7">
        <v>0.06</v>
      </c>
      <c r="AY178" s="7">
        <v>7.0000000000000007E-2</v>
      </c>
      <c r="AZ178" s="7">
        <v>0.06</v>
      </c>
      <c r="BA178" s="7">
        <v>0.09</v>
      </c>
      <c r="BB178" s="7">
        <v>0.08</v>
      </c>
      <c r="BC178" s="7">
        <v>0.12</v>
      </c>
      <c r="BD178" s="7">
        <v>0.28000000000000003</v>
      </c>
      <c r="BE178" s="7">
        <v>0.5</v>
      </c>
      <c r="BF178" t="s">
        <v>108</v>
      </c>
      <c r="BG178" s="7">
        <v>0.14000000000000001</v>
      </c>
      <c r="BH178" t="s">
        <v>108</v>
      </c>
      <c r="BI178" s="7">
        <v>0.13</v>
      </c>
      <c r="BJ178" s="7">
        <v>0.14000000000000001</v>
      </c>
      <c r="BK178" s="7">
        <v>0.13</v>
      </c>
      <c r="BL178" s="7">
        <v>0.2</v>
      </c>
      <c r="BM178" s="7">
        <v>0.09</v>
      </c>
      <c r="BN178" s="7">
        <v>0.15</v>
      </c>
      <c r="BO178" s="7">
        <v>0.05</v>
      </c>
      <c r="BP178" s="7">
        <v>0.01</v>
      </c>
      <c r="BQ178" s="7">
        <v>0.04</v>
      </c>
      <c r="BR178" s="7">
        <v>0.06</v>
      </c>
      <c r="BS178" s="7">
        <v>0.06</v>
      </c>
      <c r="BT178" s="7">
        <v>1</v>
      </c>
      <c r="BU178" s="7">
        <v>0.16</v>
      </c>
      <c r="BV178" s="7">
        <v>0.09</v>
      </c>
      <c r="BW178" s="7">
        <v>0.02</v>
      </c>
      <c r="BX178" s="7">
        <v>0.08</v>
      </c>
      <c r="BY178" s="7">
        <v>0.08</v>
      </c>
      <c r="BZ178" s="7">
        <v>0.09</v>
      </c>
    </row>
    <row r="179" spans="1:78" x14ac:dyDescent="0.25">
      <c r="A179" t="s">
        <v>96</v>
      </c>
      <c r="B179">
        <v>536</v>
      </c>
      <c r="C179">
        <v>473</v>
      </c>
      <c r="D179">
        <v>43</v>
      </c>
      <c r="E179">
        <v>21</v>
      </c>
      <c r="F179">
        <v>110</v>
      </c>
      <c r="G179">
        <v>313</v>
      </c>
      <c r="H179">
        <v>113</v>
      </c>
      <c r="I179">
        <v>177</v>
      </c>
      <c r="J179">
        <v>194</v>
      </c>
      <c r="K179">
        <v>92</v>
      </c>
      <c r="L179">
        <v>74</v>
      </c>
      <c r="M179">
        <v>89</v>
      </c>
      <c r="N179">
        <v>394</v>
      </c>
      <c r="O179">
        <v>43</v>
      </c>
      <c r="P179">
        <v>10</v>
      </c>
      <c r="Q179">
        <v>60</v>
      </c>
      <c r="R179">
        <v>476</v>
      </c>
      <c r="S179">
        <v>380</v>
      </c>
      <c r="T179">
        <v>100</v>
      </c>
      <c r="U179">
        <v>53</v>
      </c>
      <c r="V179">
        <v>479</v>
      </c>
      <c r="W179">
        <v>36</v>
      </c>
      <c r="X179">
        <v>15</v>
      </c>
      <c r="Y179">
        <v>54</v>
      </c>
      <c r="Z179">
        <v>483</v>
      </c>
      <c r="AA179">
        <v>535</v>
      </c>
      <c r="AB179">
        <v>481</v>
      </c>
      <c r="AC179">
        <v>71</v>
      </c>
      <c r="AD179">
        <v>433</v>
      </c>
      <c r="AE179">
        <v>28</v>
      </c>
      <c r="AF179">
        <v>268</v>
      </c>
      <c r="AG179">
        <v>221</v>
      </c>
      <c r="AH179">
        <v>12</v>
      </c>
      <c r="AI179">
        <v>452</v>
      </c>
      <c r="AJ179">
        <v>19</v>
      </c>
      <c r="AK179">
        <v>65</v>
      </c>
      <c r="AL179">
        <v>350</v>
      </c>
      <c r="AM179">
        <v>143</v>
      </c>
      <c r="AN179">
        <v>3</v>
      </c>
      <c r="AO179">
        <v>41</v>
      </c>
      <c r="AP179">
        <v>53</v>
      </c>
      <c r="AQ179">
        <v>57</v>
      </c>
      <c r="AR179">
        <v>18</v>
      </c>
      <c r="AS179">
        <v>21</v>
      </c>
      <c r="AT179">
        <v>69</v>
      </c>
      <c r="AU179">
        <v>39</v>
      </c>
      <c r="AV179">
        <v>31</v>
      </c>
      <c r="AW179">
        <v>10</v>
      </c>
      <c r="AX179">
        <v>33</v>
      </c>
      <c r="AY179">
        <v>68</v>
      </c>
      <c r="AZ179">
        <v>35</v>
      </c>
      <c r="BA179">
        <v>23</v>
      </c>
      <c r="BB179">
        <v>45</v>
      </c>
      <c r="BC179">
        <v>33</v>
      </c>
      <c r="BD179">
        <v>2</v>
      </c>
      <c r="BE179">
        <v>536</v>
      </c>
      <c r="BF179">
        <v>0</v>
      </c>
      <c r="BG179">
        <v>536</v>
      </c>
      <c r="BH179">
        <v>0</v>
      </c>
      <c r="BI179">
        <v>362</v>
      </c>
      <c r="BJ179">
        <v>96</v>
      </c>
      <c r="BK179">
        <v>50</v>
      </c>
      <c r="BL179">
        <v>27</v>
      </c>
      <c r="BM179">
        <v>314</v>
      </c>
      <c r="BN179">
        <v>205</v>
      </c>
      <c r="BO179">
        <v>17</v>
      </c>
      <c r="BP179">
        <v>1</v>
      </c>
      <c r="BQ179">
        <v>240</v>
      </c>
      <c r="BR179">
        <v>536</v>
      </c>
      <c r="BS179">
        <v>461</v>
      </c>
      <c r="BT179">
        <v>87</v>
      </c>
      <c r="BU179">
        <v>536</v>
      </c>
      <c r="BV179">
        <v>34</v>
      </c>
      <c r="BW179">
        <v>213</v>
      </c>
      <c r="BX179">
        <v>343</v>
      </c>
      <c r="BY179">
        <v>370</v>
      </c>
      <c r="BZ179">
        <v>305</v>
      </c>
    </row>
    <row r="180" spans="1:78" x14ac:dyDescent="0.25">
      <c r="B180" s="7">
        <v>0.09</v>
      </c>
      <c r="C180" s="7">
        <v>0.09</v>
      </c>
      <c r="D180" s="7">
        <v>0.08</v>
      </c>
      <c r="E180" s="7">
        <v>0.06</v>
      </c>
      <c r="F180" s="7">
        <v>0.09</v>
      </c>
      <c r="G180" s="7">
        <v>0.1</v>
      </c>
      <c r="H180" s="7">
        <v>7.0000000000000007E-2</v>
      </c>
      <c r="I180" s="7">
        <v>0.12</v>
      </c>
      <c r="J180" s="7">
        <v>0.1</v>
      </c>
      <c r="K180" s="7">
        <v>7.0000000000000007E-2</v>
      </c>
      <c r="L180" s="7">
        <v>0.05</v>
      </c>
      <c r="M180" s="7">
        <v>0.05</v>
      </c>
      <c r="N180" s="7">
        <v>0.11</v>
      </c>
      <c r="O180" s="7">
        <v>7.0000000000000007E-2</v>
      </c>
      <c r="P180" s="7">
        <v>0.05</v>
      </c>
      <c r="Q180" s="7">
        <v>0.06</v>
      </c>
      <c r="R180" s="7">
        <v>0.09</v>
      </c>
      <c r="S180" s="7">
        <v>0.1</v>
      </c>
      <c r="T180" s="7">
        <v>0.08</v>
      </c>
      <c r="U180" s="7">
        <v>0.05</v>
      </c>
      <c r="V180" s="7">
        <v>0.11</v>
      </c>
      <c r="W180" s="7">
        <v>0.06</v>
      </c>
      <c r="X180" s="7">
        <v>0.02</v>
      </c>
      <c r="Y180" s="7">
        <v>7.0000000000000007E-2</v>
      </c>
      <c r="Z180" s="7">
        <v>0.09</v>
      </c>
      <c r="AA180" s="7">
        <v>0.09</v>
      </c>
      <c r="AB180" s="7">
        <v>0.09</v>
      </c>
      <c r="AC180" s="7">
        <v>0.1</v>
      </c>
      <c r="AD180" s="7">
        <v>0.09</v>
      </c>
      <c r="AE180" s="7">
        <v>0.05</v>
      </c>
      <c r="AF180" s="7">
        <v>0.06</v>
      </c>
      <c r="AG180" s="7">
        <v>0.24</v>
      </c>
      <c r="AH180" s="7">
        <v>0.31</v>
      </c>
      <c r="AI180" s="7">
        <v>0.1</v>
      </c>
      <c r="AJ180" s="7">
        <v>0.04</v>
      </c>
      <c r="AK180" s="7">
        <v>7.0000000000000007E-2</v>
      </c>
      <c r="AL180" s="7">
        <v>0.15</v>
      </c>
      <c r="AM180" s="7">
        <v>0.05</v>
      </c>
      <c r="AN180" s="7">
        <v>0.05</v>
      </c>
      <c r="AO180" s="7">
        <v>0.06</v>
      </c>
      <c r="AP180" s="7">
        <v>0.09</v>
      </c>
      <c r="AQ180" s="7">
        <v>0.1</v>
      </c>
      <c r="AR180" s="7">
        <v>0.03</v>
      </c>
      <c r="AS180" s="7">
        <v>7.0000000000000007E-2</v>
      </c>
      <c r="AT180" s="7">
        <v>0.13</v>
      </c>
      <c r="AU180" s="7">
        <v>0.11</v>
      </c>
      <c r="AV180" s="7">
        <v>0.06</v>
      </c>
      <c r="AW180" s="7">
        <v>7.0000000000000007E-2</v>
      </c>
      <c r="AX180" s="7">
        <v>0.08</v>
      </c>
      <c r="AY180" s="7">
        <v>0.13</v>
      </c>
      <c r="AZ180" s="7">
        <v>0.08</v>
      </c>
      <c r="BA180" s="7">
        <v>0.08</v>
      </c>
      <c r="BB180" s="7">
        <v>0.1</v>
      </c>
      <c r="BC180" s="7">
        <v>0.1</v>
      </c>
      <c r="BD180" s="7">
        <v>7.0000000000000007E-2</v>
      </c>
      <c r="BE180" s="7">
        <v>0.6</v>
      </c>
      <c r="BF180" t="s">
        <v>108</v>
      </c>
      <c r="BG180" s="7">
        <v>0.16</v>
      </c>
      <c r="BH180" t="s">
        <v>108</v>
      </c>
      <c r="BI180" s="7">
        <v>0.28000000000000003</v>
      </c>
      <c r="BJ180" s="7">
        <v>0.11</v>
      </c>
      <c r="BK180" s="7">
        <v>0.06</v>
      </c>
      <c r="BL180" s="7">
        <v>0.14000000000000001</v>
      </c>
      <c r="BM180" s="7">
        <v>0.35</v>
      </c>
      <c r="BN180" s="7">
        <v>0.12</v>
      </c>
      <c r="BO180" s="7">
        <v>0.01</v>
      </c>
      <c r="BP180">
        <v>0</v>
      </c>
      <c r="BQ180" s="7">
        <v>0.24</v>
      </c>
      <c r="BR180" s="7">
        <v>0.34</v>
      </c>
      <c r="BS180" s="7">
        <v>0.3</v>
      </c>
      <c r="BT180" s="7">
        <v>0.19</v>
      </c>
      <c r="BU180" s="7">
        <v>1</v>
      </c>
      <c r="BV180" s="7">
        <v>0.12</v>
      </c>
      <c r="BW180" s="7">
        <v>0.28000000000000003</v>
      </c>
      <c r="BX180" s="7">
        <v>0.09</v>
      </c>
      <c r="BY180" s="7">
        <v>0.09</v>
      </c>
      <c r="BZ180" s="7">
        <v>0.09</v>
      </c>
    </row>
    <row r="181" spans="1:78" x14ac:dyDescent="0.25">
      <c r="A181" t="s">
        <v>1142</v>
      </c>
    </row>
    <row r="182" spans="1:78" x14ac:dyDescent="0.25">
      <c r="A182" t="s">
        <v>97</v>
      </c>
      <c r="B182">
        <v>296</v>
      </c>
      <c r="C182">
        <v>247</v>
      </c>
      <c r="D182">
        <v>30</v>
      </c>
      <c r="E182">
        <v>19</v>
      </c>
      <c r="F182">
        <v>33</v>
      </c>
      <c r="G182">
        <v>158</v>
      </c>
      <c r="H182">
        <v>104</v>
      </c>
      <c r="I182">
        <v>89</v>
      </c>
      <c r="J182">
        <v>84</v>
      </c>
      <c r="K182">
        <v>68</v>
      </c>
      <c r="L182">
        <v>55</v>
      </c>
      <c r="M182">
        <v>68</v>
      </c>
      <c r="N182">
        <v>199</v>
      </c>
      <c r="O182">
        <v>23</v>
      </c>
      <c r="P182">
        <v>5</v>
      </c>
      <c r="Q182">
        <v>64</v>
      </c>
      <c r="R182">
        <v>231</v>
      </c>
      <c r="S182">
        <v>219</v>
      </c>
      <c r="T182">
        <v>43</v>
      </c>
      <c r="U182">
        <v>31</v>
      </c>
      <c r="V182">
        <v>221</v>
      </c>
      <c r="W182">
        <v>34</v>
      </c>
      <c r="X182">
        <v>38</v>
      </c>
      <c r="Y182">
        <v>24</v>
      </c>
      <c r="Z182">
        <v>271</v>
      </c>
      <c r="AA182">
        <v>295</v>
      </c>
      <c r="AB182">
        <v>270</v>
      </c>
      <c r="AC182">
        <v>50</v>
      </c>
      <c r="AD182">
        <v>236</v>
      </c>
      <c r="AE182">
        <v>7</v>
      </c>
      <c r="AF182">
        <v>245</v>
      </c>
      <c r="AG182">
        <v>41</v>
      </c>
      <c r="AH182">
        <v>3</v>
      </c>
      <c r="AI182">
        <v>259</v>
      </c>
      <c r="AJ182">
        <v>15</v>
      </c>
      <c r="AK182">
        <v>17</v>
      </c>
      <c r="AL182">
        <v>195</v>
      </c>
      <c r="AM182">
        <v>77</v>
      </c>
      <c r="AN182">
        <v>2</v>
      </c>
      <c r="AO182">
        <v>21</v>
      </c>
      <c r="AP182">
        <v>31</v>
      </c>
      <c r="AQ182">
        <v>50</v>
      </c>
      <c r="AR182">
        <v>10</v>
      </c>
      <c r="AS182">
        <v>17</v>
      </c>
      <c r="AT182">
        <v>29</v>
      </c>
      <c r="AU182">
        <v>16</v>
      </c>
      <c r="AV182">
        <v>17</v>
      </c>
      <c r="AW182">
        <v>7</v>
      </c>
      <c r="AX182">
        <v>23</v>
      </c>
      <c r="AY182">
        <v>23</v>
      </c>
      <c r="AZ182">
        <v>19</v>
      </c>
      <c r="BA182">
        <v>17</v>
      </c>
      <c r="BB182">
        <v>20</v>
      </c>
      <c r="BC182">
        <v>14</v>
      </c>
      <c r="BD182">
        <v>1</v>
      </c>
      <c r="BE182">
        <v>49</v>
      </c>
      <c r="BF182">
        <v>247</v>
      </c>
      <c r="BG182">
        <v>218</v>
      </c>
      <c r="BH182">
        <v>78</v>
      </c>
      <c r="BI182">
        <v>100</v>
      </c>
      <c r="BJ182">
        <v>54</v>
      </c>
      <c r="BK182">
        <v>46</v>
      </c>
      <c r="BL182">
        <v>14</v>
      </c>
      <c r="BM182">
        <v>90</v>
      </c>
      <c r="BN182">
        <v>177</v>
      </c>
      <c r="BO182">
        <v>28</v>
      </c>
      <c r="BP182">
        <v>1</v>
      </c>
      <c r="BQ182">
        <v>296</v>
      </c>
      <c r="BR182">
        <v>123</v>
      </c>
      <c r="BS182">
        <v>84</v>
      </c>
      <c r="BT182">
        <v>25</v>
      </c>
      <c r="BU182">
        <v>34</v>
      </c>
      <c r="BV182">
        <v>296</v>
      </c>
      <c r="BW182">
        <v>45</v>
      </c>
      <c r="BX182">
        <v>199</v>
      </c>
      <c r="BY182">
        <v>199</v>
      </c>
      <c r="BZ182">
        <v>166</v>
      </c>
    </row>
    <row r="183" spans="1:78" x14ac:dyDescent="0.25">
      <c r="B183" s="7">
        <v>0.05</v>
      </c>
      <c r="C183" s="7">
        <v>0.05</v>
      </c>
      <c r="D183" s="7">
        <v>0.05</v>
      </c>
      <c r="E183" s="7">
        <v>0.05</v>
      </c>
      <c r="F183" s="7">
        <v>0.03</v>
      </c>
      <c r="G183" s="7">
        <v>0.05</v>
      </c>
      <c r="H183" s="7">
        <v>0.06</v>
      </c>
      <c r="I183" s="7">
        <v>0.06</v>
      </c>
      <c r="J183" s="7">
        <v>0.04</v>
      </c>
      <c r="K183" s="7">
        <v>0.05</v>
      </c>
      <c r="L183" s="7">
        <v>0.04</v>
      </c>
      <c r="M183" s="7">
        <v>0.04</v>
      </c>
      <c r="N183" s="7">
        <v>0.06</v>
      </c>
      <c r="O183" s="7">
        <v>0.04</v>
      </c>
      <c r="P183" s="7">
        <v>0.03</v>
      </c>
      <c r="Q183" s="7">
        <v>7.0000000000000007E-2</v>
      </c>
      <c r="R183" s="7">
        <v>0.05</v>
      </c>
      <c r="S183" s="7">
        <v>0.06</v>
      </c>
      <c r="T183" s="7">
        <v>0.03</v>
      </c>
      <c r="U183" s="7">
        <v>0.03</v>
      </c>
      <c r="V183" s="7">
        <v>0.05</v>
      </c>
      <c r="W183" s="7">
        <v>0.06</v>
      </c>
      <c r="X183" s="7">
        <v>0.04</v>
      </c>
      <c r="Y183" s="7">
        <v>0.03</v>
      </c>
      <c r="Z183" s="7">
        <v>0.05</v>
      </c>
      <c r="AA183" s="7">
        <v>0.05</v>
      </c>
      <c r="AB183" s="7">
        <v>0.05</v>
      </c>
      <c r="AC183" s="7">
        <v>7.0000000000000007E-2</v>
      </c>
      <c r="AD183" s="7">
        <v>0.05</v>
      </c>
      <c r="AE183" s="7">
        <v>0.01</v>
      </c>
      <c r="AF183" s="7">
        <v>0.05</v>
      </c>
      <c r="AG183" s="7">
        <v>0.04</v>
      </c>
      <c r="AH183" s="7">
        <v>0.08</v>
      </c>
      <c r="AI183" s="7">
        <v>0.06</v>
      </c>
      <c r="AJ183" s="7">
        <v>0.03</v>
      </c>
      <c r="AK183" s="7">
        <v>0.02</v>
      </c>
      <c r="AL183" s="7">
        <v>0.08</v>
      </c>
      <c r="AM183" s="7">
        <v>0.03</v>
      </c>
      <c r="AN183" s="7">
        <v>0.04</v>
      </c>
      <c r="AO183" s="7">
        <v>0.03</v>
      </c>
      <c r="AP183" s="7">
        <v>0.05</v>
      </c>
      <c r="AQ183" s="7">
        <v>0.09</v>
      </c>
      <c r="AR183" s="7">
        <v>0.02</v>
      </c>
      <c r="AS183" s="7">
        <v>0.05</v>
      </c>
      <c r="AT183" s="7">
        <v>0.05</v>
      </c>
      <c r="AU183" s="7">
        <v>0.05</v>
      </c>
      <c r="AV183" s="7">
        <v>0.03</v>
      </c>
      <c r="AW183" s="7">
        <v>0.05</v>
      </c>
      <c r="AX183" s="7">
        <v>0.06</v>
      </c>
      <c r="AY183" s="7">
        <v>0.04</v>
      </c>
      <c r="AZ183" s="7">
        <v>0.05</v>
      </c>
      <c r="BA183" s="7">
        <v>0.06</v>
      </c>
      <c r="BB183" s="7">
        <v>0.05</v>
      </c>
      <c r="BC183" s="7">
        <v>0.05</v>
      </c>
      <c r="BD183" s="7">
        <v>0.05</v>
      </c>
      <c r="BE183" s="7">
        <v>0.05</v>
      </c>
      <c r="BF183" s="7">
        <v>0.05</v>
      </c>
      <c r="BG183" s="7">
        <v>7.0000000000000007E-2</v>
      </c>
      <c r="BH183" s="7">
        <v>0.03</v>
      </c>
      <c r="BI183" s="7">
        <v>0.08</v>
      </c>
      <c r="BJ183" s="7">
        <v>0.06</v>
      </c>
      <c r="BK183" s="7">
        <v>0.06</v>
      </c>
      <c r="BL183" s="7">
        <v>7.0000000000000007E-2</v>
      </c>
      <c r="BM183" s="7">
        <v>0.1</v>
      </c>
      <c r="BN183" s="7">
        <v>0.11</v>
      </c>
      <c r="BO183" s="7">
        <v>0.01</v>
      </c>
      <c r="BP183">
        <v>0</v>
      </c>
      <c r="BQ183" s="7">
        <v>0.28999999999999998</v>
      </c>
      <c r="BR183" s="7">
        <v>0.08</v>
      </c>
      <c r="BS183" s="7">
        <v>0.05</v>
      </c>
      <c r="BT183" s="7">
        <v>0.06</v>
      </c>
      <c r="BU183" s="7">
        <v>0.06</v>
      </c>
      <c r="BV183" s="7">
        <v>1</v>
      </c>
      <c r="BW183" s="7">
        <v>0.06</v>
      </c>
      <c r="BX183" s="7">
        <v>0.05</v>
      </c>
      <c r="BY183" s="7">
        <v>0.05</v>
      </c>
      <c r="BZ183" s="7">
        <v>0.05</v>
      </c>
    </row>
    <row r="184" spans="1:78" x14ac:dyDescent="0.25">
      <c r="A184" t="s">
        <v>98</v>
      </c>
      <c r="B184">
        <v>756</v>
      </c>
      <c r="C184">
        <v>651</v>
      </c>
      <c r="D184">
        <v>68</v>
      </c>
      <c r="E184">
        <v>37</v>
      </c>
      <c r="F184">
        <v>111</v>
      </c>
      <c r="G184">
        <v>453</v>
      </c>
      <c r="H184">
        <v>193</v>
      </c>
      <c r="I184">
        <v>253</v>
      </c>
      <c r="J184">
        <v>273</v>
      </c>
      <c r="K184">
        <v>129</v>
      </c>
      <c r="L184">
        <v>102</v>
      </c>
      <c r="M184">
        <v>124</v>
      </c>
      <c r="N184">
        <v>538</v>
      </c>
      <c r="O184">
        <v>78</v>
      </c>
      <c r="P184">
        <v>17</v>
      </c>
      <c r="Q184">
        <v>108</v>
      </c>
      <c r="R184">
        <v>649</v>
      </c>
      <c r="S184">
        <v>581</v>
      </c>
      <c r="T184">
        <v>108</v>
      </c>
      <c r="U184">
        <v>63</v>
      </c>
      <c r="V184">
        <v>674</v>
      </c>
      <c r="W184">
        <v>45</v>
      </c>
      <c r="X184">
        <v>29</v>
      </c>
      <c r="Y184">
        <v>64</v>
      </c>
      <c r="Z184">
        <v>692</v>
      </c>
      <c r="AA184">
        <v>756</v>
      </c>
      <c r="AB184">
        <v>692</v>
      </c>
      <c r="AC184">
        <v>106</v>
      </c>
      <c r="AD184">
        <v>619</v>
      </c>
      <c r="AE184">
        <v>29</v>
      </c>
      <c r="AF184">
        <v>565</v>
      </c>
      <c r="AG184">
        <v>167</v>
      </c>
      <c r="AH184">
        <v>8</v>
      </c>
      <c r="AI184">
        <v>679</v>
      </c>
      <c r="AJ184">
        <v>39</v>
      </c>
      <c r="AK184">
        <v>38</v>
      </c>
      <c r="AL184">
        <v>554</v>
      </c>
      <c r="AM184">
        <v>162</v>
      </c>
      <c r="AN184">
        <v>13</v>
      </c>
      <c r="AO184">
        <v>28</v>
      </c>
      <c r="AP184">
        <v>79</v>
      </c>
      <c r="AQ184">
        <v>93</v>
      </c>
      <c r="AR184">
        <v>30</v>
      </c>
      <c r="AS184">
        <v>38</v>
      </c>
      <c r="AT184">
        <v>88</v>
      </c>
      <c r="AU184">
        <v>55</v>
      </c>
      <c r="AV184">
        <v>43</v>
      </c>
      <c r="AW184">
        <v>22</v>
      </c>
      <c r="AX184">
        <v>46</v>
      </c>
      <c r="AY184">
        <v>80</v>
      </c>
      <c r="AZ184">
        <v>41</v>
      </c>
      <c r="BA184">
        <v>32</v>
      </c>
      <c r="BB184">
        <v>60</v>
      </c>
      <c r="BC184">
        <v>48</v>
      </c>
      <c r="BD184">
        <v>2</v>
      </c>
      <c r="BE184">
        <v>217</v>
      </c>
      <c r="BF184">
        <v>539</v>
      </c>
      <c r="BG184">
        <v>600</v>
      </c>
      <c r="BH184">
        <v>157</v>
      </c>
      <c r="BI184">
        <v>343</v>
      </c>
      <c r="BJ184">
        <v>154</v>
      </c>
      <c r="BK184">
        <v>67</v>
      </c>
      <c r="BL184">
        <v>32</v>
      </c>
      <c r="BM184">
        <v>502</v>
      </c>
      <c r="BN184">
        <v>241</v>
      </c>
      <c r="BO184">
        <v>14</v>
      </c>
      <c r="BP184">
        <v>0</v>
      </c>
      <c r="BQ184">
        <v>756</v>
      </c>
      <c r="BR184">
        <v>660</v>
      </c>
      <c r="BS184">
        <v>756</v>
      </c>
      <c r="BT184">
        <v>19</v>
      </c>
      <c r="BU184">
        <v>213</v>
      </c>
      <c r="BV184">
        <v>45</v>
      </c>
      <c r="BW184">
        <v>756</v>
      </c>
      <c r="BX184">
        <v>495</v>
      </c>
      <c r="BY184">
        <v>520</v>
      </c>
      <c r="BZ184">
        <v>418</v>
      </c>
    </row>
    <row r="185" spans="1:78" x14ac:dyDescent="0.25">
      <c r="B185" s="7">
        <v>0.13</v>
      </c>
      <c r="C185" s="7">
        <v>0.13</v>
      </c>
      <c r="D185" s="7">
        <v>0.12</v>
      </c>
      <c r="E185" s="7">
        <v>0.11</v>
      </c>
      <c r="F185" s="7">
        <v>0.09</v>
      </c>
      <c r="G185" s="7">
        <v>0.15</v>
      </c>
      <c r="H185" s="7">
        <v>0.11</v>
      </c>
      <c r="I185" s="7">
        <v>0.17</v>
      </c>
      <c r="J185" s="7">
        <v>0.14000000000000001</v>
      </c>
      <c r="K185" s="7">
        <v>0.11</v>
      </c>
      <c r="L185" s="7">
        <v>7.0000000000000007E-2</v>
      </c>
      <c r="M185" s="7">
        <v>7.0000000000000007E-2</v>
      </c>
      <c r="N185" s="7">
        <v>0.15</v>
      </c>
      <c r="O185" s="7">
        <v>0.12</v>
      </c>
      <c r="P185" s="7">
        <v>0.09</v>
      </c>
      <c r="Q185" s="7">
        <v>0.11</v>
      </c>
      <c r="R185" s="7">
        <v>0.13</v>
      </c>
      <c r="S185" s="7">
        <v>0.16</v>
      </c>
      <c r="T185" s="7">
        <v>0.09</v>
      </c>
      <c r="U185" s="7">
        <v>0.06</v>
      </c>
      <c r="V185" s="7">
        <v>0.15</v>
      </c>
      <c r="W185" s="7">
        <v>7.0000000000000007E-2</v>
      </c>
      <c r="X185" s="7">
        <v>0.03</v>
      </c>
      <c r="Y185" s="7">
        <v>0.09</v>
      </c>
      <c r="Z185" s="7">
        <v>0.13</v>
      </c>
      <c r="AA185" s="7">
        <v>0.13</v>
      </c>
      <c r="AB185" s="7">
        <v>0.13</v>
      </c>
      <c r="AC185" s="7">
        <v>0.15</v>
      </c>
      <c r="AD185" s="7">
        <v>0.13</v>
      </c>
      <c r="AE185" s="7">
        <v>0.06</v>
      </c>
      <c r="AF185" s="7">
        <v>0.12</v>
      </c>
      <c r="AG185" s="7">
        <v>0.18</v>
      </c>
      <c r="AH185" s="7">
        <v>0.21</v>
      </c>
      <c r="AI185" s="7">
        <v>0.16</v>
      </c>
      <c r="AJ185" s="7">
        <v>7.0000000000000007E-2</v>
      </c>
      <c r="AK185" s="7">
        <v>0.04</v>
      </c>
      <c r="AL185" s="7">
        <v>0.23</v>
      </c>
      <c r="AM185" s="7">
        <v>0.06</v>
      </c>
      <c r="AN185" s="7">
        <v>0.22</v>
      </c>
      <c r="AO185" s="7">
        <v>0.04</v>
      </c>
      <c r="AP185" s="7">
        <v>0.13</v>
      </c>
      <c r="AQ185" s="7">
        <v>0.16</v>
      </c>
      <c r="AR185" s="7">
        <v>0.05</v>
      </c>
      <c r="AS185" s="7">
        <v>0.12</v>
      </c>
      <c r="AT185" s="7">
        <v>0.16</v>
      </c>
      <c r="AU185" s="7">
        <v>0.16</v>
      </c>
      <c r="AV185" s="7">
        <v>0.09</v>
      </c>
      <c r="AW185" s="7">
        <v>0.15</v>
      </c>
      <c r="AX185" s="7">
        <v>0.11</v>
      </c>
      <c r="AY185" s="7">
        <v>0.15</v>
      </c>
      <c r="AZ185" s="7">
        <v>0.1</v>
      </c>
      <c r="BA185" s="7">
        <v>0.11</v>
      </c>
      <c r="BB185" s="7">
        <v>0.14000000000000001</v>
      </c>
      <c r="BC185" s="7">
        <v>0.15</v>
      </c>
      <c r="BD185" s="7">
        <v>7.0000000000000007E-2</v>
      </c>
      <c r="BE185" s="7">
        <v>0.24</v>
      </c>
      <c r="BF185" s="7">
        <v>0.11</v>
      </c>
      <c r="BG185" s="7">
        <v>0.18</v>
      </c>
      <c r="BH185" s="7">
        <v>0.06</v>
      </c>
      <c r="BI185" s="7">
        <v>0.26</v>
      </c>
      <c r="BJ185" s="7">
        <v>0.18</v>
      </c>
      <c r="BK185" s="7">
        <v>0.09</v>
      </c>
      <c r="BL185" s="7">
        <v>0.16</v>
      </c>
      <c r="BM185" s="7">
        <v>0.56999999999999995</v>
      </c>
      <c r="BN185" s="7">
        <v>0.14000000000000001</v>
      </c>
      <c r="BO185" s="7">
        <v>0.01</v>
      </c>
      <c r="BP185" t="s">
        <v>108</v>
      </c>
      <c r="BQ185" s="7">
        <v>0.75</v>
      </c>
      <c r="BR185" s="7">
        <v>0.42</v>
      </c>
      <c r="BS185" s="7">
        <v>0.5</v>
      </c>
      <c r="BT185" s="7">
        <v>0.04</v>
      </c>
      <c r="BU185" s="7">
        <v>0.4</v>
      </c>
      <c r="BV185" s="7">
        <v>0.15</v>
      </c>
      <c r="BW185" s="7">
        <v>1</v>
      </c>
      <c r="BX185" s="7">
        <v>0.12</v>
      </c>
      <c r="BY185" s="7">
        <v>0.13</v>
      </c>
      <c r="BZ185" s="7">
        <v>0.12</v>
      </c>
    </row>
    <row r="186" spans="1:78" x14ac:dyDescent="0.25">
      <c r="A186" t="s">
        <v>1143</v>
      </c>
    </row>
    <row r="187" spans="1:78" x14ac:dyDescent="0.25">
      <c r="A187" t="s">
        <v>65</v>
      </c>
      <c r="B187">
        <v>590</v>
      </c>
      <c r="C187">
        <v>590</v>
      </c>
      <c r="D187">
        <v>0</v>
      </c>
      <c r="E187">
        <v>0</v>
      </c>
      <c r="F187">
        <v>106</v>
      </c>
      <c r="G187">
        <v>349</v>
      </c>
      <c r="H187">
        <v>135</v>
      </c>
      <c r="I187">
        <v>111</v>
      </c>
      <c r="J187">
        <v>209</v>
      </c>
      <c r="K187">
        <v>125</v>
      </c>
      <c r="L187">
        <v>145</v>
      </c>
      <c r="M187">
        <v>129</v>
      </c>
      <c r="N187">
        <v>397</v>
      </c>
      <c r="O187">
        <v>54</v>
      </c>
      <c r="P187">
        <v>10</v>
      </c>
      <c r="Q187">
        <v>54</v>
      </c>
      <c r="R187">
        <v>536</v>
      </c>
      <c r="S187">
        <v>340</v>
      </c>
      <c r="T187">
        <v>135</v>
      </c>
      <c r="U187">
        <v>111</v>
      </c>
      <c r="V187">
        <v>473</v>
      </c>
      <c r="W187">
        <v>50</v>
      </c>
      <c r="X187">
        <v>56</v>
      </c>
      <c r="Y187">
        <v>78</v>
      </c>
      <c r="Z187">
        <v>512</v>
      </c>
      <c r="AA187">
        <v>589</v>
      </c>
      <c r="AB187">
        <v>511</v>
      </c>
      <c r="AC187">
        <v>131</v>
      </c>
      <c r="AD187">
        <v>405</v>
      </c>
      <c r="AE187">
        <v>46</v>
      </c>
      <c r="AF187">
        <v>472</v>
      </c>
      <c r="AG187">
        <v>76</v>
      </c>
      <c r="AH187">
        <v>2</v>
      </c>
      <c r="AI187">
        <v>449</v>
      </c>
      <c r="AJ187">
        <v>52</v>
      </c>
      <c r="AK187">
        <v>87</v>
      </c>
      <c r="AL187">
        <v>258</v>
      </c>
      <c r="AM187">
        <v>266</v>
      </c>
      <c r="AN187">
        <v>4</v>
      </c>
      <c r="AO187">
        <v>60</v>
      </c>
      <c r="AP187">
        <v>590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89</v>
      </c>
      <c r="BF187">
        <v>501</v>
      </c>
      <c r="BG187">
        <v>328</v>
      </c>
      <c r="BH187">
        <v>262</v>
      </c>
      <c r="BI187">
        <v>139</v>
      </c>
      <c r="BJ187">
        <v>77</v>
      </c>
      <c r="BK187">
        <v>73</v>
      </c>
      <c r="BL187">
        <v>19</v>
      </c>
      <c r="BM187">
        <v>89</v>
      </c>
      <c r="BN187">
        <v>152</v>
      </c>
      <c r="BO187">
        <v>208</v>
      </c>
      <c r="BP187">
        <v>141</v>
      </c>
      <c r="BQ187">
        <v>104</v>
      </c>
      <c r="BR187">
        <v>142</v>
      </c>
      <c r="BS187">
        <v>152</v>
      </c>
      <c r="BT187">
        <v>45</v>
      </c>
      <c r="BU187">
        <v>53</v>
      </c>
      <c r="BV187">
        <v>31</v>
      </c>
      <c r="BW187">
        <v>79</v>
      </c>
      <c r="BX187">
        <v>398</v>
      </c>
      <c r="BY187">
        <v>383</v>
      </c>
      <c r="BZ187">
        <v>337</v>
      </c>
    </row>
    <row r="188" spans="1:78" x14ac:dyDescent="0.25">
      <c r="B188" s="7">
        <v>0.1</v>
      </c>
      <c r="C188" s="7">
        <v>0.12</v>
      </c>
      <c r="D188" t="s">
        <v>108</v>
      </c>
      <c r="E188" t="s">
        <v>108</v>
      </c>
      <c r="F188" s="7">
        <v>0.09</v>
      </c>
      <c r="G188" s="7">
        <v>0.11</v>
      </c>
      <c r="H188" s="7">
        <v>0.08</v>
      </c>
      <c r="I188" s="7">
        <v>0.08</v>
      </c>
      <c r="J188" s="7">
        <v>0.11</v>
      </c>
      <c r="K188" s="7">
        <v>0.1</v>
      </c>
      <c r="L188" s="7">
        <v>0.1</v>
      </c>
      <c r="M188" s="7">
        <v>0.08</v>
      </c>
      <c r="N188" s="7">
        <v>0.11</v>
      </c>
      <c r="O188" s="7">
        <v>0.08</v>
      </c>
      <c r="P188" s="7">
        <v>0.05</v>
      </c>
      <c r="Q188" s="7">
        <v>0.06</v>
      </c>
      <c r="R188" s="7">
        <v>0.11</v>
      </c>
      <c r="S188" s="7">
        <v>0.09</v>
      </c>
      <c r="T188" s="7">
        <v>0.11</v>
      </c>
      <c r="U188" s="7">
        <v>0.11</v>
      </c>
      <c r="V188" s="7">
        <v>0.11</v>
      </c>
      <c r="W188" s="7">
        <v>0.08</v>
      </c>
      <c r="X188" s="7">
        <v>0.06</v>
      </c>
      <c r="Y188" s="7">
        <v>0.11</v>
      </c>
      <c r="Z188" s="7">
        <v>0.1</v>
      </c>
      <c r="AA188" s="7">
        <v>0.1</v>
      </c>
      <c r="AB188" s="7">
        <v>0.1</v>
      </c>
      <c r="AC188" s="7">
        <v>0.18</v>
      </c>
      <c r="AD188" s="7">
        <v>0.09</v>
      </c>
      <c r="AE188" s="7">
        <v>0.09</v>
      </c>
      <c r="AF188" s="7">
        <v>0.1</v>
      </c>
      <c r="AG188" s="7">
        <v>0.08</v>
      </c>
      <c r="AH188" s="7">
        <v>0.05</v>
      </c>
      <c r="AI188" s="7">
        <v>0.1</v>
      </c>
      <c r="AJ188" s="7">
        <v>0.09</v>
      </c>
      <c r="AK188" s="7">
        <v>0.09</v>
      </c>
      <c r="AL188" s="7">
        <v>0.11</v>
      </c>
      <c r="AM188" s="7">
        <v>0.09</v>
      </c>
      <c r="AN188" s="7">
        <v>0.08</v>
      </c>
      <c r="AO188" s="7">
        <v>0.09</v>
      </c>
      <c r="AP188" s="7">
        <v>1</v>
      </c>
      <c r="AQ188" t="s">
        <v>108</v>
      </c>
      <c r="AR188" t="s">
        <v>108</v>
      </c>
      <c r="AS188" t="s">
        <v>108</v>
      </c>
      <c r="AT188" t="s">
        <v>108</v>
      </c>
      <c r="AU188" t="s">
        <v>108</v>
      </c>
      <c r="AV188" t="s">
        <v>108</v>
      </c>
      <c r="AW188" t="s">
        <v>108</v>
      </c>
      <c r="AX188" t="s">
        <v>108</v>
      </c>
      <c r="AY188" t="s">
        <v>108</v>
      </c>
      <c r="AZ188" t="s">
        <v>108</v>
      </c>
      <c r="BA188" t="s">
        <v>108</v>
      </c>
      <c r="BB188" t="s">
        <v>108</v>
      </c>
      <c r="BC188" t="s">
        <v>108</v>
      </c>
      <c r="BD188" t="s">
        <v>108</v>
      </c>
      <c r="BE188" s="7">
        <v>0.1</v>
      </c>
      <c r="BF188" s="7">
        <v>0.1</v>
      </c>
      <c r="BG188" s="7">
        <v>0.1</v>
      </c>
      <c r="BH188" s="7">
        <v>0.1</v>
      </c>
      <c r="BI188" s="7">
        <v>0.11</v>
      </c>
      <c r="BJ188" s="7">
        <v>0.09</v>
      </c>
      <c r="BK188" s="7">
        <v>0.09</v>
      </c>
      <c r="BL188" s="7">
        <v>0.09</v>
      </c>
      <c r="BM188" s="7">
        <v>0.1</v>
      </c>
      <c r="BN188" s="7">
        <v>0.09</v>
      </c>
      <c r="BO188" s="7">
        <v>0.1</v>
      </c>
      <c r="BP188" s="7">
        <v>0.11</v>
      </c>
      <c r="BQ188" s="7">
        <v>0.1</v>
      </c>
      <c r="BR188" s="7">
        <v>0.09</v>
      </c>
      <c r="BS188" s="7">
        <v>0.1</v>
      </c>
      <c r="BT188" s="7">
        <v>0.1</v>
      </c>
      <c r="BU188" s="7">
        <v>0.1</v>
      </c>
      <c r="BV188" s="7">
        <v>0.11</v>
      </c>
      <c r="BW188" s="7">
        <v>0.1</v>
      </c>
      <c r="BX188" s="7">
        <v>0.1</v>
      </c>
      <c r="BY188" s="7">
        <v>0.1</v>
      </c>
      <c r="BZ188" s="7">
        <v>0.1</v>
      </c>
    </row>
    <row r="189" spans="1:78" x14ac:dyDescent="0.25">
      <c r="A189" t="s">
        <v>66</v>
      </c>
      <c r="B189">
        <v>567</v>
      </c>
      <c r="C189">
        <v>567</v>
      </c>
      <c r="D189">
        <v>0</v>
      </c>
      <c r="E189">
        <v>0</v>
      </c>
      <c r="F189">
        <v>104</v>
      </c>
      <c r="G189">
        <v>292</v>
      </c>
      <c r="H189">
        <v>171</v>
      </c>
      <c r="I189">
        <v>115</v>
      </c>
      <c r="J189">
        <v>182</v>
      </c>
      <c r="K189">
        <v>126</v>
      </c>
      <c r="L189">
        <v>143</v>
      </c>
      <c r="M189">
        <v>199</v>
      </c>
      <c r="N189">
        <v>327</v>
      </c>
      <c r="O189">
        <v>13</v>
      </c>
      <c r="P189">
        <v>28</v>
      </c>
      <c r="Q189">
        <v>112</v>
      </c>
      <c r="R189">
        <v>455</v>
      </c>
      <c r="S189">
        <v>371</v>
      </c>
      <c r="T189">
        <v>104</v>
      </c>
      <c r="U189">
        <v>85</v>
      </c>
      <c r="V189">
        <v>419</v>
      </c>
      <c r="W189">
        <v>58</v>
      </c>
      <c r="X189">
        <v>89</v>
      </c>
      <c r="Y189">
        <v>71</v>
      </c>
      <c r="Z189">
        <v>496</v>
      </c>
      <c r="AA189">
        <v>566</v>
      </c>
      <c r="AB189">
        <v>495</v>
      </c>
      <c r="AC189">
        <v>145</v>
      </c>
      <c r="AD189">
        <v>383</v>
      </c>
      <c r="AE189">
        <v>35</v>
      </c>
      <c r="AF189">
        <v>434</v>
      </c>
      <c r="AG189">
        <v>101</v>
      </c>
      <c r="AH189">
        <v>5</v>
      </c>
      <c r="AI189">
        <v>419</v>
      </c>
      <c r="AJ189">
        <v>63</v>
      </c>
      <c r="AK189">
        <v>62</v>
      </c>
      <c r="AL189">
        <v>235</v>
      </c>
      <c r="AM189">
        <v>265</v>
      </c>
      <c r="AN189">
        <v>4</v>
      </c>
      <c r="AO189">
        <v>61</v>
      </c>
      <c r="AP189">
        <v>0</v>
      </c>
      <c r="AQ189">
        <v>567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97</v>
      </c>
      <c r="BF189">
        <v>470</v>
      </c>
      <c r="BG189">
        <v>368</v>
      </c>
      <c r="BH189">
        <v>199</v>
      </c>
      <c r="BI189">
        <v>145</v>
      </c>
      <c r="BJ189">
        <v>95</v>
      </c>
      <c r="BK189">
        <v>98</v>
      </c>
      <c r="BL189">
        <v>19</v>
      </c>
      <c r="BM189">
        <v>112</v>
      </c>
      <c r="BN189">
        <v>163</v>
      </c>
      <c r="BO189">
        <v>222</v>
      </c>
      <c r="BP189">
        <v>70</v>
      </c>
      <c r="BQ189">
        <v>133</v>
      </c>
      <c r="BR189">
        <v>154</v>
      </c>
      <c r="BS189">
        <v>165</v>
      </c>
      <c r="BT189">
        <v>47</v>
      </c>
      <c r="BU189">
        <v>57</v>
      </c>
      <c r="BV189">
        <v>50</v>
      </c>
      <c r="BW189">
        <v>93</v>
      </c>
      <c r="BX189">
        <v>390</v>
      </c>
      <c r="BY189">
        <v>381</v>
      </c>
      <c r="BZ189">
        <v>336</v>
      </c>
    </row>
    <row r="190" spans="1:78" x14ac:dyDescent="0.25">
      <c r="B190" s="7">
        <v>0.09</v>
      </c>
      <c r="C190" s="7">
        <v>0.11</v>
      </c>
      <c r="D190" t="s">
        <v>108</v>
      </c>
      <c r="E190" t="s">
        <v>108</v>
      </c>
      <c r="F190" s="7">
        <v>0.09</v>
      </c>
      <c r="G190" s="7">
        <v>0.09</v>
      </c>
      <c r="H190" s="7">
        <v>0.1</v>
      </c>
      <c r="I190" s="7">
        <v>0.08</v>
      </c>
      <c r="J190" s="7">
        <v>0.1</v>
      </c>
      <c r="K190" s="7">
        <v>0.1</v>
      </c>
      <c r="L190" s="7">
        <v>0.1</v>
      </c>
      <c r="M190" s="7">
        <v>0.12</v>
      </c>
      <c r="N190" s="7">
        <v>0.09</v>
      </c>
      <c r="O190" s="7">
        <v>0.02</v>
      </c>
      <c r="P190" s="7">
        <v>0.15</v>
      </c>
      <c r="Q190" s="7">
        <v>0.12</v>
      </c>
      <c r="R190" s="7">
        <v>0.09</v>
      </c>
      <c r="S190" s="7">
        <v>0.1</v>
      </c>
      <c r="T190" s="7">
        <v>0.08</v>
      </c>
      <c r="U190" s="7">
        <v>0.09</v>
      </c>
      <c r="V190" s="7">
        <v>0.09</v>
      </c>
      <c r="W190" s="7">
        <v>0.09</v>
      </c>
      <c r="X190" s="7">
        <v>0.1</v>
      </c>
      <c r="Y190" s="7">
        <v>0.1</v>
      </c>
      <c r="Z190" s="7">
        <v>0.09</v>
      </c>
      <c r="AA190" s="7">
        <v>0.09</v>
      </c>
      <c r="AB190" s="7">
        <v>0.09</v>
      </c>
      <c r="AC190" s="7">
        <v>0.2</v>
      </c>
      <c r="AD190" s="7">
        <v>0.08</v>
      </c>
      <c r="AE190" s="7">
        <v>7.0000000000000007E-2</v>
      </c>
      <c r="AF190" s="7">
        <v>0.09</v>
      </c>
      <c r="AG190" s="7">
        <v>0.11</v>
      </c>
      <c r="AH190" s="7">
        <v>0.13</v>
      </c>
      <c r="AI190" s="7">
        <v>0.1</v>
      </c>
      <c r="AJ190" s="7">
        <v>0.11</v>
      </c>
      <c r="AK190" s="7">
        <v>0.06</v>
      </c>
      <c r="AL190" s="7">
        <v>0.1</v>
      </c>
      <c r="AM190" s="7">
        <v>0.09</v>
      </c>
      <c r="AN190" s="7">
        <v>7.0000000000000007E-2</v>
      </c>
      <c r="AO190" s="7">
        <v>0.09</v>
      </c>
      <c r="AP190" t="s">
        <v>108</v>
      </c>
      <c r="AQ190" s="7">
        <v>1</v>
      </c>
      <c r="AR190" t="s">
        <v>108</v>
      </c>
      <c r="AS190" t="s">
        <v>108</v>
      </c>
      <c r="AT190" t="s">
        <v>108</v>
      </c>
      <c r="AU190" t="s">
        <v>108</v>
      </c>
      <c r="AV190" t="s">
        <v>108</v>
      </c>
      <c r="AW190" t="s">
        <v>108</v>
      </c>
      <c r="AX190" t="s">
        <v>108</v>
      </c>
      <c r="AY190" t="s">
        <v>108</v>
      </c>
      <c r="AZ190" t="s">
        <v>108</v>
      </c>
      <c r="BA190" t="s">
        <v>108</v>
      </c>
      <c r="BB190" t="s">
        <v>108</v>
      </c>
      <c r="BC190" t="s">
        <v>108</v>
      </c>
      <c r="BD190" t="s">
        <v>108</v>
      </c>
      <c r="BE190" s="7">
        <v>0.11</v>
      </c>
      <c r="BF190" s="7">
        <v>0.09</v>
      </c>
      <c r="BG190" s="7">
        <v>0.11</v>
      </c>
      <c r="BH190" s="7">
        <v>7.0000000000000007E-2</v>
      </c>
      <c r="BI190" s="7">
        <v>0.11</v>
      </c>
      <c r="BJ190" s="7">
        <v>0.11</v>
      </c>
      <c r="BK190" s="7">
        <v>0.13</v>
      </c>
      <c r="BL190" s="7">
        <v>0.1</v>
      </c>
      <c r="BM190" s="7">
        <v>0.13</v>
      </c>
      <c r="BN190" s="7">
        <v>0.1</v>
      </c>
      <c r="BO190" s="7">
        <v>0.1</v>
      </c>
      <c r="BP190" s="7">
        <v>0.06</v>
      </c>
      <c r="BQ190" s="7">
        <v>0.13</v>
      </c>
      <c r="BR190" s="7">
        <v>0.1</v>
      </c>
      <c r="BS190" s="7">
        <v>0.11</v>
      </c>
      <c r="BT190" s="7">
        <v>0.1</v>
      </c>
      <c r="BU190" s="7">
        <v>0.11</v>
      </c>
      <c r="BV190" s="7">
        <v>0.17</v>
      </c>
      <c r="BW190" s="7">
        <v>0.12</v>
      </c>
      <c r="BX190" s="7">
        <v>0.1</v>
      </c>
      <c r="BY190" s="7">
        <v>0.09</v>
      </c>
      <c r="BZ190" s="7">
        <v>0.1</v>
      </c>
    </row>
    <row r="191" spans="1:78" x14ac:dyDescent="0.25">
      <c r="A191" t="s">
        <v>67</v>
      </c>
      <c r="B191">
        <v>546</v>
      </c>
      <c r="C191">
        <v>546</v>
      </c>
      <c r="D191">
        <v>0</v>
      </c>
      <c r="E191">
        <v>0</v>
      </c>
      <c r="F191">
        <v>161</v>
      </c>
      <c r="G191">
        <v>321</v>
      </c>
      <c r="H191">
        <v>64</v>
      </c>
      <c r="I191">
        <v>126</v>
      </c>
      <c r="J191">
        <v>187</v>
      </c>
      <c r="K191">
        <v>103</v>
      </c>
      <c r="L191">
        <v>131</v>
      </c>
      <c r="M191">
        <v>97</v>
      </c>
      <c r="N191">
        <v>293</v>
      </c>
      <c r="O191">
        <v>133</v>
      </c>
      <c r="P191">
        <v>24</v>
      </c>
      <c r="Q191">
        <v>33</v>
      </c>
      <c r="R191">
        <v>513</v>
      </c>
      <c r="S191">
        <v>209</v>
      </c>
      <c r="T191">
        <v>180</v>
      </c>
      <c r="U191">
        <v>144</v>
      </c>
      <c r="V191">
        <v>437</v>
      </c>
      <c r="W191">
        <v>58</v>
      </c>
      <c r="X191">
        <v>36</v>
      </c>
      <c r="Y191">
        <v>72</v>
      </c>
      <c r="Z191">
        <v>474</v>
      </c>
      <c r="AA191">
        <v>543</v>
      </c>
      <c r="AB191">
        <v>471</v>
      </c>
      <c r="AC191">
        <v>39</v>
      </c>
      <c r="AD191">
        <v>388</v>
      </c>
      <c r="AE191">
        <v>101</v>
      </c>
      <c r="AF191">
        <v>417</v>
      </c>
      <c r="AG191">
        <v>90</v>
      </c>
      <c r="AH191">
        <v>7</v>
      </c>
      <c r="AI191">
        <v>318</v>
      </c>
      <c r="AJ191">
        <v>77</v>
      </c>
      <c r="AK191">
        <v>138</v>
      </c>
      <c r="AL191">
        <v>141</v>
      </c>
      <c r="AM191">
        <v>337</v>
      </c>
      <c r="AN191">
        <v>7</v>
      </c>
      <c r="AO191">
        <v>59</v>
      </c>
      <c r="AP191">
        <v>0</v>
      </c>
      <c r="AQ191">
        <v>0</v>
      </c>
      <c r="AR191">
        <v>546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35</v>
      </c>
      <c r="BF191">
        <v>511</v>
      </c>
      <c r="BG191">
        <v>170</v>
      </c>
      <c r="BH191">
        <v>376</v>
      </c>
      <c r="BI191">
        <v>73</v>
      </c>
      <c r="BJ191">
        <v>46</v>
      </c>
      <c r="BK191">
        <v>33</v>
      </c>
      <c r="BL191">
        <v>8</v>
      </c>
      <c r="BM191">
        <v>26</v>
      </c>
      <c r="BN191">
        <v>95</v>
      </c>
      <c r="BO191">
        <v>187</v>
      </c>
      <c r="BP191">
        <v>238</v>
      </c>
      <c r="BQ191">
        <v>38</v>
      </c>
      <c r="BR191">
        <v>85</v>
      </c>
      <c r="BS191">
        <v>76</v>
      </c>
      <c r="BT191">
        <v>18</v>
      </c>
      <c r="BU191">
        <v>18</v>
      </c>
      <c r="BV191">
        <v>10</v>
      </c>
      <c r="BW191">
        <v>30</v>
      </c>
      <c r="BX191">
        <v>340</v>
      </c>
      <c r="BY191">
        <v>345</v>
      </c>
      <c r="BZ191">
        <v>304</v>
      </c>
    </row>
    <row r="192" spans="1:78" x14ac:dyDescent="0.25">
      <c r="B192" s="7">
        <v>0.09</v>
      </c>
      <c r="C192" s="7">
        <v>0.11</v>
      </c>
      <c r="D192" t="s">
        <v>108</v>
      </c>
      <c r="E192" t="s">
        <v>108</v>
      </c>
      <c r="F192" s="7">
        <v>0.14000000000000001</v>
      </c>
      <c r="G192" s="7">
        <v>0.1</v>
      </c>
      <c r="H192" s="7">
        <v>0.04</v>
      </c>
      <c r="I192" s="7">
        <v>0.09</v>
      </c>
      <c r="J192" s="7">
        <v>0.1</v>
      </c>
      <c r="K192" s="7">
        <v>0.08</v>
      </c>
      <c r="L192" s="7">
        <v>0.09</v>
      </c>
      <c r="M192" s="7">
        <v>0.06</v>
      </c>
      <c r="N192" s="7">
        <v>0.08</v>
      </c>
      <c r="O192" s="7">
        <v>0.21</v>
      </c>
      <c r="P192" s="7">
        <v>0.12</v>
      </c>
      <c r="Q192" s="7">
        <v>0.03</v>
      </c>
      <c r="R192" s="7">
        <v>0.1</v>
      </c>
      <c r="S192" s="7">
        <v>0.06</v>
      </c>
      <c r="T192" s="7">
        <v>0.15</v>
      </c>
      <c r="U192" s="7">
        <v>0.15</v>
      </c>
      <c r="V192" s="7">
        <v>0.1</v>
      </c>
      <c r="W192" s="7">
        <v>0.1</v>
      </c>
      <c r="X192" s="7">
        <v>0.04</v>
      </c>
      <c r="Y192" s="7">
        <v>0.1</v>
      </c>
      <c r="Z192" s="7">
        <v>0.09</v>
      </c>
      <c r="AA192" s="7">
        <v>0.09</v>
      </c>
      <c r="AB192" s="7">
        <v>0.09</v>
      </c>
      <c r="AC192" s="7">
        <v>0.05</v>
      </c>
      <c r="AD192" s="7">
        <v>0.08</v>
      </c>
      <c r="AE192" s="7">
        <v>0.19</v>
      </c>
      <c r="AF192" s="7">
        <v>0.09</v>
      </c>
      <c r="AG192" s="7">
        <v>0.1</v>
      </c>
      <c r="AH192" s="7">
        <v>0.19</v>
      </c>
      <c r="AI192" s="7">
        <v>7.0000000000000007E-2</v>
      </c>
      <c r="AJ192" s="7">
        <v>0.14000000000000001</v>
      </c>
      <c r="AK192" s="7">
        <v>0.14000000000000001</v>
      </c>
      <c r="AL192" s="7">
        <v>0.06</v>
      </c>
      <c r="AM192" s="7">
        <v>0.12</v>
      </c>
      <c r="AN192" s="7">
        <v>0.12</v>
      </c>
      <c r="AO192" s="7">
        <v>0.08</v>
      </c>
      <c r="AP192" t="s">
        <v>108</v>
      </c>
      <c r="AQ192" t="s">
        <v>108</v>
      </c>
      <c r="AR192" s="7">
        <v>1</v>
      </c>
      <c r="AS192" t="s">
        <v>108</v>
      </c>
      <c r="AT192" t="s">
        <v>108</v>
      </c>
      <c r="AU192" t="s">
        <v>108</v>
      </c>
      <c r="AV192" t="s">
        <v>108</v>
      </c>
      <c r="AW192" t="s">
        <v>108</v>
      </c>
      <c r="AX192" t="s">
        <v>108</v>
      </c>
      <c r="AY192" t="s">
        <v>108</v>
      </c>
      <c r="AZ192" t="s">
        <v>108</v>
      </c>
      <c r="BA192" t="s">
        <v>108</v>
      </c>
      <c r="BB192" t="s">
        <v>108</v>
      </c>
      <c r="BC192" t="s">
        <v>108</v>
      </c>
      <c r="BD192" t="s">
        <v>108</v>
      </c>
      <c r="BE192" s="7">
        <v>0.04</v>
      </c>
      <c r="BF192" s="7">
        <v>0.1</v>
      </c>
      <c r="BG192" s="7">
        <v>0.05</v>
      </c>
      <c r="BH192" s="7">
        <v>0.14000000000000001</v>
      </c>
      <c r="BI192" s="7">
        <v>0.06</v>
      </c>
      <c r="BJ192" s="7">
        <v>0.05</v>
      </c>
      <c r="BK192" s="7">
        <v>0.04</v>
      </c>
      <c r="BL192" s="7">
        <v>0.04</v>
      </c>
      <c r="BM192" s="7">
        <v>0.03</v>
      </c>
      <c r="BN192" s="7">
        <v>0.06</v>
      </c>
      <c r="BO192" s="7">
        <v>0.09</v>
      </c>
      <c r="BP192" s="7">
        <v>0.19</v>
      </c>
      <c r="BQ192" s="7">
        <v>0.04</v>
      </c>
      <c r="BR192" s="7">
        <v>0.05</v>
      </c>
      <c r="BS192" s="7">
        <v>0.05</v>
      </c>
      <c r="BT192" s="7">
        <v>0.04</v>
      </c>
      <c r="BU192" s="7">
        <v>0.03</v>
      </c>
      <c r="BV192" s="7">
        <v>0.03</v>
      </c>
      <c r="BW192" s="7">
        <v>0.04</v>
      </c>
      <c r="BX192" s="7">
        <v>0.08</v>
      </c>
      <c r="BY192" s="7">
        <v>0.09</v>
      </c>
      <c r="BZ192" s="7">
        <v>0.09</v>
      </c>
    </row>
    <row r="193" spans="1:78" x14ac:dyDescent="0.25">
      <c r="A193" t="s">
        <v>68</v>
      </c>
      <c r="B193">
        <v>318</v>
      </c>
      <c r="C193">
        <v>217</v>
      </c>
      <c r="D193">
        <v>0</v>
      </c>
      <c r="E193">
        <v>101</v>
      </c>
      <c r="F193">
        <v>48</v>
      </c>
      <c r="G193">
        <v>168</v>
      </c>
      <c r="H193">
        <v>102</v>
      </c>
      <c r="I193">
        <v>78</v>
      </c>
      <c r="J193">
        <v>76</v>
      </c>
      <c r="K193">
        <v>80</v>
      </c>
      <c r="L193">
        <v>84</v>
      </c>
      <c r="M193">
        <v>77</v>
      </c>
      <c r="N193">
        <v>186</v>
      </c>
      <c r="O193">
        <v>48</v>
      </c>
      <c r="P193">
        <v>8</v>
      </c>
      <c r="Q193">
        <v>72</v>
      </c>
      <c r="R193">
        <v>246</v>
      </c>
      <c r="S193">
        <v>202</v>
      </c>
      <c r="T193">
        <v>52</v>
      </c>
      <c r="U193">
        <v>61</v>
      </c>
      <c r="V193">
        <v>211</v>
      </c>
      <c r="W193">
        <v>43</v>
      </c>
      <c r="X193">
        <v>62</v>
      </c>
      <c r="Y193">
        <v>34</v>
      </c>
      <c r="Z193">
        <v>284</v>
      </c>
      <c r="AA193">
        <v>317</v>
      </c>
      <c r="AB193">
        <v>283</v>
      </c>
      <c r="AC193">
        <v>27</v>
      </c>
      <c r="AD193">
        <v>266</v>
      </c>
      <c r="AE193">
        <v>22</v>
      </c>
      <c r="AF193">
        <v>261</v>
      </c>
      <c r="AG193">
        <v>43</v>
      </c>
      <c r="AH193">
        <v>2</v>
      </c>
      <c r="AI193">
        <v>211</v>
      </c>
      <c r="AJ193">
        <v>27</v>
      </c>
      <c r="AK193">
        <v>71</v>
      </c>
      <c r="AL193">
        <v>110</v>
      </c>
      <c r="AM193">
        <v>168</v>
      </c>
      <c r="AN193">
        <v>0</v>
      </c>
      <c r="AO193">
        <v>39</v>
      </c>
      <c r="AP193">
        <v>0</v>
      </c>
      <c r="AQ193">
        <v>0</v>
      </c>
      <c r="AR193">
        <v>0</v>
      </c>
      <c r="AS193">
        <v>318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38</v>
      </c>
      <c r="BF193">
        <v>280</v>
      </c>
      <c r="BG193">
        <v>184</v>
      </c>
      <c r="BH193">
        <v>134</v>
      </c>
      <c r="BI193">
        <v>56</v>
      </c>
      <c r="BJ193">
        <v>47</v>
      </c>
      <c r="BK193">
        <v>54</v>
      </c>
      <c r="BL193">
        <v>17</v>
      </c>
      <c r="BM193">
        <v>39</v>
      </c>
      <c r="BN193">
        <v>89</v>
      </c>
      <c r="BO193">
        <v>113</v>
      </c>
      <c r="BP193">
        <v>77</v>
      </c>
      <c r="BQ193">
        <v>53</v>
      </c>
      <c r="BR193">
        <v>83</v>
      </c>
      <c r="BS193">
        <v>77</v>
      </c>
      <c r="BT193">
        <v>22</v>
      </c>
      <c r="BU193">
        <v>21</v>
      </c>
      <c r="BV193">
        <v>17</v>
      </c>
      <c r="BW193">
        <v>38</v>
      </c>
      <c r="BX193">
        <v>221</v>
      </c>
      <c r="BY193">
        <v>223</v>
      </c>
      <c r="BZ193">
        <v>196</v>
      </c>
    </row>
    <row r="194" spans="1:78" x14ac:dyDescent="0.25">
      <c r="B194" s="7">
        <v>0.05</v>
      </c>
      <c r="C194" s="7">
        <v>0.04</v>
      </c>
      <c r="D194" t="s">
        <v>108</v>
      </c>
      <c r="E194" s="7">
        <v>0.28999999999999998</v>
      </c>
      <c r="F194" s="7">
        <v>0.04</v>
      </c>
      <c r="G194" s="7">
        <v>0.05</v>
      </c>
      <c r="H194" s="7">
        <v>0.06</v>
      </c>
      <c r="I194" s="7">
        <v>0.05</v>
      </c>
      <c r="J194" s="7">
        <v>0.04</v>
      </c>
      <c r="K194" s="7">
        <v>0.06</v>
      </c>
      <c r="L194" s="7">
        <v>0.06</v>
      </c>
      <c r="M194" s="7">
        <v>0.05</v>
      </c>
      <c r="N194" s="7">
        <v>0.05</v>
      </c>
      <c r="O194" s="7">
        <v>7.0000000000000007E-2</v>
      </c>
      <c r="P194" s="7">
        <v>0.04</v>
      </c>
      <c r="Q194" s="7">
        <v>0.08</v>
      </c>
      <c r="R194" s="7">
        <v>0.05</v>
      </c>
      <c r="S194" s="7">
        <v>0.05</v>
      </c>
      <c r="T194" s="7">
        <v>0.04</v>
      </c>
      <c r="U194" s="7">
        <v>0.06</v>
      </c>
      <c r="V194" s="7">
        <v>0.05</v>
      </c>
      <c r="W194" s="7">
        <v>7.0000000000000007E-2</v>
      </c>
      <c r="X194" s="7">
        <v>7.0000000000000007E-2</v>
      </c>
      <c r="Y194" s="7">
        <v>0.05</v>
      </c>
      <c r="Z194" s="7">
        <v>0.05</v>
      </c>
      <c r="AA194" s="7">
        <v>0.05</v>
      </c>
      <c r="AB194" s="7">
        <v>0.05</v>
      </c>
      <c r="AC194" s="7">
        <v>0.04</v>
      </c>
      <c r="AD194" s="7">
        <v>0.06</v>
      </c>
      <c r="AE194" s="7">
        <v>0.04</v>
      </c>
      <c r="AF194" s="7">
        <v>0.06</v>
      </c>
      <c r="AG194" s="7">
        <v>0.05</v>
      </c>
      <c r="AH194" s="7">
        <v>0.06</v>
      </c>
      <c r="AI194" s="7">
        <v>0.05</v>
      </c>
      <c r="AJ194" s="7">
        <v>0.05</v>
      </c>
      <c r="AK194" s="7">
        <v>7.0000000000000007E-2</v>
      </c>
      <c r="AL194" s="7">
        <v>0.05</v>
      </c>
      <c r="AM194" s="7">
        <v>0.06</v>
      </c>
      <c r="AN194" t="s">
        <v>108</v>
      </c>
      <c r="AO194" s="7">
        <v>0.05</v>
      </c>
      <c r="AP194" t="s">
        <v>108</v>
      </c>
      <c r="AQ194" t="s">
        <v>108</v>
      </c>
      <c r="AR194" t="s">
        <v>108</v>
      </c>
      <c r="AS194" s="7">
        <v>1</v>
      </c>
      <c r="AT194" t="s">
        <v>108</v>
      </c>
      <c r="AU194" t="s">
        <v>108</v>
      </c>
      <c r="AV194" t="s">
        <v>108</v>
      </c>
      <c r="AW194" t="s">
        <v>108</v>
      </c>
      <c r="AX194" t="s">
        <v>108</v>
      </c>
      <c r="AY194" t="s">
        <v>108</v>
      </c>
      <c r="AZ194" t="s">
        <v>108</v>
      </c>
      <c r="BA194" t="s">
        <v>108</v>
      </c>
      <c r="BB194" t="s">
        <v>108</v>
      </c>
      <c r="BC194" t="s">
        <v>108</v>
      </c>
      <c r="BD194" t="s">
        <v>108</v>
      </c>
      <c r="BE194" s="7">
        <v>0.04</v>
      </c>
      <c r="BF194" s="7">
        <v>0.06</v>
      </c>
      <c r="BG194" s="7">
        <v>0.06</v>
      </c>
      <c r="BH194" s="7">
        <v>0.05</v>
      </c>
      <c r="BI194" s="7">
        <v>0.04</v>
      </c>
      <c r="BJ194" s="7">
        <v>0.05</v>
      </c>
      <c r="BK194" s="7">
        <v>7.0000000000000007E-2</v>
      </c>
      <c r="BL194" s="7">
        <v>0.09</v>
      </c>
      <c r="BM194" s="7">
        <v>0.04</v>
      </c>
      <c r="BN194" s="7">
        <v>0.05</v>
      </c>
      <c r="BO194" s="7">
        <v>0.05</v>
      </c>
      <c r="BP194" s="7">
        <v>0.06</v>
      </c>
      <c r="BQ194" s="7">
        <v>0.05</v>
      </c>
      <c r="BR194" s="7">
        <v>0.05</v>
      </c>
      <c r="BS194" s="7">
        <v>0.05</v>
      </c>
      <c r="BT194" s="7">
        <v>0.05</v>
      </c>
      <c r="BU194" s="7">
        <v>0.04</v>
      </c>
      <c r="BV194" s="7">
        <v>0.06</v>
      </c>
      <c r="BW194" s="7">
        <v>0.05</v>
      </c>
      <c r="BX194" s="7">
        <v>0.06</v>
      </c>
      <c r="BY194" s="7">
        <v>0.06</v>
      </c>
      <c r="BZ194" s="7">
        <v>0.06</v>
      </c>
    </row>
    <row r="195" spans="1:78" x14ac:dyDescent="0.25">
      <c r="A195" t="s">
        <v>69</v>
      </c>
      <c r="B195">
        <v>555</v>
      </c>
      <c r="C195">
        <v>553</v>
      </c>
      <c r="D195">
        <v>0</v>
      </c>
      <c r="E195">
        <v>2</v>
      </c>
      <c r="F195">
        <v>109</v>
      </c>
      <c r="G195">
        <v>258</v>
      </c>
      <c r="H195">
        <v>188</v>
      </c>
      <c r="I195">
        <v>136</v>
      </c>
      <c r="J195">
        <v>166</v>
      </c>
      <c r="K195">
        <v>127</v>
      </c>
      <c r="L195">
        <v>125</v>
      </c>
      <c r="M195">
        <v>162</v>
      </c>
      <c r="N195">
        <v>350</v>
      </c>
      <c r="O195">
        <v>30</v>
      </c>
      <c r="P195">
        <v>13</v>
      </c>
      <c r="Q195">
        <v>98</v>
      </c>
      <c r="R195">
        <v>457</v>
      </c>
      <c r="S195">
        <v>345</v>
      </c>
      <c r="T195">
        <v>125</v>
      </c>
      <c r="U195">
        <v>83</v>
      </c>
      <c r="V195">
        <v>390</v>
      </c>
      <c r="W195">
        <v>60</v>
      </c>
      <c r="X195">
        <v>105</v>
      </c>
      <c r="Y195">
        <v>57</v>
      </c>
      <c r="Z195">
        <v>497</v>
      </c>
      <c r="AA195">
        <v>554</v>
      </c>
      <c r="AB195">
        <v>496</v>
      </c>
      <c r="AC195">
        <v>66</v>
      </c>
      <c r="AD195">
        <v>452</v>
      </c>
      <c r="AE195">
        <v>34</v>
      </c>
      <c r="AF195">
        <v>424</v>
      </c>
      <c r="AG195">
        <v>104</v>
      </c>
      <c r="AH195">
        <v>3</v>
      </c>
      <c r="AI195">
        <v>412</v>
      </c>
      <c r="AJ195">
        <v>55</v>
      </c>
      <c r="AK195">
        <v>83</v>
      </c>
      <c r="AL195">
        <v>252</v>
      </c>
      <c r="AM195">
        <v>230</v>
      </c>
      <c r="AN195">
        <v>3</v>
      </c>
      <c r="AO195">
        <v>70</v>
      </c>
      <c r="AP195">
        <v>0</v>
      </c>
      <c r="AQ195">
        <v>0</v>
      </c>
      <c r="AR195">
        <v>0</v>
      </c>
      <c r="AS195">
        <v>0</v>
      </c>
      <c r="AT195">
        <v>555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100</v>
      </c>
      <c r="BF195">
        <v>455</v>
      </c>
      <c r="BG195">
        <v>354</v>
      </c>
      <c r="BH195">
        <v>201</v>
      </c>
      <c r="BI195">
        <v>161</v>
      </c>
      <c r="BJ195">
        <v>78</v>
      </c>
      <c r="BK195">
        <v>72</v>
      </c>
      <c r="BL195">
        <v>24</v>
      </c>
      <c r="BM195">
        <v>107</v>
      </c>
      <c r="BN195">
        <v>182</v>
      </c>
      <c r="BO195">
        <v>182</v>
      </c>
      <c r="BP195">
        <v>84</v>
      </c>
      <c r="BQ195">
        <v>115</v>
      </c>
      <c r="BR195">
        <v>190</v>
      </c>
      <c r="BS195">
        <v>184</v>
      </c>
      <c r="BT195">
        <v>35</v>
      </c>
      <c r="BU195">
        <v>69</v>
      </c>
      <c r="BV195">
        <v>29</v>
      </c>
      <c r="BW195">
        <v>88</v>
      </c>
      <c r="BX195">
        <v>369</v>
      </c>
      <c r="BY195">
        <v>384</v>
      </c>
      <c r="BZ195">
        <v>346</v>
      </c>
    </row>
    <row r="196" spans="1:78" x14ac:dyDescent="0.25">
      <c r="B196" s="7">
        <v>0.09</v>
      </c>
      <c r="C196" s="7">
        <v>0.11</v>
      </c>
      <c r="D196" t="s">
        <v>108</v>
      </c>
      <c r="E196" s="7">
        <v>0.01</v>
      </c>
      <c r="F196" s="7">
        <v>0.09</v>
      </c>
      <c r="G196" s="7">
        <v>0.08</v>
      </c>
      <c r="H196" s="7">
        <v>0.11</v>
      </c>
      <c r="I196" s="7">
        <v>0.09</v>
      </c>
      <c r="J196" s="7">
        <v>0.09</v>
      </c>
      <c r="K196" s="7">
        <v>0.1</v>
      </c>
      <c r="L196" s="7">
        <v>0.09</v>
      </c>
      <c r="M196" s="7">
        <v>0.1</v>
      </c>
      <c r="N196" s="7">
        <v>0.1</v>
      </c>
      <c r="O196" s="7">
        <v>0.05</v>
      </c>
      <c r="P196" s="7">
        <v>7.0000000000000007E-2</v>
      </c>
      <c r="Q196" s="7">
        <v>0.1</v>
      </c>
      <c r="R196" s="7">
        <v>0.09</v>
      </c>
      <c r="S196" s="7">
        <v>0.09</v>
      </c>
      <c r="T196" s="7">
        <v>0.1</v>
      </c>
      <c r="U196" s="7">
        <v>0.09</v>
      </c>
      <c r="V196" s="7">
        <v>0.09</v>
      </c>
      <c r="W196" s="7">
        <v>0.1</v>
      </c>
      <c r="X196" s="7">
        <v>0.12</v>
      </c>
      <c r="Y196" s="7">
        <v>0.08</v>
      </c>
      <c r="Z196" s="7">
        <v>0.09</v>
      </c>
      <c r="AA196" s="7">
        <v>0.09</v>
      </c>
      <c r="AB196" s="7">
        <v>0.09</v>
      </c>
      <c r="AC196" s="7">
        <v>0.09</v>
      </c>
      <c r="AD196" s="7">
        <v>0.1</v>
      </c>
      <c r="AE196" s="7">
        <v>0.06</v>
      </c>
      <c r="AF196" s="7">
        <v>0.09</v>
      </c>
      <c r="AG196" s="7">
        <v>0.11</v>
      </c>
      <c r="AH196" s="7">
        <v>0.09</v>
      </c>
      <c r="AI196" s="7">
        <v>0.09</v>
      </c>
      <c r="AJ196" s="7">
        <v>0.1</v>
      </c>
      <c r="AK196" s="7">
        <v>0.08</v>
      </c>
      <c r="AL196" s="7">
        <v>0.11</v>
      </c>
      <c r="AM196" s="7">
        <v>0.08</v>
      </c>
      <c r="AN196" s="7">
        <v>0.06</v>
      </c>
      <c r="AO196" s="7">
        <v>0.1</v>
      </c>
      <c r="AP196" t="s">
        <v>108</v>
      </c>
      <c r="AQ196" t="s">
        <v>108</v>
      </c>
      <c r="AR196" t="s">
        <v>108</v>
      </c>
      <c r="AS196" t="s">
        <v>108</v>
      </c>
      <c r="AT196" s="7">
        <v>1</v>
      </c>
      <c r="AU196" t="s">
        <v>108</v>
      </c>
      <c r="AV196" t="s">
        <v>108</v>
      </c>
      <c r="AW196" t="s">
        <v>108</v>
      </c>
      <c r="AX196" t="s">
        <v>108</v>
      </c>
      <c r="AY196" t="s">
        <v>108</v>
      </c>
      <c r="AZ196" t="s">
        <v>108</v>
      </c>
      <c r="BA196" t="s">
        <v>108</v>
      </c>
      <c r="BB196" t="s">
        <v>108</v>
      </c>
      <c r="BC196" t="s">
        <v>108</v>
      </c>
      <c r="BD196" t="s">
        <v>108</v>
      </c>
      <c r="BE196" s="7">
        <v>0.11</v>
      </c>
      <c r="BF196" s="7">
        <v>0.09</v>
      </c>
      <c r="BG196" s="7">
        <v>0.11</v>
      </c>
      <c r="BH196" s="7">
        <v>7.0000000000000007E-2</v>
      </c>
      <c r="BI196" s="7">
        <v>0.12</v>
      </c>
      <c r="BJ196" s="7">
        <v>0.09</v>
      </c>
      <c r="BK196" s="7">
        <v>0.09</v>
      </c>
      <c r="BL196" s="7">
        <v>0.12</v>
      </c>
      <c r="BM196" s="7">
        <v>0.12</v>
      </c>
      <c r="BN196" s="7">
        <v>0.11</v>
      </c>
      <c r="BO196" s="7">
        <v>0.08</v>
      </c>
      <c r="BP196" s="7">
        <v>7.0000000000000007E-2</v>
      </c>
      <c r="BQ196" s="7">
        <v>0.11</v>
      </c>
      <c r="BR196" s="7">
        <v>0.12</v>
      </c>
      <c r="BS196" s="7">
        <v>0.12</v>
      </c>
      <c r="BT196" s="7">
        <v>0.08</v>
      </c>
      <c r="BU196" s="7">
        <v>0.13</v>
      </c>
      <c r="BV196" s="7">
        <v>0.1</v>
      </c>
      <c r="BW196" s="7">
        <v>0.12</v>
      </c>
      <c r="BX196" s="7">
        <v>0.09</v>
      </c>
      <c r="BY196" s="7">
        <v>0.1</v>
      </c>
      <c r="BZ196" s="7">
        <v>0.1</v>
      </c>
    </row>
    <row r="197" spans="1:78" x14ac:dyDescent="0.25">
      <c r="A197" t="s">
        <v>70</v>
      </c>
      <c r="B197">
        <v>348</v>
      </c>
      <c r="C197">
        <v>348</v>
      </c>
      <c r="D197">
        <v>0</v>
      </c>
      <c r="E197">
        <v>0</v>
      </c>
      <c r="F197">
        <v>68</v>
      </c>
      <c r="G197">
        <v>172</v>
      </c>
      <c r="H197">
        <v>108</v>
      </c>
      <c r="I197">
        <v>97</v>
      </c>
      <c r="J197">
        <v>103</v>
      </c>
      <c r="K197">
        <v>63</v>
      </c>
      <c r="L197">
        <v>86</v>
      </c>
      <c r="M197">
        <v>80</v>
      </c>
      <c r="N197">
        <v>179</v>
      </c>
      <c r="O197">
        <v>68</v>
      </c>
      <c r="P197">
        <v>21</v>
      </c>
      <c r="Q197">
        <v>58</v>
      </c>
      <c r="R197">
        <v>291</v>
      </c>
      <c r="S197">
        <v>223</v>
      </c>
      <c r="T197">
        <v>62</v>
      </c>
      <c r="U197">
        <v>58</v>
      </c>
      <c r="V197">
        <v>256</v>
      </c>
      <c r="W197">
        <v>38</v>
      </c>
      <c r="X197">
        <v>51</v>
      </c>
      <c r="Y197">
        <v>21</v>
      </c>
      <c r="Z197">
        <v>328</v>
      </c>
      <c r="AA197">
        <v>348</v>
      </c>
      <c r="AB197">
        <v>327</v>
      </c>
      <c r="AC197">
        <v>6</v>
      </c>
      <c r="AD197">
        <v>318</v>
      </c>
      <c r="AE197">
        <v>20</v>
      </c>
      <c r="AF197">
        <v>260</v>
      </c>
      <c r="AG197">
        <v>69</v>
      </c>
      <c r="AH197">
        <v>4</v>
      </c>
      <c r="AI197">
        <v>273</v>
      </c>
      <c r="AJ197">
        <v>16</v>
      </c>
      <c r="AK197">
        <v>47</v>
      </c>
      <c r="AL197">
        <v>159</v>
      </c>
      <c r="AM197">
        <v>142</v>
      </c>
      <c r="AN197">
        <v>1</v>
      </c>
      <c r="AO197">
        <v>40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348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69</v>
      </c>
      <c r="BF197">
        <v>279</v>
      </c>
      <c r="BG197">
        <v>222</v>
      </c>
      <c r="BH197">
        <v>126</v>
      </c>
      <c r="BI197">
        <v>92</v>
      </c>
      <c r="BJ197">
        <v>57</v>
      </c>
      <c r="BK197">
        <v>52</v>
      </c>
      <c r="BL197">
        <v>14</v>
      </c>
      <c r="BM197">
        <v>63</v>
      </c>
      <c r="BN197">
        <v>110</v>
      </c>
      <c r="BO197">
        <v>114</v>
      </c>
      <c r="BP197">
        <v>61</v>
      </c>
      <c r="BQ197">
        <v>70</v>
      </c>
      <c r="BR197">
        <v>107</v>
      </c>
      <c r="BS197">
        <v>94</v>
      </c>
      <c r="BT197">
        <v>37</v>
      </c>
      <c r="BU197">
        <v>39</v>
      </c>
      <c r="BV197">
        <v>16</v>
      </c>
      <c r="BW197">
        <v>55</v>
      </c>
      <c r="BX197">
        <v>241</v>
      </c>
      <c r="BY197">
        <v>256</v>
      </c>
      <c r="BZ197">
        <v>213</v>
      </c>
    </row>
    <row r="198" spans="1:78" x14ac:dyDescent="0.25">
      <c r="B198" s="7">
        <v>0.06</v>
      </c>
      <c r="C198" s="7">
        <v>7.0000000000000007E-2</v>
      </c>
      <c r="D198" t="s">
        <v>108</v>
      </c>
      <c r="E198" t="s">
        <v>108</v>
      </c>
      <c r="F198" s="7">
        <v>0.06</v>
      </c>
      <c r="G198" s="7">
        <v>0.06</v>
      </c>
      <c r="H198" s="7">
        <v>0.06</v>
      </c>
      <c r="I198" s="7">
        <v>7.0000000000000007E-2</v>
      </c>
      <c r="J198" s="7">
        <v>0.05</v>
      </c>
      <c r="K198" s="7">
        <v>0.05</v>
      </c>
      <c r="L198" s="7">
        <v>0.06</v>
      </c>
      <c r="M198" s="7">
        <v>0.05</v>
      </c>
      <c r="N198" s="7">
        <v>0.05</v>
      </c>
      <c r="O198" s="7">
        <v>0.11</v>
      </c>
      <c r="P198" s="7">
        <v>0.11</v>
      </c>
      <c r="Q198" s="7">
        <v>0.06</v>
      </c>
      <c r="R198" s="7">
        <v>0.06</v>
      </c>
      <c r="S198" s="7">
        <v>0.06</v>
      </c>
      <c r="T198" s="7">
        <v>0.05</v>
      </c>
      <c r="U198" s="7">
        <v>0.06</v>
      </c>
      <c r="V198" s="7">
        <v>0.06</v>
      </c>
      <c r="W198" s="7">
        <v>0.06</v>
      </c>
      <c r="X198" s="7">
        <v>0.06</v>
      </c>
      <c r="Y198" s="7">
        <v>0.03</v>
      </c>
      <c r="Z198" s="7">
        <v>0.06</v>
      </c>
      <c r="AA198" s="7">
        <v>0.06</v>
      </c>
      <c r="AB198" s="7">
        <v>0.06</v>
      </c>
      <c r="AC198" s="7">
        <v>0.01</v>
      </c>
      <c r="AD198" s="7">
        <v>7.0000000000000007E-2</v>
      </c>
      <c r="AE198" s="7">
        <v>0.04</v>
      </c>
      <c r="AF198" s="7">
        <v>0.06</v>
      </c>
      <c r="AG198" s="7">
        <v>0.08</v>
      </c>
      <c r="AH198" s="7">
        <v>0.1</v>
      </c>
      <c r="AI198" s="7">
        <v>0.06</v>
      </c>
      <c r="AJ198" s="7">
        <v>0.03</v>
      </c>
      <c r="AK198" s="7">
        <v>0.05</v>
      </c>
      <c r="AL198" s="7">
        <v>7.0000000000000007E-2</v>
      </c>
      <c r="AM198" s="7">
        <v>0.05</v>
      </c>
      <c r="AN198" s="7">
        <v>0.02</v>
      </c>
      <c r="AO198" s="7">
        <v>0.06</v>
      </c>
      <c r="AP198" t="s">
        <v>108</v>
      </c>
      <c r="AQ198" t="s">
        <v>108</v>
      </c>
      <c r="AR198" t="s">
        <v>108</v>
      </c>
      <c r="AS198" t="s">
        <v>108</v>
      </c>
      <c r="AT198" t="s">
        <v>108</v>
      </c>
      <c r="AU198" s="7">
        <v>1</v>
      </c>
      <c r="AV198" t="s">
        <v>108</v>
      </c>
      <c r="AW198" t="s">
        <v>108</v>
      </c>
      <c r="AX198" t="s">
        <v>108</v>
      </c>
      <c r="AY198" t="s">
        <v>108</v>
      </c>
      <c r="AZ198" t="s">
        <v>108</v>
      </c>
      <c r="BA198" t="s">
        <v>108</v>
      </c>
      <c r="BB198" t="s">
        <v>108</v>
      </c>
      <c r="BC198" t="s">
        <v>108</v>
      </c>
      <c r="BD198" t="s">
        <v>108</v>
      </c>
      <c r="BE198" s="7">
        <v>0.08</v>
      </c>
      <c r="BF198" s="7">
        <v>0.05</v>
      </c>
      <c r="BG198" s="7">
        <v>7.0000000000000007E-2</v>
      </c>
      <c r="BH198" s="7">
        <v>0.05</v>
      </c>
      <c r="BI198" s="7">
        <v>7.0000000000000007E-2</v>
      </c>
      <c r="BJ198" s="7">
        <v>7.0000000000000007E-2</v>
      </c>
      <c r="BK198" s="7">
        <v>7.0000000000000007E-2</v>
      </c>
      <c r="BL198" s="7">
        <v>7.0000000000000007E-2</v>
      </c>
      <c r="BM198" s="7">
        <v>7.0000000000000007E-2</v>
      </c>
      <c r="BN198" s="7">
        <v>7.0000000000000007E-2</v>
      </c>
      <c r="BO198" s="7">
        <v>0.05</v>
      </c>
      <c r="BP198" s="7">
        <v>0.05</v>
      </c>
      <c r="BQ198" s="7">
        <v>7.0000000000000007E-2</v>
      </c>
      <c r="BR198" s="7">
        <v>7.0000000000000007E-2</v>
      </c>
      <c r="BS198" s="7">
        <v>0.06</v>
      </c>
      <c r="BT198" s="7">
        <v>0.08</v>
      </c>
      <c r="BU198" s="7">
        <v>7.0000000000000007E-2</v>
      </c>
      <c r="BV198" s="7">
        <v>0.05</v>
      </c>
      <c r="BW198" s="7">
        <v>7.0000000000000007E-2</v>
      </c>
      <c r="BX198" s="7">
        <v>0.06</v>
      </c>
      <c r="BY198" s="7">
        <v>0.06</v>
      </c>
      <c r="BZ198" s="7">
        <v>0.06</v>
      </c>
    </row>
    <row r="199" spans="1:78" x14ac:dyDescent="0.25">
      <c r="A199" t="s">
        <v>71</v>
      </c>
      <c r="B199">
        <v>490</v>
      </c>
      <c r="C199">
        <v>490</v>
      </c>
      <c r="D199">
        <v>0</v>
      </c>
      <c r="E199">
        <v>0</v>
      </c>
      <c r="F199">
        <v>91</v>
      </c>
      <c r="G199">
        <v>245</v>
      </c>
      <c r="H199">
        <v>154</v>
      </c>
      <c r="I199">
        <v>103</v>
      </c>
      <c r="J199">
        <v>139</v>
      </c>
      <c r="K199">
        <v>100</v>
      </c>
      <c r="L199">
        <v>148</v>
      </c>
      <c r="M199">
        <v>156</v>
      </c>
      <c r="N199">
        <v>249</v>
      </c>
      <c r="O199">
        <v>79</v>
      </c>
      <c r="P199">
        <v>6</v>
      </c>
      <c r="Q199">
        <v>78</v>
      </c>
      <c r="R199">
        <v>412</v>
      </c>
      <c r="S199">
        <v>331</v>
      </c>
      <c r="T199">
        <v>93</v>
      </c>
      <c r="U199">
        <v>60</v>
      </c>
      <c r="V199">
        <v>353</v>
      </c>
      <c r="W199">
        <v>63</v>
      </c>
      <c r="X199">
        <v>72</v>
      </c>
      <c r="Y199">
        <v>16</v>
      </c>
      <c r="Z199">
        <v>474</v>
      </c>
      <c r="AA199">
        <v>490</v>
      </c>
      <c r="AB199">
        <v>474</v>
      </c>
      <c r="AC199">
        <v>26</v>
      </c>
      <c r="AD199">
        <v>417</v>
      </c>
      <c r="AE199">
        <v>46</v>
      </c>
      <c r="AF199">
        <v>384</v>
      </c>
      <c r="AG199">
        <v>69</v>
      </c>
      <c r="AH199">
        <v>3</v>
      </c>
      <c r="AI199">
        <v>372</v>
      </c>
      <c r="AJ199">
        <v>33</v>
      </c>
      <c r="AK199">
        <v>74</v>
      </c>
      <c r="AL199">
        <v>190</v>
      </c>
      <c r="AM199">
        <v>244</v>
      </c>
      <c r="AN199">
        <v>4</v>
      </c>
      <c r="AO199">
        <v>52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490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68</v>
      </c>
      <c r="BF199">
        <v>422</v>
      </c>
      <c r="BG199">
        <v>234</v>
      </c>
      <c r="BH199">
        <v>256</v>
      </c>
      <c r="BI199">
        <v>93</v>
      </c>
      <c r="BJ199">
        <v>61</v>
      </c>
      <c r="BK199">
        <v>56</v>
      </c>
      <c r="BL199">
        <v>11</v>
      </c>
      <c r="BM199">
        <v>40</v>
      </c>
      <c r="BN199">
        <v>135</v>
      </c>
      <c r="BO199">
        <v>198</v>
      </c>
      <c r="BP199">
        <v>117</v>
      </c>
      <c r="BQ199">
        <v>56</v>
      </c>
      <c r="BR199">
        <v>97</v>
      </c>
      <c r="BS199">
        <v>91</v>
      </c>
      <c r="BT199">
        <v>49</v>
      </c>
      <c r="BU199">
        <v>31</v>
      </c>
      <c r="BV199">
        <v>17</v>
      </c>
      <c r="BW199">
        <v>43</v>
      </c>
      <c r="BX199">
        <v>350</v>
      </c>
      <c r="BY199">
        <v>349</v>
      </c>
      <c r="BZ199">
        <v>327</v>
      </c>
    </row>
    <row r="200" spans="1:78" x14ac:dyDescent="0.25">
      <c r="B200" s="7">
        <v>0.08</v>
      </c>
      <c r="C200" s="7">
        <v>0.1</v>
      </c>
      <c r="D200" t="s">
        <v>108</v>
      </c>
      <c r="E200" t="s">
        <v>108</v>
      </c>
      <c r="F200" s="7">
        <v>0.08</v>
      </c>
      <c r="G200" s="7">
        <v>0.08</v>
      </c>
      <c r="H200" s="7">
        <v>0.09</v>
      </c>
      <c r="I200" s="7">
        <v>7.0000000000000007E-2</v>
      </c>
      <c r="J200" s="7">
        <v>7.0000000000000007E-2</v>
      </c>
      <c r="K200" s="7">
        <v>0.08</v>
      </c>
      <c r="L200" s="7">
        <v>0.1</v>
      </c>
      <c r="M200" s="7">
        <v>0.09</v>
      </c>
      <c r="N200" s="7">
        <v>7.0000000000000007E-2</v>
      </c>
      <c r="O200" s="7">
        <v>0.12</v>
      </c>
      <c r="P200" s="7">
        <v>0.03</v>
      </c>
      <c r="Q200" s="7">
        <v>0.08</v>
      </c>
      <c r="R200" s="7">
        <v>0.08</v>
      </c>
      <c r="S200" s="7">
        <v>0.09</v>
      </c>
      <c r="T200" s="7">
        <v>0.08</v>
      </c>
      <c r="U200" s="7">
        <v>0.06</v>
      </c>
      <c r="V200" s="7">
        <v>0.08</v>
      </c>
      <c r="W200" s="7">
        <v>0.1</v>
      </c>
      <c r="X200" s="7">
        <v>0.08</v>
      </c>
      <c r="Y200" s="7">
        <v>0.02</v>
      </c>
      <c r="Z200" s="7">
        <v>0.09</v>
      </c>
      <c r="AA200" s="7">
        <v>0.08</v>
      </c>
      <c r="AB200" s="7">
        <v>0.09</v>
      </c>
      <c r="AC200" s="7">
        <v>0.04</v>
      </c>
      <c r="AD200" s="7">
        <v>0.09</v>
      </c>
      <c r="AE200" s="7">
        <v>0.09</v>
      </c>
      <c r="AF200" s="7">
        <v>0.08</v>
      </c>
      <c r="AG200" s="7">
        <v>7.0000000000000007E-2</v>
      </c>
      <c r="AH200" s="7">
        <v>7.0000000000000007E-2</v>
      </c>
      <c r="AI200" s="7">
        <v>0.09</v>
      </c>
      <c r="AJ200" s="7">
        <v>0.06</v>
      </c>
      <c r="AK200" s="7">
        <v>0.08</v>
      </c>
      <c r="AL200" s="7">
        <v>0.08</v>
      </c>
      <c r="AM200" s="7">
        <v>0.09</v>
      </c>
      <c r="AN200" s="7">
        <v>7.0000000000000007E-2</v>
      </c>
      <c r="AO200" s="7">
        <v>7.0000000000000007E-2</v>
      </c>
      <c r="AP200" t="s">
        <v>108</v>
      </c>
      <c r="AQ200" t="s">
        <v>108</v>
      </c>
      <c r="AR200" t="s">
        <v>108</v>
      </c>
      <c r="AS200" t="s">
        <v>108</v>
      </c>
      <c r="AT200" t="s">
        <v>108</v>
      </c>
      <c r="AU200" t="s">
        <v>108</v>
      </c>
      <c r="AV200" s="7">
        <v>1</v>
      </c>
      <c r="AW200" t="s">
        <v>108</v>
      </c>
      <c r="AX200" t="s">
        <v>108</v>
      </c>
      <c r="AY200" t="s">
        <v>108</v>
      </c>
      <c r="AZ200" t="s">
        <v>108</v>
      </c>
      <c r="BA200" t="s">
        <v>108</v>
      </c>
      <c r="BB200" t="s">
        <v>108</v>
      </c>
      <c r="BC200" t="s">
        <v>108</v>
      </c>
      <c r="BD200" t="s">
        <v>108</v>
      </c>
      <c r="BE200" s="7">
        <v>0.08</v>
      </c>
      <c r="BF200" s="7">
        <v>0.08</v>
      </c>
      <c r="BG200" s="7">
        <v>7.0000000000000007E-2</v>
      </c>
      <c r="BH200" s="7">
        <v>0.1</v>
      </c>
      <c r="BI200" s="7">
        <v>7.0000000000000007E-2</v>
      </c>
      <c r="BJ200" s="7">
        <v>7.0000000000000007E-2</v>
      </c>
      <c r="BK200" s="7">
        <v>7.0000000000000007E-2</v>
      </c>
      <c r="BL200" s="7">
        <v>0.05</v>
      </c>
      <c r="BM200" s="7">
        <v>0.05</v>
      </c>
      <c r="BN200" s="7">
        <v>0.08</v>
      </c>
      <c r="BO200" s="7">
        <v>0.09</v>
      </c>
      <c r="BP200" s="7">
        <v>0.09</v>
      </c>
      <c r="BQ200" s="7">
        <v>0.06</v>
      </c>
      <c r="BR200" s="7">
        <v>0.06</v>
      </c>
      <c r="BS200" s="7">
        <v>0.06</v>
      </c>
      <c r="BT200" s="7">
        <v>0.11</v>
      </c>
      <c r="BU200" s="7">
        <v>0.06</v>
      </c>
      <c r="BV200" s="7">
        <v>0.06</v>
      </c>
      <c r="BW200" s="7">
        <v>0.06</v>
      </c>
      <c r="BX200" s="7">
        <v>0.09</v>
      </c>
      <c r="BY200" s="7">
        <v>0.09</v>
      </c>
      <c r="BZ200" s="7">
        <v>0.09</v>
      </c>
    </row>
    <row r="201" spans="1:78" x14ac:dyDescent="0.25">
      <c r="A201" t="s">
        <v>72</v>
      </c>
      <c r="B201">
        <v>143</v>
      </c>
      <c r="C201">
        <v>0</v>
      </c>
      <c r="D201">
        <v>143</v>
      </c>
      <c r="E201">
        <v>0</v>
      </c>
      <c r="F201">
        <v>18</v>
      </c>
      <c r="G201">
        <v>73</v>
      </c>
      <c r="H201">
        <v>51</v>
      </c>
      <c r="I201">
        <v>39</v>
      </c>
      <c r="J201">
        <v>44</v>
      </c>
      <c r="K201">
        <v>39</v>
      </c>
      <c r="L201">
        <v>21</v>
      </c>
      <c r="M201">
        <v>54</v>
      </c>
      <c r="N201">
        <v>78</v>
      </c>
      <c r="O201">
        <v>9</v>
      </c>
      <c r="P201">
        <v>2</v>
      </c>
      <c r="Q201">
        <v>31</v>
      </c>
      <c r="R201">
        <v>112</v>
      </c>
      <c r="S201">
        <v>103</v>
      </c>
      <c r="T201">
        <v>13</v>
      </c>
      <c r="U201">
        <v>25</v>
      </c>
      <c r="V201">
        <v>100</v>
      </c>
      <c r="W201">
        <v>12</v>
      </c>
      <c r="X201">
        <v>30</v>
      </c>
      <c r="Y201">
        <v>42</v>
      </c>
      <c r="Z201">
        <v>100</v>
      </c>
      <c r="AA201">
        <v>142</v>
      </c>
      <c r="AB201">
        <v>99</v>
      </c>
      <c r="AC201">
        <v>24</v>
      </c>
      <c r="AD201">
        <v>104</v>
      </c>
      <c r="AE201">
        <v>15</v>
      </c>
      <c r="AF201">
        <v>117</v>
      </c>
      <c r="AG201">
        <v>11</v>
      </c>
      <c r="AH201">
        <v>0</v>
      </c>
      <c r="AI201">
        <v>106</v>
      </c>
      <c r="AJ201">
        <v>12</v>
      </c>
      <c r="AK201">
        <v>24</v>
      </c>
      <c r="AL201">
        <v>39</v>
      </c>
      <c r="AM201">
        <v>82</v>
      </c>
      <c r="AN201">
        <v>4</v>
      </c>
      <c r="AO201">
        <v>18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143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15</v>
      </c>
      <c r="BF201">
        <v>128</v>
      </c>
      <c r="BG201">
        <v>49</v>
      </c>
      <c r="BH201">
        <v>94</v>
      </c>
      <c r="BI201">
        <v>17</v>
      </c>
      <c r="BJ201">
        <v>12</v>
      </c>
      <c r="BK201">
        <v>16</v>
      </c>
      <c r="BL201">
        <v>3</v>
      </c>
      <c r="BM201">
        <v>22</v>
      </c>
      <c r="BN201">
        <v>26</v>
      </c>
      <c r="BO201">
        <v>54</v>
      </c>
      <c r="BP201">
        <v>41</v>
      </c>
      <c r="BQ201">
        <v>28</v>
      </c>
      <c r="BR201">
        <v>37</v>
      </c>
      <c r="BS201">
        <v>34</v>
      </c>
      <c r="BT201">
        <v>5</v>
      </c>
      <c r="BU201">
        <v>10</v>
      </c>
      <c r="BV201">
        <v>7</v>
      </c>
      <c r="BW201">
        <v>22</v>
      </c>
      <c r="BX201">
        <v>88</v>
      </c>
      <c r="BY201">
        <v>98</v>
      </c>
      <c r="BZ201">
        <v>84</v>
      </c>
    </row>
    <row r="202" spans="1:78" x14ac:dyDescent="0.25">
      <c r="B202" s="7">
        <v>0.02</v>
      </c>
      <c r="C202" t="s">
        <v>108</v>
      </c>
      <c r="D202" s="7">
        <v>0.26</v>
      </c>
      <c r="E202" t="s">
        <v>108</v>
      </c>
      <c r="F202" s="7">
        <v>0.02</v>
      </c>
      <c r="G202" s="7">
        <v>0.02</v>
      </c>
      <c r="H202" s="7">
        <v>0.03</v>
      </c>
      <c r="I202" s="7">
        <v>0.03</v>
      </c>
      <c r="J202" s="7">
        <v>0.02</v>
      </c>
      <c r="K202" s="7">
        <v>0.03</v>
      </c>
      <c r="L202" s="7">
        <v>0.01</v>
      </c>
      <c r="M202" s="7">
        <v>0.03</v>
      </c>
      <c r="N202" s="7">
        <v>0.02</v>
      </c>
      <c r="O202" s="7">
        <v>0.01</v>
      </c>
      <c r="P202" s="7">
        <v>0.01</v>
      </c>
      <c r="Q202" s="7">
        <v>0.03</v>
      </c>
      <c r="R202" s="7">
        <v>0.02</v>
      </c>
      <c r="S202" s="7">
        <v>0.03</v>
      </c>
      <c r="T202" s="7">
        <v>0.01</v>
      </c>
      <c r="U202" s="7">
        <v>0.03</v>
      </c>
      <c r="V202" s="7">
        <v>0.02</v>
      </c>
      <c r="W202" s="7">
        <v>0.02</v>
      </c>
      <c r="X202" s="7">
        <v>0.03</v>
      </c>
      <c r="Y202" s="7">
        <v>0.06</v>
      </c>
      <c r="Z202" s="7">
        <v>0.02</v>
      </c>
      <c r="AA202" s="7">
        <v>0.02</v>
      </c>
      <c r="AB202" s="7">
        <v>0.02</v>
      </c>
      <c r="AC202" s="7">
        <v>0.03</v>
      </c>
      <c r="AD202" s="7">
        <v>0.02</v>
      </c>
      <c r="AE202" s="7">
        <v>0.03</v>
      </c>
      <c r="AF202" s="7">
        <v>0.02</v>
      </c>
      <c r="AG202" s="7">
        <v>0.01</v>
      </c>
      <c r="AH202" t="s">
        <v>108</v>
      </c>
      <c r="AI202" s="7">
        <v>0.02</v>
      </c>
      <c r="AJ202" s="7">
        <v>0.02</v>
      </c>
      <c r="AK202" s="7">
        <v>0.02</v>
      </c>
      <c r="AL202" s="7">
        <v>0.02</v>
      </c>
      <c r="AM202" s="7">
        <v>0.03</v>
      </c>
      <c r="AN202" s="7">
        <v>7.0000000000000007E-2</v>
      </c>
      <c r="AO202" s="7">
        <v>0.03</v>
      </c>
      <c r="AP202" t="s">
        <v>108</v>
      </c>
      <c r="AQ202" t="s">
        <v>108</v>
      </c>
      <c r="AR202" t="s">
        <v>108</v>
      </c>
      <c r="AS202" t="s">
        <v>108</v>
      </c>
      <c r="AT202" t="s">
        <v>108</v>
      </c>
      <c r="AU202" t="s">
        <v>108</v>
      </c>
      <c r="AV202" t="s">
        <v>108</v>
      </c>
      <c r="AW202" s="7">
        <v>1</v>
      </c>
      <c r="AX202" t="s">
        <v>108</v>
      </c>
      <c r="AY202" t="s">
        <v>108</v>
      </c>
      <c r="AZ202" t="s">
        <v>108</v>
      </c>
      <c r="BA202" t="s">
        <v>108</v>
      </c>
      <c r="BB202" t="s">
        <v>108</v>
      </c>
      <c r="BC202" t="s">
        <v>108</v>
      </c>
      <c r="BD202" t="s">
        <v>108</v>
      </c>
      <c r="BE202" s="7">
        <v>0.02</v>
      </c>
      <c r="BF202" s="7">
        <v>0.03</v>
      </c>
      <c r="BG202" s="7">
        <v>0.01</v>
      </c>
      <c r="BH202" s="7">
        <v>0.04</v>
      </c>
      <c r="BI202" s="7">
        <v>0.01</v>
      </c>
      <c r="BJ202" s="7">
        <v>0.01</v>
      </c>
      <c r="BK202" s="7">
        <v>0.02</v>
      </c>
      <c r="BL202" s="7">
        <v>0.02</v>
      </c>
      <c r="BM202" s="7">
        <v>0.03</v>
      </c>
      <c r="BN202" s="7">
        <v>0.02</v>
      </c>
      <c r="BO202" s="7">
        <v>0.02</v>
      </c>
      <c r="BP202" s="7">
        <v>0.03</v>
      </c>
      <c r="BQ202" s="7">
        <v>0.03</v>
      </c>
      <c r="BR202" s="7">
        <v>0.02</v>
      </c>
      <c r="BS202" s="7">
        <v>0.02</v>
      </c>
      <c r="BT202" s="7">
        <v>0.01</v>
      </c>
      <c r="BU202" s="7">
        <v>0.02</v>
      </c>
      <c r="BV202" s="7">
        <v>0.02</v>
      </c>
      <c r="BW202" s="7">
        <v>0.03</v>
      </c>
      <c r="BX202" s="7">
        <v>0.02</v>
      </c>
      <c r="BY202" s="7">
        <v>0.02</v>
      </c>
      <c r="BZ202" s="7">
        <v>0.02</v>
      </c>
    </row>
    <row r="203" spans="1:78" x14ac:dyDescent="0.25">
      <c r="A203" t="s">
        <v>73</v>
      </c>
      <c r="B203">
        <v>410</v>
      </c>
      <c r="C203">
        <v>0</v>
      </c>
      <c r="D203">
        <v>410</v>
      </c>
      <c r="E203">
        <v>0</v>
      </c>
      <c r="F203">
        <v>84</v>
      </c>
      <c r="G203">
        <v>201</v>
      </c>
      <c r="H203">
        <v>124</v>
      </c>
      <c r="I203">
        <v>110</v>
      </c>
      <c r="J203">
        <v>109</v>
      </c>
      <c r="K203">
        <v>84</v>
      </c>
      <c r="L203">
        <v>107</v>
      </c>
      <c r="M203">
        <v>149</v>
      </c>
      <c r="N203">
        <v>216</v>
      </c>
      <c r="O203">
        <v>39</v>
      </c>
      <c r="P203">
        <v>6</v>
      </c>
      <c r="Q203">
        <v>82</v>
      </c>
      <c r="R203">
        <v>327</v>
      </c>
      <c r="S203">
        <v>229</v>
      </c>
      <c r="T203">
        <v>73</v>
      </c>
      <c r="U203">
        <v>91</v>
      </c>
      <c r="V203">
        <v>269</v>
      </c>
      <c r="W203">
        <v>44</v>
      </c>
      <c r="X203">
        <v>89</v>
      </c>
      <c r="Y203">
        <v>66</v>
      </c>
      <c r="Z203">
        <v>344</v>
      </c>
      <c r="AA203">
        <v>407</v>
      </c>
      <c r="AB203">
        <v>341</v>
      </c>
      <c r="AC203">
        <v>30</v>
      </c>
      <c r="AD203">
        <v>327</v>
      </c>
      <c r="AE203">
        <v>44</v>
      </c>
      <c r="AF203">
        <v>353</v>
      </c>
      <c r="AG203">
        <v>46</v>
      </c>
      <c r="AH203">
        <v>0</v>
      </c>
      <c r="AI203">
        <v>290</v>
      </c>
      <c r="AJ203">
        <v>35</v>
      </c>
      <c r="AK203">
        <v>64</v>
      </c>
      <c r="AL203">
        <v>171</v>
      </c>
      <c r="AM203">
        <v>177</v>
      </c>
      <c r="AN203">
        <v>9</v>
      </c>
      <c r="AO203">
        <v>46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410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50</v>
      </c>
      <c r="BF203">
        <v>360</v>
      </c>
      <c r="BG203">
        <v>200</v>
      </c>
      <c r="BH203">
        <v>210</v>
      </c>
      <c r="BI203">
        <v>71</v>
      </c>
      <c r="BJ203">
        <v>62</v>
      </c>
      <c r="BK203">
        <v>50</v>
      </c>
      <c r="BL203">
        <v>6</v>
      </c>
      <c r="BM203">
        <v>52</v>
      </c>
      <c r="BN203">
        <v>110</v>
      </c>
      <c r="BO203">
        <v>144</v>
      </c>
      <c r="BP203">
        <v>104</v>
      </c>
      <c r="BQ203">
        <v>67</v>
      </c>
      <c r="BR203">
        <v>99</v>
      </c>
      <c r="BS203">
        <v>89</v>
      </c>
      <c r="BT203">
        <v>23</v>
      </c>
      <c r="BU203">
        <v>33</v>
      </c>
      <c r="BV203">
        <v>23</v>
      </c>
      <c r="BW203">
        <v>46</v>
      </c>
      <c r="BX203">
        <v>281</v>
      </c>
      <c r="BY203">
        <v>268</v>
      </c>
      <c r="BZ203">
        <v>225</v>
      </c>
    </row>
    <row r="204" spans="1:78" x14ac:dyDescent="0.25">
      <c r="B204" s="7">
        <v>7.0000000000000007E-2</v>
      </c>
      <c r="C204" t="s">
        <v>108</v>
      </c>
      <c r="D204" s="7">
        <v>0.73</v>
      </c>
      <c r="E204" t="s">
        <v>108</v>
      </c>
      <c r="F204" s="7">
        <v>7.0000000000000007E-2</v>
      </c>
      <c r="G204" s="7">
        <v>0.06</v>
      </c>
      <c r="H204" s="7">
        <v>7.0000000000000007E-2</v>
      </c>
      <c r="I204" s="7">
        <v>0.08</v>
      </c>
      <c r="J204" s="7">
        <v>0.06</v>
      </c>
      <c r="K204" s="7">
        <v>7.0000000000000007E-2</v>
      </c>
      <c r="L204" s="7">
        <v>0.08</v>
      </c>
      <c r="M204" s="7">
        <v>0.09</v>
      </c>
      <c r="N204" s="7">
        <v>0.06</v>
      </c>
      <c r="O204" s="7">
        <v>0.06</v>
      </c>
      <c r="P204" s="7">
        <v>0.03</v>
      </c>
      <c r="Q204" s="7">
        <v>0.09</v>
      </c>
      <c r="R204" s="7">
        <v>0.06</v>
      </c>
      <c r="S204" s="7">
        <v>0.06</v>
      </c>
      <c r="T204" s="7">
        <v>0.06</v>
      </c>
      <c r="U204" s="7">
        <v>0.09</v>
      </c>
      <c r="V204" s="7">
        <v>0.06</v>
      </c>
      <c r="W204" s="7">
        <v>7.0000000000000007E-2</v>
      </c>
      <c r="X204" s="7">
        <v>0.1</v>
      </c>
      <c r="Y204" s="7">
        <v>0.09</v>
      </c>
      <c r="Z204" s="7">
        <v>7.0000000000000007E-2</v>
      </c>
      <c r="AA204" s="7">
        <v>7.0000000000000007E-2</v>
      </c>
      <c r="AB204" s="7">
        <v>0.06</v>
      </c>
      <c r="AC204" s="7">
        <v>0.04</v>
      </c>
      <c r="AD204" s="7">
        <v>7.0000000000000007E-2</v>
      </c>
      <c r="AE204" s="7">
        <v>0.08</v>
      </c>
      <c r="AF204" s="7">
        <v>0.08</v>
      </c>
      <c r="AG204" s="7">
        <v>0.05</v>
      </c>
      <c r="AH204" t="s">
        <v>108</v>
      </c>
      <c r="AI204" s="7">
        <v>7.0000000000000007E-2</v>
      </c>
      <c r="AJ204" s="7">
        <v>0.06</v>
      </c>
      <c r="AK204" s="7">
        <v>7.0000000000000007E-2</v>
      </c>
      <c r="AL204" s="7">
        <v>7.0000000000000007E-2</v>
      </c>
      <c r="AM204" s="7">
        <v>0.06</v>
      </c>
      <c r="AN204" s="7">
        <v>0.15</v>
      </c>
      <c r="AO204" s="7">
        <v>7.0000000000000007E-2</v>
      </c>
      <c r="AP204" t="s">
        <v>108</v>
      </c>
      <c r="AQ204" t="s">
        <v>108</v>
      </c>
      <c r="AR204" t="s">
        <v>108</v>
      </c>
      <c r="AS204" t="s">
        <v>108</v>
      </c>
      <c r="AT204" t="s">
        <v>108</v>
      </c>
      <c r="AU204" t="s">
        <v>108</v>
      </c>
      <c r="AV204" t="s">
        <v>108</v>
      </c>
      <c r="AW204" t="s">
        <v>108</v>
      </c>
      <c r="AX204" s="7">
        <v>1</v>
      </c>
      <c r="AY204" t="s">
        <v>108</v>
      </c>
      <c r="AZ204" t="s">
        <v>108</v>
      </c>
      <c r="BA204" t="s">
        <v>108</v>
      </c>
      <c r="BB204" t="s">
        <v>108</v>
      </c>
      <c r="BC204" t="s">
        <v>108</v>
      </c>
      <c r="BD204" t="s">
        <v>108</v>
      </c>
      <c r="BE204" s="7">
        <v>0.06</v>
      </c>
      <c r="BF204" s="7">
        <v>7.0000000000000007E-2</v>
      </c>
      <c r="BG204" s="7">
        <v>0.06</v>
      </c>
      <c r="BH204" s="7">
        <v>0.08</v>
      </c>
      <c r="BI204" s="7">
        <v>0.05</v>
      </c>
      <c r="BJ204" s="7">
        <v>7.0000000000000007E-2</v>
      </c>
      <c r="BK204" s="7">
        <v>7.0000000000000007E-2</v>
      </c>
      <c r="BL204" s="7">
        <v>0.03</v>
      </c>
      <c r="BM204" s="7">
        <v>0.06</v>
      </c>
      <c r="BN204" s="7">
        <v>7.0000000000000007E-2</v>
      </c>
      <c r="BO204" s="7">
        <v>7.0000000000000007E-2</v>
      </c>
      <c r="BP204" s="7">
        <v>0.08</v>
      </c>
      <c r="BQ204" s="7">
        <v>7.0000000000000007E-2</v>
      </c>
      <c r="BR204" s="7">
        <v>0.06</v>
      </c>
      <c r="BS204" s="7">
        <v>0.06</v>
      </c>
      <c r="BT204" s="7">
        <v>0.05</v>
      </c>
      <c r="BU204" s="7">
        <v>0.06</v>
      </c>
      <c r="BV204" s="7">
        <v>0.08</v>
      </c>
      <c r="BW204" s="7">
        <v>0.06</v>
      </c>
      <c r="BX204" s="7">
        <v>7.0000000000000007E-2</v>
      </c>
      <c r="BY204" s="7">
        <v>7.0000000000000007E-2</v>
      </c>
      <c r="BZ204" s="7">
        <v>0.06</v>
      </c>
    </row>
    <row r="205" spans="1:78" x14ac:dyDescent="0.25">
      <c r="A205" t="s">
        <v>74</v>
      </c>
      <c r="B205">
        <v>534</v>
      </c>
      <c r="C205">
        <v>534</v>
      </c>
      <c r="D205">
        <v>0</v>
      </c>
      <c r="E205">
        <v>0</v>
      </c>
      <c r="F205">
        <v>98</v>
      </c>
      <c r="G205">
        <v>274</v>
      </c>
      <c r="H205">
        <v>162</v>
      </c>
      <c r="I205">
        <v>177</v>
      </c>
      <c r="J205">
        <v>173</v>
      </c>
      <c r="K205">
        <v>96</v>
      </c>
      <c r="L205">
        <v>86</v>
      </c>
      <c r="M205">
        <v>139</v>
      </c>
      <c r="N205">
        <v>334</v>
      </c>
      <c r="O205">
        <v>51</v>
      </c>
      <c r="P205">
        <v>10</v>
      </c>
      <c r="Q205">
        <v>76</v>
      </c>
      <c r="R205">
        <v>457</v>
      </c>
      <c r="S205">
        <v>366</v>
      </c>
      <c r="T205">
        <v>99</v>
      </c>
      <c r="U205">
        <v>63</v>
      </c>
      <c r="V205">
        <v>428</v>
      </c>
      <c r="W205">
        <v>43</v>
      </c>
      <c r="X205">
        <v>58</v>
      </c>
      <c r="Y205">
        <v>42</v>
      </c>
      <c r="Z205">
        <v>492</v>
      </c>
      <c r="AA205">
        <v>532</v>
      </c>
      <c r="AB205">
        <v>490</v>
      </c>
      <c r="AC205">
        <v>97</v>
      </c>
      <c r="AD205">
        <v>389</v>
      </c>
      <c r="AE205">
        <v>45</v>
      </c>
      <c r="AF205">
        <v>397</v>
      </c>
      <c r="AG205">
        <v>94</v>
      </c>
      <c r="AH205">
        <v>4</v>
      </c>
      <c r="AI205">
        <v>397</v>
      </c>
      <c r="AJ205">
        <v>53</v>
      </c>
      <c r="AK205">
        <v>79</v>
      </c>
      <c r="AL205">
        <v>217</v>
      </c>
      <c r="AM205">
        <v>231</v>
      </c>
      <c r="AN205">
        <v>4</v>
      </c>
      <c r="AO205">
        <v>82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534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97</v>
      </c>
      <c r="BF205">
        <v>437</v>
      </c>
      <c r="BG205">
        <v>343</v>
      </c>
      <c r="BH205">
        <v>190</v>
      </c>
      <c r="BI205">
        <v>150</v>
      </c>
      <c r="BJ205">
        <v>94</v>
      </c>
      <c r="BK205">
        <v>64</v>
      </c>
      <c r="BL205">
        <v>22</v>
      </c>
      <c r="BM205">
        <v>97</v>
      </c>
      <c r="BN205">
        <v>174</v>
      </c>
      <c r="BO205">
        <v>176</v>
      </c>
      <c r="BP205">
        <v>87</v>
      </c>
      <c r="BQ205">
        <v>99</v>
      </c>
      <c r="BR205">
        <v>164</v>
      </c>
      <c r="BS205">
        <v>157</v>
      </c>
      <c r="BT205">
        <v>37</v>
      </c>
      <c r="BU205">
        <v>68</v>
      </c>
      <c r="BV205">
        <v>23</v>
      </c>
      <c r="BW205">
        <v>80</v>
      </c>
      <c r="BX205">
        <v>327</v>
      </c>
      <c r="BY205">
        <v>330</v>
      </c>
      <c r="BZ205">
        <v>272</v>
      </c>
    </row>
    <row r="206" spans="1:78" x14ac:dyDescent="0.25">
      <c r="B206" s="7">
        <v>0.09</v>
      </c>
      <c r="C206" s="7">
        <v>0.11</v>
      </c>
      <c r="D206" t="s">
        <v>108</v>
      </c>
      <c r="E206" t="s">
        <v>108</v>
      </c>
      <c r="F206" s="7">
        <v>0.08</v>
      </c>
      <c r="G206" s="7">
        <v>0.09</v>
      </c>
      <c r="H206" s="7">
        <v>0.09</v>
      </c>
      <c r="I206" s="7">
        <v>0.12</v>
      </c>
      <c r="J206" s="7">
        <v>0.09</v>
      </c>
      <c r="K206" s="7">
        <v>0.08</v>
      </c>
      <c r="L206" s="7">
        <v>0.06</v>
      </c>
      <c r="M206" s="7">
        <v>0.08</v>
      </c>
      <c r="N206" s="7">
        <v>0.1</v>
      </c>
      <c r="O206" s="7">
        <v>0.08</v>
      </c>
      <c r="P206" s="7">
        <v>0.05</v>
      </c>
      <c r="Q206" s="7">
        <v>0.08</v>
      </c>
      <c r="R206" s="7">
        <v>0.09</v>
      </c>
      <c r="S206" s="7">
        <v>0.1</v>
      </c>
      <c r="T206" s="7">
        <v>0.08</v>
      </c>
      <c r="U206" s="7">
        <v>0.06</v>
      </c>
      <c r="V206" s="7">
        <v>0.1</v>
      </c>
      <c r="W206" s="7">
        <v>7.0000000000000007E-2</v>
      </c>
      <c r="X206" s="7">
        <v>7.0000000000000007E-2</v>
      </c>
      <c r="Y206" s="7">
        <v>0.06</v>
      </c>
      <c r="Z206" s="7">
        <v>0.09</v>
      </c>
      <c r="AA206" s="7">
        <v>0.09</v>
      </c>
      <c r="AB206" s="7">
        <v>0.09</v>
      </c>
      <c r="AC206" s="7">
        <v>0.14000000000000001</v>
      </c>
      <c r="AD206" s="7">
        <v>0.08</v>
      </c>
      <c r="AE206" s="7">
        <v>0.09</v>
      </c>
      <c r="AF206" s="7">
        <v>0.08</v>
      </c>
      <c r="AG206" s="7">
        <v>0.1</v>
      </c>
      <c r="AH206" s="7">
        <v>0.11</v>
      </c>
      <c r="AI206" s="7">
        <v>0.09</v>
      </c>
      <c r="AJ206" s="7">
        <v>0.1</v>
      </c>
      <c r="AK206" s="7">
        <v>0.08</v>
      </c>
      <c r="AL206" s="7">
        <v>0.09</v>
      </c>
      <c r="AM206" s="7">
        <v>0.08</v>
      </c>
      <c r="AN206" s="7">
        <v>7.0000000000000007E-2</v>
      </c>
      <c r="AO206" s="7">
        <v>0.12</v>
      </c>
      <c r="AP206" t="s">
        <v>108</v>
      </c>
      <c r="AQ206" t="s">
        <v>108</v>
      </c>
      <c r="AR206" t="s">
        <v>108</v>
      </c>
      <c r="AS206" t="s">
        <v>108</v>
      </c>
      <c r="AT206" t="s">
        <v>108</v>
      </c>
      <c r="AU206" t="s">
        <v>108</v>
      </c>
      <c r="AV206" t="s">
        <v>108</v>
      </c>
      <c r="AW206" t="s">
        <v>108</v>
      </c>
      <c r="AX206" t="s">
        <v>108</v>
      </c>
      <c r="AY206" s="7">
        <v>1</v>
      </c>
      <c r="AZ206" t="s">
        <v>108</v>
      </c>
      <c r="BA206" t="s">
        <v>108</v>
      </c>
      <c r="BB206" t="s">
        <v>108</v>
      </c>
      <c r="BC206" t="s">
        <v>108</v>
      </c>
      <c r="BD206" t="s">
        <v>108</v>
      </c>
      <c r="BE206" s="7">
        <v>0.11</v>
      </c>
      <c r="BF206" s="7">
        <v>0.09</v>
      </c>
      <c r="BG206" s="7">
        <v>0.1</v>
      </c>
      <c r="BH206" s="7">
        <v>7.0000000000000007E-2</v>
      </c>
      <c r="BI206" s="7">
        <v>0.11</v>
      </c>
      <c r="BJ206" s="7">
        <v>0.11</v>
      </c>
      <c r="BK206" s="7">
        <v>0.08</v>
      </c>
      <c r="BL206" s="7">
        <v>0.11</v>
      </c>
      <c r="BM206" s="7">
        <v>0.11</v>
      </c>
      <c r="BN206" s="7">
        <v>0.1</v>
      </c>
      <c r="BO206" s="7">
        <v>0.08</v>
      </c>
      <c r="BP206" s="7">
        <v>7.0000000000000007E-2</v>
      </c>
      <c r="BQ206" s="7">
        <v>0.1</v>
      </c>
      <c r="BR206" s="7">
        <v>0.1</v>
      </c>
      <c r="BS206" s="7">
        <v>0.1</v>
      </c>
      <c r="BT206" s="7">
        <v>0.08</v>
      </c>
      <c r="BU206" s="7">
        <v>0.13</v>
      </c>
      <c r="BV206" s="7">
        <v>0.08</v>
      </c>
      <c r="BW206" s="7">
        <v>0.11</v>
      </c>
      <c r="BX206" s="7">
        <v>0.08</v>
      </c>
      <c r="BY206" s="7">
        <v>0.08</v>
      </c>
      <c r="BZ206" s="7">
        <v>0.08</v>
      </c>
    </row>
    <row r="207" spans="1:78" x14ac:dyDescent="0.25">
      <c r="A207" t="s">
        <v>75</v>
      </c>
      <c r="B207">
        <v>413</v>
      </c>
      <c r="C207">
        <v>413</v>
      </c>
      <c r="D207">
        <v>0</v>
      </c>
      <c r="E207">
        <v>0</v>
      </c>
      <c r="F207">
        <v>96</v>
      </c>
      <c r="G207">
        <v>216</v>
      </c>
      <c r="H207">
        <v>102</v>
      </c>
      <c r="I207">
        <v>108</v>
      </c>
      <c r="J207">
        <v>183</v>
      </c>
      <c r="K207">
        <v>63</v>
      </c>
      <c r="L207">
        <v>60</v>
      </c>
      <c r="M207">
        <v>104</v>
      </c>
      <c r="N207">
        <v>290</v>
      </c>
      <c r="O207">
        <v>13</v>
      </c>
      <c r="P207">
        <v>7</v>
      </c>
      <c r="Q207">
        <v>49</v>
      </c>
      <c r="R207">
        <v>365</v>
      </c>
      <c r="S207">
        <v>259</v>
      </c>
      <c r="T207">
        <v>96</v>
      </c>
      <c r="U207">
        <v>44</v>
      </c>
      <c r="V207">
        <v>340</v>
      </c>
      <c r="W207">
        <v>35</v>
      </c>
      <c r="X207">
        <v>38</v>
      </c>
      <c r="Y207">
        <v>49</v>
      </c>
      <c r="Z207">
        <v>364</v>
      </c>
      <c r="AA207">
        <v>413</v>
      </c>
      <c r="AB207">
        <v>363</v>
      </c>
      <c r="AC207">
        <v>41</v>
      </c>
      <c r="AD207">
        <v>349</v>
      </c>
      <c r="AE207">
        <v>20</v>
      </c>
      <c r="AF207">
        <v>323</v>
      </c>
      <c r="AG207">
        <v>58</v>
      </c>
      <c r="AH207">
        <v>5</v>
      </c>
      <c r="AI207">
        <v>336</v>
      </c>
      <c r="AJ207">
        <v>36</v>
      </c>
      <c r="AK207">
        <v>46</v>
      </c>
      <c r="AL207">
        <v>171</v>
      </c>
      <c r="AM207">
        <v>194</v>
      </c>
      <c r="AN207">
        <v>7</v>
      </c>
      <c r="AO207">
        <v>41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413</v>
      </c>
      <c r="BA207">
        <v>0</v>
      </c>
      <c r="BB207">
        <v>0</v>
      </c>
      <c r="BC207">
        <v>0</v>
      </c>
      <c r="BD207">
        <v>0</v>
      </c>
      <c r="BE207">
        <v>55</v>
      </c>
      <c r="BF207">
        <v>359</v>
      </c>
      <c r="BG207">
        <v>226</v>
      </c>
      <c r="BH207">
        <v>188</v>
      </c>
      <c r="BI207">
        <v>84</v>
      </c>
      <c r="BJ207">
        <v>65</v>
      </c>
      <c r="BK207">
        <v>50</v>
      </c>
      <c r="BL207">
        <v>15</v>
      </c>
      <c r="BM207">
        <v>66</v>
      </c>
      <c r="BN207">
        <v>111</v>
      </c>
      <c r="BO207">
        <v>159</v>
      </c>
      <c r="BP207">
        <v>78</v>
      </c>
      <c r="BQ207">
        <v>58</v>
      </c>
      <c r="BR207">
        <v>111</v>
      </c>
      <c r="BS207">
        <v>103</v>
      </c>
      <c r="BT207">
        <v>26</v>
      </c>
      <c r="BU207">
        <v>35</v>
      </c>
      <c r="BV207">
        <v>19</v>
      </c>
      <c r="BW207">
        <v>41</v>
      </c>
      <c r="BX207">
        <v>268</v>
      </c>
      <c r="BY207">
        <v>280</v>
      </c>
      <c r="BZ207">
        <v>233</v>
      </c>
    </row>
    <row r="208" spans="1:78" x14ac:dyDescent="0.25">
      <c r="B208" s="7">
        <v>7.0000000000000007E-2</v>
      </c>
      <c r="C208" s="7">
        <v>0.08</v>
      </c>
      <c r="D208" t="s">
        <v>108</v>
      </c>
      <c r="E208" t="s">
        <v>108</v>
      </c>
      <c r="F208" s="7">
        <v>0.08</v>
      </c>
      <c r="G208" s="7">
        <v>7.0000000000000007E-2</v>
      </c>
      <c r="H208" s="7">
        <v>0.06</v>
      </c>
      <c r="I208" s="7">
        <v>7.0000000000000007E-2</v>
      </c>
      <c r="J208" s="7">
        <v>0.1</v>
      </c>
      <c r="K208" s="7">
        <v>0.05</v>
      </c>
      <c r="L208" s="7">
        <v>0.04</v>
      </c>
      <c r="M208" s="7">
        <v>0.06</v>
      </c>
      <c r="N208" s="7">
        <v>0.08</v>
      </c>
      <c r="O208" s="7">
        <v>0.02</v>
      </c>
      <c r="P208" s="7">
        <v>0.04</v>
      </c>
      <c r="Q208" s="7">
        <v>0.05</v>
      </c>
      <c r="R208" s="7">
        <v>7.0000000000000007E-2</v>
      </c>
      <c r="S208" s="7">
        <v>7.0000000000000007E-2</v>
      </c>
      <c r="T208" s="7">
        <v>0.08</v>
      </c>
      <c r="U208" s="7">
        <v>0.04</v>
      </c>
      <c r="V208" s="7">
        <v>0.08</v>
      </c>
      <c r="W208" s="7">
        <v>0.06</v>
      </c>
      <c r="X208" s="7">
        <v>0.04</v>
      </c>
      <c r="Y208" s="7">
        <v>7.0000000000000007E-2</v>
      </c>
      <c r="Z208" s="7">
        <v>7.0000000000000007E-2</v>
      </c>
      <c r="AA208" s="7">
        <v>7.0000000000000007E-2</v>
      </c>
      <c r="AB208" s="7">
        <v>7.0000000000000007E-2</v>
      </c>
      <c r="AC208" s="7">
        <v>0.06</v>
      </c>
      <c r="AD208" s="7">
        <v>7.0000000000000007E-2</v>
      </c>
      <c r="AE208" s="7">
        <v>0.04</v>
      </c>
      <c r="AF208" s="7">
        <v>7.0000000000000007E-2</v>
      </c>
      <c r="AG208" s="7">
        <v>0.06</v>
      </c>
      <c r="AH208" s="7">
        <v>0.14000000000000001</v>
      </c>
      <c r="AI208" s="7">
        <v>0.08</v>
      </c>
      <c r="AJ208" s="7">
        <v>7.0000000000000007E-2</v>
      </c>
      <c r="AK208" s="7">
        <v>0.05</v>
      </c>
      <c r="AL208" s="7">
        <v>7.0000000000000007E-2</v>
      </c>
      <c r="AM208" s="7">
        <v>7.0000000000000007E-2</v>
      </c>
      <c r="AN208" s="7">
        <v>0.12</v>
      </c>
      <c r="AO208" s="7">
        <v>0.06</v>
      </c>
      <c r="AP208" t="s">
        <v>108</v>
      </c>
      <c r="AQ208" t="s">
        <v>108</v>
      </c>
      <c r="AR208" t="s">
        <v>108</v>
      </c>
      <c r="AS208" t="s">
        <v>108</v>
      </c>
      <c r="AT208" t="s">
        <v>108</v>
      </c>
      <c r="AU208" t="s">
        <v>108</v>
      </c>
      <c r="AV208" t="s">
        <v>108</v>
      </c>
      <c r="AW208" t="s">
        <v>108</v>
      </c>
      <c r="AX208" t="s">
        <v>108</v>
      </c>
      <c r="AY208" t="s">
        <v>108</v>
      </c>
      <c r="AZ208" s="7">
        <v>1</v>
      </c>
      <c r="BA208" t="s">
        <v>108</v>
      </c>
      <c r="BB208" t="s">
        <v>108</v>
      </c>
      <c r="BC208" t="s">
        <v>108</v>
      </c>
      <c r="BD208" t="s">
        <v>108</v>
      </c>
      <c r="BE208" s="7">
        <v>0.06</v>
      </c>
      <c r="BF208" s="7">
        <v>7.0000000000000007E-2</v>
      </c>
      <c r="BG208" s="7">
        <v>7.0000000000000007E-2</v>
      </c>
      <c r="BH208" s="7">
        <v>7.0000000000000007E-2</v>
      </c>
      <c r="BI208" s="7">
        <v>0.06</v>
      </c>
      <c r="BJ208" s="7">
        <v>0.08</v>
      </c>
      <c r="BK208" s="7">
        <v>7.0000000000000007E-2</v>
      </c>
      <c r="BL208" s="7">
        <v>0.08</v>
      </c>
      <c r="BM208" s="7">
        <v>0.08</v>
      </c>
      <c r="BN208" s="7">
        <v>7.0000000000000007E-2</v>
      </c>
      <c r="BO208" s="7">
        <v>7.0000000000000007E-2</v>
      </c>
      <c r="BP208" s="7">
        <v>0.06</v>
      </c>
      <c r="BQ208" s="7">
        <v>0.06</v>
      </c>
      <c r="BR208" s="7">
        <v>7.0000000000000007E-2</v>
      </c>
      <c r="BS208" s="7">
        <v>7.0000000000000007E-2</v>
      </c>
      <c r="BT208" s="7">
        <v>0.06</v>
      </c>
      <c r="BU208" s="7">
        <v>7.0000000000000007E-2</v>
      </c>
      <c r="BV208" s="7">
        <v>0.06</v>
      </c>
      <c r="BW208" s="7">
        <v>0.05</v>
      </c>
      <c r="BX208" s="7">
        <v>7.0000000000000007E-2</v>
      </c>
      <c r="BY208" s="7">
        <v>7.0000000000000007E-2</v>
      </c>
      <c r="BZ208" s="7">
        <v>7.0000000000000007E-2</v>
      </c>
    </row>
    <row r="209" spans="1:78" x14ac:dyDescent="0.25">
      <c r="A209" t="s">
        <v>76</v>
      </c>
      <c r="B209">
        <v>294</v>
      </c>
      <c r="C209">
        <v>43</v>
      </c>
      <c r="D209">
        <v>0</v>
      </c>
      <c r="E209">
        <v>251</v>
      </c>
      <c r="F209">
        <v>46</v>
      </c>
      <c r="G209">
        <v>154</v>
      </c>
      <c r="H209">
        <v>93</v>
      </c>
      <c r="I209">
        <v>56</v>
      </c>
      <c r="J209">
        <v>96</v>
      </c>
      <c r="K209">
        <v>65</v>
      </c>
      <c r="L209">
        <v>76</v>
      </c>
      <c r="M209">
        <v>77</v>
      </c>
      <c r="N209">
        <v>152</v>
      </c>
      <c r="O209">
        <v>39</v>
      </c>
      <c r="P209">
        <v>25</v>
      </c>
      <c r="Q209">
        <v>66</v>
      </c>
      <c r="R209">
        <v>227</v>
      </c>
      <c r="S209">
        <v>187</v>
      </c>
      <c r="T209">
        <v>61</v>
      </c>
      <c r="U209">
        <v>45</v>
      </c>
      <c r="V209">
        <v>213</v>
      </c>
      <c r="W209">
        <v>25</v>
      </c>
      <c r="X209">
        <v>53</v>
      </c>
      <c r="Y209">
        <v>39</v>
      </c>
      <c r="Z209">
        <v>255</v>
      </c>
      <c r="AA209">
        <v>293</v>
      </c>
      <c r="AB209">
        <v>254</v>
      </c>
      <c r="AC209">
        <v>22</v>
      </c>
      <c r="AD209">
        <v>221</v>
      </c>
      <c r="AE209">
        <v>43</v>
      </c>
      <c r="AF209">
        <v>241</v>
      </c>
      <c r="AG209">
        <v>40</v>
      </c>
      <c r="AH209">
        <v>1</v>
      </c>
      <c r="AI209">
        <v>207</v>
      </c>
      <c r="AJ209">
        <v>19</v>
      </c>
      <c r="AK209">
        <v>63</v>
      </c>
      <c r="AL209">
        <v>93</v>
      </c>
      <c r="AM209">
        <v>139</v>
      </c>
      <c r="AN209">
        <v>3</v>
      </c>
      <c r="AO209">
        <v>55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294</v>
      </c>
      <c r="BB209">
        <v>0</v>
      </c>
      <c r="BC209">
        <v>0</v>
      </c>
      <c r="BD209">
        <v>0</v>
      </c>
      <c r="BE209">
        <v>43</v>
      </c>
      <c r="BF209">
        <v>251</v>
      </c>
      <c r="BG209">
        <v>179</v>
      </c>
      <c r="BH209">
        <v>115</v>
      </c>
      <c r="BI209">
        <v>54</v>
      </c>
      <c r="BJ209">
        <v>52</v>
      </c>
      <c r="BK209">
        <v>48</v>
      </c>
      <c r="BL209">
        <v>10</v>
      </c>
      <c r="BM209">
        <v>44</v>
      </c>
      <c r="BN209">
        <v>83</v>
      </c>
      <c r="BO209">
        <v>110</v>
      </c>
      <c r="BP209">
        <v>57</v>
      </c>
      <c r="BQ209">
        <v>46</v>
      </c>
      <c r="BR209">
        <v>78</v>
      </c>
      <c r="BS209">
        <v>82</v>
      </c>
      <c r="BT209">
        <v>27</v>
      </c>
      <c r="BU209">
        <v>23</v>
      </c>
      <c r="BV209">
        <v>17</v>
      </c>
      <c r="BW209">
        <v>32</v>
      </c>
      <c r="BX209">
        <v>207</v>
      </c>
      <c r="BY209">
        <v>206</v>
      </c>
      <c r="BZ209">
        <v>167</v>
      </c>
    </row>
    <row r="210" spans="1:78" x14ac:dyDescent="0.25">
      <c r="B210" s="7">
        <v>0.05</v>
      </c>
      <c r="C210" s="7">
        <v>0.01</v>
      </c>
      <c r="D210" t="s">
        <v>108</v>
      </c>
      <c r="E210" s="7">
        <v>0.71</v>
      </c>
      <c r="F210" s="7">
        <v>0.04</v>
      </c>
      <c r="G210" s="7">
        <v>0.05</v>
      </c>
      <c r="H210" s="7">
        <v>0.05</v>
      </c>
      <c r="I210" s="7">
        <v>0.04</v>
      </c>
      <c r="J210" s="7">
        <v>0.05</v>
      </c>
      <c r="K210" s="7">
        <v>0.05</v>
      </c>
      <c r="L210" s="7">
        <v>0.05</v>
      </c>
      <c r="M210" s="7">
        <v>0.05</v>
      </c>
      <c r="N210" s="7">
        <v>0.04</v>
      </c>
      <c r="O210" s="7">
        <v>0.06</v>
      </c>
      <c r="P210" s="7">
        <v>0.13</v>
      </c>
      <c r="Q210" s="7">
        <v>7.0000000000000007E-2</v>
      </c>
      <c r="R210" s="7">
        <v>0.05</v>
      </c>
      <c r="S210" s="7">
        <v>0.05</v>
      </c>
      <c r="T210" s="7">
        <v>0.05</v>
      </c>
      <c r="U210" s="7">
        <v>0.05</v>
      </c>
      <c r="V210" s="7">
        <v>0.05</v>
      </c>
      <c r="W210" s="7">
        <v>0.04</v>
      </c>
      <c r="X210" s="7">
        <v>0.06</v>
      </c>
      <c r="Y210" s="7">
        <v>0.05</v>
      </c>
      <c r="Z210" s="7">
        <v>0.05</v>
      </c>
      <c r="AA210" s="7">
        <v>0.05</v>
      </c>
      <c r="AB210" s="7">
        <v>0.05</v>
      </c>
      <c r="AC210" s="7">
        <v>0.03</v>
      </c>
      <c r="AD210" s="7">
        <v>0.05</v>
      </c>
      <c r="AE210" s="7">
        <v>0.08</v>
      </c>
      <c r="AF210" s="7">
        <v>0.05</v>
      </c>
      <c r="AG210" s="7">
        <v>0.04</v>
      </c>
      <c r="AH210" s="7">
        <v>0.03</v>
      </c>
      <c r="AI210" s="7">
        <v>0.05</v>
      </c>
      <c r="AJ210" s="7">
        <v>0.04</v>
      </c>
      <c r="AK210" s="7">
        <v>0.06</v>
      </c>
      <c r="AL210" s="7">
        <v>0.04</v>
      </c>
      <c r="AM210" s="7">
        <v>0.05</v>
      </c>
      <c r="AN210" s="7">
        <v>0.05</v>
      </c>
      <c r="AO210" s="7">
        <v>0.08</v>
      </c>
      <c r="AP210" t="s">
        <v>108</v>
      </c>
      <c r="AQ210" t="s">
        <v>108</v>
      </c>
      <c r="AR210" t="s">
        <v>108</v>
      </c>
      <c r="AS210" t="s">
        <v>108</v>
      </c>
      <c r="AT210" t="s">
        <v>108</v>
      </c>
      <c r="AU210" t="s">
        <v>108</v>
      </c>
      <c r="AV210" t="s">
        <v>108</v>
      </c>
      <c r="AW210" t="s">
        <v>108</v>
      </c>
      <c r="AX210" t="s">
        <v>108</v>
      </c>
      <c r="AY210" t="s">
        <v>108</v>
      </c>
      <c r="AZ210" t="s">
        <v>108</v>
      </c>
      <c r="BA210" s="7">
        <v>1</v>
      </c>
      <c r="BB210" t="s">
        <v>108</v>
      </c>
      <c r="BC210" t="s">
        <v>108</v>
      </c>
      <c r="BD210" t="s">
        <v>108</v>
      </c>
      <c r="BE210" s="7">
        <v>0.05</v>
      </c>
      <c r="BF210" s="7">
        <v>0.05</v>
      </c>
      <c r="BG210" s="7">
        <v>0.05</v>
      </c>
      <c r="BH210" s="7">
        <v>0.04</v>
      </c>
      <c r="BI210" s="7">
        <v>0.04</v>
      </c>
      <c r="BJ210" s="7">
        <v>0.06</v>
      </c>
      <c r="BK210" s="7">
        <v>0.06</v>
      </c>
      <c r="BL210" s="7">
        <v>0.05</v>
      </c>
      <c r="BM210" s="7">
        <v>0.05</v>
      </c>
      <c r="BN210" s="7">
        <v>0.05</v>
      </c>
      <c r="BO210" s="7">
        <v>0.05</v>
      </c>
      <c r="BP210" s="7">
        <v>0.05</v>
      </c>
      <c r="BQ210" s="7">
        <v>0.05</v>
      </c>
      <c r="BR210" s="7">
        <v>0.05</v>
      </c>
      <c r="BS210" s="7">
        <v>0.05</v>
      </c>
      <c r="BT210" s="7">
        <v>0.06</v>
      </c>
      <c r="BU210" s="7">
        <v>0.04</v>
      </c>
      <c r="BV210" s="7">
        <v>0.06</v>
      </c>
      <c r="BW210" s="7">
        <v>0.04</v>
      </c>
      <c r="BX210" s="7">
        <v>0.05</v>
      </c>
      <c r="BY210" s="7">
        <v>0.05</v>
      </c>
      <c r="BZ210" s="7">
        <v>0.05</v>
      </c>
    </row>
    <row r="211" spans="1:78" x14ac:dyDescent="0.25">
      <c r="A211" t="s">
        <v>77</v>
      </c>
      <c r="B211">
        <v>442</v>
      </c>
      <c r="C211">
        <v>442</v>
      </c>
      <c r="D211">
        <v>0</v>
      </c>
      <c r="E211">
        <v>0</v>
      </c>
      <c r="F211">
        <v>67</v>
      </c>
      <c r="G211">
        <v>217</v>
      </c>
      <c r="H211">
        <v>158</v>
      </c>
      <c r="I211">
        <v>112</v>
      </c>
      <c r="J211">
        <v>141</v>
      </c>
      <c r="K211">
        <v>80</v>
      </c>
      <c r="L211">
        <v>109</v>
      </c>
      <c r="M211">
        <v>129</v>
      </c>
      <c r="N211">
        <v>278</v>
      </c>
      <c r="O211">
        <v>23</v>
      </c>
      <c r="P211">
        <v>11</v>
      </c>
      <c r="Q211">
        <v>81</v>
      </c>
      <c r="R211">
        <v>361</v>
      </c>
      <c r="S211">
        <v>300</v>
      </c>
      <c r="T211">
        <v>80</v>
      </c>
      <c r="U211">
        <v>56</v>
      </c>
      <c r="V211">
        <v>322</v>
      </c>
      <c r="W211">
        <v>42</v>
      </c>
      <c r="X211">
        <v>73</v>
      </c>
      <c r="Y211">
        <v>93</v>
      </c>
      <c r="Z211">
        <v>348</v>
      </c>
      <c r="AA211">
        <v>441</v>
      </c>
      <c r="AB211">
        <v>348</v>
      </c>
      <c r="AC211">
        <v>35</v>
      </c>
      <c r="AD211">
        <v>373</v>
      </c>
      <c r="AE211">
        <v>30</v>
      </c>
      <c r="AF211">
        <v>347</v>
      </c>
      <c r="AG211">
        <v>59</v>
      </c>
      <c r="AH211">
        <v>1</v>
      </c>
      <c r="AI211">
        <v>337</v>
      </c>
      <c r="AJ211">
        <v>42</v>
      </c>
      <c r="AK211">
        <v>74</v>
      </c>
      <c r="AL211">
        <v>179</v>
      </c>
      <c r="AM211">
        <v>205</v>
      </c>
      <c r="AN211">
        <v>5</v>
      </c>
      <c r="AO211">
        <v>53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442</v>
      </c>
      <c r="BC211">
        <v>0</v>
      </c>
      <c r="BD211">
        <v>0</v>
      </c>
      <c r="BE211">
        <v>74</v>
      </c>
      <c r="BF211">
        <v>367</v>
      </c>
      <c r="BG211">
        <v>230</v>
      </c>
      <c r="BH211">
        <v>212</v>
      </c>
      <c r="BI211">
        <v>66</v>
      </c>
      <c r="BJ211">
        <v>73</v>
      </c>
      <c r="BK211">
        <v>56</v>
      </c>
      <c r="BL211">
        <v>23</v>
      </c>
      <c r="BM211">
        <v>71</v>
      </c>
      <c r="BN211">
        <v>142</v>
      </c>
      <c r="BO211">
        <v>164</v>
      </c>
      <c r="BP211">
        <v>64</v>
      </c>
      <c r="BQ211">
        <v>78</v>
      </c>
      <c r="BR211">
        <v>120</v>
      </c>
      <c r="BS211">
        <v>126</v>
      </c>
      <c r="BT211">
        <v>34</v>
      </c>
      <c r="BU211">
        <v>45</v>
      </c>
      <c r="BV211">
        <v>20</v>
      </c>
      <c r="BW211">
        <v>60</v>
      </c>
      <c r="BX211">
        <v>298</v>
      </c>
      <c r="BY211">
        <v>294</v>
      </c>
      <c r="BZ211">
        <v>256</v>
      </c>
    </row>
    <row r="212" spans="1:78" x14ac:dyDescent="0.25">
      <c r="B212" s="7">
        <v>7.0000000000000007E-2</v>
      </c>
      <c r="C212" s="7">
        <v>0.09</v>
      </c>
      <c r="D212" t="s">
        <v>108</v>
      </c>
      <c r="E212" t="s">
        <v>108</v>
      </c>
      <c r="F212" s="7">
        <v>0.06</v>
      </c>
      <c r="G212" s="7">
        <v>7.0000000000000007E-2</v>
      </c>
      <c r="H212" s="7">
        <v>0.09</v>
      </c>
      <c r="I212" s="7">
        <v>0.08</v>
      </c>
      <c r="J212" s="7">
        <v>7.0000000000000007E-2</v>
      </c>
      <c r="K212" s="7">
        <v>0.06</v>
      </c>
      <c r="L212" s="7">
        <v>0.08</v>
      </c>
      <c r="M212" s="7">
        <v>0.08</v>
      </c>
      <c r="N212" s="7">
        <v>0.08</v>
      </c>
      <c r="O212" s="7">
        <v>0.04</v>
      </c>
      <c r="P212" s="7">
        <v>0.06</v>
      </c>
      <c r="Q212" s="7">
        <v>0.09</v>
      </c>
      <c r="R212" s="7">
        <v>7.0000000000000007E-2</v>
      </c>
      <c r="S212" s="7">
        <v>0.08</v>
      </c>
      <c r="T212" s="7">
        <v>0.06</v>
      </c>
      <c r="U212" s="7">
        <v>0.06</v>
      </c>
      <c r="V212" s="7">
        <v>7.0000000000000007E-2</v>
      </c>
      <c r="W212" s="7">
        <v>7.0000000000000007E-2</v>
      </c>
      <c r="X212" s="7">
        <v>0.08</v>
      </c>
      <c r="Y212" s="7">
        <v>0.13</v>
      </c>
      <c r="Z212" s="7">
        <v>7.0000000000000007E-2</v>
      </c>
      <c r="AA212" s="7">
        <v>7.0000000000000007E-2</v>
      </c>
      <c r="AB212" s="7">
        <v>7.0000000000000007E-2</v>
      </c>
      <c r="AC212" s="7">
        <v>0.05</v>
      </c>
      <c r="AD212" s="7">
        <v>0.08</v>
      </c>
      <c r="AE212" s="7">
        <v>0.06</v>
      </c>
      <c r="AF212" s="7">
        <v>7.0000000000000007E-2</v>
      </c>
      <c r="AG212" s="7">
        <v>0.06</v>
      </c>
      <c r="AH212" s="7">
        <v>0.03</v>
      </c>
      <c r="AI212" s="7">
        <v>0.08</v>
      </c>
      <c r="AJ212" s="7">
        <v>0.08</v>
      </c>
      <c r="AK212" s="7">
        <v>0.08</v>
      </c>
      <c r="AL212" s="7">
        <v>0.08</v>
      </c>
      <c r="AM212" s="7">
        <v>7.0000000000000007E-2</v>
      </c>
      <c r="AN212" s="7">
        <v>0.08</v>
      </c>
      <c r="AO212" s="7">
        <v>0.08</v>
      </c>
      <c r="AP212" t="s">
        <v>108</v>
      </c>
      <c r="AQ212" t="s">
        <v>108</v>
      </c>
      <c r="AR212" t="s">
        <v>108</v>
      </c>
      <c r="AS212" t="s">
        <v>108</v>
      </c>
      <c r="AT212" t="s">
        <v>108</v>
      </c>
      <c r="AU212" t="s">
        <v>108</v>
      </c>
      <c r="AV212" t="s">
        <v>108</v>
      </c>
      <c r="AW212" t="s">
        <v>108</v>
      </c>
      <c r="AX212" t="s">
        <v>108</v>
      </c>
      <c r="AY212" t="s">
        <v>108</v>
      </c>
      <c r="AZ212" t="s">
        <v>108</v>
      </c>
      <c r="BA212" t="s">
        <v>108</v>
      </c>
      <c r="BB212" s="7">
        <v>1</v>
      </c>
      <c r="BC212" t="s">
        <v>108</v>
      </c>
      <c r="BD212" t="s">
        <v>108</v>
      </c>
      <c r="BE212" s="7">
        <v>0.08</v>
      </c>
      <c r="BF212" s="7">
        <v>7.0000000000000007E-2</v>
      </c>
      <c r="BG212" s="7">
        <v>7.0000000000000007E-2</v>
      </c>
      <c r="BH212" s="7">
        <v>0.08</v>
      </c>
      <c r="BI212" s="7">
        <v>0.05</v>
      </c>
      <c r="BJ212" s="7">
        <v>0.08</v>
      </c>
      <c r="BK212" s="7">
        <v>7.0000000000000007E-2</v>
      </c>
      <c r="BL212" s="7">
        <v>0.11</v>
      </c>
      <c r="BM212" s="7">
        <v>0.08</v>
      </c>
      <c r="BN212" s="7">
        <v>0.08</v>
      </c>
      <c r="BO212" s="7">
        <v>0.08</v>
      </c>
      <c r="BP212" s="7">
        <v>0.05</v>
      </c>
      <c r="BQ212" s="7">
        <v>0.08</v>
      </c>
      <c r="BR212" s="7">
        <v>0.08</v>
      </c>
      <c r="BS212" s="7">
        <v>0.08</v>
      </c>
      <c r="BT212" s="7">
        <v>0.08</v>
      </c>
      <c r="BU212" s="7">
        <v>0.08</v>
      </c>
      <c r="BV212" s="7">
        <v>7.0000000000000007E-2</v>
      </c>
      <c r="BW212" s="7">
        <v>0.08</v>
      </c>
      <c r="BX212" s="7">
        <v>7.0000000000000007E-2</v>
      </c>
      <c r="BY212" s="7">
        <v>7.0000000000000007E-2</v>
      </c>
      <c r="BZ212" s="7">
        <v>7.0000000000000007E-2</v>
      </c>
    </row>
    <row r="213" spans="1:78" x14ac:dyDescent="0.25">
      <c r="A213" t="s">
        <v>78</v>
      </c>
      <c r="B213">
        <v>313</v>
      </c>
      <c r="C213">
        <v>313</v>
      </c>
      <c r="D213">
        <v>0</v>
      </c>
      <c r="E213">
        <v>0</v>
      </c>
      <c r="F213">
        <v>66</v>
      </c>
      <c r="G213">
        <v>157</v>
      </c>
      <c r="H213">
        <v>89</v>
      </c>
      <c r="I213">
        <v>77</v>
      </c>
      <c r="J213">
        <v>78</v>
      </c>
      <c r="K213">
        <v>75</v>
      </c>
      <c r="L213">
        <v>82</v>
      </c>
      <c r="M213">
        <v>102</v>
      </c>
      <c r="N213">
        <v>151</v>
      </c>
      <c r="O213">
        <v>40</v>
      </c>
      <c r="P213">
        <v>21</v>
      </c>
      <c r="Q213">
        <v>54</v>
      </c>
      <c r="R213">
        <v>258</v>
      </c>
      <c r="S213">
        <v>206</v>
      </c>
      <c r="T213">
        <v>53</v>
      </c>
      <c r="U213">
        <v>48</v>
      </c>
      <c r="V213">
        <v>213</v>
      </c>
      <c r="W213">
        <v>34</v>
      </c>
      <c r="X213">
        <v>53</v>
      </c>
      <c r="Y213">
        <v>32</v>
      </c>
      <c r="Z213">
        <v>281</v>
      </c>
      <c r="AA213">
        <v>311</v>
      </c>
      <c r="AB213">
        <v>279</v>
      </c>
      <c r="AC213">
        <v>22</v>
      </c>
      <c r="AD213">
        <v>268</v>
      </c>
      <c r="AE213">
        <v>21</v>
      </c>
      <c r="AF213">
        <v>240</v>
      </c>
      <c r="AG213">
        <v>57</v>
      </c>
      <c r="AH213">
        <v>1</v>
      </c>
      <c r="AI213">
        <v>207</v>
      </c>
      <c r="AJ213">
        <v>29</v>
      </c>
      <c r="AK213">
        <v>67</v>
      </c>
      <c r="AL213">
        <v>138</v>
      </c>
      <c r="AM213">
        <v>152</v>
      </c>
      <c r="AN213">
        <v>2</v>
      </c>
      <c r="AO213">
        <v>20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313</v>
      </c>
      <c r="BD213">
        <v>0</v>
      </c>
      <c r="BE213">
        <v>62</v>
      </c>
      <c r="BF213">
        <v>251</v>
      </c>
      <c r="BG213">
        <v>201</v>
      </c>
      <c r="BH213">
        <v>111</v>
      </c>
      <c r="BI213">
        <v>93</v>
      </c>
      <c r="BJ213">
        <v>44</v>
      </c>
      <c r="BK213">
        <v>44</v>
      </c>
      <c r="BL213">
        <v>9</v>
      </c>
      <c r="BM213">
        <v>54</v>
      </c>
      <c r="BN213">
        <v>99</v>
      </c>
      <c r="BO213">
        <v>124</v>
      </c>
      <c r="BP213">
        <v>36</v>
      </c>
      <c r="BQ213">
        <v>59</v>
      </c>
      <c r="BR213">
        <v>100</v>
      </c>
      <c r="BS213">
        <v>95</v>
      </c>
      <c r="BT213">
        <v>37</v>
      </c>
      <c r="BU213">
        <v>33</v>
      </c>
      <c r="BV213">
        <v>14</v>
      </c>
      <c r="BW213">
        <v>48</v>
      </c>
      <c r="BX213">
        <v>207</v>
      </c>
      <c r="BY213">
        <v>204</v>
      </c>
      <c r="BZ213">
        <v>192</v>
      </c>
    </row>
    <row r="214" spans="1:78" x14ac:dyDescent="0.25">
      <c r="B214" s="7">
        <v>0.05</v>
      </c>
      <c r="C214" s="7">
        <v>0.06</v>
      </c>
      <c r="D214" t="s">
        <v>108</v>
      </c>
      <c r="E214" t="s">
        <v>108</v>
      </c>
      <c r="F214" s="7">
        <v>0.06</v>
      </c>
      <c r="G214" s="7">
        <v>0.05</v>
      </c>
      <c r="H214" s="7">
        <v>0.05</v>
      </c>
      <c r="I214" s="7">
        <v>0.05</v>
      </c>
      <c r="J214" s="7">
        <v>0.04</v>
      </c>
      <c r="K214" s="7">
        <v>0.06</v>
      </c>
      <c r="L214" s="7">
        <v>0.06</v>
      </c>
      <c r="M214" s="7">
        <v>0.06</v>
      </c>
      <c r="N214" s="7">
        <v>0.04</v>
      </c>
      <c r="O214" s="7">
        <v>0.06</v>
      </c>
      <c r="P214" s="7">
        <v>0.11</v>
      </c>
      <c r="Q214" s="7">
        <v>0.06</v>
      </c>
      <c r="R214" s="7">
        <v>0.05</v>
      </c>
      <c r="S214" s="7">
        <v>0.06</v>
      </c>
      <c r="T214" s="7">
        <v>0.04</v>
      </c>
      <c r="U214" s="7">
        <v>0.05</v>
      </c>
      <c r="V214" s="7">
        <v>0.05</v>
      </c>
      <c r="W214" s="7">
        <v>0.06</v>
      </c>
      <c r="X214" s="7">
        <v>0.06</v>
      </c>
      <c r="Y214" s="7">
        <v>0.04</v>
      </c>
      <c r="Z214" s="7">
        <v>0.05</v>
      </c>
      <c r="AA214" s="7">
        <v>0.05</v>
      </c>
      <c r="AB214" s="7">
        <v>0.05</v>
      </c>
      <c r="AC214" s="7">
        <v>0.03</v>
      </c>
      <c r="AD214" s="7">
        <v>0.06</v>
      </c>
      <c r="AE214" s="7">
        <v>0.04</v>
      </c>
      <c r="AF214" s="7">
        <v>0.05</v>
      </c>
      <c r="AG214" s="7">
        <v>0.06</v>
      </c>
      <c r="AH214" s="7">
        <v>0.02</v>
      </c>
      <c r="AI214" s="7">
        <v>0.05</v>
      </c>
      <c r="AJ214" s="7">
        <v>0.05</v>
      </c>
      <c r="AK214" s="7">
        <v>7.0000000000000007E-2</v>
      </c>
      <c r="AL214" s="7">
        <v>0.06</v>
      </c>
      <c r="AM214" s="7">
        <v>0.05</v>
      </c>
      <c r="AN214" s="7">
        <v>0.04</v>
      </c>
      <c r="AO214" s="7">
        <v>0.03</v>
      </c>
      <c r="AP214" t="s">
        <v>108</v>
      </c>
      <c r="AQ214" t="s">
        <v>108</v>
      </c>
      <c r="AR214" t="s">
        <v>108</v>
      </c>
      <c r="AS214" t="s">
        <v>108</v>
      </c>
      <c r="AT214" t="s">
        <v>108</v>
      </c>
      <c r="AU214" t="s">
        <v>108</v>
      </c>
      <c r="AV214" t="s">
        <v>108</v>
      </c>
      <c r="AW214" t="s">
        <v>108</v>
      </c>
      <c r="AX214" t="s">
        <v>108</v>
      </c>
      <c r="AY214" t="s">
        <v>108</v>
      </c>
      <c r="AZ214" t="s">
        <v>108</v>
      </c>
      <c r="BA214" t="s">
        <v>108</v>
      </c>
      <c r="BB214" t="s">
        <v>108</v>
      </c>
      <c r="BC214" s="7">
        <v>1</v>
      </c>
      <c r="BD214" t="s">
        <v>108</v>
      </c>
      <c r="BE214" s="7">
        <v>7.0000000000000007E-2</v>
      </c>
      <c r="BF214" s="7">
        <v>0.05</v>
      </c>
      <c r="BG214" s="7">
        <v>0.06</v>
      </c>
      <c r="BH214" s="7">
        <v>0.04</v>
      </c>
      <c r="BI214" s="7">
        <v>7.0000000000000007E-2</v>
      </c>
      <c r="BJ214" s="7">
        <v>0.05</v>
      </c>
      <c r="BK214" s="7">
        <v>0.06</v>
      </c>
      <c r="BL214" s="7">
        <v>0.04</v>
      </c>
      <c r="BM214" s="7">
        <v>0.06</v>
      </c>
      <c r="BN214" s="7">
        <v>0.06</v>
      </c>
      <c r="BO214" s="7">
        <v>0.06</v>
      </c>
      <c r="BP214" s="7">
        <v>0.03</v>
      </c>
      <c r="BQ214" s="7">
        <v>0.06</v>
      </c>
      <c r="BR214" s="7">
        <v>0.06</v>
      </c>
      <c r="BS214" s="7">
        <v>0.06</v>
      </c>
      <c r="BT214" s="7">
        <v>0.08</v>
      </c>
      <c r="BU214" s="7">
        <v>0.06</v>
      </c>
      <c r="BV214" s="7">
        <v>0.05</v>
      </c>
      <c r="BW214" s="7">
        <v>0.06</v>
      </c>
      <c r="BX214" s="7">
        <v>0.05</v>
      </c>
      <c r="BY214" s="7">
        <v>0.05</v>
      </c>
      <c r="BZ214" s="7">
        <v>0.05</v>
      </c>
    </row>
    <row r="215" spans="1:78" x14ac:dyDescent="0.25">
      <c r="A215" t="s">
        <v>79</v>
      </c>
      <c r="B215">
        <v>26</v>
      </c>
      <c r="C215">
        <v>18</v>
      </c>
      <c r="D215">
        <v>7</v>
      </c>
      <c r="E215">
        <v>1</v>
      </c>
      <c r="F215">
        <v>9</v>
      </c>
      <c r="G215">
        <v>10</v>
      </c>
      <c r="H215">
        <v>7</v>
      </c>
      <c r="I215">
        <v>8</v>
      </c>
      <c r="J215">
        <v>7</v>
      </c>
      <c r="K215">
        <v>3</v>
      </c>
      <c r="L215">
        <v>8</v>
      </c>
      <c r="M215">
        <v>5</v>
      </c>
      <c r="N215">
        <v>15</v>
      </c>
      <c r="O215">
        <v>5</v>
      </c>
      <c r="P215">
        <v>1</v>
      </c>
      <c r="Q215">
        <v>3</v>
      </c>
      <c r="R215">
        <v>23</v>
      </c>
      <c r="S215">
        <v>17</v>
      </c>
      <c r="T215">
        <v>6</v>
      </c>
      <c r="U215">
        <v>3</v>
      </c>
      <c r="V215">
        <v>18</v>
      </c>
      <c r="W215">
        <v>1</v>
      </c>
      <c r="X215">
        <v>5</v>
      </c>
      <c r="Y215">
        <v>4</v>
      </c>
      <c r="Z215">
        <v>22</v>
      </c>
      <c r="AA215">
        <v>26</v>
      </c>
      <c r="AB215">
        <v>22</v>
      </c>
      <c r="AC215">
        <v>4</v>
      </c>
      <c r="AD215">
        <v>20</v>
      </c>
      <c r="AE215">
        <v>1</v>
      </c>
      <c r="AF215">
        <v>24</v>
      </c>
      <c r="AG215">
        <v>2</v>
      </c>
      <c r="AH215">
        <v>0</v>
      </c>
      <c r="AI215">
        <v>18</v>
      </c>
      <c r="AJ215">
        <v>1</v>
      </c>
      <c r="AK215">
        <v>4</v>
      </c>
      <c r="AL215">
        <v>9</v>
      </c>
      <c r="AM215">
        <v>10</v>
      </c>
      <c r="AN215">
        <v>1</v>
      </c>
      <c r="AO215">
        <v>6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26</v>
      </c>
      <c r="BE215">
        <v>9</v>
      </c>
      <c r="BF215">
        <v>17</v>
      </c>
      <c r="BG215">
        <v>11</v>
      </c>
      <c r="BH215">
        <v>14</v>
      </c>
      <c r="BI215">
        <v>5</v>
      </c>
      <c r="BJ215">
        <v>4</v>
      </c>
      <c r="BK215">
        <v>1</v>
      </c>
      <c r="BL215">
        <v>0</v>
      </c>
      <c r="BM215">
        <v>1</v>
      </c>
      <c r="BN215">
        <v>11</v>
      </c>
      <c r="BO215">
        <v>10</v>
      </c>
      <c r="BP215">
        <v>3</v>
      </c>
      <c r="BQ215">
        <v>3</v>
      </c>
      <c r="BR215">
        <v>4</v>
      </c>
      <c r="BS215">
        <v>3</v>
      </c>
      <c r="BT215">
        <v>7</v>
      </c>
      <c r="BU215">
        <v>2</v>
      </c>
      <c r="BV215">
        <v>1</v>
      </c>
      <c r="BW215">
        <v>2</v>
      </c>
      <c r="BX215">
        <v>17</v>
      </c>
      <c r="BY215">
        <v>18</v>
      </c>
      <c r="BZ215">
        <v>15</v>
      </c>
    </row>
    <row r="216" spans="1:78" x14ac:dyDescent="0.25">
      <c r="B216">
        <v>0</v>
      </c>
      <c r="C216">
        <v>0</v>
      </c>
      <c r="D216" s="7">
        <v>0.01</v>
      </c>
      <c r="E216">
        <v>0</v>
      </c>
      <c r="F216" s="7">
        <v>0.01</v>
      </c>
      <c r="G216">
        <v>0</v>
      </c>
      <c r="H216">
        <v>0</v>
      </c>
      <c r="I216" s="7">
        <v>0.01</v>
      </c>
      <c r="J216">
        <v>0</v>
      </c>
      <c r="K216">
        <v>0</v>
      </c>
      <c r="L216" s="7">
        <v>0.01</v>
      </c>
      <c r="M216">
        <v>0</v>
      </c>
      <c r="N216">
        <v>0</v>
      </c>
      <c r="O216" s="7">
        <v>0.01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 s="7">
        <v>0.01</v>
      </c>
      <c r="Y216" s="7">
        <v>0.01</v>
      </c>
      <c r="Z216">
        <v>0</v>
      </c>
      <c r="AA216">
        <v>0</v>
      </c>
      <c r="AB216">
        <v>0</v>
      </c>
      <c r="AC216" s="7">
        <v>0.01</v>
      </c>
      <c r="AD216">
        <v>0</v>
      </c>
      <c r="AE216">
        <v>0</v>
      </c>
      <c r="AF216" s="7">
        <v>0.01</v>
      </c>
      <c r="AG216">
        <v>0</v>
      </c>
      <c r="AH216" t="s">
        <v>106</v>
      </c>
      <c r="AI216">
        <v>0</v>
      </c>
      <c r="AJ216">
        <v>0</v>
      </c>
      <c r="AK216">
        <v>0</v>
      </c>
      <c r="AL216">
        <v>0</v>
      </c>
      <c r="AM216">
        <v>0</v>
      </c>
      <c r="AN216" s="7">
        <v>0.03</v>
      </c>
      <c r="AO216" s="7">
        <v>0.01</v>
      </c>
      <c r="AP216" t="s">
        <v>106</v>
      </c>
      <c r="AQ216" t="s">
        <v>106</v>
      </c>
      <c r="AR216" t="s">
        <v>106</v>
      </c>
      <c r="AS216" t="s">
        <v>106</v>
      </c>
      <c r="AT216" t="s">
        <v>106</v>
      </c>
      <c r="AU216" t="s">
        <v>106</v>
      </c>
      <c r="AV216" t="s">
        <v>106</v>
      </c>
      <c r="AW216" t="s">
        <v>106</v>
      </c>
      <c r="AX216" t="s">
        <v>106</v>
      </c>
      <c r="AY216" t="s">
        <v>106</v>
      </c>
      <c r="AZ216" t="s">
        <v>106</v>
      </c>
      <c r="BA216" t="s">
        <v>106</v>
      </c>
      <c r="BB216" t="s">
        <v>106</v>
      </c>
      <c r="BC216" t="s">
        <v>106</v>
      </c>
      <c r="BD216" s="7">
        <v>1</v>
      </c>
      <c r="BE216" s="7">
        <v>0.01</v>
      </c>
      <c r="BF216">
        <v>0</v>
      </c>
      <c r="BG216">
        <v>0</v>
      </c>
      <c r="BH216" s="7">
        <v>0.01</v>
      </c>
      <c r="BI216">
        <v>0</v>
      </c>
      <c r="BJ216">
        <v>0</v>
      </c>
      <c r="BK216">
        <v>0</v>
      </c>
      <c r="BL216" t="s">
        <v>106</v>
      </c>
      <c r="BM216">
        <v>0</v>
      </c>
      <c r="BN216" s="7">
        <v>0.01</v>
      </c>
      <c r="BO216">
        <v>0</v>
      </c>
      <c r="BP216">
        <v>0</v>
      </c>
      <c r="BQ216">
        <v>0</v>
      </c>
      <c r="BR216">
        <v>0</v>
      </c>
      <c r="BS216">
        <v>0</v>
      </c>
      <c r="BT216" s="7">
        <v>0.02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</row>
  </sheetData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1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227</v>
      </c>
    </row>
    <row r="2" spans="1:78" x14ac:dyDescent="0.25">
      <c r="A2" t="s">
        <v>142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1251</v>
      </c>
      <c r="C8">
        <v>1007</v>
      </c>
      <c r="D8">
        <v>151</v>
      </c>
      <c r="E8">
        <v>93</v>
      </c>
      <c r="F8">
        <v>238</v>
      </c>
      <c r="G8">
        <v>509</v>
      </c>
      <c r="H8">
        <v>504</v>
      </c>
      <c r="I8">
        <v>245</v>
      </c>
      <c r="J8">
        <v>307</v>
      </c>
      <c r="K8">
        <v>238</v>
      </c>
      <c r="L8">
        <v>461</v>
      </c>
      <c r="M8">
        <v>515</v>
      </c>
      <c r="N8">
        <v>565</v>
      </c>
      <c r="O8">
        <v>133</v>
      </c>
      <c r="P8">
        <v>38</v>
      </c>
      <c r="Q8">
        <v>303</v>
      </c>
      <c r="R8">
        <v>948</v>
      </c>
      <c r="S8">
        <v>659</v>
      </c>
      <c r="T8">
        <v>275</v>
      </c>
      <c r="U8">
        <v>288</v>
      </c>
      <c r="V8">
        <v>756</v>
      </c>
      <c r="W8">
        <v>158</v>
      </c>
      <c r="X8">
        <v>320</v>
      </c>
      <c r="Y8">
        <v>743</v>
      </c>
      <c r="Z8">
        <v>508</v>
      </c>
      <c r="AA8">
        <v>1251</v>
      </c>
      <c r="AB8">
        <v>508</v>
      </c>
      <c r="AC8">
        <v>306</v>
      </c>
      <c r="AD8">
        <v>796</v>
      </c>
      <c r="AE8">
        <v>135</v>
      </c>
      <c r="AF8">
        <v>955</v>
      </c>
      <c r="AG8">
        <v>85</v>
      </c>
      <c r="AH8">
        <v>37</v>
      </c>
      <c r="AI8">
        <v>748</v>
      </c>
      <c r="AJ8">
        <v>192</v>
      </c>
      <c r="AK8">
        <v>281</v>
      </c>
      <c r="AL8">
        <v>341</v>
      </c>
      <c r="AM8">
        <v>701</v>
      </c>
      <c r="AN8">
        <v>28</v>
      </c>
      <c r="AO8">
        <v>175</v>
      </c>
      <c r="AP8">
        <v>129</v>
      </c>
      <c r="AQ8">
        <v>101</v>
      </c>
      <c r="AR8">
        <v>110</v>
      </c>
      <c r="AS8">
        <v>68</v>
      </c>
      <c r="AT8">
        <v>117</v>
      </c>
      <c r="AU8">
        <v>38</v>
      </c>
      <c r="AV8">
        <v>69</v>
      </c>
      <c r="AW8">
        <v>54</v>
      </c>
      <c r="AX8">
        <v>95</v>
      </c>
      <c r="AY8">
        <v>103</v>
      </c>
      <c r="AZ8">
        <v>104</v>
      </c>
      <c r="BA8">
        <v>63</v>
      </c>
      <c r="BB8">
        <v>141</v>
      </c>
      <c r="BC8">
        <v>54</v>
      </c>
      <c r="BD8">
        <v>5</v>
      </c>
      <c r="BE8">
        <v>149</v>
      </c>
      <c r="BF8">
        <v>1102</v>
      </c>
      <c r="BG8">
        <v>454</v>
      </c>
      <c r="BH8">
        <v>797</v>
      </c>
      <c r="BI8">
        <v>153</v>
      </c>
      <c r="BJ8">
        <v>115</v>
      </c>
      <c r="BK8">
        <v>125</v>
      </c>
      <c r="BL8">
        <v>35</v>
      </c>
      <c r="BM8">
        <v>123</v>
      </c>
      <c r="BN8">
        <v>285</v>
      </c>
      <c r="BO8">
        <v>480</v>
      </c>
      <c r="BP8">
        <v>363</v>
      </c>
      <c r="BQ8">
        <v>136</v>
      </c>
      <c r="BR8">
        <v>239</v>
      </c>
      <c r="BS8">
        <v>222</v>
      </c>
      <c r="BT8">
        <v>73</v>
      </c>
      <c r="BU8">
        <v>81</v>
      </c>
      <c r="BV8">
        <v>42</v>
      </c>
      <c r="BW8">
        <v>96</v>
      </c>
      <c r="BX8">
        <v>864</v>
      </c>
      <c r="BY8">
        <v>861</v>
      </c>
      <c r="BZ8">
        <v>752</v>
      </c>
    </row>
    <row r="9" spans="1:78" x14ac:dyDescent="0.25">
      <c r="A9" t="s">
        <v>103</v>
      </c>
      <c r="B9">
        <v>1215</v>
      </c>
      <c r="C9">
        <v>965</v>
      </c>
      <c r="D9">
        <v>157</v>
      </c>
      <c r="E9">
        <v>92</v>
      </c>
      <c r="F9">
        <v>247</v>
      </c>
      <c r="G9">
        <v>567</v>
      </c>
      <c r="H9">
        <v>401</v>
      </c>
      <c r="I9">
        <v>293</v>
      </c>
      <c r="J9">
        <v>361</v>
      </c>
      <c r="K9">
        <v>259</v>
      </c>
      <c r="L9">
        <v>301</v>
      </c>
      <c r="M9">
        <v>409</v>
      </c>
      <c r="N9">
        <v>636</v>
      </c>
      <c r="O9">
        <v>135</v>
      </c>
      <c r="P9">
        <v>35</v>
      </c>
      <c r="Q9">
        <v>247</v>
      </c>
      <c r="R9">
        <v>968</v>
      </c>
      <c r="S9">
        <v>670</v>
      </c>
      <c r="T9">
        <v>292</v>
      </c>
      <c r="U9">
        <v>230</v>
      </c>
      <c r="V9">
        <v>825</v>
      </c>
      <c r="W9">
        <v>134</v>
      </c>
      <c r="X9">
        <v>240</v>
      </c>
      <c r="Y9">
        <v>717</v>
      </c>
      <c r="Z9">
        <v>498</v>
      </c>
      <c r="AA9">
        <v>1215</v>
      </c>
      <c r="AB9">
        <v>498</v>
      </c>
      <c r="AC9">
        <v>300</v>
      </c>
      <c r="AD9">
        <v>758</v>
      </c>
      <c r="AE9">
        <v>144</v>
      </c>
      <c r="AF9">
        <v>910</v>
      </c>
      <c r="AG9">
        <v>96</v>
      </c>
      <c r="AH9">
        <v>39</v>
      </c>
      <c r="AI9">
        <v>760</v>
      </c>
      <c r="AJ9">
        <v>173</v>
      </c>
      <c r="AK9">
        <v>258</v>
      </c>
      <c r="AL9">
        <v>341</v>
      </c>
      <c r="AM9">
        <v>669</v>
      </c>
      <c r="AN9">
        <v>29</v>
      </c>
      <c r="AO9">
        <v>169</v>
      </c>
      <c r="AP9">
        <v>129</v>
      </c>
      <c r="AQ9">
        <v>97</v>
      </c>
      <c r="AR9">
        <v>127</v>
      </c>
      <c r="AS9">
        <v>67</v>
      </c>
      <c r="AT9">
        <v>105</v>
      </c>
      <c r="AU9">
        <v>37</v>
      </c>
      <c r="AV9">
        <v>60</v>
      </c>
      <c r="AW9">
        <v>57</v>
      </c>
      <c r="AX9">
        <v>98</v>
      </c>
      <c r="AY9">
        <v>93</v>
      </c>
      <c r="AZ9">
        <v>98</v>
      </c>
      <c r="BA9">
        <v>64</v>
      </c>
      <c r="BB9">
        <v>126</v>
      </c>
      <c r="BC9">
        <v>51</v>
      </c>
      <c r="BD9">
        <v>6</v>
      </c>
      <c r="BE9">
        <v>155</v>
      </c>
      <c r="BF9">
        <v>1059</v>
      </c>
      <c r="BG9">
        <v>453</v>
      </c>
      <c r="BH9">
        <v>762</v>
      </c>
      <c r="BI9">
        <v>165</v>
      </c>
      <c r="BJ9">
        <v>116</v>
      </c>
      <c r="BK9">
        <v>111</v>
      </c>
      <c r="BL9">
        <v>37</v>
      </c>
      <c r="BM9">
        <v>137</v>
      </c>
      <c r="BN9">
        <v>274</v>
      </c>
      <c r="BO9">
        <v>457</v>
      </c>
      <c r="BP9">
        <v>348</v>
      </c>
      <c r="BQ9">
        <v>139</v>
      </c>
      <c r="BR9">
        <v>253</v>
      </c>
      <c r="BS9">
        <v>233</v>
      </c>
      <c r="BT9">
        <v>71</v>
      </c>
      <c r="BU9">
        <v>90</v>
      </c>
      <c r="BV9">
        <v>40</v>
      </c>
      <c r="BW9">
        <v>101</v>
      </c>
      <c r="BX9">
        <v>830</v>
      </c>
      <c r="BY9">
        <v>824</v>
      </c>
      <c r="BZ9">
        <v>710</v>
      </c>
    </row>
    <row r="10" spans="1:78" x14ac:dyDescent="0.25">
      <c r="A10" t="s">
        <v>104</v>
      </c>
    </row>
    <row r="11" spans="1:78" x14ac:dyDescent="0.25">
      <c r="A11" t="s">
        <v>217</v>
      </c>
      <c r="B11">
        <v>122</v>
      </c>
      <c r="C11">
        <v>103</v>
      </c>
      <c r="D11">
        <v>8</v>
      </c>
      <c r="E11">
        <v>11</v>
      </c>
      <c r="F11">
        <v>24</v>
      </c>
      <c r="G11">
        <v>58</v>
      </c>
      <c r="H11">
        <v>40</v>
      </c>
      <c r="I11">
        <v>40</v>
      </c>
      <c r="J11">
        <v>37</v>
      </c>
      <c r="K11">
        <v>19</v>
      </c>
      <c r="L11">
        <v>27</v>
      </c>
      <c r="M11">
        <v>34</v>
      </c>
      <c r="N11">
        <v>74</v>
      </c>
      <c r="O11">
        <v>14</v>
      </c>
      <c r="P11">
        <v>1</v>
      </c>
      <c r="Q11">
        <v>21</v>
      </c>
      <c r="R11">
        <v>101</v>
      </c>
      <c r="S11">
        <v>76</v>
      </c>
      <c r="T11">
        <v>24</v>
      </c>
      <c r="U11">
        <v>19</v>
      </c>
      <c r="V11">
        <v>97</v>
      </c>
      <c r="W11">
        <v>11</v>
      </c>
      <c r="X11">
        <v>14</v>
      </c>
      <c r="Y11">
        <v>98</v>
      </c>
      <c r="Z11">
        <v>24</v>
      </c>
      <c r="AA11">
        <v>122</v>
      </c>
      <c r="AB11">
        <v>24</v>
      </c>
      <c r="AC11">
        <v>51</v>
      </c>
      <c r="AD11">
        <v>68</v>
      </c>
      <c r="AE11">
        <v>2</v>
      </c>
      <c r="AF11">
        <v>89</v>
      </c>
      <c r="AG11">
        <v>26</v>
      </c>
      <c r="AH11">
        <v>4</v>
      </c>
      <c r="AI11">
        <v>91</v>
      </c>
      <c r="AJ11">
        <v>11</v>
      </c>
      <c r="AK11">
        <v>21</v>
      </c>
      <c r="AL11">
        <v>61</v>
      </c>
      <c r="AM11">
        <v>56</v>
      </c>
      <c r="AN11">
        <v>2</v>
      </c>
      <c r="AO11">
        <v>3</v>
      </c>
      <c r="AP11">
        <v>17</v>
      </c>
      <c r="AQ11">
        <v>26</v>
      </c>
      <c r="AR11">
        <v>7</v>
      </c>
      <c r="AS11">
        <v>4</v>
      </c>
      <c r="AT11">
        <v>10</v>
      </c>
      <c r="AU11">
        <v>1</v>
      </c>
      <c r="AV11">
        <v>3</v>
      </c>
      <c r="AW11">
        <v>2</v>
      </c>
      <c r="AX11">
        <v>6</v>
      </c>
      <c r="AY11">
        <v>7</v>
      </c>
      <c r="AZ11">
        <v>13</v>
      </c>
      <c r="BA11">
        <v>8</v>
      </c>
      <c r="BB11">
        <v>13</v>
      </c>
      <c r="BC11">
        <v>4</v>
      </c>
      <c r="BD11">
        <v>0</v>
      </c>
      <c r="BE11">
        <v>29</v>
      </c>
      <c r="BF11">
        <v>93</v>
      </c>
      <c r="BG11">
        <v>66</v>
      </c>
      <c r="BH11">
        <v>56</v>
      </c>
      <c r="BI11">
        <v>35</v>
      </c>
      <c r="BJ11">
        <v>14</v>
      </c>
      <c r="BK11">
        <v>12</v>
      </c>
      <c r="BL11">
        <v>3</v>
      </c>
      <c r="BM11">
        <v>39</v>
      </c>
      <c r="BN11">
        <v>36</v>
      </c>
      <c r="BO11">
        <v>35</v>
      </c>
      <c r="BP11">
        <v>12</v>
      </c>
      <c r="BQ11">
        <v>38</v>
      </c>
      <c r="BR11">
        <v>57</v>
      </c>
      <c r="BS11">
        <v>62</v>
      </c>
      <c r="BT11">
        <v>6</v>
      </c>
      <c r="BU11">
        <v>23</v>
      </c>
      <c r="BV11">
        <v>7</v>
      </c>
      <c r="BW11">
        <v>31</v>
      </c>
      <c r="BX11">
        <v>94</v>
      </c>
      <c r="BY11">
        <v>95</v>
      </c>
      <c r="BZ11">
        <v>87</v>
      </c>
    </row>
    <row r="12" spans="1:78" x14ac:dyDescent="0.25">
      <c r="B12" s="7">
        <v>0.1</v>
      </c>
      <c r="C12" s="7">
        <v>0.11</v>
      </c>
      <c r="D12" s="7">
        <v>0.05</v>
      </c>
      <c r="E12" s="7">
        <v>0.12</v>
      </c>
      <c r="F12" s="7">
        <v>0.1</v>
      </c>
      <c r="G12" s="7">
        <v>0.1</v>
      </c>
      <c r="H12" s="7">
        <v>0.1</v>
      </c>
      <c r="I12" s="7">
        <v>0.14000000000000001</v>
      </c>
      <c r="J12" s="7">
        <v>0.1</v>
      </c>
      <c r="K12" s="7">
        <v>7.0000000000000007E-2</v>
      </c>
      <c r="L12" s="7">
        <v>0.09</v>
      </c>
      <c r="M12" s="7">
        <v>0.08</v>
      </c>
      <c r="N12" s="7">
        <v>0.12</v>
      </c>
      <c r="O12" s="7">
        <v>0.11</v>
      </c>
      <c r="P12" s="7">
        <v>0.02</v>
      </c>
      <c r="Q12" s="7">
        <v>0.09</v>
      </c>
      <c r="R12" s="7">
        <v>0.1</v>
      </c>
      <c r="S12" s="7">
        <v>0.11</v>
      </c>
      <c r="T12" s="7">
        <v>0.08</v>
      </c>
      <c r="U12" s="7">
        <v>0.08</v>
      </c>
      <c r="V12" s="7">
        <v>0.12</v>
      </c>
      <c r="W12" s="7">
        <v>0.08</v>
      </c>
      <c r="X12" s="7">
        <v>0.06</v>
      </c>
      <c r="Y12" s="7">
        <v>0.14000000000000001</v>
      </c>
      <c r="Z12" s="7">
        <v>0.05</v>
      </c>
      <c r="AA12" s="7">
        <v>0.1</v>
      </c>
      <c r="AB12" s="7">
        <v>0.05</v>
      </c>
      <c r="AC12" s="7">
        <v>0.17</v>
      </c>
      <c r="AD12" s="7">
        <v>0.09</v>
      </c>
      <c r="AE12" s="7">
        <v>0.02</v>
      </c>
      <c r="AF12" s="7">
        <v>0.1</v>
      </c>
      <c r="AG12" s="7">
        <v>0.27</v>
      </c>
      <c r="AH12" s="7">
        <v>0.1</v>
      </c>
      <c r="AI12" s="7">
        <v>0.12</v>
      </c>
      <c r="AJ12" s="7">
        <v>0.06</v>
      </c>
      <c r="AK12" s="7">
        <v>0.08</v>
      </c>
      <c r="AL12" s="7">
        <v>0.18</v>
      </c>
      <c r="AM12" s="7">
        <v>0.08</v>
      </c>
      <c r="AN12" s="7">
        <v>7.0000000000000007E-2</v>
      </c>
      <c r="AO12" s="7">
        <v>0.02</v>
      </c>
      <c r="AP12" s="7">
        <v>0.13</v>
      </c>
      <c r="AQ12" s="7">
        <v>0.27</v>
      </c>
      <c r="AR12" s="7">
        <v>0.06</v>
      </c>
      <c r="AS12" s="7">
        <v>0.06</v>
      </c>
      <c r="AT12" s="7">
        <v>0.09</v>
      </c>
      <c r="AU12" s="7">
        <v>0.03</v>
      </c>
      <c r="AV12" s="7">
        <v>0.06</v>
      </c>
      <c r="AW12" s="7">
        <v>0.03</v>
      </c>
      <c r="AX12" s="7">
        <v>7.0000000000000007E-2</v>
      </c>
      <c r="AY12" s="7">
        <v>7.0000000000000007E-2</v>
      </c>
      <c r="AZ12" s="7">
        <v>0.13</v>
      </c>
      <c r="BA12" s="7">
        <v>0.12</v>
      </c>
      <c r="BB12" s="7">
        <v>0.1</v>
      </c>
      <c r="BC12" s="7">
        <v>0.09</v>
      </c>
      <c r="BD12" t="s">
        <v>108</v>
      </c>
      <c r="BE12" s="7">
        <v>0.19</v>
      </c>
      <c r="BF12" s="7">
        <v>0.09</v>
      </c>
      <c r="BG12" s="7">
        <v>0.15</v>
      </c>
      <c r="BH12" s="7">
        <v>7.0000000000000007E-2</v>
      </c>
      <c r="BI12" s="7">
        <v>0.21</v>
      </c>
      <c r="BJ12" s="7">
        <v>0.12</v>
      </c>
      <c r="BK12" s="7">
        <v>0.11</v>
      </c>
      <c r="BL12" s="7">
        <v>0.08</v>
      </c>
      <c r="BM12" s="7">
        <v>0.28999999999999998</v>
      </c>
      <c r="BN12" s="7">
        <v>0.13</v>
      </c>
      <c r="BO12" s="7">
        <v>0.08</v>
      </c>
      <c r="BP12" s="7">
        <v>0.04</v>
      </c>
      <c r="BQ12" s="7">
        <v>0.27</v>
      </c>
      <c r="BR12" s="7">
        <v>0.23</v>
      </c>
      <c r="BS12" s="7">
        <v>0.26</v>
      </c>
      <c r="BT12" s="7">
        <v>0.09</v>
      </c>
      <c r="BU12" s="7">
        <v>0.26</v>
      </c>
      <c r="BV12" s="7">
        <v>0.17</v>
      </c>
      <c r="BW12" s="7">
        <v>0.31</v>
      </c>
      <c r="BX12" s="7">
        <v>0.11</v>
      </c>
      <c r="BY12" s="7">
        <v>0.12</v>
      </c>
      <c r="BZ12" s="7">
        <v>0.12</v>
      </c>
    </row>
    <row r="13" spans="1:78" x14ac:dyDescent="0.25">
      <c r="A13" t="s">
        <v>218</v>
      </c>
      <c r="B13">
        <v>368</v>
      </c>
      <c r="C13">
        <v>300</v>
      </c>
      <c r="D13">
        <v>44</v>
      </c>
      <c r="E13">
        <v>23</v>
      </c>
      <c r="F13">
        <v>68</v>
      </c>
      <c r="G13">
        <v>185</v>
      </c>
      <c r="H13">
        <v>115</v>
      </c>
      <c r="I13">
        <v>93</v>
      </c>
      <c r="J13">
        <v>110</v>
      </c>
      <c r="K13">
        <v>80</v>
      </c>
      <c r="L13">
        <v>86</v>
      </c>
      <c r="M13">
        <v>113</v>
      </c>
      <c r="N13">
        <v>204</v>
      </c>
      <c r="O13">
        <v>37</v>
      </c>
      <c r="P13">
        <v>14</v>
      </c>
      <c r="Q13">
        <v>63</v>
      </c>
      <c r="R13">
        <v>305</v>
      </c>
      <c r="S13">
        <v>225</v>
      </c>
      <c r="T13">
        <v>83</v>
      </c>
      <c r="U13">
        <v>55</v>
      </c>
      <c r="V13">
        <v>267</v>
      </c>
      <c r="W13">
        <v>48</v>
      </c>
      <c r="X13">
        <v>46</v>
      </c>
      <c r="Y13">
        <v>227</v>
      </c>
      <c r="Z13">
        <v>140</v>
      </c>
      <c r="AA13">
        <v>368</v>
      </c>
      <c r="AB13">
        <v>140</v>
      </c>
      <c r="AC13">
        <v>99</v>
      </c>
      <c r="AD13">
        <v>243</v>
      </c>
      <c r="AE13">
        <v>20</v>
      </c>
      <c r="AF13">
        <v>308</v>
      </c>
      <c r="AG13">
        <v>27</v>
      </c>
      <c r="AH13">
        <v>17</v>
      </c>
      <c r="AI13">
        <v>246</v>
      </c>
      <c r="AJ13">
        <v>44</v>
      </c>
      <c r="AK13">
        <v>70</v>
      </c>
      <c r="AL13">
        <v>136</v>
      </c>
      <c r="AM13">
        <v>194</v>
      </c>
      <c r="AN13">
        <v>14</v>
      </c>
      <c r="AO13">
        <v>24</v>
      </c>
      <c r="AP13">
        <v>53</v>
      </c>
      <c r="AQ13">
        <v>29</v>
      </c>
      <c r="AR13">
        <v>44</v>
      </c>
      <c r="AS13">
        <v>25</v>
      </c>
      <c r="AT13">
        <v>32</v>
      </c>
      <c r="AU13">
        <v>13</v>
      </c>
      <c r="AV13">
        <v>19</v>
      </c>
      <c r="AW13">
        <v>19</v>
      </c>
      <c r="AX13">
        <v>24</v>
      </c>
      <c r="AY13">
        <v>23</v>
      </c>
      <c r="AZ13">
        <v>23</v>
      </c>
      <c r="BA13">
        <v>13</v>
      </c>
      <c r="BB13">
        <v>30</v>
      </c>
      <c r="BC13">
        <v>18</v>
      </c>
      <c r="BD13">
        <v>2</v>
      </c>
      <c r="BE13">
        <v>56</v>
      </c>
      <c r="BF13">
        <v>311</v>
      </c>
      <c r="BG13">
        <v>158</v>
      </c>
      <c r="BH13">
        <v>210</v>
      </c>
      <c r="BI13">
        <v>61</v>
      </c>
      <c r="BJ13">
        <v>38</v>
      </c>
      <c r="BK13">
        <v>35</v>
      </c>
      <c r="BL13">
        <v>15</v>
      </c>
      <c r="BM13">
        <v>55</v>
      </c>
      <c r="BN13">
        <v>114</v>
      </c>
      <c r="BO13">
        <v>134</v>
      </c>
      <c r="BP13">
        <v>65</v>
      </c>
      <c r="BQ13">
        <v>62</v>
      </c>
      <c r="BR13">
        <v>107</v>
      </c>
      <c r="BS13">
        <v>102</v>
      </c>
      <c r="BT13">
        <v>27</v>
      </c>
      <c r="BU13">
        <v>33</v>
      </c>
      <c r="BV13">
        <v>16</v>
      </c>
      <c r="BW13">
        <v>46</v>
      </c>
      <c r="BX13">
        <v>277</v>
      </c>
      <c r="BY13">
        <v>283</v>
      </c>
      <c r="BZ13">
        <v>244</v>
      </c>
    </row>
    <row r="14" spans="1:78" x14ac:dyDescent="0.25">
      <c r="B14" s="7">
        <v>0.3</v>
      </c>
      <c r="C14" s="7">
        <v>0.31</v>
      </c>
      <c r="D14" s="7">
        <v>0.28000000000000003</v>
      </c>
      <c r="E14" s="7">
        <v>0.25</v>
      </c>
      <c r="F14" s="7">
        <v>0.28000000000000003</v>
      </c>
      <c r="G14" s="7">
        <v>0.33</v>
      </c>
      <c r="H14" s="7">
        <v>0.28999999999999998</v>
      </c>
      <c r="I14" s="7">
        <v>0.32</v>
      </c>
      <c r="J14" s="7">
        <v>0.3</v>
      </c>
      <c r="K14" s="7">
        <v>0.31</v>
      </c>
      <c r="L14" s="7">
        <v>0.28999999999999998</v>
      </c>
      <c r="M14" s="7">
        <v>0.28000000000000003</v>
      </c>
      <c r="N14" s="7">
        <v>0.32</v>
      </c>
      <c r="O14" s="7">
        <v>0.27</v>
      </c>
      <c r="P14" s="7">
        <v>0.4</v>
      </c>
      <c r="Q14" s="7">
        <v>0.25</v>
      </c>
      <c r="R14" s="7">
        <v>0.31</v>
      </c>
      <c r="S14" s="7">
        <v>0.33</v>
      </c>
      <c r="T14" s="7">
        <v>0.28000000000000003</v>
      </c>
      <c r="U14" s="7">
        <v>0.24</v>
      </c>
      <c r="V14" s="7">
        <v>0.32</v>
      </c>
      <c r="W14" s="7">
        <v>0.36</v>
      </c>
      <c r="X14" s="7">
        <v>0.19</v>
      </c>
      <c r="Y14" s="7">
        <v>0.32</v>
      </c>
      <c r="Z14" s="7">
        <v>0.28000000000000003</v>
      </c>
      <c r="AA14" s="7">
        <v>0.3</v>
      </c>
      <c r="AB14" s="7">
        <v>0.28000000000000003</v>
      </c>
      <c r="AC14" s="7">
        <v>0.33</v>
      </c>
      <c r="AD14" s="7">
        <v>0.32</v>
      </c>
      <c r="AE14" s="7">
        <v>0.14000000000000001</v>
      </c>
      <c r="AF14" s="7">
        <v>0.34</v>
      </c>
      <c r="AG14" s="7">
        <v>0.28999999999999998</v>
      </c>
      <c r="AH14" s="7">
        <v>0.43</v>
      </c>
      <c r="AI14" s="7">
        <v>0.32</v>
      </c>
      <c r="AJ14" s="7">
        <v>0.25</v>
      </c>
      <c r="AK14" s="7">
        <v>0.27</v>
      </c>
      <c r="AL14" s="7">
        <v>0.4</v>
      </c>
      <c r="AM14" s="7">
        <v>0.28999999999999998</v>
      </c>
      <c r="AN14" s="7">
        <v>0.48</v>
      </c>
      <c r="AO14" s="7">
        <v>0.14000000000000001</v>
      </c>
      <c r="AP14" s="7">
        <v>0.41</v>
      </c>
      <c r="AQ14" s="7">
        <v>0.3</v>
      </c>
      <c r="AR14" s="7">
        <v>0.35</v>
      </c>
      <c r="AS14" s="7">
        <v>0.38</v>
      </c>
      <c r="AT14" s="7">
        <v>0.3</v>
      </c>
      <c r="AU14" s="7">
        <v>0.35</v>
      </c>
      <c r="AV14" s="7">
        <v>0.32</v>
      </c>
      <c r="AW14" s="7">
        <v>0.33</v>
      </c>
      <c r="AX14" s="7">
        <v>0.24</v>
      </c>
      <c r="AY14" s="7">
        <v>0.25</v>
      </c>
      <c r="AZ14" s="7">
        <v>0.24</v>
      </c>
      <c r="BA14" s="7">
        <v>0.2</v>
      </c>
      <c r="BB14" s="7">
        <v>0.24</v>
      </c>
      <c r="BC14" s="7">
        <v>0.35</v>
      </c>
      <c r="BD14" s="7">
        <v>0.44</v>
      </c>
      <c r="BE14" s="7">
        <v>0.36</v>
      </c>
      <c r="BF14" s="7">
        <v>0.28999999999999998</v>
      </c>
      <c r="BG14" s="7">
        <v>0.35</v>
      </c>
      <c r="BH14" s="7">
        <v>0.28000000000000003</v>
      </c>
      <c r="BI14" s="7">
        <v>0.37</v>
      </c>
      <c r="BJ14" s="7">
        <v>0.33</v>
      </c>
      <c r="BK14" s="7">
        <v>0.32</v>
      </c>
      <c r="BL14" s="7">
        <v>0.41</v>
      </c>
      <c r="BM14" s="7">
        <v>0.4</v>
      </c>
      <c r="BN14" s="7">
        <v>0.42</v>
      </c>
      <c r="BO14" s="7">
        <v>0.28999999999999998</v>
      </c>
      <c r="BP14" s="7">
        <v>0.19</v>
      </c>
      <c r="BQ14" s="7">
        <v>0.45</v>
      </c>
      <c r="BR14" s="7">
        <v>0.42</v>
      </c>
      <c r="BS14" s="7">
        <v>0.44</v>
      </c>
      <c r="BT14" s="7">
        <v>0.38</v>
      </c>
      <c r="BU14" s="7">
        <v>0.37</v>
      </c>
      <c r="BV14" s="7">
        <v>0.4</v>
      </c>
      <c r="BW14" s="7">
        <v>0.46</v>
      </c>
      <c r="BX14" s="7">
        <v>0.33</v>
      </c>
      <c r="BY14" s="7">
        <v>0.34</v>
      </c>
      <c r="BZ14" s="7">
        <v>0.34</v>
      </c>
    </row>
    <row r="15" spans="1:78" x14ac:dyDescent="0.25">
      <c r="A15" t="s">
        <v>219</v>
      </c>
      <c r="B15">
        <v>316</v>
      </c>
      <c r="C15">
        <v>243</v>
      </c>
      <c r="D15">
        <v>49</v>
      </c>
      <c r="E15">
        <v>25</v>
      </c>
      <c r="F15">
        <v>74</v>
      </c>
      <c r="G15">
        <v>141</v>
      </c>
      <c r="H15">
        <v>101</v>
      </c>
      <c r="I15">
        <v>82</v>
      </c>
      <c r="J15">
        <v>83</v>
      </c>
      <c r="K15">
        <v>81</v>
      </c>
      <c r="L15">
        <v>70</v>
      </c>
      <c r="M15">
        <v>98</v>
      </c>
      <c r="N15">
        <v>179</v>
      </c>
      <c r="O15">
        <v>31</v>
      </c>
      <c r="P15">
        <v>9</v>
      </c>
      <c r="Q15">
        <v>60</v>
      </c>
      <c r="R15">
        <v>257</v>
      </c>
      <c r="S15">
        <v>177</v>
      </c>
      <c r="T15">
        <v>76</v>
      </c>
      <c r="U15">
        <v>57</v>
      </c>
      <c r="V15">
        <v>221</v>
      </c>
      <c r="W15">
        <v>32</v>
      </c>
      <c r="X15">
        <v>61</v>
      </c>
      <c r="Y15">
        <v>179</v>
      </c>
      <c r="Z15">
        <v>137</v>
      </c>
      <c r="AA15">
        <v>316</v>
      </c>
      <c r="AB15">
        <v>137</v>
      </c>
      <c r="AC15">
        <v>73</v>
      </c>
      <c r="AD15">
        <v>208</v>
      </c>
      <c r="AE15">
        <v>32</v>
      </c>
      <c r="AF15">
        <v>252</v>
      </c>
      <c r="AG15">
        <v>22</v>
      </c>
      <c r="AH15">
        <v>6</v>
      </c>
      <c r="AI15">
        <v>196</v>
      </c>
      <c r="AJ15">
        <v>49</v>
      </c>
      <c r="AK15">
        <v>70</v>
      </c>
      <c r="AL15">
        <v>79</v>
      </c>
      <c r="AM15">
        <v>189</v>
      </c>
      <c r="AN15">
        <v>6</v>
      </c>
      <c r="AO15">
        <v>42</v>
      </c>
      <c r="AP15">
        <v>32</v>
      </c>
      <c r="AQ15">
        <v>20</v>
      </c>
      <c r="AR15">
        <v>25</v>
      </c>
      <c r="AS15">
        <v>16</v>
      </c>
      <c r="AT15">
        <v>27</v>
      </c>
      <c r="AU15">
        <v>7</v>
      </c>
      <c r="AV15">
        <v>14</v>
      </c>
      <c r="AW15">
        <v>14</v>
      </c>
      <c r="AX15">
        <v>34</v>
      </c>
      <c r="AY15">
        <v>27</v>
      </c>
      <c r="AZ15">
        <v>27</v>
      </c>
      <c r="BA15">
        <v>21</v>
      </c>
      <c r="BB15">
        <v>36</v>
      </c>
      <c r="BC15">
        <v>14</v>
      </c>
      <c r="BD15">
        <v>2</v>
      </c>
      <c r="BE15">
        <v>35</v>
      </c>
      <c r="BF15">
        <v>281</v>
      </c>
      <c r="BG15">
        <v>117</v>
      </c>
      <c r="BH15">
        <v>199</v>
      </c>
      <c r="BI15">
        <v>43</v>
      </c>
      <c r="BJ15">
        <v>30</v>
      </c>
      <c r="BK15">
        <v>32</v>
      </c>
      <c r="BL15">
        <v>11</v>
      </c>
      <c r="BM15">
        <v>30</v>
      </c>
      <c r="BN15">
        <v>72</v>
      </c>
      <c r="BO15">
        <v>135</v>
      </c>
      <c r="BP15">
        <v>79</v>
      </c>
      <c r="BQ15">
        <v>25</v>
      </c>
      <c r="BR15">
        <v>62</v>
      </c>
      <c r="BS15">
        <v>49</v>
      </c>
      <c r="BT15">
        <v>15</v>
      </c>
      <c r="BU15">
        <v>22</v>
      </c>
      <c r="BV15">
        <v>10</v>
      </c>
      <c r="BW15">
        <v>17</v>
      </c>
      <c r="BX15">
        <v>201</v>
      </c>
      <c r="BY15">
        <v>202</v>
      </c>
      <c r="BZ15">
        <v>170</v>
      </c>
    </row>
    <row r="16" spans="1:78" x14ac:dyDescent="0.25">
      <c r="B16" s="7">
        <v>0.26</v>
      </c>
      <c r="C16" s="7">
        <v>0.25</v>
      </c>
      <c r="D16" s="7">
        <v>0.31</v>
      </c>
      <c r="E16" s="7">
        <v>0.27</v>
      </c>
      <c r="F16" s="7">
        <v>0.3</v>
      </c>
      <c r="G16" s="7">
        <v>0.25</v>
      </c>
      <c r="H16" s="7">
        <v>0.25</v>
      </c>
      <c r="I16" s="7">
        <v>0.28000000000000003</v>
      </c>
      <c r="J16" s="7">
        <v>0.23</v>
      </c>
      <c r="K16" s="7">
        <v>0.31</v>
      </c>
      <c r="L16" s="7">
        <v>0.23</v>
      </c>
      <c r="M16" s="7">
        <v>0.24</v>
      </c>
      <c r="N16" s="7">
        <v>0.28000000000000003</v>
      </c>
      <c r="O16" s="7">
        <v>0.23</v>
      </c>
      <c r="P16" s="7">
        <v>0.26</v>
      </c>
      <c r="Q16" s="7">
        <v>0.24</v>
      </c>
      <c r="R16" s="7">
        <v>0.27</v>
      </c>
      <c r="S16" s="7">
        <v>0.26</v>
      </c>
      <c r="T16" s="7">
        <v>0.26</v>
      </c>
      <c r="U16" s="7">
        <v>0.25</v>
      </c>
      <c r="V16" s="7">
        <v>0.27</v>
      </c>
      <c r="W16" s="7">
        <v>0.24</v>
      </c>
      <c r="X16" s="7">
        <v>0.25</v>
      </c>
      <c r="Y16" s="7">
        <v>0.25</v>
      </c>
      <c r="Z16" s="7">
        <v>0.27</v>
      </c>
      <c r="AA16" s="7">
        <v>0.26</v>
      </c>
      <c r="AB16" s="7">
        <v>0.27</v>
      </c>
      <c r="AC16" s="7">
        <v>0.24</v>
      </c>
      <c r="AD16" s="7">
        <v>0.27</v>
      </c>
      <c r="AE16" s="7">
        <v>0.22</v>
      </c>
      <c r="AF16" s="7">
        <v>0.28000000000000003</v>
      </c>
      <c r="AG16" s="7">
        <v>0.24</v>
      </c>
      <c r="AH16" s="7">
        <v>0.15</v>
      </c>
      <c r="AI16" s="7">
        <v>0.26</v>
      </c>
      <c r="AJ16" s="7">
        <v>0.28000000000000003</v>
      </c>
      <c r="AK16" s="7">
        <v>0.27</v>
      </c>
      <c r="AL16" s="7">
        <v>0.23</v>
      </c>
      <c r="AM16" s="7">
        <v>0.28000000000000003</v>
      </c>
      <c r="AN16" s="7">
        <v>0.22</v>
      </c>
      <c r="AO16" s="7">
        <v>0.25</v>
      </c>
      <c r="AP16" s="7">
        <v>0.25</v>
      </c>
      <c r="AQ16" s="7">
        <v>0.2</v>
      </c>
      <c r="AR16" s="7">
        <v>0.2</v>
      </c>
      <c r="AS16" s="7">
        <v>0.24</v>
      </c>
      <c r="AT16" s="7">
        <v>0.26</v>
      </c>
      <c r="AU16" s="7">
        <v>0.19</v>
      </c>
      <c r="AV16" s="7">
        <v>0.24</v>
      </c>
      <c r="AW16" s="7">
        <v>0.24</v>
      </c>
      <c r="AX16" s="7">
        <v>0.35</v>
      </c>
      <c r="AY16" s="7">
        <v>0.28999999999999998</v>
      </c>
      <c r="AZ16" s="7">
        <v>0.27</v>
      </c>
      <c r="BA16" s="7">
        <v>0.34</v>
      </c>
      <c r="BB16" s="7">
        <v>0.28999999999999998</v>
      </c>
      <c r="BC16" s="7">
        <v>0.28000000000000003</v>
      </c>
      <c r="BD16" s="7">
        <v>0.34</v>
      </c>
      <c r="BE16" s="7">
        <v>0.22</v>
      </c>
      <c r="BF16" s="7">
        <v>0.27</v>
      </c>
      <c r="BG16" s="7">
        <v>0.26</v>
      </c>
      <c r="BH16" s="7">
        <v>0.26</v>
      </c>
      <c r="BI16" s="7">
        <v>0.26</v>
      </c>
      <c r="BJ16" s="7">
        <v>0.26</v>
      </c>
      <c r="BK16" s="7">
        <v>0.28999999999999998</v>
      </c>
      <c r="BL16" s="7">
        <v>0.28999999999999998</v>
      </c>
      <c r="BM16" s="7">
        <v>0.22</v>
      </c>
      <c r="BN16" s="7">
        <v>0.26</v>
      </c>
      <c r="BO16" s="7">
        <v>0.3</v>
      </c>
      <c r="BP16" s="7">
        <v>0.23</v>
      </c>
      <c r="BQ16" s="7">
        <v>0.18</v>
      </c>
      <c r="BR16" s="7">
        <v>0.24</v>
      </c>
      <c r="BS16" s="7">
        <v>0.21</v>
      </c>
      <c r="BT16" s="7">
        <v>0.21</v>
      </c>
      <c r="BU16" s="7">
        <v>0.24</v>
      </c>
      <c r="BV16" s="7">
        <v>0.26</v>
      </c>
      <c r="BW16" s="7">
        <v>0.17</v>
      </c>
      <c r="BX16" s="7">
        <v>0.24</v>
      </c>
      <c r="BY16" s="7">
        <v>0.25</v>
      </c>
      <c r="BZ16" s="7">
        <v>0.24</v>
      </c>
    </row>
    <row r="17" spans="1:78" x14ac:dyDescent="0.25">
      <c r="A17" t="s">
        <v>220</v>
      </c>
      <c r="B17">
        <v>366</v>
      </c>
      <c r="C17">
        <v>287</v>
      </c>
      <c r="D17">
        <v>49</v>
      </c>
      <c r="E17">
        <v>29</v>
      </c>
      <c r="F17">
        <v>76</v>
      </c>
      <c r="G17">
        <v>162</v>
      </c>
      <c r="H17">
        <v>127</v>
      </c>
      <c r="I17">
        <v>71</v>
      </c>
      <c r="J17">
        <v>119</v>
      </c>
      <c r="K17">
        <v>72</v>
      </c>
      <c r="L17">
        <v>103</v>
      </c>
      <c r="M17">
        <v>152</v>
      </c>
      <c r="N17">
        <v>166</v>
      </c>
      <c r="O17">
        <v>40</v>
      </c>
      <c r="P17">
        <v>8</v>
      </c>
      <c r="Q17">
        <v>88</v>
      </c>
      <c r="R17">
        <v>277</v>
      </c>
      <c r="S17">
        <v>172</v>
      </c>
      <c r="T17">
        <v>102</v>
      </c>
      <c r="U17">
        <v>85</v>
      </c>
      <c r="V17">
        <v>216</v>
      </c>
      <c r="W17">
        <v>40</v>
      </c>
      <c r="X17">
        <v>109</v>
      </c>
      <c r="Y17">
        <v>199</v>
      </c>
      <c r="Z17">
        <v>166</v>
      </c>
      <c r="AA17">
        <v>366</v>
      </c>
      <c r="AB17">
        <v>166</v>
      </c>
      <c r="AC17">
        <v>75</v>
      </c>
      <c r="AD17">
        <v>223</v>
      </c>
      <c r="AE17">
        <v>67</v>
      </c>
      <c r="AF17">
        <v>245</v>
      </c>
      <c r="AG17">
        <v>20</v>
      </c>
      <c r="AH17">
        <v>12</v>
      </c>
      <c r="AI17">
        <v>208</v>
      </c>
      <c r="AJ17">
        <v>61</v>
      </c>
      <c r="AK17">
        <v>87</v>
      </c>
      <c r="AL17">
        <v>61</v>
      </c>
      <c r="AM17">
        <v>212</v>
      </c>
      <c r="AN17">
        <v>5</v>
      </c>
      <c r="AO17">
        <v>85</v>
      </c>
      <c r="AP17">
        <v>22</v>
      </c>
      <c r="AQ17">
        <v>22</v>
      </c>
      <c r="AR17">
        <v>46</v>
      </c>
      <c r="AS17">
        <v>20</v>
      </c>
      <c r="AT17">
        <v>34</v>
      </c>
      <c r="AU17">
        <v>14</v>
      </c>
      <c r="AV17">
        <v>19</v>
      </c>
      <c r="AW17">
        <v>22</v>
      </c>
      <c r="AX17">
        <v>28</v>
      </c>
      <c r="AY17">
        <v>29</v>
      </c>
      <c r="AZ17">
        <v>35</v>
      </c>
      <c r="BA17">
        <v>19</v>
      </c>
      <c r="BB17">
        <v>41</v>
      </c>
      <c r="BC17">
        <v>14</v>
      </c>
      <c r="BD17">
        <v>1</v>
      </c>
      <c r="BE17">
        <v>33</v>
      </c>
      <c r="BF17">
        <v>333</v>
      </c>
      <c r="BG17">
        <v>105</v>
      </c>
      <c r="BH17">
        <v>261</v>
      </c>
      <c r="BI17">
        <v>26</v>
      </c>
      <c r="BJ17">
        <v>32</v>
      </c>
      <c r="BK17">
        <v>29</v>
      </c>
      <c r="BL17">
        <v>7</v>
      </c>
      <c r="BM17">
        <v>13</v>
      </c>
      <c r="BN17">
        <v>50</v>
      </c>
      <c r="BO17">
        <v>146</v>
      </c>
      <c r="BP17">
        <v>157</v>
      </c>
      <c r="BQ17">
        <v>13</v>
      </c>
      <c r="BR17">
        <v>26</v>
      </c>
      <c r="BS17">
        <v>19</v>
      </c>
      <c r="BT17">
        <v>21</v>
      </c>
      <c r="BU17">
        <v>12</v>
      </c>
      <c r="BV17">
        <v>7</v>
      </c>
      <c r="BW17">
        <v>6</v>
      </c>
      <c r="BX17">
        <v>238</v>
      </c>
      <c r="BY17">
        <v>223</v>
      </c>
      <c r="BZ17">
        <v>190</v>
      </c>
    </row>
    <row r="18" spans="1:78" x14ac:dyDescent="0.25">
      <c r="B18" s="7">
        <v>0.3</v>
      </c>
      <c r="C18" s="7">
        <v>0.3</v>
      </c>
      <c r="D18" s="7">
        <v>0.31</v>
      </c>
      <c r="E18" s="7">
        <v>0.32</v>
      </c>
      <c r="F18" s="7">
        <v>0.31</v>
      </c>
      <c r="G18" s="7">
        <v>0.28999999999999998</v>
      </c>
      <c r="H18" s="7">
        <v>0.32</v>
      </c>
      <c r="I18" s="7">
        <v>0.24</v>
      </c>
      <c r="J18" s="7">
        <v>0.33</v>
      </c>
      <c r="K18" s="7">
        <v>0.28000000000000003</v>
      </c>
      <c r="L18" s="7">
        <v>0.34</v>
      </c>
      <c r="M18" s="7">
        <v>0.37</v>
      </c>
      <c r="N18" s="7">
        <v>0.26</v>
      </c>
      <c r="O18" s="7">
        <v>0.3</v>
      </c>
      <c r="P18" s="7">
        <v>0.23</v>
      </c>
      <c r="Q18" s="7">
        <v>0.36</v>
      </c>
      <c r="R18" s="7">
        <v>0.28999999999999998</v>
      </c>
      <c r="S18" s="7">
        <v>0.26</v>
      </c>
      <c r="T18" s="7">
        <v>0.35</v>
      </c>
      <c r="U18" s="7">
        <v>0.37</v>
      </c>
      <c r="V18" s="7">
        <v>0.26</v>
      </c>
      <c r="W18" s="7">
        <v>0.3</v>
      </c>
      <c r="X18" s="7">
        <v>0.45</v>
      </c>
      <c r="Y18" s="7">
        <v>0.28000000000000003</v>
      </c>
      <c r="Z18" s="7">
        <v>0.33</v>
      </c>
      <c r="AA18" s="7">
        <v>0.3</v>
      </c>
      <c r="AB18" s="7">
        <v>0.33</v>
      </c>
      <c r="AC18" s="7">
        <v>0.25</v>
      </c>
      <c r="AD18" s="7">
        <v>0.28999999999999998</v>
      </c>
      <c r="AE18" s="7">
        <v>0.46</v>
      </c>
      <c r="AF18" s="7">
        <v>0.27</v>
      </c>
      <c r="AG18" s="7">
        <v>0.21</v>
      </c>
      <c r="AH18" s="7">
        <v>0.31</v>
      </c>
      <c r="AI18" s="7">
        <v>0.27</v>
      </c>
      <c r="AJ18" s="7">
        <v>0.35</v>
      </c>
      <c r="AK18" s="7">
        <v>0.34</v>
      </c>
      <c r="AL18" s="7">
        <v>0.18</v>
      </c>
      <c r="AM18" s="7">
        <v>0.32</v>
      </c>
      <c r="AN18" s="7">
        <v>0.19</v>
      </c>
      <c r="AO18" s="7">
        <v>0.5</v>
      </c>
      <c r="AP18" s="7">
        <v>0.17</v>
      </c>
      <c r="AQ18" s="7">
        <v>0.23</v>
      </c>
      <c r="AR18" s="7">
        <v>0.36</v>
      </c>
      <c r="AS18" s="7">
        <v>0.3</v>
      </c>
      <c r="AT18" s="7">
        <v>0.33</v>
      </c>
      <c r="AU18" s="7">
        <v>0.38</v>
      </c>
      <c r="AV18" s="7">
        <v>0.32</v>
      </c>
      <c r="AW18" s="7">
        <v>0.38</v>
      </c>
      <c r="AX18" s="7">
        <v>0.28000000000000003</v>
      </c>
      <c r="AY18" s="7">
        <v>0.32</v>
      </c>
      <c r="AZ18" s="7">
        <v>0.35</v>
      </c>
      <c r="BA18" s="7">
        <v>0.28999999999999998</v>
      </c>
      <c r="BB18" s="7">
        <v>0.33</v>
      </c>
      <c r="BC18" s="7">
        <v>0.27</v>
      </c>
      <c r="BD18" s="7">
        <v>0.22</v>
      </c>
      <c r="BE18" s="7">
        <v>0.21</v>
      </c>
      <c r="BF18" s="7">
        <v>0.31</v>
      </c>
      <c r="BG18" s="7">
        <v>0.23</v>
      </c>
      <c r="BH18" s="7">
        <v>0.34</v>
      </c>
      <c r="BI18" s="7">
        <v>0.16</v>
      </c>
      <c r="BJ18" s="7">
        <v>0.28000000000000003</v>
      </c>
      <c r="BK18" s="7">
        <v>0.27</v>
      </c>
      <c r="BL18" s="7">
        <v>0.2</v>
      </c>
      <c r="BM18" s="7">
        <v>0.09</v>
      </c>
      <c r="BN18" s="7">
        <v>0.18</v>
      </c>
      <c r="BO18" s="7">
        <v>0.32</v>
      </c>
      <c r="BP18" s="7">
        <v>0.45</v>
      </c>
      <c r="BQ18" s="7">
        <v>0.09</v>
      </c>
      <c r="BR18" s="7">
        <v>0.1</v>
      </c>
      <c r="BS18" s="7">
        <v>0.08</v>
      </c>
      <c r="BT18" s="7">
        <v>0.28999999999999998</v>
      </c>
      <c r="BU18" s="7">
        <v>0.14000000000000001</v>
      </c>
      <c r="BV18" s="7">
        <v>0.17</v>
      </c>
      <c r="BW18" s="7">
        <v>0.06</v>
      </c>
      <c r="BX18" s="7">
        <v>0.28999999999999998</v>
      </c>
      <c r="BY18" s="7">
        <v>0.27</v>
      </c>
      <c r="BZ18" s="7">
        <v>0.27</v>
      </c>
    </row>
    <row r="19" spans="1:78" x14ac:dyDescent="0.25">
      <c r="A19" t="s">
        <v>166</v>
      </c>
    </row>
    <row r="20" spans="1:78" x14ac:dyDescent="0.25">
      <c r="A20" t="s">
        <v>104</v>
      </c>
    </row>
    <row r="21" spans="1:78" x14ac:dyDescent="0.25">
      <c r="A21" t="s">
        <v>221</v>
      </c>
      <c r="B21">
        <v>490</v>
      </c>
      <c r="C21">
        <v>404</v>
      </c>
      <c r="D21">
        <v>52</v>
      </c>
      <c r="E21">
        <v>34</v>
      </c>
      <c r="F21">
        <v>92</v>
      </c>
      <c r="G21">
        <v>243</v>
      </c>
      <c r="H21">
        <v>155</v>
      </c>
      <c r="I21">
        <v>133</v>
      </c>
      <c r="J21">
        <v>146</v>
      </c>
      <c r="K21">
        <v>98</v>
      </c>
      <c r="L21">
        <v>113</v>
      </c>
      <c r="M21">
        <v>146</v>
      </c>
      <c r="N21">
        <v>278</v>
      </c>
      <c r="O21">
        <v>51</v>
      </c>
      <c r="P21">
        <v>15</v>
      </c>
      <c r="Q21">
        <v>84</v>
      </c>
      <c r="R21">
        <v>406</v>
      </c>
      <c r="S21">
        <v>300</v>
      </c>
      <c r="T21">
        <v>107</v>
      </c>
      <c r="U21">
        <v>74</v>
      </c>
      <c r="V21">
        <v>364</v>
      </c>
      <c r="W21">
        <v>60</v>
      </c>
      <c r="X21">
        <v>60</v>
      </c>
      <c r="Y21">
        <v>325</v>
      </c>
      <c r="Z21">
        <v>165</v>
      </c>
      <c r="AA21">
        <v>490</v>
      </c>
      <c r="AB21">
        <v>165</v>
      </c>
      <c r="AC21">
        <v>150</v>
      </c>
      <c r="AD21">
        <v>311</v>
      </c>
      <c r="AE21">
        <v>22</v>
      </c>
      <c r="AF21">
        <v>397</v>
      </c>
      <c r="AG21">
        <v>53</v>
      </c>
      <c r="AH21">
        <v>20</v>
      </c>
      <c r="AI21">
        <v>337</v>
      </c>
      <c r="AJ21">
        <v>55</v>
      </c>
      <c r="AK21">
        <v>91</v>
      </c>
      <c r="AL21">
        <v>198</v>
      </c>
      <c r="AM21">
        <v>250</v>
      </c>
      <c r="AN21">
        <v>16</v>
      </c>
      <c r="AO21">
        <v>26</v>
      </c>
      <c r="AP21">
        <v>70</v>
      </c>
      <c r="AQ21">
        <v>55</v>
      </c>
      <c r="AR21">
        <v>51</v>
      </c>
      <c r="AS21">
        <v>30</v>
      </c>
      <c r="AT21">
        <v>42</v>
      </c>
      <c r="AU21">
        <v>14</v>
      </c>
      <c r="AV21">
        <v>23</v>
      </c>
      <c r="AW21">
        <v>21</v>
      </c>
      <c r="AX21">
        <v>30</v>
      </c>
      <c r="AY21">
        <v>30</v>
      </c>
      <c r="AZ21">
        <v>36</v>
      </c>
      <c r="BA21">
        <v>21</v>
      </c>
      <c r="BB21">
        <v>43</v>
      </c>
      <c r="BC21">
        <v>22</v>
      </c>
      <c r="BD21">
        <v>2</v>
      </c>
      <c r="BE21">
        <v>86</v>
      </c>
      <c r="BF21">
        <v>404</v>
      </c>
      <c r="BG21">
        <v>224</v>
      </c>
      <c r="BH21">
        <v>266</v>
      </c>
      <c r="BI21">
        <v>96</v>
      </c>
      <c r="BJ21">
        <v>52</v>
      </c>
      <c r="BK21">
        <v>48</v>
      </c>
      <c r="BL21">
        <v>18</v>
      </c>
      <c r="BM21">
        <v>94</v>
      </c>
      <c r="BN21">
        <v>151</v>
      </c>
      <c r="BO21">
        <v>168</v>
      </c>
      <c r="BP21">
        <v>77</v>
      </c>
      <c r="BQ21">
        <v>100</v>
      </c>
      <c r="BR21">
        <v>164</v>
      </c>
      <c r="BS21">
        <v>164</v>
      </c>
      <c r="BT21">
        <v>33</v>
      </c>
      <c r="BU21">
        <v>56</v>
      </c>
      <c r="BV21">
        <v>22</v>
      </c>
      <c r="BW21">
        <v>78</v>
      </c>
      <c r="BX21">
        <v>370</v>
      </c>
      <c r="BY21">
        <v>378</v>
      </c>
      <c r="BZ21">
        <v>331</v>
      </c>
    </row>
    <row r="22" spans="1:78" x14ac:dyDescent="0.25">
      <c r="B22" s="7">
        <v>0.4</v>
      </c>
      <c r="C22" s="7">
        <v>0.42</v>
      </c>
      <c r="D22" s="7">
        <v>0.33</v>
      </c>
      <c r="E22" s="7">
        <v>0.37</v>
      </c>
      <c r="F22" s="7">
        <v>0.37</v>
      </c>
      <c r="G22" s="7">
        <v>0.43</v>
      </c>
      <c r="H22" s="7">
        <v>0.39</v>
      </c>
      <c r="I22" s="7">
        <v>0.45</v>
      </c>
      <c r="J22" s="7">
        <v>0.41</v>
      </c>
      <c r="K22" s="7">
        <v>0.38</v>
      </c>
      <c r="L22" s="7">
        <v>0.37</v>
      </c>
      <c r="M22" s="7">
        <v>0.36</v>
      </c>
      <c r="N22" s="7">
        <v>0.44</v>
      </c>
      <c r="O22" s="7">
        <v>0.38</v>
      </c>
      <c r="P22" s="7">
        <v>0.43</v>
      </c>
      <c r="Q22" s="7">
        <v>0.34</v>
      </c>
      <c r="R22" s="7">
        <v>0.42</v>
      </c>
      <c r="S22" s="7">
        <v>0.45</v>
      </c>
      <c r="T22" s="7">
        <v>0.37</v>
      </c>
      <c r="U22" s="7">
        <v>0.32</v>
      </c>
      <c r="V22" s="7">
        <v>0.44</v>
      </c>
      <c r="W22" s="7">
        <v>0.44</v>
      </c>
      <c r="X22" s="7">
        <v>0.25</v>
      </c>
      <c r="Y22" s="7">
        <v>0.45</v>
      </c>
      <c r="Z22" s="7">
        <v>0.33</v>
      </c>
      <c r="AA22" s="7">
        <v>0.4</v>
      </c>
      <c r="AB22" s="7">
        <v>0.33</v>
      </c>
      <c r="AC22" s="7">
        <v>0.5</v>
      </c>
      <c r="AD22" s="7">
        <v>0.41</v>
      </c>
      <c r="AE22" s="7">
        <v>0.15</v>
      </c>
      <c r="AF22" s="7">
        <v>0.44</v>
      </c>
      <c r="AG22" s="7">
        <v>0.56000000000000005</v>
      </c>
      <c r="AH22" s="7">
        <v>0.53</v>
      </c>
      <c r="AI22" s="7">
        <v>0.44</v>
      </c>
      <c r="AJ22" s="7">
        <v>0.32</v>
      </c>
      <c r="AK22" s="7">
        <v>0.35</v>
      </c>
      <c r="AL22" s="7">
        <v>0.57999999999999996</v>
      </c>
      <c r="AM22" s="7">
        <v>0.37</v>
      </c>
      <c r="AN22" s="7">
        <v>0.55000000000000004</v>
      </c>
      <c r="AO22" s="7">
        <v>0.15</v>
      </c>
      <c r="AP22" s="7">
        <v>0.54</v>
      </c>
      <c r="AQ22" s="7">
        <v>0.56999999999999995</v>
      </c>
      <c r="AR22" s="7">
        <v>0.4</v>
      </c>
      <c r="AS22" s="7">
        <v>0.44</v>
      </c>
      <c r="AT22" s="7">
        <v>0.4</v>
      </c>
      <c r="AU22" s="7">
        <v>0.37</v>
      </c>
      <c r="AV22" s="7">
        <v>0.38</v>
      </c>
      <c r="AW22" s="7">
        <v>0.36</v>
      </c>
      <c r="AX22" s="7">
        <v>0.31</v>
      </c>
      <c r="AY22" s="7">
        <v>0.32</v>
      </c>
      <c r="AZ22" s="7">
        <v>0.37</v>
      </c>
      <c r="BA22" s="7">
        <v>0.32</v>
      </c>
      <c r="BB22" s="7">
        <v>0.34</v>
      </c>
      <c r="BC22" s="7">
        <v>0.43</v>
      </c>
      <c r="BD22" s="7">
        <v>0.44</v>
      </c>
      <c r="BE22" s="7">
        <v>0.55000000000000004</v>
      </c>
      <c r="BF22" s="7">
        <v>0.38</v>
      </c>
      <c r="BG22" s="7">
        <v>0.5</v>
      </c>
      <c r="BH22" s="7">
        <v>0.35</v>
      </c>
      <c r="BI22" s="7">
        <v>0.57999999999999996</v>
      </c>
      <c r="BJ22" s="7">
        <v>0.45</v>
      </c>
      <c r="BK22" s="7">
        <v>0.43</v>
      </c>
      <c r="BL22" s="7">
        <v>0.49</v>
      </c>
      <c r="BM22" s="7">
        <v>0.69</v>
      </c>
      <c r="BN22" s="7">
        <v>0.55000000000000004</v>
      </c>
      <c r="BO22" s="7">
        <v>0.37</v>
      </c>
      <c r="BP22" s="7">
        <v>0.22</v>
      </c>
      <c r="BQ22" s="7">
        <v>0.72</v>
      </c>
      <c r="BR22" s="7">
        <v>0.65</v>
      </c>
      <c r="BS22" s="7">
        <v>0.7</v>
      </c>
      <c r="BT22" s="7">
        <v>0.47</v>
      </c>
      <c r="BU22" s="7">
        <v>0.62</v>
      </c>
      <c r="BV22" s="7">
        <v>0.56000000000000005</v>
      </c>
      <c r="BW22" s="7">
        <v>0.77</v>
      </c>
      <c r="BX22" s="7">
        <v>0.45</v>
      </c>
      <c r="BY22" s="7">
        <v>0.46</v>
      </c>
      <c r="BZ22" s="7">
        <v>0.47</v>
      </c>
    </row>
    <row r="23" spans="1:78" x14ac:dyDescent="0.25">
      <c r="A23" t="s">
        <v>222</v>
      </c>
      <c r="B23">
        <v>682</v>
      </c>
      <c r="C23">
        <v>529</v>
      </c>
      <c r="D23">
        <v>98</v>
      </c>
      <c r="E23">
        <v>54</v>
      </c>
      <c r="F23">
        <v>150</v>
      </c>
      <c r="G23">
        <v>303</v>
      </c>
      <c r="H23">
        <v>229</v>
      </c>
      <c r="I23">
        <v>154</v>
      </c>
      <c r="J23">
        <v>202</v>
      </c>
      <c r="K23">
        <v>153</v>
      </c>
      <c r="L23">
        <v>173</v>
      </c>
      <c r="M23">
        <v>249</v>
      </c>
      <c r="N23">
        <v>344</v>
      </c>
      <c r="O23">
        <v>71</v>
      </c>
      <c r="P23">
        <v>17</v>
      </c>
      <c r="Q23">
        <v>148</v>
      </c>
      <c r="R23">
        <v>534</v>
      </c>
      <c r="S23">
        <v>350</v>
      </c>
      <c r="T23">
        <v>177</v>
      </c>
      <c r="U23">
        <v>142</v>
      </c>
      <c r="V23">
        <v>437</v>
      </c>
      <c r="W23">
        <v>72</v>
      </c>
      <c r="X23">
        <v>169</v>
      </c>
      <c r="Y23">
        <v>378</v>
      </c>
      <c r="Z23">
        <v>303</v>
      </c>
      <c r="AA23">
        <v>682</v>
      </c>
      <c r="AB23">
        <v>303</v>
      </c>
      <c r="AC23">
        <v>148</v>
      </c>
      <c r="AD23">
        <v>431</v>
      </c>
      <c r="AE23">
        <v>99</v>
      </c>
      <c r="AF23">
        <v>497</v>
      </c>
      <c r="AG23">
        <v>42</v>
      </c>
      <c r="AH23">
        <v>18</v>
      </c>
      <c r="AI23">
        <v>404</v>
      </c>
      <c r="AJ23">
        <v>110</v>
      </c>
      <c r="AK23">
        <v>157</v>
      </c>
      <c r="AL23">
        <v>139</v>
      </c>
      <c r="AM23">
        <v>400</v>
      </c>
      <c r="AN23">
        <v>12</v>
      </c>
      <c r="AO23">
        <v>127</v>
      </c>
      <c r="AP23">
        <v>54</v>
      </c>
      <c r="AQ23">
        <v>42</v>
      </c>
      <c r="AR23">
        <v>70</v>
      </c>
      <c r="AS23">
        <v>36</v>
      </c>
      <c r="AT23">
        <v>61</v>
      </c>
      <c r="AU23">
        <v>21</v>
      </c>
      <c r="AV23">
        <v>34</v>
      </c>
      <c r="AW23">
        <v>36</v>
      </c>
      <c r="AX23">
        <v>62</v>
      </c>
      <c r="AY23">
        <v>56</v>
      </c>
      <c r="AZ23">
        <v>61</v>
      </c>
      <c r="BA23">
        <v>40</v>
      </c>
      <c r="BB23">
        <v>77</v>
      </c>
      <c r="BC23">
        <v>28</v>
      </c>
      <c r="BD23">
        <v>3</v>
      </c>
      <c r="BE23">
        <v>68</v>
      </c>
      <c r="BF23">
        <v>614</v>
      </c>
      <c r="BG23">
        <v>222</v>
      </c>
      <c r="BH23">
        <v>460</v>
      </c>
      <c r="BI23">
        <v>69</v>
      </c>
      <c r="BJ23">
        <v>62</v>
      </c>
      <c r="BK23">
        <v>61</v>
      </c>
      <c r="BL23">
        <v>18</v>
      </c>
      <c r="BM23">
        <v>42</v>
      </c>
      <c r="BN23">
        <v>121</v>
      </c>
      <c r="BO23">
        <v>282</v>
      </c>
      <c r="BP23">
        <v>236</v>
      </c>
      <c r="BQ23">
        <v>38</v>
      </c>
      <c r="BR23">
        <v>88</v>
      </c>
      <c r="BS23">
        <v>68</v>
      </c>
      <c r="BT23">
        <v>36</v>
      </c>
      <c r="BU23">
        <v>34</v>
      </c>
      <c r="BV23">
        <v>17</v>
      </c>
      <c r="BW23">
        <v>24</v>
      </c>
      <c r="BX23">
        <v>440</v>
      </c>
      <c r="BY23">
        <v>426</v>
      </c>
      <c r="BZ23">
        <v>360</v>
      </c>
    </row>
    <row r="24" spans="1:78" x14ac:dyDescent="0.25">
      <c r="B24" s="7">
        <v>0.56000000000000005</v>
      </c>
      <c r="C24" s="7">
        <v>0.55000000000000004</v>
      </c>
      <c r="D24" s="7">
        <v>0.62</v>
      </c>
      <c r="E24" s="7">
        <v>0.59</v>
      </c>
      <c r="F24" s="7">
        <v>0.61</v>
      </c>
      <c r="G24" s="7">
        <v>0.53</v>
      </c>
      <c r="H24" s="7">
        <v>0.56999999999999995</v>
      </c>
      <c r="I24" s="7">
        <v>0.52</v>
      </c>
      <c r="J24" s="7">
        <v>0.56000000000000005</v>
      </c>
      <c r="K24" s="7">
        <v>0.59</v>
      </c>
      <c r="L24" s="7">
        <v>0.56999999999999995</v>
      </c>
      <c r="M24" s="7">
        <v>0.61</v>
      </c>
      <c r="N24" s="7">
        <v>0.54</v>
      </c>
      <c r="O24" s="7">
        <v>0.53</v>
      </c>
      <c r="P24" s="7">
        <v>0.49</v>
      </c>
      <c r="Q24" s="7">
        <v>0.6</v>
      </c>
      <c r="R24" s="7">
        <v>0.55000000000000004</v>
      </c>
      <c r="S24" s="7">
        <v>0.52</v>
      </c>
      <c r="T24" s="7">
        <v>0.61</v>
      </c>
      <c r="U24" s="7">
        <v>0.62</v>
      </c>
      <c r="V24" s="7">
        <v>0.53</v>
      </c>
      <c r="W24" s="7">
        <v>0.54</v>
      </c>
      <c r="X24" s="7">
        <v>0.7</v>
      </c>
      <c r="Y24" s="7">
        <v>0.53</v>
      </c>
      <c r="Z24" s="7">
        <v>0.61</v>
      </c>
      <c r="AA24" s="7">
        <v>0.56000000000000005</v>
      </c>
      <c r="AB24" s="7">
        <v>0.61</v>
      </c>
      <c r="AC24" s="7">
        <v>0.5</v>
      </c>
      <c r="AD24" s="7">
        <v>0.56999999999999995</v>
      </c>
      <c r="AE24" s="7">
        <v>0.69</v>
      </c>
      <c r="AF24" s="7">
        <v>0.55000000000000004</v>
      </c>
      <c r="AG24" s="7">
        <v>0.44</v>
      </c>
      <c r="AH24" s="7">
        <v>0.46</v>
      </c>
      <c r="AI24" s="7">
        <v>0.53</v>
      </c>
      <c r="AJ24" s="7">
        <v>0.64</v>
      </c>
      <c r="AK24" s="7">
        <v>0.61</v>
      </c>
      <c r="AL24" s="7">
        <v>0.41</v>
      </c>
      <c r="AM24" s="7">
        <v>0.6</v>
      </c>
      <c r="AN24" s="7">
        <v>0.41</v>
      </c>
      <c r="AO24" s="7">
        <v>0.75</v>
      </c>
      <c r="AP24" s="7">
        <v>0.42</v>
      </c>
      <c r="AQ24" s="7">
        <v>0.43</v>
      </c>
      <c r="AR24" s="7">
        <v>0.55000000000000004</v>
      </c>
      <c r="AS24" s="7">
        <v>0.54</v>
      </c>
      <c r="AT24" s="7">
        <v>0.57999999999999996</v>
      </c>
      <c r="AU24" s="7">
        <v>0.56999999999999995</v>
      </c>
      <c r="AV24" s="7">
        <v>0.56000000000000005</v>
      </c>
      <c r="AW24" s="7">
        <v>0.62</v>
      </c>
      <c r="AX24" s="7">
        <v>0.63</v>
      </c>
      <c r="AY24" s="7">
        <v>0.61</v>
      </c>
      <c r="AZ24" s="7">
        <v>0.62</v>
      </c>
      <c r="BA24" s="7">
        <v>0.63</v>
      </c>
      <c r="BB24" s="7">
        <v>0.62</v>
      </c>
      <c r="BC24" s="7">
        <v>0.55000000000000004</v>
      </c>
      <c r="BD24" s="7">
        <v>0.56000000000000005</v>
      </c>
      <c r="BE24" s="7">
        <v>0.44</v>
      </c>
      <c r="BF24" s="7">
        <v>0.57999999999999996</v>
      </c>
      <c r="BG24" s="7">
        <v>0.49</v>
      </c>
      <c r="BH24" s="7">
        <v>0.6</v>
      </c>
      <c r="BI24" s="7">
        <v>0.42</v>
      </c>
      <c r="BJ24" s="7">
        <v>0.54</v>
      </c>
      <c r="BK24" s="7">
        <v>0.55000000000000004</v>
      </c>
      <c r="BL24" s="7">
        <v>0.49</v>
      </c>
      <c r="BM24" s="7">
        <v>0.31</v>
      </c>
      <c r="BN24" s="7">
        <v>0.44</v>
      </c>
      <c r="BO24" s="7">
        <v>0.62</v>
      </c>
      <c r="BP24" s="7">
        <v>0.68</v>
      </c>
      <c r="BQ24" s="7">
        <v>0.28000000000000003</v>
      </c>
      <c r="BR24" s="7">
        <v>0.35</v>
      </c>
      <c r="BS24" s="7">
        <v>0.28999999999999998</v>
      </c>
      <c r="BT24" s="7">
        <v>0.51</v>
      </c>
      <c r="BU24" s="7">
        <v>0.38</v>
      </c>
      <c r="BV24" s="7">
        <v>0.42</v>
      </c>
      <c r="BW24" s="7">
        <v>0.23</v>
      </c>
      <c r="BX24" s="7">
        <v>0.53</v>
      </c>
      <c r="BY24" s="7">
        <v>0.52</v>
      </c>
      <c r="BZ24" s="7">
        <v>0.51</v>
      </c>
    </row>
    <row r="25" spans="1:78" x14ac:dyDescent="0.25">
      <c r="A25" t="s">
        <v>40</v>
      </c>
      <c r="B25">
        <v>5</v>
      </c>
      <c r="C25">
        <v>4</v>
      </c>
      <c r="D25">
        <v>2</v>
      </c>
      <c r="E25">
        <v>0</v>
      </c>
      <c r="F25">
        <v>1</v>
      </c>
      <c r="G25">
        <v>3</v>
      </c>
      <c r="H25">
        <v>1</v>
      </c>
      <c r="I25">
        <v>1</v>
      </c>
      <c r="J25">
        <v>0</v>
      </c>
      <c r="K25">
        <v>2</v>
      </c>
      <c r="L25">
        <v>3</v>
      </c>
      <c r="M25">
        <v>2</v>
      </c>
      <c r="N25">
        <v>0</v>
      </c>
      <c r="O25">
        <v>4</v>
      </c>
      <c r="P25">
        <v>0</v>
      </c>
      <c r="Q25">
        <v>0</v>
      </c>
      <c r="R25">
        <v>5</v>
      </c>
      <c r="S25">
        <v>3</v>
      </c>
      <c r="T25">
        <v>0</v>
      </c>
      <c r="U25">
        <v>3</v>
      </c>
      <c r="V25">
        <v>4</v>
      </c>
      <c r="W25">
        <v>0</v>
      </c>
      <c r="X25">
        <v>0</v>
      </c>
      <c r="Y25">
        <v>1</v>
      </c>
      <c r="Z25">
        <v>4</v>
      </c>
      <c r="AA25">
        <v>5</v>
      </c>
      <c r="AB25">
        <v>4</v>
      </c>
      <c r="AC25">
        <v>1</v>
      </c>
      <c r="AD25">
        <v>1</v>
      </c>
      <c r="AE25">
        <v>1</v>
      </c>
      <c r="AF25">
        <v>2</v>
      </c>
      <c r="AG25">
        <v>0</v>
      </c>
      <c r="AH25">
        <v>0</v>
      </c>
      <c r="AI25">
        <v>3</v>
      </c>
      <c r="AJ25">
        <v>0</v>
      </c>
      <c r="AK25">
        <v>0</v>
      </c>
      <c r="AL25">
        <v>1</v>
      </c>
      <c r="AM25">
        <v>1</v>
      </c>
      <c r="AN25">
        <v>0</v>
      </c>
      <c r="AO25">
        <v>0</v>
      </c>
      <c r="AP25">
        <v>1</v>
      </c>
      <c r="AQ25">
        <v>0</v>
      </c>
      <c r="AR25">
        <v>1</v>
      </c>
      <c r="AS25">
        <v>0</v>
      </c>
      <c r="AT25">
        <v>0</v>
      </c>
      <c r="AU25">
        <v>2</v>
      </c>
      <c r="AV25">
        <v>0</v>
      </c>
      <c r="AW25">
        <v>0</v>
      </c>
      <c r="AX25">
        <v>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5</v>
      </c>
      <c r="BG25">
        <v>0</v>
      </c>
      <c r="BH25">
        <v>5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5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2</v>
      </c>
      <c r="BY25">
        <v>3</v>
      </c>
      <c r="BZ25">
        <v>1</v>
      </c>
    </row>
    <row r="26" spans="1:78" x14ac:dyDescent="0.25">
      <c r="B26">
        <v>0</v>
      </c>
      <c r="C26">
        <v>0</v>
      </c>
      <c r="D26" s="7">
        <v>0.01</v>
      </c>
      <c r="E26" t="s">
        <v>106</v>
      </c>
      <c r="F26" s="7">
        <v>0.01</v>
      </c>
      <c r="G26">
        <v>0</v>
      </c>
      <c r="H26">
        <v>0</v>
      </c>
      <c r="I26">
        <v>0</v>
      </c>
      <c r="J26" t="s">
        <v>106</v>
      </c>
      <c r="K26" s="7">
        <v>0.01</v>
      </c>
      <c r="L26" s="7">
        <v>0.01</v>
      </c>
      <c r="M26">
        <v>0</v>
      </c>
      <c r="N26" t="s">
        <v>106</v>
      </c>
      <c r="O26" s="7">
        <v>0.03</v>
      </c>
      <c r="P26" t="s">
        <v>106</v>
      </c>
      <c r="Q26" t="s">
        <v>106</v>
      </c>
      <c r="R26" s="7">
        <v>0.01</v>
      </c>
      <c r="S26">
        <v>0</v>
      </c>
      <c r="T26" t="s">
        <v>106</v>
      </c>
      <c r="U26" s="7">
        <v>0.01</v>
      </c>
      <c r="V26">
        <v>0</v>
      </c>
      <c r="W26" t="s">
        <v>106</v>
      </c>
      <c r="X26" t="s">
        <v>106</v>
      </c>
      <c r="Y26">
        <v>0</v>
      </c>
      <c r="Z26" s="7">
        <v>0.01</v>
      </c>
      <c r="AA26">
        <v>0</v>
      </c>
      <c r="AB26" s="7">
        <v>0.01</v>
      </c>
      <c r="AC26">
        <v>0</v>
      </c>
      <c r="AD26">
        <v>0</v>
      </c>
      <c r="AE26">
        <v>0</v>
      </c>
      <c r="AF26">
        <v>0</v>
      </c>
      <c r="AG26" t="s">
        <v>106</v>
      </c>
      <c r="AH26" t="s">
        <v>106</v>
      </c>
      <c r="AI26">
        <v>0</v>
      </c>
      <c r="AJ26" t="s">
        <v>106</v>
      </c>
      <c r="AK26" t="s">
        <v>106</v>
      </c>
      <c r="AL26">
        <v>0</v>
      </c>
      <c r="AM26">
        <v>0</v>
      </c>
      <c r="AN26" t="s">
        <v>106</v>
      </c>
      <c r="AO26" t="s">
        <v>106</v>
      </c>
      <c r="AP26" s="7">
        <v>0.01</v>
      </c>
      <c r="AQ26" t="s">
        <v>106</v>
      </c>
      <c r="AR26" s="7">
        <v>0.01</v>
      </c>
      <c r="AS26" t="s">
        <v>106</v>
      </c>
      <c r="AT26" t="s">
        <v>106</v>
      </c>
      <c r="AU26" s="7">
        <v>0.06</v>
      </c>
      <c r="AV26" t="s">
        <v>106</v>
      </c>
      <c r="AW26" t="s">
        <v>106</v>
      </c>
      <c r="AX26" s="7">
        <v>0.02</v>
      </c>
      <c r="AY26" t="s">
        <v>106</v>
      </c>
      <c r="AZ26" t="s">
        <v>106</v>
      </c>
      <c r="BA26" t="s">
        <v>106</v>
      </c>
      <c r="BB26" t="s">
        <v>106</v>
      </c>
      <c r="BC26" t="s">
        <v>106</v>
      </c>
      <c r="BD26" t="s">
        <v>106</v>
      </c>
      <c r="BE26" t="s">
        <v>106</v>
      </c>
      <c r="BF26" s="7">
        <v>0.01</v>
      </c>
      <c r="BG26" t="s">
        <v>106</v>
      </c>
      <c r="BH26" s="7">
        <v>0.01</v>
      </c>
      <c r="BI26" t="s">
        <v>106</v>
      </c>
      <c r="BJ26" t="s">
        <v>106</v>
      </c>
      <c r="BK26" t="s">
        <v>106</v>
      </c>
      <c r="BL26" t="s">
        <v>106</v>
      </c>
      <c r="BM26" t="s">
        <v>106</v>
      </c>
      <c r="BN26" t="s">
        <v>106</v>
      </c>
      <c r="BO26" t="s">
        <v>106</v>
      </c>
      <c r="BP26" s="7">
        <v>0.02</v>
      </c>
      <c r="BQ26" t="s">
        <v>106</v>
      </c>
      <c r="BR26" t="s">
        <v>106</v>
      </c>
      <c r="BS26" t="s">
        <v>106</v>
      </c>
      <c r="BT26" t="s">
        <v>106</v>
      </c>
      <c r="BU26" t="s">
        <v>106</v>
      </c>
      <c r="BV26" t="s">
        <v>106</v>
      </c>
      <c r="BW26" t="s">
        <v>106</v>
      </c>
      <c r="BX26">
        <v>0</v>
      </c>
      <c r="BY26">
        <v>0</v>
      </c>
      <c r="BZ26">
        <v>0</v>
      </c>
    </row>
    <row r="27" spans="1:78" x14ac:dyDescent="0.25">
      <c r="A27" t="s">
        <v>41</v>
      </c>
      <c r="B27">
        <v>38</v>
      </c>
      <c r="C27">
        <v>29</v>
      </c>
      <c r="D27">
        <v>5</v>
      </c>
      <c r="E27">
        <v>4</v>
      </c>
      <c r="F27">
        <v>4</v>
      </c>
      <c r="G27">
        <v>18</v>
      </c>
      <c r="H27">
        <v>16</v>
      </c>
      <c r="I27">
        <v>6</v>
      </c>
      <c r="J27">
        <v>12</v>
      </c>
      <c r="K27">
        <v>6</v>
      </c>
      <c r="L27">
        <v>13</v>
      </c>
      <c r="M27">
        <v>11</v>
      </c>
      <c r="N27">
        <v>14</v>
      </c>
      <c r="O27">
        <v>9</v>
      </c>
      <c r="P27">
        <v>3</v>
      </c>
      <c r="Q27">
        <v>15</v>
      </c>
      <c r="R27">
        <v>23</v>
      </c>
      <c r="S27">
        <v>17</v>
      </c>
      <c r="T27">
        <v>7</v>
      </c>
      <c r="U27">
        <v>12</v>
      </c>
      <c r="V27">
        <v>21</v>
      </c>
      <c r="W27">
        <v>3</v>
      </c>
      <c r="X27">
        <v>11</v>
      </c>
      <c r="Y27">
        <v>12</v>
      </c>
      <c r="Z27">
        <v>26</v>
      </c>
      <c r="AA27">
        <v>38</v>
      </c>
      <c r="AB27">
        <v>26</v>
      </c>
      <c r="AC27">
        <v>0</v>
      </c>
      <c r="AD27">
        <v>15</v>
      </c>
      <c r="AE27">
        <v>23</v>
      </c>
      <c r="AF27">
        <v>13</v>
      </c>
      <c r="AG27">
        <v>0</v>
      </c>
      <c r="AH27">
        <v>1</v>
      </c>
      <c r="AI27">
        <v>17</v>
      </c>
      <c r="AJ27">
        <v>7</v>
      </c>
      <c r="AK27">
        <v>10</v>
      </c>
      <c r="AL27">
        <v>3</v>
      </c>
      <c r="AM27">
        <v>17</v>
      </c>
      <c r="AN27">
        <v>1</v>
      </c>
      <c r="AO27">
        <v>16</v>
      </c>
      <c r="AP27">
        <v>4</v>
      </c>
      <c r="AQ27">
        <v>0</v>
      </c>
      <c r="AR27">
        <v>5</v>
      </c>
      <c r="AS27">
        <v>1</v>
      </c>
      <c r="AT27">
        <v>2</v>
      </c>
      <c r="AU27">
        <v>0</v>
      </c>
      <c r="AV27">
        <v>4</v>
      </c>
      <c r="AW27">
        <v>1</v>
      </c>
      <c r="AX27">
        <v>4</v>
      </c>
      <c r="AY27">
        <v>7</v>
      </c>
      <c r="AZ27">
        <v>1</v>
      </c>
      <c r="BA27">
        <v>3</v>
      </c>
      <c r="BB27">
        <v>5</v>
      </c>
      <c r="BC27">
        <v>1</v>
      </c>
      <c r="BD27">
        <v>0</v>
      </c>
      <c r="BE27">
        <v>2</v>
      </c>
      <c r="BF27">
        <v>36</v>
      </c>
      <c r="BG27">
        <v>7</v>
      </c>
      <c r="BH27">
        <v>31</v>
      </c>
      <c r="BI27">
        <v>0</v>
      </c>
      <c r="BJ27">
        <v>1</v>
      </c>
      <c r="BK27">
        <v>2</v>
      </c>
      <c r="BL27">
        <v>1</v>
      </c>
      <c r="BM27">
        <v>0</v>
      </c>
      <c r="BN27">
        <v>2</v>
      </c>
      <c r="BO27">
        <v>7</v>
      </c>
      <c r="BP27">
        <v>29</v>
      </c>
      <c r="BQ27">
        <v>0</v>
      </c>
      <c r="BR27">
        <v>1</v>
      </c>
      <c r="BS27">
        <v>1</v>
      </c>
      <c r="BT27">
        <v>2</v>
      </c>
      <c r="BU27">
        <v>0</v>
      </c>
      <c r="BV27">
        <v>0</v>
      </c>
      <c r="BW27">
        <v>0</v>
      </c>
      <c r="BX27">
        <v>19</v>
      </c>
      <c r="BY27">
        <v>18</v>
      </c>
      <c r="BZ27">
        <v>19</v>
      </c>
    </row>
    <row r="28" spans="1:78" x14ac:dyDescent="0.25">
      <c r="B28" s="7">
        <v>0.03</v>
      </c>
      <c r="C28" s="7">
        <v>0.03</v>
      </c>
      <c r="D28" s="7">
        <v>0.03</v>
      </c>
      <c r="E28" s="7">
        <v>0.04</v>
      </c>
      <c r="F28" s="7">
        <v>0.01</v>
      </c>
      <c r="G28" s="7">
        <v>0.03</v>
      </c>
      <c r="H28" s="7">
        <v>0.04</v>
      </c>
      <c r="I28" s="7">
        <v>0.02</v>
      </c>
      <c r="J28" s="7">
        <v>0.03</v>
      </c>
      <c r="K28" s="7">
        <v>0.02</v>
      </c>
      <c r="L28" s="7">
        <v>0.04</v>
      </c>
      <c r="M28" s="7">
        <v>0.03</v>
      </c>
      <c r="N28" s="7">
        <v>0.02</v>
      </c>
      <c r="O28" s="7">
        <v>7.0000000000000007E-2</v>
      </c>
      <c r="P28" s="7">
        <v>0.08</v>
      </c>
      <c r="Q28" s="7">
        <v>0.06</v>
      </c>
      <c r="R28" s="7">
        <v>0.02</v>
      </c>
      <c r="S28" s="7">
        <v>0.03</v>
      </c>
      <c r="T28" s="7">
        <v>0.03</v>
      </c>
      <c r="U28" s="7">
        <v>0.05</v>
      </c>
      <c r="V28" s="7">
        <v>0.03</v>
      </c>
      <c r="W28" s="7">
        <v>0.02</v>
      </c>
      <c r="X28" s="7">
        <v>0.05</v>
      </c>
      <c r="Y28" s="7">
        <v>0.02</v>
      </c>
      <c r="Z28" s="7">
        <v>0.05</v>
      </c>
      <c r="AA28" s="7">
        <v>0.03</v>
      </c>
      <c r="AB28" s="7">
        <v>0.05</v>
      </c>
      <c r="AC28" t="s">
        <v>108</v>
      </c>
      <c r="AD28" s="7">
        <v>0.02</v>
      </c>
      <c r="AE28" s="7">
        <v>0.16</v>
      </c>
      <c r="AF28" s="7">
        <v>0.01</v>
      </c>
      <c r="AG28" t="s">
        <v>108</v>
      </c>
      <c r="AH28" s="7">
        <v>0.02</v>
      </c>
      <c r="AI28" s="7">
        <v>0.02</v>
      </c>
      <c r="AJ28" s="7">
        <v>0.04</v>
      </c>
      <c r="AK28" s="7">
        <v>0.04</v>
      </c>
      <c r="AL28" s="7">
        <v>0.01</v>
      </c>
      <c r="AM28" s="7">
        <v>0.03</v>
      </c>
      <c r="AN28" s="7">
        <v>0.04</v>
      </c>
      <c r="AO28" s="7">
        <v>0.1</v>
      </c>
      <c r="AP28" s="7">
        <v>0.03</v>
      </c>
      <c r="AQ28" t="s">
        <v>108</v>
      </c>
      <c r="AR28" s="7">
        <v>0.04</v>
      </c>
      <c r="AS28" s="7">
        <v>0.02</v>
      </c>
      <c r="AT28" s="7">
        <v>0.02</v>
      </c>
      <c r="AU28" t="s">
        <v>108</v>
      </c>
      <c r="AV28" s="7">
        <v>7.0000000000000007E-2</v>
      </c>
      <c r="AW28" s="7">
        <v>0.02</v>
      </c>
      <c r="AX28" s="7">
        <v>0.04</v>
      </c>
      <c r="AY28" s="7">
        <v>7.0000000000000007E-2</v>
      </c>
      <c r="AZ28" s="7">
        <v>0.01</v>
      </c>
      <c r="BA28" s="7">
        <v>0.05</v>
      </c>
      <c r="BB28" s="7">
        <v>0.04</v>
      </c>
      <c r="BC28" s="7">
        <v>0.02</v>
      </c>
      <c r="BD28" t="s">
        <v>108</v>
      </c>
      <c r="BE28" s="7">
        <v>0.01</v>
      </c>
      <c r="BF28" s="7">
        <v>0.03</v>
      </c>
      <c r="BG28" s="7">
        <v>0.01</v>
      </c>
      <c r="BH28" s="7">
        <v>0.04</v>
      </c>
      <c r="BI28" t="s">
        <v>108</v>
      </c>
      <c r="BJ28" s="7">
        <v>0.01</v>
      </c>
      <c r="BK28" s="7">
        <v>0.02</v>
      </c>
      <c r="BL28" s="7">
        <v>0.02</v>
      </c>
      <c r="BM28" t="s">
        <v>108</v>
      </c>
      <c r="BN28" s="7">
        <v>0.01</v>
      </c>
      <c r="BO28" s="7">
        <v>0.02</v>
      </c>
      <c r="BP28" s="7">
        <v>0.08</v>
      </c>
      <c r="BQ28">
        <v>0</v>
      </c>
      <c r="BR28">
        <v>0</v>
      </c>
      <c r="BS28">
        <v>0</v>
      </c>
      <c r="BT28" s="7">
        <v>0.03</v>
      </c>
      <c r="BU28" t="s">
        <v>108</v>
      </c>
      <c r="BV28" s="7">
        <v>0.01</v>
      </c>
      <c r="BW28" t="s">
        <v>108</v>
      </c>
      <c r="BX28" s="7">
        <v>0.02</v>
      </c>
      <c r="BY28" s="7">
        <v>0.02</v>
      </c>
      <c r="BZ28" s="7">
        <v>0.03</v>
      </c>
    </row>
    <row r="29" spans="1:78" x14ac:dyDescent="0.25">
      <c r="A29" t="s">
        <v>193</v>
      </c>
      <c r="B29">
        <v>2.2109999999999999</v>
      </c>
      <c r="C29">
        <v>2.2360000000000002</v>
      </c>
      <c r="D29">
        <v>2.0720000000000001</v>
      </c>
      <c r="E29">
        <v>2.1749999999999998</v>
      </c>
      <c r="F29">
        <v>2.1619999999999999</v>
      </c>
      <c r="G29">
        <v>2.2559999999999998</v>
      </c>
      <c r="H29">
        <v>2.177</v>
      </c>
      <c r="I29">
        <v>2.3540000000000001</v>
      </c>
      <c r="J29">
        <v>2.1829999999999998</v>
      </c>
      <c r="K29">
        <v>2.1789999999999998</v>
      </c>
      <c r="L29">
        <v>2.1280000000000001</v>
      </c>
      <c r="M29">
        <v>2.0710000000000002</v>
      </c>
      <c r="N29">
        <v>2.298</v>
      </c>
      <c r="O29">
        <v>2.2069999999999999</v>
      </c>
      <c r="P29">
        <v>2.2440000000000002</v>
      </c>
      <c r="Q29">
        <v>2.0739999999999998</v>
      </c>
      <c r="R29">
        <v>2.2440000000000002</v>
      </c>
      <c r="S29">
        <v>2.3140000000000001</v>
      </c>
      <c r="T29">
        <v>2.105</v>
      </c>
      <c r="U29">
        <v>2.0350000000000001</v>
      </c>
      <c r="V29">
        <v>2.306</v>
      </c>
      <c r="W29">
        <v>2.2290000000000001</v>
      </c>
      <c r="X29">
        <v>1.847</v>
      </c>
      <c r="Y29">
        <v>2.319</v>
      </c>
      <c r="Z29">
        <v>2.048</v>
      </c>
      <c r="AA29">
        <v>2.2109999999999999</v>
      </c>
      <c r="AB29">
        <v>2.048</v>
      </c>
      <c r="AC29">
        <v>2.4239999999999999</v>
      </c>
      <c r="AD29">
        <v>2.21</v>
      </c>
      <c r="AE29">
        <v>1.651</v>
      </c>
      <c r="AF29">
        <v>2.27</v>
      </c>
      <c r="AG29">
        <v>2.6160000000000001</v>
      </c>
      <c r="AH29">
        <v>2.3260000000000001</v>
      </c>
      <c r="AI29">
        <v>2.2959999999999998</v>
      </c>
      <c r="AJ29">
        <v>2.0299999999999998</v>
      </c>
      <c r="AK29">
        <v>2.101</v>
      </c>
      <c r="AL29">
        <v>2.589</v>
      </c>
      <c r="AM29">
        <v>2.145</v>
      </c>
      <c r="AN29">
        <v>2.4529999999999998</v>
      </c>
      <c r="AO29">
        <v>1.633</v>
      </c>
      <c r="AP29">
        <v>2.5259999999999998</v>
      </c>
      <c r="AQ29">
        <v>2.6120000000000001</v>
      </c>
      <c r="AR29">
        <v>2.1059999999999999</v>
      </c>
      <c r="AS29">
        <v>2.2130000000000001</v>
      </c>
      <c r="AT29">
        <v>2.1680000000000001</v>
      </c>
      <c r="AU29">
        <v>2.0259999999999998</v>
      </c>
      <c r="AV29">
        <v>2.1280000000000001</v>
      </c>
      <c r="AW29">
        <v>2.0059999999999998</v>
      </c>
      <c r="AX29">
        <v>2.0990000000000002</v>
      </c>
      <c r="AY29">
        <v>2.081</v>
      </c>
      <c r="AZ29">
        <v>2.1549999999999998</v>
      </c>
      <c r="BA29">
        <v>2.157</v>
      </c>
      <c r="BB29">
        <v>2.1230000000000002</v>
      </c>
      <c r="BC29">
        <v>2.25</v>
      </c>
      <c r="BD29">
        <v>2.2189999999999999</v>
      </c>
      <c r="BE29">
        <v>2.5329999999999999</v>
      </c>
      <c r="BF29">
        <v>2.1619999999999999</v>
      </c>
      <c r="BG29">
        <v>2.4159999999999999</v>
      </c>
      <c r="BH29">
        <v>2.085</v>
      </c>
      <c r="BI29">
        <v>2.6309999999999998</v>
      </c>
      <c r="BJ29">
        <v>2.2909999999999999</v>
      </c>
      <c r="BK29">
        <v>2.2829999999999999</v>
      </c>
      <c r="BL29">
        <v>2.3849999999999998</v>
      </c>
      <c r="BM29">
        <v>2.883</v>
      </c>
      <c r="BN29">
        <v>2.5049999999999999</v>
      </c>
      <c r="BO29">
        <v>2.125</v>
      </c>
      <c r="BP29">
        <v>1.7849999999999999</v>
      </c>
      <c r="BQ29">
        <v>2.9039999999999999</v>
      </c>
      <c r="BR29">
        <v>2.7749999999999999</v>
      </c>
      <c r="BS29">
        <v>2.8919999999999999</v>
      </c>
      <c r="BT29">
        <v>2.2639999999999998</v>
      </c>
      <c r="BU29">
        <v>2.746</v>
      </c>
      <c r="BV29">
        <v>2.569</v>
      </c>
      <c r="BW29">
        <v>3.0129999999999999</v>
      </c>
      <c r="BX29">
        <v>2.278</v>
      </c>
      <c r="BY29">
        <v>2.3109999999999999</v>
      </c>
      <c r="BZ29">
        <v>2.331</v>
      </c>
    </row>
    <row r="30" spans="1:78" x14ac:dyDescent="0.25">
      <c r="A30" t="s">
        <v>194</v>
      </c>
      <c r="B30">
        <v>1</v>
      </c>
      <c r="C30">
        <v>1.0089999999999999</v>
      </c>
      <c r="D30">
        <v>0.91600000000000004</v>
      </c>
      <c r="E30">
        <v>1.0329999999999999</v>
      </c>
      <c r="F30">
        <v>0.98299999999999998</v>
      </c>
      <c r="G30">
        <v>0.999</v>
      </c>
      <c r="H30">
        <v>1.0109999999999999</v>
      </c>
      <c r="I30">
        <v>1.0049999999999999</v>
      </c>
      <c r="J30">
        <v>1.0229999999999999</v>
      </c>
      <c r="K30">
        <v>0.93400000000000005</v>
      </c>
      <c r="L30">
        <v>1.0129999999999999</v>
      </c>
      <c r="M30">
        <v>1.002</v>
      </c>
      <c r="N30">
        <v>0.99</v>
      </c>
      <c r="O30">
        <v>1.032</v>
      </c>
      <c r="P30">
        <v>0.87</v>
      </c>
      <c r="Q30">
        <v>1.0089999999999999</v>
      </c>
      <c r="R30">
        <v>0.995</v>
      </c>
      <c r="S30">
        <v>0.99</v>
      </c>
      <c r="T30">
        <v>0.99</v>
      </c>
      <c r="U30">
        <v>1.0009999999999999</v>
      </c>
      <c r="V30">
        <v>0.998</v>
      </c>
      <c r="W30">
        <v>0.98299999999999998</v>
      </c>
      <c r="X30">
        <v>0.94599999999999995</v>
      </c>
      <c r="Y30">
        <v>1.0309999999999999</v>
      </c>
      <c r="Z30">
        <v>0.92800000000000005</v>
      </c>
      <c r="AA30">
        <v>1</v>
      </c>
      <c r="AB30">
        <v>0.92800000000000005</v>
      </c>
      <c r="AC30">
        <v>1.046</v>
      </c>
      <c r="AD30">
        <v>0.97499999999999998</v>
      </c>
      <c r="AE30">
        <v>0.82199999999999995</v>
      </c>
      <c r="AF30">
        <v>0.97299999999999998</v>
      </c>
      <c r="AG30">
        <v>1.097</v>
      </c>
      <c r="AH30">
        <v>1.0349999999999999</v>
      </c>
      <c r="AI30">
        <v>1.008</v>
      </c>
      <c r="AJ30">
        <v>0.95399999999999996</v>
      </c>
      <c r="AK30">
        <v>0.98</v>
      </c>
      <c r="AL30">
        <v>0.98399999999999999</v>
      </c>
      <c r="AM30">
        <v>0.97399999999999998</v>
      </c>
      <c r="AN30">
        <v>0.90900000000000003</v>
      </c>
      <c r="AO30">
        <v>0.80600000000000005</v>
      </c>
      <c r="AP30">
        <v>0.94</v>
      </c>
      <c r="AQ30">
        <v>1.1120000000000001</v>
      </c>
      <c r="AR30">
        <v>0.98499999999999999</v>
      </c>
      <c r="AS30">
        <v>0.96</v>
      </c>
      <c r="AT30">
        <v>1.0049999999999999</v>
      </c>
      <c r="AU30">
        <v>0.95299999999999996</v>
      </c>
      <c r="AV30">
        <v>0.96499999999999997</v>
      </c>
      <c r="AW30">
        <v>0.92900000000000005</v>
      </c>
      <c r="AX30">
        <v>0.91600000000000004</v>
      </c>
      <c r="AY30">
        <v>0.96299999999999997</v>
      </c>
      <c r="AZ30">
        <v>1.0589999999999999</v>
      </c>
      <c r="BA30">
        <v>1.01</v>
      </c>
      <c r="BB30">
        <v>1.0089999999999999</v>
      </c>
      <c r="BC30">
        <v>0.96599999999999997</v>
      </c>
      <c r="BD30">
        <v>0.86299999999999999</v>
      </c>
      <c r="BE30">
        <v>1.0329999999999999</v>
      </c>
      <c r="BF30">
        <v>0.98599999999999999</v>
      </c>
      <c r="BG30">
        <v>1.006</v>
      </c>
      <c r="BH30">
        <v>0.97599999999999998</v>
      </c>
      <c r="BI30">
        <v>0.98799999999999999</v>
      </c>
      <c r="BJ30">
        <v>1.008</v>
      </c>
      <c r="BK30">
        <v>0.99099999999999999</v>
      </c>
      <c r="BL30">
        <v>0.90800000000000003</v>
      </c>
      <c r="BM30">
        <v>0.93400000000000005</v>
      </c>
      <c r="BN30">
        <v>0.94</v>
      </c>
      <c r="BO30">
        <v>0.95699999999999996</v>
      </c>
      <c r="BP30">
        <v>0.90600000000000003</v>
      </c>
      <c r="BQ30">
        <v>0.91200000000000003</v>
      </c>
      <c r="BR30">
        <v>0.91800000000000004</v>
      </c>
      <c r="BS30">
        <v>0.89</v>
      </c>
      <c r="BT30">
        <v>0.996</v>
      </c>
      <c r="BU30">
        <v>0.99399999999999999</v>
      </c>
      <c r="BV30">
        <v>0.97099999999999997</v>
      </c>
      <c r="BW30">
        <v>0.86099999999999999</v>
      </c>
      <c r="BX30">
        <v>1.0109999999999999</v>
      </c>
      <c r="BY30">
        <v>1.004</v>
      </c>
      <c r="BZ30">
        <v>1.0129999999999999</v>
      </c>
    </row>
    <row r="31" spans="1:78" x14ac:dyDescent="0.25">
      <c r="A31" t="s">
        <v>195</v>
      </c>
      <c r="B31">
        <v>1E-3</v>
      </c>
      <c r="C31">
        <v>1E-3</v>
      </c>
      <c r="D31">
        <v>6.0000000000000001E-3</v>
      </c>
      <c r="E31">
        <v>1.2E-2</v>
      </c>
      <c r="F31">
        <v>4.0000000000000001E-3</v>
      </c>
      <c r="G31">
        <v>2E-3</v>
      </c>
      <c r="H31">
        <v>2E-3</v>
      </c>
      <c r="I31">
        <v>4.0000000000000001E-3</v>
      </c>
      <c r="J31">
        <v>4.0000000000000001E-3</v>
      </c>
      <c r="K31">
        <v>4.0000000000000001E-3</v>
      </c>
      <c r="L31">
        <v>2E-3</v>
      </c>
      <c r="M31">
        <v>2E-3</v>
      </c>
      <c r="N31">
        <v>2E-3</v>
      </c>
      <c r="O31">
        <v>8.9999999999999993E-3</v>
      </c>
      <c r="P31">
        <v>2.1999999999999999E-2</v>
      </c>
      <c r="Q31">
        <v>4.0000000000000001E-3</v>
      </c>
      <c r="R31">
        <v>1E-3</v>
      </c>
      <c r="S31">
        <v>2E-3</v>
      </c>
      <c r="T31">
        <v>4.0000000000000001E-3</v>
      </c>
      <c r="U31">
        <v>4.0000000000000001E-3</v>
      </c>
      <c r="V31">
        <v>1E-3</v>
      </c>
      <c r="W31">
        <v>6.0000000000000001E-3</v>
      </c>
      <c r="X31">
        <v>3.0000000000000001E-3</v>
      </c>
      <c r="Y31">
        <v>1E-3</v>
      </c>
      <c r="Z31">
        <v>2E-3</v>
      </c>
      <c r="AA31">
        <v>1E-3</v>
      </c>
      <c r="AB31">
        <v>2E-3</v>
      </c>
      <c r="AC31">
        <v>4.0000000000000001E-3</v>
      </c>
      <c r="AD31">
        <v>1E-3</v>
      </c>
      <c r="AE31">
        <v>6.0000000000000001E-3</v>
      </c>
      <c r="AF31">
        <v>1E-3</v>
      </c>
      <c r="AG31">
        <v>1.4E-2</v>
      </c>
      <c r="AH31">
        <v>0.03</v>
      </c>
      <c r="AI31">
        <v>1E-3</v>
      </c>
      <c r="AJ31">
        <v>5.0000000000000001E-3</v>
      </c>
      <c r="AK31">
        <v>4.0000000000000001E-3</v>
      </c>
      <c r="AL31">
        <v>3.0000000000000001E-3</v>
      </c>
      <c r="AM31">
        <v>1E-3</v>
      </c>
      <c r="AN31">
        <v>3.1E-2</v>
      </c>
      <c r="AO31">
        <v>4.0000000000000001E-3</v>
      </c>
      <c r="AP31">
        <v>7.0000000000000001E-3</v>
      </c>
      <c r="AQ31">
        <v>1.2E-2</v>
      </c>
      <c r="AR31">
        <v>8.9999999999999993E-3</v>
      </c>
      <c r="AS31">
        <v>1.4E-2</v>
      </c>
      <c r="AT31">
        <v>8.9999999999999993E-3</v>
      </c>
      <c r="AU31">
        <v>2.5000000000000001E-2</v>
      </c>
      <c r="AV31">
        <v>1.4999999999999999E-2</v>
      </c>
      <c r="AW31">
        <v>1.6E-2</v>
      </c>
      <c r="AX31">
        <v>8.9999999999999993E-3</v>
      </c>
      <c r="AY31">
        <v>0.01</v>
      </c>
      <c r="AZ31">
        <v>1.0999999999999999E-2</v>
      </c>
      <c r="BA31">
        <v>1.7000000000000001E-2</v>
      </c>
      <c r="BB31">
        <v>8.0000000000000002E-3</v>
      </c>
      <c r="BC31">
        <v>1.7999999999999999E-2</v>
      </c>
      <c r="BD31">
        <v>0.14899999999999999</v>
      </c>
      <c r="BE31">
        <v>7.0000000000000001E-3</v>
      </c>
      <c r="BF31">
        <v>1E-3</v>
      </c>
      <c r="BG31">
        <v>2E-3</v>
      </c>
      <c r="BH31">
        <v>1E-3</v>
      </c>
      <c r="BI31">
        <v>6.0000000000000001E-3</v>
      </c>
      <c r="BJ31">
        <v>8.9999999999999993E-3</v>
      </c>
      <c r="BK31">
        <v>8.0000000000000002E-3</v>
      </c>
      <c r="BL31">
        <v>2.4E-2</v>
      </c>
      <c r="BM31">
        <v>7.0000000000000001E-3</v>
      </c>
      <c r="BN31">
        <v>3.0000000000000001E-3</v>
      </c>
      <c r="BO31">
        <v>2E-3</v>
      </c>
      <c r="BP31">
        <v>3.0000000000000001E-3</v>
      </c>
      <c r="BQ31">
        <v>6.0000000000000001E-3</v>
      </c>
      <c r="BR31">
        <v>4.0000000000000001E-3</v>
      </c>
      <c r="BS31">
        <v>4.0000000000000001E-3</v>
      </c>
      <c r="BT31">
        <v>1.4E-2</v>
      </c>
      <c r="BU31">
        <v>1.2E-2</v>
      </c>
      <c r="BV31">
        <v>2.3E-2</v>
      </c>
      <c r="BW31">
        <v>8.0000000000000002E-3</v>
      </c>
      <c r="BX31">
        <v>1E-3</v>
      </c>
      <c r="BY31">
        <v>1E-3</v>
      </c>
      <c r="BZ31">
        <v>1E-3</v>
      </c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6"/>
  <sheetViews>
    <sheetView workbookViewId="0">
      <pane xSplit="1" ySplit="8" topLeftCell="W9" activePane="bottomRight" state="frozen"/>
      <selection pane="topRight" activeCell="B1" sqref="B1"/>
      <selection pane="bottomLeft" activeCell="A9" sqref="A9"/>
      <selection pane="bottomRight"/>
    </sheetView>
  </sheetViews>
  <sheetFormatPr defaultRowHeight="15" x14ac:dyDescent="0.25"/>
  <sheetData>
    <row r="1" spans="1:78" x14ac:dyDescent="0.25">
      <c r="A1" t="s">
        <v>1149</v>
      </c>
    </row>
    <row r="2" spans="1:78" x14ac:dyDescent="0.25">
      <c r="A2" t="s">
        <v>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105</v>
      </c>
      <c r="B11">
        <v>17</v>
      </c>
      <c r="C11">
        <v>12</v>
      </c>
      <c r="D11">
        <v>3</v>
      </c>
      <c r="E11">
        <v>1</v>
      </c>
      <c r="F11">
        <v>8</v>
      </c>
      <c r="G11">
        <v>4</v>
      </c>
      <c r="H11">
        <v>4</v>
      </c>
      <c r="I11">
        <v>2</v>
      </c>
      <c r="J11">
        <v>6</v>
      </c>
      <c r="K11">
        <v>4</v>
      </c>
      <c r="L11">
        <v>5</v>
      </c>
      <c r="M11">
        <v>6</v>
      </c>
      <c r="N11">
        <v>9</v>
      </c>
      <c r="O11">
        <v>2</v>
      </c>
      <c r="P11">
        <v>0</v>
      </c>
      <c r="Q11">
        <v>1</v>
      </c>
      <c r="R11">
        <v>16</v>
      </c>
      <c r="S11">
        <v>8</v>
      </c>
      <c r="T11">
        <v>1</v>
      </c>
      <c r="U11">
        <v>6</v>
      </c>
      <c r="V11">
        <v>11</v>
      </c>
      <c r="W11">
        <v>1</v>
      </c>
      <c r="X11">
        <v>5</v>
      </c>
      <c r="Y11">
        <v>0</v>
      </c>
      <c r="Z11">
        <v>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14</v>
      </c>
      <c r="AG11">
        <v>1</v>
      </c>
      <c r="AH11">
        <v>0</v>
      </c>
      <c r="AI11">
        <v>7</v>
      </c>
      <c r="AJ11">
        <v>2</v>
      </c>
      <c r="AK11">
        <v>6</v>
      </c>
      <c r="AL11">
        <v>7</v>
      </c>
      <c r="AM11">
        <v>8</v>
      </c>
      <c r="AN11">
        <v>0</v>
      </c>
      <c r="AO11">
        <v>2</v>
      </c>
      <c r="AP11">
        <v>1</v>
      </c>
      <c r="AQ11">
        <v>1</v>
      </c>
      <c r="AR11">
        <v>3</v>
      </c>
      <c r="AS11">
        <v>1</v>
      </c>
      <c r="AT11">
        <v>1</v>
      </c>
      <c r="AU11">
        <v>1</v>
      </c>
      <c r="AV11">
        <v>0</v>
      </c>
      <c r="AW11">
        <v>1</v>
      </c>
      <c r="AX11">
        <v>2</v>
      </c>
      <c r="AY11">
        <v>1</v>
      </c>
      <c r="AZ11">
        <v>1</v>
      </c>
      <c r="BA11">
        <v>1</v>
      </c>
      <c r="BB11">
        <v>1</v>
      </c>
      <c r="BC11">
        <v>1</v>
      </c>
      <c r="BD11">
        <v>0</v>
      </c>
      <c r="BE11">
        <v>2</v>
      </c>
      <c r="BF11">
        <v>15</v>
      </c>
      <c r="BG11">
        <v>4</v>
      </c>
      <c r="BH11">
        <v>12</v>
      </c>
      <c r="BI11">
        <v>0</v>
      </c>
      <c r="BJ11">
        <v>2</v>
      </c>
      <c r="BK11">
        <v>1</v>
      </c>
      <c r="BL11">
        <v>0</v>
      </c>
      <c r="BM11">
        <v>2</v>
      </c>
      <c r="BN11">
        <v>1</v>
      </c>
      <c r="BO11">
        <v>7</v>
      </c>
      <c r="BP11">
        <v>7</v>
      </c>
      <c r="BQ11">
        <v>1</v>
      </c>
      <c r="BR11">
        <v>2</v>
      </c>
      <c r="BS11">
        <v>2</v>
      </c>
      <c r="BT11">
        <v>0</v>
      </c>
      <c r="BU11">
        <v>2</v>
      </c>
      <c r="BV11">
        <v>1</v>
      </c>
      <c r="BW11">
        <v>0</v>
      </c>
      <c r="BX11">
        <v>9</v>
      </c>
      <c r="BY11">
        <v>10</v>
      </c>
      <c r="BZ11">
        <v>8</v>
      </c>
    </row>
    <row r="12" spans="1:78" x14ac:dyDescent="0.25">
      <c r="B12">
        <v>0</v>
      </c>
      <c r="C12">
        <v>0</v>
      </c>
      <c r="D12" s="7">
        <v>0.01</v>
      </c>
      <c r="E12">
        <v>0</v>
      </c>
      <c r="F12" s="7">
        <v>0.01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 t="s">
        <v>106</v>
      </c>
      <c r="Q12">
        <v>0</v>
      </c>
      <c r="R12">
        <v>0</v>
      </c>
      <c r="S12">
        <v>0</v>
      </c>
      <c r="T12">
        <v>0</v>
      </c>
      <c r="U12" s="7">
        <v>0.01</v>
      </c>
      <c r="V12">
        <v>0</v>
      </c>
      <c r="W12">
        <v>0</v>
      </c>
      <c r="X12" s="7">
        <v>0.01</v>
      </c>
      <c r="Y12" t="s">
        <v>106</v>
      </c>
      <c r="Z12">
        <v>0</v>
      </c>
      <c r="AA12" t="s">
        <v>106</v>
      </c>
      <c r="AB12" t="s">
        <v>106</v>
      </c>
      <c r="AC12" t="s">
        <v>106</v>
      </c>
      <c r="AD12" t="s">
        <v>106</v>
      </c>
      <c r="AE12" t="s">
        <v>106</v>
      </c>
      <c r="AF12">
        <v>0</v>
      </c>
      <c r="AG12">
        <v>0</v>
      </c>
      <c r="AH12" t="s">
        <v>106</v>
      </c>
      <c r="AI12">
        <v>0</v>
      </c>
      <c r="AJ12">
        <v>0</v>
      </c>
      <c r="AK12" s="7">
        <v>0.01</v>
      </c>
      <c r="AL12">
        <v>0</v>
      </c>
      <c r="AM12">
        <v>0</v>
      </c>
      <c r="AN12" t="s">
        <v>106</v>
      </c>
      <c r="AO12">
        <v>0</v>
      </c>
      <c r="AP12">
        <v>0</v>
      </c>
      <c r="AQ12">
        <v>0</v>
      </c>
      <c r="AR12" s="7">
        <v>0.01</v>
      </c>
      <c r="AS12">
        <v>0</v>
      </c>
      <c r="AT12">
        <v>0</v>
      </c>
      <c r="AU12">
        <v>0</v>
      </c>
      <c r="AV12" t="s">
        <v>106</v>
      </c>
      <c r="AW12" s="7">
        <v>0.01</v>
      </c>
      <c r="AX12" s="7">
        <v>0.01</v>
      </c>
      <c r="AY12">
        <v>0</v>
      </c>
      <c r="AZ12">
        <v>0</v>
      </c>
      <c r="BA12">
        <v>0</v>
      </c>
      <c r="BB12">
        <v>0</v>
      </c>
      <c r="BC12">
        <v>0</v>
      </c>
      <c r="BD12" t="s">
        <v>106</v>
      </c>
      <c r="BE12">
        <v>0</v>
      </c>
      <c r="BF12">
        <v>0</v>
      </c>
      <c r="BG12">
        <v>0</v>
      </c>
      <c r="BH12">
        <v>0</v>
      </c>
      <c r="BI12" t="s">
        <v>106</v>
      </c>
      <c r="BJ12">
        <v>0</v>
      </c>
      <c r="BK12">
        <v>0</v>
      </c>
      <c r="BL12" t="s">
        <v>106</v>
      </c>
      <c r="BM12">
        <v>0</v>
      </c>
      <c r="BN12">
        <v>0</v>
      </c>
      <c r="BO12">
        <v>0</v>
      </c>
      <c r="BP12" s="7">
        <v>0.01</v>
      </c>
      <c r="BQ12">
        <v>0</v>
      </c>
      <c r="BR12">
        <v>0</v>
      </c>
      <c r="BS12">
        <v>0</v>
      </c>
      <c r="BT12" t="s">
        <v>106</v>
      </c>
      <c r="BU12">
        <v>0</v>
      </c>
      <c r="BV12">
        <v>0</v>
      </c>
      <c r="BW12" t="s">
        <v>106</v>
      </c>
      <c r="BX12">
        <v>0</v>
      </c>
      <c r="BY12">
        <v>0</v>
      </c>
      <c r="BZ12">
        <v>0</v>
      </c>
    </row>
    <row r="13" spans="1:78" x14ac:dyDescent="0.25">
      <c r="A13" t="s">
        <v>107</v>
      </c>
      <c r="B13">
        <v>717</v>
      </c>
      <c r="C13">
        <v>543</v>
      </c>
      <c r="D13">
        <v>110</v>
      </c>
      <c r="E13">
        <v>64</v>
      </c>
      <c r="F13">
        <v>137</v>
      </c>
      <c r="G13">
        <v>331</v>
      </c>
      <c r="H13">
        <v>249</v>
      </c>
      <c r="I13">
        <v>181</v>
      </c>
      <c r="J13">
        <v>195</v>
      </c>
      <c r="K13">
        <v>154</v>
      </c>
      <c r="L13">
        <v>187</v>
      </c>
      <c r="M13">
        <v>258</v>
      </c>
      <c r="N13">
        <v>374</v>
      </c>
      <c r="O13">
        <v>64</v>
      </c>
      <c r="P13">
        <v>20</v>
      </c>
      <c r="Q13">
        <v>150</v>
      </c>
      <c r="R13">
        <v>567</v>
      </c>
      <c r="S13">
        <v>384</v>
      </c>
      <c r="T13">
        <v>189</v>
      </c>
      <c r="U13">
        <v>130</v>
      </c>
      <c r="V13">
        <v>476</v>
      </c>
      <c r="W13">
        <v>94</v>
      </c>
      <c r="X13">
        <v>139</v>
      </c>
      <c r="Y13">
        <v>717</v>
      </c>
      <c r="Z13">
        <v>0</v>
      </c>
      <c r="AA13">
        <v>717</v>
      </c>
      <c r="AB13">
        <v>0</v>
      </c>
      <c r="AC13">
        <v>259</v>
      </c>
      <c r="AD13">
        <v>380</v>
      </c>
      <c r="AE13">
        <v>72</v>
      </c>
      <c r="AF13">
        <v>574</v>
      </c>
      <c r="AG13">
        <v>90</v>
      </c>
      <c r="AH13">
        <v>0</v>
      </c>
      <c r="AI13">
        <v>468</v>
      </c>
      <c r="AJ13">
        <v>79</v>
      </c>
      <c r="AK13">
        <v>132</v>
      </c>
      <c r="AL13">
        <v>254</v>
      </c>
      <c r="AM13">
        <v>387</v>
      </c>
      <c r="AN13">
        <v>0</v>
      </c>
      <c r="AO13">
        <v>74</v>
      </c>
      <c r="AP13">
        <v>78</v>
      </c>
      <c r="AQ13">
        <v>71</v>
      </c>
      <c r="AR13">
        <v>72</v>
      </c>
      <c r="AS13">
        <v>34</v>
      </c>
      <c r="AT13">
        <v>57</v>
      </c>
      <c r="AU13">
        <v>21</v>
      </c>
      <c r="AV13">
        <v>16</v>
      </c>
      <c r="AW13">
        <v>42</v>
      </c>
      <c r="AX13">
        <v>66</v>
      </c>
      <c r="AY13">
        <v>42</v>
      </c>
      <c r="AZ13">
        <v>49</v>
      </c>
      <c r="BA13">
        <v>39</v>
      </c>
      <c r="BB13">
        <v>93</v>
      </c>
      <c r="BC13">
        <v>32</v>
      </c>
      <c r="BD13">
        <v>4</v>
      </c>
      <c r="BE13">
        <v>90</v>
      </c>
      <c r="BF13">
        <v>626</v>
      </c>
      <c r="BG13">
        <v>292</v>
      </c>
      <c r="BH13">
        <v>425</v>
      </c>
      <c r="BI13">
        <v>105</v>
      </c>
      <c r="BJ13">
        <v>76</v>
      </c>
      <c r="BK13">
        <v>75</v>
      </c>
      <c r="BL13">
        <v>26</v>
      </c>
      <c r="BM13">
        <v>99</v>
      </c>
      <c r="BN13">
        <v>172</v>
      </c>
      <c r="BO13">
        <v>268</v>
      </c>
      <c r="BP13">
        <v>178</v>
      </c>
      <c r="BQ13">
        <v>89</v>
      </c>
      <c r="BR13">
        <v>155</v>
      </c>
      <c r="BS13">
        <v>141</v>
      </c>
      <c r="BT13">
        <v>37</v>
      </c>
      <c r="BU13">
        <v>54</v>
      </c>
      <c r="BV13">
        <v>24</v>
      </c>
      <c r="BW13">
        <v>64</v>
      </c>
      <c r="BX13">
        <v>479</v>
      </c>
      <c r="BY13">
        <v>482</v>
      </c>
      <c r="BZ13">
        <v>399</v>
      </c>
    </row>
    <row r="14" spans="1:78" x14ac:dyDescent="0.25">
      <c r="B14" s="7">
        <v>0.12</v>
      </c>
      <c r="C14" s="7">
        <v>0.11</v>
      </c>
      <c r="D14" s="7">
        <v>0.2</v>
      </c>
      <c r="E14" s="7">
        <v>0.18</v>
      </c>
      <c r="F14" s="7">
        <v>0.12</v>
      </c>
      <c r="G14" s="7">
        <v>0.11</v>
      </c>
      <c r="H14" s="7">
        <v>0.15</v>
      </c>
      <c r="I14" s="7">
        <v>0.12</v>
      </c>
      <c r="J14" s="7">
        <v>0.1</v>
      </c>
      <c r="K14" s="7">
        <v>0.13</v>
      </c>
      <c r="L14" s="7">
        <v>0.13</v>
      </c>
      <c r="M14" s="7">
        <v>0.16</v>
      </c>
      <c r="N14" s="7">
        <v>0.11</v>
      </c>
      <c r="O14" s="7">
        <v>0.1</v>
      </c>
      <c r="P14" s="7">
        <v>0.11</v>
      </c>
      <c r="Q14" s="7">
        <v>0.16</v>
      </c>
      <c r="R14" s="7">
        <v>0.11</v>
      </c>
      <c r="S14" s="7">
        <v>0.1</v>
      </c>
      <c r="T14" s="7">
        <v>0.15</v>
      </c>
      <c r="U14" s="7">
        <v>0.13</v>
      </c>
      <c r="V14" s="7">
        <v>0.11</v>
      </c>
      <c r="W14" s="7">
        <v>0.15</v>
      </c>
      <c r="X14" s="7">
        <v>0.16</v>
      </c>
      <c r="Y14" s="7">
        <v>1</v>
      </c>
      <c r="Z14" t="s">
        <v>108</v>
      </c>
      <c r="AA14" s="7">
        <v>0.12</v>
      </c>
      <c r="AB14" t="s">
        <v>108</v>
      </c>
      <c r="AC14" s="7">
        <v>0.36</v>
      </c>
      <c r="AD14" s="7">
        <v>0.08</v>
      </c>
      <c r="AE14" s="7">
        <v>0.14000000000000001</v>
      </c>
      <c r="AF14" s="7">
        <v>0.12</v>
      </c>
      <c r="AG14" s="7">
        <v>0.1</v>
      </c>
      <c r="AH14" t="s">
        <v>108</v>
      </c>
      <c r="AI14" s="7">
        <v>0.11</v>
      </c>
      <c r="AJ14" s="7">
        <v>0.14000000000000001</v>
      </c>
      <c r="AK14" s="7">
        <v>0.13</v>
      </c>
      <c r="AL14" s="7">
        <v>0.11</v>
      </c>
      <c r="AM14" s="7">
        <v>0.14000000000000001</v>
      </c>
      <c r="AN14" t="s">
        <v>108</v>
      </c>
      <c r="AO14" s="7">
        <v>0.11</v>
      </c>
      <c r="AP14" s="7">
        <v>0.13</v>
      </c>
      <c r="AQ14" s="7">
        <v>0.13</v>
      </c>
      <c r="AR14" s="7">
        <v>0.13</v>
      </c>
      <c r="AS14" s="7">
        <v>0.11</v>
      </c>
      <c r="AT14" s="7">
        <v>0.1</v>
      </c>
      <c r="AU14" s="7">
        <v>0.06</v>
      </c>
      <c r="AV14" s="7">
        <v>0.03</v>
      </c>
      <c r="AW14" s="7">
        <v>0.3</v>
      </c>
      <c r="AX14" s="7">
        <v>0.16</v>
      </c>
      <c r="AY14" s="7">
        <v>0.08</v>
      </c>
      <c r="AZ14" s="7">
        <v>0.12</v>
      </c>
      <c r="BA14" s="7">
        <v>0.13</v>
      </c>
      <c r="BB14" s="7">
        <v>0.21</v>
      </c>
      <c r="BC14" s="7">
        <v>0.1</v>
      </c>
      <c r="BD14" s="7">
        <v>0.16</v>
      </c>
      <c r="BE14" s="7">
        <v>0.1</v>
      </c>
      <c r="BF14" s="7">
        <v>0.12</v>
      </c>
      <c r="BG14" s="7">
        <v>0.09</v>
      </c>
      <c r="BH14" s="7">
        <v>0.16</v>
      </c>
      <c r="BI14" s="7">
        <v>0.08</v>
      </c>
      <c r="BJ14" s="7">
        <v>0.09</v>
      </c>
      <c r="BK14" s="7">
        <v>0.1</v>
      </c>
      <c r="BL14" s="7">
        <v>0.13</v>
      </c>
      <c r="BM14" s="7">
        <v>0.11</v>
      </c>
      <c r="BN14" s="7">
        <v>0.1</v>
      </c>
      <c r="BO14" s="7">
        <v>0.12</v>
      </c>
      <c r="BP14" s="7">
        <v>0.14000000000000001</v>
      </c>
      <c r="BQ14" s="7">
        <v>0.09</v>
      </c>
      <c r="BR14" s="7">
        <v>0.1</v>
      </c>
      <c r="BS14" s="7">
        <v>0.09</v>
      </c>
      <c r="BT14" s="7">
        <v>0.08</v>
      </c>
      <c r="BU14" s="7">
        <v>0.1</v>
      </c>
      <c r="BV14" s="7">
        <v>0.08</v>
      </c>
      <c r="BW14" s="7">
        <v>0.09</v>
      </c>
      <c r="BX14" s="7">
        <v>0.12</v>
      </c>
      <c r="BY14" s="7">
        <v>0.12</v>
      </c>
      <c r="BZ14" s="7">
        <v>0.11</v>
      </c>
    </row>
    <row r="15" spans="1:78" x14ac:dyDescent="0.25">
      <c r="A15" t="s">
        <v>109</v>
      </c>
      <c r="B15">
        <v>5254</v>
      </c>
      <c r="C15">
        <v>4517</v>
      </c>
      <c r="D15">
        <v>446</v>
      </c>
      <c r="E15">
        <v>290</v>
      </c>
      <c r="F15">
        <v>1026</v>
      </c>
      <c r="G15">
        <v>2773</v>
      </c>
      <c r="H15">
        <v>1455</v>
      </c>
      <c r="I15">
        <v>1271</v>
      </c>
      <c r="J15">
        <v>1694</v>
      </c>
      <c r="K15">
        <v>1070</v>
      </c>
      <c r="L15">
        <v>1219</v>
      </c>
      <c r="M15">
        <v>1393</v>
      </c>
      <c r="N15">
        <v>3111</v>
      </c>
      <c r="O15">
        <v>576</v>
      </c>
      <c r="P15">
        <v>174</v>
      </c>
      <c r="Q15">
        <v>798</v>
      </c>
      <c r="R15">
        <v>4456</v>
      </c>
      <c r="S15">
        <v>3298</v>
      </c>
      <c r="T15">
        <v>1041</v>
      </c>
      <c r="U15">
        <v>839</v>
      </c>
      <c r="V15">
        <v>3952</v>
      </c>
      <c r="W15">
        <v>513</v>
      </c>
      <c r="X15">
        <v>726</v>
      </c>
      <c r="Y15">
        <v>0</v>
      </c>
      <c r="Z15">
        <v>5254</v>
      </c>
      <c r="AA15">
        <v>5254</v>
      </c>
      <c r="AB15">
        <v>5254</v>
      </c>
      <c r="AC15">
        <v>456</v>
      </c>
      <c r="AD15">
        <v>4300</v>
      </c>
      <c r="AE15">
        <v>451</v>
      </c>
      <c r="AF15">
        <v>4108</v>
      </c>
      <c r="AG15">
        <v>828</v>
      </c>
      <c r="AH15">
        <v>39</v>
      </c>
      <c r="AI15">
        <v>3876</v>
      </c>
      <c r="AJ15">
        <v>468</v>
      </c>
      <c r="AK15">
        <v>843</v>
      </c>
      <c r="AL15">
        <v>2102</v>
      </c>
      <c r="AM15">
        <v>2446</v>
      </c>
      <c r="AN15">
        <v>59</v>
      </c>
      <c r="AO15">
        <v>625</v>
      </c>
      <c r="AP15">
        <v>511</v>
      </c>
      <c r="AQ15">
        <v>495</v>
      </c>
      <c r="AR15">
        <v>471</v>
      </c>
      <c r="AS15">
        <v>283</v>
      </c>
      <c r="AT15">
        <v>496</v>
      </c>
      <c r="AU15">
        <v>327</v>
      </c>
      <c r="AV15">
        <v>474</v>
      </c>
      <c r="AW15">
        <v>99</v>
      </c>
      <c r="AX15">
        <v>341</v>
      </c>
      <c r="AY15">
        <v>490</v>
      </c>
      <c r="AZ15">
        <v>363</v>
      </c>
      <c r="BA15">
        <v>254</v>
      </c>
      <c r="BB15">
        <v>348</v>
      </c>
      <c r="BC15">
        <v>279</v>
      </c>
      <c r="BD15">
        <v>22</v>
      </c>
      <c r="BE15">
        <v>808</v>
      </c>
      <c r="BF15">
        <v>4446</v>
      </c>
      <c r="BG15">
        <v>3002</v>
      </c>
      <c r="BH15">
        <v>2252</v>
      </c>
      <c r="BI15">
        <v>1196</v>
      </c>
      <c r="BJ15">
        <v>790</v>
      </c>
      <c r="BK15">
        <v>692</v>
      </c>
      <c r="BL15">
        <v>173</v>
      </c>
      <c r="BM15">
        <v>783</v>
      </c>
      <c r="BN15">
        <v>1509</v>
      </c>
      <c r="BO15">
        <v>1888</v>
      </c>
      <c r="BP15">
        <v>1074</v>
      </c>
      <c r="BQ15">
        <v>917</v>
      </c>
      <c r="BR15">
        <v>1415</v>
      </c>
      <c r="BS15">
        <v>1384</v>
      </c>
      <c r="BT15">
        <v>413</v>
      </c>
      <c r="BU15">
        <v>481</v>
      </c>
      <c r="BV15">
        <v>270</v>
      </c>
      <c r="BW15">
        <v>692</v>
      </c>
      <c r="BX15">
        <v>3513</v>
      </c>
      <c r="BY15">
        <v>3527</v>
      </c>
      <c r="BZ15">
        <v>3097</v>
      </c>
    </row>
    <row r="16" spans="1:78" x14ac:dyDescent="0.25">
      <c r="B16" s="7">
        <v>0.88</v>
      </c>
      <c r="C16" s="7">
        <v>0.89</v>
      </c>
      <c r="D16" s="7">
        <v>0.8</v>
      </c>
      <c r="E16" s="7">
        <v>0.82</v>
      </c>
      <c r="F16" s="7">
        <v>0.88</v>
      </c>
      <c r="G16" s="7">
        <v>0.89</v>
      </c>
      <c r="H16" s="7">
        <v>0.85</v>
      </c>
      <c r="I16" s="7">
        <v>0.87</v>
      </c>
      <c r="J16" s="7">
        <v>0.89</v>
      </c>
      <c r="K16" s="7">
        <v>0.87</v>
      </c>
      <c r="L16" s="7">
        <v>0.86</v>
      </c>
      <c r="M16" s="7">
        <v>0.84</v>
      </c>
      <c r="N16" s="7">
        <v>0.89</v>
      </c>
      <c r="O16" s="7">
        <v>0.9</v>
      </c>
      <c r="P16" s="7">
        <v>0.89</v>
      </c>
      <c r="Q16" s="7">
        <v>0.84</v>
      </c>
      <c r="R16" s="7">
        <v>0.88</v>
      </c>
      <c r="S16" s="7">
        <v>0.89</v>
      </c>
      <c r="T16" s="7">
        <v>0.85</v>
      </c>
      <c r="U16" s="7">
        <v>0.86</v>
      </c>
      <c r="V16" s="7">
        <v>0.89</v>
      </c>
      <c r="W16" s="7">
        <v>0.84</v>
      </c>
      <c r="X16" s="7">
        <v>0.84</v>
      </c>
      <c r="Y16" t="s">
        <v>108</v>
      </c>
      <c r="Z16" s="7">
        <v>1</v>
      </c>
      <c r="AA16" s="7">
        <v>0.88</v>
      </c>
      <c r="AB16" s="7">
        <v>1</v>
      </c>
      <c r="AC16" s="7">
        <v>0.64</v>
      </c>
      <c r="AD16" s="7">
        <v>0.92</v>
      </c>
      <c r="AE16" s="7">
        <v>0.86</v>
      </c>
      <c r="AF16" s="7">
        <v>0.87</v>
      </c>
      <c r="AG16" s="7">
        <v>0.9</v>
      </c>
      <c r="AH16" s="7">
        <v>1</v>
      </c>
      <c r="AI16" s="7">
        <v>0.89</v>
      </c>
      <c r="AJ16" s="7">
        <v>0.85</v>
      </c>
      <c r="AK16" s="7">
        <v>0.86</v>
      </c>
      <c r="AL16" s="7">
        <v>0.89</v>
      </c>
      <c r="AM16" s="7">
        <v>0.86</v>
      </c>
      <c r="AN16" s="7">
        <v>1</v>
      </c>
      <c r="AO16" s="7">
        <v>0.89</v>
      </c>
      <c r="AP16" s="7">
        <v>0.87</v>
      </c>
      <c r="AQ16" s="7">
        <v>0.87</v>
      </c>
      <c r="AR16" s="7">
        <v>0.86</v>
      </c>
      <c r="AS16" s="7">
        <v>0.89</v>
      </c>
      <c r="AT16" s="7">
        <v>0.89</v>
      </c>
      <c r="AU16" s="7">
        <v>0.94</v>
      </c>
      <c r="AV16" s="7">
        <v>0.97</v>
      </c>
      <c r="AW16" s="7">
        <v>0.69</v>
      </c>
      <c r="AX16" s="7">
        <v>0.83</v>
      </c>
      <c r="AY16" s="7">
        <v>0.92</v>
      </c>
      <c r="AZ16" s="7">
        <v>0.88</v>
      </c>
      <c r="BA16" s="7">
        <v>0.86</v>
      </c>
      <c r="BB16" s="7">
        <v>0.79</v>
      </c>
      <c r="BC16" s="7">
        <v>0.89</v>
      </c>
      <c r="BD16" s="7">
        <v>0.84</v>
      </c>
      <c r="BE16" s="7">
        <v>0.9</v>
      </c>
      <c r="BF16" s="7">
        <v>0.87</v>
      </c>
      <c r="BG16" s="7">
        <v>0.91</v>
      </c>
      <c r="BH16" s="7">
        <v>0.84</v>
      </c>
      <c r="BI16" s="7">
        <v>0.92</v>
      </c>
      <c r="BJ16" s="7">
        <v>0.91</v>
      </c>
      <c r="BK16" s="7">
        <v>0.9</v>
      </c>
      <c r="BL16" s="7">
        <v>0.87</v>
      </c>
      <c r="BM16" s="7">
        <v>0.89</v>
      </c>
      <c r="BN16" s="7">
        <v>0.9</v>
      </c>
      <c r="BO16" s="7">
        <v>0.87</v>
      </c>
      <c r="BP16" s="7">
        <v>0.85</v>
      </c>
      <c r="BQ16" s="7">
        <v>0.91</v>
      </c>
      <c r="BR16" s="7">
        <v>0.9</v>
      </c>
      <c r="BS16" s="7">
        <v>0.91</v>
      </c>
      <c r="BT16" s="7">
        <v>0.92</v>
      </c>
      <c r="BU16" s="7">
        <v>0.9</v>
      </c>
      <c r="BV16" s="7">
        <v>0.91</v>
      </c>
      <c r="BW16" s="7">
        <v>0.91</v>
      </c>
      <c r="BX16" s="7">
        <v>0.88</v>
      </c>
      <c r="BY16" s="7">
        <v>0.88</v>
      </c>
      <c r="BZ16" s="7">
        <v>0.88</v>
      </c>
    </row>
  </sheetData>
  <pageMargins left="0.7" right="0.7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2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229</v>
      </c>
    </row>
    <row r="2" spans="1:78" x14ac:dyDescent="0.25">
      <c r="A2" t="s">
        <v>232</v>
      </c>
    </row>
    <row r="3" spans="1:78" x14ac:dyDescent="0.25">
      <c r="A3" t="s">
        <v>231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2876</v>
      </c>
      <c r="C9">
        <v>2501</v>
      </c>
      <c r="D9">
        <v>214</v>
      </c>
      <c r="E9">
        <v>161</v>
      </c>
      <c r="F9">
        <v>366</v>
      </c>
      <c r="G9">
        <v>1420</v>
      </c>
      <c r="H9">
        <v>1090</v>
      </c>
      <c r="I9">
        <v>689</v>
      </c>
      <c r="J9">
        <v>802</v>
      </c>
      <c r="K9">
        <v>531</v>
      </c>
      <c r="L9">
        <v>854</v>
      </c>
      <c r="M9">
        <v>860</v>
      </c>
      <c r="N9">
        <v>1641</v>
      </c>
      <c r="O9">
        <v>283</v>
      </c>
      <c r="P9">
        <v>92</v>
      </c>
      <c r="Q9">
        <v>528</v>
      </c>
      <c r="R9">
        <v>2348</v>
      </c>
      <c r="S9">
        <v>2008</v>
      </c>
      <c r="T9">
        <v>423</v>
      </c>
      <c r="U9">
        <v>410</v>
      </c>
      <c r="V9">
        <v>2058</v>
      </c>
      <c r="W9">
        <v>307</v>
      </c>
      <c r="X9">
        <v>485</v>
      </c>
      <c r="Y9">
        <v>0</v>
      </c>
      <c r="Z9">
        <v>2876</v>
      </c>
      <c r="AA9">
        <v>2876</v>
      </c>
      <c r="AB9">
        <v>2876</v>
      </c>
      <c r="AC9">
        <v>250</v>
      </c>
      <c r="AD9">
        <v>2455</v>
      </c>
      <c r="AE9">
        <v>157</v>
      </c>
      <c r="AF9">
        <v>2320</v>
      </c>
      <c r="AG9">
        <v>488</v>
      </c>
      <c r="AH9">
        <v>0</v>
      </c>
      <c r="AI9">
        <v>2353</v>
      </c>
      <c r="AJ9">
        <v>196</v>
      </c>
      <c r="AK9">
        <v>282</v>
      </c>
      <c r="AL9">
        <v>1454</v>
      </c>
      <c r="AM9">
        <v>1157</v>
      </c>
      <c r="AN9">
        <v>11</v>
      </c>
      <c r="AO9">
        <v>247</v>
      </c>
      <c r="AP9">
        <v>238</v>
      </c>
      <c r="AQ9">
        <v>310</v>
      </c>
      <c r="AR9">
        <v>162</v>
      </c>
      <c r="AS9">
        <v>164</v>
      </c>
      <c r="AT9">
        <v>288</v>
      </c>
      <c r="AU9">
        <v>210</v>
      </c>
      <c r="AV9">
        <v>282</v>
      </c>
      <c r="AW9">
        <v>41</v>
      </c>
      <c r="AX9">
        <v>170</v>
      </c>
      <c r="AY9">
        <v>300</v>
      </c>
      <c r="AZ9">
        <v>179</v>
      </c>
      <c r="BA9">
        <v>132</v>
      </c>
      <c r="BB9">
        <v>216</v>
      </c>
      <c r="BC9">
        <v>175</v>
      </c>
      <c r="BD9">
        <v>9</v>
      </c>
      <c r="BE9">
        <v>484</v>
      </c>
      <c r="BF9">
        <v>2392</v>
      </c>
      <c r="BG9">
        <v>1892</v>
      </c>
      <c r="BH9">
        <v>984</v>
      </c>
      <c r="BI9">
        <v>784</v>
      </c>
      <c r="BJ9">
        <v>483</v>
      </c>
      <c r="BK9">
        <v>446</v>
      </c>
      <c r="BL9">
        <v>107</v>
      </c>
      <c r="BM9">
        <v>548</v>
      </c>
      <c r="BN9">
        <v>939</v>
      </c>
      <c r="BO9">
        <v>1008</v>
      </c>
      <c r="BP9">
        <v>381</v>
      </c>
      <c r="BQ9">
        <v>651</v>
      </c>
      <c r="BR9">
        <v>918</v>
      </c>
      <c r="BS9">
        <v>900</v>
      </c>
      <c r="BT9">
        <v>222</v>
      </c>
      <c r="BU9">
        <v>315</v>
      </c>
      <c r="BV9">
        <v>205</v>
      </c>
      <c r="BW9">
        <v>477</v>
      </c>
      <c r="BX9">
        <v>1998</v>
      </c>
      <c r="BY9">
        <v>2026</v>
      </c>
      <c r="BZ9">
        <v>1751</v>
      </c>
    </row>
    <row r="10" spans="1:78" x14ac:dyDescent="0.25">
      <c r="A10" t="s">
        <v>103</v>
      </c>
      <c r="B10">
        <v>2995</v>
      </c>
      <c r="C10">
        <v>2595</v>
      </c>
      <c r="D10">
        <v>245</v>
      </c>
      <c r="E10">
        <v>154</v>
      </c>
      <c r="F10">
        <v>393</v>
      </c>
      <c r="G10">
        <v>1710</v>
      </c>
      <c r="H10">
        <v>891</v>
      </c>
      <c r="I10">
        <v>860</v>
      </c>
      <c r="J10">
        <v>995</v>
      </c>
      <c r="K10">
        <v>566</v>
      </c>
      <c r="L10">
        <v>573</v>
      </c>
      <c r="M10">
        <v>678</v>
      </c>
      <c r="N10">
        <v>1943</v>
      </c>
      <c r="O10">
        <v>290</v>
      </c>
      <c r="P10">
        <v>84</v>
      </c>
      <c r="Q10">
        <v>443</v>
      </c>
      <c r="R10">
        <v>2551</v>
      </c>
      <c r="S10">
        <v>2181</v>
      </c>
      <c r="T10">
        <v>453</v>
      </c>
      <c r="U10">
        <v>329</v>
      </c>
      <c r="V10">
        <v>2329</v>
      </c>
      <c r="W10">
        <v>279</v>
      </c>
      <c r="X10">
        <v>360</v>
      </c>
      <c r="Y10">
        <v>0</v>
      </c>
      <c r="Z10">
        <v>2995</v>
      </c>
      <c r="AA10">
        <v>2995</v>
      </c>
      <c r="AB10">
        <v>2995</v>
      </c>
      <c r="AC10">
        <v>282</v>
      </c>
      <c r="AD10">
        <v>2545</v>
      </c>
      <c r="AE10">
        <v>153</v>
      </c>
      <c r="AF10">
        <v>2383</v>
      </c>
      <c r="AG10">
        <v>543</v>
      </c>
      <c r="AH10">
        <v>0</v>
      </c>
      <c r="AI10">
        <v>2529</v>
      </c>
      <c r="AJ10">
        <v>178</v>
      </c>
      <c r="AK10">
        <v>247</v>
      </c>
      <c r="AL10">
        <v>1551</v>
      </c>
      <c r="AM10">
        <v>1192</v>
      </c>
      <c r="AN10">
        <v>13</v>
      </c>
      <c r="AO10">
        <v>233</v>
      </c>
      <c r="AP10">
        <v>253</v>
      </c>
      <c r="AQ10">
        <v>333</v>
      </c>
      <c r="AR10">
        <v>190</v>
      </c>
      <c r="AS10">
        <v>163</v>
      </c>
      <c r="AT10">
        <v>303</v>
      </c>
      <c r="AU10">
        <v>208</v>
      </c>
      <c r="AV10">
        <v>286</v>
      </c>
      <c r="AW10">
        <v>51</v>
      </c>
      <c r="AX10">
        <v>192</v>
      </c>
      <c r="AY10">
        <v>297</v>
      </c>
      <c r="AZ10">
        <v>190</v>
      </c>
      <c r="BA10">
        <v>129</v>
      </c>
      <c r="BB10">
        <v>215</v>
      </c>
      <c r="BC10">
        <v>174</v>
      </c>
      <c r="BD10">
        <v>10</v>
      </c>
      <c r="BE10">
        <v>524</v>
      </c>
      <c r="BF10">
        <v>2471</v>
      </c>
      <c r="BG10">
        <v>2011</v>
      </c>
      <c r="BH10">
        <v>983</v>
      </c>
      <c r="BI10">
        <v>895</v>
      </c>
      <c r="BJ10">
        <v>502</v>
      </c>
      <c r="BK10">
        <v>433</v>
      </c>
      <c r="BL10">
        <v>109</v>
      </c>
      <c r="BM10">
        <v>608</v>
      </c>
      <c r="BN10">
        <v>1011</v>
      </c>
      <c r="BO10">
        <v>1017</v>
      </c>
      <c r="BP10">
        <v>357</v>
      </c>
      <c r="BQ10">
        <v>709</v>
      </c>
      <c r="BR10">
        <v>1020</v>
      </c>
      <c r="BS10">
        <v>1002</v>
      </c>
      <c r="BT10">
        <v>232</v>
      </c>
      <c r="BU10">
        <v>349</v>
      </c>
      <c r="BV10">
        <v>209</v>
      </c>
      <c r="BW10">
        <v>531</v>
      </c>
      <c r="BX10">
        <v>2038</v>
      </c>
      <c r="BY10">
        <v>2070</v>
      </c>
      <c r="BZ10">
        <v>1774</v>
      </c>
    </row>
    <row r="11" spans="1:78" x14ac:dyDescent="0.25">
      <c r="A11" t="s">
        <v>104</v>
      </c>
    </row>
    <row r="12" spans="1:78" x14ac:dyDescent="0.25">
      <c r="A12" t="s">
        <v>217</v>
      </c>
      <c r="B12">
        <v>468</v>
      </c>
      <c r="C12">
        <v>417</v>
      </c>
      <c r="D12">
        <v>30</v>
      </c>
      <c r="E12">
        <v>21</v>
      </c>
      <c r="F12">
        <v>52</v>
      </c>
      <c r="G12">
        <v>282</v>
      </c>
      <c r="H12">
        <v>134</v>
      </c>
      <c r="I12">
        <v>168</v>
      </c>
      <c r="J12">
        <v>163</v>
      </c>
      <c r="K12">
        <v>68</v>
      </c>
      <c r="L12">
        <v>69</v>
      </c>
      <c r="M12">
        <v>84</v>
      </c>
      <c r="N12">
        <v>328</v>
      </c>
      <c r="O12">
        <v>45</v>
      </c>
      <c r="P12">
        <v>11</v>
      </c>
      <c r="Q12">
        <v>59</v>
      </c>
      <c r="R12">
        <v>409</v>
      </c>
      <c r="S12">
        <v>359</v>
      </c>
      <c r="T12">
        <v>65</v>
      </c>
      <c r="U12">
        <v>40</v>
      </c>
      <c r="V12">
        <v>407</v>
      </c>
      <c r="W12">
        <v>20</v>
      </c>
      <c r="X12">
        <v>36</v>
      </c>
      <c r="Y12">
        <v>0</v>
      </c>
      <c r="Z12">
        <v>468</v>
      </c>
      <c r="AA12">
        <v>468</v>
      </c>
      <c r="AB12">
        <v>468</v>
      </c>
      <c r="AC12">
        <v>45</v>
      </c>
      <c r="AD12">
        <v>412</v>
      </c>
      <c r="AE12">
        <v>9</v>
      </c>
      <c r="AF12">
        <v>345</v>
      </c>
      <c r="AG12">
        <v>116</v>
      </c>
      <c r="AH12">
        <v>0</v>
      </c>
      <c r="AI12">
        <v>420</v>
      </c>
      <c r="AJ12">
        <v>24</v>
      </c>
      <c r="AK12">
        <v>16</v>
      </c>
      <c r="AL12">
        <v>315</v>
      </c>
      <c r="AM12">
        <v>138</v>
      </c>
      <c r="AN12">
        <v>8</v>
      </c>
      <c r="AO12">
        <v>7</v>
      </c>
      <c r="AP12">
        <v>48</v>
      </c>
      <c r="AQ12">
        <v>58</v>
      </c>
      <c r="AR12">
        <v>32</v>
      </c>
      <c r="AS12">
        <v>15</v>
      </c>
      <c r="AT12">
        <v>43</v>
      </c>
      <c r="AU12">
        <v>32</v>
      </c>
      <c r="AV12">
        <v>31</v>
      </c>
      <c r="AW12">
        <v>9</v>
      </c>
      <c r="AX12">
        <v>21</v>
      </c>
      <c r="AY12">
        <v>41</v>
      </c>
      <c r="AZ12">
        <v>30</v>
      </c>
      <c r="BA12">
        <v>23</v>
      </c>
      <c r="BB12">
        <v>40</v>
      </c>
      <c r="BC12">
        <v>42</v>
      </c>
      <c r="BD12">
        <v>2</v>
      </c>
      <c r="BE12">
        <v>128</v>
      </c>
      <c r="BF12">
        <v>340</v>
      </c>
      <c r="BG12">
        <v>338</v>
      </c>
      <c r="BH12">
        <v>131</v>
      </c>
      <c r="BI12">
        <v>177</v>
      </c>
      <c r="BJ12">
        <v>86</v>
      </c>
      <c r="BK12">
        <v>51</v>
      </c>
      <c r="BL12">
        <v>19</v>
      </c>
      <c r="BM12">
        <v>172</v>
      </c>
      <c r="BN12">
        <v>193</v>
      </c>
      <c r="BO12">
        <v>76</v>
      </c>
      <c r="BP12">
        <v>27</v>
      </c>
      <c r="BQ12">
        <v>184</v>
      </c>
      <c r="BR12">
        <v>253</v>
      </c>
      <c r="BS12">
        <v>261</v>
      </c>
      <c r="BT12">
        <v>37</v>
      </c>
      <c r="BU12">
        <v>105</v>
      </c>
      <c r="BV12">
        <v>37</v>
      </c>
      <c r="BW12">
        <v>150</v>
      </c>
      <c r="BX12">
        <v>341</v>
      </c>
      <c r="BY12">
        <v>373</v>
      </c>
      <c r="BZ12">
        <v>305</v>
      </c>
    </row>
    <row r="13" spans="1:78" x14ac:dyDescent="0.25">
      <c r="B13" s="7">
        <v>0.16</v>
      </c>
      <c r="C13" s="7">
        <v>0.16</v>
      </c>
      <c r="D13" s="7">
        <v>0.12</v>
      </c>
      <c r="E13" s="7">
        <v>0.14000000000000001</v>
      </c>
      <c r="F13" s="7">
        <v>0.13</v>
      </c>
      <c r="G13" s="7">
        <v>0.17</v>
      </c>
      <c r="H13" s="7">
        <v>0.15</v>
      </c>
      <c r="I13" s="7">
        <v>0.2</v>
      </c>
      <c r="J13" s="7">
        <v>0.16</v>
      </c>
      <c r="K13" s="7">
        <v>0.12</v>
      </c>
      <c r="L13" s="7">
        <v>0.12</v>
      </c>
      <c r="M13" s="7">
        <v>0.12</v>
      </c>
      <c r="N13" s="7">
        <v>0.17</v>
      </c>
      <c r="O13" s="7">
        <v>0.15</v>
      </c>
      <c r="P13" s="7">
        <v>0.13</v>
      </c>
      <c r="Q13" s="7">
        <v>0.13</v>
      </c>
      <c r="R13" s="7">
        <v>0.16</v>
      </c>
      <c r="S13" s="7">
        <v>0.16</v>
      </c>
      <c r="T13" s="7">
        <v>0.14000000000000001</v>
      </c>
      <c r="U13" s="7">
        <v>0.12</v>
      </c>
      <c r="V13" s="7">
        <v>0.17</v>
      </c>
      <c r="W13" s="7">
        <v>7.0000000000000007E-2</v>
      </c>
      <c r="X13" s="7">
        <v>0.1</v>
      </c>
      <c r="Y13" t="s">
        <v>108</v>
      </c>
      <c r="Z13" s="7">
        <v>0.16</v>
      </c>
      <c r="AA13" s="7">
        <v>0.16</v>
      </c>
      <c r="AB13" s="7">
        <v>0.16</v>
      </c>
      <c r="AC13" s="7">
        <v>0.16</v>
      </c>
      <c r="AD13" s="7">
        <v>0.16</v>
      </c>
      <c r="AE13" s="7">
        <v>0.06</v>
      </c>
      <c r="AF13" s="7">
        <v>0.14000000000000001</v>
      </c>
      <c r="AG13" s="7">
        <v>0.21</v>
      </c>
      <c r="AH13" t="s">
        <v>108</v>
      </c>
      <c r="AI13" s="7">
        <v>0.17</v>
      </c>
      <c r="AJ13" s="7">
        <v>0.14000000000000001</v>
      </c>
      <c r="AK13" s="7">
        <v>7.0000000000000007E-2</v>
      </c>
      <c r="AL13" s="7">
        <v>0.2</v>
      </c>
      <c r="AM13" s="7">
        <v>0.12</v>
      </c>
      <c r="AN13" s="7">
        <v>0.63</v>
      </c>
      <c r="AO13" s="7">
        <v>0.03</v>
      </c>
      <c r="AP13" s="7">
        <v>0.19</v>
      </c>
      <c r="AQ13" s="7">
        <v>0.18</v>
      </c>
      <c r="AR13" s="7">
        <v>0.17</v>
      </c>
      <c r="AS13" s="7">
        <v>0.09</v>
      </c>
      <c r="AT13" s="7">
        <v>0.14000000000000001</v>
      </c>
      <c r="AU13" s="7">
        <v>0.16</v>
      </c>
      <c r="AV13" s="7">
        <v>0.11</v>
      </c>
      <c r="AW13" s="7">
        <v>0.17</v>
      </c>
      <c r="AX13" s="7">
        <v>0.11</v>
      </c>
      <c r="AY13" s="7">
        <v>0.14000000000000001</v>
      </c>
      <c r="AZ13" s="7">
        <v>0.16</v>
      </c>
      <c r="BA13" s="7">
        <v>0.18</v>
      </c>
      <c r="BB13" s="7">
        <v>0.19</v>
      </c>
      <c r="BC13" s="7">
        <v>0.24</v>
      </c>
      <c r="BD13" s="7">
        <v>0.24</v>
      </c>
      <c r="BE13" s="7">
        <v>0.24</v>
      </c>
      <c r="BF13" s="7">
        <v>0.14000000000000001</v>
      </c>
      <c r="BG13" s="7">
        <v>0.17</v>
      </c>
      <c r="BH13" s="7">
        <v>0.13</v>
      </c>
      <c r="BI13" s="7">
        <v>0.2</v>
      </c>
      <c r="BJ13" s="7">
        <v>0.17</v>
      </c>
      <c r="BK13" s="7">
        <v>0.12</v>
      </c>
      <c r="BL13" s="7">
        <v>0.17</v>
      </c>
      <c r="BM13" s="7">
        <v>0.28000000000000003</v>
      </c>
      <c r="BN13" s="7">
        <v>0.19</v>
      </c>
      <c r="BO13" s="7">
        <v>7.0000000000000007E-2</v>
      </c>
      <c r="BP13" s="7">
        <v>0.08</v>
      </c>
      <c r="BQ13" s="7">
        <v>0.26</v>
      </c>
      <c r="BR13" s="7">
        <v>0.25</v>
      </c>
      <c r="BS13" s="7">
        <v>0.26</v>
      </c>
      <c r="BT13" s="7">
        <v>0.16</v>
      </c>
      <c r="BU13" s="7">
        <v>0.3</v>
      </c>
      <c r="BV13" s="7">
        <v>0.18</v>
      </c>
      <c r="BW13" s="7">
        <v>0.28000000000000003</v>
      </c>
      <c r="BX13" s="7">
        <v>0.17</v>
      </c>
      <c r="BY13" s="7">
        <v>0.18</v>
      </c>
      <c r="BZ13" s="7">
        <v>0.17</v>
      </c>
    </row>
    <row r="14" spans="1:78" x14ac:dyDescent="0.25">
      <c r="A14" t="s">
        <v>218</v>
      </c>
      <c r="B14">
        <v>1240</v>
      </c>
      <c r="C14">
        <v>1076</v>
      </c>
      <c r="D14">
        <v>99</v>
      </c>
      <c r="E14">
        <v>65</v>
      </c>
      <c r="F14">
        <v>187</v>
      </c>
      <c r="G14">
        <v>717</v>
      </c>
      <c r="H14">
        <v>336</v>
      </c>
      <c r="I14">
        <v>368</v>
      </c>
      <c r="J14">
        <v>428</v>
      </c>
      <c r="K14">
        <v>230</v>
      </c>
      <c r="L14">
        <v>213</v>
      </c>
      <c r="M14">
        <v>246</v>
      </c>
      <c r="N14">
        <v>837</v>
      </c>
      <c r="O14">
        <v>123</v>
      </c>
      <c r="P14">
        <v>33</v>
      </c>
      <c r="Q14">
        <v>148</v>
      </c>
      <c r="R14">
        <v>1091</v>
      </c>
      <c r="S14">
        <v>921</v>
      </c>
      <c r="T14">
        <v>191</v>
      </c>
      <c r="U14">
        <v>116</v>
      </c>
      <c r="V14">
        <v>1000</v>
      </c>
      <c r="W14">
        <v>116</v>
      </c>
      <c r="X14">
        <v>114</v>
      </c>
      <c r="Y14">
        <v>0</v>
      </c>
      <c r="Z14">
        <v>1240</v>
      </c>
      <c r="AA14">
        <v>1240</v>
      </c>
      <c r="AB14">
        <v>1240</v>
      </c>
      <c r="AC14">
        <v>118</v>
      </c>
      <c r="AD14">
        <v>1060</v>
      </c>
      <c r="AE14">
        <v>55</v>
      </c>
      <c r="AF14">
        <v>985</v>
      </c>
      <c r="AG14">
        <v>226</v>
      </c>
      <c r="AH14">
        <v>0</v>
      </c>
      <c r="AI14">
        <v>1089</v>
      </c>
      <c r="AJ14">
        <v>63</v>
      </c>
      <c r="AK14">
        <v>77</v>
      </c>
      <c r="AL14">
        <v>735</v>
      </c>
      <c r="AM14">
        <v>443</v>
      </c>
      <c r="AN14">
        <v>1</v>
      </c>
      <c r="AO14">
        <v>58</v>
      </c>
      <c r="AP14">
        <v>117</v>
      </c>
      <c r="AQ14">
        <v>132</v>
      </c>
      <c r="AR14">
        <v>72</v>
      </c>
      <c r="AS14">
        <v>63</v>
      </c>
      <c r="AT14">
        <v>124</v>
      </c>
      <c r="AU14">
        <v>76</v>
      </c>
      <c r="AV14">
        <v>144</v>
      </c>
      <c r="AW14">
        <v>17</v>
      </c>
      <c r="AX14">
        <v>81</v>
      </c>
      <c r="AY14">
        <v>129</v>
      </c>
      <c r="AZ14">
        <v>74</v>
      </c>
      <c r="BA14">
        <v>53</v>
      </c>
      <c r="BB14">
        <v>83</v>
      </c>
      <c r="BC14">
        <v>73</v>
      </c>
      <c r="BD14">
        <v>2</v>
      </c>
      <c r="BE14">
        <v>236</v>
      </c>
      <c r="BF14">
        <v>1004</v>
      </c>
      <c r="BG14">
        <v>870</v>
      </c>
      <c r="BH14">
        <v>369</v>
      </c>
      <c r="BI14">
        <v>430</v>
      </c>
      <c r="BJ14">
        <v>228</v>
      </c>
      <c r="BK14">
        <v>156</v>
      </c>
      <c r="BL14">
        <v>34</v>
      </c>
      <c r="BM14">
        <v>304</v>
      </c>
      <c r="BN14">
        <v>473</v>
      </c>
      <c r="BO14">
        <v>380</v>
      </c>
      <c r="BP14">
        <v>82</v>
      </c>
      <c r="BQ14">
        <v>350</v>
      </c>
      <c r="BR14">
        <v>513</v>
      </c>
      <c r="BS14">
        <v>506</v>
      </c>
      <c r="BT14">
        <v>98</v>
      </c>
      <c r="BU14">
        <v>166</v>
      </c>
      <c r="BV14">
        <v>97</v>
      </c>
      <c r="BW14">
        <v>270</v>
      </c>
      <c r="BX14">
        <v>898</v>
      </c>
      <c r="BY14">
        <v>917</v>
      </c>
      <c r="BZ14">
        <v>783</v>
      </c>
    </row>
    <row r="15" spans="1:78" x14ac:dyDescent="0.25">
      <c r="B15" s="7">
        <v>0.41</v>
      </c>
      <c r="C15" s="7">
        <v>0.41</v>
      </c>
      <c r="D15" s="7">
        <v>0.4</v>
      </c>
      <c r="E15" s="7">
        <v>0.42</v>
      </c>
      <c r="F15" s="7">
        <v>0.48</v>
      </c>
      <c r="G15" s="7">
        <v>0.42</v>
      </c>
      <c r="H15" s="7">
        <v>0.38</v>
      </c>
      <c r="I15" s="7">
        <v>0.43</v>
      </c>
      <c r="J15" s="7">
        <v>0.43</v>
      </c>
      <c r="K15" s="7">
        <v>0.41</v>
      </c>
      <c r="L15" s="7">
        <v>0.37</v>
      </c>
      <c r="M15" s="7">
        <v>0.36</v>
      </c>
      <c r="N15" s="7">
        <v>0.43</v>
      </c>
      <c r="O15" s="7">
        <v>0.42</v>
      </c>
      <c r="P15" s="7">
        <v>0.4</v>
      </c>
      <c r="Q15" s="7">
        <v>0.33</v>
      </c>
      <c r="R15" s="7">
        <v>0.43</v>
      </c>
      <c r="S15" s="7">
        <v>0.42</v>
      </c>
      <c r="T15" s="7">
        <v>0.42</v>
      </c>
      <c r="U15" s="7">
        <v>0.35</v>
      </c>
      <c r="V15" s="7">
        <v>0.43</v>
      </c>
      <c r="W15" s="7">
        <v>0.42</v>
      </c>
      <c r="X15" s="7">
        <v>0.32</v>
      </c>
      <c r="Y15" t="s">
        <v>108</v>
      </c>
      <c r="Z15" s="7">
        <v>0.41</v>
      </c>
      <c r="AA15" s="7">
        <v>0.41</v>
      </c>
      <c r="AB15" s="7">
        <v>0.41</v>
      </c>
      <c r="AC15" s="7">
        <v>0.42</v>
      </c>
      <c r="AD15" s="7">
        <v>0.42</v>
      </c>
      <c r="AE15" s="7">
        <v>0.36</v>
      </c>
      <c r="AF15" s="7">
        <v>0.41</v>
      </c>
      <c r="AG15" s="7">
        <v>0.42</v>
      </c>
      <c r="AH15" t="s">
        <v>108</v>
      </c>
      <c r="AI15" s="7">
        <v>0.43</v>
      </c>
      <c r="AJ15" s="7">
        <v>0.35</v>
      </c>
      <c r="AK15" s="7">
        <v>0.31</v>
      </c>
      <c r="AL15" s="7">
        <v>0.47</v>
      </c>
      <c r="AM15" s="7">
        <v>0.37</v>
      </c>
      <c r="AN15" s="7">
        <v>7.0000000000000007E-2</v>
      </c>
      <c r="AO15" s="7">
        <v>0.25</v>
      </c>
      <c r="AP15" s="7">
        <v>0.46</v>
      </c>
      <c r="AQ15" s="7">
        <v>0.4</v>
      </c>
      <c r="AR15" s="7">
        <v>0.38</v>
      </c>
      <c r="AS15" s="7">
        <v>0.39</v>
      </c>
      <c r="AT15" s="7">
        <v>0.41</v>
      </c>
      <c r="AU15" s="7">
        <v>0.36</v>
      </c>
      <c r="AV15" s="7">
        <v>0.5</v>
      </c>
      <c r="AW15" s="7">
        <v>0.34</v>
      </c>
      <c r="AX15" s="7">
        <v>0.42</v>
      </c>
      <c r="AY15" s="7">
        <v>0.43</v>
      </c>
      <c r="AZ15" s="7">
        <v>0.39</v>
      </c>
      <c r="BA15" s="7">
        <v>0.41</v>
      </c>
      <c r="BB15" s="7">
        <v>0.39</v>
      </c>
      <c r="BC15" s="7">
        <v>0.42</v>
      </c>
      <c r="BD15" s="7">
        <v>0.19</v>
      </c>
      <c r="BE15" s="7">
        <v>0.45</v>
      </c>
      <c r="BF15" s="7">
        <v>0.41</v>
      </c>
      <c r="BG15" s="7">
        <v>0.43</v>
      </c>
      <c r="BH15" s="7">
        <v>0.38</v>
      </c>
      <c r="BI15" s="7">
        <v>0.48</v>
      </c>
      <c r="BJ15" s="7">
        <v>0.46</v>
      </c>
      <c r="BK15" s="7">
        <v>0.36</v>
      </c>
      <c r="BL15" s="7">
        <v>0.31</v>
      </c>
      <c r="BM15" s="7">
        <v>0.5</v>
      </c>
      <c r="BN15" s="7">
        <v>0.47</v>
      </c>
      <c r="BO15" s="7">
        <v>0.37</v>
      </c>
      <c r="BP15" s="7">
        <v>0.23</v>
      </c>
      <c r="BQ15" s="7">
        <v>0.49</v>
      </c>
      <c r="BR15" s="7">
        <v>0.5</v>
      </c>
      <c r="BS15" s="7">
        <v>0.51</v>
      </c>
      <c r="BT15" s="7">
        <v>0.42</v>
      </c>
      <c r="BU15" s="7">
        <v>0.48</v>
      </c>
      <c r="BV15" s="7">
        <v>0.46</v>
      </c>
      <c r="BW15" s="7">
        <v>0.51</v>
      </c>
      <c r="BX15" s="7">
        <v>0.44</v>
      </c>
      <c r="BY15" s="7">
        <v>0.44</v>
      </c>
      <c r="BZ15" s="7">
        <v>0.44</v>
      </c>
    </row>
    <row r="16" spans="1:78" x14ac:dyDescent="0.25">
      <c r="A16" t="s">
        <v>219</v>
      </c>
      <c r="B16">
        <v>771</v>
      </c>
      <c r="C16">
        <v>677</v>
      </c>
      <c r="D16">
        <v>64</v>
      </c>
      <c r="E16">
        <v>30</v>
      </c>
      <c r="F16">
        <v>101</v>
      </c>
      <c r="G16">
        <v>440</v>
      </c>
      <c r="H16">
        <v>230</v>
      </c>
      <c r="I16">
        <v>206</v>
      </c>
      <c r="J16">
        <v>249</v>
      </c>
      <c r="K16">
        <v>151</v>
      </c>
      <c r="L16">
        <v>166</v>
      </c>
      <c r="M16">
        <v>200</v>
      </c>
      <c r="N16">
        <v>492</v>
      </c>
      <c r="O16">
        <v>60</v>
      </c>
      <c r="P16">
        <v>20</v>
      </c>
      <c r="Q16">
        <v>118</v>
      </c>
      <c r="R16">
        <v>653</v>
      </c>
      <c r="S16">
        <v>555</v>
      </c>
      <c r="T16">
        <v>120</v>
      </c>
      <c r="U16">
        <v>88</v>
      </c>
      <c r="V16">
        <v>594</v>
      </c>
      <c r="W16">
        <v>82</v>
      </c>
      <c r="X16">
        <v>92</v>
      </c>
      <c r="Y16">
        <v>0</v>
      </c>
      <c r="Z16">
        <v>771</v>
      </c>
      <c r="AA16">
        <v>771</v>
      </c>
      <c r="AB16">
        <v>771</v>
      </c>
      <c r="AC16">
        <v>82</v>
      </c>
      <c r="AD16">
        <v>643</v>
      </c>
      <c r="AE16">
        <v>43</v>
      </c>
      <c r="AF16">
        <v>614</v>
      </c>
      <c r="AG16">
        <v>138</v>
      </c>
      <c r="AH16">
        <v>0</v>
      </c>
      <c r="AI16">
        <v>628</v>
      </c>
      <c r="AJ16">
        <v>53</v>
      </c>
      <c r="AK16">
        <v>79</v>
      </c>
      <c r="AL16">
        <v>336</v>
      </c>
      <c r="AM16">
        <v>355</v>
      </c>
      <c r="AN16">
        <v>2</v>
      </c>
      <c r="AO16">
        <v>75</v>
      </c>
      <c r="AP16">
        <v>74</v>
      </c>
      <c r="AQ16">
        <v>93</v>
      </c>
      <c r="AR16">
        <v>51</v>
      </c>
      <c r="AS16">
        <v>44</v>
      </c>
      <c r="AT16">
        <v>81</v>
      </c>
      <c r="AU16">
        <v>52</v>
      </c>
      <c r="AV16">
        <v>70</v>
      </c>
      <c r="AW16">
        <v>10</v>
      </c>
      <c r="AX16">
        <v>53</v>
      </c>
      <c r="AY16">
        <v>74</v>
      </c>
      <c r="AZ16">
        <v>55</v>
      </c>
      <c r="BA16">
        <v>28</v>
      </c>
      <c r="BB16">
        <v>50</v>
      </c>
      <c r="BC16">
        <v>35</v>
      </c>
      <c r="BD16">
        <v>3</v>
      </c>
      <c r="BE16">
        <v>113</v>
      </c>
      <c r="BF16">
        <v>658</v>
      </c>
      <c r="BG16">
        <v>526</v>
      </c>
      <c r="BH16">
        <v>245</v>
      </c>
      <c r="BI16">
        <v>205</v>
      </c>
      <c r="BJ16">
        <v>118</v>
      </c>
      <c r="BK16">
        <v>141</v>
      </c>
      <c r="BL16">
        <v>37</v>
      </c>
      <c r="BM16">
        <v>108</v>
      </c>
      <c r="BN16">
        <v>239</v>
      </c>
      <c r="BO16">
        <v>324</v>
      </c>
      <c r="BP16">
        <v>99</v>
      </c>
      <c r="BQ16">
        <v>132</v>
      </c>
      <c r="BR16">
        <v>187</v>
      </c>
      <c r="BS16">
        <v>174</v>
      </c>
      <c r="BT16">
        <v>71</v>
      </c>
      <c r="BU16">
        <v>55</v>
      </c>
      <c r="BV16">
        <v>56</v>
      </c>
      <c r="BW16">
        <v>84</v>
      </c>
      <c r="BX16">
        <v>479</v>
      </c>
      <c r="BY16">
        <v>482</v>
      </c>
      <c r="BZ16">
        <v>409</v>
      </c>
    </row>
    <row r="17" spans="1:78" x14ac:dyDescent="0.25">
      <c r="B17" s="7">
        <v>0.26</v>
      </c>
      <c r="C17" s="7">
        <v>0.26</v>
      </c>
      <c r="D17" s="7">
        <v>0.26</v>
      </c>
      <c r="E17" s="7">
        <v>0.2</v>
      </c>
      <c r="F17" s="7">
        <v>0.26</v>
      </c>
      <c r="G17" s="7">
        <v>0.26</v>
      </c>
      <c r="H17" s="7">
        <v>0.26</v>
      </c>
      <c r="I17" s="7">
        <v>0.24</v>
      </c>
      <c r="J17" s="7">
        <v>0.25</v>
      </c>
      <c r="K17" s="7">
        <v>0.27</v>
      </c>
      <c r="L17" s="7">
        <v>0.28999999999999998</v>
      </c>
      <c r="M17" s="7">
        <v>0.3</v>
      </c>
      <c r="N17" s="7">
        <v>0.25</v>
      </c>
      <c r="O17" s="7">
        <v>0.21</v>
      </c>
      <c r="P17" s="7">
        <v>0.23</v>
      </c>
      <c r="Q17" s="7">
        <v>0.27</v>
      </c>
      <c r="R17" s="7">
        <v>0.26</v>
      </c>
      <c r="S17" s="7">
        <v>0.25</v>
      </c>
      <c r="T17" s="7">
        <v>0.26</v>
      </c>
      <c r="U17" s="7">
        <v>0.27</v>
      </c>
      <c r="V17" s="7">
        <v>0.25</v>
      </c>
      <c r="W17" s="7">
        <v>0.28999999999999998</v>
      </c>
      <c r="X17" s="7">
        <v>0.26</v>
      </c>
      <c r="Y17" t="s">
        <v>108</v>
      </c>
      <c r="Z17" s="7">
        <v>0.26</v>
      </c>
      <c r="AA17" s="7">
        <v>0.26</v>
      </c>
      <c r="AB17" s="7">
        <v>0.26</v>
      </c>
      <c r="AC17" s="7">
        <v>0.28999999999999998</v>
      </c>
      <c r="AD17" s="7">
        <v>0.25</v>
      </c>
      <c r="AE17" s="7">
        <v>0.28000000000000003</v>
      </c>
      <c r="AF17" s="7">
        <v>0.26</v>
      </c>
      <c r="AG17" s="7">
        <v>0.25</v>
      </c>
      <c r="AH17" t="s">
        <v>108</v>
      </c>
      <c r="AI17" s="7">
        <v>0.25</v>
      </c>
      <c r="AJ17" s="7">
        <v>0.3</v>
      </c>
      <c r="AK17" s="7">
        <v>0.32</v>
      </c>
      <c r="AL17" s="7">
        <v>0.22</v>
      </c>
      <c r="AM17" s="7">
        <v>0.3</v>
      </c>
      <c r="AN17" s="7">
        <v>0.19</v>
      </c>
      <c r="AO17" s="7">
        <v>0.32</v>
      </c>
      <c r="AP17" s="7">
        <v>0.28999999999999998</v>
      </c>
      <c r="AQ17" s="7">
        <v>0.28000000000000003</v>
      </c>
      <c r="AR17" s="7">
        <v>0.27</v>
      </c>
      <c r="AS17" s="7">
        <v>0.27</v>
      </c>
      <c r="AT17" s="7">
        <v>0.27</v>
      </c>
      <c r="AU17" s="7">
        <v>0.25</v>
      </c>
      <c r="AV17" s="7">
        <v>0.24</v>
      </c>
      <c r="AW17" s="7">
        <v>0.2</v>
      </c>
      <c r="AX17" s="7">
        <v>0.27</v>
      </c>
      <c r="AY17" s="7">
        <v>0.25</v>
      </c>
      <c r="AZ17" s="7">
        <v>0.28999999999999998</v>
      </c>
      <c r="BA17" s="7">
        <v>0.22</v>
      </c>
      <c r="BB17" s="7">
        <v>0.23</v>
      </c>
      <c r="BC17" s="7">
        <v>0.2</v>
      </c>
      <c r="BD17" s="7">
        <v>0.34</v>
      </c>
      <c r="BE17" s="7">
        <v>0.22</v>
      </c>
      <c r="BF17" s="7">
        <v>0.27</v>
      </c>
      <c r="BG17" s="7">
        <v>0.26</v>
      </c>
      <c r="BH17" s="7">
        <v>0.25</v>
      </c>
      <c r="BI17" s="7">
        <v>0.23</v>
      </c>
      <c r="BJ17" s="7">
        <v>0.24</v>
      </c>
      <c r="BK17" s="7">
        <v>0.32</v>
      </c>
      <c r="BL17" s="7">
        <v>0.34</v>
      </c>
      <c r="BM17" s="7">
        <v>0.18</v>
      </c>
      <c r="BN17" s="7">
        <v>0.24</v>
      </c>
      <c r="BO17" s="7">
        <v>0.32</v>
      </c>
      <c r="BP17" s="7">
        <v>0.28000000000000003</v>
      </c>
      <c r="BQ17" s="7">
        <v>0.19</v>
      </c>
      <c r="BR17" s="7">
        <v>0.18</v>
      </c>
      <c r="BS17" s="7">
        <v>0.17</v>
      </c>
      <c r="BT17" s="7">
        <v>0.31</v>
      </c>
      <c r="BU17" s="7">
        <v>0.16</v>
      </c>
      <c r="BV17" s="7">
        <v>0.27</v>
      </c>
      <c r="BW17" s="7">
        <v>0.16</v>
      </c>
      <c r="BX17" s="7">
        <v>0.23</v>
      </c>
      <c r="BY17" s="7">
        <v>0.23</v>
      </c>
      <c r="BZ17" s="7">
        <v>0.23</v>
      </c>
    </row>
    <row r="18" spans="1:78" x14ac:dyDescent="0.25">
      <c r="A18" t="s">
        <v>220</v>
      </c>
      <c r="B18">
        <v>474</v>
      </c>
      <c r="C18">
        <v>393</v>
      </c>
      <c r="D18">
        <v>48</v>
      </c>
      <c r="E18">
        <v>33</v>
      </c>
      <c r="F18">
        <v>50</v>
      </c>
      <c r="G18">
        <v>253</v>
      </c>
      <c r="H18">
        <v>171</v>
      </c>
      <c r="I18">
        <v>105</v>
      </c>
      <c r="J18">
        <v>143</v>
      </c>
      <c r="K18">
        <v>115</v>
      </c>
      <c r="L18">
        <v>111</v>
      </c>
      <c r="M18">
        <v>139</v>
      </c>
      <c r="N18">
        <v>271</v>
      </c>
      <c r="O18">
        <v>50</v>
      </c>
      <c r="P18">
        <v>14</v>
      </c>
      <c r="Q18">
        <v>106</v>
      </c>
      <c r="R18">
        <v>368</v>
      </c>
      <c r="S18">
        <v>324</v>
      </c>
      <c r="T18">
        <v>67</v>
      </c>
      <c r="U18">
        <v>76</v>
      </c>
      <c r="V18">
        <v>306</v>
      </c>
      <c r="W18">
        <v>55</v>
      </c>
      <c r="X18">
        <v>108</v>
      </c>
      <c r="Y18">
        <v>0</v>
      </c>
      <c r="Z18">
        <v>474</v>
      </c>
      <c r="AA18">
        <v>474</v>
      </c>
      <c r="AB18">
        <v>474</v>
      </c>
      <c r="AC18">
        <v>35</v>
      </c>
      <c r="AD18">
        <v>404</v>
      </c>
      <c r="AE18">
        <v>32</v>
      </c>
      <c r="AF18">
        <v>399</v>
      </c>
      <c r="AG18">
        <v>61</v>
      </c>
      <c r="AH18">
        <v>0</v>
      </c>
      <c r="AI18">
        <v>358</v>
      </c>
      <c r="AJ18">
        <v>37</v>
      </c>
      <c r="AK18">
        <v>70</v>
      </c>
      <c r="AL18">
        <v>153</v>
      </c>
      <c r="AM18">
        <v>243</v>
      </c>
      <c r="AN18">
        <v>1</v>
      </c>
      <c r="AO18">
        <v>77</v>
      </c>
      <c r="AP18">
        <v>11</v>
      </c>
      <c r="AQ18">
        <v>47</v>
      </c>
      <c r="AR18">
        <v>31</v>
      </c>
      <c r="AS18">
        <v>39</v>
      </c>
      <c r="AT18">
        <v>52</v>
      </c>
      <c r="AU18">
        <v>48</v>
      </c>
      <c r="AV18">
        <v>36</v>
      </c>
      <c r="AW18">
        <v>12</v>
      </c>
      <c r="AX18">
        <v>35</v>
      </c>
      <c r="AY18">
        <v>45</v>
      </c>
      <c r="AZ18">
        <v>30</v>
      </c>
      <c r="BA18">
        <v>21</v>
      </c>
      <c r="BB18">
        <v>42</v>
      </c>
      <c r="BC18">
        <v>23</v>
      </c>
      <c r="BD18">
        <v>2</v>
      </c>
      <c r="BE18">
        <v>45</v>
      </c>
      <c r="BF18">
        <v>429</v>
      </c>
      <c r="BG18">
        <v>259</v>
      </c>
      <c r="BH18">
        <v>215</v>
      </c>
      <c r="BI18">
        <v>77</v>
      </c>
      <c r="BJ18">
        <v>65</v>
      </c>
      <c r="BK18">
        <v>80</v>
      </c>
      <c r="BL18">
        <v>17</v>
      </c>
      <c r="BM18">
        <v>21</v>
      </c>
      <c r="BN18">
        <v>97</v>
      </c>
      <c r="BO18">
        <v>227</v>
      </c>
      <c r="BP18">
        <v>129</v>
      </c>
      <c r="BQ18">
        <v>37</v>
      </c>
      <c r="BR18">
        <v>60</v>
      </c>
      <c r="BS18">
        <v>53</v>
      </c>
      <c r="BT18">
        <v>24</v>
      </c>
      <c r="BU18">
        <v>23</v>
      </c>
      <c r="BV18">
        <v>20</v>
      </c>
      <c r="BW18">
        <v>21</v>
      </c>
      <c r="BX18">
        <v>302</v>
      </c>
      <c r="BY18">
        <v>279</v>
      </c>
      <c r="BZ18">
        <v>260</v>
      </c>
    </row>
    <row r="19" spans="1:78" x14ac:dyDescent="0.25">
      <c r="B19" s="7">
        <v>0.16</v>
      </c>
      <c r="C19" s="7">
        <v>0.15</v>
      </c>
      <c r="D19" s="7">
        <v>0.19</v>
      </c>
      <c r="E19" s="7">
        <v>0.21</v>
      </c>
      <c r="F19" s="7">
        <v>0.13</v>
      </c>
      <c r="G19" s="7">
        <v>0.15</v>
      </c>
      <c r="H19" s="7">
        <v>0.19</v>
      </c>
      <c r="I19" s="7">
        <v>0.12</v>
      </c>
      <c r="J19" s="7">
        <v>0.14000000000000001</v>
      </c>
      <c r="K19" s="7">
        <v>0.2</v>
      </c>
      <c r="L19" s="7">
        <v>0.19</v>
      </c>
      <c r="M19" s="7">
        <v>0.2</v>
      </c>
      <c r="N19" s="7">
        <v>0.14000000000000001</v>
      </c>
      <c r="O19" s="7">
        <v>0.17</v>
      </c>
      <c r="P19" s="7">
        <v>0.16</v>
      </c>
      <c r="Q19" s="7">
        <v>0.24</v>
      </c>
      <c r="R19" s="7">
        <v>0.14000000000000001</v>
      </c>
      <c r="S19" s="7">
        <v>0.15</v>
      </c>
      <c r="T19" s="7">
        <v>0.15</v>
      </c>
      <c r="U19" s="7">
        <v>0.23</v>
      </c>
      <c r="V19" s="7">
        <v>0.13</v>
      </c>
      <c r="W19" s="7">
        <v>0.2</v>
      </c>
      <c r="X19" s="7">
        <v>0.3</v>
      </c>
      <c r="Y19" t="s">
        <v>108</v>
      </c>
      <c r="Z19" s="7">
        <v>0.16</v>
      </c>
      <c r="AA19" s="7">
        <v>0.16</v>
      </c>
      <c r="AB19" s="7">
        <v>0.16</v>
      </c>
      <c r="AC19" s="7">
        <v>0.13</v>
      </c>
      <c r="AD19" s="7">
        <v>0.16</v>
      </c>
      <c r="AE19" s="7">
        <v>0.21</v>
      </c>
      <c r="AF19" s="7">
        <v>0.17</v>
      </c>
      <c r="AG19" s="7">
        <v>0.11</v>
      </c>
      <c r="AH19" t="s">
        <v>108</v>
      </c>
      <c r="AI19" s="7">
        <v>0.14000000000000001</v>
      </c>
      <c r="AJ19" s="7">
        <v>0.21</v>
      </c>
      <c r="AK19" s="7">
        <v>0.28000000000000003</v>
      </c>
      <c r="AL19" s="7">
        <v>0.1</v>
      </c>
      <c r="AM19" s="7">
        <v>0.2</v>
      </c>
      <c r="AN19" s="7">
        <v>0.1</v>
      </c>
      <c r="AO19" s="7">
        <v>0.33</v>
      </c>
      <c r="AP19" s="7">
        <v>0.04</v>
      </c>
      <c r="AQ19" s="7">
        <v>0.14000000000000001</v>
      </c>
      <c r="AR19" s="7">
        <v>0.16</v>
      </c>
      <c r="AS19" s="7">
        <v>0.24</v>
      </c>
      <c r="AT19" s="7">
        <v>0.17</v>
      </c>
      <c r="AU19" s="7">
        <v>0.23</v>
      </c>
      <c r="AV19" s="7">
        <v>0.13</v>
      </c>
      <c r="AW19" s="7">
        <v>0.24</v>
      </c>
      <c r="AX19" s="7">
        <v>0.18</v>
      </c>
      <c r="AY19" s="7">
        <v>0.15</v>
      </c>
      <c r="AZ19" s="7">
        <v>0.16</v>
      </c>
      <c r="BA19" s="7">
        <v>0.16</v>
      </c>
      <c r="BB19" s="7">
        <v>0.2</v>
      </c>
      <c r="BC19" s="7">
        <v>0.13</v>
      </c>
      <c r="BD19" s="7">
        <v>0.23</v>
      </c>
      <c r="BE19" s="7">
        <v>0.09</v>
      </c>
      <c r="BF19" s="7">
        <v>0.17</v>
      </c>
      <c r="BG19" s="7">
        <v>0.13</v>
      </c>
      <c r="BH19" s="7">
        <v>0.22</v>
      </c>
      <c r="BI19" s="7">
        <v>0.09</v>
      </c>
      <c r="BJ19" s="7">
        <v>0.13</v>
      </c>
      <c r="BK19" s="7">
        <v>0.18</v>
      </c>
      <c r="BL19" s="7">
        <v>0.16</v>
      </c>
      <c r="BM19" s="7">
        <v>0.03</v>
      </c>
      <c r="BN19" s="7">
        <v>0.1</v>
      </c>
      <c r="BO19" s="7">
        <v>0.22</v>
      </c>
      <c r="BP19" s="7">
        <v>0.36</v>
      </c>
      <c r="BQ19" s="7">
        <v>0.05</v>
      </c>
      <c r="BR19" s="7">
        <v>0.06</v>
      </c>
      <c r="BS19" s="7">
        <v>0.05</v>
      </c>
      <c r="BT19" s="7">
        <v>0.1</v>
      </c>
      <c r="BU19" s="7">
        <v>7.0000000000000007E-2</v>
      </c>
      <c r="BV19" s="7">
        <v>0.09</v>
      </c>
      <c r="BW19" s="7">
        <v>0.04</v>
      </c>
      <c r="BX19" s="7">
        <v>0.15</v>
      </c>
      <c r="BY19" s="7">
        <v>0.13</v>
      </c>
      <c r="BZ19" s="7">
        <v>0.15</v>
      </c>
    </row>
    <row r="20" spans="1:78" x14ac:dyDescent="0.25">
      <c r="A20" t="s">
        <v>166</v>
      </c>
    </row>
    <row r="21" spans="1:78" x14ac:dyDescent="0.25">
      <c r="A21" t="s">
        <v>104</v>
      </c>
    </row>
    <row r="22" spans="1:78" x14ac:dyDescent="0.25">
      <c r="A22" t="s">
        <v>221</v>
      </c>
      <c r="B22">
        <v>1708</v>
      </c>
      <c r="C22">
        <v>1493</v>
      </c>
      <c r="D22">
        <v>129</v>
      </c>
      <c r="E22">
        <v>86</v>
      </c>
      <c r="F22">
        <v>239</v>
      </c>
      <c r="G22">
        <v>999</v>
      </c>
      <c r="H22">
        <v>470</v>
      </c>
      <c r="I22">
        <v>536</v>
      </c>
      <c r="J22">
        <v>591</v>
      </c>
      <c r="K22">
        <v>299</v>
      </c>
      <c r="L22">
        <v>282</v>
      </c>
      <c r="M22">
        <v>330</v>
      </c>
      <c r="N22">
        <v>1165</v>
      </c>
      <c r="O22">
        <v>168</v>
      </c>
      <c r="P22">
        <v>44</v>
      </c>
      <c r="Q22">
        <v>207</v>
      </c>
      <c r="R22">
        <v>1501</v>
      </c>
      <c r="S22">
        <v>1280</v>
      </c>
      <c r="T22">
        <v>256</v>
      </c>
      <c r="U22">
        <v>156</v>
      </c>
      <c r="V22">
        <v>1407</v>
      </c>
      <c r="W22">
        <v>136</v>
      </c>
      <c r="X22">
        <v>150</v>
      </c>
      <c r="Y22">
        <v>0</v>
      </c>
      <c r="Z22">
        <v>1708</v>
      </c>
      <c r="AA22">
        <v>1708</v>
      </c>
      <c r="AB22">
        <v>1708</v>
      </c>
      <c r="AC22">
        <v>163</v>
      </c>
      <c r="AD22">
        <v>1472</v>
      </c>
      <c r="AE22">
        <v>64</v>
      </c>
      <c r="AF22">
        <v>1330</v>
      </c>
      <c r="AG22">
        <v>342</v>
      </c>
      <c r="AH22">
        <v>0</v>
      </c>
      <c r="AI22">
        <v>1509</v>
      </c>
      <c r="AJ22">
        <v>87</v>
      </c>
      <c r="AK22">
        <v>93</v>
      </c>
      <c r="AL22">
        <v>1050</v>
      </c>
      <c r="AM22">
        <v>581</v>
      </c>
      <c r="AN22">
        <v>9</v>
      </c>
      <c r="AO22">
        <v>65</v>
      </c>
      <c r="AP22">
        <v>164</v>
      </c>
      <c r="AQ22">
        <v>191</v>
      </c>
      <c r="AR22">
        <v>104</v>
      </c>
      <c r="AS22">
        <v>78</v>
      </c>
      <c r="AT22">
        <v>167</v>
      </c>
      <c r="AU22">
        <v>108</v>
      </c>
      <c r="AV22">
        <v>175</v>
      </c>
      <c r="AW22">
        <v>26</v>
      </c>
      <c r="AX22">
        <v>102</v>
      </c>
      <c r="AY22">
        <v>170</v>
      </c>
      <c r="AZ22">
        <v>104</v>
      </c>
      <c r="BA22">
        <v>77</v>
      </c>
      <c r="BB22">
        <v>123</v>
      </c>
      <c r="BC22">
        <v>115</v>
      </c>
      <c r="BD22">
        <v>4</v>
      </c>
      <c r="BE22">
        <v>364</v>
      </c>
      <c r="BF22">
        <v>1344</v>
      </c>
      <c r="BG22">
        <v>1208</v>
      </c>
      <c r="BH22">
        <v>500</v>
      </c>
      <c r="BI22">
        <v>607</v>
      </c>
      <c r="BJ22">
        <v>315</v>
      </c>
      <c r="BK22">
        <v>207</v>
      </c>
      <c r="BL22">
        <v>53</v>
      </c>
      <c r="BM22">
        <v>476</v>
      </c>
      <c r="BN22">
        <v>666</v>
      </c>
      <c r="BO22">
        <v>456</v>
      </c>
      <c r="BP22">
        <v>110</v>
      </c>
      <c r="BQ22">
        <v>534</v>
      </c>
      <c r="BR22">
        <v>766</v>
      </c>
      <c r="BS22">
        <v>767</v>
      </c>
      <c r="BT22">
        <v>135</v>
      </c>
      <c r="BU22">
        <v>271</v>
      </c>
      <c r="BV22">
        <v>133</v>
      </c>
      <c r="BW22">
        <v>420</v>
      </c>
      <c r="BX22">
        <v>1240</v>
      </c>
      <c r="BY22">
        <v>1290</v>
      </c>
      <c r="BZ22">
        <v>1088</v>
      </c>
    </row>
    <row r="23" spans="1:78" x14ac:dyDescent="0.25">
      <c r="B23" s="7">
        <v>0.56999999999999995</v>
      </c>
      <c r="C23" s="7">
        <v>0.57999999999999996</v>
      </c>
      <c r="D23" s="7">
        <v>0.53</v>
      </c>
      <c r="E23" s="7">
        <v>0.56000000000000005</v>
      </c>
      <c r="F23" s="7">
        <v>0.61</v>
      </c>
      <c r="G23" s="7">
        <v>0.57999999999999996</v>
      </c>
      <c r="H23" s="7">
        <v>0.53</v>
      </c>
      <c r="I23" s="7">
        <v>0.62</v>
      </c>
      <c r="J23" s="7">
        <v>0.59</v>
      </c>
      <c r="K23" s="7">
        <v>0.53</v>
      </c>
      <c r="L23" s="7">
        <v>0.49</v>
      </c>
      <c r="M23" s="7">
        <v>0.49</v>
      </c>
      <c r="N23" s="7">
        <v>0.6</v>
      </c>
      <c r="O23" s="7">
        <v>0.57999999999999996</v>
      </c>
      <c r="P23" s="7">
        <v>0.53</v>
      </c>
      <c r="Q23" s="7">
        <v>0.47</v>
      </c>
      <c r="R23" s="7">
        <v>0.59</v>
      </c>
      <c r="S23" s="7">
        <v>0.59</v>
      </c>
      <c r="T23" s="7">
        <v>0.56000000000000005</v>
      </c>
      <c r="U23" s="7">
        <v>0.47</v>
      </c>
      <c r="V23" s="7">
        <v>0.6</v>
      </c>
      <c r="W23" s="7">
        <v>0.49</v>
      </c>
      <c r="X23" s="7">
        <v>0.42</v>
      </c>
      <c r="Y23" t="s">
        <v>108</v>
      </c>
      <c r="Z23" s="7">
        <v>0.56999999999999995</v>
      </c>
      <c r="AA23" s="7">
        <v>0.56999999999999995</v>
      </c>
      <c r="AB23" s="7">
        <v>0.56999999999999995</v>
      </c>
      <c r="AC23" s="7">
        <v>0.57999999999999996</v>
      </c>
      <c r="AD23" s="7">
        <v>0.57999999999999996</v>
      </c>
      <c r="AE23" s="7">
        <v>0.42</v>
      </c>
      <c r="AF23" s="7">
        <v>0.56000000000000005</v>
      </c>
      <c r="AG23" s="7">
        <v>0.63</v>
      </c>
      <c r="AH23" t="s">
        <v>108</v>
      </c>
      <c r="AI23" s="7">
        <v>0.6</v>
      </c>
      <c r="AJ23" s="7">
        <v>0.49</v>
      </c>
      <c r="AK23" s="7">
        <v>0.38</v>
      </c>
      <c r="AL23" s="7">
        <v>0.68</v>
      </c>
      <c r="AM23" s="7">
        <v>0.49</v>
      </c>
      <c r="AN23" s="7">
        <v>0.7</v>
      </c>
      <c r="AO23" s="7">
        <v>0.28000000000000003</v>
      </c>
      <c r="AP23" s="7">
        <v>0.65</v>
      </c>
      <c r="AQ23" s="7">
        <v>0.56999999999999995</v>
      </c>
      <c r="AR23" s="7">
        <v>0.55000000000000004</v>
      </c>
      <c r="AS23" s="7">
        <v>0.48</v>
      </c>
      <c r="AT23" s="7">
        <v>0.55000000000000004</v>
      </c>
      <c r="AU23" s="7">
        <v>0.52</v>
      </c>
      <c r="AV23" s="7">
        <v>0.61</v>
      </c>
      <c r="AW23" s="7">
        <v>0.52</v>
      </c>
      <c r="AX23" s="7">
        <v>0.53</v>
      </c>
      <c r="AY23" s="7">
        <v>0.56999999999999995</v>
      </c>
      <c r="AZ23" s="7">
        <v>0.54</v>
      </c>
      <c r="BA23" s="7">
        <v>0.59</v>
      </c>
      <c r="BB23" s="7">
        <v>0.56999999999999995</v>
      </c>
      <c r="BC23" s="7">
        <v>0.66</v>
      </c>
      <c r="BD23" s="7">
        <v>0.43</v>
      </c>
      <c r="BE23" s="7">
        <v>0.7</v>
      </c>
      <c r="BF23" s="7">
        <v>0.54</v>
      </c>
      <c r="BG23" s="7">
        <v>0.6</v>
      </c>
      <c r="BH23" s="7">
        <v>0.51</v>
      </c>
      <c r="BI23" s="7">
        <v>0.68</v>
      </c>
      <c r="BJ23" s="7">
        <v>0.63</v>
      </c>
      <c r="BK23" s="7">
        <v>0.48</v>
      </c>
      <c r="BL23" s="7">
        <v>0.48</v>
      </c>
      <c r="BM23" s="7">
        <v>0.78</v>
      </c>
      <c r="BN23" s="7">
        <v>0.66</v>
      </c>
      <c r="BO23" s="7">
        <v>0.45</v>
      </c>
      <c r="BP23" s="7">
        <v>0.31</v>
      </c>
      <c r="BQ23" s="7">
        <v>0.75</v>
      </c>
      <c r="BR23" s="7">
        <v>0.75</v>
      </c>
      <c r="BS23" s="7">
        <v>0.77</v>
      </c>
      <c r="BT23" s="7">
        <v>0.57999999999999996</v>
      </c>
      <c r="BU23" s="7">
        <v>0.78</v>
      </c>
      <c r="BV23" s="7">
        <v>0.64</v>
      </c>
      <c r="BW23" s="7">
        <v>0.79</v>
      </c>
      <c r="BX23" s="7">
        <v>0.61</v>
      </c>
      <c r="BY23" s="7">
        <v>0.62</v>
      </c>
      <c r="BZ23" s="7">
        <v>0.61</v>
      </c>
    </row>
    <row r="24" spans="1:78" x14ac:dyDescent="0.25">
      <c r="A24" t="s">
        <v>222</v>
      </c>
      <c r="B24">
        <v>1245</v>
      </c>
      <c r="C24">
        <v>1070</v>
      </c>
      <c r="D24">
        <v>111</v>
      </c>
      <c r="E24">
        <v>63</v>
      </c>
      <c r="F24">
        <v>151</v>
      </c>
      <c r="G24">
        <v>693</v>
      </c>
      <c r="H24">
        <v>401</v>
      </c>
      <c r="I24">
        <v>311</v>
      </c>
      <c r="J24">
        <v>391</v>
      </c>
      <c r="K24">
        <v>266</v>
      </c>
      <c r="L24">
        <v>277</v>
      </c>
      <c r="M24">
        <v>339</v>
      </c>
      <c r="N24">
        <v>762</v>
      </c>
      <c r="O24">
        <v>110</v>
      </c>
      <c r="P24">
        <v>33</v>
      </c>
      <c r="Q24">
        <v>224</v>
      </c>
      <c r="R24">
        <v>1021</v>
      </c>
      <c r="S24">
        <v>878</v>
      </c>
      <c r="T24">
        <v>187</v>
      </c>
      <c r="U24">
        <v>164</v>
      </c>
      <c r="V24">
        <v>900</v>
      </c>
      <c r="W24">
        <v>137</v>
      </c>
      <c r="X24">
        <v>200</v>
      </c>
      <c r="Y24">
        <v>0</v>
      </c>
      <c r="Z24">
        <v>1245</v>
      </c>
      <c r="AA24">
        <v>1245</v>
      </c>
      <c r="AB24">
        <v>1245</v>
      </c>
      <c r="AC24">
        <v>117</v>
      </c>
      <c r="AD24">
        <v>1047</v>
      </c>
      <c r="AE24">
        <v>76</v>
      </c>
      <c r="AF24">
        <v>1013</v>
      </c>
      <c r="AG24">
        <v>199</v>
      </c>
      <c r="AH24">
        <v>0</v>
      </c>
      <c r="AI24">
        <v>986</v>
      </c>
      <c r="AJ24">
        <v>90</v>
      </c>
      <c r="AK24">
        <v>148</v>
      </c>
      <c r="AL24">
        <v>489</v>
      </c>
      <c r="AM24">
        <v>598</v>
      </c>
      <c r="AN24">
        <v>4</v>
      </c>
      <c r="AO24">
        <v>152</v>
      </c>
      <c r="AP24">
        <v>85</v>
      </c>
      <c r="AQ24">
        <v>140</v>
      </c>
      <c r="AR24">
        <v>81</v>
      </c>
      <c r="AS24">
        <v>82</v>
      </c>
      <c r="AT24">
        <v>133</v>
      </c>
      <c r="AU24">
        <v>100</v>
      </c>
      <c r="AV24">
        <v>106</v>
      </c>
      <c r="AW24">
        <v>22</v>
      </c>
      <c r="AX24">
        <v>87</v>
      </c>
      <c r="AY24">
        <v>119</v>
      </c>
      <c r="AZ24">
        <v>84</v>
      </c>
      <c r="BA24">
        <v>49</v>
      </c>
      <c r="BB24">
        <v>92</v>
      </c>
      <c r="BC24">
        <v>58</v>
      </c>
      <c r="BD24">
        <v>6</v>
      </c>
      <c r="BE24">
        <v>158</v>
      </c>
      <c r="BF24">
        <v>1087</v>
      </c>
      <c r="BG24">
        <v>784</v>
      </c>
      <c r="BH24">
        <v>461</v>
      </c>
      <c r="BI24">
        <v>282</v>
      </c>
      <c r="BJ24">
        <v>183</v>
      </c>
      <c r="BK24">
        <v>220</v>
      </c>
      <c r="BL24">
        <v>54</v>
      </c>
      <c r="BM24">
        <v>129</v>
      </c>
      <c r="BN24">
        <v>337</v>
      </c>
      <c r="BO24">
        <v>551</v>
      </c>
      <c r="BP24">
        <v>228</v>
      </c>
      <c r="BQ24">
        <v>169</v>
      </c>
      <c r="BR24">
        <v>247</v>
      </c>
      <c r="BS24">
        <v>227</v>
      </c>
      <c r="BT24">
        <v>95</v>
      </c>
      <c r="BU24">
        <v>78</v>
      </c>
      <c r="BV24">
        <v>75</v>
      </c>
      <c r="BW24">
        <v>105</v>
      </c>
      <c r="BX24">
        <v>780</v>
      </c>
      <c r="BY24">
        <v>761</v>
      </c>
      <c r="BZ24">
        <v>670</v>
      </c>
    </row>
    <row r="25" spans="1:78" x14ac:dyDescent="0.25">
      <c r="B25" s="7">
        <v>0.42</v>
      </c>
      <c r="C25" s="7">
        <v>0.41</v>
      </c>
      <c r="D25" s="7">
        <v>0.45</v>
      </c>
      <c r="E25" s="7">
        <v>0.41</v>
      </c>
      <c r="F25" s="7">
        <v>0.38</v>
      </c>
      <c r="G25" s="7">
        <v>0.41</v>
      </c>
      <c r="H25" s="7">
        <v>0.45</v>
      </c>
      <c r="I25" s="7">
        <v>0.36</v>
      </c>
      <c r="J25" s="7">
        <v>0.39</v>
      </c>
      <c r="K25" s="7">
        <v>0.47</v>
      </c>
      <c r="L25" s="7">
        <v>0.48</v>
      </c>
      <c r="M25" s="7">
        <v>0.5</v>
      </c>
      <c r="N25" s="7">
        <v>0.39</v>
      </c>
      <c r="O25" s="7">
        <v>0.38</v>
      </c>
      <c r="P25" s="7">
        <v>0.4</v>
      </c>
      <c r="Q25" s="7">
        <v>0.51</v>
      </c>
      <c r="R25" s="7">
        <v>0.4</v>
      </c>
      <c r="S25" s="7">
        <v>0.4</v>
      </c>
      <c r="T25" s="7">
        <v>0.41</v>
      </c>
      <c r="U25" s="7">
        <v>0.5</v>
      </c>
      <c r="V25" s="7">
        <v>0.39</v>
      </c>
      <c r="W25" s="7">
        <v>0.49</v>
      </c>
      <c r="X25" s="7">
        <v>0.56000000000000005</v>
      </c>
      <c r="Y25" t="s">
        <v>108</v>
      </c>
      <c r="Z25" s="7">
        <v>0.42</v>
      </c>
      <c r="AA25" s="7">
        <v>0.42</v>
      </c>
      <c r="AB25" s="7">
        <v>0.42</v>
      </c>
      <c r="AC25" s="7">
        <v>0.42</v>
      </c>
      <c r="AD25" s="7">
        <v>0.41</v>
      </c>
      <c r="AE25" s="7">
        <v>0.49</v>
      </c>
      <c r="AF25" s="7">
        <v>0.43</v>
      </c>
      <c r="AG25" s="7">
        <v>0.37</v>
      </c>
      <c r="AH25" t="s">
        <v>108</v>
      </c>
      <c r="AI25" s="7">
        <v>0.39</v>
      </c>
      <c r="AJ25" s="7">
        <v>0.51</v>
      </c>
      <c r="AK25" s="7">
        <v>0.6</v>
      </c>
      <c r="AL25" s="7">
        <v>0.32</v>
      </c>
      <c r="AM25" s="7">
        <v>0.5</v>
      </c>
      <c r="AN25" s="7">
        <v>0.3</v>
      </c>
      <c r="AO25" s="7">
        <v>0.65</v>
      </c>
      <c r="AP25" s="7">
        <v>0.33</v>
      </c>
      <c r="AQ25" s="7">
        <v>0.42</v>
      </c>
      <c r="AR25" s="7">
        <v>0.43</v>
      </c>
      <c r="AS25" s="7">
        <v>0.5</v>
      </c>
      <c r="AT25" s="7">
        <v>0.44</v>
      </c>
      <c r="AU25" s="7">
        <v>0.48</v>
      </c>
      <c r="AV25" s="7">
        <v>0.37</v>
      </c>
      <c r="AW25" s="7">
        <v>0.44</v>
      </c>
      <c r="AX25" s="7">
        <v>0.45</v>
      </c>
      <c r="AY25" s="7">
        <v>0.4</v>
      </c>
      <c r="AZ25" s="7">
        <v>0.44</v>
      </c>
      <c r="BA25" s="7">
        <v>0.38</v>
      </c>
      <c r="BB25" s="7">
        <v>0.43</v>
      </c>
      <c r="BC25" s="7">
        <v>0.33</v>
      </c>
      <c r="BD25" s="7">
        <v>0.56999999999999995</v>
      </c>
      <c r="BE25" s="7">
        <v>0.3</v>
      </c>
      <c r="BF25" s="7">
        <v>0.44</v>
      </c>
      <c r="BG25" s="7">
        <v>0.39</v>
      </c>
      <c r="BH25" s="7">
        <v>0.47</v>
      </c>
      <c r="BI25" s="7">
        <v>0.32</v>
      </c>
      <c r="BJ25" s="7">
        <v>0.36</v>
      </c>
      <c r="BK25" s="7">
        <v>0.51</v>
      </c>
      <c r="BL25" s="7">
        <v>0.49</v>
      </c>
      <c r="BM25" s="7">
        <v>0.21</v>
      </c>
      <c r="BN25" s="7">
        <v>0.33</v>
      </c>
      <c r="BO25" s="7">
        <v>0.54</v>
      </c>
      <c r="BP25" s="7">
        <v>0.64</v>
      </c>
      <c r="BQ25" s="7">
        <v>0.24</v>
      </c>
      <c r="BR25" s="7">
        <v>0.24</v>
      </c>
      <c r="BS25" s="7">
        <v>0.23</v>
      </c>
      <c r="BT25" s="7">
        <v>0.41</v>
      </c>
      <c r="BU25" s="7">
        <v>0.22</v>
      </c>
      <c r="BV25" s="7">
        <v>0.36</v>
      </c>
      <c r="BW25" s="7">
        <v>0.2</v>
      </c>
      <c r="BX25" s="7">
        <v>0.38</v>
      </c>
      <c r="BY25" s="7">
        <v>0.37</v>
      </c>
      <c r="BZ25" s="7">
        <v>0.38</v>
      </c>
    </row>
    <row r="26" spans="1:78" x14ac:dyDescent="0.25">
      <c r="A26" t="s">
        <v>40</v>
      </c>
      <c r="B26">
        <v>3</v>
      </c>
      <c r="C26">
        <v>2</v>
      </c>
      <c r="D26">
        <v>0</v>
      </c>
      <c r="E26">
        <v>1</v>
      </c>
      <c r="F26">
        <v>0</v>
      </c>
      <c r="G26">
        <v>2</v>
      </c>
      <c r="H26">
        <v>1</v>
      </c>
      <c r="I26">
        <v>1</v>
      </c>
      <c r="J26">
        <v>0</v>
      </c>
      <c r="K26">
        <v>0</v>
      </c>
      <c r="L26">
        <v>2</v>
      </c>
      <c r="M26">
        <v>0</v>
      </c>
      <c r="N26">
        <v>1</v>
      </c>
      <c r="O26">
        <v>2</v>
      </c>
      <c r="P26">
        <v>0</v>
      </c>
      <c r="Q26">
        <v>1</v>
      </c>
      <c r="R26">
        <v>2</v>
      </c>
      <c r="S26">
        <v>1</v>
      </c>
      <c r="T26">
        <v>2</v>
      </c>
      <c r="U26">
        <v>0</v>
      </c>
      <c r="V26">
        <v>2</v>
      </c>
      <c r="W26">
        <v>1</v>
      </c>
      <c r="X26">
        <v>0</v>
      </c>
      <c r="Y26">
        <v>0</v>
      </c>
      <c r="Z26">
        <v>3</v>
      </c>
      <c r="AA26">
        <v>3</v>
      </c>
      <c r="AB26">
        <v>3</v>
      </c>
      <c r="AC26">
        <v>0</v>
      </c>
      <c r="AD26">
        <v>1</v>
      </c>
      <c r="AE26">
        <v>1</v>
      </c>
      <c r="AF26">
        <v>3</v>
      </c>
      <c r="AG26">
        <v>0</v>
      </c>
      <c r="AH26">
        <v>0</v>
      </c>
      <c r="AI26">
        <v>3</v>
      </c>
      <c r="AJ26">
        <v>0</v>
      </c>
      <c r="AK26">
        <v>0</v>
      </c>
      <c r="AL26">
        <v>0</v>
      </c>
      <c r="AM26">
        <v>1</v>
      </c>
      <c r="AN26">
        <v>0</v>
      </c>
      <c r="AO26">
        <v>1</v>
      </c>
      <c r="AP26">
        <v>1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</v>
      </c>
      <c r="AZ26">
        <v>0</v>
      </c>
      <c r="BA26">
        <v>1</v>
      </c>
      <c r="BB26">
        <v>0</v>
      </c>
      <c r="BC26">
        <v>0</v>
      </c>
      <c r="BD26">
        <v>0</v>
      </c>
      <c r="BE26">
        <v>0</v>
      </c>
      <c r="BF26">
        <v>3</v>
      </c>
      <c r="BG26">
        <v>2</v>
      </c>
      <c r="BH26">
        <v>1</v>
      </c>
      <c r="BI26">
        <v>0</v>
      </c>
      <c r="BJ26">
        <v>0</v>
      </c>
      <c r="BK26">
        <v>0</v>
      </c>
      <c r="BL26">
        <v>1</v>
      </c>
      <c r="BM26">
        <v>1</v>
      </c>
      <c r="BN26">
        <v>1</v>
      </c>
      <c r="BO26">
        <v>1</v>
      </c>
      <c r="BP26">
        <v>0</v>
      </c>
      <c r="BQ26">
        <v>1</v>
      </c>
      <c r="BR26">
        <v>1</v>
      </c>
      <c r="BS26">
        <v>1</v>
      </c>
      <c r="BT26">
        <v>0</v>
      </c>
      <c r="BU26">
        <v>0</v>
      </c>
      <c r="BV26">
        <v>0</v>
      </c>
      <c r="BW26">
        <v>1</v>
      </c>
      <c r="BX26">
        <v>2</v>
      </c>
      <c r="BY26">
        <v>1</v>
      </c>
      <c r="BZ26">
        <v>1</v>
      </c>
    </row>
    <row r="27" spans="1:78" x14ac:dyDescent="0.25">
      <c r="B27">
        <v>0</v>
      </c>
      <c r="C27">
        <v>0</v>
      </c>
      <c r="D27" t="s">
        <v>106</v>
      </c>
      <c r="E27">
        <v>0</v>
      </c>
      <c r="F27" t="s">
        <v>106</v>
      </c>
      <c r="G27">
        <v>0</v>
      </c>
      <c r="H27">
        <v>0</v>
      </c>
      <c r="I27">
        <v>0</v>
      </c>
      <c r="J27" t="s">
        <v>106</v>
      </c>
      <c r="K27" t="s">
        <v>106</v>
      </c>
      <c r="L27">
        <v>0</v>
      </c>
      <c r="M27" t="s">
        <v>106</v>
      </c>
      <c r="N27">
        <v>0</v>
      </c>
      <c r="O27" s="7">
        <v>0.01</v>
      </c>
      <c r="P27" t="s">
        <v>106</v>
      </c>
      <c r="Q27">
        <v>0</v>
      </c>
      <c r="R27">
        <v>0</v>
      </c>
      <c r="S27">
        <v>0</v>
      </c>
      <c r="T27">
        <v>0</v>
      </c>
      <c r="U27" t="s">
        <v>106</v>
      </c>
      <c r="V27">
        <v>0</v>
      </c>
      <c r="W27">
        <v>0</v>
      </c>
      <c r="X27" t="s">
        <v>106</v>
      </c>
      <c r="Y27" t="s">
        <v>106</v>
      </c>
      <c r="Z27">
        <v>0</v>
      </c>
      <c r="AA27">
        <v>0</v>
      </c>
      <c r="AB27">
        <v>0</v>
      </c>
      <c r="AC27" t="s">
        <v>106</v>
      </c>
      <c r="AD27">
        <v>0</v>
      </c>
      <c r="AE27" s="7">
        <v>0.01</v>
      </c>
      <c r="AF27">
        <v>0</v>
      </c>
      <c r="AG27" t="s">
        <v>106</v>
      </c>
      <c r="AH27" t="s">
        <v>106</v>
      </c>
      <c r="AI27">
        <v>0</v>
      </c>
      <c r="AJ27" t="s">
        <v>106</v>
      </c>
      <c r="AK27" t="s">
        <v>106</v>
      </c>
      <c r="AL27" t="s">
        <v>106</v>
      </c>
      <c r="AM27">
        <v>0</v>
      </c>
      <c r="AN27" t="s">
        <v>106</v>
      </c>
      <c r="AO27" s="7">
        <v>0.01</v>
      </c>
      <c r="AP27">
        <v>0</v>
      </c>
      <c r="AQ27" t="s">
        <v>106</v>
      </c>
      <c r="AR27" t="s">
        <v>106</v>
      </c>
      <c r="AS27" t="s">
        <v>106</v>
      </c>
      <c r="AT27" t="s">
        <v>106</v>
      </c>
      <c r="AU27" t="s">
        <v>106</v>
      </c>
      <c r="AV27" t="s">
        <v>106</v>
      </c>
      <c r="AW27" t="s">
        <v>106</v>
      </c>
      <c r="AX27" t="s">
        <v>106</v>
      </c>
      <c r="AY27">
        <v>0</v>
      </c>
      <c r="AZ27" t="s">
        <v>106</v>
      </c>
      <c r="BA27">
        <v>0</v>
      </c>
      <c r="BB27" t="s">
        <v>106</v>
      </c>
      <c r="BC27" t="s">
        <v>106</v>
      </c>
      <c r="BD27" t="s">
        <v>106</v>
      </c>
      <c r="BE27" t="s">
        <v>106</v>
      </c>
      <c r="BF27">
        <v>0</v>
      </c>
      <c r="BG27">
        <v>0</v>
      </c>
      <c r="BH27">
        <v>0</v>
      </c>
      <c r="BI27" t="s">
        <v>106</v>
      </c>
      <c r="BJ27" t="s">
        <v>106</v>
      </c>
      <c r="BK27" t="s">
        <v>106</v>
      </c>
      <c r="BL27" s="7">
        <v>0.01</v>
      </c>
      <c r="BM27">
        <v>0</v>
      </c>
      <c r="BN27">
        <v>0</v>
      </c>
      <c r="BO27">
        <v>0</v>
      </c>
      <c r="BP27" t="s">
        <v>106</v>
      </c>
      <c r="BQ27">
        <v>0</v>
      </c>
      <c r="BR27">
        <v>0</v>
      </c>
      <c r="BS27">
        <v>0</v>
      </c>
      <c r="BT27" t="s">
        <v>106</v>
      </c>
      <c r="BU27" t="s">
        <v>106</v>
      </c>
      <c r="BV27" t="s">
        <v>106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A28" t="s">
        <v>41</v>
      </c>
      <c r="B28">
        <v>39</v>
      </c>
      <c r="C28">
        <v>30</v>
      </c>
      <c r="D28">
        <v>5</v>
      </c>
      <c r="E28">
        <v>4</v>
      </c>
      <c r="F28">
        <v>3</v>
      </c>
      <c r="G28">
        <v>16</v>
      </c>
      <c r="H28">
        <v>20</v>
      </c>
      <c r="I28">
        <v>12</v>
      </c>
      <c r="J28">
        <v>13</v>
      </c>
      <c r="K28">
        <v>2</v>
      </c>
      <c r="L28">
        <v>12</v>
      </c>
      <c r="M28">
        <v>9</v>
      </c>
      <c r="N28">
        <v>14</v>
      </c>
      <c r="O28">
        <v>10</v>
      </c>
      <c r="P28">
        <v>6</v>
      </c>
      <c r="Q28">
        <v>10</v>
      </c>
      <c r="R28">
        <v>28</v>
      </c>
      <c r="S28">
        <v>21</v>
      </c>
      <c r="T28">
        <v>8</v>
      </c>
      <c r="U28">
        <v>9</v>
      </c>
      <c r="V28">
        <v>21</v>
      </c>
      <c r="W28">
        <v>4</v>
      </c>
      <c r="X28">
        <v>10</v>
      </c>
      <c r="Y28">
        <v>0</v>
      </c>
      <c r="Z28">
        <v>39</v>
      </c>
      <c r="AA28">
        <v>39</v>
      </c>
      <c r="AB28">
        <v>39</v>
      </c>
      <c r="AC28">
        <v>1</v>
      </c>
      <c r="AD28">
        <v>25</v>
      </c>
      <c r="AE28">
        <v>12</v>
      </c>
      <c r="AF28">
        <v>37</v>
      </c>
      <c r="AG28">
        <v>1</v>
      </c>
      <c r="AH28">
        <v>0</v>
      </c>
      <c r="AI28">
        <v>31</v>
      </c>
      <c r="AJ28">
        <v>1</v>
      </c>
      <c r="AK28">
        <v>6</v>
      </c>
      <c r="AL28">
        <v>12</v>
      </c>
      <c r="AM28">
        <v>12</v>
      </c>
      <c r="AN28">
        <v>0</v>
      </c>
      <c r="AO28">
        <v>14</v>
      </c>
      <c r="AP28">
        <v>3</v>
      </c>
      <c r="AQ28">
        <v>2</v>
      </c>
      <c r="AR28">
        <v>5</v>
      </c>
      <c r="AS28">
        <v>3</v>
      </c>
      <c r="AT28">
        <v>3</v>
      </c>
      <c r="AU28">
        <v>0</v>
      </c>
      <c r="AV28">
        <v>5</v>
      </c>
      <c r="AW28">
        <v>2</v>
      </c>
      <c r="AX28">
        <v>3</v>
      </c>
      <c r="AY28">
        <v>8</v>
      </c>
      <c r="AZ28">
        <v>2</v>
      </c>
      <c r="BA28">
        <v>3</v>
      </c>
      <c r="BB28">
        <v>0</v>
      </c>
      <c r="BC28">
        <v>1</v>
      </c>
      <c r="BD28">
        <v>0</v>
      </c>
      <c r="BE28">
        <v>2</v>
      </c>
      <c r="BF28">
        <v>37</v>
      </c>
      <c r="BG28">
        <v>17</v>
      </c>
      <c r="BH28">
        <v>22</v>
      </c>
      <c r="BI28">
        <v>6</v>
      </c>
      <c r="BJ28">
        <v>4</v>
      </c>
      <c r="BK28">
        <v>6</v>
      </c>
      <c r="BL28">
        <v>1</v>
      </c>
      <c r="BM28">
        <v>2</v>
      </c>
      <c r="BN28">
        <v>8</v>
      </c>
      <c r="BO28">
        <v>9</v>
      </c>
      <c r="BP28">
        <v>20</v>
      </c>
      <c r="BQ28">
        <v>5</v>
      </c>
      <c r="BR28">
        <v>6</v>
      </c>
      <c r="BS28">
        <v>6</v>
      </c>
      <c r="BT28">
        <v>2</v>
      </c>
      <c r="BU28">
        <v>0</v>
      </c>
      <c r="BV28">
        <v>0</v>
      </c>
      <c r="BW28">
        <v>5</v>
      </c>
      <c r="BX28">
        <v>16</v>
      </c>
      <c r="BY28">
        <v>17</v>
      </c>
      <c r="BZ28">
        <v>16</v>
      </c>
    </row>
    <row r="29" spans="1:78" x14ac:dyDescent="0.25">
      <c r="B29" s="7">
        <v>0.01</v>
      </c>
      <c r="C29" s="7">
        <v>0.01</v>
      </c>
      <c r="D29" s="7">
        <v>0.02</v>
      </c>
      <c r="E29" s="7">
        <v>0.03</v>
      </c>
      <c r="F29" s="7">
        <v>0.01</v>
      </c>
      <c r="G29" s="7">
        <v>0.01</v>
      </c>
      <c r="H29" s="7">
        <v>0.02</v>
      </c>
      <c r="I29" s="7">
        <v>0.01</v>
      </c>
      <c r="J29" s="7">
        <v>0.01</v>
      </c>
      <c r="K29">
        <v>0</v>
      </c>
      <c r="L29" s="7">
        <v>0.02</v>
      </c>
      <c r="M29" s="7">
        <v>0.01</v>
      </c>
      <c r="N29" s="7">
        <v>0.01</v>
      </c>
      <c r="O29" s="7">
        <v>0.04</v>
      </c>
      <c r="P29" s="7">
        <v>7.0000000000000007E-2</v>
      </c>
      <c r="Q29" s="7">
        <v>0.02</v>
      </c>
      <c r="R29" s="7">
        <v>0.01</v>
      </c>
      <c r="S29" s="7">
        <v>0.01</v>
      </c>
      <c r="T29" s="7">
        <v>0.02</v>
      </c>
      <c r="U29" s="7">
        <v>0.03</v>
      </c>
      <c r="V29" s="7">
        <v>0.01</v>
      </c>
      <c r="W29" s="7">
        <v>0.02</v>
      </c>
      <c r="X29" s="7">
        <v>0.03</v>
      </c>
      <c r="Y29" t="s">
        <v>108</v>
      </c>
      <c r="Z29" s="7">
        <v>0.01</v>
      </c>
      <c r="AA29" s="7">
        <v>0.01</v>
      </c>
      <c r="AB29" s="7">
        <v>0.01</v>
      </c>
      <c r="AC29" s="7">
        <v>0.01</v>
      </c>
      <c r="AD29" s="7">
        <v>0.01</v>
      </c>
      <c r="AE29" s="7">
        <v>0.08</v>
      </c>
      <c r="AF29" s="7">
        <v>0.02</v>
      </c>
      <c r="AG29">
        <v>0</v>
      </c>
      <c r="AH29" t="s">
        <v>108</v>
      </c>
      <c r="AI29" s="7">
        <v>0.01</v>
      </c>
      <c r="AJ29">
        <v>0</v>
      </c>
      <c r="AK29" s="7">
        <v>0.03</v>
      </c>
      <c r="AL29" s="7">
        <v>0.01</v>
      </c>
      <c r="AM29" s="7">
        <v>0.01</v>
      </c>
      <c r="AN29" t="s">
        <v>108</v>
      </c>
      <c r="AO29" s="7">
        <v>0.06</v>
      </c>
      <c r="AP29" s="7">
        <v>0.01</v>
      </c>
      <c r="AQ29" s="7">
        <v>0.01</v>
      </c>
      <c r="AR29" s="7">
        <v>0.03</v>
      </c>
      <c r="AS29" s="7">
        <v>0.02</v>
      </c>
      <c r="AT29" s="7">
        <v>0.01</v>
      </c>
      <c r="AU29" t="s">
        <v>108</v>
      </c>
      <c r="AV29" s="7">
        <v>0.02</v>
      </c>
      <c r="AW29" s="7">
        <v>0.04</v>
      </c>
      <c r="AX29" s="7">
        <v>0.02</v>
      </c>
      <c r="AY29" s="7">
        <v>0.03</v>
      </c>
      <c r="AZ29" s="7">
        <v>0.01</v>
      </c>
      <c r="BA29" s="7">
        <v>0.02</v>
      </c>
      <c r="BB29" t="s">
        <v>108</v>
      </c>
      <c r="BC29" s="7">
        <v>0.01</v>
      </c>
      <c r="BD29" t="s">
        <v>108</v>
      </c>
      <c r="BE29">
        <v>0</v>
      </c>
      <c r="BF29" s="7">
        <v>0.01</v>
      </c>
      <c r="BG29" s="7">
        <v>0.01</v>
      </c>
      <c r="BH29" s="7">
        <v>0.02</v>
      </c>
      <c r="BI29" s="7">
        <v>0.01</v>
      </c>
      <c r="BJ29" s="7">
        <v>0.01</v>
      </c>
      <c r="BK29" s="7">
        <v>0.01</v>
      </c>
      <c r="BL29" s="7">
        <v>0.01</v>
      </c>
      <c r="BM29">
        <v>0</v>
      </c>
      <c r="BN29" s="7">
        <v>0.01</v>
      </c>
      <c r="BO29" s="7">
        <v>0.01</v>
      </c>
      <c r="BP29" s="7">
        <v>0.06</v>
      </c>
      <c r="BQ29" s="7">
        <v>0.01</v>
      </c>
      <c r="BR29" s="7">
        <v>0.01</v>
      </c>
      <c r="BS29" s="7">
        <v>0.01</v>
      </c>
      <c r="BT29" s="7">
        <v>0.01</v>
      </c>
      <c r="BU29" t="s">
        <v>108</v>
      </c>
      <c r="BV29" t="s">
        <v>108</v>
      </c>
      <c r="BW29" s="7">
        <v>0.01</v>
      </c>
      <c r="BX29" s="7">
        <v>0.01</v>
      </c>
      <c r="BY29" s="7">
        <v>0.01</v>
      </c>
      <c r="BZ29" s="7">
        <v>0.01</v>
      </c>
    </row>
    <row r="30" spans="1:78" x14ac:dyDescent="0.25">
      <c r="A30" t="s">
        <v>193</v>
      </c>
      <c r="B30">
        <v>2.577</v>
      </c>
      <c r="C30">
        <v>2.5920000000000001</v>
      </c>
      <c r="D30">
        <v>2.4649999999999999</v>
      </c>
      <c r="E30">
        <v>2.4980000000000002</v>
      </c>
      <c r="F30">
        <v>2.6190000000000002</v>
      </c>
      <c r="G30">
        <v>2.6070000000000002</v>
      </c>
      <c r="H30">
        <v>2.4969999999999999</v>
      </c>
      <c r="I30">
        <v>2.7069999999999999</v>
      </c>
      <c r="J30">
        <v>2.6219999999999999</v>
      </c>
      <c r="K30">
        <v>2.4470000000000001</v>
      </c>
      <c r="L30">
        <v>2.4300000000000002</v>
      </c>
      <c r="M30">
        <v>2.4119999999999999</v>
      </c>
      <c r="N30">
        <v>2.6339999999999999</v>
      </c>
      <c r="O30">
        <v>2.5840000000000001</v>
      </c>
      <c r="P30">
        <v>2.5390000000000001</v>
      </c>
      <c r="Q30">
        <v>2.371</v>
      </c>
      <c r="R30">
        <v>2.6120000000000001</v>
      </c>
      <c r="S30">
        <v>2.61</v>
      </c>
      <c r="T30">
        <v>2.5710000000000002</v>
      </c>
      <c r="U30">
        <v>2.3759999999999999</v>
      </c>
      <c r="V30">
        <v>2.6539999999999999</v>
      </c>
      <c r="W30">
        <v>2.3679999999999999</v>
      </c>
      <c r="X30">
        <v>2.2229999999999999</v>
      </c>
      <c r="Y30">
        <v>0</v>
      </c>
      <c r="Z30">
        <v>2.577</v>
      </c>
      <c r="AA30">
        <v>2.577</v>
      </c>
      <c r="AB30">
        <v>2.577</v>
      </c>
      <c r="AC30">
        <v>2.6160000000000001</v>
      </c>
      <c r="AD30">
        <v>2.5870000000000002</v>
      </c>
      <c r="AE30">
        <v>2.294</v>
      </c>
      <c r="AF30">
        <v>2.544</v>
      </c>
      <c r="AG30">
        <v>2.7320000000000002</v>
      </c>
      <c r="AH30">
        <v>0</v>
      </c>
      <c r="AI30">
        <v>2.63</v>
      </c>
      <c r="AJ30">
        <v>2.42</v>
      </c>
      <c r="AK30">
        <v>2.1640000000000001</v>
      </c>
      <c r="AL30">
        <v>2.7879999999999998</v>
      </c>
      <c r="AM30">
        <v>2.4039999999999999</v>
      </c>
      <c r="AN30">
        <v>3.234</v>
      </c>
      <c r="AO30">
        <v>1.98</v>
      </c>
      <c r="AP30">
        <v>2.8069999999999999</v>
      </c>
      <c r="AQ30">
        <v>2.61</v>
      </c>
      <c r="AR30">
        <v>2.5670000000000002</v>
      </c>
      <c r="AS30">
        <v>2.3450000000000002</v>
      </c>
      <c r="AT30">
        <v>2.524</v>
      </c>
      <c r="AU30">
        <v>2.444</v>
      </c>
      <c r="AV30">
        <v>2.6030000000000002</v>
      </c>
      <c r="AW30">
        <v>2.468</v>
      </c>
      <c r="AX30">
        <v>2.4689999999999999</v>
      </c>
      <c r="AY30">
        <v>2.5750000000000002</v>
      </c>
      <c r="AZ30">
        <v>2.552</v>
      </c>
      <c r="BA30">
        <v>2.6320000000000001</v>
      </c>
      <c r="BB30">
        <v>2.5630000000000002</v>
      </c>
      <c r="BC30">
        <v>2.774</v>
      </c>
      <c r="BD30">
        <v>2.4359999999999999</v>
      </c>
      <c r="BE30">
        <v>2.8580000000000001</v>
      </c>
      <c r="BF30">
        <v>2.516</v>
      </c>
      <c r="BG30">
        <v>2.6459999999999999</v>
      </c>
      <c r="BH30">
        <v>2.4319999999999999</v>
      </c>
      <c r="BI30">
        <v>2.794</v>
      </c>
      <c r="BJ30">
        <v>2.6760000000000002</v>
      </c>
      <c r="BK30">
        <v>2.4180000000000001</v>
      </c>
      <c r="BL30">
        <v>2.512</v>
      </c>
      <c r="BM30">
        <v>3.036</v>
      </c>
      <c r="BN30">
        <v>2.76</v>
      </c>
      <c r="BO30">
        <v>2.3029999999999999</v>
      </c>
      <c r="BP30">
        <v>2.0230000000000001</v>
      </c>
      <c r="BQ30">
        <v>2.968</v>
      </c>
      <c r="BR30">
        <v>2.9460000000000002</v>
      </c>
      <c r="BS30">
        <v>2.98</v>
      </c>
      <c r="BT30">
        <v>2.6419999999999999</v>
      </c>
      <c r="BU30">
        <v>3.01</v>
      </c>
      <c r="BV30">
        <v>2.72</v>
      </c>
      <c r="BW30">
        <v>3.048</v>
      </c>
      <c r="BX30">
        <v>2.633</v>
      </c>
      <c r="BY30">
        <v>2.6749999999999998</v>
      </c>
      <c r="BZ30">
        <v>2.6440000000000001</v>
      </c>
    </row>
    <row r="31" spans="1:78" x14ac:dyDescent="0.25">
      <c r="A31" t="s">
        <v>194</v>
      </c>
      <c r="B31">
        <v>0.94</v>
      </c>
      <c r="C31">
        <v>0.93500000000000005</v>
      </c>
      <c r="D31">
        <v>0.94799999999999995</v>
      </c>
      <c r="E31">
        <v>0.99299999999999999</v>
      </c>
      <c r="F31">
        <v>0.873</v>
      </c>
      <c r="G31">
        <v>0.93400000000000005</v>
      </c>
      <c r="H31">
        <v>0.97499999999999998</v>
      </c>
      <c r="I31">
        <v>0.92400000000000004</v>
      </c>
      <c r="J31">
        <v>0.92700000000000005</v>
      </c>
      <c r="K31">
        <v>0.94799999999999995</v>
      </c>
      <c r="L31">
        <v>0.94399999999999995</v>
      </c>
      <c r="M31">
        <v>0.95399999999999996</v>
      </c>
      <c r="N31">
        <v>0.92400000000000004</v>
      </c>
      <c r="O31">
        <v>0.96599999999999997</v>
      </c>
      <c r="P31">
        <v>0.94799999999999995</v>
      </c>
      <c r="Q31">
        <v>1.0009999999999999</v>
      </c>
      <c r="R31">
        <v>0.92400000000000004</v>
      </c>
      <c r="S31">
        <v>0.93300000000000005</v>
      </c>
      <c r="T31">
        <v>0.91800000000000004</v>
      </c>
      <c r="U31">
        <v>0.98299999999999998</v>
      </c>
      <c r="V31">
        <v>0.91900000000000004</v>
      </c>
      <c r="W31">
        <v>0.88600000000000001</v>
      </c>
      <c r="X31">
        <v>1</v>
      </c>
      <c r="Y31">
        <v>0</v>
      </c>
      <c r="Z31">
        <v>0.94</v>
      </c>
      <c r="AA31">
        <v>0.94</v>
      </c>
      <c r="AB31">
        <v>0.94</v>
      </c>
      <c r="AC31">
        <v>0.90200000000000002</v>
      </c>
      <c r="AD31">
        <v>0.94399999999999995</v>
      </c>
      <c r="AE31">
        <v>0.89600000000000002</v>
      </c>
      <c r="AF31">
        <v>0.94</v>
      </c>
      <c r="AG31">
        <v>0.92300000000000004</v>
      </c>
      <c r="AH31">
        <v>0</v>
      </c>
      <c r="AI31">
        <v>0.92600000000000005</v>
      </c>
      <c r="AJ31">
        <v>0.96899999999999997</v>
      </c>
      <c r="AK31">
        <v>0.92400000000000004</v>
      </c>
      <c r="AL31">
        <v>0.88100000000000001</v>
      </c>
      <c r="AM31">
        <v>0.94199999999999995</v>
      </c>
      <c r="AN31">
        <v>1.135</v>
      </c>
      <c r="AO31">
        <v>0.871</v>
      </c>
      <c r="AP31">
        <v>0.79500000000000004</v>
      </c>
      <c r="AQ31">
        <v>0.93799999999999994</v>
      </c>
      <c r="AR31">
        <v>0.96399999999999997</v>
      </c>
      <c r="AS31">
        <v>0.95099999999999996</v>
      </c>
      <c r="AT31">
        <v>0.93899999999999995</v>
      </c>
      <c r="AU31">
        <v>1.012</v>
      </c>
      <c r="AV31">
        <v>0.84799999999999998</v>
      </c>
      <c r="AW31">
        <v>1.0680000000000001</v>
      </c>
      <c r="AX31">
        <v>0.91900000000000004</v>
      </c>
      <c r="AY31">
        <v>0.91700000000000004</v>
      </c>
      <c r="AZ31">
        <v>0.94099999999999995</v>
      </c>
      <c r="BA31">
        <v>0.97099999999999997</v>
      </c>
      <c r="BB31">
        <v>1.0089999999999999</v>
      </c>
      <c r="BC31">
        <v>0.96899999999999997</v>
      </c>
      <c r="BD31">
        <v>1.1479999999999999</v>
      </c>
      <c r="BE31">
        <v>0.88700000000000001</v>
      </c>
      <c r="BF31">
        <v>0.94</v>
      </c>
      <c r="BG31">
        <v>0.91</v>
      </c>
      <c r="BH31">
        <v>0.98299999999999998</v>
      </c>
      <c r="BI31">
        <v>0.85699999999999998</v>
      </c>
      <c r="BJ31">
        <v>0.91</v>
      </c>
      <c r="BK31">
        <v>0.92500000000000004</v>
      </c>
      <c r="BL31">
        <v>0.96299999999999997</v>
      </c>
      <c r="BM31">
        <v>0.77500000000000002</v>
      </c>
      <c r="BN31">
        <v>0.873</v>
      </c>
      <c r="BO31">
        <v>0.90200000000000002</v>
      </c>
      <c r="BP31">
        <v>0.97599999999999998</v>
      </c>
      <c r="BQ31">
        <v>0.81299999999999994</v>
      </c>
      <c r="BR31">
        <v>0.81799999999999995</v>
      </c>
      <c r="BS31">
        <v>0.80800000000000005</v>
      </c>
      <c r="BT31">
        <v>0.874</v>
      </c>
      <c r="BU31">
        <v>0.85</v>
      </c>
      <c r="BV31">
        <v>0.86299999999999999</v>
      </c>
      <c r="BW31">
        <v>0.77600000000000002</v>
      </c>
      <c r="BX31">
        <v>0.93200000000000005</v>
      </c>
      <c r="BY31">
        <v>0.92500000000000004</v>
      </c>
      <c r="BZ31">
        <v>0.93400000000000005</v>
      </c>
    </row>
    <row r="32" spans="1:78" x14ac:dyDescent="0.25">
      <c r="A32" t="s">
        <v>195</v>
      </c>
      <c r="B32">
        <v>0</v>
      </c>
      <c r="C32">
        <v>0</v>
      </c>
      <c r="D32">
        <v>4.0000000000000001E-3</v>
      </c>
      <c r="E32">
        <v>6.0000000000000001E-3</v>
      </c>
      <c r="F32">
        <v>2E-3</v>
      </c>
      <c r="G32">
        <v>1E-3</v>
      </c>
      <c r="H32">
        <v>1E-3</v>
      </c>
      <c r="I32">
        <v>1E-3</v>
      </c>
      <c r="J32">
        <v>1E-3</v>
      </c>
      <c r="K32">
        <v>2E-3</v>
      </c>
      <c r="L32">
        <v>1E-3</v>
      </c>
      <c r="M32">
        <v>1E-3</v>
      </c>
      <c r="N32">
        <v>1E-3</v>
      </c>
      <c r="O32">
        <v>3.0000000000000001E-3</v>
      </c>
      <c r="P32">
        <v>1.0999999999999999E-2</v>
      </c>
      <c r="Q32">
        <v>2E-3</v>
      </c>
      <c r="R32">
        <v>0</v>
      </c>
      <c r="S32">
        <v>0</v>
      </c>
      <c r="T32">
        <v>2E-3</v>
      </c>
      <c r="U32">
        <v>2E-3</v>
      </c>
      <c r="V32">
        <v>0</v>
      </c>
      <c r="W32">
        <v>3.0000000000000001E-3</v>
      </c>
      <c r="X32">
        <v>2E-3</v>
      </c>
      <c r="Y32">
        <v>0</v>
      </c>
      <c r="Z32">
        <v>0</v>
      </c>
      <c r="AA32">
        <v>0</v>
      </c>
      <c r="AB32">
        <v>0</v>
      </c>
      <c r="AC32">
        <v>3.0000000000000001E-3</v>
      </c>
      <c r="AD32">
        <v>0</v>
      </c>
      <c r="AE32">
        <v>6.0000000000000001E-3</v>
      </c>
      <c r="AF32">
        <v>0</v>
      </c>
      <c r="AG32">
        <v>2E-3</v>
      </c>
      <c r="AH32">
        <v>0</v>
      </c>
      <c r="AI32">
        <v>0</v>
      </c>
      <c r="AJ32">
        <v>5.0000000000000001E-3</v>
      </c>
      <c r="AK32">
        <v>3.0000000000000001E-3</v>
      </c>
      <c r="AL32">
        <v>1E-3</v>
      </c>
      <c r="AM32">
        <v>1E-3</v>
      </c>
      <c r="AN32">
        <v>0.11700000000000001</v>
      </c>
      <c r="AO32">
        <v>3.0000000000000001E-3</v>
      </c>
      <c r="AP32">
        <v>3.0000000000000001E-3</v>
      </c>
      <c r="AQ32">
        <v>3.0000000000000001E-3</v>
      </c>
      <c r="AR32">
        <v>6.0000000000000001E-3</v>
      </c>
      <c r="AS32">
        <v>6.0000000000000001E-3</v>
      </c>
      <c r="AT32">
        <v>3.0000000000000001E-3</v>
      </c>
      <c r="AU32">
        <v>5.0000000000000001E-3</v>
      </c>
      <c r="AV32">
        <v>3.0000000000000001E-3</v>
      </c>
      <c r="AW32">
        <v>2.9000000000000001E-2</v>
      </c>
      <c r="AX32">
        <v>5.0000000000000001E-3</v>
      </c>
      <c r="AY32">
        <v>3.0000000000000001E-3</v>
      </c>
      <c r="AZ32">
        <v>5.0000000000000001E-3</v>
      </c>
      <c r="BA32">
        <v>7.0000000000000001E-3</v>
      </c>
      <c r="BB32">
        <v>5.0000000000000001E-3</v>
      </c>
      <c r="BC32">
        <v>5.0000000000000001E-3</v>
      </c>
      <c r="BD32">
        <v>0.14599999999999999</v>
      </c>
      <c r="BE32">
        <v>2E-3</v>
      </c>
      <c r="BF32">
        <v>0</v>
      </c>
      <c r="BG32">
        <v>0</v>
      </c>
      <c r="BH32">
        <v>1E-3</v>
      </c>
      <c r="BI32">
        <v>1E-3</v>
      </c>
      <c r="BJ32">
        <v>2E-3</v>
      </c>
      <c r="BK32">
        <v>2E-3</v>
      </c>
      <c r="BL32">
        <v>8.9999999999999993E-3</v>
      </c>
      <c r="BM32">
        <v>1E-3</v>
      </c>
      <c r="BN32">
        <v>1E-3</v>
      </c>
      <c r="BO32">
        <v>1E-3</v>
      </c>
      <c r="BP32">
        <v>3.0000000000000001E-3</v>
      </c>
      <c r="BQ32">
        <v>1E-3</v>
      </c>
      <c r="BR32">
        <v>1E-3</v>
      </c>
      <c r="BS32">
        <v>1E-3</v>
      </c>
      <c r="BT32">
        <v>3.0000000000000001E-3</v>
      </c>
      <c r="BU32">
        <v>2E-3</v>
      </c>
      <c r="BV32">
        <v>4.0000000000000001E-3</v>
      </c>
      <c r="BW32">
        <v>1E-3</v>
      </c>
      <c r="BX32">
        <v>0</v>
      </c>
      <c r="BY32">
        <v>0</v>
      </c>
      <c r="BZ32">
        <v>1E-3</v>
      </c>
    </row>
  </sheetData>
  <pageMargins left="0.7" right="0.7" top="0.75" bottom="0.7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2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233</v>
      </c>
    </row>
    <row r="2" spans="1:78" x14ac:dyDescent="0.25">
      <c r="A2" t="s">
        <v>232</v>
      </c>
    </row>
    <row r="3" spans="1:78" x14ac:dyDescent="0.25">
      <c r="A3" t="s">
        <v>235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2337</v>
      </c>
      <c r="C9">
        <v>1984</v>
      </c>
      <c r="D9">
        <v>206</v>
      </c>
      <c r="E9">
        <v>147</v>
      </c>
      <c r="F9">
        <v>654</v>
      </c>
      <c r="G9">
        <v>958</v>
      </c>
      <c r="H9">
        <v>725</v>
      </c>
      <c r="I9">
        <v>332</v>
      </c>
      <c r="J9">
        <v>584</v>
      </c>
      <c r="K9">
        <v>468</v>
      </c>
      <c r="L9">
        <v>953</v>
      </c>
      <c r="M9">
        <v>913</v>
      </c>
      <c r="N9">
        <v>1017</v>
      </c>
      <c r="O9">
        <v>306</v>
      </c>
      <c r="P9">
        <v>101</v>
      </c>
      <c r="Q9">
        <v>451</v>
      </c>
      <c r="R9">
        <v>1886</v>
      </c>
      <c r="S9">
        <v>1075</v>
      </c>
      <c r="T9">
        <v>586</v>
      </c>
      <c r="U9">
        <v>627</v>
      </c>
      <c r="V9">
        <v>1527</v>
      </c>
      <c r="W9">
        <v>270</v>
      </c>
      <c r="X9">
        <v>498</v>
      </c>
      <c r="Y9">
        <v>0</v>
      </c>
      <c r="Z9">
        <v>2337</v>
      </c>
      <c r="AA9">
        <v>2320</v>
      </c>
      <c r="AB9">
        <v>2320</v>
      </c>
      <c r="AC9">
        <v>172</v>
      </c>
      <c r="AD9">
        <v>1808</v>
      </c>
      <c r="AE9">
        <v>307</v>
      </c>
      <c r="AF9">
        <v>1788</v>
      </c>
      <c r="AG9">
        <v>292</v>
      </c>
      <c r="AH9">
        <v>37</v>
      </c>
      <c r="AI9">
        <v>1316</v>
      </c>
      <c r="AJ9">
        <v>324</v>
      </c>
      <c r="AK9">
        <v>658</v>
      </c>
      <c r="AL9">
        <v>563</v>
      </c>
      <c r="AM9">
        <v>1300</v>
      </c>
      <c r="AN9">
        <v>46</v>
      </c>
      <c r="AO9">
        <v>413</v>
      </c>
      <c r="AP9">
        <v>253</v>
      </c>
      <c r="AQ9">
        <v>167</v>
      </c>
      <c r="AR9">
        <v>264</v>
      </c>
      <c r="AS9">
        <v>129</v>
      </c>
      <c r="AT9">
        <v>205</v>
      </c>
      <c r="AU9">
        <v>129</v>
      </c>
      <c r="AV9">
        <v>209</v>
      </c>
      <c r="AW9">
        <v>47</v>
      </c>
      <c r="AX9">
        <v>155</v>
      </c>
      <c r="AY9">
        <v>205</v>
      </c>
      <c r="AZ9">
        <v>178</v>
      </c>
      <c r="BA9">
        <v>128</v>
      </c>
      <c r="BB9">
        <v>141</v>
      </c>
      <c r="BC9">
        <v>115</v>
      </c>
      <c r="BD9">
        <v>12</v>
      </c>
      <c r="BE9">
        <v>287</v>
      </c>
      <c r="BF9">
        <v>2050</v>
      </c>
      <c r="BG9">
        <v>1005</v>
      </c>
      <c r="BH9">
        <v>1332</v>
      </c>
      <c r="BI9">
        <v>278</v>
      </c>
      <c r="BJ9">
        <v>290</v>
      </c>
      <c r="BK9">
        <v>285</v>
      </c>
      <c r="BL9">
        <v>69</v>
      </c>
      <c r="BM9">
        <v>163</v>
      </c>
      <c r="BN9">
        <v>503</v>
      </c>
      <c r="BO9">
        <v>907</v>
      </c>
      <c r="BP9">
        <v>764</v>
      </c>
      <c r="BQ9">
        <v>207</v>
      </c>
      <c r="BR9">
        <v>381</v>
      </c>
      <c r="BS9">
        <v>368</v>
      </c>
      <c r="BT9">
        <v>190</v>
      </c>
      <c r="BU9">
        <v>127</v>
      </c>
      <c r="BV9">
        <v>65</v>
      </c>
      <c r="BW9">
        <v>155</v>
      </c>
      <c r="BX9">
        <v>1561</v>
      </c>
      <c r="BY9">
        <v>1538</v>
      </c>
      <c r="BZ9">
        <v>1409</v>
      </c>
    </row>
    <row r="10" spans="1:78" x14ac:dyDescent="0.25">
      <c r="A10" t="s">
        <v>103</v>
      </c>
      <c r="B10">
        <v>2276</v>
      </c>
      <c r="C10">
        <v>1934</v>
      </c>
      <c r="D10">
        <v>205</v>
      </c>
      <c r="E10">
        <v>137</v>
      </c>
      <c r="F10">
        <v>642</v>
      </c>
      <c r="G10">
        <v>1066</v>
      </c>
      <c r="H10">
        <v>568</v>
      </c>
      <c r="I10">
        <v>413</v>
      </c>
      <c r="J10">
        <v>705</v>
      </c>
      <c r="K10">
        <v>507</v>
      </c>
      <c r="L10">
        <v>650</v>
      </c>
      <c r="M10">
        <v>721</v>
      </c>
      <c r="N10">
        <v>1176</v>
      </c>
      <c r="O10">
        <v>288</v>
      </c>
      <c r="P10">
        <v>90</v>
      </c>
      <c r="Q10">
        <v>356</v>
      </c>
      <c r="R10">
        <v>1920</v>
      </c>
      <c r="S10">
        <v>1124</v>
      </c>
      <c r="T10">
        <v>590</v>
      </c>
      <c r="U10">
        <v>516</v>
      </c>
      <c r="V10">
        <v>1634</v>
      </c>
      <c r="W10">
        <v>235</v>
      </c>
      <c r="X10">
        <v>370</v>
      </c>
      <c r="Y10">
        <v>0</v>
      </c>
      <c r="Z10">
        <v>2276</v>
      </c>
      <c r="AA10">
        <v>2259</v>
      </c>
      <c r="AB10">
        <v>2259</v>
      </c>
      <c r="AC10">
        <v>175</v>
      </c>
      <c r="AD10">
        <v>1755</v>
      </c>
      <c r="AE10">
        <v>298</v>
      </c>
      <c r="AF10">
        <v>1739</v>
      </c>
      <c r="AG10">
        <v>286</v>
      </c>
      <c r="AH10">
        <v>39</v>
      </c>
      <c r="AI10">
        <v>1355</v>
      </c>
      <c r="AJ10">
        <v>292</v>
      </c>
      <c r="AK10">
        <v>602</v>
      </c>
      <c r="AL10">
        <v>558</v>
      </c>
      <c r="AM10">
        <v>1262</v>
      </c>
      <c r="AN10">
        <v>46</v>
      </c>
      <c r="AO10">
        <v>394</v>
      </c>
      <c r="AP10">
        <v>259</v>
      </c>
      <c r="AQ10">
        <v>163</v>
      </c>
      <c r="AR10">
        <v>284</v>
      </c>
      <c r="AS10">
        <v>121</v>
      </c>
      <c r="AT10">
        <v>195</v>
      </c>
      <c r="AU10">
        <v>120</v>
      </c>
      <c r="AV10">
        <v>188</v>
      </c>
      <c r="AW10">
        <v>50</v>
      </c>
      <c r="AX10">
        <v>151</v>
      </c>
      <c r="AY10">
        <v>194</v>
      </c>
      <c r="AZ10">
        <v>174</v>
      </c>
      <c r="BA10">
        <v>126</v>
      </c>
      <c r="BB10">
        <v>133</v>
      </c>
      <c r="BC10">
        <v>106</v>
      </c>
      <c r="BD10">
        <v>11</v>
      </c>
      <c r="BE10">
        <v>285</v>
      </c>
      <c r="BF10">
        <v>1990</v>
      </c>
      <c r="BG10">
        <v>995</v>
      </c>
      <c r="BH10">
        <v>1281</v>
      </c>
      <c r="BI10">
        <v>301</v>
      </c>
      <c r="BJ10">
        <v>289</v>
      </c>
      <c r="BK10">
        <v>260</v>
      </c>
      <c r="BL10">
        <v>64</v>
      </c>
      <c r="BM10">
        <v>176</v>
      </c>
      <c r="BN10">
        <v>498</v>
      </c>
      <c r="BO10">
        <v>878</v>
      </c>
      <c r="BP10">
        <v>723</v>
      </c>
      <c r="BQ10">
        <v>209</v>
      </c>
      <c r="BR10">
        <v>397</v>
      </c>
      <c r="BS10">
        <v>384</v>
      </c>
      <c r="BT10">
        <v>181</v>
      </c>
      <c r="BU10">
        <v>134</v>
      </c>
      <c r="BV10">
        <v>63</v>
      </c>
      <c r="BW10">
        <v>161</v>
      </c>
      <c r="BX10">
        <v>1484</v>
      </c>
      <c r="BY10">
        <v>1467</v>
      </c>
      <c r="BZ10">
        <v>1331</v>
      </c>
    </row>
    <row r="11" spans="1:78" x14ac:dyDescent="0.25">
      <c r="A11" t="s">
        <v>104</v>
      </c>
    </row>
    <row r="12" spans="1:78" x14ac:dyDescent="0.25">
      <c r="A12" t="s">
        <v>217</v>
      </c>
      <c r="B12">
        <v>162</v>
      </c>
      <c r="C12">
        <v>143</v>
      </c>
      <c r="D12">
        <v>11</v>
      </c>
      <c r="E12">
        <v>8</v>
      </c>
      <c r="F12">
        <v>50</v>
      </c>
      <c r="G12">
        <v>76</v>
      </c>
      <c r="H12">
        <v>37</v>
      </c>
      <c r="I12">
        <v>39</v>
      </c>
      <c r="J12">
        <v>55</v>
      </c>
      <c r="K12">
        <v>32</v>
      </c>
      <c r="L12">
        <v>36</v>
      </c>
      <c r="M12">
        <v>36</v>
      </c>
      <c r="N12">
        <v>98</v>
      </c>
      <c r="O12">
        <v>25</v>
      </c>
      <c r="P12">
        <v>4</v>
      </c>
      <c r="Q12">
        <v>21</v>
      </c>
      <c r="R12">
        <v>141</v>
      </c>
      <c r="S12">
        <v>84</v>
      </c>
      <c r="T12">
        <v>44</v>
      </c>
      <c r="U12">
        <v>30</v>
      </c>
      <c r="V12">
        <v>133</v>
      </c>
      <c r="W12">
        <v>13</v>
      </c>
      <c r="X12">
        <v>12</v>
      </c>
      <c r="Y12">
        <v>0</v>
      </c>
      <c r="Z12">
        <v>162</v>
      </c>
      <c r="AA12">
        <v>161</v>
      </c>
      <c r="AB12">
        <v>161</v>
      </c>
      <c r="AC12">
        <v>16</v>
      </c>
      <c r="AD12">
        <v>137</v>
      </c>
      <c r="AE12">
        <v>6</v>
      </c>
      <c r="AF12">
        <v>115</v>
      </c>
      <c r="AG12">
        <v>38</v>
      </c>
      <c r="AH12">
        <v>6</v>
      </c>
      <c r="AI12">
        <v>108</v>
      </c>
      <c r="AJ12">
        <v>14</v>
      </c>
      <c r="AK12">
        <v>36</v>
      </c>
      <c r="AL12">
        <v>67</v>
      </c>
      <c r="AM12">
        <v>82</v>
      </c>
      <c r="AN12">
        <v>6</v>
      </c>
      <c r="AO12">
        <v>7</v>
      </c>
      <c r="AP12">
        <v>21</v>
      </c>
      <c r="AQ12">
        <v>15</v>
      </c>
      <c r="AR12">
        <v>13</v>
      </c>
      <c r="AS12">
        <v>9</v>
      </c>
      <c r="AT12">
        <v>10</v>
      </c>
      <c r="AU12">
        <v>9</v>
      </c>
      <c r="AV12">
        <v>10</v>
      </c>
      <c r="AW12">
        <v>2</v>
      </c>
      <c r="AX12">
        <v>8</v>
      </c>
      <c r="AY12">
        <v>18</v>
      </c>
      <c r="AZ12">
        <v>9</v>
      </c>
      <c r="BA12">
        <v>13</v>
      </c>
      <c r="BB12">
        <v>7</v>
      </c>
      <c r="BC12">
        <v>17</v>
      </c>
      <c r="BD12">
        <v>0</v>
      </c>
      <c r="BE12">
        <v>38</v>
      </c>
      <c r="BF12">
        <v>124</v>
      </c>
      <c r="BG12">
        <v>89</v>
      </c>
      <c r="BH12">
        <v>73</v>
      </c>
      <c r="BI12">
        <v>43</v>
      </c>
      <c r="BJ12">
        <v>17</v>
      </c>
      <c r="BK12">
        <v>22</v>
      </c>
      <c r="BL12">
        <v>4</v>
      </c>
      <c r="BM12">
        <v>37</v>
      </c>
      <c r="BN12">
        <v>53</v>
      </c>
      <c r="BO12">
        <v>60</v>
      </c>
      <c r="BP12">
        <v>12</v>
      </c>
      <c r="BQ12">
        <v>41</v>
      </c>
      <c r="BR12">
        <v>68</v>
      </c>
      <c r="BS12">
        <v>67</v>
      </c>
      <c r="BT12">
        <v>18</v>
      </c>
      <c r="BU12">
        <v>25</v>
      </c>
      <c r="BV12">
        <v>2</v>
      </c>
      <c r="BW12">
        <v>38</v>
      </c>
      <c r="BX12">
        <v>116</v>
      </c>
      <c r="BY12">
        <v>126</v>
      </c>
      <c r="BZ12">
        <v>118</v>
      </c>
    </row>
    <row r="13" spans="1:78" x14ac:dyDescent="0.25">
      <c r="B13" s="7">
        <v>7.0000000000000007E-2</v>
      </c>
      <c r="C13" s="7">
        <v>7.0000000000000007E-2</v>
      </c>
      <c r="D13" s="7">
        <v>0.05</v>
      </c>
      <c r="E13" s="7">
        <v>0.06</v>
      </c>
      <c r="F13" s="7">
        <v>0.08</v>
      </c>
      <c r="G13" s="7">
        <v>7.0000000000000007E-2</v>
      </c>
      <c r="H13" s="7">
        <v>7.0000000000000007E-2</v>
      </c>
      <c r="I13" s="7">
        <v>0.09</v>
      </c>
      <c r="J13" s="7">
        <v>0.08</v>
      </c>
      <c r="K13" s="7">
        <v>0.06</v>
      </c>
      <c r="L13" s="7">
        <v>0.06</v>
      </c>
      <c r="M13" s="7">
        <v>0.05</v>
      </c>
      <c r="N13" s="7">
        <v>0.08</v>
      </c>
      <c r="O13" s="7">
        <v>0.09</v>
      </c>
      <c r="P13" s="7">
        <v>0.04</v>
      </c>
      <c r="Q13" s="7">
        <v>0.06</v>
      </c>
      <c r="R13" s="7">
        <v>7.0000000000000007E-2</v>
      </c>
      <c r="S13" s="7">
        <v>7.0000000000000007E-2</v>
      </c>
      <c r="T13" s="7">
        <v>7.0000000000000007E-2</v>
      </c>
      <c r="U13" s="7">
        <v>0.06</v>
      </c>
      <c r="V13" s="7">
        <v>0.08</v>
      </c>
      <c r="W13" s="7">
        <v>0.06</v>
      </c>
      <c r="X13" s="7">
        <v>0.03</v>
      </c>
      <c r="Y13" t="s">
        <v>108</v>
      </c>
      <c r="Z13" s="7">
        <v>7.0000000000000007E-2</v>
      </c>
      <c r="AA13" s="7">
        <v>7.0000000000000007E-2</v>
      </c>
      <c r="AB13" s="7">
        <v>7.0000000000000007E-2</v>
      </c>
      <c r="AC13" s="7">
        <v>0.09</v>
      </c>
      <c r="AD13" s="7">
        <v>0.08</v>
      </c>
      <c r="AE13" s="7">
        <v>0.02</v>
      </c>
      <c r="AF13" s="7">
        <v>7.0000000000000007E-2</v>
      </c>
      <c r="AG13" s="7">
        <v>0.13</v>
      </c>
      <c r="AH13" s="7">
        <v>0.15</v>
      </c>
      <c r="AI13" s="7">
        <v>0.08</v>
      </c>
      <c r="AJ13" s="7">
        <v>0.05</v>
      </c>
      <c r="AK13" s="7">
        <v>0.06</v>
      </c>
      <c r="AL13" s="7">
        <v>0.12</v>
      </c>
      <c r="AM13" s="7">
        <v>0.06</v>
      </c>
      <c r="AN13" s="7">
        <v>0.13</v>
      </c>
      <c r="AO13" s="7">
        <v>0.02</v>
      </c>
      <c r="AP13" s="7">
        <v>0.08</v>
      </c>
      <c r="AQ13" s="7">
        <v>0.09</v>
      </c>
      <c r="AR13" s="7">
        <v>0.05</v>
      </c>
      <c r="AS13" s="7">
        <v>7.0000000000000007E-2</v>
      </c>
      <c r="AT13" s="7">
        <v>0.05</v>
      </c>
      <c r="AU13" s="7">
        <v>0.08</v>
      </c>
      <c r="AV13" s="7">
        <v>0.05</v>
      </c>
      <c r="AW13" s="7">
        <v>0.05</v>
      </c>
      <c r="AX13" s="7">
        <v>0.06</v>
      </c>
      <c r="AY13" s="7">
        <v>0.09</v>
      </c>
      <c r="AZ13" s="7">
        <v>0.05</v>
      </c>
      <c r="BA13" s="7">
        <v>0.11</v>
      </c>
      <c r="BB13" s="7">
        <v>0.06</v>
      </c>
      <c r="BC13" s="7">
        <v>0.16</v>
      </c>
      <c r="BD13" t="s">
        <v>108</v>
      </c>
      <c r="BE13" s="7">
        <v>0.13</v>
      </c>
      <c r="BF13" s="7">
        <v>0.06</v>
      </c>
      <c r="BG13" s="7">
        <v>0.09</v>
      </c>
      <c r="BH13" s="7">
        <v>0.06</v>
      </c>
      <c r="BI13" s="7">
        <v>0.14000000000000001</v>
      </c>
      <c r="BJ13" s="7">
        <v>0.06</v>
      </c>
      <c r="BK13" s="7">
        <v>0.08</v>
      </c>
      <c r="BL13" s="7">
        <v>0.06</v>
      </c>
      <c r="BM13" s="7">
        <v>0.21</v>
      </c>
      <c r="BN13" s="7">
        <v>0.11</v>
      </c>
      <c r="BO13" s="7">
        <v>7.0000000000000007E-2</v>
      </c>
      <c r="BP13" s="7">
        <v>0.02</v>
      </c>
      <c r="BQ13" s="7">
        <v>0.19</v>
      </c>
      <c r="BR13" s="7">
        <v>0.17</v>
      </c>
      <c r="BS13" s="7">
        <v>0.17</v>
      </c>
      <c r="BT13" s="7">
        <v>0.1</v>
      </c>
      <c r="BU13" s="7">
        <v>0.18</v>
      </c>
      <c r="BV13" s="7">
        <v>0.04</v>
      </c>
      <c r="BW13" s="7">
        <v>0.24</v>
      </c>
      <c r="BX13" s="7">
        <v>0.08</v>
      </c>
      <c r="BY13" s="7">
        <v>0.09</v>
      </c>
      <c r="BZ13" s="7">
        <v>0.09</v>
      </c>
    </row>
    <row r="14" spans="1:78" x14ac:dyDescent="0.25">
      <c r="A14" t="s">
        <v>218</v>
      </c>
      <c r="B14">
        <v>619</v>
      </c>
      <c r="C14">
        <v>527</v>
      </c>
      <c r="D14">
        <v>59</v>
      </c>
      <c r="E14">
        <v>33</v>
      </c>
      <c r="F14">
        <v>196</v>
      </c>
      <c r="G14">
        <v>285</v>
      </c>
      <c r="H14">
        <v>139</v>
      </c>
      <c r="I14">
        <v>112</v>
      </c>
      <c r="J14">
        <v>207</v>
      </c>
      <c r="K14">
        <v>138</v>
      </c>
      <c r="L14">
        <v>162</v>
      </c>
      <c r="M14">
        <v>177</v>
      </c>
      <c r="N14">
        <v>338</v>
      </c>
      <c r="O14">
        <v>78</v>
      </c>
      <c r="P14">
        <v>26</v>
      </c>
      <c r="Q14">
        <v>74</v>
      </c>
      <c r="R14">
        <v>545</v>
      </c>
      <c r="S14">
        <v>313</v>
      </c>
      <c r="T14">
        <v>164</v>
      </c>
      <c r="U14">
        <v>130</v>
      </c>
      <c r="V14">
        <v>483</v>
      </c>
      <c r="W14">
        <v>56</v>
      </c>
      <c r="X14">
        <v>65</v>
      </c>
      <c r="Y14">
        <v>0</v>
      </c>
      <c r="Z14">
        <v>619</v>
      </c>
      <c r="AA14">
        <v>614</v>
      </c>
      <c r="AB14">
        <v>614</v>
      </c>
      <c r="AC14">
        <v>64</v>
      </c>
      <c r="AD14">
        <v>492</v>
      </c>
      <c r="AE14">
        <v>48</v>
      </c>
      <c r="AF14">
        <v>481</v>
      </c>
      <c r="AG14">
        <v>101</v>
      </c>
      <c r="AH14">
        <v>13</v>
      </c>
      <c r="AI14">
        <v>390</v>
      </c>
      <c r="AJ14">
        <v>69</v>
      </c>
      <c r="AK14">
        <v>147</v>
      </c>
      <c r="AL14">
        <v>188</v>
      </c>
      <c r="AM14">
        <v>348</v>
      </c>
      <c r="AN14">
        <v>18</v>
      </c>
      <c r="AO14">
        <v>58</v>
      </c>
      <c r="AP14">
        <v>75</v>
      </c>
      <c r="AQ14">
        <v>52</v>
      </c>
      <c r="AR14">
        <v>98</v>
      </c>
      <c r="AS14">
        <v>26</v>
      </c>
      <c r="AT14">
        <v>40</v>
      </c>
      <c r="AU14">
        <v>34</v>
      </c>
      <c r="AV14">
        <v>54</v>
      </c>
      <c r="AW14">
        <v>10</v>
      </c>
      <c r="AX14">
        <v>48</v>
      </c>
      <c r="AY14">
        <v>48</v>
      </c>
      <c r="AZ14">
        <v>43</v>
      </c>
      <c r="BA14">
        <v>32</v>
      </c>
      <c r="BB14">
        <v>29</v>
      </c>
      <c r="BC14">
        <v>25</v>
      </c>
      <c r="BD14">
        <v>4</v>
      </c>
      <c r="BE14">
        <v>102</v>
      </c>
      <c r="BF14">
        <v>517</v>
      </c>
      <c r="BG14">
        <v>314</v>
      </c>
      <c r="BH14">
        <v>305</v>
      </c>
      <c r="BI14">
        <v>122</v>
      </c>
      <c r="BJ14">
        <v>94</v>
      </c>
      <c r="BK14">
        <v>66</v>
      </c>
      <c r="BL14">
        <v>20</v>
      </c>
      <c r="BM14">
        <v>82</v>
      </c>
      <c r="BN14">
        <v>195</v>
      </c>
      <c r="BO14">
        <v>219</v>
      </c>
      <c r="BP14">
        <v>122</v>
      </c>
      <c r="BQ14">
        <v>79</v>
      </c>
      <c r="BR14">
        <v>166</v>
      </c>
      <c r="BS14">
        <v>164</v>
      </c>
      <c r="BT14">
        <v>61</v>
      </c>
      <c r="BU14">
        <v>50</v>
      </c>
      <c r="BV14">
        <v>23</v>
      </c>
      <c r="BW14">
        <v>61</v>
      </c>
      <c r="BX14">
        <v>463</v>
      </c>
      <c r="BY14">
        <v>451</v>
      </c>
      <c r="BZ14">
        <v>418</v>
      </c>
    </row>
    <row r="15" spans="1:78" x14ac:dyDescent="0.25">
      <c r="B15" s="7">
        <v>0.27</v>
      </c>
      <c r="C15" s="7">
        <v>0.27</v>
      </c>
      <c r="D15" s="7">
        <v>0.28999999999999998</v>
      </c>
      <c r="E15" s="7">
        <v>0.24</v>
      </c>
      <c r="F15" s="7">
        <v>0.31</v>
      </c>
      <c r="G15" s="7">
        <v>0.27</v>
      </c>
      <c r="H15" s="7">
        <v>0.24</v>
      </c>
      <c r="I15" s="7">
        <v>0.27</v>
      </c>
      <c r="J15" s="7">
        <v>0.28999999999999998</v>
      </c>
      <c r="K15" s="7">
        <v>0.27</v>
      </c>
      <c r="L15" s="7">
        <v>0.25</v>
      </c>
      <c r="M15" s="7">
        <v>0.25</v>
      </c>
      <c r="N15" s="7">
        <v>0.28999999999999998</v>
      </c>
      <c r="O15" s="7">
        <v>0.27</v>
      </c>
      <c r="P15" s="7">
        <v>0.28999999999999998</v>
      </c>
      <c r="Q15" s="7">
        <v>0.21</v>
      </c>
      <c r="R15" s="7">
        <v>0.28000000000000003</v>
      </c>
      <c r="S15" s="7">
        <v>0.28000000000000003</v>
      </c>
      <c r="T15" s="7">
        <v>0.28000000000000003</v>
      </c>
      <c r="U15" s="7">
        <v>0.25</v>
      </c>
      <c r="V15" s="7">
        <v>0.3</v>
      </c>
      <c r="W15" s="7">
        <v>0.24</v>
      </c>
      <c r="X15" s="7">
        <v>0.18</v>
      </c>
      <c r="Y15" t="s">
        <v>108</v>
      </c>
      <c r="Z15" s="7">
        <v>0.27</v>
      </c>
      <c r="AA15" s="7">
        <v>0.27</v>
      </c>
      <c r="AB15" s="7">
        <v>0.27</v>
      </c>
      <c r="AC15" s="7">
        <v>0.37</v>
      </c>
      <c r="AD15" s="7">
        <v>0.28000000000000003</v>
      </c>
      <c r="AE15" s="7">
        <v>0.16</v>
      </c>
      <c r="AF15" s="7">
        <v>0.28000000000000003</v>
      </c>
      <c r="AG15" s="7">
        <v>0.35</v>
      </c>
      <c r="AH15" s="7">
        <v>0.33</v>
      </c>
      <c r="AI15" s="7">
        <v>0.28999999999999998</v>
      </c>
      <c r="AJ15" s="7">
        <v>0.24</v>
      </c>
      <c r="AK15" s="7">
        <v>0.24</v>
      </c>
      <c r="AL15" s="7">
        <v>0.34</v>
      </c>
      <c r="AM15" s="7">
        <v>0.28000000000000003</v>
      </c>
      <c r="AN15" s="7">
        <v>0.39</v>
      </c>
      <c r="AO15" s="7">
        <v>0.15</v>
      </c>
      <c r="AP15" s="7">
        <v>0.28999999999999998</v>
      </c>
      <c r="AQ15" s="7">
        <v>0.32</v>
      </c>
      <c r="AR15" s="7">
        <v>0.34</v>
      </c>
      <c r="AS15" s="7">
        <v>0.21</v>
      </c>
      <c r="AT15" s="7">
        <v>0.21</v>
      </c>
      <c r="AU15" s="7">
        <v>0.28999999999999998</v>
      </c>
      <c r="AV15" s="7">
        <v>0.28999999999999998</v>
      </c>
      <c r="AW15" s="7">
        <v>0.19</v>
      </c>
      <c r="AX15" s="7">
        <v>0.32</v>
      </c>
      <c r="AY15" s="7">
        <v>0.25</v>
      </c>
      <c r="AZ15" s="7">
        <v>0.25</v>
      </c>
      <c r="BA15" s="7">
        <v>0.25</v>
      </c>
      <c r="BB15" s="7">
        <v>0.22</v>
      </c>
      <c r="BC15" s="7">
        <v>0.24</v>
      </c>
      <c r="BD15" s="7">
        <v>0.38</v>
      </c>
      <c r="BE15" s="7">
        <v>0.36</v>
      </c>
      <c r="BF15" s="7">
        <v>0.26</v>
      </c>
      <c r="BG15" s="7">
        <v>0.32</v>
      </c>
      <c r="BH15" s="7">
        <v>0.24</v>
      </c>
      <c r="BI15" s="7">
        <v>0.41</v>
      </c>
      <c r="BJ15" s="7">
        <v>0.33</v>
      </c>
      <c r="BK15" s="7">
        <v>0.25</v>
      </c>
      <c r="BL15" s="7">
        <v>0.31</v>
      </c>
      <c r="BM15" s="7">
        <v>0.47</v>
      </c>
      <c r="BN15" s="7">
        <v>0.39</v>
      </c>
      <c r="BO15" s="7">
        <v>0.25</v>
      </c>
      <c r="BP15" s="7">
        <v>0.17</v>
      </c>
      <c r="BQ15" s="7">
        <v>0.38</v>
      </c>
      <c r="BR15" s="7">
        <v>0.42</v>
      </c>
      <c r="BS15" s="7">
        <v>0.43</v>
      </c>
      <c r="BT15" s="7">
        <v>0.34</v>
      </c>
      <c r="BU15" s="7">
        <v>0.37</v>
      </c>
      <c r="BV15" s="7">
        <v>0.37</v>
      </c>
      <c r="BW15" s="7">
        <v>0.38</v>
      </c>
      <c r="BX15" s="7">
        <v>0.31</v>
      </c>
      <c r="BY15" s="7">
        <v>0.31</v>
      </c>
      <c r="BZ15" s="7">
        <v>0.31</v>
      </c>
    </row>
    <row r="16" spans="1:78" x14ac:dyDescent="0.25">
      <c r="A16" t="s">
        <v>219</v>
      </c>
      <c r="B16">
        <v>692</v>
      </c>
      <c r="C16">
        <v>583</v>
      </c>
      <c r="D16">
        <v>59</v>
      </c>
      <c r="E16">
        <v>50</v>
      </c>
      <c r="F16">
        <v>212</v>
      </c>
      <c r="G16">
        <v>326</v>
      </c>
      <c r="H16">
        <v>154</v>
      </c>
      <c r="I16">
        <v>127</v>
      </c>
      <c r="J16">
        <v>205</v>
      </c>
      <c r="K16">
        <v>156</v>
      </c>
      <c r="L16">
        <v>204</v>
      </c>
      <c r="M16">
        <v>233</v>
      </c>
      <c r="N16">
        <v>355</v>
      </c>
      <c r="O16">
        <v>73</v>
      </c>
      <c r="P16">
        <v>31</v>
      </c>
      <c r="Q16">
        <v>106</v>
      </c>
      <c r="R16">
        <v>585</v>
      </c>
      <c r="S16">
        <v>333</v>
      </c>
      <c r="T16">
        <v>193</v>
      </c>
      <c r="U16">
        <v>152</v>
      </c>
      <c r="V16">
        <v>495</v>
      </c>
      <c r="W16">
        <v>90</v>
      </c>
      <c r="X16">
        <v>101</v>
      </c>
      <c r="Y16">
        <v>0</v>
      </c>
      <c r="Z16">
        <v>692</v>
      </c>
      <c r="AA16">
        <v>686</v>
      </c>
      <c r="AB16">
        <v>686</v>
      </c>
      <c r="AC16">
        <v>45</v>
      </c>
      <c r="AD16">
        <v>555</v>
      </c>
      <c r="AE16">
        <v>79</v>
      </c>
      <c r="AF16">
        <v>548</v>
      </c>
      <c r="AG16">
        <v>83</v>
      </c>
      <c r="AH16">
        <v>8</v>
      </c>
      <c r="AI16">
        <v>422</v>
      </c>
      <c r="AJ16">
        <v>96</v>
      </c>
      <c r="AK16">
        <v>175</v>
      </c>
      <c r="AL16">
        <v>181</v>
      </c>
      <c r="AM16">
        <v>385</v>
      </c>
      <c r="AN16">
        <v>9</v>
      </c>
      <c r="AO16">
        <v>115</v>
      </c>
      <c r="AP16">
        <v>93</v>
      </c>
      <c r="AQ16">
        <v>43</v>
      </c>
      <c r="AR16">
        <v>79</v>
      </c>
      <c r="AS16">
        <v>34</v>
      </c>
      <c r="AT16">
        <v>77</v>
      </c>
      <c r="AU16">
        <v>24</v>
      </c>
      <c r="AV16">
        <v>58</v>
      </c>
      <c r="AW16">
        <v>10</v>
      </c>
      <c r="AX16">
        <v>47</v>
      </c>
      <c r="AY16">
        <v>70</v>
      </c>
      <c r="AZ16">
        <v>50</v>
      </c>
      <c r="BA16">
        <v>44</v>
      </c>
      <c r="BB16">
        <v>40</v>
      </c>
      <c r="BC16">
        <v>20</v>
      </c>
      <c r="BD16">
        <v>4</v>
      </c>
      <c r="BE16">
        <v>72</v>
      </c>
      <c r="BF16">
        <v>619</v>
      </c>
      <c r="BG16">
        <v>303</v>
      </c>
      <c r="BH16">
        <v>388</v>
      </c>
      <c r="BI16">
        <v>88</v>
      </c>
      <c r="BJ16">
        <v>93</v>
      </c>
      <c r="BK16">
        <v>82</v>
      </c>
      <c r="BL16">
        <v>20</v>
      </c>
      <c r="BM16">
        <v>38</v>
      </c>
      <c r="BN16">
        <v>137</v>
      </c>
      <c r="BO16">
        <v>307</v>
      </c>
      <c r="BP16">
        <v>210</v>
      </c>
      <c r="BQ16">
        <v>50</v>
      </c>
      <c r="BR16">
        <v>97</v>
      </c>
      <c r="BS16">
        <v>94</v>
      </c>
      <c r="BT16">
        <v>46</v>
      </c>
      <c r="BU16">
        <v>35</v>
      </c>
      <c r="BV16">
        <v>19</v>
      </c>
      <c r="BW16">
        <v>36</v>
      </c>
      <c r="BX16">
        <v>442</v>
      </c>
      <c r="BY16">
        <v>429</v>
      </c>
      <c r="BZ16">
        <v>389</v>
      </c>
    </row>
    <row r="17" spans="1:78" x14ac:dyDescent="0.25">
      <c r="B17" s="7">
        <v>0.3</v>
      </c>
      <c r="C17" s="7">
        <v>0.3</v>
      </c>
      <c r="D17" s="7">
        <v>0.28999999999999998</v>
      </c>
      <c r="E17" s="7">
        <v>0.36</v>
      </c>
      <c r="F17" s="7">
        <v>0.33</v>
      </c>
      <c r="G17" s="7">
        <v>0.31</v>
      </c>
      <c r="H17" s="7">
        <v>0.27</v>
      </c>
      <c r="I17" s="7">
        <v>0.31</v>
      </c>
      <c r="J17" s="7">
        <v>0.28999999999999998</v>
      </c>
      <c r="K17" s="7">
        <v>0.31</v>
      </c>
      <c r="L17" s="7">
        <v>0.31</v>
      </c>
      <c r="M17" s="7">
        <v>0.32</v>
      </c>
      <c r="N17" s="7">
        <v>0.3</v>
      </c>
      <c r="O17" s="7">
        <v>0.25</v>
      </c>
      <c r="P17" s="7">
        <v>0.35</v>
      </c>
      <c r="Q17" s="7">
        <v>0.3</v>
      </c>
      <c r="R17" s="7">
        <v>0.3</v>
      </c>
      <c r="S17" s="7">
        <v>0.3</v>
      </c>
      <c r="T17" s="7">
        <v>0.33</v>
      </c>
      <c r="U17" s="7">
        <v>0.28999999999999998</v>
      </c>
      <c r="V17" s="7">
        <v>0.3</v>
      </c>
      <c r="W17" s="7">
        <v>0.38</v>
      </c>
      <c r="X17" s="7">
        <v>0.27</v>
      </c>
      <c r="Y17" t="s">
        <v>108</v>
      </c>
      <c r="Z17" s="7">
        <v>0.3</v>
      </c>
      <c r="AA17" s="7">
        <v>0.3</v>
      </c>
      <c r="AB17" s="7">
        <v>0.3</v>
      </c>
      <c r="AC17" s="7">
        <v>0.26</v>
      </c>
      <c r="AD17" s="7">
        <v>0.32</v>
      </c>
      <c r="AE17" s="7">
        <v>0.27</v>
      </c>
      <c r="AF17" s="7">
        <v>0.32</v>
      </c>
      <c r="AG17" s="7">
        <v>0.28999999999999998</v>
      </c>
      <c r="AH17" s="7">
        <v>0.22</v>
      </c>
      <c r="AI17" s="7">
        <v>0.31</v>
      </c>
      <c r="AJ17" s="7">
        <v>0.33</v>
      </c>
      <c r="AK17" s="7">
        <v>0.28999999999999998</v>
      </c>
      <c r="AL17" s="7">
        <v>0.32</v>
      </c>
      <c r="AM17" s="7">
        <v>0.31</v>
      </c>
      <c r="AN17" s="7">
        <v>0.2</v>
      </c>
      <c r="AO17" s="7">
        <v>0.28999999999999998</v>
      </c>
      <c r="AP17" s="7">
        <v>0.36</v>
      </c>
      <c r="AQ17" s="7">
        <v>0.26</v>
      </c>
      <c r="AR17" s="7">
        <v>0.28000000000000003</v>
      </c>
      <c r="AS17" s="7">
        <v>0.28000000000000003</v>
      </c>
      <c r="AT17" s="7">
        <v>0.4</v>
      </c>
      <c r="AU17" s="7">
        <v>0.2</v>
      </c>
      <c r="AV17" s="7">
        <v>0.31</v>
      </c>
      <c r="AW17" s="7">
        <v>0.19</v>
      </c>
      <c r="AX17" s="7">
        <v>0.31</v>
      </c>
      <c r="AY17" s="7">
        <v>0.36</v>
      </c>
      <c r="AZ17" s="7">
        <v>0.28999999999999998</v>
      </c>
      <c r="BA17" s="7">
        <v>0.35</v>
      </c>
      <c r="BB17" s="7">
        <v>0.3</v>
      </c>
      <c r="BC17" s="7">
        <v>0.19</v>
      </c>
      <c r="BD17" s="7">
        <v>0.34</v>
      </c>
      <c r="BE17" s="7">
        <v>0.25</v>
      </c>
      <c r="BF17" s="7">
        <v>0.31</v>
      </c>
      <c r="BG17" s="7">
        <v>0.3</v>
      </c>
      <c r="BH17" s="7">
        <v>0.3</v>
      </c>
      <c r="BI17" s="7">
        <v>0.28999999999999998</v>
      </c>
      <c r="BJ17" s="7">
        <v>0.32</v>
      </c>
      <c r="BK17" s="7">
        <v>0.31</v>
      </c>
      <c r="BL17" s="7">
        <v>0.32</v>
      </c>
      <c r="BM17" s="7">
        <v>0.22</v>
      </c>
      <c r="BN17" s="7">
        <v>0.27</v>
      </c>
      <c r="BO17" s="7">
        <v>0.35</v>
      </c>
      <c r="BP17" s="7">
        <v>0.28999999999999998</v>
      </c>
      <c r="BQ17" s="7">
        <v>0.24</v>
      </c>
      <c r="BR17" s="7">
        <v>0.24</v>
      </c>
      <c r="BS17" s="7">
        <v>0.24</v>
      </c>
      <c r="BT17" s="7">
        <v>0.26</v>
      </c>
      <c r="BU17" s="7">
        <v>0.26</v>
      </c>
      <c r="BV17" s="7">
        <v>0.31</v>
      </c>
      <c r="BW17" s="7">
        <v>0.23</v>
      </c>
      <c r="BX17" s="7">
        <v>0.3</v>
      </c>
      <c r="BY17" s="7">
        <v>0.28999999999999998</v>
      </c>
      <c r="BZ17" s="7">
        <v>0.28999999999999998</v>
      </c>
    </row>
    <row r="18" spans="1:78" x14ac:dyDescent="0.25">
      <c r="A18" t="s">
        <v>220</v>
      </c>
      <c r="B18">
        <v>709</v>
      </c>
      <c r="C18">
        <v>597</v>
      </c>
      <c r="D18">
        <v>70</v>
      </c>
      <c r="E18">
        <v>42</v>
      </c>
      <c r="F18">
        <v>159</v>
      </c>
      <c r="G18">
        <v>338</v>
      </c>
      <c r="H18">
        <v>211</v>
      </c>
      <c r="I18">
        <v>121</v>
      </c>
      <c r="J18">
        <v>207</v>
      </c>
      <c r="K18">
        <v>159</v>
      </c>
      <c r="L18">
        <v>221</v>
      </c>
      <c r="M18">
        <v>248</v>
      </c>
      <c r="N18">
        <v>353</v>
      </c>
      <c r="O18">
        <v>83</v>
      </c>
      <c r="P18">
        <v>25</v>
      </c>
      <c r="Q18">
        <v>141</v>
      </c>
      <c r="R18">
        <v>568</v>
      </c>
      <c r="S18">
        <v>357</v>
      </c>
      <c r="T18">
        <v>168</v>
      </c>
      <c r="U18">
        <v>171</v>
      </c>
      <c r="V18">
        <v>467</v>
      </c>
      <c r="W18">
        <v>65</v>
      </c>
      <c r="X18">
        <v>172</v>
      </c>
      <c r="Y18">
        <v>0</v>
      </c>
      <c r="Z18">
        <v>709</v>
      </c>
      <c r="AA18">
        <v>706</v>
      </c>
      <c r="AB18">
        <v>706</v>
      </c>
      <c r="AC18">
        <v>45</v>
      </c>
      <c r="AD18">
        <v>530</v>
      </c>
      <c r="AE18">
        <v>129</v>
      </c>
      <c r="AF18">
        <v>542</v>
      </c>
      <c r="AG18">
        <v>56</v>
      </c>
      <c r="AH18">
        <v>11</v>
      </c>
      <c r="AI18">
        <v>389</v>
      </c>
      <c r="AJ18">
        <v>106</v>
      </c>
      <c r="AK18">
        <v>213</v>
      </c>
      <c r="AL18">
        <v>112</v>
      </c>
      <c r="AM18">
        <v>405</v>
      </c>
      <c r="AN18">
        <v>11</v>
      </c>
      <c r="AO18">
        <v>179</v>
      </c>
      <c r="AP18">
        <v>55</v>
      </c>
      <c r="AQ18">
        <v>50</v>
      </c>
      <c r="AR18">
        <v>72</v>
      </c>
      <c r="AS18">
        <v>50</v>
      </c>
      <c r="AT18">
        <v>64</v>
      </c>
      <c r="AU18">
        <v>47</v>
      </c>
      <c r="AV18">
        <v>59</v>
      </c>
      <c r="AW18">
        <v>28</v>
      </c>
      <c r="AX18">
        <v>42</v>
      </c>
      <c r="AY18">
        <v>49</v>
      </c>
      <c r="AZ18">
        <v>71</v>
      </c>
      <c r="BA18">
        <v>33</v>
      </c>
      <c r="BB18">
        <v>49</v>
      </c>
      <c r="BC18">
        <v>39</v>
      </c>
      <c r="BD18">
        <v>3</v>
      </c>
      <c r="BE18">
        <v>67</v>
      </c>
      <c r="BF18">
        <v>642</v>
      </c>
      <c r="BG18">
        <v>263</v>
      </c>
      <c r="BH18">
        <v>445</v>
      </c>
      <c r="BI18">
        <v>44</v>
      </c>
      <c r="BJ18">
        <v>78</v>
      </c>
      <c r="BK18">
        <v>87</v>
      </c>
      <c r="BL18">
        <v>19</v>
      </c>
      <c r="BM18">
        <v>17</v>
      </c>
      <c r="BN18">
        <v>105</v>
      </c>
      <c r="BO18">
        <v>278</v>
      </c>
      <c r="BP18">
        <v>308</v>
      </c>
      <c r="BQ18">
        <v>37</v>
      </c>
      <c r="BR18">
        <v>58</v>
      </c>
      <c r="BS18">
        <v>52</v>
      </c>
      <c r="BT18">
        <v>49</v>
      </c>
      <c r="BU18">
        <v>22</v>
      </c>
      <c r="BV18">
        <v>17</v>
      </c>
      <c r="BW18">
        <v>23</v>
      </c>
      <c r="BX18">
        <v>417</v>
      </c>
      <c r="BY18">
        <v>415</v>
      </c>
      <c r="BZ18">
        <v>362</v>
      </c>
    </row>
    <row r="19" spans="1:78" x14ac:dyDescent="0.25">
      <c r="B19" s="7">
        <v>0.31</v>
      </c>
      <c r="C19" s="7">
        <v>0.31</v>
      </c>
      <c r="D19" s="7">
        <v>0.34</v>
      </c>
      <c r="E19" s="7">
        <v>0.3</v>
      </c>
      <c r="F19" s="7">
        <v>0.25</v>
      </c>
      <c r="G19" s="7">
        <v>0.32</v>
      </c>
      <c r="H19" s="7">
        <v>0.37</v>
      </c>
      <c r="I19" s="7">
        <v>0.28999999999999998</v>
      </c>
      <c r="J19" s="7">
        <v>0.28999999999999998</v>
      </c>
      <c r="K19" s="7">
        <v>0.31</v>
      </c>
      <c r="L19" s="7">
        <v>0.34</v>
      </c>
      <c r="M19" s="7">
        <v>0.34</v>
      </c>
      <c r="N19" s="7">
        <v>0.3</v>
      </c>
      <c r="O19" s="7">
        <v>0.28999999999999998</v>
      </c>
      <c r="P19" s="7">
        <v>0.28000000000000003</v>
      </c>
      <c r="Q19" s="7">
        <v>0.4</v>
      </c>
      <c r="R19" s="7">
        <v>0.3</v>
      </c>
      <c r="S19" s="7">
        <v>0.32</v>
      </c>
      <c r="T19" s="7">
        <v>0.28000000000000003</v>
      </c>
      <c r="U19" s="7">
        <v>0.33</v>
      </c>
      <c r="V19" s="7">
        <v>0.28999999999999998</v>
      </c>
      <c r="W19" s="7">
        <v>0.28000000000000003</v>
      </c>
      <c r="X19" s="7">
        <v>0.46</v>
      </c>
      <c r="Y19" t="s">
        <v>108</v>
      </c>
      <c r="Z19" s="7">
        <v>0.31</v>
      </c>
      <c r="AA19" s="7">
        <v>0.31</v>
      </c>
      <c r="AB19" s="7">
        <v>0.31</v>
      </c>
      <c r="AC19" s="7">
        <v>0.26</v>
      </c>
      <c r="AD19" s="7">
        <v>0.3</v>
      </c>
      <c r="AE19" s="7">
        <v>0.43</v>
      </c>
      <c r="AF19" s="7">
        <v>0.31</v>
      </c>
      <c r="AG19" s="7">
        <v>0.2</v>
      </c>
      <c r="AH19" s="7">
        <v>0.28000000000000003</v>
      </c>
      <c r="AI19" s="7">
        <v>0.28999999999999998</v>
      </c>
      <c r="AJ19" s="7">
        <v>0.36</v>
      </c>
      <c r="AK19" s="7">
        <v>0.35</v>
      </c>
      <c r="AL19" s="7">
        <v>0.2</v>
      </c>
      <c r="AM19" s="7">
        <v>0.32</v>
      </c>
      <c r="AN19" s="7">
        <v>0.24</v>
      </c>
      <c r="AO19" s="7">
        <v>0.45</v>
      </c>
      <c r="AP19" s="7">
        <v>0.21</v>
      </c>
      <c r="AQ19" s="7">
        <v>0.31</v>
      </c>
      <c r="AR19" s="7">
        <v>0.25</v>
      </c>
      <c r="AS19" s="7">
        <v>0.41</v>
      </c>
      <c r="AT19" s="7">
        <v>0.33</v>
      </c>
      <c r="AU19" s="7">
        <v>0.39</v>
      </c>
      <c r="AV19" s="7">
        <v>0.31</v>
      </c>
      <c r="AW19" s="7">
        <v>0.56999999999999995</v>
      </c>
      <c r="AX19" s="7">
        <v>0.27</v>
      </c>
      <c r="AY19" s="7">
        <v>0.25</v>
      </c>
      <c r="AZ19" s="7">
        <v>0.41</v>
      </c>
      <c r="BA19" s="7">
        <v>0.26</v>
      </c>
      <c r="BB19" s="7">
        <v>0.37</v>
      </c>
      <c r="BC19" s="7">
        <v>0.37</v>
      </c>
      <c r="BD19" s="7">
        <v>0.28000000000000003</v>
      </c>
      <c r="BE19" s="7">
        <v>0.23</v>
      </c>
      <c r="BF19" s="7">
        <v>0.32</v>
      </c>
      <c r="BG19" s="7">
        <v>0.26</v>
      </c>
      <c r="BH19" s="7">
        <v>0.35</v>
      </c>
      <c r="BI19" s="7">
        <v>0.15</v>
      </c>
      <c r="BJ19" s="7">
        <v>0.27</v>
      </c>
      <c r="BK19" s="7">
        <v>0.33</v>
      </c>
      <c r="BL19" s="7">
        <v>0.28999999999999998</v>
      </c>
      <c r="BM19" s="7">
        <v>0.1</v>
      </c>
      <c r="BN19" s="7">
        <v>0.21</v>
      </c>
      <c r="BO19" s="7">
        <v>0.32</v>
      </c>
      <c r="BP19" s="7">
        <v>0.43</v>
      </c>
      <c r="BQ19" s="7">
        <v>0.18</v>
      </c>
      <c r="BR19" s="7">
        <v>0.15</v>
      </c>
      <c r="BS19" s="7">
        <v>0.14000000000000001</v>
      </c>
      <c r="BT19" s="7">
        <v>0.27</v>
      </c>
      <c r="BU19" s="7">
        <v>0.16</v>
      </c>
      <c r="BV19" s="7">
        <v>0.27</v>
      </c>
      <c r="BW19" s="7">
        <v>0.15</v>
      </c>
      <c r="BX19" s="7">
        <v>0.28000000000000003</v>
      </c>
      <c r="BY19" s="7">
        <v>0.28000000000000003</v>
      </c>
      <c r="BZ19" s="7">
        <v>0.27</v>
      </c>
    </row>
    <row r="20" spans="1:78" x14ac:dyDescent="0.25">
      <c r="A20" t="s">
        <v>166</v>
      </c>
    </row>
    <row r="21" spans="1:78" x14ac:dyDescent="0.25">
      <c r="A21" t="s">
        <v>104</v>
      </c>
    </row>
    <row r="22" spans="1:78" x14ac:dyDescent="0.25">
      <c r="A22" t="s">
        <v>221</v>
      </c>
      <c r="B22">
        <v>781</v>
      </c>
      <c r="C22">
        <v>670</v>
      </c>
      <c r="D22">
        <v>70</v>
      </c>
      <c r="E22">
        <v>41</v>
      </c>
      <c r="F22">
        <v>246</v>
      </c>
      <c r="G22">
        <v>360</v>
      </c>
      <c r="H22">
        <v>175</v>
      </c>
      <c r="I22">
        <v>151</v>
      </c>
      <c r="J22">
        <v>262</v>
      </c>
      <c r="K22">
        <v>170</v>
      </c>
      <c r="L22">
        <v>198</v>
      </c>
      <c r="M22">
        <v>213</v>
      </c>
      <c r="N22">
        <v>435</v>
      </c>
      <c r="O22">
        <v>103</v>
      </c>
      <c r="P22">
        <v>30</v>
      </c>
      <c r="Q22">
        <v>95</v>
      </c>
      <c r="R22">
        <v>686</v>
      </c>
      <c r="S22">
        <v>398</v>
      </c>
      <c r="T22">
        <v>208</v>
      </c>
      <c r="U22">
        <v>160</v>
      </c>
      <c r="V22">
        <v>616</v>
      </c>
      <c r="W22">
        <v>69</v>
      </c>
      <c r="X22">
        <v>77</v>
      </c>
      <c r="Y22">
        <v>0</v>
      </c>
      <c r="Z22">
        <v>781</v>
      </c>
      <c r="AA22">
        <v>775</v>
      </c>
      <c r="AB22">
        <v>775</v>
      </c>
      <c r="AC22">
        <v>80</v>
      </c>
      <c r="AD22">
        <v>628</v>
      </c>
      <c r="AE22">
        <v>54</v>
      </c>
      <c r="AF22">
        <v>596</v>
      </c>
      <c r="AG22">
        <v>139</v>
      </c>
      <c r="AH22">
        <v>18</v>
      </c>
      <c r="AI22">
        <v>498</v>
      </c>
      <c r="AJ22">
        <v>83</v>
      </c>
      <c r="AK22">
        <v>183</v>
      </c>
      <c r="AL22">
        <v>255</v>
      </c>
      <c r="AM22">
        <v>431</v>
      </c>
      <c r="AN22">
        <v>24</v>
      </c>
      <c r="AO22">
        <v>66</v>
      </c>
      <c r="AP22">
        <v>97</v>
      </c>
      <c r="AQ22">
        <v>67</v>
      </c>
      <c r="AR22">
        <v>111</v>
      </c>
      <c r="AS22">
        <v>35</v>
      </c>
      <c r="AT22">
        <v>50</v>
      </c>
      <c r="AU22">
        <v>44</v>
      </c>
      <c r="AV22">
        <v>64</v>
      </c>
      <c r="AW22">
        <v>12</v>
      </c>
      <c r="AX22">
        <v>57</v>
      </c>
      <c r="AY22">
        <v>66</v>
      </c>
      <c r="AZ22">
        <v>52</v>
      </c>
      <c r="BA22">
        <v>45</v>
      </c>
      <c r="BB22">
        <v>36</v>
      </c>
      <c r="BC22">
        <v>42</v>
      </c>
      <c r="BD22">
        <v>4</v>
      </c>
      <c r="BE22">
        <v>140</v>
      </c>
      <c r="BF22">
        <v>641</v>
      </c>
      <c r="BG22">
        <v>403</v>
      </c>
      <c r="BH22">
        <v>378</v>
      </c>
      <c r="BI22">
        <v>166</v>
      </c>
      <c r="BJ22">
        <v>111</v>
      </c>
      <c r="BK22">
        <v>87</v>
      </c>
      <c r="BL22">
        <v>23</v>
      </c>
      <c r="BM22">
        <v>119</v>
      </c>
      <c r="BN22">
        <v>248</v>
      </c>
      <c r="BO22">
        <v>280</v>
      </c>
      <c r="BP22">
        <v>134</v>
      </c>
      <c r="BQ22">
        <v>119</v>
      </c>
      <c r="BR22">
        <v>234</v>
      </c>
      <c r="BS22">
        <v>231</v>
      </c>
      <c r="BT22">
        <v>79</v>
      </c>
      <c r="BU22">
        <v>75</v>
      </c>
      <c r="BV22">
        <v>25</v>
      </c>
      <c r="BW22">
        <v>99</v>
      </c>
      <c r="BX22">
        <v>579</v>
      </c>
      <c r="BY22">
        <v>577</v>
      </c>
      <c r="BZ22">
        <v>535</v>
      </c>
    </row>
    <row r="23" spans="1:78" x14ac:dyDescent="0.25">
      <c r="B23" s="7">
        <v>0.34</v>
      </c>
      <c r="C23" s="7">
        <v>0.35</v>
      </c>
      <c r="D23" s="7">
        <v>0.34</v>
      </c>
      <c r="E23" s="7">
        <v>0.3</v>
      </c>
      <c r="F23" s="7">
        <v>0.38</v>
      </c>
      <c r="G23" s="7">
        <v>0.34</v>
      </c>
      <c r="H23" s="7">
        <v>0.31</v>
      </c>
      <c r="I23" s="7">
        <v>0.36</v>
      </c>
      <c r="J23" s="7">
        <v>0.37</v>
      </c>
      <c r="K23" s="7">
        <v>0.34</v>
      </c>
      <c r="L23" s="7">
        <v>0.3</v>
      </c>
      <c r="M23" s="7">
        <v>0.3</v>
      </c>
      <c r="N23" s="7">
        <v>0.37</v>
      </c>
      <c r="O23" s="7">
        <v>0.36</v>
      </c>
      <c r="P23" s="7">
        <v>0.33</v>
      </c>
      <c r="Q23" s="7">
        <v>0.27</v>
      </c>
      <c r="R23" s="7">
        <v>0.36</v>
      </c>
      <c r="S23" s="7">
        <v>0.35</v>
      </c>
      <c r="T23" s="7">
        <v>0.35</v>
      </c>
      <c r="U23" s="7">
        <v>0.31</v>
      </c>
      <c r="V23" s="7">
        <v>0.38</v>
      </c>
      <c r="W23" s="7">
        <v>0.28999999999999998</v>
      </c>
      <c r="X23" s="7">
        <v>0.21</v>
      </c>
      <c r="Y23" t="s">
        <v>108</v>
      </c>
      <c r="Z23" s="7">
        <v>0.34</v>
      </c>
      <c r="AA23" s="7">
        <v>0.34</v>
      </c>
      <c r="AB23" s="7">
        <v>0.34</v>
      </c>
      <c r="AC23" s="7">
        <v>0.46</v>
      </c>
      <c r="AD23" s="7">
        <v>0.36</v>
      </c>
      <c r="AE23" s="7">
        <v>0.18</v>
      </c>
      <c r="AF23" s="7">
        <v>0.34</v>
      </c>
      <c r="AG23" s="7">
        <v>0.49</v>
      </c>
      <c r="AH23" s="7">
        <v>0.47</v>
      </c>
      <c r="AI23" s="7">
        <v>0.37</v>
      </c>
      <c r="AJ23" s="7">
        <v>0.28999999999999998</v>
      </c>
      <c r="AK23" s="7">
        <v>0.3</v>
      </c>
      <c r="AL23" s="7">
        <v>0.46</v>
      </c>
      <c r="AM23" s="7">
        <v>0.34</v>
      </c>
      <c r="AN23" s="7">
        <v>0.52</v>
      </c>
      <c r="AO23" s="7">
        <v>0.17</v>
      </c>
      <c r="AP23" s="7">
        <v>0.37</v>
      </c>
      <c r="AQ23" s="7">
        <v>0.41</v>
      </c>
      <c r="AR23" s="7">
        <v>0.39</v>
      </c>
      <c r="AS23" s="7">
        <v>0.28999999999999998</v>
      </c>
      <c r="AT23" s="7">
        <v>0.26</v>
      </c>
      <c r="AU23" s="7">
        <v>0.36</v>
      </c>
      <c r="AV23" s="7">
        <v>0.34</v>
      </c>
      <c r="AW23" s="7">
        <v>0.24</v>
      </c>
      <c r="AX23" s="7">
        <v>0.37</v>
      </c>
      <c r="AY23" s="7">
        <v>0.34</v>
      </c>
      <c r="AZ23" s="7">
        <v>0.3</v>
      </c>
      <c r="BA23" s="7">
        <v>0.36</v>
      </c>
      <c r="BB23" s="7">
        <v>0.27</v>
      </c>
      <c r="BC23" s="7">
        <v>0.4</v>
      </c>
      <c r="BD23" s="7">
        <v>0.38</v>
      </c>
      <c r="BE23" s="7">
        <v>0.49</v>
      </c>
      <c r="BF23" s="7">
        <v>0.32</v>
      </c>
      <c r="BG23" s="7">
        <v>0.41</v>
      </c>
      <c r="BH23" s="7">
        <v>0.3</v>
      </c>
      <c r="BI23" s="7">
        <v>0.55000000000000004</v>
      </c>
      <c r="BJ23" s="7">
        <v>0.38</v>
      </c>
      <c r="BK23" s="7">
        <v>0.34</v>
      </c>
      <c r="BL23" s="7">
        <v>0.37</v>
      </c>
      <c r="BM23" s="7">
        <v>0.68</v>
      </c>
      <c r="BN23" s="7">
        <v>0.5</v>
      </c>
      <c r="BO23" s="7">
        <v>0.32</v>
      </c>
      <c r="BP23" s="7">
        <v>0.19</v>
      </c>
      <c r="BQ23" s="7">
        <v>0.56999999999999995</v>
      </c>
      <c r="BR23" s="7">
        <v>0.59</v>
      </c>
      <c r="BS23" s="7">
        <v>0.6</v>
      </c>
      <c r="BT23" s="7">
        <v>0.44</v>
      </c>
      <c r="BU23" s="7">
        <v>0.56000000000000005</v>
      </c>
      <c r="BV23" s="7">
        <v>0.41</v>
      </c>
      <c r="BW23" s="7">
        <v>0.62</v>
      </c>
      <c r="BX23" s="7">
        <v>0.39</v>
      </c>
      <c r="BY23" s="7">
        <v>0.39</v>
      </c>
      <c r="BZ23" s="7">
        <v>0.4</v>
      </c>
    </row>
    <row r="24" spans="1:78" x14ac:dyDescent="0.25">
      <c r="A24" t="s">
        <v>222</v>
      </c>
      <c r="B24">
        <v>1400</v>
      </c>
      <c r="C24">
        <v>1180</v>
      </c>
      <c r="D24">
        <v>128</v>
      </c>
      <c r="E24">
        <v>92</v>
      </c>
      <c r="F24">
        <v>371</v>
      </c>
      <c r="G24">
        <v>664</v>
      </c>
      <c r="H24">
        <v>365</v>
      </c>
      <c r="I24">
        <v>248</v>
      </c>
      <c r="J24">
        <v>412</v>
      </c>
      <c r="K24">
        <v>315</v>
      </c>
      <c r="L24">
        <v>425</v>
      </c>
      <c r="M24">
        <v>480</v>
      </c>
      <c r="N24">
        <v>708</v>
      </c>
      <c r="O24">
        <v>156</v>
      </c>
      <c r="P24">
        <v>56</v>
      </c>
      <c r="Q24">
        <v>247</v>
      </c>
      <c r="R24">
        <v>1153</v>
      </c>
      <c r="S24">
        <v>690</v>
      </c>
      <c r="T24">
        <v>361</v>
      </c>
      <c r="U24">
        <v>323</v>
      </c>
      <c r="V24">
        <v>962</v>
      </c>
      <c r="W24">
        <v>156</v>
      </c>
      <c r="X24">
        <v>273</v>
      </c>
      <c r="Y24">
        <v>0</v>
      </c>
      <c r="Z24">
        <v>1400</v>
      </c>
      <c r="AA24">
        <v>1392</v>
      </c>
      <c r="AB24">
        <v>1392</v>
      </c>
      <c r="AC24">
        <v>90</v>
      </c>
      <c r="AD24">
        <v>1085</v>
      </c>
      <c r="AE24">
        <v>208</v>
      </c>
      <c r="AF24">
        <v>1090</v>
      </c>
      <c r="AG24">
        <v>140</v>
      </c>
      <c r="AH24">
        <v>19</v>
      </c>
      <c r="AI24">
        <v>811</v>
      </c>
      <c r="AJ24">
        <v>202</v>
      </c>
      <c r="AK24">
        <v>389</v>
      </c>
      <c r="AL24">
        <v>293</v>
      </c>
      <c r="AM24">
        <v>791</v>
      </c>
      <c r="AN24">
        <v>20</v>
      </c>
      <c r="AO24">
        <v>294</v>
      </c>
      <c r="AP24">
        <v>148</v>
      </c>
      <c r="AQ24">
        <v>92</v>
      </c>
      <c r="AR24">
        <v>151</v>
      </c>
      <c r="AS24">
        <v>83</v>
      </c>
      <c r="AT24">
        <v>141</v>
      </c>
      <c r="AU24">
        <v>70</v>
      </c>
      <c r="AV24">
        <v>117</v>
      </c>
      <c r="AW24">
        <v>38</v>
      </c>
      <c r="AX24">
        <v>88</v>
      </c>
      <c r="AY24">
        <v>120</v>
      </c>
      <c r="AZ24">
        <v>121</v>
      </c>
      <c r="BA24">
        <v>77</v>
      </c>
      <c r="BB24">
        <v>88</v>
      </c>
      <c r="BC24">
        <v>59</v>
      </c>
      <c r="BD24">
        <v>7</v>
      </c>
      <c r="BE24">
        <v>139</v>
      </c>
      <c r="BF24">
        <v>1261</v>
      </c>
      <c r="BG24">
        <v>567</v>
      </c>
      <c r="BH24">
        <v>834</v>
      </c>
      <c r="BI24">
        <v>132</v>
      </c>
      <c r="BJ24">
        <v>171</v>
      </c>
      <c r="BK24">
        <v>169</v>
      </c>
      <c r="BL24">
        <v>39</v>
      </c>
      <c r="BM24">
        <v>55</v>
      </c>
      <c r="BN24">
        <v>242</v>
      </c>
      <c r="BO24">
        <v>586</v>
      </c>
      <c r="BP24">
        <v>518</v>
      </c>
      <c r="BQ24">
        <v>87</v>
      </c>
      <c r="BR24">
        <v>155</v>
      </c>
      <c r="BS24">
        <v>145</v>
      </c>
      <c r="BT24">
        <v>96</v>
      </c>
      <c r="BU24">
        <v>57</v>
      </c>
      <c r="BV24">
        <v>36</v>
      </c>
      <c r="BW24">
        <v>60</v>
      </c>
      <c r="BX24">
        <v>859</v>
      </c>
      <c r="BY24">
        <v>844</v>
      </c>
      <c r="BZ24">
        <v>750</v>
      </c>
    </row>
    <row r="25" spans="1:78" x14ac:dyDescent="0.25">
      <c r="B25" s="7">
        <v>0.62</v>
      </c>
      <c r="C25" s="7">
        <v>0.61</v>
      </c>
      <c r="D25" s="7">
        <v>0.63</v>
      </c>
      <c r="E25" s="7">
        <v>0.67</v>
      </c>
      <c r="F25" s="7">
        <v>0.57999999999999996</v>
      </c>
      <c r="G25" s="7">
        <v>0.62</v>
      </c>
      <c r="H25" s="7">
        <v>0.64</v>
      </c>
      <c r="I25" s="7">
        <v>0.6</v>
      </c>
      <c r="J25" s="7">
        <v>0.57999999999999996</v>
      </c>
      <c r="K25" s="7">
        <v>0.62</v>
      </c>
      <c r="L25" s="7">
        <v>0.65</v>
      </c>
      <c r="M25" s="7">
        <v>0.67</v>
      </c>
      <c r="N25" s="7">
        <v>0.6</v>
      </c>
      <c r="O25" s="7">
        <v>0.54</v>
      </c>
      <c r="P25" s="7">
        <v>0.63</v>
      </c>
      <c r="Q25" s="7">
        <v>0.69</v>
      </c>
      <c r="R25" s="7">
        <v>0.6</v>
      </c>
      <c r="S25" s="7">
        <v>0.61</v>
      </c>
      <c r="T25" s="7">
        <v>0.61</v>
      </c>
      <c r="U25" s="7">
        <v>0.63</v>
      </c>
      <c r="V25" s="7">
        <v>0.59</v>
      </c>
      <c r="W25" s="7">
        <v>0.66</v>
      </c>
      <c r="X25" s="7">
        <v>0.74</v>
      </c>
      <c r="Y25" t="s">
        <v>108</v>
      </c>
      <c r="Z25" s="7">
        <v>0.62</v>
      </c>
      <c r="AA25" s="7">
        <v>0.62</v>
      </c>
      <c r="AB25" s="7">
        <v>0.62</v>
      </c>
      <c r="AC25" s="7">
        <v>0.52</v>
      </c>
      <c r="AD25" s="7">
        <v>0.62</v>
      </c>
      <c r="AE25" s="7">
        <v>0.7</v>
      </c>
      <c r="AF25" s="7">
        <v>0.63</v>
      </c>
      <c r="AG25" s="7">
        <v>0.49</v>
      </c>
      <c r="AH25" s="7">
        <v>0.5</v>
      </c>
      <c r="AI25" s="7">
        <v>0.6</v>
      </c>
      <c r="AJ25" s="7">
        <v>0.69</v>
      </c>
      <c r="AK25" s="7">
        <v>0.65</v>
      </c>
      <c r="AL25" s="7">
        <v>0.53</v>
      </c>
      <c r="AM25" s="7">
        <v>0.63</v>
      </c>
      <c r="AN25" s="7">
        <v>0.43</v>
      </c>
      <c r="AO25" s="7">
        <v>0.75</v>
      </c>
      <c r="AP25" s="7">
        <v>0.56999999999999995</v>
      </c>
      <c r="AQ25" s="7">
        <v>0.56999999999999995</v>
      </c>
      <c r="AR25" s="7">
        <v>0.53</v>
      </c>
      <c r="AS25" s="7">
        <v>0.69</v>
      </c>
      <c r="AT25" s="7">
        <v>0.72</v>
      </c>
      <c r="AU25" s="7">
        <v>0.59</v>
      </c>
      <c r="AV25" s="7">
        <v>0.62</v>
      </c>
      <c r="AW25" s="7">
        <v>0.76</v>
      </c>
      <c r="AX25" s="7">
        <v>0.57999999999999996</v>
      </c>
      <c r="AY25" s="7">
        <v>0.61</v>
      </c>
      <c r="AZ25" s="7">
        <v>0.7</v>
      </c>
      <c r="BA25" s="7">
        <v>0.61</v>
      </c>
      <c r="BB25" s="7">
        <v>0.66</v>
      </c>
      <c r="BC25" s="7">
        <v>0.55000000000000004</v>
      </c>
      <c r="BD25" s="7">
        <v>0.62</v>
      </c>
      <c r="BE25" s="7">
        <v>0.49</v>
      </c>
      <c r="BF25" s="7">
        <v>0.63</v>
      </c>
      <c r="BG25" s="7">
        <v>0.56999999999999995</v>
      </c>
      <c r="BH25" s="7">
        <v>0.65</v>
      </c>
      <c r="BI25" s="7">
        <v>0.44</v>
      </c>
      <c r="BJ25" s="7">
        <v>0.59</v>
      </c>
      <c r="BK25" s="7">
        <v>0.65</v>
      </c>
      <c r="BL25" s="7">
        <v>0.62</v>
      </c>
      <c r="BM25" s="7">
        <v>0.31</v>
      </c>
      <c r="BN25" s="7">
        <v>0.49</v>
      </c>
      <c r="BO25" s="7">
        <v>0.67</v>
      </c>
      <c r="BP25" s="7">
        <v>0.72</v>
      </c>
      <c r="BQ25" s="7">
        <v>0.42</v>
      </c>
      <c r="BR25" s="7">
        <v>0.39</v>
      </c>
      <c r="BS25" s="7">
        <v>0.38</v>
      </c>
      <c r="BT25" s="7">
        <v>0.53</v>
      </c>
      <c r="BU25" s="7">
        <v>0.43</v>
      </c>
      <c r="BV25" s="7">
        <v>0.57999999999999996</v>
      </c>
      <c r="BW25" s="7">
        <v>0.37</v>
      </c>
      <c r="BX25" s="7">
        <v>0.57999999999999996</v>
      </c>
      <c r="BY25" s="7">
        <v>0.57999999999999996</v>
      </c>
      <c r="BZ25" s="7">
        <v>0.56000000000000005</v>
      </c>
    </row>
    <row r="26" spans="1:78" x14ac:dyDescent="0.25">
      <c r="A26" t="s">
        <v>40</v>
      </c>
      <c r="B26">
        <v>10</v>
      </c>
      <c r="C26">
        <v>9</v>
      </c>
      <c r="D26">
        <v>1</v>
      </c>
      <c r="E26">
        <v>0</v>
      </c>
      <c r="F26">
        <v>1</v>
      </c>
      <c r="G26">
        <v>6</v>
      </c>
      <c r="H26">
        <v>3</v>
      </c>
      <c r="I26">
        <v>1</v>
      </c>
      <c r="J26">
        <v>1</v>
      </c>
      <c r="K26">
        <v>5</v>
      </c>
      <c r="L26">
        <v>3</v>
      </c>
      <c r="M26">
        <v>2</v>
      </c>
      <c r="N26">
        <v>0</v>
      </c>
      <c r="O26">
        <v>8</v>
      </c>
      <c r="P26">
        <v>0</v>
      </c>
      <c r="Q26">
        <v>0</v>
      </c>
      <c r="R26">
        <v>10</v>
      </c>
      <c r="S26">
        <v>5</v>
      </c>
      <c r="T26">
        <v>0</v>
      </c>
      <c r="U26">
        <v>5</v>
      </c>
      <c r="V26">
        <v>5</v>
      </c>
      <c r="W26">
        <v>2</v>
      </c>
      <c r="X26">
        <v>1</v>
      </c>
      <c r="Y26">
        <v>0</v>
      </c>
      <c r="Z26">
        <v>10</v>
      </c>
      <c r="AA26">
        <v>10</v>
      </c>
      <c r="AB26">
        <v>10</v>
      </c>
      <c r="AC26">
        <v>1</v>
      </c>
      <c r="AD26">
        <v>2</v>
      </c>
      <c r="AE26">
        <v>1</v>
      </c>
      <c r="AF26">
        <v>3</v>
      </c>
      <c r="AG26">
        <v>0</v>
      </c>
      <c r="AH26">
        <v>0</v>
      </c>
      <c r="AI26">
        <v>3</v>
      </c>
      <c r="AJ26">
        <v>0</v>
      </c>
      <c r="AK26">
        <v>1</v>
      </c>
      <c r="AL26">
        <v>1</v>
      </c>
      <c r="AM26">
        <v>1</v>
      </c>
      <c r="AN26">
        <v>0</v>
      </c>
      <c r="AO26">
        <v>1</v>
      </c>
      <c r="AP26">
        <v>2</v>
      </c>
      <c r="AQ26">
        <v>0</v>
      </c>
      <c r="AR26">
        <v>2</v>
      </c>
      <c r="AS26">
        <v>0</v>
      </c>
      <c r="AT26">
        <v>0</v>
      </c>
      <c r="AU26">
        <v>3</v>
      </c>
      <c r="AV26">
        <v>1</v>
      </c>
      <c r="AW26">
        <v>0</v>
      </c>
      <c r="AX26">
        <v>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10</v>
      </c>
      <c r="BG26">
        <v>0</v>
      </c>
      <c r="BH26">
        <v>10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10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1</v>
      </c>
      <c r="BY26">
        <v>2</v>
      </c>
      <c r="BZ26">
        <v>1</v>
      </c>
    </row>
    <row r="27" spans="1:78" x14ac:dyDescent="0.25">
      <c r="B27">
        <v>0</v>
      </c>
      <c r="C27">
        <v>0</v>
      </c>
      <c r="D27" s="7">
        <v>0.01</v>
      </c>
      <c r="E27" t="s">
        <v>106</v>
      </c>
      <c r="F27">
        <v>0</v>
      </c>
      <c r="G27" s="7">
        <v>0.01</v>
      </c>
      <c r="H27" s="7">
        <v>0.01</v>
      </c>
      <c r="I27">
        <v>0</v>
      </c>
      <c r="J27">
        <v>0</v>
      </c>
      <c r="K27" s="7">
        <v>0.01</v>
      </c>
      <c r="L27">
        <v>0</v>
      </c>
      <c r="M27">
        <v>0</v>
      </c>
      <c r="N27" t="s">
        <v>106</v>
      </c>
      <c r="O27" s="7">
        <v>0.03</v>
      </c>
      <c r="P27" t="s">
        <v>106</v>
      </c>
      <c r="Q27" t="s">
        <v>106</v>
      </c>
      <c r="R27" s="7">
        <v>0.01</v>
      </c>
      <c r="S27">
        <v>0</v>
      </c>
      <c r="T27" t="s">
        <v>106</v>
      </c>
      <c r="U27" s="7">
        <v>0.01</v>
      </c>
      <c r="V27">
        <v>0</v>
      </c>
      <c r="W27" s="7">
        <v>0.01</v>
      </c>
      <c r="X27">
        <v>0</v>
      </c>
      <c r="Y27" t="s">
        <v>106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106</v>
      </c>
      <c r="AH27" t="s">
        <v>106</v>
      </c>
      <c r="AI27">
        <v>0</v>
      </c>
      <c r="AJ27" t="s">
        <v>106</v>
      </c>
      <c r="AK27">
        <v>0</v>
      </c>
      <c r="AL27">
        <v>0</v>
      </c>
      <c r="AM27">
        <v>0</v>
      </c>
      <c r="AN27" t="s">
        <v>106</v>
      </c>
      <c r="AO27">
        <v>0</v>
      </c>
      <c r="AP27" s="7">
        <v>0.01</v>
      </c>
      <c r="AQ27" t="s">
        <v>106</v>
      </c>
      <c r="AR27" s="7">
        <v>0.01</v>
      </c>
      <c r="AS27" t="s">
        <v>106</v>
      </c>
      <c r="AT27" t="s">
        <v>106</v>
      </c>
      <c r="AU27" s="7">
        <v>0.03</v>
      </c>
      <c r="AV27">
        <v>0</v>
      </c>
      <c r="AW27" t="s">
        <v>106</v>
      </c>
      <c r="AX27" s="7">
        <v>0.01</v>
      </c>
      <c r="AY27">
        <v>0</v>
      </c>
      <c r="AZ27" t="s">
        <v>106</v>
      </c>
      <c r="BA27" t="s">
        <v>106</v>
      </c>
      <c r="BB27" t="s">
        <v>106</v>
      </c>
      <c r="BC27" t="s">
        <v>106</v>
      </c>
      <c r="BD27" t="s">
        <v>106</v>
      </c>
      <c r="BE27" t="s">
        <v>106</v>
      </c>
      <c r="BF27" s="7">
        <v>0.01</v>
      </c>
      <c r="BG27" t="s">
        <v>106</v>
      </c>
      <c r="BH27" s="7">
        <v>0.01</v>
      </c>
      <c r="BI27" t="s">
        <v>106</v>
      </c>
      <c r="BJ27" t="s">
        <v>106</v>
      </c>
      <c r="BK27" t="s">
        <v>106</v>
      </c>
      <c r="BL27" t="s">
        <v>106</v>
      </c>
      <c r="BM27" t="s">
        <v>106</v>
      </c>
      <c r="BN27" t="s">
        <v>106</v>
      </c>
      <c r="BO27" t="s">
        <v>106</v>
      </c>
      <c r="BP27" s="7">
        <v>0.01</v>
      </c>
      <c r="BQ27" t="s">
        <v>106</v>
      </c>
      <c r="BR27" t="s">
        <v>106</v>
      </c>
      <c r="BS27" t="s">
        <v>106</v>
      </c>
      <c r="BT27" t="s">
        <v>106</v>
      </c>
      <c r="BU27" t="s">
        <v>106</v>
      </c>
      <c r="BV27" t="s">
        <v>106</v>
      </c>
      <c r="BW27" t="s">
        <v>106</v>
      </c>
      <c r="BX27">
        <v>0</v>
      </c>
      <c r="BY27">
        <v>0</v>
      </c>
      <c r="BZ27">
        <v>0</v>
      </c>
    </row>
    <row r="28" spans="1:78" x14ac:dyDescent="0.25">
      <c r="A28" t="s">
        <v>41</v>
      </c>
      <c r="B28">
        <v>84</v>
      </c>
      <c r="C28">
        <v>75</v>
      </c>
      <c r="D28">
        <v>5</v>
      </c>
      <c r="E28">
        <v>4</v>
      </c>
      <c r="F28">
        <v>23</v>
      </c>
      <c r="G28">
        <v>37</v>
      </c>
      <c r="H28">
        <v>24</v>
      </c>
      <c r="I28">
        <v>13</v>
      </c>
      <c r="J28">
        <v>29</v>
      </c>
      <c r="K28">
        <v>17</v>
      </c>
      <c r="L28">
        <v>25</v>
      </c>
      <c r="M28">
        <v>25</v>
      </c>
      <c r="N28">
        <v>33</v>
      </c>
      <c r="O28">
        <v>22</v>
      </c>
      <c r="P28">
        <v>4</v>
      </c>
      <c r="Q28">
        <v>13</v>
      </c>
      <c r="R28">
        <v>71</v>
      </c>
      <c r="S28">
        <v>32</v>
      </c>
      <c r="T28">
        <v>21</v>
      </c>
      <c r="U28">
        <v>28</v>
      </c>
      <c r="V28">
        <v>51</v>
      </c>
      <c r="W28">
        <v>8</v>
      </c>
      <c r="X28">
        <v>18</v>
      </c>
      <c r="Y28">
        <v>0</v>
      </c>
      <c r="Z28">
        <v>84</v>
      </c>
      <c r="AA28">
        <v>82</v>
      </c>
      <c r="AB28">
        <v>82</v>
      </c>
      <c r="AC28">
        <v>4</v>
      </c>
      <c r="AD28">
        <v>39</v>
      </c>
      <c r="AE28">
        <v>36</v>
      </c>
      <c r="AF28">
        <v>50</v>
      </c>
      <c r="AG28">
        <v>7</v>
      </c>
      <c r="AH28">
        <v>1</v>
      </c>
      <c r="AI28">
        <v>42</v>
      </c>
      <c r="AJ28">
        <v>7</v>
      </c>
      <c r="AK28">
        <v>29</v>
      </c>
      <c r="AL28">
        <v>9</v>
      </c>
      <c r="AM28">
        <v>40</v>
      </c>
      <c r="AN28">
        <v>2</v>
      </c>
      <c r="AO28">
        <v>34</v>
      </c>
      <c r="AP28">
        <v>12</v>
      </c>
      <c r="AQ28">
        <v>4</v>
      </c>
      <c r="AR28">
        <v>21</v>
      </c>
      <c r="AS28">
        <v>3</v>
      </c>
      <c r="AT28">
        <v>4</v>
      </c>
      <c r="AU28">
        <v>2</v>
      </c>
      <c r="AV28">
        <v>6</v>
      </c>
      <c r="AW28">
        <v>0</v>
      </c>
      <c r="AX28">
        <v>5</v>
      </c>
      <c r="AY28">
        <v>9</v>
      </c>
      <c r="AZ28">
        <v>1</v>
      </c>
      <c r="BA28">
        <v>3</v>
      </c>
      <c r="BB28">
        <v>9</v>
      </c>
      <c r="BC28">
        <v>5</v>
      </c>
      <c r="BD28">
        <v>0</v>
      </c>
      <c r="BE28">
        <v>6</v>
      </c>
      <c r="BF28">
        <v>78</v>
      </c>
      <c r="BG28">
        <v>25</v>
      </c>
      <c r="BH28">
        <v>59</v>
      </c>
      <c r="BI28">
        <v>3</v>
      </c>
      <c r="BJ28">
        <v>7</v>
      </c>
      <c r="BK28">
        <v>4</v>
      </c>
      <c r="BL28">
        <v>1</v>
      </c>
      <c r="BM28">
        <v>2</v>
      </c>
      <c r="BN28">
        <v>8</v>
      </c>
      <c r="BO28">
        <v>13</v>
      </c>
      <c r="BP28">
        <v>61</v>
      </c>
      <c r="BQ28">
        <v>3</v>
      </c>
      <c r="BR28">
        <v>8</v>
      </c>
      <c r="BS28">
        <v>7</v>
      </c>
      <c r="BT28">
        <v>6</v>
      </c>
      <c r="BU28">
        <v>2</v>
      </c>
      <c r="BV28">
        <v>1</v>
      </c>
      <c r="BW28">
        <v>2</v>
      </c>
      <c r="BX28">
        <v>45</v>
      </c>
      <c r="BY28">
        <v>45</v>
      </c>
      <c r="BZ28">
        <v>44</v>
      </c>
    </row>
    <row r="29" spans="1:78" x14ac:dyDescent="0.25">
      <c r="B29" s="7">
        <v>0.04</v>
      </c>
      <c r="C29" s="7">
        <v>0.04</v>
      </c>
      <c r="D29" s="7">
        <v>0.03</v>
      </c>
      <c r="E29" s="7">
        <v>0.03</v>
      </c>
      <c r="F29" s="7">
        <v>0.04</v>
      </c>
      <c r="G29" s="7">
        <v>0.03</v>
      </c>
      <c r="H29" s="7">
        <v>0.04</v>
      </c>
      <c r="I29" s="7">
        <v>0.03</v>
      </c>
      <c r="J29" s="7">
        <v>0.04</v>
      </c>
      <c r="K29" s="7">
        <v>0.03</v>
      </c>
      <c r="L29" s="7">
        <v>0.04</v>
      </c>
      <c r="M29" s="7">
        <v>0.04</v>
      </c>
      <c r="N29" s="7">
        <v>0.03</v>
      </c>
      <c r="O29" s="7">
        <v>7.0000000000000007E-2</v>
      </c>
      <c r="P29" s="7">
        <v>0.04</v>
      </c>
      <c r="Q29" s="7">
        <v>0.04</v>
      </c>
      <c r="R29" s="7">
        <v>0.04</v>
      </c>
      <c r="S29" s="7">
        <v>0.03</v>
      </c>
      <c r="T29" s="7">
        <v>0.04</v>
      </c>
      <c r="U29" s="7">
        <v>0.05</v>
      </c>
      <c r="V29" s="7">
        <v>0.03</v>
      </c>
      <c r="W29" s="7">
        <v>0.04</v>
      </c>
      <c r="X29" s="7">
        <v>0.05</v>
      </c>
      <c r="Y29" t="s">
        <v>108</v>
      </c>
      <c r="Z29" s="7">
        <v>0.04</v>
      </c>
      <c r="AA29" s="7">
        <v>0.04</v>
      </c>
      <c r="AB29" s="7">
        <v>0.04</v>
      </c>
      <c r="AC29" s="7">
        <v>0.02</v>
      </c>
      <c r="AD29" s="7">
        <v>0.02</v>
      </c>
      <c r="AE29" s="7">
        <v>0.12</v>
      </c>
      <c r="AF29" s="7">
        <v>0.03</v>
      </c>
      <c r="AG29" s="7">
        <v>0.03</v>
      </c>
      <c r="AH29" s="7">
        <v>0.03</v>
      </c>
      <c r="AI29" s="7">
        <v>0.03</v>
      </c>
      <c r="AJ29" s="7">
        <v>0.02</v>
      </c>
      <c r="AK29" s="7">
        <v>0.05</v>
      </c>
      <c r="AL29" s="7">
        <v>0.02</v>
      </c>
      <c r="AM29" s="7">
        <v>0.03</v>
      </c>
      <c r="AN29" s="7">
        <v>0.04</v>
      </c>
      <c r="AO29" s="7">
        <v>0.09</v>
      </c>
      <c r="AP29" s="7">
        <v>0.05</v>
      </c>
      <c r="AQ29" s="7">
        <v>0.02</v>
      </c>
      <c r="AR29" s="7">
        <v>7.0000000000000007E-2</v>
      </c>
      <c r="AS29" s="7">
        <v>0.02</v>
      </c>
      <c r="AT29" s="7">
        <v>0.02</v>
      </c>
      <c r="AU29" s="7">
        <v>0.02</v>
      </c>
      <c r="AV29" s="7">
        <v>0.03</v>
      </c>
      <c r="AW29" t="s">
        <v>108</v>
      </c>
      <c r="AX29" s="7">
        <v>0.03</v>
      </c>
      <c r="AY29" s="7">
        <v>0.04</v>
      </c>
      <c r="AZ29" s="7">
        <v>0.01</v>
      </c>
      <c r="BA29" s="7">
        <v>0.03</v>
      </c>
      <c r="BB29" s="7">
        <v>0.06</v>
      </c>
      <c r="BC29" s="7">
        <v>0.05</v>
      </c>
      <c r="BD29" t="s">
        <v>108</v>
      </c>
      <c r="BE29" s="7">
        <v>0.02</v>
      </c>
      <c r="BF29" s="7">
        <v>0.04</v>
      </c>
      <c r="BG29" s="7">
        <v>0.03</v>
      </c>
      <c r="BH29" s="7">
        <v>0.05</v>
      </c>
      <c r="BI29" s="7">
        <v>0.01</v>
      </c>
      <c r="BJ29" s="7">
        <v>0.03</v>
      </c>
      <c r="BK29" s="7">
        <v>0.02</v>
      </c>
      <c r="BL29" s="7">
        <v>0.01</v>
      </c>
      <c r="BM29" s="7">
        <v>0.01</v>
      </c>
      <c r="BN29" s="7">
        <v>0.02</v>
      </c>
      <c r="BO29" s="7">
        <v>0.01</v>
      </c>
      <c r="BP29" s="7">
        <v>0.08</v>
      </c>
      <c r="BQ29" s="7">
        <v>0.01</v>
      </c>
      <c r="BR29" s="7">
        <v>0.02</v>
      </c>
      <c r="BS29" s="7">
        <v>0.02</v>
      </c>
      <c r="BT29" s="7">
        <v>0.03</v>
      </c>
      <c r="BU29" s="7">
        <v>0.01</v>
      </c>
      <c r="BV29" s="7">
        <v>0.02</v>
      </c>
      <c r="BW29" s="7">
        <v>0.01</v>
      </c>
      <c r="BX29" s="7">
        <v>0.03</v>
      </c>
      <c r="BY29" s="7">
        <v>0.03</v>
      </c>
      <c r="BZ29" s="7">
        <v>0.03</v>
      </c>
    </row>
    <row r="30" spans="1:78" x14ac:dyDescent="0.25">
      <c r="A30" t="s">
        <v>193</v>
      </c>
      <c r="B30">
        <v>2.1080000000000001</v>
      </c>
      <c r="C30">
        <v>2.117</v>
      </c>
      <c r="D30">
        <v>2.056</v>
      </c>
      <c r="E30">
        <v>2.0579999999999998</v>
      </c>
      <c r="F30">
        <v>2.2200000000000002</v>
      </c>
      <c r="G30">
        <v>2.0950000000000002</v>
      </c>
      <c r="H30">
        <v>2.0019999999999998</v>
      </c>
      <c r="I30">
        <v>2.1709999999999998</v>
      </c>
      <c r="J30">
        <v>2.1629999999999998</v>
      </c>
      <c r="K30">
        <v>2.089</v>
      </c>
      <c r="L30">
        <v>2.0219999999999998</v>
      </c>
      <c r="M30">
        <v>2.0030000000000001</v>
      </c>
      <c r="N30">
        <v>2.1579999999999999</v>
      </c>
      <c r="O30">
        <v>2.1709999999999998</v>
      </c>
      <c r="P30">
        <v>2.0979999999999999</v>
      </c>
      <c r="Q30">
        <v>1.929</v>
      </c>
      <c r="R30">
        <v>2.141</v>
      </c>
      <c r="S30">
        <v>2.1150000000000002</v>
      </c>
      <c r="T30">
        <v>2.149</v>
      </c>
      <c r="U30">
        <v>2.0390000000000001</v>
      </c>
      <c r="V30">
        <v>2.1789999999999998</v>
      </c>
      <c r="W30">
        <v>2.0750000000000002</v>
      </c>
      <c r="X30">
        <v>1.7649999999999999</v>
      </c>
      <c r="Y30">
        <v>0</v>
      </c>
      <c r="Z30">
        <v>2.1080000000000001</v>
      </c>
      <c r="AA30">
        <v>2.1059999999999999</v>
      </c>
      <c r="AB30">
        <v>2.1059999999999999</v>
      </c>
      <c r="AC30">
        <v>2.3010000000000002</v>
      </c>
      <c r="AD30">
        <v>2.137</v>
      </c>
      <c r="AE30">
        <v>1.7350000000000001</v>
      </c>
      <c r="AF30">
        <v>2.1</v>
      </c>
      <c r="AG30">
        <v>2.4319999999999999</v>
      </c>
      <c r="AH30">
        <v>2.3450000000000002</v>
      </c>
      <c r="AI30">
        <v>2.1659999999999999</v>
      </c>
      <c r="AJ30">
        <v>1.97</v>
      </c>
      <c r="AK30">
        <v>2.0099999999999998</v>
      </c>
      <c r="AL30">
        <v>2.383</v>
      </c>
      <c r="AM30">
        <v>2.0880000000000001</v>
      </c>
      <c r="AN30">
        <v>2.4340000000000002</v>
      </c>
      <c r="AO30">
        <v>1.704</v>
      </c>
      <c r="AP30">
        <v>2.2549999999999999</v>
      </c>
      <c r="AQ30">
        <v>2.2000000000000002</v>
      </c>
      <c r="AR30">
        <v>2.1989999999999998</v>
      </c>
      <c r="AS30">
        <v>1.9490000000000001</v>
      </c>
      <c r="AT30">
        <v>1.9810000000000001</v>
      </c>
      <c r="AU30">
        <v>2.0529999999999999</v>
      </c>
      <c r="AV30">
        <v>2.0880000000000001</v>
      </c>
      <c r="AW30">
        <v>1.7230000000000001</v>
      </c>
      <c r="AX30">
        <v>2.1619999999999999</v>
      </c>
      <c r="AY30">
        <v>2.1869999999999998</v>
      </c>
      <c r="AZ30">
        <v>1.94</v>
      </c>
      <c r="BA30">
        <v>2.2090000000000001</v>
      </c>
      <c r="BB30">
        <v>1.9590000000000001</v>
      </c>
      <c r="BC30">
        <v>2.2050000000000001</v>
      </c>
      <c r="BD30">
        <v>2.1040000000000001</v>
      </c>
      <c r="BE30">
        <v>2.4</v>
      </c>
      <c r="BF30">
        <v>2.0649999999999999</v>
      </c>
      <c r="BG30">
        <v>2.2360000000000002</v>
      </c>
      <c r="BH30">
        <v>2.0049999999999999</v>
      </c>
      <c r="BI30">
        <v>2.556</v>
      </c>
      <c r="BJ30">
        <v>2.177</v>
      </c>
      <c r="BK30">
        <v>2.0870000000000002</v>
      </c>
      <c r="BL30">
        <v>2.137</v>
      </c>
      <c r="BM30">
        <v>2.802</v>
      </c>
      <c r="BN30">
        <v>2.4</v>
      </c>
      <c r="BO30">
        <v>2.0710000000000002</v>
      </c>
      <c r="BP30">
        <v>1.75</v>
      </c>
      <c r="BQ30">
        <v>2.5939999999999999</v>
      </c>
      <c r="BR30">
        <v>2.6259999999999999</v>
      </c>
      <c r="BS30">
        <v>2.653</v>
      </c>
      <c r="BT30">
        <v>2.2730000000000001</v>
      </c>
      <c r="BU30">
        <v>2.5870000000000002</v>
      </c>
      <c r="BV30">
        <v>2.1800000000000002</v>
      </c>
      <c r="BW30">
        <v>2.7160000000000002</v>
      </c>
      <c r="BX30">
        <v>2.194</v>
      </c>
      <c r="BY30">
        <v>2.202</v>
      </c>
      <c r="BZ30">
        <v>2.2269999999999999</v>
      </c>
    </row>
    <row r="31" spans="1:78" x14ac:dyDescent="0.25">
      <c r="A31" t="s">
        <v>194</v>
      </c>
      <c r="B31">
        <v>0.94599999999999995</v>
      </c>
      <c r="C31">
        <v>0.95099999999999996</v>
      </c>
      <c r="D31">
        <v>0.93300000000000005</v>
      </c>
      <c r="E31">
        <v>0.9</v>
      </c>
      <c r="F31">
        <v>0.92200000000000004</v>
      </c>
      <c r="G31">
        <v>0.94599999999999995</v>
      </c>
      <c r="H31">
        <v>0.96</v>
      </c>
      <c r="I31">
        <v>0.97199999999999998</v>
      </c>
      <c r="J31">
        <v>0.95699999999999996</v>
      </c>
      <c r="K31">
        <v>0.93400000000000005</v>
      </c>
      <c r="L31">
        <v>0.92100000000000004</v>
      </c>
      <c r="M31">
        <v>0.90700000000000003</v>
      </c>
      <c r="N31">
        <v>0.96</v>
      </c>
      <c r="O31">
        <v>0.98899999999999999</v>
      </c>
      <c r="P31">
        <v>0.872</v>
      </c>
      <c r="Q31">
        <v>0.93500000000000005</v>
      </c>
      <c r="R31">
        <v>0.94499999999999995</v>
      </c>
      <c r="S31">
        <v>0.95599999999999996</v>
      </c>
      <c r="T31">
        <v>0.93400000000000005</v>
      </c>
      <c r="U31">
        <v>0.93400000000000005</v>
      </c>
      <c r="V31">
        <v>0.95299999999999996</v>
      </c>
      <c r="W31">
        <v>0.876</v>
      </c>
      <c r="X31">
        <v>0.873</v>
      </c>
      <c r="Y31">
        <v>0</v>
      </c>
      <c r="Z31">
        <v>0.94599999999999995</v>
      </c>
      <c r="AA31">
        <v>0.94599999999999995</v>
      </c>
      <c r="AB31">
        <v>0.94599999999999995</v>
      </c>
      <c r="AC31">
        <v>0.96699999999999997</v>
      </c>
      <c r="AD31">
        <v>0.94699999999999995</v>
      </c>
      <c r="AE31">
        <v>0.83399999999999996</v>
      </c>
      <c r="AF31">
        <v>0.93300000000000005</v>
      </c>
      <c r="AG31">
        <v>0.96</v>
      </c>
      <c r="AH31">
        <v>1.069</v>
      </c>
      <c r="AI31">
        <v>0.94799999999999995</v>
      </c>
      <c r="AJ31">
        <v>0.90300000000000002</v>
      </c>
      <c r="AK31">
        <v>0.93899999999999995</v>
      </c>
      <c r="AL31">
        <v>0.94399999999999995</v>
      </c>
      <c r="AM31">
        <v>0.93799999999999994</v>
      </c>
      <c r="AN31">
        <v>1.0149999999999999</v>
      </c>
      <c r="AO31">
        <v>0.80900000000000005</v>
      </c>
      <c r="AP31">
        <v>0.90500000000000003</v>
      </c>
      <c r="AQ31">
        <v>0.98799999999999999</v>
      </c>
      <c r="AR31">
        <v>0.89900000000000002</v>
      </c>
      <c r="AS31">
        <v>0.97</v>
      </c>
      <c r="AT31">
        <v>0.87</v>
      </c>
      <c r="AU31">
        <v>1.018</v>
      </c>
      <c r="AV31">
        <v>0.91800000000000004</v>
      </c>
      <c r="AW31">
        <v>0.94299999999999995</v>
      </c>
      <c r="AX31">
        <v>0.91200000000000003</v>
      </c>
      <c r="AY31">
        <v>0.94</v>
      </c>
      <c r="AZ31">
        <v>0.92800000000000005</v>
      </c>
      <c r="BA31">
        <v>0.96499999999999997</v>
      </c>
      <c r="BB31">
        <v>0.92900000000000005</v>
      </c>
      <c r="BC31">
        <v>1.1339999999999999</v>
      </c>
      <c r="BD31">
        <v>0.84599999999999997</v>
      </c>
      <c r="BE31">
        <v>0.998</v>
      </c>
      <c r="BF31">
        <v>0.93100000000000005</v>
      </c>
      <c r="BG31">
        <v>0.95299999999999996</v>
      </c>
      <c r="BH31">
        <v>0.92800000000000005</v>
      </c>
      <c r="BI31">
        <v>0.91500000000000004</v>
      </c>
      <c r="BJ31">
        <v>0.90600000000000003</v>
      </c>
      <c r="BK31">
        <v>0.96399999999999997</v>
      </c>
      <c r="BL31">
        <v>0.92300000000000004</v>
      </c>
      <c r="BM31">
        <v>0.88500000000000001</v>
      </c>
      <c r="BN31">
        <v>0.94299999999999995</v>
      </c>
      <c r="BO31">
        <v>0.92200000000000004</v>
      </c>
      <c r="BP31">
        <v>0.81799999999999995</v>
      </c>
      <c r="BQ31">
        <v>1</v>
      </c>
      <c r="BR31">
        <v>0.94</v>
      </c>
      <c r="BS31">
        <v>0.92700000000000005</v>
      </c>
      <c r="BT31">
        <v>0.98899999999999999</v>
      </c>
      <c r="BU31">
        <v>0.97799999999999998</v>
      </c>
      <c r="BV31">
        <v>0.88400000000000001</v>
      </c>
      <c r="BW31">
        <v>0.99299999999999999</v>
      </c>
      <c r="BX31">
        <v>0.94699999999999995</v>
      </c>
      <c r="BY31">
        <v>0.96099999999999997</v>
      </c>
      <c r="BZ31">
        <v>0.96</v>
      </c>
    </row>
    <row r="32" spans="1:78" x14ac:dyDescent="0.25">
      <c r="A32" t="s">
        <v>195</v>
      </c>
      <c r="B32">
        <v>0</v>
      </c>
      <c r="C32">
        <v>0</v>
      </c>
      <c r="D32">
        <v>4.0000000000000001E-3</v>
      </c>
      <c r="E32">
        <v>6.0000000000000001E-3</v>
      </c>
      <c r="F32">
        <v>1E-3</v>
      </c>
      <c r="G32">
        <v>1E-3</v>
      </c>
      <c r="H32">
        <v>1E-3</v>
      </c>
      <c r="I32">
        <v>3.0000000000000001E-3</v>
      </c>
      <c r="J32">
        <v>2E-3</v>
      </c>
      <c r="K32">
        <v>2E-3</v>
      </c>
      <c r="L32">
        <v>1E-3</v>
      </c>
      <c r="M32">
        <v>1E-3</v>
      </c>
      <c r="N32">
        <v>1E-3</v>
      </c>
      <c r="O32">
        <v>4.0000000000000001E-3</v>
      </c>
      <c r="P32">
        <v>8.0000000000000002E-3</v>
      </c>
      <c r="Q32">
        <v>2E-3</v>
      </c>
      <c r="R32">
        <v>0</v>
      </c>
      <c r="S32">
        <v>1E-3</v>
      </c>
      <c r="T32">
        <v>2E-3</v>
      </c>
      <c r="U32">
        <v>1E-3</v>
      </c>
      <c r="V32">
        <v>1E-3</v>
      </c>
      <c r="W32">
        <v>3.0000000000000001E-3</v>
      </c>
      <c r="X32">
        <v>2E-3</v>
      </c>
      <c r="Y32">
        <v>0</v>
      </c>
      <c r="Z32">
        <v>0</v>
      </c>
      <c r="AA32">
        <v>0</v>
      </c>
      <c r="AB32">
        <v>0</v>
      </c>
      <c r="AC32">
        <v>6.0000000000000001E-3</v>
      </c>
      <c r="AD32">
        <v>1E-3</v>
      </c>
      <c r="AE32">
        <v>3.0000000000000001E-3</v>
      </c>
      <c r="AF32">
        <v>1E-3</v>
      </c>
      <c r="AG32">
        <v>3.0000000000000001E-3</v>
      </c>
      <c r="AH32">
        <v>3.2000000000000001E-2</v>
      </c>
      <c r="AI32">
        <v>1E-3</v>
      </c>
      <c r="AJ32">
        <v>3.0000000000000001E-3</v>
      </c>
      <c r="AK32">
        <v>1E-3</v>
      </c>
      <c r="AL32">
        <v>2E-3</v>
      </c>
      <c r="AM32">
        <v>1E-3</v>
      </c>
      <c r="AN32">
        <v>2.4E-2</v>
      </c>
      <c r="AO32">
        <v>2E-3</v>
      </c>
      <c r="AP32">
        <v>3.0000000000000001E-3</v>
      </c>
      <c r="AQ32">
        <v>6.0000000000000001E-3</v>
      </c>
      <c r="AR32">
        <v>3.0000000000000001E-3</v>
      </c>
      <c r="AS32">
        <v>8.0000000000000002E-3</v>
      </c>
      <c r="AT32">
        <v>4.0000000000000001E-3</v>
      </c>
      <c r="AU32">
        <v>8.0000000000000002E-3</v>
      </c>
      <c r="AV32">
        <v>4.0000000000000001E-3</v>
      </c>
      <c r="AW32">
        <v>1.9E-2</v>
      </c>
      <c r="AX32">
        <v>6.0000000000000001E-3</v>
      </c>
      <c r="AY32">
        <v>5.0000000000000001E-3</v>
      </c>
      <c r="AZ32">
        <v>5.0000000000000001E-3</v>
      </c>
      <c r="BA32">
        <v>8.0000000000000002E-3</v>
      </c>
      <c r="BB32">
        <v>6.0000000000000001E-3</v>
      </c>
      <c r="BC32">
        <v>1.2E-2</v>
      </c>
      <c r="BD32">
        <v>0.06</v>
      </c>
      <c r="BE32">
        <v>4.0000000000000001E-3</v>
      </c>
      <c r="BF32">
        <v>0</v>
      </c>
      <c r="BG32">
        <v>1E-3</v>
      </c>
      <c r="BH32">
        <v>1E-3</v>
      </c>
      <c r="BI32">
        <v>3.0000000000000001E-3</v>
      </c>
      <c r="BJ32">
        <v>3.0000000000000001E-3</v>
      </c>
      <c r="BK32">
        <v>3.0000000000000001E-3</v>
      </c>
      <c r="BL32">
        <v>1.2999999999999999E-2</v>
      </c>
      <c r="BM32">
        <v>5.0000000000000001E-3</v>
      </c>
      <c r="BN32">
        <v>2E-3</v>
      </c>
      <c r="BO32">
        <v>1E-3</v>
      </c>
      <c r="BP32">
        <v>1E-3</v>
      </c>
      <c r="BQ32">
        <v>5.0000000000000001E-3</v>
      </c>
      <c r="BR32">
        <v>2E-3</v>
      </c>
      <c r="BS32">
        <v>2E-3</v>
      </c>
      <c r="BT32">
        <v>5.0000000000000001E-3</v>
      </c>
      <c r="BU32">
        <v>8.0000000000000002E-3</v>
      </c>
      <c r="BV32">
        <v>1.2E-2</v>
      </c>
      <c r="BW32">
        <v>6.0000000000000001E-3</v>
      </c>
      <c r="BX32">
        <v>1E-3</v>
      </c>
      <c r="BY32">
        <v>1E-3</v>
      </c>
      <c r="BZ32">
        <v>1E-3</v>
      </c>
    </row>
  </sheetData>
  <pageMargins left="0.7" right="0.7" top="0.75" bottom="0.7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2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236</v>
      </c>
    </row>
    <row r="2" spans="1:78" x14ac:dyDescent="0.25">
      <c r="A2" t="s">
        <v>232</v>
      </c>
    </row>
    <row r="3" spans="1:78" x14ac:dyDescent="0.25">
      <c r="A3" t="s">
        <v>238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3063</v>
      </c>
      <c r="C9">
        <v>2544</v>
      </c>
      <c r="D9">
        <v>307</v>
      </c>
      <c r="E9">
        <v>212</v>
      </c>
      <c r="F9">
        <v>773</v>
      </c>
      <c r="G9">
        <v>1255</v>
      </c>
      <c r="H9">
        <v>1035</v>
      </c>
      <c r="I9">
        <v>480</v>
      </c>
      <c r="J9">
        <v>744</v>
      </c>
      <c r="K9">
        <v>605</v>
      </c>
      <c r="L9">
        <v>1234</v>
      </c>
      <c r="M9">
        <v>1226</v>
      </c>
      <c r="N9">
        <v>1347</v>
      </c>
      <c r="O9">
        <v>366</v>
      </c>
      <c r="P9">
        <v>124</v>
      </c>
      <c r="Q9">
        <v>636</v>
      </c>
      <c r="R9">
        <v>2427</v>
      </c>
      <c r="S9">
        <v>1452</v>
      </c>
      <c r="T9">
        <v>760</v>
      </c>
      <c r="U9">
        <v>786</v>
      </c>
      <c r="V9">
        <v>1955</v>
      </c>
      <c r="W9">
        <v>378</v>
      </c>
      <c r="X9">
        <v>679</v>
      </c>
      <c r="Y9">
        <v>743</v>
      </c>
      <c r="Z9">
        <v>2320</v>
      </c>
      <c r="AA9">
        <v>3063</v>
      </c>
      <c r="AB9">
        <v>2320</v>
      </c>
      <c r="AC9">
        <v>436</v>
      </c>
      <c r="AD9">
        <v>2216</v>
      </c>
      <c r="AE9">
        <v>372</v>
      </c>
      <c r="AF9">
        <v>2382</v>
      </c>
      <c r="AG9">
        <v>371</v>
      </c>
      <c r="AH9">
        <v>37</v>
      </c>
      <c r="AI9">
        <v>1775</v>
      </c>
      <c r="AJ9">
        <v>408</v>
      </c>
      <c r="AK9">
        <v>799</v>
      </c>
      <c r="AL9">
        <v>812</v>
      </c>
      <c r="AM9">
        <v>1695</v>
      </c>
      <c r="AN9">
        <v>46</v>
      </c>
      <c r="AO9">
        <v>493</v>
      </c>
      <c r="AP9">
        <v>330</v>
      </c>
      <c r="AQ9">
        <v>241</v>
      </c>
      <c r="AR9">
        <v>320</v>
      </c>
      <c r="AS9">
        <v>163</v>
      </c>
      <c r="AT9">
        <v>267</v>
      </c>
      <c r="AU9">
        <v>149</v>
      </c>
      <c r="AV9">
        <v>226</v>
      </c>
      <c r="AW9">
        <v>85</v>
      </c>
      <c r="AX9">
        <v>217</v>
      </c>
      <c r="AY9">
        <v>255</v>
      </c>
      <c r="AZ9">
        <v>231</v>
      </c>
      <c r="BA9">
        <v>167</v>
      </c>
      <c r="BB9">
        <v>248</v>
      </c>
      <c r="BC9">
        <v>148</v>
      </c>
      <c r="BD9">
        <v>16</v>
      </c>
      <c r="BE9">
        <v>375</v>
      </c>
      <c r="BF9">
        <v>2688</v>
      </c>
      <c r="BG9">
        <v>1299</v>
      </c>
      <c r="BH9">
        <v>1764</v>
      </c>
      <c r="BI9">
        <v>379</v>
      </c>
      <c r="BJ9">
        <v>365</v>
      </c>
      <c r="BK9">
        <v>369</v>
      </c>
      <c r="BL9">
        <v>93</v>
      </c>
      <c r="BM9">
        <v>253</v>
      </c>
      <c r="BN9">
        <v>690</v>
      </c>
      <c r="BO9">
        <v>1176</v>
      </c>
      <c r="BP9">
        <v>944</v>
      </c>
      <c r="BQ9">
        <v>294</v>
      </c>
      <c r="BR9">
        <v>532</v>
      </c>
      <c r="BS9">
        <v>505</v>
      </c>
      <c r="BT9">
        <v>228</v>
      </c>
      <c r="BU9">
        <v>177</v>
      </c>
      <c r="BV9">
        <v>90</v>
      </c>
      <c r="BW9">
        <v>217</v>
      </c>
      <c r="BX9">
        <v>2049</v>
      </c>
      <c r="BY9">
        <v>2031</v>
      </c>
      <c r="BZ9">
        <v>1826</v>
      </c>
    </row>
    <row r="10" spans="1:78" x14ac:dyDescent="0.25">
      <c r="A10" t="s">
        <v>103</v>
      </c>
      <c r="B10">
        <v>2976</v>
      </c>
      <c r="C10">
        <v>2465</v>
      </c>
      <c r="D10">
        <v>311</v>
      </c>
      <c r="E10">
        <v>200</v>
      </c>
      <c r="F10">
        <v>770</v>
      </c>
      <c r="G10">
        <v>1393</v>
      </c>
      <c r="H10">
        <v>812</v>
      </c>
      <c r="I10">
        <v>592</v>
      </c>
      <c r="J10">
        <v>894</v>
      </c>
      <c r="K10">
        <v>658</v>
      </c>
      <c r="L10">
        <v>833</v>
      </c>
      <c r="M10">
        <v>973</v>
      </c>
      <c r="N10">
        <v>1541</v>
      </c>
      <c r="O10">
        <v>350</v>
      </c>
      <c r="P10">
        <v>111</v>
      </c>
      <c r="Q10">
        <v>504</v>
      </c>
      <c r="R10">
        <v>2471</v>
      </c>
      <c r="S10">
        <v>1501</v>
      </c>
      <c r="T10">
        <v>778</v>
      </c>
      <c r="U10">
        <v>640</v>
      </c>
      <c r="V10">
        <v>2099</v>
      </c>
      <c r="W10">
        <v>328</v>
      </c>
      <c r="X10">
        <v>504</v>
      </c>
      <c r="Y10">
        <v>717</v>
      </c>
      <c r="Z10">
        <v>2259</v>
      </c>
      <c r="AA10">
        <v>2976</v>
      </c>
      <c r="AB10">
        <v>2259</v>
      </c>
      <c r="AC10">
        <v>434</v>
      </c>
      <c r="AD10">
        <v>2136</v>
      </c>
      <c r="AE10">
        <v>370</v>
      </c>
      <c r="AF10">
        <v>2299</v>
      </c>
      <c r="AG10">
        <v>375</v>
      </c>
      <c r="AH10">
        <v>39</v>
      </c>
      <c r="AI10">
        <v>1815</v>
      </c>
      <c r="AJ10">
        <v>369</v>
      </c>
      <c r="AK10">
        <v>727</v>
      </c>
      <c r="AL10">
        <v>805</v>
      </c>
      <c r="AM10">
        <v>1641</v>
      </c>
      <c r="AN10">
        <v>46</v>
      </c>
      <c r="AO10">
        <v>467</v>
      </c>
      <c r="AP10">
        <v>336</v>
      </c>
      <c r="AQ10">
        <v>234</v>
      </c>
      <c r="AR10">
        <v>353</v>
      </c>
      <c r="AS10">
        <v>154</v>
      </c>
      <c r="AT10">
        <v>251</v>
      </c>
      <c r="AU10">
        <v>140</v>
      </c>
      <c r="AV10">
        <v>204</v>
      </c>
      <c r="AW10">
        <v>91</v>
      </c>
      <c r="AX10">
        <v>215</v>
      </c>
      <c r="AY10">
        <v>235</v>
      </c>
      <c r="AZ10">
        <v>223</v>
      </c>
      <c r="BA10">
        <v>163</v>
      </c>
      <c r="BB10">
        <v>226</v>
      </c>
      <c r="BC10">
        <v>137</v>
      </c>
      <c r="BD10">
        <v>16</v>
      </c>
      <c r="BE10">
        <v>374</v>
      </c>
      <c r="BF10">
        <v>2602</v>
      </c>
      <c r="BG10">
        <v>1283</v>
      </c>
      <c r="BH10">
        <v>1693</v>
      </c>
      <c r="BI10">
        <v>406</v>
      </c>
      <c r="BJ10">
        <v>364</v>
      </c>
      <c r="BK10">
        <v>334</v>
      </c>
      <c r="BL10">
        <v>90</v>
      </c>
      <c r="BM10">
        <v>273</v>
      </c>
      <c r="BN10">
        <v>669</v>
      </c>
      <c r="BO10">
        <v>1139</v>
      </c>
      <c r="BP10">
        <v>894</v>
      </c>
      <c r="BQ10">
        <v>297</v>
      </c>
      <c r="BR10">
        <v>550</v>
      </c>
      <c r="BS10">
        <v>523</v>
      </c>
      <c r="BT10">
        <v>218</v>
      </c>
      <c r="BU10">
        <v>186</v>
      </c>
      <c r="BV10">
        <v>86</v>
      </c>
      <c r="BW10">
        <v>225</v>
      </c>
      <c r="BX10">
        <v>1954</v>
      </c>
      <c r="BY10">
        <v>1940</v>
      </c>
      <c r="BZ10">
        <v>1721</v>
      </c>
    </row>
    <row r="11" spans="1:78" x14ac:dyDescent="0.25">
      <c r="A11" t="s">
        <v>104</v>
      </c>
    </row>
    <row r="12" spans="1:78" x14ac:dyDescent="0.25">
      <c r="A12" t="s">
        <v>217</v>
      </c>
      <c r="B12">
        <v>281</v>
      </c>
      <c r="C12">
        <v>249</v>
      </c>
      <c r="D12">
        <v>17</v>
      </c>
      <c r="E12">
        <v>15</v>
      </c>
      <c r="F12">
        <v>70</v>
      </c>
      <c r="G12">
        <v>142</v>
      </c>
      <c r="H12">
        <v>69</v>
      </c>
      <c r="I12">
        <v>77</v>
      </c>
      <c r="J12">
        <v>92</v>
      </c>
      <c r="K12">
        <v>47</v>
      </c>
      <c r="L12">
        <v>65</v>
      </c>
      <c r="M12">
        <v>69</v>
      </c>
      <c r="N12">
        <v>168</v>
      </c>
      <c r="O12">
        <v>40</v>
      </c>
      <c r="P12">
        <v>4</v>
      </c>
      <c r="Q12">
        <v>41</v>
      </c>
      <c r="R12">
        <v>240</v>
      </c>
      <c r="S12">
        <v>162</v>
      </c>
      <c r="T12">
        <v>69</v>
      </c>
      <c r="U12">
        <v>45</v>
      </c>
      <c r="V12">
        <v>232</v>
      </c>
      <c r="W12">
        <v>25</v>
      </c>
      <c r="X12">
        <v>20</v>
      </c>
      <c r="Y12">
        <v>125</v>
      </c>
      <c r="Z12">
        <v>156</v>
      </c>
      <c r="AA12">
        <v>281</v>
      </c>
      <c r="AB12">
        <v>156</v>
      </c>
      <c r="AC12">
        <v>73</v>
      </c>
      <c r="AD12">
        <v>196</v>
      </c>
      <c r="AE12">
        <v>11</v>
      </c>
      <c r="AF12">
        <v>197</v>
      </c>
      <c r="AG12">
        <v>69</v>
      </c>
      <c r="AH12">
        <v>6</v>
      </c>
      <c r="AI12">
        <v>189</v>
      </c>
      <c r="AJ12">
        <v>26</v>
      </c>
      <c r="AK12">
        <v>57</v>
      </c>
      <c r="AL12">
        <v>130</v>
      </c>
      <c r="AM12">
        <v>135</v>
      </c>
      <c r="AN12">
        <v>6</v>
      </c>
      <c r="AO12">
        <v>10</v>
      </c>
      <c r="AP12">
        <v>36</v>
      </c>
      <c r="AQ12">
        <v>41</v>
      </c>
      <c r="AR12">
        <v>31</v>
      </c>
      <c r="AS12">
        <v>10</v>
      </c>
      <c r="AT12">
        <v>16</v>
      </c>
      <c r="AU12">
        <v>12</v>
      </c>
      <c r="AV12">
        <v>11</v>
      </c>
      <c r="AW12">
        <v>5</v>
      </c>
      <c r="AX12">
        <v>12</v>
      </c>
      <c r="AY12">
        <v>25</v>
      </c>
      <c r="AZ12">
        <v>24</v>
      </c>
      <c r="BA12">
        <v>17</v>
      </c>
      <c r="BB12">
        <v>23</v>
      </c>
      <c r="BC12">
        <v>19</v>
      </c>
      <c r="BD12">
        <v>0</v>
      </c>
      <c r="BE12">
        <v>67</v>
      </c>
      <c r="BF12">
        <v>214</v>
      </c>
      <c r="BG12">
        <v>162</v>
      </c>
      <c r="BH12">
        <v>120</v>
      </c>
      <c r="BI12">
        <v>80</v>
      </c>
      <c r="BJ12">
        <v>34</v>
      </c>
      <c r="BK12">
        <v>34</v>
      </c>
      <c r="BL12">
        <v>10</v>
      </c>
      <c r="BM12">
        <v>78</v>
      </c>
      <c r="BN12">
        <v>89</v>
      </c>
      <c r="BO12">
        <v>89</v>
      </c>
      <c r="BP12">
        <v>24</v>
      </c>
      <c r="BQ12">
        <v>75</v>
      </c>
      <c r="BR12">
        <v>125</v>
      </c>
      <c r="BS12">
        <v>123</v>
      </c>
      <c r="BT12">
        <v>22</v>
      </c>
      <c r="BU12">
        <v>50</v>
      </c>
      <c r="BV12">
        <v>8</v>
      </c>
      <c r="BW12">
        <v>67</v>
      </c>
      <c r="BX12">
        <v>207</v>
      </c>
      <c r="BY12">
        <v>213</v>
      </c>
      <c r="BZ12">
        <v>197</v>
      </c>
    </row>
    <row r="13" spans="1:78" x14ac:dyDescent="0.25">
      <c r="B13" s="7">
        <v>0.09</v>
      </c>
      <c r="C13" s="7">
        <v>0.1</v>
      </c>
      <c r="D13" s="7">
        <v>0.05</v>
      </c>
      <c r="E13" s="7">
        <v>7.0000000000000007E-2</v>
      </c>
      <c r="F13" s="7">
        <v>0.09</v>
      </c>
      <c r="G13" s="7">
        <v>0.1</v>
      </c>
      <c r="H13" s="7">
        <v>0.08</v>
      </c>
      <c r="I13" s="7">
        <v>0.13</v>
      </c>
      <c r="J13" s="7">
        <v>0.1</v>
      </c>
      <c r="K13" s="7">
        <v>7.0000000000000007E-2</v>
      </c>
      <c r="L13" s="7">
        <v>0.08</v>
      </c>
      <c r="M13" s="7">
        <v>7.0000000000000007E-2</v>
      </c>
      <c r="N13" s="7">
        <v>0.11</v>
      </c>
      <c r="O13" s="7">
        <v>0.11</v>
      </c>
      <c r="P13" s="7">
        <v>0.03</v>
      </c>
      <c r="Q13" s="7">
        <v>0.08</v>
      </c>
      <c r="R13" s="7">
        <v>0.1</v>
      </c>
      <c r="S13" s="7">
        <v>0.11</v>
      </c>
      <c r="T13" s="7">
        <v>0.09</v>
      </c>
      <c r="U13" s="7">
        <v>7.0000000000000007E-2</v>
      </c>
      <c r="V13" s="7">
        <v>0.11</v>
      </c>
      <c r="W13" s="7">
        <v>0.08</v>
      </c>
      <c r="X13" s="7">
        <v>0.04</v>
      </c>
      <c r="Y13" s="7">
        <v>0.17</v>
      </c>
      <c r="Z13" s="7">
        <v>7.0000000000000007E-2</v>
      </c>
      <c r="AA13" s="7">
        <v>0.09</v>
      </c>
      <c r="AB13" s="7">
        <v>7.0000000000000007E-2</v>
      </c>
      <c r="AC13" s="7">
        <v>0.17</v>
      </c>
      <c r="AD13" s="7">
        <v>0.09</v>
      </c>
      <c r="AE13" s="7">
        <v>0.03</v>
      </c>
      <c r="AF13" s="7">
        <v>0.09</v>
      </c>
      <c r="AG13" s="7">
        <v>0.19</v>
      </c>
      <c r="AH13" s="7">
        <v>0.15</v>
      </c>
      <c r="AI13" s="7">
        <v>0.1</v>
      </c>
      <c r="AJ13" s="7">
        <v>7.0000000000000007E-2</v>
      </c>
      <c r="AK13" s="7">
        <v>0.08</v>
      </c>
      <c r="AL13" s="7">
        <v>0.16</v>
      </c>
      <c r="AM13" s="7">
        <v>0.08</v>
      </c>
      <c r="AN13" s="7">
        <v>0.13</v>
      </c>
      <c r="AO13" s="7">
        <v>0.02</v>
      </c>
      <c r="AP13" s="7">
        <v>0.11</v>
      </c>
      <c r="AQ13" s="7">
        <v>0.18</v>
      </c>
      <c r="AR13" s="7">
        <v>0.09</v>
      </c>
      <c r="AS13" s="7">
        <v>0.06</v>
      </c>
      <c r="AT13" s="7">
        <v>0.06</v>
      </c>
      <c r="AU13" s="7">
        <v>0.08</v>
      </c>
      <c r="AV13" s="7">
        <v>0.05</v>
      </c>
      <c r="AW13" s="7">
        <v>0.06</v>
      </c>
      <c r="AX13" s="7">
        <v>0.05</v>
      </c>
      <c r="AY13" s="7">
        <v>0.1</v>
      </c>
      <c r="AZ13" s="7">
        <v>0.11</v>
      </c>
      <c r="BA13" s="7">
        <v>0.11</v>
      </c>
      <c r="BB13" s="7">
        <v>0.1</v>
      </c>
      <c r="BC13" s="7">
        <v>0.14000000000000001</v>
      </c>
      <c r="BD13" t="s">
        <v>108</v>
      </c>
      <c r="BE13" s="7">
        <v>0.18</v>
      </c>
      <c r="BF13" s="7">
        <v>0.08</v>
      </c>
      <c r="BG13" s="7">
        <v>0.13</v>
      </c>
      <c r="BH13" s="7">
        <v>7.0000000000000007E-2</v>
      </c>
      <c r="BI13" s="7">
        <v>0.2</v>
      </c>
      <c r="BJ13" s="7">
        <v>0.09</v>
      </c>
      <c r="BK13" s="7">
        <v>0.1</v>
      </c>
      <c r="BL13" s="7">
        <v>0.11</v>
      </c>
      <c r="BM13" s="7">
        <v>0.28999999999999998</v>
      </c>
      <c r="BN13" s="7">
        <v>0.13</v>
      </c>
      <c r="BO13" s="7">
        <v>0.08</v>
      </c>
      <c r="BP13" s="7">
        <v>0.03</v>
      </c>
      <c r="BQ13" s="7">
        <v>0.25</v>
      </c>
      <c r="BR13" s="7">
        <v>0.23</v>
      </c>
      <c r="BS13" s="7">
        <v>0.23</v>
      </c>
      <c r="BT13" s="7">
        <v>0.1</v>
      </c>
      <c r="BU13" s="7">
        <v>0.27</v>
      </c>
      <c r="BV13" s="7">
        <v>0.09</v>
      </c>
      <c r="BW13" s="7">
        <v>0.3</v>
      </c>
      <c r="BX13" s="7">
        <v>0.11</v>
      </c>
      <c r="BY13" s="7">
        <v>0.11</v>
      </c>
      <c r="BZ13" s="7">
        <v>0.11</v>
      </c>
    </row>
    <row r="14" spans="1:78" x14ac:dyDescent="0.25">
      <c r="A14" t="s">
        <v>218</v>
      </c>
      <c r="B14">
        <v>869</v>
      </c>
      <c r="C14">
        <v>702</v>
      </c>
      <c r="D14">
        <v>105</v>
      </c>
      <c r="E14">
        <v>62</v>
      </c>
      <c r="F14">
        <v>247</v>
      </c>
      <c r="G14">
        <v>396</v>
      </c>
      <c r="H14">
        <v>226</v>
      </c>
      <c r="I14">
        <v>181</v>
      </c>
      <c r="J14">
        <v>270</v>
      </c>
      <c r="K14">
        <v>196</v>
      </c>
      <c r="L14">
        <v>220</v>
      </c>
      <c r="M14">
        <v>257</v>
      </c>
      <c r="N14">
        <v>479</v>
      </c>
      <c r="O14">
        <v>96</v>
      </c>
      <c r="P14">
        <v>36</v>
      </c>
      <c r="Q14">
        <v>125</v>
      </c>
      <c r="R14">
        <v>743</v>
      </c>
      <c r="S14">
        <v>443</v>
      </c>
      <c r="T14">
        <v>243</v>
      </c>
      <c r="U14">
        <v>166</v>
      </c>
      <c r="V14">
        <v>652</v>
      </c>
      <c r="W14">
        <v>92</v>
      </c>
      <c r="X14">
        <v>108</v>
      </c>
      <c r="Y14">
        <v>243</v>
      </c>
      <c r="Z14">
        <v>626</v>
      </c>
      <c r="AA14">
        <v>869</v>
      </c>
      <c r="AB14">
        <v>626</v>
      </c>
      <c r="AC14">
        <v>165</v>
      </c>
      <c r="AD14">
        <v>636</v>
      </c>
      <c r="AE14">
        <v>53</v>
      </c>
      <c r="AF14">
        <v>689</v>
      </c>
      <c r="AG14">
        <v>132</v>
      </c>
      <c r="AH14">
        <v>13</v>
      </c>
      <c r="AI14">
        <v>574</v>
      </c>
      <c r="AJ14">
        <v>85</v>
      </c>
      <c r="AK14">
        <v>181</v>
      </c>
      <c r="AL14">
        <v>292</v>
      </c>
      <c r="AM14">
        <v>485</v>
      </c>
      <c r="AN14">
        <v>15</v>
      </c>
      <c r="AO14">
        <v>71</v>
      </c>
      <c r="AP14">
        <v>106</v>
      </c>
      <c r="AQ14">
        <v>68</v>
      </c>
      <c r="AR14">
        <v>117</v>
      </c>
      <c r="AS14">
        <v>43</v>
      </c>
      <c r="AT14">
        <v>66</v>
      </c>
      <c r="AU14">
        <v>44</v>
      </c>
      <c r="AV14">
        <v>61</v>
      </c>
      <c r="AW14">
        <v>29</v>
      </c>
      <c r="AX14">
        <v>74</v>
      </c>
      <c r="AY14">
        <v>61</v>
      </c>
      <c r="AZ14">
        <v>50</v>
      </c>
      <c r="BA14">
        <v>49</v>
      </c>
      <c r="BB14">
        <v>58</v>
      </c>
      <c r="BC14">
        <v>39</v>
      </c>
      <c r="BD14">
        <v>4</v>
      </c>
      <c r="BE14">
        <v>130</v>
      </c>
      <c r="BF14">
        <v>738</v>
      </c>
      <c r="BG14">
        <v>420</v>
      </c>
      <c r="BH14">
        <v>448</v>
      </c>
      <c r="BI14">
        <v>158</v>
      </c>
      <c r="BJ14">
        <v>131</v>
      </c>
      <c r="BK14">
        <v>91</v>
      </c>
      <c r="BL14">
        <v>30</v>
      </c>
      <c r="BM14">
        <v>116</v>
      </c>
      <c r="BN14">
        <v>276</v>
      </c>
      <c r="BO14">
        <v>309</v>
      </c>
      <c r="BP14">
        <v>168</v>
      </c>
      <c r="BQ14">
        <v>117</v>
      </c>
      <c r="BR14">
        <v>230</v>
      </c>
      <c r="BS14">
        <v>228</v>
      </c>
      <c r="BT14">
        <v>73</v>
      </c>
      <c r="BU14">
        <v>66</v>
      </c>
      <c r="BV14">
        <v>35</v>
      </c>
      <c r="BW14">
        <v>87</v>
      </c>
      <c r="BX14">
        <v>645</v>
      </c>
      <c r="BY14">
        <v>640</v>
      </c>
      <c r="BZ14">
        <v>565</v>
      </c>
    </row>
    <row r="15" spans="1:78" x14ac:dyDescent="0.25">
      <c r="B15" s="7">
        <v>0.28999999999999998</v>
      </c>
      <c r="C15" s="7">
        <v>0.28000000000000003</v>
      </c>
      <c r="D15" s="7">
        <v>0.34</v>
      </c>
      <c r="E15" s="7">
        <v>0.31</v>
      </c>
      <c r="F15" s="7">
        <v>0.32</v>
      </c>
      <c r="G15" s="7">
        <v>0.28000000000000003</v>
      </c>
      <c r="H15" s="7">
        <v>0.28000000000000003</v>
      </c>
      <c r="I15" s="7">
        <v>0.31</v>
      </c>
      <c r="J15" s="7">
        <v>0.3</v>
      </c>
      <c r="K15" s="7">
        <v>0.3</v>
      </c>
      <c r="L15" s="7">
        <v>0.26</v>
      </c>
      <c r="M15" s="7">
        <v>0.26</v>
      </c>
      <c r="N15" s="7">
        <v>0.31</v>
      </c>
      <c r="O15" s="7">
        <v>0.27</v>
      </c>
      <c r="P15" s="7">
        <v>0.32</v>
      </c>
      <c r="Q15" s="7">
        <v>0.25</v>
      </c>
      <c r="R15" s="7">
        <v>0.3</v>
      </c>
      <c r="S15" s="7">
        <v>0.3</v>
      </c>
      <c r="T15" s="7">
        <v>0.31</v>
      </c>
      <c r="U15" s="7">
        <v>0.26</v>
      </c>
      <c r="V15" s="7">
        <v>0.31</v>
      </c>
      <c r="W15" s="7">
        <v>0.28000000000000003</v>
      </c>
      <c r="X15" s="7">
        <v>0.21</v>
      </c>
      <c r="Y15" s="7">
        <v>0.34</v>
      </c>
      <c r="Z15" s="7">
        <v>0.28000000000000003</v>
      </c>
      <c r="AA15" s="7">
        <v>0.28999999999999998</v>
      </c>
      <c r="AB15" s="7">
        <v>0.28000000000000003</v>
      </c>
      <c r="AC15" s="7">
        <v>0.38</v>
      </c>
      <c r="AD15" s="7">
        <v>0.3</v>
      </c>
      <c r="AE15" s="7">
        <v>0.14000000000000001</v>
      </c>
      <c r="AF15" s="7">
        <v>0.3</v>
      </c>
      <c r="AG15" s="7">
        <v>0.35</v>
      </c>
      <c r="AH15" s="7">
        <v>0.33</v>
      </c>
      <c r="AI15" s="7">
        <v>0.32</v>
      </c>
      <c r="AJ15" s="7">
        <v>0.23</v>
      </c>
      <c r="AK15" s="7">
        <v>0.25</v>
      </c>
      <c r="AL15" s="7">
        <v>0.36</v>
      </c>
      <c r="AM15" s="7">
        <v>0.3</v>
      </c>
      <c r="AN15" s="7">
        <v>0.33</v>
      </c>
      <c r="AO15" s="7">
        <v>0.15</v>
      </c>
      <c r="AP15" s="7">
        <v>0.32</v>
      </c>
      <c r="AQ15" s="7">
        <v>0.28999999999999998</v>
      </c>
      <c r="AR15" s="7">
        <v>0.33</v>
      </c>
      <c r="AS15" s="7">
        <v>0.28000000000000003</v>
      </c>
      <c r="AT15" s="7">
        <v>0.26</v>
      </c>
      <c r="AU15" s="7">
        <v>0.32</v>
      </c>
      <c r="AV15" s="7">
        <v>0.3</v>
      </c>
      <c r="AW15" s="7">
        <v>0.32</v>
      </c>
      <c r="AX15" s="7">
        <v>0.35</v>
      </c>
      <c r="AY15" s="7">
        <v>0.26</v>
      </c>
      <c r="AZ15" s="7">
        <v>0.22</v>
      </c>
      <c r="BA15" s="7">
        <v>0.3</v>
      </c>
      <c r="BB15" s="7">
        <v>0.26</v>
      </c>
      <c r="BC15" s="7">
        <v>0.28000000000000003</v>
      </c>
      <c r="BD15" s="7">
        <v>0.28000000000000003</v>
      </c>
      <c r="BE15" s="7">
        <v>0.35</v>
      </c>
      <c r="BF15" s="7">
        <v>0.28000000000000003</v>
      </c>
      <c r="BG15" s="7">
        <v>0.33</v>
      </c>
      <c r="BH15" s="7">
        <v>0.26</v>
      </c>
      <c r="BI15" s="7">
        <v>0.39</v>
      </c>
      <c r="BJ15" s="7">
        <v>0.36</v>
      </c>
      <c r="BK15" s="7">
        <v>0.27</v>
      </c>
      <c r="BL15" s="7">
        <v>0.33</v>
      </c>
      <c r="BM15" s="7">
        <v>0.42</v>
      </c>
      <c r="BN15" s="7">
        <v>0.41</v>
      </c>
      <c r="BO15" s="7">
        <v>0.27</v>
      </c>
      <c r="BP15" s="7">
        <v>0.19</v>
      </c>
      <c r="BQ15" s="7">
        <v>0.39</v>
      </c>
      <c r="BR15" s="7">
        <v>0.42</v>
      </c>
      <c r="BS15" s="7">
        <v>0.44</v>
      </c>
      <c r="BT15" s="7">
        <v>0.33</v>
      </c>
      <c r="BU15" s="7">
        <v>0.35</v>
      </c>
      <c r="BV15" s="7">
        <v>0.41</v>
      </c>
      <c r="BW15" s="7">
        <v>0.39</v>
      </c>
      <c r="BX15" s="7">
        <v>0.33</v>
      </c>
      <c r="BY15" s="7">
        <v>0.33</v>
      </c>
      <c r="BZ15" s="7">
        <v>0.33</v>
      </c>
    </row>
    <row r="16" spans="1:78" x14ac:dyDescent="0.25">
      <c r="A16" t="s">
        <v>219</v>
      </c>
      <c r="B16">
        <v>847</v>
      </c>
      <c r="C16">
        <v>720</v>
      </c>
      <c r="D16">
        <v>70</v>
      </c>
      <c r="E16">
        <v>56</v>
      </c>
      <c r="F16">
        <v>240</v>
      </c>
      <c r="G16">
        <v>401</v>
      </c>
      <c r="H16">
        <v>206</v>
      </c>
      <c r="I16">
        <v>169</v>
      </c>
      <c r="J16">
        <v>247</v>
      </c>
      <c r="K16">
        <v>198</v>
      </c>
      <c r="L16">
        <v>233</v>
      </c>
      <c r="M16">
        <v>290</v>
      </c>
      <c r="N16">
        <v>442</v>
      </c>
      <c r="O16">
        <v>79</v>
      </c>
      <c r="P16">
        <v>36</v>
      </c>
      <c r="Q16">
        <v>137</v>
      </c>
      <c r="R16">
        <v>710</v>
      </c>
      <c r="S16">
        <v>425</v>
      </c>
      <c r="T16">
        <v>226</v>
      </c>
      <c r="U16">
        <v>178</v>
      </c>
      <c r="V16">
        <v>597</v>
      </c>
      <c r="W16">
        <v>109</v>
      </c>
      <c r="X16">
        <v>134</v>
      </c>
      <c r="Y16">
        <v>170</v>
      </c>
      <c r="Z16">
        <v>677</v>
      </c>
      <c r="AA16">
        <v>847</v>
      </c>
      <c r="AB16">
        <v>677</v>
      </c>
      <c r="AC16">
        <v>99</v>
      </c>
      <c r="AD16">
        <v>641</v>
      </c>
      <c r="AE16">
        <v>100</v>
      </c>
      <c r="AF16">
        <v>688</v>
      </c>
      <c r="AG16">
        <v>93</v>
      </c>
      <c r="AH16">
        <v>6</v>
      </c>
      <c r="AI16">
        <v>521</v>
      </c>
      <c r="AJ16">
        <v>119</v>
      </c>
      <c r="AK16">
        <v>205</v>
      </c>
      <c r="AL16">
        <v>221</v>
      </c>
      <c r="AM16">
        <v>476</v>
      </c>
      <c r="AN16">
        <v>12</v>
      </c>
      <c r="AO16">
        <v>138</v>
      </c>
      <c r="AP16">
        <v>114</v>
      </c>
      <c r="AQ16">
        <v>62</v>
      </c>
      <c r="AR16">
        <v>93</v>
      </c>
      <c r="AS16">
        <v>41</v>
      </c>
      <c r="AT16">
        <v>94</v>
      </c>
      <c r="AU16">
        <v>24</v>
      </c>
      <c r="AV16">
        <v>63</v>
      </c>
      <c r="AW16">
        <v>14</v>
      </c>
      <c r="AX16">
        <v>54</v>
      </c>
      <c r="AY16">
        <v>77</v>
      </c>
      <c r="AZ16">
        <v>67</v>
      </c>
      <c r="BA16">
        <v>45</v>
      </c>
      <c r="BB16">
        <v>61</v>
      </c>
      <c r="BC16">
        <v>30</v>
      </c>
      <c r="BD16">
        <v>7</v>
      </c>
      <c r="BE16">
        <v>81</v>
      </c>
      <c r="BF16">
        <v>766</v>
      </c>
      <c r="BG16">
        <v>356</v>
      </c>
      <c r="BH16">
        <v>491</v>
      </c>
      <c r="BI16">
        <v>108</v>
      </c>
      <c r="BJ16">
        <v>101</v>
      </c>
      <c r="BK16">
        <v>98</v>
      </c>
      <c r="BL16">
        <v>24</v>
      </c>
      <c r="BM16">
        <v>50</v>
      </c>
      <c r="BN16">
        <v>167</v>
      </c>
      <c r="BO16">
        <v>385</v>
      </c>
      <c r="BP16">
        <v>244</v>
      </c>
      <c r="BQ16">
        <v>60</v>
      </c>
      <c r="BR16">
        <v>118</v>
      </c>
      <c r="BS16">
        <v>108</v>
      </c>
      <c r="BT16">
        <v>53</v>
      </c>
      <c r="BU16">
        <v>38</v>
      </c>
      <c r="BV16">
        <v>23</v>
      </c>
      <c r="BW16">
        <v>43</v>
      </c>
      <c r="BX16">
        <v>520</v>
      </c>
      <c r="BY16">
        <v>508</v>
      </c>
      <c r="BZ16">
        <v>459</v>
      </c>
    </row>
    <row r="17" spans="1:78" x14ac:dyDescent="0.25">
      <c r="B17" s="7">
        <v>0.28000000000000003</v>
      </c>
      <c r="C17" s="7">
        <v>0.28999999999999998</v>
      </c>
      <c r="D17" s="7">
        <v>0.23</v>
      </c>
      <c r="E17" s="7">
        <v>0.28000000000000003</v>
      </c>
      <c r="F17" s="7">
        <v>0.31</v>
      </c>
      <c r="G17" s="7">
        <v>0.28999999999999998</v>
      </c>
      <c r="H17" s="7">
        <v>0.25</v>
      </c>
      <c r="I17" s="7">
        <v>0.28999999999999998</v>
      </c>
      <c r="J17" s="7">
        <v>0.28000000000000003</v>
      </c>
      <c r="K17" s="7">
        <v>0.3</v>
      </c>
      <c r="L17" s="7">
        <v>0.28000000000000003</v>
      </c>
      <c r="M17" s="7">
        <v>0.3</v>
      </c>
      <c r="N17" s="7">
        <v>0.28999999999999998</v>
      </c>
      <c r="O17" s="7">
        <v>0.23</v>
      </c>
      <c r="P17" s="7">
        <v>0.32</v>
      </c>
      <c r="Q17" s="7">
        <v>0.27</v>
      </c>
      <c r="R17" s="7">
        <v>0.28999999999999998</v>
      </c>
      <c r="S17" s="7">
        <v>0.28000000000000003</v>
      </c>
      <c r="T17" s="7">
        <v>0.28999999999999998</v>
      </c>
      <c r="U17" s="7">
        <v>0.28000000000000003</v>
      </c>
      <c r="V17" s="7">
        <v>0.28000000000000003</v>
      </c>
      <c r="W17" s="7">
        <v>0.33</v>
      </c>
      <c r="X17" s="7">
        <v>0.27</v>
      </c>
      <c r="Y17" s="7">
        <v>0.24</v>
      </c>
      <c r="Z17" s="7">
        <v>0.3</v>
      </c>
      <c r="AA17" s="7">
        <v>0.28000000000000003</v>
      </c>
      <c r="AB17" s="7">
        <v>0.3</v>
      </c>
      <c r="AC17" s="7">
        <v>0.23</v>
      </c>
      <c r="AD17" s="7">
        <v>0.3</v>
      </c>
      <c r="AE17" s="7">
        <v>0.27</v>
      </c>
      <c r="AF17" s="7">
        <v>0.3</v>
      </c>
      <c r="AG17" s="7">
        <v>0.25</v>
      </c>
      <c r="AH17" s="7">
        <v>0.16</v>
      </c>
      <c r="AI17" s="7">
        <v>0.28999999999999998</v>
      </c>
      <c r="AJ17" s="7">
        <v>0.32</v>
      </c>
      <c r="AK17" s="7">
        <v>0.28000000000000003</v>
      </c>
      <c r="AL17" s="7">
        <v>0.28000000000000003</v>
      </c>
      <c r="AM17" s="7">
        <v>0.28999999999999998</v>
      </c>
      <c r="AN17" s="7">
        <v>0.25</v>
      </c>
      <c r="AO17" s="7">
        <v>0.3</v>
      </c>
      <c r="AP17" s="7">
        <v>0.34</v>
      </c>
      <c r="AQ17" s="7">
        <v>0.27</v>
      </c>
      <c r="AR17" s="7">
        <v>0.26</v>
      </c>
      <c r="AS17" s="7">
        <v>0.27</v>
      </c>
      <c r="AT17" s="7">
        <v>0.38</v>
      </c>
      <c r="AU17" s="7">
        <v>0.17</v>
      </c>
      <c r="AV17" s="7">
        <v>0.31</v>
      </c>
      <c r="AW17" s="7">
        <v>0.15</v>
      </c>
      <c r="AX17" s="7">
        <v>0.25</v>
      </c>
      <c r="AY17" s="7">
        <v>0.33</v>
      </c>
      <c r="AZ17" s="7">
        <v>0.3</v>
      </c>
      <c r="BA17" s="7">
        <v>0.28000000000000003</v>
      </c>
      <c r="BB17" s="7">
        <v>0.27</v>
      </c>
      <c r="BC17" s="7">
        <v>0.22</v>
      </c>
      <c r="BD17" s="7">
        <v>0.43</v>
      </c>
      <c r="BE17" s="7">
        <v>0.22</v>
      </c>
      <c r="BF17" s="7">
        <v>0.28999999999999998</v>
      </c>
      <c r="BG17" s="7">
        <v>0.28000000000000003</v>
      </c>
      <c r="BH17" s="7">
        <v>0.28999999999999998</v>
      </c>
      <c r="BI17" s="7">
        <v>0.27</v>
      </c>
      <c r="BJ17" s="7">
        <v>0.28000000000000003</v>
      </c>
      <c r="BK17" s="7">
        <v>0.28999999999999998</v>
      </c>
      <c r="BL17" s="7">
        <v>0.27</v>
      </c>
      <c r="BM17" s="7">
        <v>0.18</v>
      </c>
      <c r="BN17" s="7">
        <v>0.25</v>
      </c>
      <c r="BO17" s="7">
        <v>0.34</v>
      </c>
      <c r="BP17" s="7">
        <v>0.27</v>
      </c>
      <c r="BQ17" s="7">
        <v>0.2</v>
      </c>
      <c r="BR17" s="7">
        <v>0.21</v>
      </c>
      <c r="BS17" s="7">
        <v>0.21</v>
      </c>
      <c r="BT17" s="7">
        <v>0.24</v>
      </c>
      <c r="BU17" s="7">
        <v>0.2</v>
      </c>
      <c r="BV17" s="7">
        <v>0.27</v>
      </c>
      <c r="BW17" s="7">
        <v>0.19</v>
      </c>
      <c r="BX17" s="7">
        <v>0.27</v>
      </c>
      <c r="BY17" s="7">
        <v>0.26</v>
      </c>
      <c r="BZ17" s="7">
        <v>0.27</v>
      </c>
    </row>
    <row r="18" spans="1:78" x14ac:dyDescent="0.25">
      <c r="A18" t="s">
        <v>220</v>
      </c>
      <c r="B18">
        <v>867</v>
      </c>
      <c r="C18">
        <v>697</v>
      </c>
      <c r="D18">
        <v>111</v>
      </c>
      <c r="E18">
        <v>59</v>
      </c>
      <c r="F18">
        <v>189</v>
      </c>
      <c r="G18">
        <v>399</v>
      </c>
      <c r="H18">
        <v>279</v>
      </c>
      <c r="I18">
        <v>145</v>
      </c>
      <c r="J18">
        <v>250</v>
      </c>
      <c r="K18">
        <v>192</v>
      </c>
      <c r="L18">
        <v>281</v>
      </c>
      <c r="M18">
        <v>323</v>
      </c>
      <c r="N18">
        <v>414</v>
      </c>
      <c r="O18">
        <v>101</v>
      </c>
      <c r="P18">
        <v>30</v>
      </c>
      <c r="Q18">
        <v>181</v>
      </c>
      <c r="R18">
        <v>686</v>
      </c>
      <c r="S18">
        <v>421</v>
      </c>
      <c r="T18">
        <v>214</v>
      </c>
      <c r="U18">
        <v>215</v>
      </c>
      <c r="V18">
        <v>553</v>
      </c>
      <c r="W18">
        <v>90</v>
      </c>
      <c r="X18">
        <v>218</v>
      </c>
      <c r="Y18">
        <v>166</v>
      </c>
      <c r="Z18">
        <v>700</v>
      </c>
      <c r="AA18">
        <v>867</v>
      </c>
      <c r="AB18">
        <v>700</v>
      </c>
      <c r="AC18">
        <v>91</v>
      </c>
      <c r="AD18">
        <v>612</v>
      </c>
      <c r="AE18">
        <v>161</v>
      </c>
      <c r="AF18">
        <v>658</v>
      </c>
      <c r="AG18">
        <v>76</v>
      </c>
      <c r="AH18">
        <v>11</v>
      </c>
      <c r="AI18">
        <v>478</v>
      </c>
      <c r="AJ18">
        <v>126</v>
      </c>
      <c r="AK18">
        <v>251</v>
      </c>
      <c r="AL18">
        <v>149</v>
      </c>
      <c r="AM18">
        <v>499</v>
      </c>
      <c r="AN18">
        <v>13</v>
      </c>
      <c r="AO18">
        <v>205</v>
      </c>
      <c r="AP18">
        <v>64</v>
      </c>
      <c r="AQ18">
        <v>60</v>
      </c>
      <c r="AR18">
        <v>89</v>
      </c>
      <c r="AS18">
        <v>57</v>
      </c>
      <c r="AT18">
        <v>70</v>
      </c>
      <c r="AU18">
        <v>52</v>
      </c>
      <c r="AV18">
        <v>60</v>
      </c>
      <c r="AW18">
        <v>44</v>
      </c>
      <c r="AX18">
        <v>68</v>
      </c>
      <c r="AY18">
        <v>61</v>
      </c>
      <c r="AZ18">
        <v>78</v>
      </c>
      <c r="BA18">
        <v>45</v>
      </c>
      <c r="BB18">
        <v>70</v>
      </c>
      <c r="BC18">
        <v>45</v>
      </c>
      <c r="BD18">
        <v>4</v>
      </c>
      <c r="BE18">
        <v>87</v>
      </c>
      <c r="BF18">
        <v>780</v>
      </c>
      <c r="BG18">
        <v>317</v>
      </c>
      <c r="BH18">
        <v>550</v>
      </c>
      <c r="BI18">
        <v>57</v>
      </c>
      <c r="BJ18">
        <v>92</v>
      </c>
      <c r="BK18">
        <v>103</v>
      </c>
      <c r="BL18">
        <v>23</v>
      </c>
      <c r="BM18">
        <v>28</v>
      </c>
      <c r="BN18">
        <v>128</v>
      </c>
      <c r="BO18">
        <v>333</v>
      </c>
      <c r="BP18">
        <v>378</v>
      </c>
      <c r="BQ18">
        <v>42</v>
      </c>
      <c r="BR18">
        <v>69</v>
      </c>
      <c r="BS18">
        <v>56</v>
      </c>
      <c r="BT18">
        <v>62</v>
      </c>
      <c r="BU18">
        <v>31</v>
      </c>
      <c r="BV18">
        <v>19</v>
      </c>
      <c r="BW18">
        <v>26</v>
      </c>
      <c r="BX18">
        <v>527</v>
      </c>
      <c r="BY18">
        <v>522</v>
      </c>
      <c r="BZ18">
        <v>447</v>
      </c>
    </row>
    <row r="19" spans="1:78" x14ac:dyDescent="0.25">
      <c r="B19" s="7">
        <v>0.28999999999999998</v>
      </c>
      <c r="C19" s="7">
        <v>0.28000000000000003</v>
      </c>
      <c r="D19" s="7">
        <v>0.36</v>
      </c>
      <c r="E19" s="7">
        <v>0.28999999999999998</v>
      </c>
      <c r="F19" s="7">
        <v>0.25</v>
      </c>
      <c r="G19" s="7">
        <v>0.28999999999999998</v>
      </c>
      <c r="H19" s="7">
        <v>0.34</v>
      </c>
      <c r="I19" s="7">
        <v>0.24</v>
      </c>
      <c r="J19" s="7">
        <v>0.28000000000000003</v>
      </c>
      <c r="K19" s="7">
        <v>0.28999999999999998</v>
      </c>
      <c r="L19" s="7">
        <v>0.34</v>
      </c>
      <c r="M19" s="7">
        <v>0.33</v>
      </c>
      <c r="N19" s="7">
        <v>0.27</v>
      </c>
      <c r="O19" s="7">
        <v>0.28999999999999998</v>
      </c>
      <c r="P19" s="7">
        <v>0.27</v>
      </c>
      <c r="Q19" s="7">
        <v>0.36</v>
      </c>
      <c r="R19" s="7">
        <v>0.28000000000000003</v>
      </c>
      <c r="S19" s="7">
        <v>0.28000000000000003</v>
      </c>
      <c r="T19" s="7">
        <v>0.27</v>
      </c>
      <c r="U19" s="7">
        <v>0.34</v>
      </c>
      <c r="V19" s="7">
        <v>0.26</v>
      </c>
      <c r="W19" s="7">
        <v>0.27</v>
      </c>
      <c r="X19" s="7">
        <v>0.43</v>
      </c>
      <c r="Y19" s="7">
        <v>0.23</v>
      </c>
      <c r="Z19" s="7">
        <v>0.31</v>
      </c>
      <c r="AA19" s="7">
        <v>0.28999999999999998</v>
      </c>
      <c r="AB19" s="7">
        <v>0.31</v>
      </c>
      <c r="AC19" s="7">
        <v>0.21</v>
      </c>
      <c r="AD19" s="7">
        <v>0.28999999999999998</v>
      </c>
      <c r="AE19" s="7">
        <v>0.43</v>
      </c>
      <c r="AF19" s="7">
        <v>0.28999999999999998</v>
      </c>
      <c r="AG19" s="7">
        <v>0.2</v>
      </c>
      <c r="AH19" s="7">
        <v>0.28000000000000003</v>
      </c>
      <c r="AI19" s="7">
        <v>0.26</v>
      </c>
      <c r="AJ19" s="7">
        <v>0.34</v>
      </c>
      <c r="AK19" s="7">
        <v>0.35</v>
      </c>
      <c r="AL19" s="7">
        <v>0.18</v>
      </c>
      <c r="AM19" s="7">
        <v>0.3</v>
      </c>
      <c r="AN19" s="7">
        <v>0.27</v>
      </c>
      <c r="AO19" s="7">
        <v>0.44</v>
      </c>
      <c r="AP19" s="7">
        <v>0.19</v>
      </c>
      <c r="AQ19" s="7">
        <v>0.26</v>
      </c>
      <c r="AR19" s="7">
        <v>0.25</v>
      </c>
      <c r="AS19" s="7">
        <v>0.37</v>
      </c>
      <c r="AT19" s="7">
        <v>0.28000000000000003</v>
      </c>
      <c r="AU19" s="7">
        <v>0.38</v>
      </c>
      <c r="AV19" s="7">
        <v>0.28999999999999998</v>
      </c>
      <c r="AW19" s="7">
        <v>0.48</v>
      </c>
      <c r="AX19" s="7">
        <v>0.31</v>
      </c>
      <c r="AY19" s="7">
        <v>0.26</v>
      </c>
      <c r="AZ19" s="7">
        <v>0.35</v>
      </c>
      <c r="BA19" s="7">
        <v>0.27</v>
      </c>
      <c r="BB19" s="7">
        <v>0.31</v>
      </c>
      <c r="BC19" s="7">
        <v>0.33</v>
      </c>
      <c r="BD19" s="7">
        <v>0.28999999999999998</v>
      </c>
      <c r="BE19" s="7">
        <v>0.23</v>
      </c>
      <c r="BF19" s="7">
        <v>0.3</v>
      </c>
      <c r="BG19" s="7">
        <v>0.25</v>
      </c>
      <c r="BH19" s="7">
        <v>0.32</v>
      </c>
      <c r="BI19" s="7">
        <v>0.14000000000000001</v>
      </c>
      <c r="BJ19" s="7">
        <v>0.25</v>
      </c>
      <c r="BK19" s="7">
        <v>0.31</v>
      </c>
      <c r="BL19" s="7">
        <v>0.26</v>
      </c>
      <c r="BM19" s="7">
        <v>0.1</v>
      </c>
      <c r="BN19" s="7">
        <v>0.19</v>
      </c>
      <c r="BO19" s="7">
        <v>0.28999999999999998</v>
      </c>
      <c r="BP19" s="7">
        <v>0.42</v>
      </c>
      <c r="BQ19" s="7">
        <v>0.14000000000000001</v>
      </c>
      <c r="BR19" s="7">
        <v>0.13</v>
      </c>
      <c r="BS19" s="7">
        <v>0.11</v>
      </c>
      <c r="BT19" s="7">
        <v>0.28000000000000003</v>
      </c>
      <c r="BU19" s="7">
        <v>0.17</v>
      </c>
      <c r="BV19" s="7">
        <v>0.23</v>
      </c>
      <c r="BW19" s="7">
        <v>0.11</v>
      </c>
      <c r="BX19" s="7">
        <v>0.27</v>
      </c>
      <c r="BY19" s="7">
        <v>0.27</v>
      </c>
      <c r="BZ19" s="7">
        <v>0.26</v>
      </c>
    </row>
    <row r="20" spans="1:78" x14ac:dyDescent="0.25">
      <c r="A20" t="s">
        <v>166</v>
      </c>
    </row>
    <row r="21" spans="1:78" x14ac:dyDescent="0.25">
      <c r="A21" t="s">
        <v>104</v>
      </c>
    </row>
    <row r="22" spans="1:78" x14ac:dyDescent="0.25">
      <c r="A22" t="s">
        <v>221</v>
      </c>
      <c r="B22">
        <v>1150</v>
      </c>
      <c r="C22">
        <v>951</v>
      </c>
      <c r="D22">
        <v>122</v>
      </c>
      <c r="E22">
        <v>77</v>
      </c>
      <c r="F22">
        <v>318</v>
      </c>
      <c r="G22">
        <v>538</v>
      </c>
      <c r="H22">
        <v>294</v>
      </c>
      <c r="I22">
        <v>258</v>
      </c>
      <c r="J22">
        <v>362</v>
      </c>
      <c r="K22">
        <v>244</v>
      </c>
      <c r="L22">
        <v>285</v>
      </c>
      <c r="M22">
        <v>327</v>
      </c>
      <c r="N22">
        <v>647</v>
      </c>
      <c r="O22">
        <v>136</v>
      </c>
      <c r="P22">
        <v>40</v>
      </c>
      <c r="Q22">
        <v>167</v>
      </c>
      <c r="R22">
        <v>983</v>
      </c>
      <c r="S22">
        <v>605</v>
      </c>
      <c r="T22">
        <v>312</v>
      </c>
      <c r="U22">
        <v>211</v>
      </c>
      <c r="V22">
        <v>884</v>
      </c>
      <c r="W22">
        <v>116</v>
      </c>
      <c r="X22">
        <v>127</v>
      </c>
      <c r="Y22">
        <v>367</v>
      </c>
      <c r="Z22">
        <v>782</v>
      </c>
      <c r="AA22">
        <v>1150</v>
      </c>
      <c r="AB22">
        <v>782</v>
      </c>
      <c r="AC22">
        <v>238</v>
      </c>
      <c r="AD22">
        <v>832</v>
      </c>
      <c r="AE22">
        <v>64</v>
      </c>
      <c r="AF22">
        <v>886</v>
      </c>
      <c r="AG22">
        <v>201</v>
      </c>
      <c r="AH22">
        <v>18</v>
      </c>
      <c r="AI22">
        <v>763</v>
      </c>
      <c r="AJ22">
        <v>111</v>
      </c>
      <c r="AK22">
        <v>239</v>
      </c>
      <c r="AL22">
        <v>421</v>
      </c>
      <c r="AM22">
        <v>620</v>
      </c>
      <c r="AN22">
        <v>22</v>
      </c>
      <c r="AO22">
        <v>81</v>
      </c>
      <c r="AP22">
        <v>142</v>
      </c>
      <c r="AQ22">
        <v>109</v>
      </c>
      <c r="AR22">
        <v>147</v>
      </c>
      <c r="AS22">
        <v>53</v>
      </c>
      <c r="AT22">
        <v>81</v>
      </c>
      <c r="AU22">
        <v>56</v>
      </c>
      <c r="AV22">
        <v>72</v>
      </c>
      <c r="AW22">
        <v>34</v>
      </c>
      <c r="AX22">
        <v>86</v>
      </c>
      <c r="AY22">
        <v>85</v>
      </c>
      <c r="AZ22">
        <v>74</v>
      </c>
      <c r="BA22">
        <v>66</v>
      </c>
      <c r="BB22">
        <v>81</v>
      </c>
      <c r="BC22">
        <v>57</v>
      </c>
      <c r="BD22">
        <v>4</v>
      </c>
      <c r="BE22">
        <v>198</v>
      </c>
      <c r="BF22">
        <v>952</v>
      </c>
      <c r="BG22">
        <v>582</v>
      </c>
      <c r="BH22">
        <v>568</v>
      </c>
      <c r="BI22">
        <v>239</v>
      </c>
      <c r="BJ22">
        <v>165</v>
      </c>
      <c r="BK22">
        <v>125</v>
      </c>
      <c r="BL22">
        <v>40</v>
      </c>
      <c r="BM22">
        <v>194</v>
      </c>
      <c r="BN22">
        <v>365</v>
      </c>
      <c r="BO22">
        <v>398</v>
      </c>
      <c r="BP22">
        <v>192</v>
      </c>
      <c r="BQ22">
        <v>192</v>
      </c>
      <c r="BR22">
        <v>354</v>
      </c>
      <c r="BS22">
        <v>351</v>
      </c>
      <c r="BT22">
        <v>95</v>
      </c>
      <c r="BU22">
        <v>116</v>
      </c>
      <c r="BV22">
        <v>43</v>
      </c>
      <c r="BW22">
        <v>154</v>
      </c>
      <c r="BX22">
        <v>853</v>
      </c>
      <c r="BY22">
        <v>853</v>
      </c>
      <c r="BZ22">
        <v>762</v>
      </c>
    </row>
    <row r="23" spans="1:78" x14ac:dyDescent="0.25">
      <c r="B23" s="7">
        <v>0.39</v>
      </c>
      <c r="C23" s="7">
        <v>0.39</v>
      </c>
      <c r="D23" s="7">
        <v>0.39</v>
      </c>
      <c r="E23" s="7">
        <v>0.39</v>
      </c>
      <c r="F23" s="7">
        <v>0.41</v>
      </c>
      <c r="G23" s="7">
        <v>0.39</v>
      </c>
      <c r="H23" s="7">
        <v>0.36</v>
      </c>
      <c r="I23" s="7">
        <v>0.44</v>
      </c>
      <c r="J23" s="7">
        <v>0.41</v>
      </c>
      <c r="K23" s="7">
        <v>0.37</v>
      </c>
      <c r="L23" s="7">
        <v>0.34</v>
      </c>
      <c r="M23" s="7">
        <v>0.34</v>
      </c>
      <c r="N23" s="7">
        <v>0.42</v>
      </c>
      <c r="O23" s="7">
        <v>0.39</v>
      </c>
      <c r="P23" s="7">
        <v>0.36</v>
      </c>
      <c r="Q23" s="7">
        <v>0.33</v>
      </c>
      <c r="R23" s="7">
        <v>0.4</v>
      </c>
      <c r="S23" s="7">
        <v>0.4</v>
      </c>
      <c r="T23" s="7">
        <v>0.4</v>
      </c>
      <c r="U23" s="7">
        <v>0.33</v>
      </c>
      <c r="V23" s="7">
        <v>0.42</v>
      </c>
      <c r="W23" s="7">
        <v>0.36</v>
      </c>
      <c r="X23" s="7">
        <v>0.25</v>
      </c>
      <c r="Y23" s="7">
        <v>0.51</v>
      </c>
      <c r="Z23" s="7">
        <v>0.35</v>
      </c>
      <c r="AA23" s="7">
        <v>0.39</v>
      </c>
      <c r="AB23" s="7">
        <v>0.35</v>
      </c>
      <c r="AC23" s="7">
        <v>0.55000000000000004</v>
      </c>
      <c r="AD23" s="7">
        <v>0.39</v>
      </c>
      <c r="AE23" s="7">
        <v>0.17</v>
      </c>
      <c r="AF23" s="7">
        <v>0.39</v>
      </c>
      <c r="AG23" s="7">
        <v>0.54</v>
      </c>
      <c r="AH23" s="7">
        <v>0.47</v>
      </c>
      <c r="AI23" s="7">
        <v>0.42</v>
      </c>
      <c r="AJ23" s="7">
        <v>0.3</v>
      </c>
      <c r="AK23" s="7">
        <v>0.33</v>
      </c>
      <c r="AL23" s="7">
        <v>0.52</v>
      </c>
      <c r="AM23" s="7">
        <v>0.38</v>
      </c>
      <c r="AN23" s="7">
        <v>0.46</v>
      </c>
      <c r="AO23" s="7">
        <v>0.17</v>
      </c>
      <c r="AP23" s="7">
        <v>0.42</v>
      </c>
      <c r="AQ23" s="7">
        <v>0.47</v>
      </c>
      <c r="AR23" s="7">
        <v>0.42</v>
      </c>
      <c r="AS23" s="7">
        <v>0.35</v>
      </c>
      <c r="AT23" s="7">
        <v>0.32</v>
      </c>
      <c r="AU23" s="7">
        <v>0.4</v>
      </c>
      <c r="AV23" s="7">
        <v>0.35</v>
      </c>
      <c r="AW23" s="7">
        <v>0.37</v>
      </c>
      <c r="AX23" s="7">
        <v>0.4</v>
      </c>
      <c r="AY23" s="7">
        <v>0.36</v>
      </c>
      <c r="AZ23" s="7">
        <v>0.33</v>
      </c>
      <c r="BA23" s="7">
        <v>0.41</v>
      </c>
      <c r="BB23" s="7">
        <v>0.36</v>
      </c>
      <c r="BC23" s="7">
        <v>0.42</v>
      </c>
      <c r="BD23" s="7">
        <v>0.28000000000000003</v>
      </c>
      <c r="BE23" s="7">
        <v>0.53</v>
      </c>
      <c r="BF23" s="7">
        <v>0.37</v>
      </c>
      <c r="BG23" s="7">
        <v>0.45</v>
      </c>
      <c r="BH23" s="7">
        <v>0.34</v>
      </c>
      <c r="BI23" s="7">
        <v>0.59</v>
      </c>
      <c r="BJ23" s="7">
        <v>0.45</v>
      </c>
      <c r="BK23" s="7">
        <v>0.37</v>
      </c>
      <c r="BL23" s="7">
        <v>0.44</v>
      </c>
      <c r="BM23" s="7">
        <v>0.71</v>
      </c>
      <c r="BN23" s="7">
        <v>0.55000000000000004</v>
      </c>
      <c r="BO23" s="7">
        <v>0.35</v>
      </c>
      <c r="BP23" s="7">
        <v>0.22</v>
      </c>
      <c r="BQ23" s="7">
        <v>0.65</v>
      </c>
      <c r="BR23" s="7">
        <v>0.64</v>
      </c>
      <c r="BS23" s="7">
        <v>0.67</v>
      </c>
      <c r="BT23" s="7">
        <v>0.44</v>
      </c>
      <c r="BU23" s="7">
        <v>0.62</v>
      </c>
      <c r="BV23" s="7">
        <v>0.5</v>
      </c>
      <c r="BW23" s="7">
        <v>0.69</v>
      </c>
      <c r="BX23" s="7">
        <v>0.44</v>
      </c>
      <c r="BY23" s="7">
        <v>0.44</v>
      </c>
      <c r="BZ23" s="7">
        <v>0.44</v>
      </c>
    </row>
    <row r="24" spans="1:78" x14ac:dyDescent="0.25">
      <c r="A24" t="s">
        <v>222</v>
      </c>
      <c r="B24">
        <v>1714</v>
      </c>
      <c r="C24">
        <v>1417</v>
      </c>
      <c r="D24">
        <v>181</v>
      </c>
      <c r="E24">
        <v>115</v>
      </c>
      <c r="F24">
        <v>429</v>
      </c>
      <c r="G24">
        <v>800</v>
      </c>
      <c r="H24">
        <v>485</v>
      </c>
      <c r="I24">
        <v>314</v>
      </c>
      <c r="J24">
        <v>497</v>
      </c>
      <c r="K24">
        <v>389</v>
      </c>
      <c r="L24">
        <v>514</v>
      </c>
      <c r="M24">
        <v>613</v>
      </c>
      <c r="N24">
        <v>856</v>
      </c>
      <c r="O24">
        <v>180</v>
      </c>
      <c r="P24">
        <v>65</v>
      </c>
      <c r="Q24">
        <v>318</v>
      </c>
      <c r="R24">
        <v>1396</v>
      </c>
      <c r="S24">
        <v>847</v>
      </c>
      <c r="T24">
        <v>440</v>
      </c>
      <c r="U24">
        <v>393</v>
      </c>
      <c r="V24">
        <v>1150</v>
      </c>
      <c r="W24">
        <v>199</v>
      </c>
      <c r="X24">
        <v>352</v>
      </c>
      <c r="Y24">
        <v>336</v>
      </c>
      <c r="Z24">
        <v>1378</v>
      </c>
      <c r="AA24">
        <v>1714</v>
      </c>
      <c r="AB24">
        <v>1378</v>
      </c>
      <c r="AC24">
        <v>190</v>
      </c>
      <c r="AD24">
        <v>1253</v>
      </c>
      <c r="AE24">
        <v>260</v>
      </c>
      <c r="AF24">
        <v>1345</v>
      </c>
      <c r="AG24">
        <v>168</v>
      </c>
      <c r="AH24">
        <v>17</v>
      </c>
      <c r="AI24">
        <v>999</v>
      </c>
      <c r="AJ24">
        <v>245</v>
      </c>
      <c r="AK24">
        <v>456</v>
      </c>
      <c r="AL24">
        <v>370</v>
      </c>
      <c r="AM24">
        <v>975</v>
      </c>
      <c r="AN24">
        <v>24</v>
      </c>
      <c r="AO24">
        <v>343</v>
      </c>
      <c r="AP24">
        <v>178</v>
      </c>
      <c r="AQ24">
        <v>122</v>
      </c>
      <c r="AR24">
        <v>182</v>
      </c>
      <c r="AS24">
        <v>98</v>
      </c>
      <c r="AT24">
        <v>164</v>
      </c>
      <c r="AU24">
        <v>76</v>
      </c>
      <c r="AV24">
        <v>123</v>
      </c>
      <c r="AW24">
        <v>57</v>
      </c>
      <c r="AX24">
        <v>121</v>
      </c>
      <c r="AY24">
        <v>138</v>
      </c>
      <c r="AZ24">
        <v>146</v>
      </c>
      <c r="BA24">
        <v>90</v>
      </c>
      <c r="BB24">
        <v>131</v>
      </c>
      <c r="BC24">
        <v>75</v>
      </c>
      <c r="BD24">
        <v>11</v>
      </c>
      <c r="BE24">
        <v>168</v>
      </c>
      <c r="BF24">
        <v>1546</v>
      </c>
      <c r="BG24">
        <v>672</v>
      </c>
      <c r="BH24">
        <v>1041</v>
      </c>
      <c r="BI24">
        <v>164</v>
      </c>
      <c r="BJ24">
        <v>193</v>
      </c>
      <c r="BK24">
        <v>201</v>
      </c>
      <c r="BL24">
        <v>47</v>
      </c>
      <c r="BM24">
        <v>78</v>
      </c>
      <c r="BN24">
        <v>296</v>
      </c>
      <c r="BO24">
        <v>718</v>
      </c>
      <c r="BP24">
        <v>622</v>
      </c>
      <c r="BQ24">
        <v>103</v>
      </c>
      <c r="BR24">
        <v>187</v>
      </c>
      <c r="BS24">
        <v>164</v>
      </c>
      <c r="BT24">
        <v>115</v>
      </c>
      <c r="BU24">
        <v>68</v>
      </c>
      <c r="BV24">
        <v>42</v>
      </c>
      <c r="BW24">
        <v>69</v>
      </c>
      <c r="BX24">
        <v>1047</v>
      </c>
      <c r="BY24">
        <v>1030</v>
      </c>
      <c r="BZ24">
        <v>906</v>
      </c>
    </row>
    <row r="25" spans="1:78" x14ac:dyDescent="0.25">
      <c r="B25" s="7">
        <v>0.57999999999999996</v>
      </c>
      <c r="C25" s="7">
        <v>0.56999999999999995</v>
      </c>
      <c r="D25" s="7">
        <v>0.57999999999999996</v>
      </c>
      <c r="E25" s="7">
        <v>0.57999999999999996</v>
      </c>
      <c r="F25" s="7">
        <v>0.56000000000000005</v>
      </c>
      <c r="G25" s="7">
        <v>0.56999999999999995</v>
      </c>
      <c r="H25" s="7">
        <v>0.6</v>
      </c>
      <c r="I25" s="7">
        <v>0.53</v>
      </c>
      <c r="J25" s="7">
        <v>0.56000000000000005</v>
      </c>
      <c r="K25" s="7">
        <v>0.59</v>
      </c>
      <c r="L25" s="7">
        <v>0.62</v>
      </c>
      <c r="M25" s="7">
        <v>0.63</v>
      </c>
      <c r="N25" s="7">
        <v>0.56000000000000005</v>
      </c>
      <c r="O25" s="7">
        <v>0.51</v>
      </c>
      <c r="P25" s="7">
        <v>0.59</v>
      </c>
      <c r="Q25" s="7">
        <v>0.63</v>
      </c>
      <c r="R25" s="7">
        <v>0.56000000000000005</v>
      </c>
      <c r="S25" s="7">
        <v>0.56000000000000005</v>
      </c>
      <c r="T25" s="7">
        <v>0.56999999999999995</v>
      </c>
      <c r="U25" s="7">
        <v>0.61</v>
      </c>
      <c r="V25" s="7">
        <v>0.55000000000000004</v>
      </c>
      <c r="W25" s="7">
        <v>0.61</v>
      </c>
      <c r="X25" s="7">
        <v>0.7</v>
      </c>
      <c r="Y25" s="7">
        <v>0.47</v>
      </c>
      <c r="Z25" s="7">
        <v>0.61</v>
      </c>
      <c r="AA25" s="7">
        <v>0.57999999999999996</v>
      </c>
      <c r="AB25" s="7">
        <v>0.61</v>
      </c>
      <c r="AC25" s="7">
        <v>0.44</v>
      </c>
      <c r="AD25" s="7">
        <v>0.59</v>
      </c>
      <c r="AE25" s="7">
        <v>0.7</v>
      </c>
      <c r="AF25" s="7">
        <v>0.59</v>
      </c>
      <c r="AG25" s="7">
        <v>0.45</v>
      </c>
      <c r="AH25" s="7">
        <v>0.44</v>
      </c>
      <c r="AI25" s="7">
        <v>0.55000000000000004</v>
      </c>
      <c r="AJ25" s="7">
        <v>0.66</v>
      </c>
      <c r="AK25" s="7">
        <v>0.63</v>
      </c>
      <c r="AL25" s="7">
        <v>0.46</v>
      </c>
      <c r="AM25" s="7">
        <v>0.59</v>
      </c>
      <c r="AN25" s="7">
        <v>0.52</v>
      </c>
      <c r="AO25" s="7">
        <v>0.73</v>
      </c>
      <c r="AP25" s="7">
        <v>0.53</v>
      </c>
      <c r="AQ25" s="7">
        <v>0.52</v>
      </c>
      <c r="AR25" s="7">
        <v>0.51</v>
      </c>
      <c r="AS25" s="7">
        <v>0.64</v>
      </c>
      <c r="AT25" s="7">
        <v>0.65</v>
      </c>
      <c r="AU25" s="7">
        <v>0.55000000000000004</v>
      </c>
      <c r="AV25" s="7">
        <v>0.6</v>
      </c>
      <c r="AW25" s="7">
        <v>0.63</v>
      </c>
      <c r="AX25" s="7">
        <v>0.56000000000000005</v>
      </c>
      <c r="AY25" s="7">
        <v>0.59</v>
      </c>
      <c r="AZ25" s="7">
        <v>0.65</v>
      </c>
      <c r="BA25" s="7">
        <v>0.55000000000000004</v>
      </c>
      <c r="BB25" s="7">
        <v>0.57999999999999996</v>
      </c>
      <c r="BC25" s="7">
        <v>0.55000000000000004</v>
      </c>
      <c r="BD25" s="7">
        <v>0.72</v>
      </c>
      <c r="BE25" s="7">
        <v>0.45</v>
      </c>
      <c r="BF25" s="7">
        <v>0.59</v>
      </c>
      <c r="BG25" s="7">
        <v>0.52</v>
      </c>
      <c r="BH25" s="7">
        <v>0.62</v>
      </c>
      <c r="BI25" s="7">
        <v>0.4</v>
      </c>
      <c r="BJ25" s="7">
        <v>0.53</v>
      </c>
      <c r="BK25" s="7">
        <v>0.6</v>
      </c>
      <c r="BL25" s="7">
        <v>0.53</v>
      </c>
      <c r="BM25" s="7">
        <v>0.28999999999999998</v>
      </c>
      <c r="BN25" s="7">
        <v>0.44</v>
      </c>
      <c r="BO25" s="7">
        <v>0.63</v>
      </c>
      <c r="BP25" s="7">
        <v>0.7</v>
      </c>
      <c r="BQ25" s="7">
        <v>0.35</v>
      </c>
      <c r="BR25" s="7">
        <v>0.34</v>
      </c>
      <c r="BS25" s="7">
        <v>0.31</v>
      </c>
      <c r="BT25" s="7">
        <v>0.53</v>
      </c>
      <c r="BU25" s="7">
        <v>0.37</v>
      </c>
      <c r="BV25" s="7">
        <v>0.49</v>
      </c>
      <c r="BW25" s="7">
        <v>0.31</v>
      </c>
      <c r="BX25" s="7">
        <v>0.54</v>
      </c>
      <c r="BY25" s="7">
        <v>0.53</v>
      </c>
      <c r="BZ25" s="7">
        <v>0.53</v>
      </c>
    </row>
    <row r="26" spans="1:78" x14ac:dyDescent="0.25">
      <c r="A26" t="s">
        <v>40</v>
      </c>
      <c r="B26">
        <v>11</v>
      </c>
      <c r="C26">
        <v>8</v>
      </c>
      <c r="D26">
        <v>1</v>
      </c>
      <c r="E26">
        <v>2</v>
      </c>
      <c r="F26">
        <v>1</v>
      </c>
      <c r="G26">
        <v>5</v>
      </c>
      <c r="H26">
        <v>5</v>
      </c>
      <c r="I26">
        <v>1</v>
      </c>
      <c r="J26">
        <v>2</v>
      </c>
      <c r="K26">
        <v>5</v>
      </c>
      <c r="L26">
        <v>3</v>
      </c>
      <c r="M26">
        <v>2</v>
      </c>
      <c r="N26">
        <v>0</v>
      </c>
      <c r="O26">
        <v>9</v>
      </c>
      <c r="P26">
        <v>1</v>
      </c>
      <c r="Q26">
        <v>2</v>
      </c>
      <c r="R26">
        <v>10</v>
      </c>
      <c r="S26">
        <v>7</v>
      </c>
      <c r="T26">
        <v>0</v>
      </c>
      <c r="U26">
        <v>4</v>
      </c>
      <c r="V26">
        <v>4</v>
      </c>
      <c r="W26">
        <v>2</v>
      </c>
      <c r="X26">
        <v>3</v>
      </c>
      <c r="Y26">
        <v>0</v>
      </c>
      <c r="Z26">
        <v>11</v>
      </c>
      <c r="AA26">
        <v>11</v>
      </c>
      <c r="AB26">
        <v>11</v>
      </c>
      <c r="AC26">
        <v>1</v>
      </c>
      <c r="AD26">
        <v>3</v>
      </c>
      <c r="AE26">
        <v>1</v>
      </c>
      <c r="AF26">
        <v>6</v>
      </c>
      <c r="AG26">
        <v>0</v>
      </c>
      <c r="AH26">
        <v>0</v>
      </c>
      <c r="AI26">
        <v>4</v>
      </c>
      <c r="AJ26">
        <v>1</v>
      </c>
      <c r="AK26">
        <v>2</v>
      </c>
      <c r="AL26">
        <v>2</v>
      </c>
      <c r="AM26">
        <v>2</v>
      </c>
      <c r="AN26">
        <v>0</v>
      </c>
      <c r="AO26">
        <v>1</v>
      </c>
      <c r="AP26">
        <v>2</v>
      </c>
      <c r="AQ26">
        <v>0</v>
      </c>
      <c r="AR26">
        <v>2</v>
      </c>
      <c r="AS26">
        <v>0</v>
      </c>
      <c r="AT26">
        <v>0</v>
      </c>
      <c r="AU26">
        <v>3</v>
      </c>
      <c r="AV26">
        <v>1</v>
      </c>
      <c r="AW26">
        <v>0</v>
      </c>
      <c r="AX26">
        <v>1</v>
      </c>
      <c r="AY26">
        <v>0</v>
      </c>
      <c r="AZ26">
        <v>0</v>
      </c>
      <c r="BA26">
        <v>2</v>
      </c>
      <c r="BB26">
        <v>0</v>
      </c>
      <c r="BC26">
        <v>0</v>
      </c>
      <c r="BD26">
        <v>0</v>
      </c>
      <c r="BE26">
        <v>0</v>
      </c>
      <c r="BF26">
        <v>11</v>
      </c>
      <c r="BG26">
        <v>2</v>
      </c>
      <c r="BH26">
        <v>10</v>
      </c>
      <c r="BI26">
        <v>0</v>
      </c>
      <c r="BJ26">
        <v>0</v>
      </c>
      <c r="BK26">
        <v>1</v>
      </c>
      <c r="BL26">
        <v>1</v>
      </c>
      <c r="BM26">
        <v>0</v>
      </c>
      <c r="BN26">
        <v>0</v>
      </c>
      <c r="BO26">
        <v>1</v>
      </c>
      <c r="BP26">
        <v>11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1</v>
      </c>
      <c r="BY26">
        <v>3</v>
      </c>
      <c r="BZ26">
        <v>1</v>
      </c>
    </row>
    <row r="27" spans="1:78" x14ac:dyDescent="0.25">
      <c r="B27">
        <v>0</v>
      </c>
      <c r="C27">
        <v>0</v>
      </c>
      <c r="D27">
        <v>0</v>
      </c>
      <c r="E27" s="7">
        <v>0.01</v>
      </c>
      <c r="F27">
        <v>0</v>
      </c>
      <c r="G27">
        <v>0</v>
      </c>
      <c r="H27" s="7">
        <v>0.01</v>
      </c>
      <c r="I27">
        <v>0</v>
      </c>
      <c r="J27">
        <v>0</v>
      </c>
      <c r="K27" s="7">
        <v>0.01</v>
      </c>
      <c r="L27">
        <v>0</v>
      </c>
      <c r="M27">
        <v>0</v>
      </c>
      <c r="N27" t="s">
        <v>106</v>
      </c>
      <c r="O27" s="7">
        <v>0.02</v>
      </c>
      <c r="P27" s="7">
        <v>0.01</v>
      </c>
      <c r="Q27">
        <v>0</v>
      </c>
      <c r="R27">
        <v>0</v>
      </c>
      <c r="S27">
        <v>0</v>
      </c>
      <c r="T27" t="s">
        <v>106</v>
      </c>
      <c r="U27" s="7">
        <v>0.01</v>
      </c>
      <c r="V27">
        <v>0</v>
      </c>
      <c r="W27" s="7">
        <v>0.01</v>
      </c>
      <c r="X27" s="7">
        <v>0.01</v>
      </c>
      <c r="Y27" t="s">
        <v>106</v>
      </c>
      <c r="Z27" s="7">
        <v>0.01</v>
      </c>
      <c r="AA27">
        <v>0</v>
      </c>
      <c r="AB27" s="7">
        <v>0.01</v>
      </c>
      <c r="AC27">
        <v>0</v>
      </c>
      <c r="AD27">
        <v>0</v>
      </c>
      <c r="AE27">
        <v>0</v>
      </c>
      <c r="AF27">
        <v>0</v>
      </c>
      <c r="AG27" t="s">
        <v>106</v>
      </c>
      <c r="AH27" t="s">
        <v>106</v>
      </c>
      <c r="AI27">
        <v>0</v>
      </c>
      <c r="AJ27">
        <v>0</v>
      </c>
      <c r="AK27">
        <v>0</v>
      </c>
      <c r="AL27">
        <v>0</v>
      </c>
      <c r="AM27">
        <v>0</v>
      </c>
      <c r="AN27" t="s">
        <v>106</v>
      </c>
      <c r="AO27">
        <v>0</v>
      </c>
      <c r="AP27" s="7">
        <v>0.01</v>
      </c>
      <c r="AQ27" t="s">
        <v>106</v>
      </c>
      <c r="AR27">
        <v>0</v>
      </c>
      <c r="AS27" t="s">
        <v>106</v>
      </c>
      <c r="AT27" t="s">
        <v>106</v>
      </c>
      <c r="AU27" s="7">
        <v>0.02</v>
      </c>
      <c r="AV27">
        <v>0</v>
      </c>
      <c r="AW27" t="s">
        <v>106</v>
      </c>
      <c r="AX27" s="7">
        <v>0.01</v>
      </c>
      <c r="AY27" t="s">
        <v>106</v>
      </c>
      <c r="AZ27" t="s">
        <v>106</v>
      </c>
      <c r="BA27" s="7">
        <v>0.01</v>
      </c>
      <c r="BB27" t="s">
        <v>106</v>
      </c>
      <c r="BC27" t="s">
        <v>106</v>
      </c>
      <c r="BD27" t="s">
        <v>106</v>
      </c>
      <c r="BE27" t="s">
        <v>106</v>
      </c>
      <c r="BF27">
        <v>0</v>
      </c>
      <c r="BG27">
        <v>0</v>
      </c>
      <c r="BH27" s="7">
        <v>0.01</v>
      </c>
      <c r="BI27" t="s">
        <v>106</v>
      </c>
      <c r="BJ27" t="s">
        <v>106</v>
      </c>
      <c r="BK27">
        <v>0</v>
      </c>
      <c r="BL27" s="7">
        <v>0.01</v>
      </c>
      <c r="BM27" t="s">
        <v>106</v>
      </c>
      <c r="BN27" t="s">
        <v>106</v>
      </c>
      <c r="BO27">
        <v>0</v>
      </c>
      <c r="BP27" s="7">
        <v>0.01</v>
      </c>
      <c r="BQ27" t="s">
        <v>106</v>
      </c>
      <c r="BR27" t="s">
        <v>106</v>
      </c>
      <c r="BS27" t="s">
        <v>106</v>
      </c>
      <c r="BT27" t="s">
        <v>106</v>
      </c>
      <c r="BU27" t="s">
        <v>106</v>
      </c>
      <c r="BV27" t="s">
        <v>106</v>
      </c>
      <c r="BW27" t="s">
        <v>106</v>
      </c>
      <c r="BX27">
        <v>0</v>
      </c>
      <c r="BY27">
        <v>0</v>
      </c>
      <c r="BZ27">
        <v>0</v>
      </c>
    </row>
    <row r="28" spans="1:78" x14ac:dyDescent="0.25">
      <c r="A28" t="s">
        <v>41</v>
      </c>
      <c r="B28">
        <v>101</v>
      </c>
      <c r="C28">
        <v>88</v>
      </c>
      <c r="D28">
        <v>7</v>
      </c>
      <c r="E28">
        <v>6</v>
      </c>
      <c r="F28">
        <v>22</v>
      </c>
      <c r="G28">
        <v>50</v>
      </c>
      <c r="H28">
        <v>29</v>
      </c>
      <c r="I28">
        <v>18</v>
      </c>
      <c r="J28">
        <v>33</v>
      </c>
      <c r="K28">
        <v>20</v>
      </c>
      <c r="L28">
        <v>30</v>
      </c>
      <c r="M28">
        <v>32</v>
      </c>
      <c r="N28">
        <v>39</v>
      </c>
      <c r="O28">
        <v>25</v>
      </c>
      <c r="P28">
        <v>5</v>
      </c>
      <c r="Q28">
        <v>18</v>
      </c>
      <c r="R28">
        <v>82</v>
      </c>
      <c r="S28">
        <v>42</v>
      </c>
      <c r="T28">
        <v>26</v>
      </c>
      <c r="U28">
        <v>31</v>
      </c>
      <c r="V28">
        <v>61</v>
      </c>
      <c r="W28">
        <v>10</v>
      </c>
      <c r="X28">
        <v>21</v>
      </c>
      <c r="Y28">
        <v>13</v>
      </c>
      <c r="Z28">
        <v>88</v>
      </c>
      <c r="AA28">
        <v>101</v>
      </c>
      <c r="AB28">
        <v>88</v>
      </c>
      <c r="AC28">
        <v>5</v>
      </c>
      <c r="AD28">
        <v>47</v>
      </c>
      <c r="AE28">
        <v>45</v>
      </c>
      <c r="AF28">
        <v>62</v>
      </c>
      <c r="AG28">
        <v>6</v>
      </c>
      <c r="AH28">
        <v>3</v>
      </c>
      <c r="AI28">
        <v>49</v>
      </c>
      <c r="AJ28">
        <v>12</v>
      </c>
      <c r="AK28">
        <v>31</v>
      </c>
      <c r="AL28">
        <v>12</v>
      </c>
      <c r="AM28">
        <v>44</v>
      </c>
      <c r="AN28">
        <v>1</v>
      </c>
      <c r="AO28">
        <v>43</v>
      </c>
      <c r="AP28">
        <v>13</v>
      </c>
      <c r="AQ28">
        <v>2</v>
      </c>
      <c r="AR28">
        <v>23</v>
      </c>
      <c r="AS28">
        <v>3</v>
      </c>
      <c r="AT28">
        <v>6</v>
      </c>
      <c r="AU28">
        <v>4</v>
      </c>
      <c r="AV28">
        <v>8</v>
      </c>
      <c r="AW28">
        <v>0</v>
      </c>
      <c r="AX28">
        <v>7</v>
      </c>
      <c r="AY28">
        <v>11</v>
      </c>
      <c r="AZ28">
        <v>3</v>
      </c>
      <c r="BA28">
        <v>5</v>
      </c>
      <c r="BB28">
        <v>13</v>
      </c>
      <c r="BC28">
        <v>4</v>
      </c>
      <c r="BD28">
        <v>0</v>
      </c>
      <c r="BE28">
        <v>8</v>
      </c>
      <c r="BF28">
        <v>93</v>
      </c>
      <c r="BG28">
        <v>27</v>
      </c>
      <c r="BH28">
        <v>74</v>
      </c>
      <c r="BI28">
        <v>3</v>
      </c>
      <c r="BJ28">
        <v>6</v>
      </c>
      <c r="BK28">
        <v>7</v>
      </c>
      <c r="BL28">
        <v>2</v>
      </c>
      <c r="BM28">
        <v>2</v>
      </c>
      <c r="BN28">
        <v>8</v>
      </c>
      <c r="BO28">
        <v>22</v>
      </c>
      <c r="BP28">
        <v>69</v>
      </c>
      <c r="BQ28">
        <v>2</v>
      </c>
      <c r="BR28">
        <v>9</v>
      </c>
      <c r="BS28">
        <v>8</v>
      </c>
      <c r="BT28">
        <v>8</v>
      </c>
      <c r="BU28">
        <v>2</v>
      </c>
      <c r="BV28">
        <v>0</v>
      </c>
      <c r="BW28">
        <v>2</v>
      </c>
      <c r="BX28">
        <v>54</v>
      </c>
      <c r="BY28">
        <v>54</v>
      </c>
      <c r="BZ28">
        <v>53</v>
      </c>
    </row>
    <row r="29" spans="1:78" x14ac:dyDescent="0.25">
      <c r="B29" s="7">
        <v>0.03</v>
      </c>
      <c r="C29" s="7">
        <v>0.04</v>
      </c>
      <c r="D29" s="7">
        <v>0.02</v>
      </c>
      <c r="E29" s="7">
        <v>0.03</v>
      </c>
      <c r="F29" s="7">
        <v>0.03</v>
      </c>
      <c r="G29" s="7">
        <v>0.04</v>
      </c>
      <c r="H29" s="7">
        <v>0.04</v>
      </c>
      <c r="I29" s="7">
        <v>0.03</v>
      </c>
      <c r="J29" s="7">
        <v>0.04</v>
      </c>
      <c r="K29" s="7">
        <v>0.03</v>
      </c>
      <c r="L29" s="7">
        <v>0.04</v>
      </c>
      <c r="M29" s="7">
        <v>0.03</v>
      </c>
      <c r="N29" s="7">
        <v>0.03</v>
      </c>
      <c r="O29" s="7">
        <v>7.0000000000000007E-2</v>
      </c>
      <c r="P29" s="7">
        <v>0.05</v>
      </c>
      <c r="Q29" s="7">
        <v>0.04</v>
      </c>
      <c r="R29" s="7">
        <v>0.03</v>
      </c>
      <c r="S29" s="7">
        <v>0.03</v>
      </c>
      <c r="T29" s="7">
        <v>0.03</v>
      </c>
      <c r="U29" s="7">
        <v>0.05</v>
      </c>
      <c r="V29" s="7">
        <v>0.03</v>
      </c>
      <c r="W29" s="7">
        <v>0.03</v>
      </c>
      <c r="X29" s="7">
        <v>0.04</v>
      </c>
      <c r="Y29" s="7">
        <v>0.02</v>
      </c>
      <c r="Z29" s="7">
        <v>0.04</v>
      </c>
      <c r="AA29" s="7">
        <v>0.03</v>
      </c>
      <c r="AB29" s="7">
        <v>0.04</v>
      </c>
      <c r="AC29" s="7">
        <v>0.01</v>
      </c>
      <c r="AD29" s="7">
        <v>0.02</v>
      </c>
      <c r="AE29" s="7">
        <v>0.12</v>
      </c>
      <c r="AF29" s="7">
        <v>0.03</v>
      </c>
      <c r="AG29" s="7">
        <v>0.02</v>
      </c>
      <c r="AH29" s="7">
        <v>0.09</v>
      </c>
      <c r="AI29" s="7">
        <v>0.03</v>
      </c>
      <c r="AJ29" s="7">
        <v>0.03</v>
      </c>
      <c r="AK29" s="7">
        <v>0.04</v>
      </c>
      <c r="AL29" s="7">
        <v>0.01</v>
      </c>
      <c r="AM29" s="7">
        <v>0.03</v>
      </c>
      <c r="AN29" s="7">
        <v>0.02</v>
      </c>
      <c r="AO29" s="7">
        <v>0.09</v>
      </c>
      <c r="AP29" s="7">
        <v>0.04</v>
      </c>
      <c r="AQ29" s="7">
        <v>0.01</v>
      </c>
      <c r="AR29" s="7">
        <v>0.06</v>
      </c>
      <c r="AS29" s="7">
        <v>0.02</v>
      </c>
      <c r="AT29" s="7">
        <v>0.02</v>
      </c>
      <c r="AU29" s="7">
        <v>0.03</v>
      </c>
      <c r="AV29" s="7">
        <v>0.04</v>
      </c>
      <c r="AW29" t="s">
        <v>108</v>
      </c>
      <c r="AX29" s="7">
        <v>0.03</v>
      </c>
      <c r="AY29" s="7">
        <v>0.05</v>
      </c>
      <c r="AZ29" s="7">
        <v>0.01</v>
      </c>
      <c r="BA29" s="7">
        <v>0.03</v>
      </c>
      <c r="BB29" s="7">
        <v>0.06</v>
      </c>
      <c r="BC29" s="7">
        <v>0.03</v>
      </c>
      <c r="BD29" t="s">
        <v>108</v>
      </c>
      <c r="BE29" s="7">
        <v>0.02</v>
      </c>
      <c r="BF29" s="7">
        <v>0.04</v>
      </c>
      <c r="BG29" s="7">
        <v>0.02</v>
      </c>
      <c r="BH29" s="7">
        <v>0.04</v>
      </c>
      <c r="BI29" s="7">
        <v>0.01</v>
      </c>
      <c r="BJ29" s="7">
        <v>0.02</v>
      </c>
      <c r="BK29" s="7">
        <v>0.02</v>
      </c>
      <c r="BL29" s="7">
        <v>0.02</v>
      </c>
      <c r="BM29" s="7">
        <v>0.01</v>
      </c>
      <c r="BN29" s="7">
        <v>0.01</v>
      </c>
      <c r="BO29" s="7">
        <v>0.02</v>
      </c>
      <c r="BP29" s="7">
        <v>0.08</v>
      </c>
      <c r="BQ29" s="7">
        <v>0.01</v>
      </c>
      <c r="BR29" s="7">
        <v>0.02</v>
      </c>
      <c r="BS29" s="7">
        <v>0.02</v>
      </c>
      <c r="BT29" s="7">
        <v>0.04</v>
      </c>
      <c r="BU29" s="7">
        <v>0.01</v>
      </c>
      <c r="BV29" s="7">
        <v>0.01</v>
      </c>
      <c r="BW29" s="7">
        <v>0.01</v>
      </c>
      <c r="BX29" s="7">
        <v>0.03</v>
      </c>
      <c r="BY29" s="7">
        <v>0.03</v>
      </c>
      <c r="BZ29" s="7">
        <v>0.03</v>
      </c>
    </row>
    <row r="30" spans="1:78" x14ac:dyDescent="0.25">
      <c r="A30" t="s">
        <v>193</v>
      </c>
      <c r="B30">
        <v>2.1970000000000001</v>
      </c>
      <c r="C30">
        <v>2.2130000000000001</v>
      </c>
      <c r="D30">
        <v>2.0910000000000002</v>
      </c>
      <c r="E30">
        <v>2.173</v>
      </c>
      <c r="F30">
        <v>2.2669999999999999</v>
      </c>
      <c r="G30">
        <v>2.21</v>
      </c>
      <c r="H30">
        <v>2.1080000000000001</v>
      </c>
      <c r="I30">
        <v>2.3340000000000001</v>
      </c>
      <c r="J30">
        <v>2.2389999999999999</v>
      </c>
      <c r="K30">
        <v>2.1560000000000001</v>
      </c>
      <c r="L30">
        <v>2.0870000000000002</v>
      </c>
      <c r="M30">
        <v>2.0779999999999998</v>
      </c>
      <c r="N30">
        <v>2.2669999999999999</v>
      </c>
      <c r="O30">
        <v>2.2389999999999999</v>
      </c>
      <c r="P30">
        <v>2.1339999999999999</v>
      </c>
      <c r="Q30">
        <v>2.056</v>
      </c>
      <c r="R30">
        <v>2.226</v>
      </c>
      <c r="S30">
        <v>2.238</v>
      </c>
      <c r="T30">
        <v>2.222</v>
      </c>
      <c r="U30">
        <v>2.0680000000000001</v>
      </c>
      <c r="V30">
        <v>2.2770000000000001</v>
      </c>
      <c r="W30">
        <v>2.1619999999999999</v>
      </c>
      <c r="X30">
        <v>1.8520000000000001</v>
      </c>
      <c r="Y30">
        <v>2.4630000000000001</v>
      </c>
      <c r="Z30">
        <v>2.11</v>
      </c>
      <c r="AA30">
        <v>2.1970000000000001</v>
      </c>
      <c r="AB30">
        <v>2.11</v>
      </c>
      <c r="AC30">
        <v>2.5139999999999998</v>
      </c>
      <c r="AD30">
        <v>2.2000000000000002</v>
      </c>
      <c r="AE30">
        <v>1.7330000000000001</v>
      </c>
      <c r="AF30">
        <v>2.19</v>
      </c>
      <c r="AG30">
        <v>2.5270000000000001</v>
      </c>
      <c r="AH30">
        <v>2.3730000000000002</v>
      </c>
      <c r="AI30">
        <v>2.2690000000000001</v>
      </c>
      <c r="AJ30">
        <v>2.0310000000000001</v>
      </c>
      <c r="AK30">
        <v>2.0649999999999999</v>
      </c>
      <c r="AL30">
        <v>2.5089999999999999</v>
      </c>
      <c r="AM30">
        <v>2.16</v>
      </c>
      <c r="AN30">
        <v>2.3319999999999999</v>
      </c>
      <c r="AO30">
        <v>1.7310000000000001</v>
      </c>
      <c r="AP30">
        <v>2.3580000000000001</v>
      </c>
      <c r="AQ30">
        <v>2.3889999999999998</v>
      </c>
      <c r="AR30">
        <v>2.2709999999999999</v>
      </c>
      <c r="AS30">
        <v>2.0419999999999998</v>
      </c>
      <c r="AT30">
        <v>2.11</v>
      </c>
      <c r="AU30">
        <v>2.1139999999999999</v>
      </c>
      <c r="AV30">
        <v>2.117</v>
      </c>
      <c r="AW30">
        <v>1.9530000000000001</v>
      </c>
      <c r="AX30">
        <v>2.1469999999999998</v>
      </c>
      <c r="AY30">
        <v>2.218</v>
      </c>
      <c r="AZ30">
        <v>2.0910000000000002</v>
      </c>
      <c r="BA30">
        <v>2.25</v>
      </c>
      <c r="BB30">
        <v>2.1619999999999999</v>
      </c>
      <c r="BC30">
        <v>2.234</v>
      </c>
      <c r="BD30">
        <v>1.996</v>
      </c>
      <c r="BE30">
        <v>2.4870000000000001</v>
      </c>
      <c r="BF30">
        <v>2.1539999999999999</v>
      </c>
      <c r="BG30">
        <v>2.34</v>
      </c>
      <c r="BH30">
        <v>2.085</v>
      </c>
      <c r="BI30">
        <v>2.6509999999999998</v>
      </c>
      <c r="BJ30">
        <v>2.2970000000000002</v>
      </c>
      <c r="BK30">
        <v>2.1720000000000002</v>
      </c>
      <c r="BL30">
        <v>2.3090000000000002</v>
      </c>
      <c r="BM30">
        <v>2.8959999999999999</v>
      </c>
      <c r="BN30">
        <v>2.4940000000000002</v>
      </c>
      <c r="BO30">
        <v>2.1389999999999998</v>
      </c>
      <c r="BP30">
        <v>1.8029999999999999</v>
      </c>
      <c r="BQ30">
        <v>2.7629999999999999</v>
      </c>
      <c r="BR30">
        <v>2.7570000000000001</v>
      </c>
      <c r="BS30">
        <v>2.8119999999999998</v>
      </c>
      <c r="BT30">
        <v>2.2629999999999999</v>
      </c>
      <c r="BU30">
        <v>2.7330000000000001</v>
      </c>
      <c r="BV30">
        <v>2.37</v>
      </c>
      <c r="BW30">
        <v>2.8759999999999999</v>
      </c>
      <c r="BX30">
        <v>2.2810000000000001</v>
      </c>
      <c r="BY30">
        <v>2.2890000000000001</v>
      </c>
      <c r="BZ30">
        <v>2.3069999999999999</v>
      </c>
    </row>
    <row r="31" spans="1:78" x14ac:dyDescent="0.25">
      <c r="A31" t="s">
        <v>194</v>
      </c>
      <c r="B31">
        <v>0.98</v>
      </c>
      <c r="C31">
        <v>0.98299999999999998</v>
      </c>
      <c r="D31">
        <v>0.96499999999999997</v>
      </c>
      <c r="E31">
        <v>0.95599999999999996</v>
      </c>
      <c r="F31">
        <v>0.94399999999999995</v>
      </c>
      <c r="G31">
        <v>0.98799999999999999</v>
      </c>
      <c r="H31">
        <v>0.995</v>
      </c>
      <c r="I31">
        <v>1</v>
      </c>
      <c r="J31">
        <v>0.98899999999999999</v>
      </c>
      <c r="K31">
        <v>0.94199999999999995</v>
      </c>
      <c r="L31">
        <v>0.97199999999999998</v>
      </c>
      <c r="M31">
        <v>0.95299999999999996</v>
      </c>
      <c r="N31">
        <v>0.98499999999999999</v>
      </c>
      <c r="O31">
        <v>1.038</v>
      </c>
      <c r="P31">
        <v>0.871</v>
      </c>
      <c r="Q31">
        <v>0.98499999999999999</v>
      </c>
      <c r="R31">
        <v>0.97699999999999998</v>
      </c>
      <c r="S31">
        <v>0.99299999999999999</v>
      </c>
      <c r="T31">
        <v>0.96199999999999997</v>
      </c>
      <c r="U31">
        <v>0.96299999999999997</v>
      </c>
      <c r="V31">
        <v>0.98599999999999999</v>
      </c>
      <c r="W31">
        <v>0.93100000000000005</v>
      </c>
      <c r="X31">
        <v>0.90700000000000003</v>
      </c>
      <c r="Y31">
        <v>1.038</v>
      </c>
      <c r="Z31">
        <v>0.94399999999999995</v>
      </c>
      <c r="AA31">
        <v>0.98</v>
      </c>
      <c r="AB31">
        <v>0.94399999999999995</v>
      </c>
      <c r="AC31">
        <v>1.01</v>
      </c>
      <c r="AD31">
        <v>0.96699999999999997</v>
      </c>
      <c r="AE31">
        <v>0.84899999999999998</v>
      </c>
      <c r="AF31">
        <v>0.95899999999999996</v>
      </c>
      <c r="AG31">
        <v>1.0189999999999999</v>
      </c>
      <c r="AH31">
        <v>1.0960000000000001</v>
      </c>
      <c r="AI31">
        <v>0.97699999999999998</v>
      </c>
      <c r="AJ31">
        <v>0.94099999999999995</v>
      </c>
      <c r="AK31">
        <v>0.97399999999999998</v>
      </c>
      <c r="AL31">
        <v>0.97699999999999998</v>
      </c>
      <c r="AM31">
        <v>0.96499999999999997</v>
      </c>
      <c r="AN31">
        <v>1.0309999999999999</v>
      </c>
      <c r="AO31">
        <v>0.82099999999999995</v>
      </c>
      <c r="AP31">
        <v>0.92600000000000005</v>
      </c>
      <c r="AQ31">
        <v>1.056</v>
      </c>
      <c r="AR31">
        <v>0.96299999999999997</v>
      </c>
      <c r="AS31">
        <v>0.96299999999999997</v>
      </c>
      <c r="AT31">
        <v>0.89300000000000002</v>
      </c>
      <c r="AU31">
        <v>1.038</v>
      </c>
      <c r="AV31">
        <v>0.91300000000000003</v>
      </c>
      <c r="AW31">
        <v>1.016</v>
      </c>
      <c r="AX31">
        <v>0.94599999999999995</v>
      </c>
      <c r="AY31">
        <v>0.97</v>
      </c>
      <c r="AZ31">
        <v>1.0109999999999999</v>
      </c>
      <c r="BA31">
        <v>0.99399999999999999</v>
      </c>
      <c r="BB31">
        <v>1.008</v>
      </c>
      <c r="BC31">
        <v>1.0740000000000001</v>
      </c>
      <c r="BD31">
        <v>0.77800000000000002</v>
      </c>
      <c r="BE31">
        <v>1.0469999999999999</v>
      </c>
      <c r="BF31">
        <v>0.96299999999999997</v>
      </c>
      <c r="BG31">
        <v>0.99399999999999999</v>
      </c>
      <c r="BH31">
        <v>0.95399999999999996</v>
      </c>
      <c r="BI31">
        <v>0.95299999999999996</v>
      </c>
      <c r="BJ31">
        <v>0.95699999999999996</v>
      </c>
      <c r="BK31">
        <v>0.99199999999999999</v>
      </c>
      <c r="BL31">
        <v>0.99199999999999999</v>
      </c>
      <c r="BM31">
        <v>0.93700000000000006</v>
      </c>
      <c r="BN31">
        <v>0.95399999999999996</v>
      </c>
      <c r="BO31">
        <v>0.93600000000000005</v>
      </c>
      <c r="BP31">
        <v>0.86699999999999999</v>
      </c>
      <c r="BQ31">
        <v>0.99</v>
      </c>
      <c r="BR31">
        <v>0.95</v>
      </c>
      <c r="BS31">
        <v>0.92100000000000004</v>
      </c>
      <c r="BT31">
        <v>0.999</v>
      </c>
      <c r="BU31">
        <v>1.0389999999999999</v>
      </c>
      <c r="BV31">
        <v>0.93899999999999995</v>
      </c>
      <c r="BW31">
        <v>0.97299999999999998</v>
      </c>
      <c r="BX31">
        <v>0.98799999999999999</v>
      </c>
      <c r="BY31">
        <v>0.99399999999999999</v>
      </c>
      <c r="BZ31">
        <v>0.99299999999999999</v>
      </c>
    </row>
    <row r="32" spans="1:78" x14ac:dyDescent="0.25">
      <c r="A32" t="s">
        <v>195</v>
      </c>
      <c r="B32">
        <v>0</v>
      </c>
      <c r="C32">
        <v>0</v>
      </c>
      <c r="D32">
        <v>3.0000000000000001E-3</v>
      </c>
      <c r="E32">
        <v>5.0000000000000001E-3</v>
      </c>
      <c r="F32">
        <v>1E-3</v>
      </c>
      <c r="G32">
        <v>1E-3</v>
      </c>
      <c r="H32">
        <v>1E-3</v>
      </c>
      <c r="I32">
        <v>2E-3</v>
      </c>
      <c r="J32">
        <v>1E-3</v>
      </c>
      <c r="K32">
        <v>2E-3</v>
      </c>
      <c r="L32">
        <v>1E-3</v>
      </c>
      <c r="M32">
        <v>1E-3</v>
      </c>
      <c r="N32">
        <v>1E-3</v>
      </c>
      <c r="O32">
        <v>3.0000000000000001E-3</v>
      </c>
      <c r="P32">
        <v>6.0000000000000001E-3</v>
      </c>
      <c r="Q32">
        <v>2E-3</v>
      </c>
      <c r="R32">
        <v>0</v>
      </c>
      <c r="S32">
        <v>1E-3</v>
      </c>
      <c r="T32">
        <v>1E-3</v>
      </c>
      <c r="U32">
        <v>1E-3</v>
      </c>
      <c r="V32">
        <v>1E-3</v>
      </c>
      <c r="W32">
        <v>2E-3</v>
      </c>
      <c r="X32">
        <v>1E-3</v>
      </c>
      <c r="Y32">
        <v>1E-3</v>
      </c>
      <c r="Z32">
        <v>0</v>
      </c>
      <c r="AA32">
        <v>0</v>
      </c>
      <c r="AB32">
        <v>0</v>
      </c>
      <c r="AC32">
        <v>2E-3</v>
      </c>
      <c r="AD32">
        <v>0</v>
      </c>
      <c r="AE32">
        <v>2E-3</v>
      </c>
      <c r="AF32">
        <v>0</v>
      </c>
      <c r="AG32">
        <v>3.0000000000000001E-3</v>
      </c>
      <c r="AH32">
        <v>3.5000000000000003E-2</v>
      </c>
      <c r="AI32">
        <v>1E-3</v>
      </c>
      <c r="AJ32">
        <v>2E-3</v>
      </c>
      <c r="AK32">
        <v>1E-3</v>
      </c>
      <c r="AL32">
        <v>1E-3</v>
      </c>
      <c r="AM32">
        <v>1E-3</v>
      </c>
      <c r="AN32">
        <v>2.4E-2</v>
      </c>
      <c r="AO32">
        <v>2E-3</v>
      </c>
      <c r="AP32">
        <v>3.0000000000000001E-3</v>
      </c>
      <c r="AQ32">
        <v>5.0000000000000001E-3</v>
      </c>
      <c r="AR32">
        <v>3.0000000000000001E-3</v>
      </c>
      <c r="AS32">
        <v>6.0000000000000001E-3</v>
      </c>
      <c r="AT32">
        <v>3.0000000000000001E-3</v>
      </c>
      <c r="AU32">
        <v>8.0000000000000002E-3</v>
      </c>
      <c r="AV32">
        <v>4.0000000000000001E-3</v>
      </c>
      <c r="AW32">
        <v>1.2E-2</v>
      </c>
      <c r="AX32">
        <v>4.0000000000000001E-3</v>
      </c>
      <c r="AY32">
        <v>4.0000000000000001E-3</v>
      </c>
      <c r="AZ32">
        <v>4.0000000000000001E-3</v>
      </c>
      <c r="BA32">
        <v>6.0000000000000001E-3</v>
      </c>
      <c r="BB32">
        <v>4.0000000000000001E-3</v>
      </c>
      <c r="BC32">
        <v>8.0000000000000002E-3</v>
      </c>
      <c r="BD32">
        <v>3.7999999999999999E-2</v>
      </c>
      <c r="BE32">
        <v>3.0000000000000001E-3</v>
      </c>
      <c r="BF32">
        <v>0</v>
      </c>
      <c r="BG32">
        <v>1E-3</v>
      </c>
      <c r="BH32">
        <v>1E-3</v>
      </c>
      <c r="BI32">
        <v>2E-3</v>
      </c>
      <c r="BJ32">
        <v>3.0000000000000001E-3</v>
      </c>
      <c r="BK32">
        <v>3.0000000000000001E-3</v>
      </c>
      <c r="BL32">
        <v>1.0999999999999999E-2</v>
      </c>
      <c r="BM32">
        <v>3.0000000000000001E-3</v>
      </c>
      <c r="BN32">
        <v>1E-3</v>
      </c>
      <c r="BO32">
        <v>1E-3</v>
      </c>
      <c r="BP32">
        <v>1E-3</v>
      </c>
      <c r="BQ32">
        <v>3.0000000000000001E-3</v>
      </c>
      <c r="BR32">
        <v>2E-3</v>
      </c>
      <c r="BS32">
        <v>2E-3</v>
      </c>
      <c r="BT32">
        <v>5.0000000000000001E-3</v>
      </c>
      <c r="BU32">
        <v>6.0000000000000001E-3</v>
      </c>
      <c r="BV32">
        <v>0.01</v>
      </c>
      <c r="BW32">
        <v>4.0000000000000001E-3</v>
      </c>
      <c r="BX32">
        <v>0</v>
      </c>
      <c r="BY32">
        <v>1E-3</v>
      </c>
      <c r="BZ32">
        <v>1E-3</v>
      </c>
    </row>
  </sheetData>
  <pageMargins left="0.7" right="0.7" top="0.75" bottom="0.75" header="0.3" footer="0.3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9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239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241</v>
      </c>
      <c r="B11">
        <v>246</v>
      </c>
      <c r="C11">
        <v>204</v>
      </c>
      <c r="D11">
        <v>23</v>
      </c>
      <c r="E11">
        <v>19</v>
      </c>
      <c r="F11">
        <v>50</v>
      </c>
      <c r="G11">
        <v>129</v>
      </c>
      <c r="H11">
        <v>66</v>
      </c>
      <c r="I11">
        <v>83</v>
      </c>
      <c r="J11">
        <v>91</v>
      </c>
      <c r="K11">
        <v>35</v>
      </c>
      <c r="L11">
        <v>36</v>
      </c>
      <c r="M11">
        <v>57</v>
      </c>
      <c r="N11">
        <v>171</v>
      </c>
      <c r="O11">
        <v>15</v>
      </c>
      <c r="P11">
        <v>2</v>
      </c>
      <c r="Q11">
        <v>29</v>
      </c>
      <c r="R11">
        <v>216</v>
      </c>
      <c r="S11">
        <v>176</v>
      </c>
      <c r="T11">
        <v>47</v>
      </c>
      <c r="U11">
        <v>22</v>
      </c>
      <c r="V11">
        <v>200</v>
      </c>
      <c r="W11">
        <v>22</v>
      </c>
      <c r="X11">
        <v>23</v>
      </c>
      <c r="Y11">
        <v>33</v>
      </c>
      <c r="Z11">
        <v>212</v>
      </c>
      <c r="AA11">
        <v>246</v>
      </c>
      <c r="AB11">
        <v>212</v>
      </c>
      <c r="AC11">
        <v>39</v>
      </c>
      <c r="AD11">
        <v>198</v>
      </c>
      <c r="AE11">
        <v>9</v>
      </c>
      <c r="AF11">
        <v>188</v>
      </c>
      <c r="AG11">
        <v>44</v>
      </c>
      <c r="AH11">
        <v>2</v>
      </c>
      <c r="AI11">
        <v>209</v>
      </c>
      <c r="AJ11">
        <v>15</v>
      </c>
      <c r="AK11">
        <v>23</v>
      </c>
      <c r="AL11">
        <v>126</v>
      </c>
      <c r="AM11">
        <v>101</v>
      </c>
      <c r="AN11">
        <v>5</v>
      </c>
      <c r="AO11">
        <v>13</v>
      </c>
      <c r="AP11">
        <v>23</v>
      </c>
      <c r="AQ11">
        <v>28</v>
      </c>
      <c r="AR11">
        <v>13</v>
      </c>
      <c r="AS11">
        <v>16</v>
      </c>
      <c r="AT11">
        <v>20</v>
      </c>
      <c r="AU11">
        <v>5</v>
      </c>
      <c r="AV11">
        <v>21</v>
      </c>
      <c r="AW11">
        <v>7</v>
      </c>
      <c r="AX11">
        <v>16</v>
      </c>
      <c r="AY11">
        <v>26</v>
      </c>
      <c r="AZ11">
        <v>23</v>
      </c>
      <c r="BA11">
        <v>11</v>
      </c>
      <c r="BB11">
        <v>23</v>
      </c>
      <c r="BC11">
        <v>14</v>
      </c>
      <c r="BD11">
        <v>0</v>
      </c>
      <c r="BE11">
        <v>62</v>
      </c>
      <c r="BF11">
        <v>183</v>
      </c>
      <c r="BG11">
        <v>180</v>
      </c>
      <c r="BH11">
        <v>65</v>
      </c>
      <c r="BI11">
        <v>90</v>
      </c>
      <c r="BJ11">
        <v>44</v>
      </c>
      <c r="BK11">
        <v>27</v>
      </c>
      <c r="BL11">
        <v>13</v>
      </c>
      <c r="BM11">
        <v>62</v>
      </c>
      <c r="BN11">
        <v>94</v>
      </c>
      <c r="BO11">
        <v>59</v>
      </c>
      <c r="BP11">
        <v>30</v>
      </c>
      <c r="BQ11">
        <v>65</v>
      </c>
      <c r="BR11">
        <v>104</v>
      </c>
      <c r="BS11">
        <v>101</v>
      </c>
      <c r="BT11">
        <v>20</v>
      </c>
      <c r="BU11">
        <v>49</v>
      </c>
      <c r="BV11">
        <v>18</v>
      </c>
      <c r="BW11">
        <v>50</v>
      </c>
      <c r="BX11">
        <v>145</v>
      </c>
      <c r="BY11">
        <v>150</v>
      </c>
      <c r="BZ11">
        <v>122</v>
      </c>
    </row>
    <row r="12" spans="1:78" x14ac:dyDescent="0.25">
      <c r="B12" s="7">
        <v>0.04</v>
      </c>
      <c r="C12" s="7">
        <v>0.04</v>
      </c>
      <c r="D12" s="7">
        <v>0.04</v>
      </c>
      <c r="E12" s="7">
        <v>0.05</v>
      </c>
      <c r="F12" s="7">
        <v>0.04</v>
      </c>
      <c r="G12" s="7">
        <v>0.04</v>
      </c>
      <c r="H12" s="7">
        <v>0.04</v>
      </c>
      <c r="I12" s="7">
        <v>0.06</v>
      </c>
      <c r="J12" s="7">
        <v>0.05</v>
      </c>
      <c r="K12" s="7">
        <v>0.03</v>
      </c>
      <c r="L12" s="7">
        <v>0.03</v>
      </c>
      <c r="M12" s="7">
        <v>0.03</v>
      </c>
      <c r="N12" s="7">
        <v>0.05</v>
      </c>
      <c r="O12" s="7">
        <v>0.02</v>
      </c>
      <c r="P12" s="7">
        <v>0.01</v>
      </c>
      <c r="Q12" s="7">
        <v>0.03</v>
      </c>
      <c r="R12" s="7">
        <v>0.04</v>
      </c>
      <c r="S12" s="7">
        <v>0.05</v>
      </c>
      <c r="T12" s="7">
        <v>0.04</v>
      </c>
      <c r="U12" s="7">
        <v>0.02</v>
      </c>
      <c r="V12" s="7">
        <v>0.05</v>
      </c>
      <c r="W12" s="7">
        <v>0.04</v>
      </c>
      <c r="X12" s="7">
        <v>0.03</v>
      </c>
      <c r="Y12" s="7">
        <v>0.05</v>
      </c>
      <c r="Z12" s="7">
        <v>0.04</v>
      </c>
      <c r="AA12" s="7">
        <v>0.04</v>
      </c>
      <c r="AB12" s="7">
        <v>0.04</v>
      </c>
      <c r="AC12" s="7">
        <v>0.05</v>
      </c>
      <c r="AD12" s="7">
        <v>0.04</v>
      </c>
      <c r="AE12" s="7">
        <v>0.02</v>
      </c>
      <c r="AF12" s="7">
        <v>0.04</v>
      </c>
      <c r="AG12" s="7">
        <v>0.05</v>
      </c>
      <c r="AH12" s="7">
        <v>0.06</v>
      </c>
      <c r="AI12" s="7">
        <v>0.05</v>
      </c>
      <c r="AJ12" s="7">
        <v>0.03</v>
      </c>
      <c r="AK12" s="7">
        <v>0.02</v>
      </c>
      <c r="AL12" s="7">
        <v>0.05</v>
      </c>
      <c r="AM12" s="7">
        <v>0.04</v>
      </c>
      <c r="AN12" s="7">
        <v>0.08</v>
      </c>
      <c r="AO12" s="7">
        <v>0.02</v>
      </c>
      <c r="AP12" s="7">
        <v>0.04</v>
      </c>
      <c r="AQ12" s="7">
        <v>0.05</v>
      </c>
      <c r="AR12" s="7">
        <v>0.02</v>
      </c>
      <c r="AS12" s="7">
        <v>0.05</v>
      </c>
      <c r="AT12" s="7">
        <v>0.04</v>
      </c>
      <c r="AU12" s="7">
        <v>0.01</v>
      </c>
      <c r="AV12" s="7">
        <v>0.04</v>
      </c>
      <c r="AW12" s="7">
        <v>0.05</v>
      </c>
      <c r="AX12" s="7">
        <v>0.04</v>
      </c>
      <c r="AY12" s="7">
        <v>0.05</v>
      </c>
      <c r="AZ12" s="7">
        <v>0.06</v>
      </c>
      <c r="BA12" s="7">
        <v>0.04</v>
      </c>
      <c r="BB12" s="7">
        <v>0.05</v>
      </c>
      <c r="BC12" s="7">
        <v>0.04</v>
      </c>
      <c r="BD12" t="s">
        <v>108</v>
      </c>
      <c r="BE12" s="7">
        <v>7.0000000000000007E-2</v>
      </c>
      <c r="BF12" s="7">
        <v>0.04</v>
      </c>
      <c r="BG12" s="7">
        <v>0.05</v>
      </c>
      <c r="BH12" s="7">
        <v>0.02</v>
      </c>
      <c r="BI12" s="7">
        <v>7.0000000000000007E-2</v>
      </c>
      <c r="BJ12" s="7">
        <v>0.05</v>
      </c>
      <c r="BK12" s="7">
        <v>0.04</v>
      </c>
      <c r="BL12" s="7">
        <v>7.0000000000000007E-2</v>
      </c>
      <c r="BM12" s="7">
        <v>7.0000000000000007E-2</v>
      </c>
      <c r="BN12" s="7">
        <v>0.06</v>
      </c>
      <c r="BO12" s="7">
        <v>0.03</v>
      </c>
      <c r="BP12" s="7">
        <v>0.02</v>
      </c>
      <c r="BQ12" s="7">
        <v>0.06</v>
      </c>
      <c r="BR12" s="7">
        <v>7.0000000000000007E-2</v>
      </c>
      <c r="BS12" s="7">
        <v>7.0000000000000007E-2</v>
      </c>
      <c r="BT12" s="7">
        <v>0.04</v>
      </c>
      <c r="BU12" s="7">
        <v>0.09</v>
      </c>
      <c r="BV12" s="7">
        <v>0.06</v>
      </c>
      <c r="BW12" s="7">
        <v>7.0000000000000007E-2</v>
      </c>
      <c r="BX12" s="7">
        <v>0.04</v>
      </c>
      <c r="BY12" s="7">
        <v>0.04</v>
      </c>
      <c r="BZ12" s="7">
        <v>0.03</v>
      </c>
    </row>
    <row r="13" spans="1:78" x14ac:dyDescent="0.25">
      <c r="A13" t="s">
        <v>242</v>
      </c>
      <c r="B13">
        <v>524</v>
      </c>
      <c r="C13">
        <v>434</v>
      </c>
      <c r="D13">
        <v>44</v>
      </c>
      <c r="E13">
        <v>47</v>
      </c>
      <c r="F13">
        <v>101</v>
      </c>
      <c r="G13">
        <v>301</v>
      </c>
      <c r="H13">
        <v>122</v>
      </c>
      <c r="I13">
        <v>170</v>
      </c>
      <c r="J13">
        <v>163</v>
      </c>
      <c r="K13">
        <v>96</v>
      </c>
      <c r="L13">
        <v>95</v>
      </c>
      <c r="M13">
        <v>116</v>
      </c>
      <c r="N13">
        <v>353</v>
      </c>
      <c r="O13">
        <v>46</v>
      </c>
      <c r="P13">
        <v>9</v>
      </c>
      <c r="Q13">
        <v>77</v>
      </c>
      <c r="R13">
        <v>447</v>
      </c>
      <c r="S13">
        <v>359</v>
      </c>
      <c r="T13">
        <v>97</v>
      </c>
      <c r="U13">
        <v>63</v>
      </c>
      <c r="V13">
        <v>442</v>
      </c>
      <c r="W13">
        <v>47</v>
      </c>
      <c r="X13">
        <v>31</v>
      </c>
      <c r="Y13">
        <v>68</v>
      </c>
      <c r="Z13">
        <v>456</v>
      </c>
      <c r="AA13">
        <v>523</v>
      </c>
      <c r="AB13">
        <v>455</v>
      </c>
      <c r="AC13">
        <v>80</v>
      </c>
      <c r="AD13">
        <v>411</v>
      </c>
      <c r="AE13">
        <v>29</v>
      </c>
      <c r="AF13">
        <v>395</v>
      </c>
      <c r="AG13">
        <v>107</v>
      </c>
      <c r="AH13">
        <v>3</v>
      </c>
      <c r="AI13">
        <v>412</v>
      </c>
      <c r="AJ13">
        <v>46</v>
      </c>
      <c r="AK13">
        <v>59</v>
      </c>
      <c r="AL13">
        <v>247</v>
      </c>
      <c r="AM13">
        <v>213</v>
      </c>
      <c r="AN13">
        <v>6</v>
      </c>
      <c r="AO13">
        <v>55</v>
      </c>
      <c r="AP13">
        <v>52</v>
      </c>
      <c r="AQ13">
        <v>55</v>
      </c>
      <c r="AR13">
        <v>29</v>
      </c>
      <c r="AS13">
        <v>24</v>
      </c>
      <c r="AT13">
        <v>40</v>
      </c>
      <c r="AU13">
        <v>28</v>
      </c>
      <c r="AV13">
        <v>26</v>
      </c>
      <c r="AW13">
        <v>6</v>
      </c>
      <c r="AX13">
        <v>37</v>
      </c>
      <c r="AY13">
        <v>60</v>
      </c>
      <c r="AZ13">
        <v>44</v>
      </c>
      <c r="BA13">
        <v>40</v>
      </c>
      <c r="BB13">
        <v>51</v>
      </c>
      <c r="BC13">
        <v>26</v>
      </c>
      <c r="BD13">
        <v>5</v>
      </c>
      <c r="BE13">
        <v>101</v>
      </c>
      <c r="BF13">
        <v>423</v>
      </c>
      <c r="BG13">
        <v>362</v>
      </c>
      <c r="BH13">
        <v>162</v>
      </c>
      <c r="BI13">
        <v>187</v>
      </c>
      <c r="BJ13">
        <v>81</v>
      </c>
      <c r="BK13">
        <v>70</v>
      </c>
      <c r="BL13">
        <v>18</v>
      </c>
      <c r="BM13">
        <v>137</v>
      </c>
      <c r="BN13">
        <v>181</v>
      </c>
      <c r="BO13">
        <v>145</v>
      </c>
      <c r="BP13">
        <v>61</v>
      </c>
      <c r="BQ13">
        <v>141</v>
      </c>
      <c r="BR13">
        <v>203</v>
      </c>
      <c r="BS13">
        <v>197</v>
      </c>
      <c r="BT13">
        <v>49</v>
      </c>
      <c r="BU13">
        <v>62</v>
      </c>
      <c r="BV13">
        <v>31</v>
      </c>
      <c r="BW13">
        <v>119</v>
      </c>
      <c r="BX13">
        <v>330</v>
      </c>
      <c r="BY13">
        <v>347</v>
      </c>
      <c r="BZ13">
        <v>277</v>
      </c>
    </row>
    <row r="14" spans="1:78" x14ac:dyDescent="0.25">
      <c r="B14" s="7">
        <v>0.09</v>
      </c>
      <c r="C14" s="7">
        <v>0.09</v>
      </c>
      <c r="D14" s="7">
        <v>0.08</v>
      </c>
      <c r="E14" s="7">
        <v>0.13</v>
      </c>
      <c r="F14" s="7">
        <v>0.09</v>
      </c>
      <c r="G14" s="7">
        <v>0.1</v>
      </c>
      <c r="H14" s="7">
        <v>7.0000000000000007E-2</v>
      </c>
      <c r="I14" s="7">
        <v>0.12</v>
      </c>
      <c r="J14" s="7">
        <v>0.09</v>
      </c>
      <c r="K14" s="7">
        <v>0.08</v>
      </c>
      <c r="L14" s="7">
        <v>7.0000000000000007E-2</v>
      </c>
      <c r="M14" s="7">
        <v>7.0000000000000007E-2</v>
      </c>
      <c r="N14" s="7">
        <v>0.1</v>
      </c>
      <c r="O14" s="7">
        <v>7.0000000000000007E-2</v>
      </c>
      <c r="P14" s="7">
        <v>0.05</v>
      </c>
      <c r="Q14" s="7">
        <v>0.08</v>
      </c>
      <c r="R14" s="7">
        <v>0.09</v>
      </c>
      <c r="S14" s="7">
        <v>0.1</v>
      </c>
      <c r="T14" s="7">
        <v>0.08</v>
      </c>
      <c r="U14" s="7">
        <v>7.0000000000000007E-2</v>
      </c>
      <c r="V14" s="7">
        <v>0.1</v>
      </c>
      <c r="W14" s="7">
        <v>0.08</v>
      </c>
      <c r="X14" s="7">
        <v>0.04</v>
      </c>
      <c r="Y14" s="7">
        <v>0.09</v>
      </c>
      <c r="Z14" s="7">
        <v>0.09</v>
      </c>
      <c r="AA14" s="7">
        <v>0.09</v>
      </c>
      <c r="AB14" s="7">
        <v>0.09</v>
      </c>
      <c r="AC14" s="7">
        <v>0.11</v>
      </c>
      <c r="AD14" s="7">
        <v>0.09</v>
      </c>
      <c r="AE14" s="7">
        <v>0.06</v>
      </c>
      <c r="AF14" s="7">
        <v>0.08</v>
      </c>
      <c r="AG14" s="7">
        <v>0.12</v>
      </c>
      <c r="AH14" s="7">
        <v>7.0000000000000007E-2</v>
      </c>
      <c r="AI14" s="7">
        <v>0.09</v>
      </c>
      <c r="AJ14" s="7">
        <v>0.08</v>
      </c>
      <c r="AK14" s="7">
        <v>0.06</v>
      </c>
      <c r="AL14" s="7">
        <v>0.1</v>
      </c>
      <c r="AM14" s="7">
        <v>0.08</v>
      </c>
      <c r="AN14" s="7">
        <v>0.1</v>
      </c>
      <c r="AO14" s="7">
        <v>0.08</v>
      </c>
      <c r="AP14" s="7">
        <v>0.09</v>
      </c>
      <c r="AQ14" s="7">
        <v>0.1</v>
      </c>
      <c r="AR14" s="7">
        <v>0.05</v>
      </c>
      <c r="AS14" s="7">
        <v>0.08</v>
      </c>
      <c r="AT14" s="7">
        <v>7.0000000000000007E-2</v>
      </c>
      <c r="AU14" s="7">
        <v>0.08</v>
      </c>
      <c r="AV14" s="7">
        <v>0.05</v>
      </c>
      <c r="AW14" s="7">
        <v>0.04</v>
      </c>
      <c r="AX14" s="7">
        <v>0.09</v>
      </c>
      <c r="AY14" s="7">
        <v>0.11</v>
      </c>
      <c r="AZ14" s="7">
        <v>0.11</v>
      </c>
      <c r="BA14" s="7">
        <v>0.14000000000000001</v>
      </c>
      <c r="BB14" s="7">
        <v>0.12</v>
      </c>
      <c r="BC14" s="7">
        <v>0.08</v>
      </c>
      <c r="BD14" s="7">
        <v>0.19</v>
      </c>
      <c r="BE14" s="7">
        <v>0.11</v>
      </c>
      <c r="BF14" s="7">
        <v>0.08</v>
      </c>
      <c r="BG14" s="7">
        <v>0.11</v>
      </c>
      <c r="BH14" s="7">
        <v>0.06</v>
      </c>
      <c r="BI14" s="7">
        <v>0.14000000000000001</v>
      </c>
      <c r="BJ14" s="7">
        <v>0.09</v>
      </c>
      <c r="BK14" s="7">
        <v>0.09</v>
      </c>
      <c r="BL14" s="7">
        <v>0.09</v>
      </c>
      <c r="BM14" s="7">
        <v>0.16</v>
      </c>
      <c r="BN14" s="7">
        <v>0.11</v>
      </c>
      <c r="BO14" s="7">
        <v>7.0000000000000007E-2</v>
      </c>
      <c r="BP14" s="7">
        <v>0.05</v>
      </c>
      <c r="BQ14" s="7">
        <v>0.14000000000000001</v>
      </c>
      <c r="BR14" s="7">
        <v>0.13</v>
      </c>
      <c r="BS14" s="7">
        <v>0.13</v>
      </c>
      <c r="BT14" s="7">
        <v>0.11</v>
      </c>
      <c r="BU14" s="7">
        <v>0.12</v>
      </c>
      <c r="BV14" s="7">
        <v>0.1</v>
      </c>
      <c r="BW14" s="7">
        <v>0.16</v>
      </c>
      <c r="BX14" s="7">
        <v>0.08</v>
      </c>
      <c r="BY14" s="7">
        <v>0.09</v>
      </c>
      <c r="BZ14" s="7">
        <v>0.08</v>
      </c>
    </row>
    <row r="15" spans="1:78" x14ac:dyDescent="0.25">
      <c r="A15" t="s">
        <v>243</v>
      </c>
      <c r="B15">
        <v>1153</v>
      </c>
      <c r="C15">
        <v>1000</v>
      </c>
      <c r="D15">
        <v>106</v>
      </c>
      <c r="E15">
        <v>47</v>
      </c>
      <c r="F15">
        <v>250</v>
      </c>
      <c r="G15">
        <v>607</v>
      </c>
      <c r="H15">
        <v>296</v>
      </c>
      <c r="I15">
        <v>336</v>
      </c>
      <c r="J15">
        <v>386</v>
      </c>
      <c r="K15">
        <v>228</v>
      </c>
      <c r="L15">
        <v>204</v>
      </c>
      <c r="M15">
        <v>288</v>
      </c>
      <c r="N15">
        <v>778</v>
      </c>
      <c r="O15">
        <v>73</v>
      </c>
      <c r="P15">
        <v>14</v>
      </c>
      <c r="Q15">
        <v>146</v>
      </c>
      <c r="R15">
        <v>1007</v>
      </c>
      <c r="S15">
        <v>766</v>
      </c>
      <c r="T15">
        <v>261</v>
      </c>
      <c r="U15">
        <v>111</v>
      </c>
      <c r="V15">
        <v>944</v>
      </c>
      <c r="W15">
        <v>105</v>
      </c>
      <c r="X15">
        <v>98</v>
      </c>
      <c r="Y15">
        <v>149</v>
      </c>
      <c r="Z15">
        <v>1004</v>
      </c>
      <c r="AA15">
        <v>1152</v>
      </c>
      <c r="AB15">
        <v>1003</v>
      </c>
      <c r="AC15">
        <v>163</v>
      </c>
      <c r="AD15">
        <v>909</v>
      </c>
      <c r="AE15">
        <v>74</v>
      </c>
      <c r="AF15">
        <v>900</v>
      </c>
      <c r="AG15">
        <v>205</v>
      </c>
      <c r="AH15">
        <v>13</v>
      </c>
      <c r="AI15">
        <v>950</v>
      </c>
      <c r="AJ15">
        <v>83</v>
      </c>
      <c r="AK15">
        <v>112</v>
      </c>
      <c r="AL15">
        <v>567</v>
      </c>
      <c r="AM15">
        <v>488</v>
      </c>
      <c r="AN15">
        <v>5</v>
      </c>
      <c r="AO15">
        <v>91</v>
      </c>
      <c r="AP15">
        <v>128</v>
      </c>
      <c r="AQ15">
        <v>109</v>
      </c>
      <c r="AR15">
        <v>72</v>
      </c>
      <c r="AS15">
        <v>61</v>
      </c>
      <c r="AT15">
        <v>135</v>
      </c>
      <c r="AU15">
        <v>55</v>
      </c>
      <c r="AV15">
        <v>85</v>
      </c>
      <c r="AW15">
        <v>24</v>
      </c>
      <c r="AX15">
        <v>81</v>
      </c>
      <c r="AY15">
        <v>95</v>
      </c>
      <c r="AZ15">
        <v>97</v>
      </c>
      <c r="BA15">
        <v>38</v>
      </c>
      <c r="BB15">
        <v>104</v>
      </c>
      <c r="BC15">
        <v>62</v>
      </c>
      <c r="BD15">
        <v>7</v>
      </c>
      <c r="BE15">
        <v>213</v>
      </c>
      <c r="BF15">
        <v>940</v>
      </c>
      <c r="BG15">
        <v>726</v>
      </c>
      <c r="BH15">
        <v>427</v>
      </c>
      <c r="BI15">
        <v>326</v>
      </c>
      <c r="BJ15">
        <v>180</v>
      </c>
      <c r="BK15">
        <v>157</v>
      </c>
      <c r="BL15">
        <v>45</v>
      </c>
      <c r="BM15">
        <v>246</v>
      </c>
      <c r="BN15">
        <v>358</v>
      </c>
      <c r="BO15">
        <v>393</v>
      </c>
      <c r="BP15">
        <v>155</v>
      </c>
      <c r="BQ15">
        <v>245</v>
      </c>
      <c r="BR15">
        <v>396</v>
      </c>
      <c r="BS15">
        <v>384</v>
      </c>
      <c r="BT15">
        <v>94</v>
      </c>
      <c r="BU15">
        <v>135</v>
      </c>
      <c r="BV15">
        <v>69</v>
      </c>
      <c r="BW15">
        <v>185</v>
      </c>
      <c r="BX15">
        <v>741</v>
      </c>
      <c r="BY15">
        <v>750</v>
      </c>
      <c r="BZ15">
        <v>635</v>
      </c>
    </row>
    <row r="16" spans="1:78" x14ac:dyDescent="0.25">
      <c r="B16" s="7">
        <v>0.19</v>
      </c>
      <c r="C16" s="7">
        <v>0.2</v>
      </c>
      <c r="D16" s="7">
        <v>0.19</v>
      </c>
      <c r="E16" s="7">
        <v>0.13</v>
      </c>
      <c r="F16" s="7">
        <v>0.21</v>
      </c>
      <c r="G16" s="7">
        <v>0.2</v>
      </c>
      <c r="H16" s="7">
        <v>0.17</v>
      </c>
      <c r="I16" s="7">
        <v>0.23</v>
      </c>
      <c r="J16" s="7">
        <v>0.2</v>
      </c>
      <c r="K16" s="7">
        <v>0.19</v>
      </c>
      <c r="L16" s="7">
        <v>0.14000000000000001</v>
      </c>
      <c r="M16" s="7">
        <v>0.17</v>
      </c>
      <c r="N16" s="7">
        <v>0.22</v>
      </c>
      <c r="O16" s="7">
        <v>0.11</v>
      </c>
      <c r="P16" s="7">
        <v>7.0000000000000007E-2</v>
      </c>
      <c r="Q16" s="7">
        <v>0.15</v>
      </c>
      <c r="R16" s="7">
        <v>0.2</v>
      </c>
      <c r="S16" s="7">
        <v>0.21</v>
      </c>
      <c r="T16" s="7">
        <v>0.21</v>
      </c>
      <c r="U16" s="7">
        <v>0.11</v>
      </c>
      <c r="V16" s="7">
        <v>0.21</v>
      </c>
      <c r="W16" s="7">
        <v>0.17</v>
      </c>
      <c r="X16" s="7">
        <v>0.11</v>
      </c>
      <c r="Y16" s="7">
        <v>0.21</v>
      </c>
      <c r="Z16" s="7">
        <v>0.19</v>
      </c>
      <c r="AA16" s="7">
        <v>0.19</v>
      </c>
      <c r="AB16" s="7">
        <v>0.19</v>
      </c>
      <c r="AC16" s="7">
        <v>0.23</v>
      </c>
      <c r="AD16" s="7">
        <v>0.19</v>
      </c>
      <c r="AE16" s="7">
        <v>0.14000000000000001</v>
      </c>
      <c r="AF16" s="7">
        <v>0.19</v>
      </c>
      <c r="AG16" s="7">
        <v>0.22</v>
      </c>
      <c r="AH16" s="7">
        <v>0.33</v>
      </c>
      <c r="AI16" s="7">
        <v>0.22</v>
      </c>
      <c r="AJ16" s="7">
        <v>0.15</v>
      </c>
      <c r="AK16" s="7">
        <v>0.11</v>
      </c>
      <c r="AL16" s="7">
        <v>0.24</v>
      </c>
      <c r="AM16" s="7">
        <v>0.17</v>
      </c>
      <c r="AN16" s="7">
        <v>0.08</v>
      </c>
      <c r="AO16" s="7">
        <v>0.13</v>
      </c>
      <c r="AP16" s="7">
        <v>0.22</v>
      </c>
      <c r="AQ16" s="7">
        <v>0.19</v>
      </c>
      <c r="AR16" s="7">
        <v>0.13</v>
      </c>
      <c r="AS16" s="7">
        <v>0.19</v>
      </c>
      <c r="AT16" s="7">
        <v>0.24</v>
      </c>
      <c r="AU16" s="7">
        <v>0.16</v>
      </c>
      <c r="AV16" s="7">
        <v>0.17</v>
      </c>
      <c r="AW16" s="7">
        <v>0.17</v>
      </c>
      <c r="AX16" s="7">
        <v>0.2</v>
      </c>
      <c r="AY16" s="7">
        <v>0.18</v>
      </c>
      <c r="AZ16" s="7">
        <v>0.23</v>
      </c>
      <c r="BA16" s="7">
        <v>0.13</v>
      </c>
      <c r="BB16" s="7">
        <v>0.23</v>
      </c>
      <c r="BC16" s="7">
        <v>0.2</v>
      </c>
      <c r="BD16" s="7">
        <v>0.28000000000000003</v>
      </c>
      <c r="BE16" s="7">
        <v>0.24</v>
      </c>
      <c r="BF16" s="7">
        <v>0.18</v>
      </c>
      <c r="BG16" s="7">
        <v>0.22</v>
      </c>
      <c r="BH16" s="7">
        <v>0.16</v>
      </c>
      <c r="BI16" s="7">
        <v>0.25</v>
      </c>
      <c r="BJ16" s="7">
        <v>0.21</v>
      </c>
      <c r="BK16" s="7">
        <v>0.2</v>
      </c>
      <c r="BL16" s="7">
        <v>0.22</v>
      </c>
      <c r="BM16" s="7">
        <v>0.28000000000000003</v>
      </c>
      <c r="BN16" s="7">
        <v>0.21</v>
      </c>
      <c r="BO16" s="7">
        <v>0.18</v>
      </c>
      <c r="BP16" s="7">
        <v>0.12</v>
      </c>
      <c r="BQ16" s="7">
        <v>0.24</v>
      </c>
      <c r="BR16" s="7">
        <v>0.25</v>
      </c>
      <c r="BS16" s="7">
        <v>0.25</v>
      </c>
      <c r="BT16" s="7">
        <v>0.21</v>
      </c>
      <c r="BU16" s="7">
        <v>0.25</v>
      </c>
      <c r="BV16" s="7">
        <v>0.23</v>
      </c>
      <c r="BW16" s="7">
        <v>0.24</v>
      </c>
      <c r="BX16" s="7">
        <v>0.19</v>
      </c>
      <c r="BY16" s="7">
        <v>0.19</v>
      </c>
      <c r="BZ16" s="7">
        <v>0.18</v>
      </c>
    </row>
    <row r="17" spans="1:78" x14ac:dyDescent="0.25">
      <c r="A17" t="s">
        <v>244</v>
      </c>
      <c r="B17">
        <v>1273</v>
      </c>
      <c r="C17">
        <v>1105</v>
      </c>
      <c r="D17">
        <v>125</v>
      </c>
      <c r="E17">
        <v>43</v>
      </c>
      <c r="F17">
        <v>267</v>
      </c>
      <c r="G17">
        <v>721</v>
      </c>
      <c r="H17">
        <v>285</v>
      </c>
      <c r="I17">
        <v>313</v>
      </c>
      <c r="J17">
        <v>438</v>
      </c>
      <c r="K17">
        <v>281</v>
      </c>
      <c r="L17">
        <v>240</v>
      </c>
      <c r="M17">
        <v>317</v>
      </c>
      <c r="N17">
        <v>826</v>
      </c>
      <c r="O17">
        <v>108</v>
      </c>
      <c r="P17">
        <v>23</v>
      </c>
      <c r="Q17">
        <v>184</v>
      </c>
      <c r="R17">
        <v>1089</v>
      </c>
      <c r="S17">
        <v>799</v>
      </c>
      <c r="T17">
        <v>274</v>
      </c>
      <c r="U17">
        <v>186</v>
      </c>
      <c r="V17">
        <v>1037</v>
      </c>
      <c r="W17">
        <v>119</v>
      </c>
      <c r="X17">
        <v>110</v>
      </c>
      <c r="Y17">
        <v>110</v>
      </c>
      <c r="Z17">
        <v>1163</v>
      </c>
      <c r="AA17">
        <v>1270</v>
      </c>
      <c r="AB17">
        <v>1159</v>
      </c>
      <c r="AC17">
        <v>147</v>
      </c>
      <c r="AD17">
        <v>1039</v>
      </c>
      <c r="AE17">
        <v>78</v>
      </c>
      <c r="AF17">
        <v>1021</v>
      </c>
      <c r="AG17">
        <v>199</v>
      </c>
      <c r="AH17">
        <v>9</v>
      </c>
      <c r="AI17">
        <v>974</v>
      </c>
      <c r="AJ17">
        <v>103</v>
      </c>
      <c r="AK17">
        <v>192</v>
      </c>
      <c r="AL17">
        <v>511</v>
      </c>
      <c r="AM17">
        <v>632</v>
      </c>
      <c r="AN17">
        <v>22</v>
      </c>
      <c r="AO17">
        <v>106</v>
      </c>
      <c r="AP17">
        <v>147</v>
      </c>
      <c r="AQ17">
        <v>142</v>
      </c>
      <c r="AR17">
        <v>107</v>
      </c>
      <c r="AS17">
        <v>60</v>
      </c>
      <c r="AT17">
        <v>129</v>
      </c>
      <c r="AU17">
        <v>68</v>
      </c>
      <c r="AV17">
        <v>89</v>
      </c>
      <c r="AW17">
        <v>33</v>
      </c>
      <c r="AX17">
        <v>92</v>
      </c>
      <c r="AY17">
        <v>129</v>
      </c>
      <c r="AZ17">
        <v>93</v>
      </c>
      <c r="BA17">
        <v>45</v>
      </c>
      <c r="BB17">
        <v>75</v>
      </c>
      <c r="BC17">
        <v>65</v>
      </c>
      <c r="BD17">
        <v>1</v>
      </c>
      <c r="BE17">
        <v>198</v>
      </c>
      <c r="BF17">
        <v>1075</v>
      </c>
      <c r="BG17">
        <v>769</v>
      </c>
      <c r="BH17">
        <v>504</v>
      </c>
      <c r="BI17">
        <v>305</v>
      </c>
      <c r="BJ17">
        <v>205</v>
      </c>
      <c r="BK17">
        <v>195</v>
      </c>
      <c r="BL17">
        <v>34</v>
      </c>
      <c r="BM17">
        <v>217</v>
      </c>
      <c r="BN17">
        <v>395</v>
      </c>
      <c r="BO17">
        <v>472</v>
      </c>
      <c r="BP17">
        <v>189</v>
      </c>
      <c r="BQ17">
        <v>241</v>
      </c>
      <c r="BR17">
        <v>372</v>
      </c>
      <c r="BS17">
        <v>376</v>
      </c>
      <c r="BT17">
        <v>99</v>
      </c>
      <c r="BU17">
        <v>123</v>
      </c>
      <c r="BV17">
        <v>70</v>
      </c>
      <c r="BW17">
        <v>183</v>
      </c>
      <c r="BX17">
        <v>828</v>
      </c>
      <c r="BY17">
        <v>845</v>
      </c>
      <c r="BZ17">
        <v>715</v>
      </c>
    </row>
    <row r="18" spans="1:78" x14ac:dyDescent="0.25">
      <c r="B18" s="7">
        <v>0.21</v>
      </c>
      <c r="C18" s="7">
        <v>0.22</v>
      </c>
      <c r="D18" s="7">
        <v>0.22</v>
      </c>
      <c r="E18" s="7">
        <v>0.12</v>
      </c>
      <c r="F18" s="7">
        <v>0.23</v>
      </c>
      <c r="G18" s="7">
        <v>0.23</v>
      </c>
      <c r="H18" s="7">
        <v>0.17</v>
      </c>
      <c r="I18" s="7">
        <v>0.22</v>
      </c>
      <c r="J18" s="7">
        <v>0.23</v>
      </c>
      <c r="K18" s="7">
        <v>0.23</v>
      </c>
      <c r="L18" s="7">
        <v>0.17</v>
      </c>
      <c r="M18" s="7">
        <v>0.19</v>
      </c>
      <c r="N18" s="7">
        <v>0.24</v>
      </c>
      <c r="O18" s="7">
        <v>0.17</v>
      </c>
      <c r="P18" s="7">
        <v>0.12</v>
      </c>
      <c r="Q18" s="7">
        <v>0.19</v>
      </c>
      <c r="R18" s="7">
        <v>0.22</v>
      </c>
      <c r="S18" s="7">
        <v>0.22</v>
      </c>
      <c r="T18" s="7">
        <v>0.22</v>
      </c>
      <c r="U18" s="7">
        <v>0.19</v>
      </c>
      <c r="V18" s="7">
        <v>0.23</v>
      </c>
      <c r="W18" s="7">
        <v>0.2</v>
      </c>
      <c r="X18" s="7">
        <v>0.13</v>
      </c>
      <c r="Y18" s="7">
        <v>0.15</v>
      </c>
      <c r="Z18" s="7">
        <v>0.22</v>
      </c>
      <c r="AA18" s="7">
        <v>0.21</v>
      </c>
      <c r="AB18" s="7">
        <v>0.22</v>
      </c>
      <c r="AC18" s="7">
        <v>0.21</v>
      </c>
      <c r="AD18" s="7">
        <v>0.22</v>
      </c>
      <c r="AE18" s="7">
        <v>0.15</v>
      </c>
      <c r="AF18" s="7">
        <v>0.22</v>
      </c>
      <c r="AG18" s="7">
        <v>0.22</v>
      </c>
      <c r="AH18" s="7">
        <v>0.24</v>
      </c>
      <c r="AI18" s="7">
        <v>0.22</v>
      </c>
      <c r="AJ18" s="7">
        <v>0.19</v>
      </c>
      <c r="AK18" s="7">
        <v>0.2</v>
      </c>
      <c r="AL18" s="7">
        <v>0.22</v>
      </c>
      <c r="AM18" s="7">
        <v>0.22</v>
      </c>
      <c r="AN18" s="7">
        <v>0.38</v>
      </c>
      <c r="AO18" s="7">
        <v>0.15</v>
      </c>
      <c r="AP18" s="7">
        <v>0.25</v>
      </c>
      <c r="AQ18" s="7">
        <v>0.25</v>
      </c>
      <c r="AR18" s="7">
        <v>0.2</v>
      </c>
      <c r="AS18" s="7">
        <v>0.19</v>
      </c>
      <c r="AT18" s="7">
        <v>0.23</v>
      </c>
      <c r="AU18" s="7">
        <v>0.2</v>
      </c>
      <c r="AV18" s="7">
        <v>0.18</v>
      </c>
      <c r="AW18" s="7">
        <v>0.23</v>
      </c>
      <c r="AX18" s="7">
        <v>0.22</v>
      </c>
      <c r="AY18" s="7">
        <v>0.24</v>
      </c>
      <c r="AZ18" s="7">
        <v>0.22</v>
      </c>
      <c r="BA18" s="7">
        <v>0.15</v>
      </c>
      <c r="BB18" s="7">
        <v>0.17</v>
      </c>
      <c r="BC18" s="7">
        <v>0.21</v>
      </c>
      <c r="BD18" s="7">
        <v>0.03</v>
      </c>
      <c r="BE18" s="7">
        <v>0.22</v>
      </c>
      <c r="BF18" s="7">
        <v>0.21</v>
      </c>
      <c r="BG18" s="7">
        <v>0.23</v>
      </c>
      <c r="BH18" s="7">
        <v>0.19</v>
      </c>
      <c r="BI18" s="7">
        <v>0.23</v>
      </c>
      <c r="BJ18" s="7">
        <v>0.24</v>
      </c>
      <c r="BK18" s="7">
        <v>0.25</v>
      </c>
      <c r="BL18" s="7">
        <v>0.17</v>
      </c>
      <c r="BM18" s="7">
        <v>0.25</v>
      </c>
      <c r="BN18" s="7">
        <v>0.24</v>
      </c>
      <c r="BO18" s="7">
        <v>0.22</v>
      </c>
      <c r="BP18" s="7">
        <v>0.15</v>
      </c>
      <c r="BQ18" s="7">
        <v>0.24</v>
      </c>
      <c r="BR18" s="7">
        <v>0.24</v>
      </c>
      <c r="BS18" s="7">
        <v>0.25</v>
      </c>
      <c r="BT18" s="7">
        <v>0.22</v>
      </c>
      <c r="BU18" s="7">
        <v>0.23</v>
      </c>
      <c r="BV18" s="7">
        <v>0.24</v>
      </c>
      <c r="BW18" s="7">
        <v>0.24</v>
      </c>
      <c r="BX18" s="7">
        <v>0.21</v>
      </c>
      <c r="BY18" s="7">
        <v>0.21</v>
      </c>
      <c r="BZ18" s="7">
        <v>0.2</v>
      </c>
    </row>
    <row r="19" spans="1:78" x14ac:dyDescent="0.25">
      <c r="A19" t="s">
        <v>245</v>
      </c>
      <c r="B19">
        <v>698</v>
      </c>
      <c r="C19">
        <v>592</v>
      </c>
      <c r="D19">
        <v>85</v>
      </c>
      <c r="E19">
        <v>22</v>
      </c>
      <c r="F19">
        <v>179</v>
      </c>
      <c r="G19">
        <v>410</v>
      </c>
      <c r="H19">
        <v>109</v>
      </c>
      <c r="I19">
        <v>169</v>
      </c>
      <c r="J19">
        <v>215</v>
      </c>
      <c r="K19">
        <v>157</v>
      </c>
      <c r="L19">
        <v>157</v>
      </c>
      <c r="M19">
        <v>173</v>
      </c>
      <c r="N19">
        <v>460</v>
      </c>
      <c r="O19">
        <v>53</v>
      </c>
      <c r="P19">
        <v>12</v>
      </c>
      <c r="Q19">
        <v>95</v>
      </c>
      <c r="R19">
        <v>603</v>
      </c>
      <c r="S19">
        <v>379</v>
      </c>
      <c r="T19">
        <v>172</v>
      </c>
      <c r="U19">
        <v>139</v>
      </c>
      <c r="V19">
        <v>582</v>
      </c>
      <c r="W19">
        <v>50</v>
      </c>
      <c r="X19">
        <v>62</v>
      </c>
      <c r="Y19">
        <v>68</v>
      </c>
      <c r="Z19">
        <v>630</v>
      </c>
      <c r="AA19">
        <v>693</v>
      </c>
      <c r="AB19">
        <v>625</v>
      </c>
      <c r="AC19">
        <v>77</v>
      </c>
      <c r="AD19">
        <v>543</v>
      </c>
      <c r="AE19">
        <v>68</v>
      </c>
      <c r="AF19">
        <v>575</v>
      </c>
      <c r="AG19">
        <v>97</v>
      </c>
      <c r="AH19">
        <v>4</v>
      </c>
      <c r="AI19">
        <v>446</v>
      </c>
      <c r="AJ19">
        <v>49</v>
      </c>
      <c r="AK19">
        <v>186</v>
      </c>
      <c r="AL19">
        <v>258</v>
      </c>
      <c r="AM19">
        <v>361</v>
      </c>
      <c r="AN19">
        <v>7</v>
      </c>
      <c r="AO19">
        <v>70</v>
      </c>
      <c r="AP19">
        <v>74</v>
      </c>
      <c r="AQ19">
        <v>64</v>
      </c>
      <c r="AR19">
        <v>74</v>
      </c>
      <c r="AS19">
        <v>25</v>
      </c>
      <c r="AT19">
        <v>80</v>
      </c>
      <c r="AU19">
        <v>29</v>
      </c>
      <c r="AV19">
        <v>70</v>
      </c>
      <c r="AW19">
        <v>21</v>
      </c>
      <c r="AX19">
        <v>62</v>
      </c>
      <c r="AY19">
        <v>61</v>
      </c>
      <c r="AZ19">
        <v>33</v>
      </c>
      <c r="BA19">
        <v>22</v>
      </c>
      <c r="BB19">
        <v>35</v>
      </c>
      <c r="BC19">
        <v>45</v>
      </c>
      <c r="BD19">
        <v>3</v>
      </c>
      <c r="BE19">
        <v>109</v>
      </c>
      <c r="BF19">
        <v>590</v>
      </c>
      <c r="BG19">
        <v>372</v>
      </c>
      <c r="BH19">
        <v>326</v>
      </c>
      <c r="BI19">
        <v>140</v>
      </c>
      <c r="BJ19">
        <v>111</v>
      </c>
      <c r="BK19">
        <v>83</v>
      </c>
      <c r="BL19">
        <v>28</v>
      </c>
      <c r="BM19">
        <v>84</v>
      </c>
      <c r="BN19">
        <v>214</v>
      </c>
      <c r="BO19">
        <v>259</v>
      </c>
      <c r="BP19">
        <v>142</v>
      </c>
      <c r="BQ19">
        <v>108</v>
      </c>
      <c r="BR19">
        <v>179</v>
      </c>
      <c r="BS19">
        <v>165</v>
      </c>
      <c r="BT19">
        <v>54</v>
      </c>
      <c r="BU19">
        <v>60</v>
      </c>
      <c r="BV19">
        <v>39</v>
      </c>
      <c r="BW19">
        <v>77</v>
      </c>
      <c r="BX19">
        <v>448</v>
      </c>
      <c r="BY19">
        <v>429</v>
      </c>
      <c r="BZ19">
        <v>375</v>
      </c>
    </row>
    <row r="20" spans="1:78" x14ac:dyDescent="0.25">
      <c r="B20" s="7">
        <v>0.12</v>
      </c>
      <c r="C20" s="7">
        <v>0.12</v>
      </c>
      <c r="D20" s="7">
        <v>0.15</v>
      </c>
      <c r="E20" s="7">
        <v>0.06</v>
      </c>
      <c r="F20" s="7">
        <v>0.15</v>
      </c>
      <c r="G20" s="7">
        <v>0.13</v>
      </c>
      <c r="H20" s="7">
        <v>0.06</v>
      </c>
      <c r="I20" s="7">
        <v>0.12</v>
      </c>
      <c r="J20" s="7">
        <v>0.11</v>
      </c>
      <c r="K20" s="7">
        <v>0.13</v>
      </c>
      <c r="L20" s="7">
        <v>0.11</v>
      </c>
      <c r="M20" s="7">
        <v>0.1</v>
      </c>
      <c r="N20" s="7">
        <v>0.13</v>
      </c>
      <c r="O20" s="7">
        <v>0.08</v>
      </c>
      <c r="P20" s="7">
        <v>0.06</v>
      </c>
      <c r="Q20" s="7">
        <v>0.1</v>
      </c>
      <c r="R20" s="7">
        <v>0.12</v>
      </c>
      <c r="S20" s="7">
        <v>0.1</v>
      </c>
      <c r="T20" s="7">
        <v>0.14000000000000001</v>
      </c>
      <c r="U20" s="7">
        <v>0.14000000000000001</v>
      </c>
      <c r="V20" s="7">
        <v>0.13</v>
      </c>
      <c r="W20" s="7">
        <v>0.08</v>
      </c>
      <c r="X20" s="7">
        <v>7.0000000000000007E-2</v>
      </c>
      <c r="Y20" s="7">
        <v>0.1</v>
      </c>
      <c r="Z20" s="7">
        <v>0.12</v>
      </c>
      <c r="AA20" s="7">
        <v>0.12</v>
      </c>
      <c r="AB20" s="7">
        <v>0.12</v>
      </c>
      <c r="AC20" s="7">
        <v>0.11</v>
      </c>
      <c r="AD20" s="7">
        <v>0.12</v>
      </c>
      <c r="AE20" s="7">
        <v>0.13</v>
      </c>
      <c r="AF20" s="7">
        <v>0.12</v>
      </c>
      <c r="AG20" s="7">
        <v>0.11</v>
      </c>
      <c r="AH20" s="7">
        <v>0.1</v>
      </c>
      <c r="AI20" s="7">
        <v>0.1</v>
      </c>
      <c r="AJ20" s="7">
        <v>0.09</v>
      </c>
      <c r="AK20" s="7">
        <v>0.19</v>
      </c>
      <c r="AL20" s="7">
        <v>0.11</v>
      </c>
      <c r="AM20" s="7">
        <v>0.13</v>
      </c>
      <c r="AN20" s="7">
        <v>0.12</v>
      </c>
      <c r="AO20" s="7">
        <v>0.1</v>
      </c>
      <c r="AP20" s="7">
        <v>0.13</v>
      </c>
      <c r="AQ20" s="7">
        <v>0.11</v>
      </c>
      <c r="AR20" s="7">
        <v>0.13</v>
      </c>
      <c r="AS20" s="7">
        <v>0.08</v>
      </c>
      <c r="AT20" s="7">
        <v>0.14000000000000001</v>
      </c>
      <c r="AU20" s="7">
        <v>0.08</v>
      </c>
      <c r="AV20" s="7">
        <v>0.14000000000000001</v>
      </c>
      <c r="AW20" s="7">
        <v>0.15</v>
      </c>
      <c r="AX20" s="7">
        <v>0.15</v>
      </c>
      <c r="AY20" s="7">
        <v>0.11</v>
      </c>
      <c r="AZ20" s="7">
        <v>0.08</v>
      </c>
      <c r="BA20" s="7">
        <v>7.0000000000000007E-2</v>
      </c>
      <c r="BB20" s="7">
        <v>0.08</v>
      </c>
      <c r="BC20" s="7">
        <v>0.15</v>
      </c>
      <c r="BD20" s="7">
        <v>0.13</v>
      </c>
      <c r="BE20" s="7">
        <v>0.12</v>
      </c>
      <c r="BF20" s="7">
        <v>0.12</v>
      </c>
      <c r="BG20" s="7">
        <v>0.11</v>
      </c>
      <c r="BH20" s="7">
        <v>0.12</v>
      </c>
      <c r="BI20" s="7">
        <v>0.11</v>
      </c>
      <c r="BJ20" s="7">
        <v>0.13</v>
      </c>
      <c r="BK20" s="7">
        <v>0.11</v>
      </c>
      <c r="BL20" s="7">
        <v>0.14000000000000001</v>
      </c>
      <c r="BM20" s="7">
        <v>0.1</v>
      </c>
      <c r="BN20" s="7">
        <v>0.13</v>
      </c>
      <c r="BO20" s="7">
        <v>0.12</v>
      </c>
      <c r="BP20" s="7">
        <v>0.11</v>
      </c>
      <c r="BQ20" s="7">
        <v>0.11</v>
      </c>
      <c r="BR20" s="7">
        <v>0.11</v>
      </c>
      <c r="BS20" s="7">
        <v>0.11</v>
      </c>
      <c r="BT20" s="7">
        <v>0.12</v>
      </c>
      <c r="BU20" s="7">
        <v>0.11</v>
      </c>
      <c r="BV20" s="7">
        <v>0.13</v>
      </c>
      <c r="BW20" s="7">
        <v>0.1</v>
      </c>
      <c r="BX20" s="7">
        <v>0.11</v>
      </c>
      <c r="BY20" s="7">
        <v>0.11</v>
      </c>
      <c r="BZ20" s="7">
        <v>0.11</v>
      </c>
    </row>
    <row r="21" spans="1:78" x14ac:dyDescent="0.25">
      <c r="A21" t="s">
        <v>246</v>
      </c>
      <c r="B21">
        <v>1010</v>
      </c>
      <c r="C21">
        <v>837</v>
      </c>
      <c r="D21">
        <v>97</v>
      </c>
      <c r="E21">
        <v>76</v>
      </c>
      <c r="F21">
        <v>118</v>
      </c>
      <c r="G21">
        <v>445</v>
      </c>
      <c r="H21">
        <v>448</v>
      </c>
      <c r="I21">
        <v>206</v>
      </c>
      <c r="J21">
        <v>287</v>
      </c>
      <c r="K21">
        <v>207</v>
      </c>
      <c r="L21">
        <v>310</v>
      </c>
      <c r="M21">
        <v>351</v>
      </c>
      <c r="N21">
        <v>463</v>
      </c>
      <c r="O21">
        <v>147</v>
      </c>
      <c r="P21">
        <v>50</v>
      </c>
      <c r="Q21">
        <v>209</v>
      </c>
      <c r="R21">
        <v>802</v>
      </c>
      <c r="S21">
        <v>626</v>
      </c>
      <c r="T21">
        <v>147</v>
      </c>
      <c r="U21">
        <v>211</v>
      </c>
      <c r="V21">
        <v>590</v>
      </c>
      <c r="W21">
        <v>124</v>
      </c>
      <c r="X21">
        <v>276</v>
      </c>
      <c r="Y21">
        <v>154</v>
      </c>
      <c r="Z21">
        <v>856</v>
      </c>
      <c r="AA21">
        <v>1009</v>
      </c>
      <c r="AB21">
        <v>855</v>
      </c>
      <c r="AC21">
        <v>108</v>
      </c>
      <c r="AD21">
        <v>785</v>
      </c>
      <c r="AE21">
        <v>107</v>
      </c>
      <c r="AF21">
        <v>794</v>
      </c>
      <c r="AG21">
        <v>151</v>
      </c>
      <c r="AH21">
        <v>1</v>
      </c>
      <c r="AI21">
        <v>673</v>
      </c>
      <c r="AJ21">
        <v>132</v>
      </c>
      <c r="AK21">
        <v>179</v>
      </c>
      <c r="AL21">
        <v>351</v>
      </c>
      <c r="AM21">
        <v>511</v>
      </c>
      <c r="AN21">
        <v>8</v>
      </c>
      <c r="AO21">
        <v>134</v>
      </c>
      <c r="AP21">
        <v>71</v>
      </c>
      <c r="AQ21">
        <v>86</v>
      </c>
      <c r="AR21">
        <v>107</v>
      </c>
      <c r="AS21">
        <v>69</v>
      </c>
      <c r="AT21">
        <v>83</v>
      </c>
      <c r="AU21">
        <v>76</v>
      </c>
      <c r="AV21">
        <v>74</v>
      </c>
      <c r="AW21">
        <v>29</v>
      </c>
      <c r="AX21">
        <v>65</v>
      </c>
      <c r="AY21">
        <v>80</v>
      </c>
      <c r="AZ21">
        <v>64</v>
      </c>
      <c r="BA21">
        <v>62</v>
      </c>
      <c r="BB21">
        <v>97</v>
      </c>
      <c r="BC21">
        <v>43</v>
      </c>
      <c r="BD21">
        <v>4</v>
      </c>
      <c r="BE21">
        <v>104</v>
      </c>
      <c r="BF21">
        <v>906</v>
      </c>
      <c r="BG21">
        <v>452</v>
      </c>
      <c r="BH21">
        <v>558</v>
      </c>
      <c r="BI21">
        <v>121</v>
      </c>
      <c r="BJ21">
        <v>141</v>
      </c>
      <c r="BK21">
        <v>123</v>
      </c>
      <c r="BL21">
        <v>34</v>
      </c>
      <c r="BM21">
        <v>70</v>
      </c>
      <c r="BN21">
        <v>235</v>
      </c>
      <c r="BO21">
        <v>438</v>
      </c>
      <c r="BP21">
        <v>268</v>
      </c>
      <c r="BQ21">
        <v>108</v>
      </c>
      <c r="BR21">
        <v>170</v>
      </c>
      <c r="BS21">
        <v>153</v>
      </c>
      <c r="BT21">
        <v>64</v>
      </c>
      <c r="BU21">
        <v>55</v>
      </c>
      <c r="BV21">
        <v>37</v>
      </c>
      <c r="BW21">
        <v>71</v>
      </c>
      <c r="BX21">
        <v>767</v>
      </c>
      <c r="BY21">
        <v>765</v>
      </c>
      <c r="BZ21">
        <v>704</v>
      </c>
    </row>
    <row r="22" spans="1:78" x14ac:dyDescent="0.25">
      <c r="B22" s="7">
        <v>0.17</v>
      </c>
      <c r="C22" s="7">
        <v>0.16</v>
      </c>
      <c r="D22" s="7">
        <v>0.17</v>
      </c>
      <c r="E22" s="7">
        <v>0.22</v>
      </c>
      <c r="F22" s="7">
        <v>0.1</v>
      </c>
      <c r="G22" s="7">
        <v>0.14000000000000001</v>
      </c>
      <c r="H22" s="7">
        <v>0.26</v>
      </c>
      <c r="I22" s="7">
        <v>0.14000000000000001</v>
      </c>
      <c r="J22" s="7">
        <v>0.15</v>
      </c>
      <c r="K22" s="7">
        <v>0.17</v>
      </c>
      <c r="L22" s="7">
        <v>0.22</v>
      </c>
      <c r="M22" s="7">
        <v>0.21</v>
      </c>
      <c r="N22" s="7">
        <v>0.13</v>
      </c>
      <c r="O22" s="7">
        <v>0.23</v>
      </c>
      <c r="P22" s="7">
        <v>0.26</v>
      </c>
      <c r="Q22" s="7">
        <v>0.22</v>
      </c>
      <c r="R22" s="7">
        <v>0.16</v>
      </c>
      <c r="S22" s="7">
        <v>0.17</v>
      </c>
      <c r="T22" s="7">
        <v>0.12</v>
      </c>
      <c r="U22" s="7">
        <v>0.22</v>
      </c>
      <c r="V22" s="7">
        <v>0.13</v>
      </c>
      <c r="W22" s="7">
        <v>0.2</v>
      </c>
      <c r="X22" s="7">
        <v>0.32</v>
      </c>
      <c r="Y22" s="7">
        <v>0.21</v>
      </c>
      <c r="Z22" s="7">
        <v>0.16</v>
      </c>
      <c r="AA22" s="7">
        <v>0.17</v>
      </c>
      <c r="AB22" s="7">
        <v>0.16</v>
      </c>
      <c r="AC22" s="7">
        <v>0.15</v>
      </c>
      <c r="AD22" s="7">
        <v>0.17</v>
      </c>
      <c r="AE22" s="7">
        <v>0.2</v>
      </c>
      <c r="AF22" s="7">
        <v>0.17</v>
      </c>
      <c r="AG22" s="7">
        <v>0.16</v>
      </c>
      <c r="AH22" s="7">
        <v>0.03</v>
      </c>
      <c r="AI22" s="7">
        <v>0.15</v>
      </c>
      <c r="AJ22" s="7">
        <v>0.24</v>
      </c>
      <c r="AK22" s="7">
        <v>0.18</v>
      </c>
      <c r="AL22" s="7">
        <v>0.15</v>
      </c>
      <c r="AM22" s="7">
        <v>0.18</v>
      </c>
      <c r="AN22" s="7">
        <v>0.14000000000000001</v>
      </c>
      <c r="AO22" s="7">
        <v>0.19</v>
      </c>
      <c r="AP22" s="7">
        <v>0.12</v>
      </c>
      <c r="AQ22" s="7">
        <v>0.15</v>
      </c>
      <c r="AR22" s="7">
        <v>0.2</v>
      </c>
      <c r="AS22" s="7">
        <v>0.22</v>
      </c>
      <c r="AT22" s="7">
        <v>0.15</v>
      </c>
      <c r="AU22" s="7">
        <v>0.22</v>
      </c>
      <c r="AV22" s="7">
        <v>0.15</v>
      </c>
      <c r="AW22" s="7">
        <v>0.2</v>
      </c>
      <c r="AX22" s="7">
        <v>0.16</v>
      </c>
      <c r="AY22" s="7">
        <v>0.15</v>
      </c>
      <c r="AZ22" s="7">
        <v>0.16</v>
      </c>
      <c r="BA22" s="7">
        <v>0.21</v>
      </c>
      <c r="BB22" s="7">
        <v>0.22</v>
      </c>
      <c r="BC22" s="7">
        <v>0.14000000000000001</v>
      </c>
      <c r="BD22" s="7">
        <v>0.15</v>
      </c>
      <c r="BE22" s="7">
        <v>0.12</v>
      </c>
      <c r="BF22" s="7">
        <v>0.18</v>
      </c>
      <c r="BG22" s="7">
        <v>0.14000000000000001</v>
      </c>
      <c r="BH22" s="7">
        <v>0.21</v>
      </c>
      <c r="BI22" s="7">
        <v>0.09</v>
      </c>
      <c r="BJ22" s="7">
        <v>0.16</v>
      </c>
      <c r="BK22" s="7">
        <v>0.16</v>
      </c>
      <c r="BL22" s="7">
        <v>0.17</v>
      </c>
      <c r="BM22" s="7">
        <v>0.08</v>
      </c>
      <c r="BN22" s="7">
        <v>0.14000000000000001</v>
      </c>
      <c r="BO22" s="7">
        <v>0.2</v>
      </c>
      <c r="BP22" s="7">
        <v>0.21</v>
      </c>
      <c r="BQ22" s="7">
        <v>0.11</v>
      </c>
      <c r="BR22" s="7">
        <v>0.11</v>
      </c>
      <c r="BS22" s="7">
        <v>0.1</v>
      </c>
      <c r="BT22" s="7">
        <v>0.14000000000000001</v>
      </c>
      <c r="BU22" s="7">
        <v>0.1</v>
      </c>
      <c r="BV22" s="7">
        <v>0.13</v>
      </c>
      <c r="BW22" s="7">
        <v>0.09</v>
      </c>
      <c r="BX22" s="7">
        <v>0.19</v>
      </c>
      <c r="BY22" s="7">
        <v>0.19</v>
      </c>
      <c r="BZ22" s="7">
        <v>0.2</v>
      </c>
    </row>
    <row r="23" spans="1:78" x14ac:dyDescent="0.25">
      <c r="A23" t="s">
        <v>40</v>
      </c>
      <c r="B23">
        <v>62</v>
      </c>
      <c r="C23">
        <v>52</v>
      </c>
      <c r="D23">
        <v>7</v>
      </c>
      <c r="E23">
        <v>4</v>
      </c>
      <c r="F23">
        <v>10</v>
      </c>
      <c r="G23">
        <v>32</v>
      </c>
      <c r="H23">
        <v>21</v>
      </c>
      <c r="I23">
        <v>9</v>
      </c>
      <c r="J23">
        <v>20</v>
      </c>
      <c r="K23">
        <v>16</v>
      </c>
      <c r="L23">
        <v>17</v>
      </c>
      <c r="M23">
        <v>15</v>
      </c>
      <c r="N23">
        <v>16</v>
      </c>
      <c r="O23">
        <v>27</v>
      </c>
      <c r="P23">
        <v>4</v>
      </c>
      <c r="Q23">
        <v>9</v>
      </c>
      <c r="R23">
        <v>53</v>
      </c>
      <c r="S23">
        <v>42</v>
      </c>
      <c r="T23">
        <v>7</v>
      </c>
      <c r="U23">
        <v>14</v>
      </c>
      <c r="V23">
        <v>34</v>
      </c>
      <c r="W23">
        <v>5</v>
      </c>
      <c r="X23">
        <v>12</v>
      </c>
      <c r="Y23">
        <v>3</v>
      </c>
      <c r="Z23">
        <v>59</v>
      </c>
      <c r="AA23">
        <v>62</v>
      </c>
      <c r="AB23">
        <v>59</v>
      </c>
      <c r="AC23">
        <v>5</v>
      </c>
      <c r="AD23">
        <v>43</v>
      </c>
      <c r="AE23">
        <v>4</v>
      </c>
      <c r="AF23">
        <v>41</v>
      </c>
      <c r="AG23">
        <v>5</v>
      </c>
      <c r="AH23">
        <v>2</v>
      </c>
      <c r="AI23">
        <v>42</v>
      </c>
      <c r="AJ23">
        <v>4</v>
      </c>
      <c r="AK23">
        <v>4</v>
      </c>
      <c r="AL23">
        <v>23</v>
      </c>
      <c r="AM23">
        <v>28</v>
      </c>
      <c r="AN23">
        <v>0</v>
      </c>
      <c r="AO23">
        <v>3</v>
      </c>
      <c r="AP23">
        <v>12</v>
      </c>
      <c r="AQ23">
        <v>4</v>
      </c>
      <c r="AR23">
        <v>7</v>
      </c>
      <c r="AS23">
        <v>2</v>
      </c>
      <c r="AT23">
        <v>1</v>
      </c>
      <c r="AU23">
        <v>17</v>
      </c>
      <c r="AV23">
        <v>3</v>
      </c>
      <c r="AW23">
        <v>1</v>
      </c>
      <c r="AX23">
        <v>6</v>
      </c>
      <c r="AY23">
        <v>0</v>
      </c>
      <c r="AZ23">
        <v>2</v>
      </c>
      <c r="BA23">
        <v>3</v>
      </c>
      <c r="BB23">
        <v>0</v>
      </c>
      <c r="BC23">
        <v>4</v>
      </c>
      <c r="BD23">
        <v>1</v>
      </c>
      <c r="BE23">
        <v>4</v>
      </c>
      <c r="BF23">
        <v>58</v>
      </c>
      <c r="BG23">
        <v>23</v>
      </c>
      <c r="BH23">
        <v>39</v>
      </c>
      <c r="BI23">
        <v>11</v>
      </c>
      <c r="BJ23">
        <v>3</v>
      </c>
      <c r="BK23">
        <v>5</v>
      </c>
      <c r="BL23">
        <v>3</v>
      </c>
      <c r="BM23">
        <v>3</v>
      </c>
      <c r="BN23">
        <v>13</v>
      </c>
      <c r="BO23">
        <v>18</v>
      </c>
      <c r="BP23">
        <v>28</v>
      </c>
      <c r="BQ23">
        <v>6</v>
      </c>
      <c r="BR23">
        <v>7</v>
      </c>
      <c r="BS23">
        <v>8</v>
      </c>
      <c r="BT23">
        <v>2</v>
      </c>
      <c r="BU23">
        <v>3</v>
      </c>
      <c r="BV23">
        <v>2</v>
      </c>
      <c r="BW23">
        <v>4</v>
      </c>
      <c r="BX23">
        <v>42</v>
      </c>
      <c r="BY23">
        <v>42</v>
      </c>
      <c r="BZ23">
        <v>40</v>
      </c>
    </row>
    <row r="24" spans="1:78" x14ac:dyDescent="0.25">
      <c r="B24" s="7">
        <v>0.01</v>
      </c>
      <c r="C24" s="7">
        <v>0.01</v>
      </c>
      <c r="D24" s="7">
        <v>0.01</v>
      </c>
      <c r="E24" s="7">
        <v>0.01</v>
      </c>
      <c r="F24" s="7">
        <v>0.01</v>
      </c>
      <c r="G24" s="7">
        <v>0.01</v>
      </c>
      <c r="H24" s="7">
        <v>0.01</v>
      </c>
      <c r="I24" s="7">
        <v>0.01</v>
      </c>
      <c r="J24" s="7">
        <v>0.01</v>
      </c>
      <c r="K24" s="7">
        <v>0.01</v>
      </c>
      <c r="L24" s="7">
        <v>0.01</v>
      </c>
      <c r="M24" s="7">
        <v>0.01</v>
      </c>
      <c r="N24">
        <v>0</v>
      </c>
      <c r="O24" s="7">
        <v>0.04</v>
      </c>
      <c r="P24" s="7">
        <v>0.02</v>
      </c>
      <c r="Q24" s="7">
        <v>0.01</v>
      </c>
      <c r="R24" s="7">
        <v>0.01</v>
      </c>
      <c r="S24" s="7">
        <v>0.01</v>
      </c>
      <c r="T24" s="7">
        <v>0.01</v>
      </c>
      <c r="U24" s="7">
        <v>0.01</v>
      </c>
      <c r="V24" s="7">
        <v>0.01</v>
      </c>
      <c r="W24" s="7">
        <v>0.01</v>
      </c>
      <c r="X24" s="7">
        <v>0.01</v>
      </c>
      <c r="Y24">
        <v>0</v>
      </c>
      <c r="Z24" s="7">
        <v>0.01</v>
      </c>
      <c r="AA24" s="7">
        <v>0.01</v>
      </c>
      <c r="AB24" s="7">
        <v>0.01</v>
      </c>
      <c r="AC24" s="7">
        <v>0.01</v>
      </c>
      <c r="AD24" s="7">
        <v>0.01</v>
      </c>
      <c r="AE24" s="7">
        <v>0.01</v>
      </c>
      <c r="AF24" s="7">
        <v>0.01</v>
      </c>
      <c r="AG24" s="7">
        <v>0.01</v>
      </c>
      <c r="AH24" s="7">
        <v>0.04</v>
      </c>
      <c r="AI24" s="7">
        <v>0.01</v>
      </c>
      <c r="AJ24" s="7">
        <v>0.01</v>
      </c>
      <c r="AK24">
        <v>0</v>
      </c>
      <c r="AL24" s="7">
        <v>0.01</v>
      </c>
      <c r="AM24" s="7">
        <v>0.01</v>
      </c>
      <c r="AN24" t="s">
        <v>108</v>
      </c>
      <c r="AO24">
        <v>0</v>
      </c>
      <c r="AP24" s="7">
        <v>0.02</v>
      </c>
      <c r="AQ24" s="7">
        <v>0.01</v>
      </c>
      <c r="AR24" s="7">
        <v>0.01</v>
      </c>
      <c r="AS24">
        <v>0</v>
      </c>
      <c r="AT24">
        <v>0</v>
      </c>
      <c r="AU24" s="7">
        <v>0.05</v>
      </c>
      <c r="AV24" s="7">
        <v>0.01</v>
      </c>
      <c r="AW24" s="7">
        <v>0.01</v>
      </c>
      <c r="AX24" s="7">
        <v>0.01</v>
      </c>
      <c r="AY24" t="s">
        <v>108</v>
      </c>
      <c r="AZ24">
        <v>0</v>
      </c>
      <c r="BA24" s="7">
        <v>0.01</v>
      </c>
      <c r="BB24">
        <v>0</v>
      </c>
      <c r="BC24" s="7">
        <v>0.01</v>
      </c>
      <c r="BD24" s="7">
        <v>0.03</v>
      </c>
      <c r="BE24">
        <v>0</v>
      </c>
      <c r="BF24" s="7">
        <v>0.01</v>
      </c>
      <c r="BG24" s="7">
        <v>0.01</v>
      </c>
      <c r="BH24" s="7">
        <v>0.01</v>
      </c>
      <c r="BI24" s="7">
        <v>0.01</v>
      </c>
      <c r="BJ24">
        <v>0</v>
      </c>
      <c r="BK24" s="7">
        <v>0.01</v>
      </c>
      <c r="BL24" s="7">
        <v>0.01</v>
      </c>
      <c r="BM24">
        <v>0</v>
      </c>
      <c r="BN24" s="7">
        <v>0.01</v>
      </c>
      <c r="BO24" s="7">
        <v>0.01</v>
      </c>
      <c r="BP24" s="7">
        <v>0.02</v>
      </c>
      <c r="BQ24" s="7">
        <v>0.01</v>
      </c>
      <c r="BR24">
        <v>0</v>
      </c>
      <c r="BS24" s="7">
        <v>0.01</v>
      </c>
      <c r="BT24" s="7">
        <v>0.01</v>
      </c>
      <c r="BU24">
        <v>0</v>
      </c>
      <c r="BV24" s="7">
        <v>0.01</v>
      </c>
      <c r="BW24" s="7">
        <v>0.01</v>
      </c>
      <c r="BX24" s="7">
        <v>0.01</v>
      </c>
      <c r="BY24" s="7">
        <v>0.01</v>
      </c>
      <c r="BZ24" s="7">
        <v>0.01</v>
      </c>
    </row>
    <row r="25" spans="1:78" x14ac:dyDescent="0.25">
      <c r="A25" t="s">
        <v>41</v>
      </c>
      <c r="B25">
        <v>1020</v>
      </c>
      <c r="C25">
        <v>849</v>
      </c>
      <c r="D25">
        <v>74</v>
      </c>
      <c r="E25">
        <v>98</v>
      </c>
      <c r="F25">
        <v>197</v>
      </c>
      <c r="G25">
        <v>463</v>
      </c>
      <c r="H25">
        <v>360</v>
      </c>
      <c r="I25">
        <v>168</v>
      </c>
      <c r="J25">
        <v>295</v>
      </c>
      <c r="K25">
        <v>207</v>
      </c>
      <c r="L25">
        <v>350</v>
      </c>
      <c r="M25">
        <v>341</v>
      </c>
      <c r="N25">
        <v>426</v>
      </c>
      <c r="O25">
        <v>173</v>
      </c>
      <c r="P25">
        <v>81</v>
      </c>
      <c r="Q25">
        <v>200</v>
      </c>
      <c r="R25">
        <v>820</v>
      </c>
      <c r="S25">
        <v>542</v>
      </c>
      <c r="T25">
        <v>227</v>
      </c>
      <c r="U25">
        <v>230</v>
      </c>
      <c r="V25">
        <v>611</v>
      </c>
      <c r="W25">
        <v>135</v>
      </c>
      <c r="X25">
        <v>256</v>
      </c>
      <c r="Y25">
        <v>131</v>
      </c>
      <c r="Z25">
        <v>889</v>
      </c>
      <c r="AA25">
        <v>1017</v>
      </c>
      <c r="AB25">
        <v>886</v>
      </c>
      <c r="AC25">
        <v>97</v>
      </c>
      <c r="AD25">
        <v>753</v>
      </c>
      <c r="AE25">
        <v>153</v>
      </c>
      <c r="AF25">
        <v>781</v>
      </c>
      <c r="AG25">
        <v>112</v>
      </c>
      <c r="AH25">
        <v>5</v>
      </c>
      <c r="AI25">
        <v>647</v>
      </c>
      <c r="AJ25">
        <v>116</v>
      </c>
      <c r="AK25">
        <v>225</v>
      </c>
      <c r="AL25">
        <v>278</v>
      </c>
      <c r="AM25">
        <v>506</v>
      </c>
      <c r="AN25">
        <v>6</v>
      </c>
      <c r="AO25">
        <v>229</v>
      </c>
      <c r="AP25">
        <v>84</v>
      </c>
      <c r="AQ25">
        <v>79</v>
      </c>
      <c r="AR25">
        <v>139</v>
      </c>
      <c r="AS25">
        <v>61</v>
      </c>
      <c r="AT25">
        <v>67</v>
      </c>
      <c r="AU25">
        <v>69</v>
      </c>
      <c r="AV25">
        <v>122</v>
      </c>
      <c r="AW25">
        <v>23</v>
      </c>
      <c r="AX25">
        <v>50</v>
      </c>
      <c r="AY25">
        <v>82</v>
      </c>
      <c r="AZ25">
        <v>58</v>
      </c>
      <c r="BA25">
        <v>73</v>
      </c>
      <c r="BB25">
        <v>56</v>
      </c>
      <c r="BC25">
        <v>52</v>
      </c>
      <c r="BD25">
        <v>5</v>
      </c>
      <c r="BE25">
        <v>108</v>
      </c>
      <c r="BF25">
        <v>913</v>
      </c>
      <c r="BG25">
        <v>414</v>
      </c>
      <c r="BH25">
        <v>607</v>
      </c>
      <c r="BI25">
        <v>121</v>
      </c>
      <c r="BJ25">
        <v>103</v>
      </c>
      <c r="BK25">
        <v>108</v>
      </c>
      <c r="BL25">
        <v>26</v>
      </c>
      <c r="BM25">
        <v>64</v>
      </c>
      <c r="BN25">
        <v>191</v>
      </c>
      <c r="BO25">
        <v>379</v>
      </c>
      <c r="BP25">
        <v>386</v>
      </c>
      <c r="BQ25">
        <v>94</v>
      </c>
      <c r="BR25">
        <v>140</v>
      </c>
      <c r="BS25">
        <v>142</v>
      </c>
      <c r="BT25">
        <v>68</v>
      </c>
      <c r="BU25">
        <v>50</v>
      </c>
      <c r="BV25">
        <v>30</v>
      </c>
      <c r="BW25">
        <v>68</v>
      </c>
      <c r="BX25">
        <v>700</v>
      </c>
      <c r="BY25">
        <v>691</v>
      </c>
      <c r="BZ25">
        <v>637</v>
      </c>
    </row>
    <row r="26" spans="1:78" x14ac:dyDescent="0.25">
      <c r="B26" s="7">
        <v>0.17</v>
      </c>
      <c r="C26" s="7">
        <v>0.17</v>
      </c>
      <c r="D26" s="7">
        <v>0.13</v>
      </c>
      <c r="E26" s="7">
        <v>0.28000000000000003</v>
      </c>
      <c r="F26" s="7">
        <v>0.17</v>
      </c>
      <c r="G26" s="7">
        <v>0.15</v>
      </c>
      <c r="H26" s="7">
        <v>0.21</v>
      </c>
      <c r="I26" s="7">
        <v>0.12</v>
      </c>
      <c r="J26" s="7">
        <v>0.16</v>
      </c>
      <c r="K26" s="7">
        <v>0.17</v>
      </c>
      <c r="L26" s="7">
        <v>0.25</v>
      </c>
      <c r="M26" s="7">
        <v>0.21</v>
      </c>
      <c r="N26" s="7">
        <v>0.12</v>
      </c>
      <c r="O26" s="7">
        <v>0.27</v>
      </c>
      <c r="P26" s="7">
        <v>0.41</v>
      </c>
      <c r="Q26" s="7">
        <v>0.21</v>
      </c>
      <c r="R26" s="7">
        <v>0.16</v>
      </c>
      <c r="S26" s="7">
        <v>0.15</v>
      </c>
      <c r="T26" s="7">
        <v>0.18</v>
      </c>
      <c r="U26" s="7">
        <v>0.24</v>
      </c>
      <c r="V26" s="7">
        <v>0.14000000000000001</v>
      </c>
      <c r="W26" s="7">
        <v>0.22</v>
      </c>
      <c r="X26" s="7">
        <v>0.28999999999999998</v>
      </c>
      <c r="Y26" s="7">
        <v>0.18</v>
      </c>
      <c r="Z26" s="7">
        <v>0.17</v>
      </c>
      <c r="AA26" s="7">
        <v>0.17</v>
      </c>
      <c r="AB26" s="7">
        <v>0.17</v>
      </c>
      <c r="AC26" s="7">
        <v>0.13</v>
      </c>
      <c r="AD26" s="7">
        <v>0.16</v>
      </c>
      <c r="AE26" s="7">
        <v>0.28999999999999998</v>
      </c>
      <c r="AF26" s="7">
        <v>0.17</v>
      </c>
      <c r="AG26" s="7">
        <v>0.12</v>
      </c>
      <c r="AH26" s="7">
        <v>0.13</v>
      </c>
      <c r="AI26" s="7">
        <v>0.15</v>
      </c>
      <c r="AJ26" s="7">
        <v>0.21</v>
      </c>
      <c r="AK26" s="7">
        <v>0.23</v>
      </c>
      <c r="AL26" s="7">
        <v>0.12</v>
      </c>
      <c r="AM26" s="7">
        <v>0.18</v>
      </c>
      <c r="AN26" s="7">
        <v>0.1</v>
      </c>
      <c r="AO26" s="7">
        <v>0.33</v>
      </c>
      <c r="AP26" s="7">
        <v>0.14000000000000001</v>
      </c>
      <c r="AQ26" s="7">
        <v>0.14000000000000001</v>
      </c>
      <c r="AR26" s="7">
        <v>0.25</v>
      </c>
      <c r="AS26" s="7">
        <v>0.19</v>
      </c>
      <c r="AT26" s="7">
        <v>0.12</v>
      </c>
      <c r="AU26" s="7">
        <v>0.2</v>
      </c>
      <c r="AV26" s="7">
        <v>0.25</v>
      </c>
      <c r="AW26" s="7">
        <v>0.16</v>
      </c>
      <c r="AX26" s="7">
        <v>0.12</v>
      </c>
      <c r="AY26" s="7">
        <v>0.15</v>
      </c>
      <c r="AZ26" s="7">
        <v>0.14000000000000001</v>
      </c>
      <c r="BA26" s="7">
        <v>0.25</v>
      </c>
      <c r="BB26" s="7">
        <v>0.13</v>
      </c>
      <c r="BC26" s="7">
        <v>0.17</v>
      </c>
      <c r="BD26" s="7">
        <v>0.19</v>
      </c>
      <c r="BE26" s="7">
        <v>0.12</v>
      </c>
      <c r="BF26" s="7">
        <v>0.18</v>
      </c>
      <c r="BG26" s="7">
        <v>0.13</v>
      </c>
      <c r="BH26" s="7">
        <v>0.23</v>
      </c>
      <c r="BI26" s="7">
        <v>0.09</v>
      </c>
      <c r="BJ26" s="7">
        <v>0.12</v>
      </c>
      <c r="BK26" s="7">
        <v>0.14000000000000001</v>
      </c>
      <c r="BL26" s="7">
        <v>0.13</v>
      </c>
      <c r="BM26" s="7">
        <v>7.0000000000000007E-2</v>
      </c>
      <c r="BN26" s="7">
        <v>0.11</v>
      </c>
      <c r="BO26" s="7">
        <v>0.18</v>
      </c>
      <c r="BP26" s="7">
        <v>0.31</v>
      </c>
      <c r="BQ26" s="7">
        <v>0.09</v>
      </c>
      <c r="BR26" s="7">
        <v>0.09</v>
      </c>
      <c r="BS26" s="7">
        <v>0.09</v>
      </c>
      <c r="BT26" s="7">
        <v>0.15</v>
      </c>
      <c r="BU26" s="7">
        <v>0.09</v>
      </c>
      <c r="BV26" s="7">
        <v>0.1</v>
      </c>
      <c r="BW26" s="7">
        <v>0.09</v>
      </c>
      <c r="BX26" s="7">
        <v>0.17</v>
      </c>
      <c r="BY26" s="7">
        <v>0.17</v>
      </c>
      <c r="BZ26" s="7">
        <v>0.18</v>
      </c>
    </row>
    <row r="27" spans="1:78" x14ac:dyDescent="0.25">
      <c r="A27" t="s">
        <v>193</v>
      </c>
      <c r="B27">
        <v>283.20699999999999</v>
      </c>
      <c r="C27">
        <v>283.86200000000002</v>
      </c>
      <c r="D27">
        <v>316.84100000000001</v>
      </c>
      <c r="E27">
        <v>198.226</v>
      </c>
      <c r="F27">
        <v>308.20100000000002</v>
      </c>
      <c r="G27">
        <v>287.77199999999999</v>
      </c>
      <c r="H27">
        <v>247.876</v>
      </c>
      <c r="I27">
        <v>260.78300000000002</v>
      </c>
      <c r="J27">
        <v>278.387</v>
      </c>
      <c r="K27">
        <v>300.88900000000001</v>
      </c>
      <c r="L27">
        <v>305.23899999999998</v>
      </c>
      <c r="M27">
        <v>293.16699999999997</v>
      </c>
      <c r="N27">
        <v>278.25900000000001</v>
      </c>
      <c r="O27">
        <v>287.38799999999998</v>
      </c>
      <c r="P27">
        <v>318.42500000000001</v>
      </c>
      <c r="Q27">
        <v>271.12900000000002</v>
      </c>
      <c r="R27">
        <v>285.113</v>
      </c>
      <c r="S27">
        <v>263.55500000000001</v>
      </c>
      <c r="T27">
        <v>289.52499999999998</v>
      </c>
      <c r="U27">
        <v>361.57499999999999</v>
      </c>
      <c r="V27">
        <v>284.786</v>
      </c>
      <c r="W27">
        <v>264.23599999999999</v>
      </c>
      <c r="X27">
        <v>288.00700000000001</v>
      </c>
      <c r="Y27">
        <v>258.38900000000001</v>
      </c>
      <c r="Z27">
        <v>286.274</v>
      </c>
      <c r="AA27">
        <v>280.28800000000001</v>
      </c>
      <c r="AB27">
        <v>283.00299999999999</v>
      </c>
      <c r="AC27">
        <v>270.64</v>
      </c>
      <c r="AD27">
        <v>275.59500000000003</v>
      </c>
      <c r="AE27">
        <v>350.21899999999999</v>
      </c>
      <c r="AF27">
        <v>288.57799999999997</v>
      </c>
      <c r="AG27">
        <v>265.55399999999997</v>
      </c>
      <c r="AH27">
        <v>245.001</v>
      </c>
      <c r="AI27">
        <v>261.95299999999997</v>
      </c>
      <c r="AJ27">
        <v>284.74400000000003</v>
      </c>
      <c r="AK27">
        <v>389.90300000000002</v>
      </c>
      <c r="AL27">
        <v>257.36799999999999</v>
      </c>
      <c r="AM27">
        <v>306.08499999999998</v>
      </c>
      <c r="AN27">
        <v>291.19099999999997</v>
      </c>
      <c r="AO27">
        <v>292.60399999999998</v>
      </c>
      <c r="AP27">
        <v>304.97000000000003</v>
      </c>
      <c r="AQ27">
        <v>266.40300000000002</v>
      </c>
      <c r="AR27">
        <v>342.48899999999998</v>
      </c>
      <c r="AS27">
        <v>246.358</v>
      </c>
      <c r="AT27">
        <v>289.88099999999997</v>
      </c>
      <c r="AU27">
        <v>254.68899999999999</v>
      </c>
      <c r="AV27">
        <v>353.98599999999999</v>
      </c>
      <c r="AW27">
        <v>322.76900000000001</v>
      </c>
      <c r="AX27">
        <v>313.57900000000001</v>
      </c>
      <c r="AY27">
        <v>257.87099999999998</v>
      </c>
      <c r="AZ27">
        <v>240.68600000000001</v>
      </c>
      <c r="BA27">
        <v>226.375</v>
      </c>
      <c r="BB27">
        <v>241.14599999999999</v>
      </c>
      <c r="BC27">
        <v>277.93099999999998</v>
      </c>
      <c r="BD27">
        <v>300.36</v>
      </c>
      <c r="BE27">
        <v>248.66300000000001</v>
      </c>
      <c r="BF27">
        <v>290.55799999999999</v>
      </c>
      <c r="BG27">
        <v>260.96499999999997</v>
      </c>
      <c r="BH27">
        <v>319.28199999999998</v>
      </c>
      <c r="BI27">
        <v>235.988</v>
      </c>
      <c r="BJ27">
        <v>279.81400000000002</v>
      </c>
      <c r="BK27">
        <v>287.22000000000003</v>
      </c>
      <c r="BL27">
        <v>264.887</v>
      </c>
      <c r="BM27">
        <v>218.38300000000001</v>
      </c>
      <c r="BN27">
        <v>268.82400000000001</v>
      </c>
      <c r="BO27">
        <v>314.88900000000001</v>
      </c>
      <c r="BP27">
        <v>325.077</v>
      </c>
      <c r="BQ27">
        <v>237.41399999999999</v>
      </c>
      <c r="BR27">
        <v>244.178</v>
      </c>
      <c r="BS27">
        <v>239.76499999999999</v>
      </c>
      <c r="BT27">
        <v>264.18700000000001</v>
      </c>
      <c r="BU27">
        <v>234.49199999999999</v>
      </c>
      <c r="BV27">
        <v>254.21799999999999</v>
      </c>
      <c r="BW27">
        <v>233.49100000000001</v>
      </c>
      <c r="BX27">
        <v>286.05900000000003</v>
      </c>
      <c r="BY27">
        <v>273.38099999999997</v>
      </c>
      <c r="BZ27">
        <v>282.29399999999998</v>
      </c>
    </row>
    <row r="28" spans="1:78" x14ac:dyDescent="0.25">
      <c r="A28" t="s">
        <v>194</v>
      </c>
      <c r="B28">
        <v>349.666</v>
      </c>
      <c r="C28">
        <v>348.96100000000001</v>
      </c>
      <c r="D28">
        <v>407.63600000000002</v>
      </c>
      <c r="E28">
        <v>167.809</v>
      </c>
      <c r="F28">
        <v>401.66199999999998</v>
      </c>
      <c r="G28">
        <v>342.06299999999999</v>
      </c>
      <c r="H28">
        <v>309.79700000000003</v>
      </c>
      <c r="I28">
        <v>294.49099999999999</v>
      </c>
      <c r="J28">
        <v>407.95100000000002</v>
      </c>
      <c r="K28">
        <v>345.81599999999997</v>
      </c>
      <c r="L28">
        <v>313.221</v>
      </c>
      <c r="M28">
        <v>339.41199999999998</v>
      </c>
      <c r="N28">
        <v>362.49400000000003</v>
      </c>
      <c r="O28">
        <v>254.66800000000001</v>
      </c>
      <c r="P28">
        <v>352.298</v>
      </c>
      <c r="Q28">
        <v>257.69099999999997</v>
      </c>
      <c r="R28">
        <v>362.04599999999999</v>
      </c>
      <c r="S28">
        <v>331.32799999999997</v>
      </c>
      <c r="T28">
        <v>306.46600000000001</v>
      </c>
      <c r="U28">
        <v>467.18</v>
      </c>
      <c r="V28">
        <v>361.44200000000001</v>
      </c>
      <c r="W28">
        <v>315.91000000000003</v>
      </c>
      <c r="X28">
        <v>263.19</v>
      </c>
      <c r="Y28">
        <v>373.09</v>
      </c>
      <c r="Z28">
        <v>346.59500000000003</v>
      </c>
      <c r="AA28">
        <v>329.47899999999998</v>
      </c>
      <c r="AB28">
        <v>323.61900000000003</v>
      </c>
      <c r="AC28">
        <v>360.459</v>
      </c>
      <c r="AD28">
        <v>322.221</v>
      </c>
      <c r="AE28">
        <v>345.77800000000002</v>
      </c>
      <c r="AF28">
        <v>327.577</v>
      </c>
      <c r="AG28">
        <v>458.92700000000002</v>
      </c>
      <c r="AH28">
        <v>201.88900000000001</v>
      </c>
      <c r="AI28">
        <v>337.77100000000002</v>
      </c>
      <c r="AJ28">
        <v>271.45800000000003</v>
      </c>
      <c r="AK28">
        <v>426.11500000000001</v>
      </c>
      <c r="AL28">
        <v>314.62299999999999</v>
      </c>
      <c r="AM28">
        <v>392.76</v>
      </c>
      <c r="AN28">
        <v>257.02</v>
      </c>
      <c r="AO28">
        <v>272.14400000000001</v>
      </c>
      <c r="AP28">
        <v>409.029</v>
      </c>
      <c r="AQ28">
        <v>255.79</v>
      </c>
      <c r="AR28">
        <v>371.21300000000002</v>
      </c>
      <c r="AS28">
        <v>247.41800000000001</v>
      </c>
      <c r="AT28">
        <v>309.43299999999999</v>
      </c>
      <c r="AU28">
        <v>204.71199999999999</v>
      </c>
      <c r="AV28">
        <v>652.79100000000005</v>
      </c>
      <c r="AW28">
        <v>267.88099999999997</v>
      </c>
      <c r="AX28">
        <v>443.58800000000002</v>
      </c>
      <c r="AY28">
        <v>215.98599999999999</v>
      </c>
      <c r="AZ28">
        <v>262.26799999999997</v>
      </c>
      <c r="BA28">
        <v>190.27</v>
      </c>
      <c r="BB28">
        <v>339.12599999999998</v>
      </c>
      <c r="BC28">
        <v>234.80099999999999</v>
      </c>
      <c r="BD28">
        <v>349.33100000000002</v>
      </c>
      <c r="BE28">
        <v>234.309</v>
      </c>
      <c r="BF28">
        <v>369.209</v>
      </c>
      <c r="BG28">
        <v>325.25799999999998</v>
      </c>
      <c r="BH28">
        <v>383.36500000000001</v>
      </c>
      <c r="BI28">
        <v>254.566</v>
      </c>
      <c r="BJ28">
        <v>292.334</v>
      </c>
      <c r="BK28">
        <v>478.10399999999998</v>
      </c>
      <c r="BL28">
        <v>240.64099999999999</v>
      </c>
      <c r="BM28">
        <v>190.381</v>
      </c>
      <c r="BN28">
        <v>280.91899999999998</v>
      </c>
      <c r="BO28">
        <v>465.15199999999999</v>
      </c>
      <c r="BP28">
        <v>317.56799999999998</v>
      </c>
      <c r="BQ28">
        <v>223.238</v>
      </c>
      <c r="BR28">
        <v>246.785</v>
      </c>
      <c r="BS28">
        <v>239.31700000000001</v>
      </c>
      <c r="BT28">
        <v>232.08199999999999</v>
      </c>
      <c r="BU28">
        <v>228.41800000000001</v>
      </c>
      <c r="BV28">
        <v>227.881</v>
      </c>
      <c r="BW28">
        <v>226.86699999999999</v>
      </c>
      <c r="BX28">
        <v>364.697</v>
      </c>
      <c r="BY28">
        <v>299.81200000000001</v>
      </c>
      <c r="BZ28">
        <v>323.697</v>
      </c>
    </row>
    <row r="29" spans="1:78" x14ac:dyDescent="0.25">
      <c r="A29" t="s">
        <v>195</v>
      </c>
      <c r="B29">
        <v>33.17</v>
      </c>
      <c r="C29">
        <v>38.414999999999999</v>
      </c>
      <c r="D29">
        <v>491.61799999999999</v>
      </c>
      <c r="E29">
        <v>158.20099999999999</v>
      </c>
      <c r="F29">
        <v>198.197</v>
      </c>
      <c r="G29">
        <v>64.501999999999995</v>
      </c>
      <c r="H29">
        <v>90.712999999999994</v>
      </c>
      <c r="I29">
        <v>102.149</v>
      </c>
      <c r="J29">
        <v>158.953</v>
      </c>
      <c r="K29">
        <v>162.70500000000001</v>
      </c>
      <c r="L29">
        <v>92.992999999999995</v>
      </c>
      <c r="M29">
        <v>99.311000000000007</v>
      </c>
      <c r="N29">
        <v>60.359000000000002</v>
      </c>
      <c r="O29">
        <v>229.172</v>
      </c>
      <c r="P29">
        <v>1880.518</v>
      </c>
      <c r="Q29">
        <v>106.248</v>
      </c>
      <c r="R29">
        <v>42.822000000000003</v>
      </c>
      <c r="S29">
        <v>49.183999999999997</v>
      </c>
      <c r="T29">
        <v>118.438</v>
      </c>
      <c r="U29">
        <v>353.73899999999998</v>
      </c>
      <c r="V29">
        <v>45.741999999999997</v>
      </c>
      <c r="W29">
        <v>261.25400000000002</v>
      </c>
      <c r="X29">
        <v>162.60400000000001</v>
      </c>
      <c r="Y29">
        <v>322.95999999999998</v>
      </c>
      <c r="Z29">
        <v>36.905999999999999</v>
      </c>
      <c r="AA29">
        <v>29.539000000000001</v>
      </c>
      <c r="AB29">
        <v>32.283999999999999</v>
      </c>
      <c r="AC29">
        <v>277.03800000000001</v>
      </c>
      <c r="AD29">
        <v>35.183</v>
      </c>
      <c r="AE29">
        <v>498.17700000000002</v>
      </c>
      <c r="AF29">
        <v>36.585999999999999</v>
      </c>
      <c r="AG29">
        <v>353.37900000000002</v>
      </c>
      <c r="AH29">
        <v>1405.4860000000001</v>
      </c>
      <c r="AI29">
        <v>41.837000000000003</v>
      </c>
      <c r="AJ29">
        <v>241.60599999999999</v>
      </c>
      <c r="AK29">
        <v>300.61900000000003</v>
      </c>
      <c r="AL29">
        <v>62.610999999999997</v>
      </c>
      <c r="AM29">
        <v>89.738</v>
      </c>
      <c r="AN29">
        <v>1611.202</v>
      </c>
      <c r="AO29">
        <v>219.76900000000001</v>
      </c>
      <c r="AP29">
        <v>427.88900000000001</v>
      </c>
      <c r="AQ29">
        <v>174.94200000000001</v>
      </c>
      <c r="AR29">
        <v>546.822</v>
      </c>
      <c r="AS29">
        <v>334.512</v>
      </c>
      <c r="AT29">
        <v>249.99700000000001</v>
      </c>
      <c r="AU29">
        <v>236.76300000000001</v>
      </c>
      <c r="AV29">
        <v>1511.1220000000001</v>
      </c>
      <c r="AW29">
        <v>956.80499999999995</v>
      </c>
      <c r="AX29">
        <v>759.73</v>
      </c>
      <c r="AY29">
        <v>126.081</v>
      </c>
      <c r="AZ29">
        <v>251.03800000000001</v>
      </c>
      <c r="BA29">
        <v>235.083</v>
      </c>
      <c r="BB29">
        <v>402.12</v>
      </c>
      <c r="BC29">
        <v>261.28699999999998</v>
      </c>
      <c r="BD29">
        <v>8135.4650000000001</v>
      </c>
      <c r="BE29">
        <v>86.051000000000002</v>
      </c>
      <c r="BF29">
        <v>44.722999999999999</v>
      </c>
      <c r="BG29">
        <v>47.04</v>
      </c>
      <c r="BH29">
        <v>102.27500000000001</v>
      </c>
      <c r="BI29">
        <v>70.286000000000001</v>
      </c>
      <c r="BJ29">
        <v>147.09</v>
      </c>
      <c r="BK29">
        <v>420.19</v>
      </c>
      <c r="BL29">
        <v>442.04700000000003</v>
      </c>
      <c r="BM29">
        <v>54.34</v>
      </c>
      <c r="BN29">
        <v>67.622</v>
      </c>
      <c r="BO29">
        <v>168.51</v>
      </c>
      <c r="BP29">
        <v>177.55199999999999</v>
      </c>
      <c r="BQ29">
        <v>67.436000000000007</v>
      </c>
      <c r="BR29">
        <v>53.377000000000002</v>
      </c>
      <c r="BS29">
        <v>51.643999999999998</v>
      </c>
      <c r="BT29">
        <v>176.59700000000001</v>
      </c>
      <c r="BU29">
        <v>133.09800000000001</v>
      </c>
      <c r="BV29">
        <v>231.82900000000001</v>
      </c>
      <c r="BW29">
        <v>92.736000000000004</v>
      </c>
      <c r="BX29">
        <v>55.72</v>
      </c>
      <c r="BY29">
        <v>37.158999999999999</v>
      </c>
      <c r="BZ29">
        <v>50.938000000000002</v>
      </c>
    </row>
  </sheetData>
  <pageMargins left="0.7" right="0.7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247</v>
      </c>
    </row>
    <row r="2" spans="1:78" x14ac:dyDescent="0.25">
      <c r="A2" t="s">
        <v>169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5213</v>
      </c>
      <c r="C8">
        <v>4485</v>
      </c>
      <c r="D8">
        <v>420</v>
      </c>
      <c r="E8">
        <v>308</v>
      </c>
      <c r="F8">
        <v>1020</v>
      </c>
      <c r="G8">
        <v>2378</v>
      </c>
      <c r="H8">
        <v>1815</v>
      </c>
      <c r="I8">
        <v>1021</v>
      </c>
      <c r="J8">
        <v>1386</v>
      </c>
      <c r="K8">
        <v>999</v>
      </c>
      <c r="L8">
        <v>1807</v>
      </c>
      <c r="M8">
        <v>1773</v>
      </c>
      <c r="N8">
        <v>2658</v>
      </c>
      <c r="O8">
        <v>589</v>
      </c>
      <c r="P8">
        <v>193</v>
      </c>
      <c r="Q8">
        <v>979</v>
      </c>
      <c r="R8">
        <v>4234</v>
      </c>
      <c r="S8">
        <v>3083</v>
      </c>
      <c r="T8">
        <v>1009</v>
      </c>
      <c r="U8">
        <v>1037</v>
      </c>
      <c r="V8">
        <v>3585</v>
      </c>
      <c r="W8">
        <v>577</v>
      </c>
      <c r="X8">
        <v>983</v>
      </c>
      <c r="Y8">
        <v>0</v>
      </c>
      <c r="Z8">
        <v>5213</v>
      </c>
      <c r="AA8">
        <v>5196</v>
      </c>
      <c r="AB8">
        <v>5196</v>
      </c>
      <c r="AC8">
        <v>422</v>
      </c>
      <c r="AD8">
        <v>4263</v>
      </c>
      <c r="AE8">
        <v>464</v>
      </c>
      <c r="AF8">
        <v>4108</v>
      </c>
      <c r="AG8">
        <v>780</v>
      </c>
      <c r="AH8">
        <v>37</v>
      </c>
      <c r="AI8">
        <v>3669</v>
      </c>
      <c r="AJ8">
        <v>520</v>
      </c>
      <c r="AK8">
        <v>940</v>
      </c>
      <c r="AL8">
        <v>2017</v>
      </c>
      <c r="AM8">
        <v>2457</v>
      </c>
      <c r="AN8">
        <v>57</v>
      </c>
      <c r="AO8">
        <v>660</v>
      </c>
      <c r="AP8">
        <v>491</v>
      </c>
      <c r="AQ8">
        <v>477</v>
      </c>
      <c r="AR8">
        <v>426</v>
      </c>
      <c r="AS8">
        <v>293</v>
      </c>
      <c r="AT8">
        <v>493</v>
      </c>
      <c r="AU8">
        <v>339</v>
      </c>
      <c r="AV8">
        <v>491</v>
      </c>
      <c r="AW8">
        <v>88</v>
      </c>
      <c r="AX8">
        <v>325</v>
      </c>
      <c r="AY8">
        <v>505</v>
      </c>
      <c r="AZ8">
        <v>357</v>
      </c>
      <c r="BA8">
        <v>260</v>
      </c>
      <c r="BB8">
        <v>357</v>
      </c>
      <c r="BC8">
        <v>290</v>
      </c>
      <c r="BD8">
        <v>21</v>
      </c>
      <c r="BE8">
        <v>771</v>
      </c>
      <c r="BF8">
        <v>4442</v>
      </c>
      <c r="BG8">
        <v>2897</v>
      </c>
      <c r="BH8">
        <v>2316</v>
      </c>
      <c r="BI8">
        <v>1062</v>
      </c>
      <c r="BJ8">
        <v>773</v>
      </c>
      <c r="BK8">
        <v>731</v>
      </c>
      <c r="BL8">
        <v>176</v>
      </c>
      <c r="BM8">
        <v>711</v>
      </c>
      <c r="BN8">
        <v>1442</v>
      </c>
      <c r="BO8">
        <v>1915</v>
      </c>
      <c r="BP8">
        <v>1145</v>
      </c>
      <c r="BQ8">
        <v>858</v>
      </c>
      <c r="BR8">
        <v>1299</v>
      </c>
      <c r="BS8">
        <v>1268</v>
      </c>
      <c r="BT8">
        <v>412</v>
      </c>
      <c r="BU8">
        <v>442</v>
      </c>
      <c r="BV8">
        <v>270</v>
      </c>
      <c r="BW8">
        <v>632</v>
      </c>
      <c r="BX8">
        <v>3559</v>
      </c>
      <c r="BY8">
        <v>3564</v>
      </c>
      <c r="BZ8">
        <v>3160</v>
      </c>
    </row>
    <row r="9" spans="1:78" x14ac:dyDescent="0.25">
      <c r="A9" t="s">
        <v>103</v>
      </c>
      <c r="B9">
        <v>5270</v>
      </c>
      <c r="C9">
        <v>4529</v>
      </c>
      <c r="D9">
        <v>450</v>
      </c>
      <c r="E9">
        <v>291</v>
      </c>
      <c r="F9">
        <v>1035</v>
      </c>
      <c r="G9">
        <v>2777</v>
      </c>
      <c r="H9">
        <v>1459</v>
      </c>
      <c r="I9">
        <v>1273</v>
      </c>
      <c r="J9">
        <v>1700</v>
      </c>
      <c r="K9">
        <v>1074</v>
      </c>
      <c r="L9">
        <v>1224</v>
      </c>
      <c r="M9">
        <v>1399</v>
      </c>
      <c r="N9">
        <v>3120</v>
      </c>
      <c r="O9">
        <v>578</v>
      </c>
      <c r="P9">
        <v>174</v>
      </c>
      <c r="Q9">
        <v>799</v>
      </c>
      <c r="R9">
        <v>4472</v>
      </c>
      <c r="S9">
        <v>3306</v>
      </c>
      <c r="T9">
        <v>1043</v>
      </c>
      <c r="U9">
        <v>845</v>
      </c>
      <c r="V9">
        <v>3963</v>
      </c>
      <c r="W9">
        <v>514</v>
      </c>
      <c r="X9">
        <v>730</v>
      </c>
      <c r="Y9">
        <v>0</v>
      </c>
      <c r="Z9">
        <v>5270</v>
      </c>
      <c r="AA9">
        <v>5254</v>
      </c>
      <c r="AB9">
        <v>5254</v>
      </c>
      <c r="AC9">
        <v>456</v>
      </c>
      <c r="AD9">
        <v>4300</v>
      </c>
      <c r="AE9">
        <v>451</v>
      </c>
      <c r="AF9">
        <v>4122</v>
      </c>
      <c r="AG9">
        <v>829</v>
      </c>
      <c r="AH9">
        <v>39</v>
      </c>
      <c r="AI9">
        <v>3883</v>
      </c>
      <c r="AJ9">
        <v>470</v>
      </c>
      <c r="AK9">
        <v>849</v>
      </c>
      <c r="AL9">
        <v>2109</v>
      </c>
      <c r="AM9">
        <v>2454</v>
      </c>
      <c r="AN9">
        <v>59</v>
      </c>
      <c r="AO9">
        <v>627</v>
      </c>
      <c r="AP9">
        <v>512</v>
      </c>
      <c r="AQ9">
        <v>496</v>
      </c>
      <c r="AR9">
        <v>474</v>
      </c>
      <c r="AS9">
        <v>284</v>
      </c>
      <c r="AT9">
        <v>497</v>
      </c>
      <c r="AU9">
        <v>328</v>
      </c>
      <c r="AV9">
        <v>474</v>
      </c>
      <c r="AW9">
        <v>100</v>
      </c>
      <c r="AX9">
        <v>344</v>
      </c>
      <c r="AY9">
        <v>492</v>
      </c>
      <c r="AZ9">
        <v>364</v>
      </c>
      <c r="BA9">
        <v>255</v>
      </c>
      <c r="BB9">
        <v>348</v>
      </c>
      <c r="BC9">
        <v>281</v>
      </c>
      <c r="BD9">
        <v>22</v>
      </c>
      <c r="BE9">
        <v>809</v>
      </c>
      <c r="BF9">
        <v>4461</v>
      </c>
      <c r="BG9">
        <v>3006</v>
      </c>
      <c r="BH9">
        <v>2264</v>
      </c>
      <c r="BI9">
        <v>1196</v>
      </c>
      <c r="BJ9">
        <v>791</v>
      </c>
      <c r="BK9">
        <v>693</v>
      </c>
      <c r="BL9">
        <v>173</v>
      </c>
      <c r="BM9">
        <v>785</v>
      </c>
      <c r="BN9">
        <v>1510</v>
      </c>
      <c r="BO9">
        <v>1896</v>
      </c>
      <c r="BP9">
        <v>1080</v>
      </c>
      <c r="BQ9">
        <v>918</v>
      </c>
      <c r="BR9">
        <v>1417</v>
      </c>
      <c r="BS9">
        <v>1385</v>
      </c>
      <c r="BT9">
        <v>413</v>
      </c>
      <c r="BU9">
        <v>483</v>
      </c>
      <c r="BV9">
        <v>271</v>
      </c>
      <c r="BW9">
        <v>692</v>
      </c>
      <c r="BX9">
        <v>3522</v>
      </c>
      <c r="BY9">
        <v>3537</v>
      </c>
      <c r="BZ9">
        <v>3105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780</v>
      </c>
      <c r="C11">
        <v>689</v>
      </c>
      <c r="D11">
        <v>60</v>
      </c>
      <c r="E11">
        <v>31</v>
      </c>
      <c r="F11">
        <v>186</v>
      </c>
      <c r="G11">
        <v>435</v>
      </c>
      <c r="H11">
        <v>159</v>
      </c>
      <c r="I11">
        <v>231</v>
      </c>
      <c r="J11">
        <v>260</v>
      </c>
      <c r="K11">
        <v>145</v>
      </c>
      <c r="L11">
        <v>145</v>
      </c>
      <c r="M11">
        <v>156</v>
      </c>
      <c r="N11">
        <v>534</v>
      </c>
      <c r="O11">
        <v>72</v>
      </c>
      <c r="P11">
        <v>17</v>
      </c>
      <c r="Q11">
        <v>84</v>
      </c>
      <c r="R11">
        <v>696</v>
      </c>
      <c r="S11">
        <v>501</v>
      </c>
      <c r="T11">
        <v>168</v>
      </c>
      <c r="U11">
        <v>107</v>
      </c>
      <c r="V11">
        <v>677</v>
      </c>
      <c r="W11">
        <v>51</v>
      </c>
      <c r="X11">
        <v>42</v>
      </c>
      <c r="Y11">
        <v>0</v>
      </c>
      <c r="Z11">
        <v>780</v>
      </c>
      <c r="AA11">
        <v>779</v>
      </c>
      <c r="AB11">
        <v>779</v>
      </c>
      <c r="AC11">
        <v>76</v>
      </c>
      <c r="AD11">
        <v>635</v>
      </c>
      <c r="AE11">
        <v>65</v>
      </c>
      <c r="AF11">
        <v>373</v>
      </c>
      <c r="AG11">
        <v>350</v>
      </c>
      <c r="AH11">
        <v>11</v>
      </c>
      <c r="AI11">
        <v>616</v>
      </c>
      <c r="AJ11">
        <v>27</v>
      </c>
      <c r="AK11">
        <v>126</v>
      </c>
      <c r="AL11">
        <v>438</v>
      </c>
      <c r="AM11">
        <v>260</v>
      </c>
      <c r="AN11">
        <v>7</v>
      </c>
      <c r="AO11">
        <v>75</v>
      </c>
      <c r="AP11">
        <v>73</v>
      </c>
      <c r="AQ11">
        <v>82</v>
      </c>
      <c r="AR11">
        <v>31</v>
      </c>
      <c r="AS11">
        <v>33</v>
      </c>
      <c r="AT11">
        <v>90</v>
      </c>
      <c r="AU11">
        <v>64</v>
      </c>
      <c r="AV11">
        <v>64</v>
      </c>
      <c r="AW11">
        <v>13</v>
      </c>
      <c r="AX11">
        <v>45</v>
      </c>
      <c r="AY11">
        <v>87</v>
      </c>
      <c r="AZ11">
        <v>44</v>
      </c>
      <c r="BA11">
        <v>32</v>
      </c>
      <c r="BB11">
        <v>59</v>
      </c>
      <c r="BC11">
        <v>56</v>
      </c>
      <c r="BD11">
        <v>7</v>
      </c>
      <c r="BE11">
        <v>780</v>
      </c>
      <c r="BF11">
        <v>0</v>
      </c>
      <c r="BG11">
        <v>780</v>
      </c>
      <c r="BH11">
        <v>0</v>
      </c>
      <c r="BI11">
        <v>433</v>
      </c>
      <c r="BJ11">
        <v>170</v>
      </c>
      <c r="BK11">
        <v>112</v>
      </c>
      <c r="BL11">
        <v>51</v>
      </c>
      <c r="BM11">
        <v>319</v>
      </c>
      <c r="BN11">
        <v>362</v>
      </c>
      <c r="BO11">
        <v>91</v>
      </c>
      <c r="BP11">
        <v>8</v>
      </c>
      <c r="BQ11">
        <v>231</v>
      </c>
      <c r="BR11">
        <v>478</v>
      </c>
      <c r="BS11">
        <v>427</v>
      </c>
      <c r="BT11">
        <v>390</v>
      </c>
      <c r="BU11">
        <v>477</v>
      </c>
      <c r="BV11">
        <v>42</v>
      </c>
      <c r="BW11">
        <v>195</v>
      </c>
      <c r="BX11">
        <v>522</v>
      </c>
      <c r="BY11">
        <v>548</v>
      </c>
      <c r="BZ11">
        <v>477</v>
      </c>
    </row>
    <row r="12" spans="1:78" x14ac:dyDescent="0.25">
      <c r="B12" s="7">
        <v>0.15</v>
      </c>
      <c r="C12" s="7">
        <v>0.15</v>
      </c>
      <c r="D12" s="7">
        <v>0.13</v>
      </c>
      <c r="E12" s="7">
        <v>0.11</v>
      </c>
      <c r="F12" s="7">
        <v>0.18</v>
      </c>
      <c r="G12" s="7">
        <v>0.16</v>
      </c>
      <c r="H12" s="7">
        <v>0.11</v>
      </c>
      <c r="I12" s="7">
        <v>0.18</v>
      </c>
      <c r="J12" s="7">
        <v>0.15</v>
      </c>
      <c r="K12" s="7">
        <v>0.14000000000000001</v>
      </c>
      <c r="L12" s="7">
        <v>0.12</v>
      </c>
      <c r="M12" s="7">
        <v>0.11</v>
      </c>
      <c r="N12" s="7">
        <v>0.17</v>
      </c>
      <c r="O12" s="7">
        <v>0.13</v>
      </c>
      <c r="P12" s="7">
        <v>0.1</v>
      </c>
      <c r="Q12" s="7">
        <v>0.11</v>
      </c>
      <c r="R12" s="7">
        <v>0.16</v>
      </c>
      <c r="S12" s="7">
        <v>0.15</v>
      </c>
      <c r="T12" s="7">
        <v>0.16</v>
      </c>
      <c r="U12" s="7">
        <v>0.13</v>
      </c>
      <c r="V12" s="7">
        <v>0.17</v>
      </c>
      <c r="W12" s="7">
        <v>0.1</v>
      </c>
      <c r="X12" s="7">
        <v>0.06</v>
      </c>
      <c r="Y12" t="s">
        <v>108</v>
      </c>
      <c r="Z12" s="7">
        <v>0.15</v>
      </c>
      <c r="AA12" s="7">
        <v>0.15</v>
      </c>
      <c r="AB12" s="7">
        <v>0.15</v>
      </c>
      <c r="AC12" s="7">
        <v>0.17</v>
      </c>
      <c r="AD12" s="7">
        <v>0.15</v>
      </c>
      <c r="AE12" s="7">
        <v>0.14000000000000001</v>
      </c>
      <c r="AF12" s="7">
        <v>0.09</v>
      </c>
      <c r="AG12" s="7">
        <v>0.42</v>
      </c>
      <c r="AH12" s="7">
        <v>0.28000000000000003</v>
      </c>
      <c r="AI12" s="7">
        <v>0.16</v>
      </c>
      <c r="AJ12" s="7">
        <v>0.06</v>
      </c>
      <c r="AK12" s="7">
        <v>0.15</v>
      </c>
      <c r="AL12" s="7">
        <v>0.21</v>
      </c>
      <c r="AM12" s="7">
        <v>0.11</v>
      </c>
      <c r="AN12" s="7">
        <v>0.12</v>
      </c>
      <c r="AO12" s="7">
        <v>0.12</v>
      </c>
      <c r="AP12" s="7">
        <v>0.14000000000000001</v>
      </c>
      <c r="AQ12" s="7">
        <v>0.17</v>
      </c>
      <c r="AR12" s="7">
        <v>0.06</v>
      </c>
      <c r="AS12" s="7">
        <v>0.12</v>
      </c>
      <c r="AT12" s="7">
        <v>0.18</v>
      </c>
      <c r="AU12" s="7">
        <v>0.2</v>
      </c>
      <c r="AV12" s="7">
        <v>0.14000000000000001</v>
      </c>
      <c r="AW12" s="7">
        <v>0.13</v>
      </c>
      <c r="AX12" s="7">
        <v>0.13</v>
      </c>
      <c r="AY12" s="7">
        <v>0.18</v>
      </c>
      <c r="AZ12" s="7">
        <v>0.12</v>
      </c>
      <c r="BA12" s="7">
        <v>0.13</v>
      </c>
      <c r="BB12" s="7">
        <v>0.17</v>
      </c>
      <c r="BC12" s="7">
        <v>0.2</v>
      </c>
      <c r="BD12" s="7">
        <v>0.31</v>
      </c>
      <c r="BE12" s="7">
        <v>0.96</v>
      </c>
      <c r="BF12" t="s">
        <v>108</v>
      </c>
      <c r="BG12" s="7">
        <v>0.26</v>
      </c>
      <c r="BH12" t="s">
        <v>108</v>
      </c>
      <c r="BI12" s="7">
        <v>0.36</v>
      </c>
      <c r="BJ12" s="7">
        <v>0.22</v>
      </c>
      <c r="BK12" s="7">
        <v>0.16</v>
      </c>
      <c r="BL12" s="7">
        <v>0.28999999999999998</v>
      </c>
      <c r="BM12" s="7">
        <v>0.41</v>
      </c>
      <c r="BN12" s="7">
        <v>0.24</v>
      </c>
      <c r="BO12" s="7">
        <v>0.05</v>
      </c>
      <c r="BP12" s="7">
        <v>0.01</v>
      </c>
      <c r="BQ12" s="7">
        <v>0.25</v>
      </c>
      <c r="BR12" s="7">
        <v>0.34</v>
      </c>
      <c r="BS12" s="7">
        <v>0.31</v>
      </c>
      <c r="BT12" s="7">
        <v>0.94</v>
      </c>
      <c r="BU12" s="7">
        <v>0.99</v>
      </c>
      <c r="BV12" s="7">
        <v>0.15</v>
      </c>
      <c r="BW12" s="7">
        <v>0.28000000000000003</v>
      </c>
      <c r="BX12" s="7">
        <v>0.15</v>
      </c>
      <c r="BY12" s="7">
        <v>0.15</v>
      </c>
      <c r="BZ12" s="7">
        <v>0.15</v>
      </c>
    </row>
    <row r="13" spans="1:78" x14ac:dyDescent="0.25">
      <c r="A13" t="s">
        <v>55</v>
      </c>
      <c r="B13">
        <v>4458</v>
      </c>
      <c r="C13">
        <v>3817</v>
      </c>
      <c r="D13">
        <v>385</v>
      </c>
      <c r="E13">
        <v>256</v>
      </c>
      <c r="F13">
        <v>842</v>
      </c>
      <c r="G13">
        <v>2325</v>
      </c>
      <c r="H13">
        <v>1291</v>
      </c>
      <c r="I13">
        <v>1035</v>
      </c>
      <c r="J13">
        <v>1435</v>
      </c>
      <c r="K13">
        <v>919</v>
      </c>
      <c r="L13">
        <v>1069</v>
      </c>
      <c r="M13">
        <v>1238</v>
      </c>
      <c r="N13">
        <v>2578</v>
      </c>
      <c r="O13">
        <v>490</v>
      </c>
      <c r="P13">
        <v>152</v>
      </c>
      <c r="Q13">
        <v>708</v>
      </c>
      <c r="R13">
        <v>3749</v>
      </c>
      <c r="S13">
        <v>2785</v>
      </c>
      <c r="T13">
        <v>867</v>
      </c>
      <c r="U13">
        <v>733</v>
      </c>
      <c r="V13">
        <v>3271</v>
      </c>
      <c r="W13">
        <v>459</v>
      </c>
      <c r="X13">
        <v>684</v>
      </c>
      <c r="Y13">
        <v>0</v>
      </c>
      <c r="Z13">
        <v>4458</v>
      </c>
      <c r="AA13">
        <v>4442</v>
      </c>
      <c r="AB13">
        <v>4442</v>
      </c>
      <c r="AC13">
        <v>377</v>
      </c>
      <c r="AD13">
        <v>3654</v>
      </c>
      <c r="AE13">
        <v>372</v>
      </c>
      <c r="AF13">
        <v>3731</v>
      </c>
      <c r="AG13">
        <v>478</v>
      </c>
      <c r="AH13">
        <v>28</v>
      </c>
      <c r="AI13">
        <v>3248</v>
      </c>
      <c r="AJ13">
        <v>443</v>
      </c>
      <c r="AK13">
        <v>720</v>
      </c>
      <c r="AL13">
        <v>1667</v>
      </c>
      <c r="AM13">
        <v>2189</v>
      </c>
      <c r="AN13">
        <v>50</v>
      </c>
      <c r="AO13">
        <v>536</v>
      </c>
      <c r="AP13">
        <v>434</v>
      </c>
      <c r="AQ13">
        <v>412</v>
      </c>
      <c r="AR13">
        <v>441</v>
      </c>
      <c r="AS13">
        <v>249</v>
      </c>
      <c r="AT13">
        <v>408</v>
      </c>
      <c r="AU13">
        <v>261</v>
      </c>
      <c r="AV13">
        <v>406</v>
      </c>
      <c r="AW13">
        <v>88</v>
      </c>
      <c r="AX13">
        <v>293</v>
      </c>
      <c r="AY13">
        <v>402</v>
      </c>
      <c r="AZ13">
        <v>319</v>
      </c>
      <c r="BA13">
        <v>219</v>
      </c>
      <c r="BB13">
        <v>289</v>
      </c>
      <c r="BC13">
        <v>222</v>
      </c>
      <c r="BD13">
        <v>15</v>
      </c>
      <c r="BE13">
        <v>26</v>
      </c>
      <c r="BF13">
        <v>4431</v>
      </c>
      <c r="BG13">
        <v>2220</v>
      </c>
      <c r="BH13">
        <v>2238</v>
      </c>
      <c r="BI13">
        <v>760</v>
      </c>
      <c r="BJ13">
        <v>619</v>
      </c>
      <c r="BK13">
        <v>581</v>
      </c>
      <c r="BL13">
        <v>122</v>
      </c>
      <c r="BM13">
        <v>466</v>
      </c>
      <c r="BN13">
        <v>1141</v>
      </c>
      <c r="BO13">
        <v>1803</v>
      </c>
      <c r="BP13">
        <v>1047</v>
      </c>
      <c r="BQ13">
        <v>685</v>
      </c>
      <c r="BR13">
        <v>937</v>
      </c>
      <c r="BS13">
        <v>954</v>
      </c>
      <c r="BT13">
        <v>21</v>
      </c>
      <c r="BU13">
        <v>6</v>
      </c>
      <c r="BV13">
        <v>228</v>
      </c>
      <c r="BW13">
        <v>495</v>
      </c>
      <c r="BX13">
        <v>2994</v>
      </c>
      <c r="BY13">
        <v>2981</v>
      </c>
      <c r="BZ13">
        <v>2621</v>
      </c>
    </row>
    <row r="14" spans="1:78" x14ac:dyDescent="0.25">
      <c r="B14" s="7">
        <v>0.85</v>
      </c>
      <c r="C14" s="7">
        <v>0.84</v>
      </c>
      <c r="D14" s="7">
        <v>0.86</v>
      </c>
      <c r="E14" s="7">
        <v>0.88</v>
      </c>
      <c r="F14" s="7">
        <v>0.81</v>
      </c>
      <c r="G14" s="7">
        <v>0.84</v>
      </c>
      <c r="H14" s="7">
        <v>0.88</v>
      </c>
      <c r="I14" s="7">
        <v>0.81</v>
      </c>
      <c r="J14" s="7">
        <v>0.84</v>
      </c>
      <c r="K14" s="7">
        <v>0.86</v>
      </c>
      <c r="L14" s="7">
        <v>0.87</v>
      </c>
      <c r="M14" s="7">
        <v>0.88</v>
      </c>
      <c r="N14" s="7">
        <v>0.83</v>
      </c>
      <c r="O14" s="7">
        <v>0.85</v>
      </c>
      <c r="P14" s="7">
        <v>0.87</v>
      </c>
      <c r="Q14" s="7">
        <v>0.89</v>
      </c>
      <c r="R14" s="7">
        <v>0.84</v>
      </c>
      <c r="S14" s="7">
        <v>0.84</v>
      </c>
      <c r="T14" s="7">
        <v>0.83</v>
      </c>
      <c r="U14" s="7">
        <v>0.87</v>
      </c>
      <c r="V14" s="7">
        <v>0.83</v>
      </c>
      <c r="W14" s="7">
        <v>0.89</v>
      </c>
      <c r="X14" s="7">
        <v>0.94</v>
      </c>
      <c r="Y14" t="s">
        <v>108</v>
      </c>
      <c r="Z14" s="7">
        <v>0.85</v>
      </c>
      <c r="AA14" s="7">
        <v>0.85</v>
      </c>
      <c r="AB14" s="7">
        <v>0.85</v>
      </c>
      <c r="AC14" s="7">
        <v>0.83</v>
      </c>
      <c r="AD14" s="7">
        <v>0.85</v>
      </c>
      <c r="AE14" s="7">
        <v>0.83</v>
      </c>
      <c r="AF14" s="7">
        <v>0.91</v>
      </c>
      <c r="AG14" s="7">
        <v>0.57999999999999996</v>
      </c>
      <c r="AH14" s="7">
        <v>0.72</v>
      </c>
      <c r="AI14" s="7">
        <v>0.84</v>
      </c>
      <c r="AJ14" s="7">
        <v>0.94</v>
      </c>
      <c r="AK14" s="7">
        <v>0.85</v>
      </c>
      <c r="AL14" s="7">
        <v>0.79</v>
      </c>
      <c r="AM14" s="7">
        <v>0.89</v>
      </c>
      <c r="AN14" s="7">
        <v>0.85</v>
      </c>
      <c r="AO14" s="7">
        <v>0.85</v>
      </c>
      <c r="AP14" s="7">
        <v>0.85</v>
      </c>
      <c r="AQ14" s="7">
        <v>0.83</v>
      </c>
      <c r="AR14" s="7">
        <v>0.93</v>
      </c>
      <c r="AS14" s="7">
        <v>0.88</v>
      </c>
      <c r="AT14" s="7">
        <v>0.82</v>
      </c>
      <c r="AU14" s="7">
        <v>0.8</v>
      </c>
      <c r="AV14" s="7">
        <v>0.86</v>
      </c>
      <c r="AW14" s="7">
        <v>0.87</v>
      </c>
      <c r="AX14" s="7">
        <v>0.85</v>
      </c>
      <c r="AY14" s="7">
        <v>0.82</v>
      </c>
      <c r="AZ14" s="7">
        <v>0.88</v>
      </c>
      <c r="BA14" s="7">
        <v>0.86</v>
      </c>
      <c r="BB14" s="7">
        <v>0.83</v>
      </c>
      <c r="BC14" s="7">
        <v>0.79</v>
      </c>
      <c r="BD14" s="7">
        <v>0.69</v>
      </c>
      <c r="BE14" s="7">
        <v>0.03</v>
      </c>
      <c r="BF14" s="7">
        <v>0.99</v>
      </c>
      <c r="BG14" s="7">
        <v>0.74</v>
      </c>
      <c r="BH14" s="7">
        <v>0.99</v>
      </c>
      <c r="BI14" s="7">
        <v>0.64</v>
      </c>
      <c r="BJ14" s="7">
        <v>0.78</v>
      </c>
      <c r="BK14" s="7">
        <v>0.84</v>
      </c>
      <c r="BL14" s="7">
        <v>0.71</v>
      </c>
      <c r="BM14" s="7">
        <v>0.59</v>
      </c>
      <c r="BN14" s="7">
        <v>0.76</v>
      </c>
      <c r="BO14" s="7">
        <v>0.95</v>
      </c>
      <c r="BP14" s="7">
        <v>0.97</v>
      </c>
      <c r="BQ14" s="7">
        <v>0.75</v>
      </c>
      <c r="BR14" s="7">
        <v>0.66</v>
      </c>
      <c r="BS14" s="7">
        <v>0.69</v>
      </c>
      <c r="BT14" s="7">
        <v>0.05</v>
      </c>
      <c r="BU14" s="7">
        <v>0.01</v>
      </c>
      <c r="BV14" s="7">
        <v>0.84</v>
      </c>
      <c r="BW14" s="7">
        <v>0.72</v>
      </c>
      <c r="BX14" s="7">
        <v>0.85</v>
      </c>
      <c r="BY14" s="7">
        <v>0.84</v>
      </c>
      <c r="BZ14" s="7">
        <v>0.84</v>
      </c>
    </row>
    <row r="15" spans="1:78" x14ac:dyDescent="0.25">
      <c r="A15" t="s">
        <v>40</v>
      </c>
      <c r="B15">
        <v>10</v>
      </c>
      <c r="C15">
        <v>7</v>
      </c>
      <c r="D15">
        <v>3</v>
      </c>
      <c r="E15">
        <v>0</v>
      </c>
      <c r="F15">
        <v>3</v>
      </c>
      <c r="G15">
        <v>3</v>
      </c>
      <c r="H15">
        <v>4</v>
      </c>
      <c r="I15">
        <v>1</v>
      </c>
      <c r="J15">
        <v>1</v>
      </c>
      <c r="K15">
        <v>3</v>
      </c>
      <c r="L15">
        <v>4</v>
      </c>
      <c r="M15">
        <v>2</v>
      </c>
      <c r="N15">
        <v>1</v>
      </c>
      <c r="O15">
        <v>7</v>
      </c>
      <c r="P15">
        <v>0</v>
      </c>
      <c r="Q15">
        <v>0</v>
      </c>
      <c r="R15">
        <v>10</v>
      </c>
      <c r="S15">
        <v>6</v>
      </c>
      <c r="T15">
        <v>2</v>
      </c>
      <c r="U15">
        <v>2</v>
      </c>
      <c r="V15">
        <v>5</v>
      </c>
      <c r="W15">
        <v>2</v>
      </c>
      <c r="X15">
        <v>1</v>
      </c>
      <c r="Y15">
        <v>0</v>
      </c>
      <c r="Z15">
        <v>10</v>
      </c>
      <c r="AA15">
        <v>10</v>
      </c>
      <c r="AB15">
        <v>10</v>
      </c>
      <c r="AC15">
        <v>2</v>
      </c>
      <c r="AD15">
        <v>3</v>
      </c>
      <c r="AE15">
        <v>0</v>
      </c>
      <c r="AF15">
        <v>6</v>
      </c>
      <c r="AG15">
        <v>1</v>
      </c>
      <c r="AH15">
        <v>0</v>
      </c>
      <c r="AI15">
        <v>6</v>
      </c>
      <c r="AJ15">
        <v>0</v>
      </c>
      <c r="AK15">
        <v>0</v>
      </c>
      <c r="AL15">
        <v>2</v>
      </c>
      <c r="AM15">
        <v>1</v>
      </c>
      <c r="AN15">
        <v>2</v>
      </c>
      <c r="AO15">
        <v>1</v>
      </c>
      <c r="AP15">
        <v>2</v>
      </c>
      <c r="AQ15">
        <v>0</v>
      </c>
      <c r="AR15">
        <v>0</v>
      </c>
      <c r="AS15">
        <v>0</v>
      </c>
      <c r="AT15">
        <v>0</v>
      </c>
      <c r="AU15">
        <v>3</v>
      </c>
      <c r="AV15">
        <v>1</v>
      </c>
      <c r="AW15">
        <v>0</v>
      </c>
      <c r="AX15">
        <v>3</v>
      </c>
      <c r="AY15">
        <v>0</v>
      </c>
      <c r="AZ15">
        <v>0</v>
      </c>
      <c r="BA15">
        <v>0</v>
      </c>
      <c r="BB15">
        <v>0</v>
      </c>
      <c r="BC15">
        <v>2</v>
      </c>
      <c r="BD15">
        <v>0</v>
      </c>
      <c r="BE15">
        <v>2</v>
      </c>
      <c r="BF15">
        <v>8</v>
      </c>
      <c r="BG15">
        <v>2</v>
      </c>
      <c r="BH15">
        <v>7</v>
      </c>
      <c r="BI15">
        <v>2</v>
      </c>
      <c r="BJ15">
        <v>1</v>
      </c>
      <c r="BK15">
        <v>0</v>
      </c>
      <c r="BL15">
        <v>0</v>
      </c>
      <c r="BM15">
        <v>0</v>
      </c>
      <c r="BN15">
        <v>2</v>
      </c>
      <c r="BO15">
        <v>1</v>
      </c>
      <c r="BP15">
        <v>7</v>
      </c>
      <c r="BQ15">
        <v>0</v>
      </c>
      <c r="BR15">
        <v>0</v>
      </c>
      <c r="BS15">
        <v>1</v>
      </c>
      <c r="BT15">
        <v>2</v>
      </c>
      <c r="BU15">
        <v>0</v>
      </c>
      <c r="BV15">
        <v>0</v>
      </c>
      <c r="BW15">
        <v>0</v>
      </c>
      <c r="BX15">
        <v>4</v>
      </c>
      <c r="BY15">
        <v>5</v>
      </c>
      <c r="BZ15">
        <v>4</v>
      </c>
    </row>
    <row r="16" spans="1:78" x14ac:dyDescent="0.25">
      <c r="B16">
        <v>0</v>
      </c>
      <c r="C16">
        <v>0</v>
      </c>
      <c r="D16" s="7">
        <v>0.01</v>
      </c>
      <c r="E16" t="s">
        <v>106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7">
        <v>0.01</v>
      </c>
      <c r="P16" t="s">
        <v>106</v>
      </c>
      <c r="Q16" t="s">
        <v>106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 s="7">
        <v>0.01</v>
      </c>
      <c r="AD16">
        <v>0</v>
      </c>
      <c r="AE16" t="s">
        <v>106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 t="s">
        <v>106</v>
      </c>
      <c r="AL16">
        <v>0</v>
      </c>
      <c r="AM16">
        <v>0</v>
      </c>
      <c r="AN16" s="7">
        <v>0.03</v>
      </c>
      <c r="AO16">
        <v>0</v>
      </c>
      <c r="AP16">
        <v>0</v>
      </c>
      <c r="AQ16" t="s">
        <v>106</v>
      </c>
      <c r="AR16" t="s">
        <v>106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 t="s">
        <v>106</v>
      </c>
      <c r="BB16" t="s">
        <v>106</v>
      </c>
      <c r="BC16" s="7">
        <v>0.01</v>
      </c>
      <c r="BD16" t="s">
        <v>106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 t="s">
        <v>106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 t="s">
        <v>106</v>
      </c>
      <c r="BR16" t="s">
        <v>106</v>
      </c>
      <c r="BS16">
        <v>0</v>
      </c>
      <c r="BT16">
        <v>0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23</v>
      </c>
      <c r="C17">
        <v>16</v>
      </c>
      <c r="D17">
        <v>3</v>
      </c>
      <c r="E17">
        <v>4</v>
      </c>
      <c r="F17">
        <v>4</v>
      </c>
      <c r="G17">
        <v>13</v>
      </c>
      <c r="H17">
        <v>6</v>
      </c>
      <c r="I17">
        <v>7</v>
      </c>
      <c r="J17">
        <v>4</v>
      </c>
      <c r="K17">
        <v>6</v>
      </c>
      <c r="L17">
        <v>6</v>
      </c>
      <c r="M17">
        <v>4</v>
      </c>
      <c r="N17">
        <v>6</v>
      </c>
      <c r="O17">
        <v>9</v>
      </c>
      <c r="P17">
        <v>4</v>
      </c>
      <c r="Q17">
        <v>6</v>
      </c>
      <c r="R17">
        <v>17</v>
      </c>
      <c r="S17">
        <v>14</v>
      </c>
      <c r="T17">
        <v>6</v>
      </c>
      <c r="U17">
        <v>3</v>
      </c>
      <c r="V17">
        <v>10</v>
      </c>
      <c r="W17">
        <v>2</v>
      </c>
      <c r="X17">
        <v>4</v>
      </c>
      <c r="Y17">
        <v>0</v>
      </c>
      <c r="Z17">
        <v>23</v>
      </c>
      <c r="AA17">
        <v>23</v>
      </c>
      <c r="AB17">
        <v>23</v>
      </c>
      <c r="AC17">
        <v>1</v>
      </c>
      <c r="AD17">
        <v>8</v>
      </c>
      <c r="AE17">
        <v>14</v>
      </c>
      <c r="AF17">
        <v>12</v>
      </c>
      <c r="AG17">
        <v>0</v>
      </c>
      <c r="AH17">
        <v>0</v>
      </c>
      <c r="AI17">
        <v>14</v>
      </c>
      <c r="AJ17">
        <v>1</v>
      </c>
      <c r="AK17">
        <v>3</v>
      </c>
      <c r="AL17">
        <v>2</v>
      </c>
      <c r="AM17">
        <v>4</v>
      </c>
      <c r="AN17">
        <v>0</v>
      </c>
      <c r="AO17">
        <v>15</v>
      </c>
      <c r="AP17">
        <v>3</v>
      </c>
      <c r="AQ17">
        <v>1</v>
      </c>
      <c r="AR17">
        <v>3</v>
      </c>
      <c r="AS17">
        <v>1</v>
      </c>
      <c r="AT17">
        <v>0</v>
      </c>
      <c r="AU17">
        <v>0</v>
      </c>
      <c r="AV17">
        <v>3</v>
      </c>
      <c r="AW17">
        <v>0</v>
      </c>
      <c r="AX17">
        <v>3</v>
      </c>
      <c r="AY17">
        <v>3</v>
      </c>
      <c r="AZ17">
        <v>1</v>
      </c>
      <c r="BA17">
        <v>4</v>
      </c>
      <c r="BB17">
        <v>0</v>
      </c>
      <c r="BC17">
        <v>1</v>
      </c>
      <c r="BD17">
        <v>0</v>
      </c>
      <c r="BE17">
        <v>1</v>
      </c>
      <c r="BF17">
        <v>22</v>
      </c>
      <c r="BG17">
        <v>4</v>
      </c>
      <c r="BH17">
        <v>19</v>
      </c>
      <c r="BI17">
        <v>1</v>
      </c>
      <c r="BJ17">
        <v>1</v>
      </c>
      <c r="BK17">
        <v>1</v>
      </c>
      <c r="BL17">
        <v>0</v>
      </c>
      <c r="BM17">
        <v>0</v>
      </c>
      <c r="BN17">
        <v>4</v>
      </c>
      <c r="BO17">
        <v>1</v>
      </c>
      <c r="BP17">
        <v>18</v>
      </c>
      <c r="BQ17">
        <v>3</v>
      </c>
      <c r="BR17">
        <v>2</v>
      </c>
      <c r="BS17">
        <v>3</v>
      </c>
      <c r="BT17">
        <v>1</v>
      </c>
      <c r="BU17">
        <v>0</v>
      </c>
      <c r="BV17">
        <v>1</v>
      </c>
      <c r="BW17">
        <v>2</v>
      </c>
      <c r="BX17">
        <v>1</v>
      </c>
      <c r="BY17">
        <v>3</v>
      </c>
      <c r="BZ17">
        <v>3</v>
      </c>
    </row>
    <row r="18" spans="1:78" x14ac:dyDescent="0.25">
      <c r="B18">
        <v>0</v>
      </c>
      <c r="C18">
        <v>0</v>
      </c>
      <c r="D18" s="7">
        <v>0.01</v>
      </c>
      <c r="E18" s="7">
        <v>0.02</v>
      </c>
      <c r="F18">
        <v>0</v>
      </c>
      <c r="G18">
        <v>0</v>
      </c>
      <c r="H18">
        <v>0</v>
      </c>
      <c r="I18" s="7">
        <v>0.01</v>
      </c>
      <c r="J18">
        <v>0</v>
      </c>
      <c r="K18" s="7">
        <v>0.01</v>
      </c>
      <c r="L18">
        <v>0</v>
      </c>
      <c r="M18">
        <v>0</v>
      </c>
      <c r="N18">
        <v>0</v>
      </c>
      <c r="O18" s="7">
        <v>0.02</v>
      </c>
      <c r="P18" s="7">
        <v>0.02</v>
      </c>
      <c r="Q18" s="7">
        <v>0.01</v>
      </c>
      <c r="R18">
        <v>0</v>
      </c>
      <c r="S18">
        <v>0</v>
      </c>
      <c r="T18" s="7">
        <v>0.01</v>
      </c>
      <c r="U18">
        <v>0</v>
      </c>
      <c r="V18">
        <v>0</v>
      </c>
      <c r="W18">
        <v>0</v>
      </c>
      <c r="X18" s="7">
        <v>0.01</v>
      </c>
      <c r="Y18" t="s">
        <v>106</v>
      </c>
      <c r="Z18">
        <v>0</v>
      </c>
      <c r="AA18">
        <v>0</v>
      </c>
      <c r="AB18">
        <v>0</v>
      </c>
      <c r="AC18">
        <v>0</v>
      </c>
      <c r="AD18">
        <v>0</v>
      </c>
      <c r="AE18" s="7">
        <v>0.03</v>
      </c>
      <c r="AF18">
        <v>0</v>
      </c>
      <c r="AG18" t="s">
        <v>106</v>
      </c>
      <c r="AH18" t="s">
        <v>106</v>
      </c>
      <c r="AI18">
        <v>0</v>
      </c>
      <c r="AJ18">
        <v>0</v>
      </c>
      <c r="AK18">
        <v>0</v>
      </c>
      <c r="AL18">
        <v>0</v>
      </c>
      <c r="AM18">
        <v>0</v>
      </c>
      <c r="AN18" t="s">
        <v>106</v>
      </c>
      <c r="AO18" s="7">
        <v>0.02</v>
      </c>
      <c r="AP18" s="7">
        <v>0.01</v>
      </c>
      <c r="AQ18">
        <v>0</v>
      </c>
      <c r="AR18" s="7">
        <v>0.01</v>
      </c>
      <c r="AS18">
        <v>0</v>
      </c>
      <c r="AT18" t="s">
        <v>106</v>
      </c>
      <c r="AU18" t="s">
        <v>106</v>
      </c>
      <c r="AV18" s="7">
        <v>0.01</v>
      </c>
      <c r="AW18" t="s">
        <v>106</v>
      </c>
      <c r="AX18" s="7">
        <v>0.01</v>
      </c>
      <c r="AY18" s="7">
        <v>0.01</v>
      </c>
      <c r="AZ18">
        <v>0</v>
      </c>
      <c r="BA18" s="7">
        <v>0.01</v>
      </c>
      <c r="BB18" t="s">
        <v>106</v>
      </c>
      <c r="BC18">
        <v>0</v>
      </c>
      <c r="BD18" t="s">
        <v>106</v>
      </c>
      <c r="BE18">
        <v>0</v>
      </c>
      <c r="BF18">
        <v>0</v>
      </c>
      <c r="BG18">
        <v>0</v>
      </c>
      <c r="BH18" s="7">
        <v>0.01</v>
      </c>
      <c r="BI18">
        <v>0</v>
      </c>
      <c r="BJ18">
        <v>0</v>
      </c>
      <c r="BK18">
        <v>0</v>
      </c>
      <c r="BL18" t="s">
        <v>106</v>
      </c>
      <c r="BM18" t="s">
        <v>106</v>
      </c>
      <c r="BN18">
        <v>0</v>
      </c>
      <c r="BO18">
        <v>0</v>
      </c>
      <c r="BP18" s="7">
        <v>0.02</v>
      </c>
      <c r="BQ18">
        <v>0</v>
      </c>
      <c r="BR18">
        <v>0</v>
      </c>
      <c r="BS18">
        <v>0</v>
      </c>
      <c r="BT18">
        <v>0</v>
      </c>
      <c r="BU18" t="s">
        <v>106</v>
      </c>
      <c r="BV18">
        <v>0</v>
      </c>
      <c r="BW18">
        <v>0</v>
      </c>
      <c r="BX18">
        <v>0</v>
      </c>
      <c r="BY18">
        <v>0</v>
      </c>
      <c r="BZ18">
        <v>0</v>
      </c>
    </row>
  </sheetData>
  <pageMargins left="0.7" right="0.7" top="0.75" bottom="0.75" header="0.3" footer="0.3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249</v>
      </c>
    </row>
    <row r="2" spans="1:78" x14ac:dyDescent="0.25">
      <c r="A2" t="s">
        <v>183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5939</v>
      </c>
      <c r="C8">
        <v>5045</v>
      </c>
      <c r="D8">
        <v>521</v>
      </c>
      <c r="E8">
        <v>373</v>
      </c>
      <c r="F8">
        <v>1139</v>
      </c>
      <c r="G8">
        <v>2675</v>
      </c>
      <c r="H8">
        <v>2125</v>
      </c>
      <c r="I8">
        <v>1169</v>
      </c>
      <c r="J8">
        <v>1546</v>
      </c>
      <c r="K8">
        <v>1136</v>
      </c>
      <c r="L8">
        <v>2088</v>
      </c>
      <c r="M8">
        <v>2086</v>
      </c>
      <c r="N8">
        <v>2988</v>
      </c>
      <c r="O8">
        <v>649</v>
      </c>
      <c r="P8">
        <v>216</v>
      </c>
      <c r="Q8">
        <v>1164</v>
      </c>
      <c r="R8">
        <v>4775</v>
      </c>
      <c r="S8">
        <v>3460</v>
      </c>
      <c r="T8">
        <v>1183</v>
      </c>
      <c r="U8">
        <v>1196</v>
      </c>
      <c r="V8">
        <v>4013</v>
      </c>
      <c r="W8">
        <v>685</v>
      </c>
      <c r="X8">
        <v>1164</v>
      </c>
      <c r="Y8">
        <v>743</v>
      </c>
      <c r="Z8">
        <v>5196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4702</v>
      </c>
      <c r="AG8">
        <v>859</v>
      </c>
      <c r="AH8">
        <v>37</v>
      </c>
      <c r="AI8">
        <v>4128</v>
      </c>
      <c r="AJ8">
        <v>604</v>
      </c>
      <c r="AK8">
        <v>1081</v>
      </c>
      <c r="AL8">
        <v>2266</v>
      </c>
      <c r="AM8">
        <v>2852</v>
      </c>
      <c r="AN8">
        <v>57</v>
      </c>
      <c r="AO8">
        <v>740</v>
      </c>
      <c r="AP8">
        <v>568</v>
      </c>
      <c r="AQ8">
        <v>551</v>
      </c>
      <c r="AR8">
        <v>482</v>
      </c>
      <c r="AS8">
        <v>327</v>
      </c>
      <c r="AT8">
        <v>555</v>
      </c>
      <c r="AU8">
        <v>359</v>
      </c>
      <c r="AV8">
        <v>508</v>
      </c>
      <c r="AW8">
        <v>126</v>
      </c>
      <c r="AX8">
        <v>387</v>
      </c>
      <c r="AY8">
        <v>555</v>
      </c>
      <c r="AZ8">
        <v>410</v>
      </c>
      <c r="BA8">
        <v>299</v>
      </c>
      <c r="BB8">
        <v>464</v>
      </c>
      <c r="BC8">
        <v>323</v>
      </c>
      <c r="BD8">
        <v>25</v>
      </c>
      <c r="BE8">
        <v>859</v>
      </c>
      <c r="BF8">
        <v>5080</v>
      </c>
      <c r="BG8">
        <v>3191</v>
      </c>
      <c r="BH8">
        <v>2748</v>
      </c>
      <c r="BI8">
        <v>1163</v>
      </c>
      <c r="BJ8">
        <v>848</v>
      </c>
      <c r="BK8">
        <v>815</v>
      </c>
      <c r="BL8">
        <v>200</v>
      </c>
      <c r="BM8">
        <v>801</v>
      </c>
      <c r="BN8">
        <v>1629</v>
      </c>
      <c r="BO8">
        <v>2184</v>
      </c>
      <c r="BP8">
        <v>1325</v>
      </c>
      <c r="BQ8">
        <v>945</v>
      </c>
      <c r="BR8">
        <v>1450</v>
      </c>
      <c r="BS8">
        <v>1405</v>
      </c>
      <c r="BT8">
        <v>450</v>
      </c>
      <c r="BU8">
        <v>492</v>
      </c>
      <c r="BV8">
        <v>295</v>
      </c>
      <c r="BW8">
        <v>694</v>
      </c>
      <c r="BX8">
        <v>4047</v>
      </c>
      <c r="BY8">
        <v>4057</v>
      </c>
      <c r="BZ8">
        <v>3577</v>
      </c>
    </row>
    <row r="9" spans="1:78" x14ac:dyDescent="0.25">
      <c r="A9" t="s">
        <v>103</v>
      </c>
      <c r="B9">
        <v>5970</v>
      </c>
      <c r="C9">
        <v>5060</v>
      </c>
      <c r="D9">
        <v>556</v>
      </c>
      <c r="E9">
        <v>354</v>
      </c>
      <c r="F9">
        <v>1163</v>
      </c>
      <c r="G9">
        <v>3104</v>
      </c>
      <c r="H9">
        <v>1704</v>
      </c>
      <c r="I9">
        <v>1452</v>
      </c>
      <c r="J9">
        <v>1889</v>
      </c>
      <c r="K9">
        <v>1224</v>
      </c>
      <c r="L9">
        <v>1406</v>
      </c>
      <c r="M9">
        <v>1651</v>
      </c>
      <c r="N9">
        <v>3485</v>
      </c>
      <c r="O9">
        <v>640</v>
      </c>
      <c r="P9">
        <v>194</v>
      </c>
      <c r="Q9">
        <v>948</v>
      </c>
      <c r="R9">
        <v>5023</v>
      </c>
      <c r="S9">
        <v>3682</v>
      </c>
      <c r="T9">
        <v>1230</v>
      </c>
      <c r="U9">
        <v>969</v>
      </c>
      <c r="V9">
        <v>4429</v>
      </c>
      <c r="W9">
        <v>607</v>
      </c>
      <c r="X9">
        <v>864</v>
      </c>
      <c r="Y9">
        <v>717</v>
      </c>
      <c r="Z9">
        <v>5254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4682</v>
      </c>
      <c r="AG9">
        <v>918</v>
      </c>
      <c r="AH9">
        <v>39</v>
      </c>
      <c r="AI9">
        <v>4344</v>
      </c>
      <c r="AJ9">
        <v>547</v>
      </c>
      <c r="AK9">
        <v>975</v>
      </c>
      <c r="AL9">
        <v>2356</v>
      </c>
      <c r="AM9">
        <v>2833</v>
      </c>
      <c r="AN9">
        <v>59</v>
      </c>
      <c r="AO9">
        <v>699</v>
      </c>
      <c r="AP9">
        <v>589</v>
      </c>
      <c r="AQ9">
        <v>566</v>
      </c>
      <c r="AR9">
        <v>543</v>
      </c>
      <c r="AS9">
        <v>317</v>
      </c>
      <c r="AT9">
        <v>554</v>
      </c>
      <c r="AU9">
        <v>348</v>
      </c>
      <c r="AV9">
        <v>490</v>
      </c>
      <c r="AW9">
        <v>142</v>
      </c>
      <c r="AX9">
        <v>407</v>
      </c>
      <c r="AY9">
        <v>532</v>
      </c>
      <c r="AZ9">
        <v>413</v>
      </c>
      <c r="BA9">
        <v>293</v>
      </c>
      <c r="BB9">
        <v>441</v>
      </c>
      <c r="BC9">
        <v>311</v>
      </c>
      <c r="BD9">
        <v>26</v>
      </c>
      <c r="BE9">
        <v>898</v>
      </c>
      <c r="BF9">
        <v>5072</v>
      </c>
      <c r="BG9">
        <v>3294</v>
      </c>
      <c r="BH9">
        <v>2677</v>
      </c>
      <c r="BI9">
        <v>1301</v>
      </c>
      <c r="BJ9">
        <v>866</v>
      </c>
      <c r="BK9">
        <v>767</v>
      </c>
      <c r="BL9">
        <v>199</v>
      </c>
      <c r="BM9">
        <v>882</v>
      </c>
      <c r="BN9">
        <v>1680</v>
      </c>
      <c r="BO9">
        <v>2157</v>
      </c>
      <c r="BP9">
        <v>1251</v>
      </c>
      <c r="BQ9">
        <v>1006</v>
      </c>
      <c r="BR9">
        <v>1570</v>
      </c>
      <c r="BS9">
        <v>1524</v>
      </c>
      <c r="BT9">
        <v>450</v>
      </c>
      <c r="BU9">
        <v>535</v>
      </c>
      <c r="BV9">
        <v>295</v>
      </c>
      <c r="BW9">
        <v>756</v>
      </c>
      <c r="BX9">
        <v>3992</v>
      </c>
      <c r="BY9">
        <v>4010</v>
      </c>
      <c r="BZ9">
        <v>3496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869</v>
      </c>
      <c r="C11">
        <v>764</v>
      </c>
      <c r="D11">
        <v>62</v>
      </c>
      <c r="E11">
        <v>43</v>
      </c>
      <c r="F11">
        <v>216</v>
      </c>
      <c r="G11">
        <v>466</v>
      </c>
      <c r="H11">
        <v>187</v>
      </c>
      <c r="I11">
        <v>256</v>
      </c>
      <c r="J11">
        <v>285</v>
      </c>
      <c r="K11">
        <v>162</v>
      </c>
      <c r="L11">
        <v>167</v>
      </c>
      <c r="M11">
        <v>186</v>
      </c>
      <c r="N11">
        <v>584</v>
      </c>
      <c r="O11">
        <v>78</v>
      </c>
      <c r="P11">
        <v>21</v>
      </c>
      <c r="Q11">
        <v>105</v>
      </c>
      <c r="R11">
        <v>764</v>
      </c>
      <c r="S11">
        <v>548</v>
      </c>
      <c r="T11">
        <v>196</v>
      </c>
      <c r="U11">
        <v>119</v>
      </c>
      <c r="V11">
        <v>747</v>
      </c>
      <c r="W11">
        <v>62</v>
      </c>
      <c r="X11">
        <v>50</v>
      </c>
      <c r="Y11">
        <v>90</v>
      </c>
      <c r="Z11">
        <v>779</v>
      </c>
      <c r="AA11">
        <v>869</v>
      </c>
      <c r="AB11">
        <v>779</v>
      </c>
      <c r="AC11">
        <v>115</v>
      </c>
      <c r="AD11">
        <v>680</v>
      </c>
      <c r="AE11">
        <v>69</v>
      </c>
      <c r="AF11">
        <v>419</v>
      </c>
      <c r="AG11">
        <v>385</v>
      </c>
      <c r="AH11">
        <v>16</v>
      </c>
      <c r="AI11">
        <v>681</v>
      </c>
      <c r="AJ11">
        <v>30</v>
      </c>
      <c r="AK11">
        <v>144</v>
      </c>
      <c r="AL11">
        <v>484</v>
      </c>
      <c r="AM11">
        <v>289</v>
      </c>
      <c r="AN11">
        <v>11</v>
      </c>
      <c r="AO11">
        <v>84</v>
      </c>
      <c r="AP11">
        <v>87</v>
      </c>
      <c r="AQ11">
        <v>96</v>
      </c>
      <c r="AR11">
        <v>30</v>
      </c>
      <c r="AS11">
        <v>38</v>
      </c>
      <c r="AT11">
        <v>95</v>
      </c>
      <c r="AU11">
        <v>67</v>
      </c>
      <c r="AV11">
        <v>66</v>
      </c>
      <c r="AW11">
        <v>15</v>
      </c>
      <c r="AX11">
        <v>48</v>
      </c>
      <c r="AY11">
        <v>94</v>
      </c>
      <c r="AZ11">
        <v>53</v>
      </c>
      <c r="BA11">
        <v>42</v>
      </c>
      <c r="BB11">
        <v>72</v>
      </c>
      <c r="BC11">
        <v>61</v>
      </c>
      <c r="BD11">
        <v>7</v>
      </c>
      <c r="BE11">
        <v>869</v>
      </c>
      <c r="BF11">
        <v>0</v>
      </c>
      <c r="BG11">
        <v>869</v>
      </c>
      <c r="BH11">
        <v>0</v>
      </c>
      <c r="BI11">
        <v>461</v>
      </c>
      <c r="BJ11">
        <v>190</v>
      </c>
      <c r="BK11">
        <v>143</v>
      </c>
      <c r="BL11">
        <v>60</v>
      </c>
      <c r="BM11">
        <v>353</v>
      </c>
      <c r="BN11">
        <v>396</v>
      </c>
      <c r="BO11">
        <v>110</v>
      </c>
      <c r="BP11">
        <v>10</v>
      </c>
      <c r="BQ11">
        <v>251</v>
      </c>
      <c r="BR11">
        <v>520</v>
      </c>
      <c r="BS11">
        <v>459</v>
      </c>
      <c r="BT11">
        <v>438</v>
      </c>
      <c r="BU11">
        <v>518</v>
      </c>
      <c r="BV11">
        <v>48</v>
      </c>
      <c r="BW11">
        <v>210</v>
      </c>
      <c r="BX11">
        <v>586</v>
      </c>
      <c r="BY11">
        <v>610</v>
      </c>
      <c r="BZ11">
        <v>537</v>
      </c>
    </row>
    <row r="12" spans="1:78" x14ac:dyDescent="0.25">
      <c r="B12" s="7">
        <v>0.15</v>
      </c>
      <c r="C12" s="7">
        <v>0.15</v>
      </c>
      <c r="D12" s="7">
        <v>0.11</v>
      </c>
      <c r="E12" s="7">
        <v>0.12</v>
      </c>
      <c r="F12" s="7">
        <v>0.19</v>
      </c>
      <c r="G12" s="7">
        <v>0.15</v>
      </c>
      <c r="H12" s="7">
        <v>0.11</v>
      </c>
      <c r="I12" s="7">
        <v>0.18</v>
      </c>
      <c r="J12" s="7">
        <v>0.15</v>
      </c>
      <c r="K12" s="7">
        <v>0.13</v>
      </c>
      <c r="L12" s="7">
        <v>0.12</v>
      </c>
      <c r="M12" s="7">
        <v>0.11</v>
      </c>
      <c r="N12" s="7">
        <v>0.17</v>
      </c>
      <c r="O12" s="7">
        <v>0.12</v>
      </c>
      <c r="P12" s="7">
        <v>0.11</v>
      </c>
      <c r="Q12" s="7">
        <v>0.11</v>
      </c>
      <c r="R12" s="7">
        <v>0.15</v>
      </c>
      <c r="S12" s="7">
        <v>0.15</v>
      </c>
      <c r="T12" s="7">
        <v>0.16</v>
      </c>
      <c r="U12" s="7">
        <v>0.12</v>
      </c>
      <c r="V12" s="7">
        <v>0.17</v>
      </c>
      <c r="W12" s="7">
        <v>0.1</v>
      </c>
      <c r="X12" s="7">
        <v>0.06</v>
      </c>
      <c r="Y12" s="7">
        <v>0.13</v>
      </c>
      <c r="Z12" s="7">
        <v>0.15</v>
      </c>
      <c r="AA12" s="7">
        <v>0.15</v>
      </c>
      <c r="AB12" s="7">
        <v>0.15</v>
      </c>
      <c r="AC12" s="7">
        <v>0.16</v>
      </c>
      <c r="AD12" s="7">
        <v>0.15</v>
      </c>
      <c r="AE12" s="7">
        <v>0.13</v>
      </c>
      <c r="AF12" s="7">
        <v>0.09</v>
      </c>
      <c r="AG12" s="7">
        <v>0.42</v>
      </c>
      <c r="AH12" s="7">
        <v>0.4</v>
      </c>
      <c r="AI12" s="7">
        <v>0.16</v>
      </c>
      <c r="AJ12" s="7">
        <v>0.05</v>
      </c>
      <c r="AK12" s="7">
        <v>0.15</v>
      </c>
      <c r="AL12" s="7">
        <v>0.21</v>
      </c>
      <c r="AM12" s="7">
        <v>0.1</v>
      </c>
      <c r="AN12" s="7">
        <v>0.18</v>
      </c>
      <c r="AO12" s="7">
        <v>0.12</v>
      </c>
      <c r="AP12" s="7">
        <v>0.15</v>
      </c>
      <c r="AQ12" s="7">
        <v>0.17</v>
      </c>
      <c r="AR12" s="7">
        <v>0.05</v>
      </c>
      <c r="AS12" s="7">
        <v>0.12</v>
      </c>
      <c r="AT12" s="7">
        <v>0.17</v>
      </c>
      <c r="AU12" s="7">
        <v>0.19</v>
      </c>
      <c r="AV12" s="7">
        <v>0.13</v>
      </c>
      <c r="AW12" s="7">
        <v>0.1</v>
      </c>
      <c r="AX12" s="7">
        <v>0.12</v>
      </c>
      <c r="AY12" s="7">
        <v>0.18</v>
      </c>
      <c r="AZ12" s="7">
        <v>0.13</v>
      </c>
      <c r="BA12" s="7">
        <v>0.14000000000000001</v>
      </c>
      <c r="BB12" s="7">
        <v>0.16</v>
      </c>
      <c r="BC12" s="7">
        <v>0.2</v>
      </c>
      <c r="BD12" s="7">
        <v>0.28999999999999998</v>
      </c>
      <c r="BE12" s="7">
        <v>0.97</v>
      </c>
      <c r="BF12" t="s">
        <v>108</v>
      </c>
      <c r="BG12" s="7">
        <v>0.26</v>
      </c>
      <c r="BH12" t="s">
        <v>108</v>
      </c>
      <c r="BI12" s="7">
        <v>0.35</v>
      </c>
      <c r="BJ12" s="7">
        <v>0.22</v>
      </c>
      <c r="BK12" s="7">
        <v>0.19</v>
      </c>
      <c r="BL12" s="7">
        <v>0.3</v>
      </c>
      <c r="BM12" s="7">
        <v>0.4</v>
      </c>
      <c r="BN12" s="7">
        <v>0.24</v>
      </c>
      <c r="BO12" s="7">
        <v>0.05</v>
      </c>
      <c r="BP12" s="7">
        <v>0.01</v>
      </c>
      <c r="BQ12" s="7">
        <v>0.25</v>
      </c>
      <c r="BR12" s="7">
        <v>0.33</v>
      </c>
      <c r="BS12" s="7">
        <v>0.3</v>
      </c>
      <c r="BT12" s="7">
        <v>0.97</v>
      </c>
      <c r="BU12" s="7">
        <v>0.97</v>
      </c>
      <c r="BV12" s="7">
        <v>0.16</v>
      </c>
      <c r="BW12" s="7">
        <v>0.28000000000000003</v>
      </c>
      <c r="BX12" s="7">
        <v>0.15</v>
      </c>
      <c r="BY12" s="7">
        <v>0.15</v>
      </c>
      <c r="BZ12" s="7">
        <v>0.15</v>
      </c>
    </row>
    <row r="13" spans="1:78" x14ac:dyDescent="0.25">
      <c r="A13" t="s">
        <v>55</v>
      </c>
      <c r="B13">
        <v>5068</v>
      </c>
      <c r="C13">
        <v>4272</v>
      </c>
      <c r="D13">
        <v>489</v>
      </c>
      <c r="E13">
        <v>307</v>
      </c>
      <c r="F13">
        <v>940</v>
      </c>
      <c r="G13">
        <v>2621</v>
      </c>
      <c r="H13">
        <v>1508</v>
      </c>
      <c r="I13">
        <v>1186</v>
      </c>
      <c r="J13">
        <v>1601</v>
      </c>
      <c r="K13">
        <v>1053</v>
      </c>
      <c r="L13">
        <v>1228</v>
      </c>
      <c r="M13">
        <v>1461</v>
      </c>
      <c r="N13">
        <v>2891</v>
      </c>
      <c r="O13">
        <v>549</v>
      </c>
      <c r="P13">
        <v>167</v>
      </c>
      <c r="Q13">
        <v>837</v>
      </c>
      <c r="R13">
        <v>4231</v>
      </c>
      <c r="S13">
        <v>3112</v>
      </c>
      <c r="T13">
        <v>1029</v>
      </c>
      <c r="U13">
        <v>844</v>
      </c>
      <c r="V13">
        <v>3665</v>
      </c>
      <c r="W13">
        <v>544</v>
      </c>
      <c r="X13">
        <v>809</v>
      </c>
      <c r="Y13">
        <v>624</v>
      </c>
      <c r="Z13">
        <v>4445</v>
      </c>
      <c r="AA13">
        <v>5068</v>
      </c>
      <c r="AB13">
        <v>4445</v>
      </c>
      <c r="AC13">
        <v>600</v>
      </c>
      <c r="AD13">
        <v>3991</v>
      </c>
      <c r="AE13">
        <v>437</v>
      </c>
      <c r="AF13">
        <v>4248</v>
      </c>
      <c r="AG13">
        <v>533</v>
      </c>
      <c r="AH13">
        <v>23</v>
      </c>
      <c r="AI13">
        <v>3646</v>
      </c>
      <c r="AJ13">
        <v>516</v>
      </c>
      <c r="AK13">
        <v>826</v>
      </c>
      <c r="AL13">
        <v>1869</v>
      </c>
      <c r="AM13">
        <v>2538</v>
      </c>
      <c r="AN13">
        <v>48</v>
      </c>
      <c r="AO13">
        <v>595</v>
      </c>
      <c r="AP13">
        <v>498</v>
      </c>
      <c r="AQ13">
        <v>469</v>
      </c>
      <c r="AR13">
        <v>510</v>
      </c>
      <c r="AS13">
        <v>277</v>
      </c>
      <c r="AT13">
        <v>459</v>
      </c>
      <c r="AU13">
        <v>278</v>
      </c>
      <c r="AV13">
        <v>422</v>
      </c>
      <c r="AW13">
        <v>127</v>
      </c>
      <c r="AX13">
        <v>355</v>
      </c>
      <c r="AY13">
        <v>435</v>
      </c>
      <c r="AZ13">
        <v>355</v>
      </c>
      <c r="BA13">
        <v>248</v>
      </c>
      <c r="BB13">
        <v>368</v>
      </c>
      <c r="BC13">
        <v>248</v>
      </c>
      <c r="BD13">
        <v>18</v>
      </c>
      <c r="BE13">
        <v>27</v>
      </c>
      <c r="BF13">
        <v>5041</v>
      </c>
      <c r="BG13">
        <v>2420</v>
      </c>
      <c r="BH13">
        <v>2648</v>
      </c>
      <c r="BI13">
        <v>838</v>
      </c>
      <c r="BJ13">
        <v>675</v>
      </c>
      <c r="BK13">
        <v>624</v>
      </c>
      <c r="BL13">
        <v>139</v>
      </c>
      <c r="BM13">
        <v>528</v>
      </c>
      <c r="BN13">
        <v>1279</v>
      </c>
      <c r="BO13">
        <v>2046</v>
      </c>
      <c r="BP13">
        <v>1214</v>
      </c>
      <c r="BQ13">
        <v>754</v>
      </c>
      <c r="BR13">
        <v>1046</v>
      </c>
      <c r="BS13">
        <v>1062</v>
      </c>
      <c r="BT13">
        <v>12</v>
      </c>
      <c r="BU13">
        <v>15</v>
      </c>
      <c r="BV13">
        <v>247</v>
      </c>
      <c r="BW13">
        <v>545</v>
      </c>
      <c r="BX13">
        <v>3402</v>
      </c>
      <c r="BY13">
        <v>3390</v>
      </c>
      <c r="BZ13">
        <v>2952</v>
      </c>
    </row>
    <row r="14" spans="1:78" x14ac:dyDescent="0.25">
      <c r="B14" s="7">
        <v>0.85</v>
      </c>
      <c r="C14" s="7">
        <v>0.84</v>
      </c>
      <c r="D14" s="7">
        <v>0.88</v>
      </c>
      <c r="E14" s="7">
        <v>0.87</v>
      </c>
      <c r="F14" s="7">
        <v>0.81</v>
      </c>
      <c r="G14" s="7">
        <v>0.84</v>
      </c>
      <c r="H14" s="7">
        <v>0.88</v>
      </c>
      <c r="I14" s="7">
        <v>0.82</v>
      </c>
      <c r="J14" s="7">
        <v>0.85</v>
      </c>
      <c r="K14" s="7">
        <v>0.86</v>
      </c>
      <c r="L14" s="7">
        <v>0.87</v>
      </c>
      <c r="M14" s="7">
        <v>0.88</v>
      </c>
      <c r="N14" s="7">
        <v>0.83</v>
      </c>
      <c r="O14" s="7">
        <v>0.86</v>
      </c>
      <c r="P14" s="7">
        <v>0.86</v>
      </c>
      <c r="Q14" s="7">
        <v>0.88</v>
      </c>
      <c r="R14" s="7">
        <v>0.84</v>
      </c>
      <c r="S14" s="7">
        <v>0.85</v>
      </c>
      <c r="T14" s="7">
        <v>0.84</v>
      </c>
      <c r="U14" s="7">
        <v>0.87</v>
      </c>
      <c r="V14" s="7">
        <v>0.83</v>
      </c>
      <c r="W14" s="7">
        <v>0.9</v>
      </c>
      <c r="X14" s="7">
        <v>0.94</v>
      </c>
      <c r="Y14" s="7">
        <v>0.87</v>
      </c>
      <c r="Z14" s="7">
        <v>0.85</v>
      </c>
      <c r="AA14" s="7">
        <v>0.85</v>
      </c>
      <c r="AB14" s="7">
        <v>0.85</v>
      </c>
      <c r="AC14" s="7">
        <v>0.84</v>
      </c>
      <c r="AD14" s="7">
        <v>0.85</v>
      </c>
      <c r="AE14" s="7">
        <v>0.84</v>
      </c>
      <c r="AF14" s="7">
        <v>0.91</v>
      </c>
      <c r="AG14" s="7">
        <v>0.57999999999999996</v>
      </c>
      <c r="AH14" s="7">
        <v>0.57999999999999996</v>
      </c>
      <c r="AI14" s="7">
        <v>0.84</v>
      </c>
      <c r="AJ14" s="7">
        <v>0.94</v>
      </c>
      <c r="AK14" s="7">
        <v>0.85</v>
      </c>
      <c r="AL14" s="7">
        <v>0.79</v>
      </c>
      <c r="AM14" s="7">
        <v>0.9</v>
      </c>
      <c r="AN14" s="7">
        <v>0.82</v>
      </c>
      <c r="AO14" s="7">
        <v>0.85</v>
      </c>
      <c r="AP14" s="7">
        <v>0.85</v>
      </c>
      <c r="AQ14" s="7">
        <v>0.83</v>
      </c>
      <c r="AR14" s="7">
        <v>0.94</v>
      </c>
      <c r="AS14" s="7">
        <v>0.87</v>
      </c>
      <c r="AT14" s="7">
        <v>0.83</v>
      </c>
      <c r="AU14" s="7">
        <v>0.8</v>
      </c>
      <c r="AV14" s="7">
        <v>0.86</v>
      </c>
      <c r="AW14" s="7">
        <v>0.9</v>
      </c>
      <c r="AX14" s="7">
        <v>0.87</v>
      </c>
      <c r="AY14" s="7">
        <v>0.82</v>
      </c>
      <c r="AZ14" s="7">
        <v>0.86</v>
      </c>
      <c r="BA14" s="7">
        <v>0.85</v>
      </c>
      <c r="BB14" s="7">
        <v>0.84</v>
      </c>
      <c r="BC14" s="7">
        <v>0.8</v>
      </c>
      <c r="BD14" s="7">
        <v>0.71</v>
      </c>
      <c r="BE14" s="7">
        <v>0.03</v>
      </c>
      <c r="BF14" s="7">
        <v>0.99</v>
      </c>
      <c r="BG14" s="7">
        <v>0.73</v>
      </c>
      <c r="BH14" s="7">
        <v>0.99</v>
      </c>
      <c r="BI14" s="7">
        <v>0.64</v>
      </c>
      <c r="BJ14" s="7">
        <v>0.78</v>
      </c>
      <c r="BK14" s="7">
        <v>0.81</v>
      </c>
      <c r="BL14" s="7">
        <v>0.7</v>
      </c>
      <c r="BM14" s="7">
        <v>0.6</v>
      </c>
      <c r="BN14" s="7">
        <v>0.76</v>
      </c>
      <c r="BO14" s="7">
        <v>0.95</v>
      </c>
      <c r="BP14" s="7">
        <v>0.97</v>
      </c>
      <c r="BQ14" s="7">
        <v>0.75</v>
      </c>
      <c r="BR14" s="7">
        <v>0.67</v>
      </c>
      <c r="BS14" s="7">
        <v>0.7</v>
      </c>
      <c r="BT14" s="7">
        <v>0.03</v>
      </c>
      <c r="BU14" s="7">
        <v>0.03</v>
      </c>
      <c r="BV14" s="7">
        <v>0.84</v>
      </c>
      <c r="BW14" s="7">
        <v>0.72</v>
      </c>
      <c r="BX14" s="7">
        <v>0.85</v>
      </c>
      <c r="BY14" s="7">
        <v>0.85</v>
      </c>
      <c r="BZ14" s="7">
        <v>0.84</v>
      </c>
    </row>
    <row r="15" spans="1:78" x14ac:dyDescent="0.25">
      <c r="A15" t="s">
        <v>40</v>
      </c>
      <c r="B15">
        <v>5</v>
      </c>
      <c r="C15">
        <v>3</v>
      </c>
      <c r="D15">
        <v>2</v>
      </c>
      <c r="E15">
        <v>0</v>
      </c>
      <c r="F15">
        <v>1</v>
      </c>
      <c r="G15">
        <v>1</v>
      </c>
      <c r="H15">
        <v>3</v>
      </c>
      <c r="I15">
        <v>1</v>
      </c>
      <c r="J15">
        <v>0</v>
      </c>
      <c r="K15">
        <v>2</v>
      </c>
      <c r="L15">
        <v>2</v>
      </c>
      <c r="M15">
        <v>0</v>
      </c>
      <c r="N15">
        <v>0</v>
      </c>
      <c r="O15">
        <v>5</v>
      </c>
      <c r="P15">
        <v>0</v>
      </c>
      <c r="Q15">
        <v>0</v>
      </c>
      <c r="R15">
        <v>5</v>
      </c>
      <c r="S15">
        <v>5</v>
      </c>
      <c r="T15">
        <v>0</v>
      </c>
      <c r="U15">
        <v>1</v>
      </c>
      <c r="V15">
        <v>2</v>
      </c>
      <c r="W15">
        <v>0</v>
      </c>
      <c r="X15">
        <v>1</v>
      </c>
      <c r="Y15">
        <v>0</v>
      </c>
      <c r="Z15">
        <v>5</v>
      </c>
      <c r="AA15">
        <v>5</v>
      </c>
      <c r="AB15">
        <v>5</v>
      </c>
      <c r="AC15">
        <v>0</v>
      </c>
      <c r="AD15">
        <v>1</v>
      </c>
      <c r="AE15">
        <v>0</v>
      </c>
      <c r="AF15">
        <v>1</v>
      </c>
      <c r="AG15">
        <v>1</v>
      </c>
      <c r="AH15">
        <v>0</v>
      </c>
      <c r="AI15">
        <v>1</v>
      </c>
      <c r="AJ15">
        <v>0</v>
      </c>
      <c r="AK15">
        <v>0</v>
      </c>
      <c r="AL15">
        <v>0</v>
      </c>
      <c r="AM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</v>
      </c>
      <c r="AV15">
        <v>1</v>
      </c>
      <c r="AW15">
        <v>0</v>
      </c>
      <c r="AX15">
        <v>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5</v>
      </c>
      <c r="BG15">
        <v>0</v>
      </c>
      <c r="BH15">
        <v>5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5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1</v>
      </c>
      <c r="BY15">
        <v>2</v>
      </c>
      <c r="BZ15">
        <v>1</v>
      </c>
    </row>
    <row r="16" spans="1:78" x14ac:dyDescent="0.25">
      <c r="B16">
        <v>0</v>
      </c>
      <c r="C16">
        <v>0</v>
      </c>
      <c r="D16">
        <v>0</v>
      </c>
      <c r="E16" t="s">
        <v>106</v>
      </c>
      <c r="F16">
        <v>0</v>
      </c>
      <c r="G16">
        <v>0</v>
      </c>
      <c r="H16">
        <v>0</v>
      </c>
      <c r="I16">
        <v>0</v>
      </c>
      <c r="J16" t="s">
        <v>106</v>
      </c>
      <c r="K16">
        <v>0</v>
      </c>
      <c r="L16">
        <v>0</v>
      </c>
      <c r="M16" t="s">
        <v>106</v>
      </c>
      <c r="N16" t="s">
        <v>106</v>
      </c>
      <c r="O16" s="7">
        <v>0.01</v>
      </c>
      <c r="P16" t="s">
        <v>106</v>
      </c>
      <c r="Q16" t="s">
        <v>106</v>
      </c>
      <c r="R16">
        <v>0</v>
      </c>
      <c r="S16">
        <v>0</v>
      </c>
      <c r="T16" t="s">
        <v>106</v>
      </c>
      <c r="U16">
        <v>0</v>
      </c>
      <c r="V16">
        <v>0</v>
      </c>
      <c r="W16" t="s">
        <v>106</v>
      </c>
      <c r="X16">
        <v>0</v>
      </c>
      <c r="Y16" t="s">
        <v>106</v>
      </c>
      <c r="Z16">
        <v>0</v>
      </c>
      <c r="AA16">
        <v>0</v>
      </c>
      <c r="AB16">
        <v>0</v>
      </c>
      <c r="AC16" t="s">
        <v>106</v>
      </c>
      <c r="AD16">
        <v>0</v>
      </c>
      <c r="AE16" t="s">
        <v>106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 t="s">
        <v>106</v>
      </c>
      <c r="AL16" t="s">
        <v>106</v>
      </c>
      <c r="AM16">
        <v>0</v>
      </c>
      <c r="AN16" t="s">
        <v>106</v>
      </c>
      <c r="AO16">
        <v>0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>
        <v>0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>
        <v>0</v>
      </c>
      <c r="BG16" t="s">
        <v>106</v>
      </c>
      <c r="BH16">
        <v>0</v>
      </c>
      <c r="BI16" t="s">
        <v>106</v>
      </c>
      <c r="BJ16" t="s">
        <v>106</v>
      </c>
      <c r="BK16" t="s">
        <v>106</v>
      </c>
      <c r="BL16" t="s">
        <v>106</v>
      </c>
      <c r="BM16" t="s">
        <v>106</v>
      </c>
      <c r="BN16" t="s">
        <v>106</v>
      </c>
      <c r="BO16" t="s">
        <v>106</v>
      </c>
      <c r="BP16">
        <v>0</v>
      </c>
      <c r="BQ16" t="s">
        <v>106</v>
      </c>
      <c r="BR16" t="s">
        <v>106</v>
      </c>
      <c r="BS16" t="s">
        <v>106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28</v>
      </c>
      <c r="C17">
        <v>21</v>
      </c>
      <c r="D17">
        <v>3</v>
      </c>
      <c r="E17">
        <v>4</v>
      </c>
      <c r="F17">
        <v>6</v>
      </c>
      <c r="G17">
        <v>16</v>
      </c>
      <c r="H17">
        <v>6</v>
      </c>
      <c r="I17">
        <v>8</v>
      </c>
      <c r="J17">
        <v>3</v>
      </c>
      <c r="K17">
        <v>8</v>
      </c>
      <c r="L17">
        <v>9</v>
      </c>
      <c r="M17">
        <v>4</v>
      </c>
      <c r="N17">
        <v>9</v>
      </c>
      <c r="O17">
        <v>8</v>
      </c>
      <c r="P17">
        <v>6</v>
      </c>
      <c r="Q17">
        <v>6</v>
      </c>
      <c r="R17">
        <v>22</v>
      </c>
      <c r="S17">
        <v>17</v>
      </c>
      <c r="T17">
        <v>6</v>
      </c>
      <c r="U17">
        <v>5</v>
      </c>
      <c r="V17">
        <v>14</v>
      </c>
      <c r="W17">
        <v>2</v>
      </c>
      <c r="X17">
        <v>4</v>
      </c>
      <c r="Y17">
        <v>3</v>
      </c>
      <c r="Z17">
        <v>25</v>
      </c>
      <c r="AA17">
        <v>28</v>
      </c>
      <c r="AB17">
        <v>25</v>
      </c>
      <c r="AC17">
        <v>1</v>
      </c>
      <c r="AD17">
        <v>9</v>
      </c>
      <c r="AE17">
        <v>17</v>
      </c>
      <c r="AF17">
        <v>13</v>
      </c>
      <c r="AG17">
        <v>0</v>
      </c>
      <c r="AH17">
        <v>1</v>
      </c>
      <c r="AI17">
        <v>16</v>
      </c>
      <c r="AJ17">
        <v>2</v>
      </c>
      <c r="AK17">
        <v>4</v>
      </c>
      <c r="AL17">
        <v>3</v>
      </c>
      <c r="AM17">
        <v>5</v>
      </c>
      <c r="AN17">
        <v>0</v>
      </c>
      <c r="AO17">
        <v>20</v>
      </c>
      <c r="AP17">
        <v>3</v>
      </c>
      <c r="AQ17">
        <v>1</v>
      </c>
      <c r="AR17">
        <v>4</v>
      </c>
      <c r="AS17">
        <v>2</v>
      </c>
      <c r="AT17">
        <v>1</v>
      </c>
      <c r="AU17">
        <v>0</v>
      </c>
      <c r="AV17">
        <v>2</v>
      </c>
      <c r="AW17">
        <v>0</v>
      </c>
      <c r="AX17">
        <v>3</v>
      </c>
      <c r="AY17">
        <v>4</v>
      </c>
      <c r="AZ17">
        <v>4</v>
      </c>
      <c r="BA17">
        <v>3</v>
      </c>
      <c r="BB17">
        <v>1</v>
      </c>
      <c r="BC17">
        <v>2</v>
      </c>
      <c r="BD17">
        <v>0</v>
      </c>
      <c r="BE17">
        <v>2</v>
      </c>
      <c r="BF17">
        <v>26</v>
      </c>
      <c r="BG17">
        <v>5</v>
      </c>
      <c r="BH17">
        <v>23</v>
      </c>
      <c r="BI17">
        <v>3</v>
      </c>
      <c r="BJ17">
        <v>0</v>
      </c>
      <c r="BK17">
        <v>1</v>
      </c>
      <c r="BL17">
        <v>0</v>
      </c>
      <c r="BM17">
        <v>0</v>
      </c>
      <c r="BN17">
        <v>5</v>
      </c>
      <c r="BO17">
        <v>1</v>
      </c>
      <c r="BP17">
        <v>22</v>
      </c>
      <c r="BQ17">
        <v>2</v>
      </c>
      <c r="BR17">
        <v>4</v>
      </c>
      <c r="BS17">
        <v>3</v>
      </c>
      <c r="BT17">
        <v>0</v>
      </c>
      <c r="BU17">
        <v>2</v>
      </c>
      <c r="BV17">
        <v>0</v>
      </c>
      <c r="BW17">
        <v>2</v>
      </c>
      <c r="BX17">
        <v>3</v>
      </c>
      <c r="BY17">
        <v>8</v>
      </c>
      <c r="BZ17">
        <v>6</v>
      </c>
    </row>
    <row r="18" spans="1:78" x14ac:dyDescent="0.25">
      <c r="B18">
        <v>0</v>
      </c>
      <c r="C18">
        <v>0</v>
      </c>
      <c r="D18">
        <v>0</v>
      </c>
      <c r="E18" s="7">
        <v>0.01</v>
      </c>
      <c r="F18" s="7">
        <v>0.01</v>
      </c>
      <c r="G18" s="7">
        <v>0.01</v>
      </c>
      <c r="H18">
        <v>0</v>
      </c>
      <c r="I18" s="7">
        <v>0.01</v>
      </c>
      <c r="J18">
        <v>0</v>
      </c>
      <c r="K18" s="7">
        <v>0.01</v>
      </c>
      <c r="L18" s="7">
        <v>0.01</v>
      </c>
      <c r="M18">
        <v>0</v>
      </c>
      <c r="N18">
        <v>0</v>
      </c>
      <c r="O18" s="7">
        <v>0.01</v>
      </c>
      <c r="P18" s="7">
        <v>0.03</v>
      </c>
      <c r="Q18" s="7">
        <v>0.01</v>
      </c>
      <c r="R18">
        <v>0</v>
      </c>
      <c r="S18">
        <v>0</v>
      </c>
      <c r="T18">
        <v>0</v>
      </c>
      <c r="U18" s="7">
        <v>0.01</v>
      </c>
      <c r="V18">
        <v>0</v>
      </c>
      <c r="W18">
        <v>0</v>
      </c>
      <c r="X18" s="7">
        <v>0.01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7">
        <v>0.03</v>
      </c>
      <c r="AF18">
        <v>0</v>
      </c>
      <c r="AG18" t="s">
        <v>106</v>
      </c>
      <c r="AH18" s="7">
        <v>0.02</v>
      </c>
      <c r="AI18">
        <v>0</v>
      </c>
      <c r="AJ18">
        <v>0</v>
      </c>
      <c r="AK18">
        <v>0</v>
      </c>
      <c r="AL18">
        <v>0</v>
      </c>
      <c r="AM18">
        <v>0</v>
      </c>
      <c r="AN18" t="s">
        <v>106</v>
      </c>
      <c r="AO18" s="7">
        <v>0.03</v>
      </c>
      <c r="AP18" s="7">
        <v>0.01</v>
      </c>
      <c r="AQ18">
        <v>0</v>
      </c>
      <c r="AR18" s="7">
        <v>0.01</v>
      </c>
      <c r="AS18" s="7">
        <v>0.01</v>
      </c>
      <c r="AT18">
        <v>0</v>
      </c>
      <c r="AU18" t="s">
        <v>106</v>
      </c>
      <c r="AV18">
        <v>0</v>
      </c>
      <c r="AW18" t="s">
        <v>106</v>
      </c>
      <c r="AX18" s="7">
        <v>0.01</v>
      </c>
      <c r="AY18" s="7">
        <v>0.01</v>
      </c>
      <c r="AZ18" s="7">
        <v>0.01</v>
      </c>
      <c r="BA18" s="7">
        <v>0.01</v>
      </c>
      <c r="BB18">
        <v>0</v>
      </c>
      <c r="BC18" s="7">
        <v>0.01</v>
      </c>
      <c r="BD18" t="s">
        <v>106</v>
      </c>
      <c r="BE18">
        <v>0</v>
      </c>
      <c r="BF18" s="7">
        <v>0.01</v>
      </c>
      <c r="BG18">
        <v>0</v>
      </c>
      <c r="BH18" s="7">
        <v>0.01</v>
      </c>
      <c r="BI18">
        <v>0</v>
      </c>
      <c r="BJ18" t="s">
        <v>106</v>
      </c>
      <c r="BK18">
        <v>0</v>
      </c>
      <c r="BL18" t="s">
        <v>106</v>
      </c>
      <c r="BM18" t="s">
        <v>106</v>
      </c>
      <c r="BN18">
        <v>0</v>
      </c>
      <c r="BO18">
        <v>0</v>
      </c>
      <c r="BP18" s="7">
        <v>0.02</v>
      </c>
      <c r="BQ18">
        <v>0</v>
      </c>
      <c r="BR18">
        <v>0</v>
      </c>
      <c r="BS18">
        <v>0</v>
      </c>
      <c r="BT18" t="s">
        <v>106</v>
      </c>
      <c r="BU18">
        <v>0</v>
      </c>
      <c r="BV18" t="s">
        <v>106</v>
      </c>
      <c r="BW18">
        <v>0</v>
      </c>
      <c r="BX18">
        <v>0</v>
      </c>
      <c r="BY18">
        <v>0</v>
      </c>
      <c r="BZ18">
        <v>0</v>
      </c>
    </row>
  </sheetData>
  <pageMargins left="0.7" right="0.7" top="0.75" bottom="0.75" header="0.3" footer="0.3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251</v>
      </c>
    </row>
    <row r="2" spans="1:78" x14ac:dyDescent="0.25">
      <c r="A2" t="s">
        <v>253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5155</v>
      </c>
      <c r="C8">
        <v>4352</v>
      </c>
      <c r="D8">
        <v>473</v>
      </c>
      <c r="E8">
        <v>330</v>
      </c>
      <c r="F8">
        <v>940</v>
      </c>
      <c r="G8">
        <v>2297</v>
      </c>
      <c r="H8">
        <v>1918</v>
      </c>
      <c r="I8">
        <v>968</v>
      </c>
      <c r="J8">
        <v>1329</v>
      </c>
      <c r="K8">
        <v>995</v>
      </c>
      <c r="L8">
        <v>1863</v>
      </c>
      <c r="M8">
        <v>1873</v>
      </c>
      <c r="N8">
        <v>2505</v>
      </c>
      <c r="O8">
        <v>581</v>
      </c>
      <c r="P8">
        <v>196</v>
      </c>
      <c r="Q8">
        <v>1045</v>
      </c>
      <c r="R8">
        <v>4110</v>
      </c>
      <c r="S8">
        <v>2983</v>
      </c>
      <c r="T8">
        <v>1004</v>
      </c>
      <c r="U8">
        <v>1073</v>
      </c>
      <c r="V8">
        <v>3361</v>
      </c>
      <c r="W8">
        <v>620</v>
      </c>
      <c r="X8">
        <v>1107</v>
      </c>
      <c r="Y8">
        <v>654</v>
      </c>
      <c r="Z8">
        <v>4501</v>
      </c>
      <c r="AA8">
        <v>5139</v>
      </c>
      <c r="AB8">
        <v>4485</v>
      </c>
      <c r="AC8">
        <v>587</v>
      </c>
      <c r="AD8">
        <v>4037</v>
      </c>
      <c r="AE8">
        <v>464</v>
      </c>
      <c r="AF8">
        <v>4336</v>
      </c>
      <c r="AG8">
        <v>494</v>
      </c>
      <c r="AH8">
        <v>30</v>
      </c>
      <c r="AI8">
        <v>3526</v>
      </c>
      <c r="AJ8">
        <v>580</v>
      </c>
      <c r="AK8">
        <v>938</v>
      </c>
      <c r="AL8">
        <v>1837</v>
      </c>
      <c r="AM8">
        <v>2586</v>
      </c>
      <c r="AN8">
        <v>51</v>
      </c>
      <c r="AO8">
        <v>657</v>
      </c>
      <c r="AP8">
        <v>498</v>
      </c>
      <c r="AQ8">
        <v>460</v>
      </c>
      <c r="AR8">
        <v>461</v>
      </c>
      <c r="AS8">
        <v>291</v>
      </c>
      <c r="AT8">
        <v>470</v>
      </c>
      <c r="AU8">
        <v>299</v>
      </c>
      <c r="AV8">
        <v>440</v>
      </c>
      <c r="AW8">
        <v>116</v>
      </c>
      <c r="AX8">
        <v>349</v>
      </c>
      <c r="AY8">
        <v>464</v>
      </c>
      <c r="AZ8">
        <v>363</v>
      </c>
      <c r="BA8">
        <v>260</v>
      </c>
      <c r="BB8">
        <v>399</v>
      </c>
      <c r="BC8">
        <v>266</v>
      </c>
      <c r="BD8">
        <v>19</v>
      </c>
      <c r="BE8">
        <v>59</v>
      </c>
      <c r="BF8">
        <v>5096</v>
      </c>
      <c r="BG8">
        <v>2394</v>
      </c>
      <c r="BH8">
        <v>2761</v>
      </c>
      <c r="BI8">
        <v>745</v>
      </c>
      <c r="BJ8">
        <v>674</v>
      </c>
      <c r="BK8">
        <v>679</v>
      </c>
      <c r="BL8">
        <v>142</v>
      </c>
      <c r="BM8">
        <v>480</v>
      </c>
      <c r="BN8">
        <v>1261</v>
      </c>
      <c r="BO8">
        <v>2093</v>
      </c>
      <c r="BP8">
        <v>1321</v>
      </c>
      <c r="BQ8">
        <v>722</v>
      </c>
      <c r="BR8">
        <v>979</v>
      </c>
      <c r="BS8">
        <v>996</v>
      </c>
      <c r="BT8">
        <v>38</v>
      </c>
      <c r="BU8">
        <v>21</v>
      </c>
      <c r="BV8">
        <v>249</v>
      </c>
      <c r="BW8">
        <v>511</v>
      </c>
      <c r="BX8">
        <v>3510</v>
      </c>
      <c r="BY8">
        <v>3501</v>
      </c>
      <c r="BZ8">
        <v>3085</v>
      </c>
    </row>
    <row r="9" spans="1:78" x14ac:dyDescent="0.25">
      <c r="A9" t="s">
        <v>103</v>
      </c>
      <c r="B9">
        <v>5145</v>
      </c>
      <c r="C9">
        <v>4334</v>
      </c>
      <c r="D9">
        <v>498</v>
      </c>
      <c r="E9">
        <v>314</v>
      </c>
      <c r="F9">
        <v>966</v>
      </c>
      <c r="G9">
        <v>2649</v>
      </c>
      <c r="H9">
        <v>1530</v>
      </c>
      <c r="I9">
        <v>1206</v>
      </c>
      <c r="J9">
        <v>1617</v>
      </c>
      <c r="K9">
        <v>1072</v>
      </c>
      <c r="L9">
        <v>1251</v>
      </c>
      <c r="M9">
        <v>1483</v>
      </c>
      <c r="N9">
        <v>2920</v>
      </c>
      <c r="O9">
        <v>568</v>
      </c>
      <c r="P9">
        <v>176</v>
      </c>
      <c r="Q9">
        <v>852</v>
      </c>
      <c r="R9">
        <v>4294</v>
      </c>
      <c r="S9">
        <v>3153</v>
      </c>
      <c r="T9">
        <v>1044</v>
      </c>
      <c r="U9">
        <v>864</v>
      </c>
      <c r="V9">
        <v>3713</v>
      </c>
      <c r="W9">
        <v>548</v>
      </c>
      <c r="X9">
        <v>824</v>
      </c>
      <c r="Y9">
        <v>626</v>
      </c>
      <c r="Z9">
        <v>4519</v>
      </c>
      <c r="AA9">
        <v>5130</v>
      </c>
      <c r="AB9">
        <v>4504</v>
      </c>
      <c r="AC9">
        <v>605</v>
      </c>
      <c r="AD9">
        <v>4021</v>
      </c>
      <c r="AE9">
        <v>457</v>
      </c>
      <c r="AF9">
        <v>4291</v>
      </c>
      <c r="AG9">
        <v>537</v>
      </c>
      <c r="AH9">
        <v>31</v>
      </c>
      <c r="AI9">
        <v>3685</v>
      </c>
      <c r="AJ9">
        <v>523</v>
      </c>
      <c r="AK9">
        <v>846</v>
      </c>
      <c r="AL9">
        <v>1888</v>
      </c>
      <c r="AM9">
        <v>2560</v>
      </c>
      <c r="AN9">
        <v>54</v>
      </c>
      <c r="AO9">
        <v>620</v>
      </c>
      <c r="AP9">
        <v>506</v>
      </c>
      <c r="AQ9">
        <v>472</v>
      </c>
      <c r="AR9">
        <v>517</v>
      </c>
      <c r="AS9">
        <v>283</v>
      </c>
      <c r="AT9">
        <v>462</v>
      </c>
      <c r="AU9">
        <v>284</v>
      </c>
      <c r="AV9">
        <v>425</v>
      </c>
      <c r="AW9">
        <v>129</v>
      </c>
      <c r="AX9">
        <v>362</v>
      </c>
      <c r="AY9">
        <v>442</v>
      </c>
      <c r="AZ9">
        <v>362</v>
      </c>
      <c r="BA9">
        <v>255</v>
      </c>
      <c r="BB9">
        <v>373</v>
      </c>
      <c r="BC9">
        <v>256</v>
      </c>
      <c r="BD9">
        <v>18</v>
      </c>
      <c r="BE9">
        <v>58</v>
      </c>
      <c r="BF9">
        <v>5087</v>
      </c>
      <c r="BG9">
        <v>2456</v>
      </c>
      <c r="BH9">
        <v>2689</v>
      </c>
      <c r="BI9">
        <v>846</v>
      </c>
      <c r="BJ9">
        <v>682</v>
      </c>
      <c r="BK9">
        <v>639</v>
      </c>
      <c r="BL9">
        <v>141</v>
      </c>
      <c r="BM9">
        <v>533</v>
      </c>
      <c r="BN9">
        <v>1299</v>
      </c>
      <c r="BO9">
        <v>2064</v>
      </c>
      <c r="BP9">
        <v>1249</v>
      </c>
      <c r="BQ9">
        <v>764</v>
      </c>
      <c r="BR9">
        <v>1058</v>
      </c>
      <c r="BS9">
        <v>1074</v>
      </c>
      <c r="BT9">
        <v>36</v>
      </c>
      <c r="BU9">
        <v>22</v>
      </c>
      <c r="BV9">
        <v>251</v>
      </c>
      <c r="BW9">
        <v>552</v>
      </c>
      <c r="BX9">
        <v>3437</v>
      </c>
      <c r="BY9">
        <v>3431</v>
      </c>
      <c r="BZ9">
        <v>2988</v>
      </c>
    </row>
    <row r="10" spans="1:78" x14ac:dyDescent="0.25">
      <c r="A10" t="s">
        <v>104</v>
      </c>
    </row>
    <row r="11" spans="1:78" x14ac:dyDescent="0.25">
      <c r="A11" t="s">
        <v>199</v>
      </c>
      <c r="B11">
        <v>72</v>
      </c>
      <c r="C11">
        <v>61</v>
      </c>
      <c r="D11">
        <v>2</v>
      </c>
      <c r="E11">
        <v>9</v>
      </c>
      <c r="F11">
        <v>16</v>
      </c>
      <c r="G11">
        <v>38</v>
      </c>
      <c r="H11">
        <v>18</v>
      </c>
      <c r="I11">
        <v>19</v>
      </c>
      <c r="J11">
        <v>21</v>
      </c>
      <c r="K11">
        <v>18</v>
      </c>
      <c r="L11">
        <v>13</v>
      </c>
      <c r="M11">
        <v>17</v>
      </c>
      <c r="N11">
        <v>45</v>
      </c>
      <c r="O11">
        <v>8</v>
      </c>
      <c r="P11">
        <v>1</v>
      </c>
      <c r="Q11">
        <v>10</v>
      </c>
      <c r="R11">
        <v>62</v>
      </c>
      <c r="S11">
        <v>42</v>
      </c>
      <c r="T11">
        <v>15</v>
      </c>
      <c r="U11">
        <v>15</v>
      </c>
      <c r="V11">
        <v>54</v>
      </c>
      <c r="W11">
        <v>6</v>
      </c>
      <c r="X11">
        <v>11</v>
      </c>
      <c r="Y11">
        <v>2</v>
      </c>
      <c r="Z11">
        <v>70</v>
      </c>
      <c r="AA11">
        <v>72</v>
      </c>
      <c r="AB11">
        <v>70</v>
      </c>
      <c r="AC11">
        <v>6</v>
      </c>
      <c r="AD11">
        <v>56</v>
      </c>
      <c r="AE11">
        <v>7</v>
      </c>
      <c r="AF11">
        <v>61</v>
      </c>
      <c r="AG11">
        <v>3</v>
      </c>
      <c r="AH11">
        <v>3</v>
      </c>
      <c r="AI11">
        <v>53</v>
      </c>
      <c r="AJ11">
        <v>8</v>
      </c>
      <c r="AK11">
        <v>21</v>
      </c>
      <c r="AL11">
        <v>22</v>
      </c>
      <c r="AM11">
        <v>39</v>
      </c>
      <c r="AN11">
        <v>4</v>
      </c>
      <c r="AO11">
        <v>7</v>
      </c>
      <c r="AP11">
        <v>6</v>
      </c>
      <c r="AQ11">
        <v>6</v>
      </c>
      <c r="AR11">
        <v>13</v>
      </c>
      <c r="AS11">
        <v>4</v>
      </c>
      <c r="AT11">
        <v>6</v>
      </c>
      <c r="AU11">
        <v>3</v>
      </c>
      <c r="AV11">
        <v>4</v>
      </c>
      <c r="AW11">
        <v>1</v>
      </c>
      <c r="AX11">
        <v>1</v>
      </c>
      <c r="AY11">
        <v>4</v>
      </c>
      <c r="AZ11">
        <v>7</v>
      </c>
      <c r="BA11">
        <v>11</v>
      </c>
      <c r="BB11">
        <v>4</v>
      </c>
      <c r="BC11">
        <v>3</v>
      </c>
      <c r="BD11">
        <v>0</v>
      </c>
      <c r="BE11">
        <v>22</v>
      </c>
      <c r="BF11">
        <v>50</v>
      </c>
      <c r="BG11">
        <v>72</v>
      </c>
      <c r="BH11">
        <v>0</v>
      </c>
      <c r="BI11">
        <v>26</v>
      </c>
      <c r="BJ11">
        <v>20</v>
      </c>
      <c r="BK11">
        <v>15</v>
      </c>
      <c r="BL11">
        <v>5</v>
      </c>
      <c r="BM11">
        <v>9</v>
      </c>
      <c r="BN11">
        <v>28</v>
      </c>
      <c r="BO11">
        <v>27</v>
      </c>
      <c r="BP11">
        <v>7</v>
      </c>
      <c r="BQ11">
        <v>13</v>
      </c>
      <c r="BR11">
        <v>26</v>
      </c>
      <c r="BS11">
        <v>23</v>
      </c>
      <c r="BT11">
        <v>11</v>
      </c>
      <c r="BU11">
        <v>11</v>
      </c>
      <c r="BV11">
        <v>3</v>
      </c>
      <c r="BW11">
        <v>10</v>
      </c>
      <c r="BX11">
        <v>45</v>
      </c>
      <c r="BY11">
        <v>46</v>
      </c>
      <c r="BZ11">
        <v>36</v>
      </c>
    </row>
    <row r="12" spans="1:78" x14ac:dyDescent="0.25">
      <c r="B12" s="7">
        <v>0.01</v>
      </c>
      <c r="C12" s="7">
        <v>0.01</v>
      </c>
      <c r="D12">
        <v>0</v>
      </c>
      <c r="E12" s="7">
        <v>0.03</v>
      </c>
      <c r="F12" s="7">
        <v>0.02</v>
      </c>
      <c r="G12" s="7">
        <v>0.01</v>
      </c>
      <c r="H12" s="7">
        <v>0.01</v>
      </c>
      <c r="I12" s="7">
        <v>0.02</v>
      </c>
      <c r="J12" s="7">
        <v>0.01</v>
      </c>
      <c r="K12" s="7">
        <v>0.02</v>
      </c>
      <c r="L12" s="7">
        <v>0.01</v>
      </c>
      <c r="M12" s="7">
        <v>0.01</v>
      </c>
      <c r="N12" s="7">
        <v>0.02</v>
      </c>
      <c r="O12" s="7">
        <v>0.01</v>
      </c>
      <c r="P12" s="7">
        <v>0.01</v>
      </c>
      <c r="Q12" s="7">
        <v>0.01</v>
      </c>
      <c r="R12" s="7">
        <v>0.01</v>
      </c>
      <c r="S12" s="7">
        <v>0.01</v>
      </c>
      <c r="T12" s="7">
        <v>0.01</v>
      </c>
      <c r="U12" s="7">
        <v>0.02</v>
      </c>
      <c r="V12" s="7">
        <v>0.01</v>
      </c>
      <c r="W12" s="7">
        <v>0.01</v>
      </c>
      <c r="X12" s="7">
        <v>0.01</v>
      </c>
      <c r="Y12">
        <v>0</v>
      </c>
      <c r="Z12" s="7">
        <v>0.02</v>
      </c>
      <c r="AA12" s="7">
        <v>0.01</v>
      </c>
      <c r="AB12" s="7">
        <v>0.02</v>
      </c>
      <c r="AC12" s="7">
        <v>0.01</v>
      </c>
      <c r="AD12" s="7">
        <v>0.01</v>
      </c>
      <c r="AE12" s="7">
        <v>0.02</v>
      </c>
      <c r="AF12" s="7">
        <v>0.01</v>
      </c>
      <c r="AG12" s="7">
        <v>0.01</v>
      </c>
      <c r="AH12" s="7">
        <v>0.09</v>
      </c>
      <c r="AI12" s="7">
        <v>0.01</v>
      </c>
      <c r="AJ12" s="7">
        <v>0.02</v>
      </c>
      <c r="AK12" s="7">
        <v>0.03</v>
      </c>
      <c r="AL12" s="7">
        <v>0.01</v>
      </c>
      <c r="AM12" s="7">
        <v>0.02</v>
      </c>
      <c r="AN12" s="7">
        <v>0.08</v>
      </c>
      <c r="AO12" s="7">
        <v>0.01</v>
      </c>
      <c r="AP12" s="7">
        <v>0.01</v>
      </c>
      <c r="AQ12" s="7">
        <v>0.01</v>
      </c>
      <c r="AR12" s="7">
        <v>0.02</v>
      </c>
      <c r="AS12" s="7">
        <v>0.02</v>
      </c>
      <c r="AT12" s="7">
        <v>0.01</v>
      </c>
      <c r="AU12" s="7">
        <v>0.01</v>
      </c>
      <c r="AV12" s="7">
        <v>0.01</v>
      </c>
      <c r="AW12">
        <v>0</v>
      </c>
      <c r="AX12">
        <v>0</v>
      </c>
      <c r="AY12" s="7">
        <v>0.01</v>
      </c>
      <c r="AZ12" s="7">
        <v>0.02</v>
      </c>
      <c r="BA12" s="7">
        <v>0.04</v>
      </c>
      <c r="BB12" s="7">
        <v>0.01</v>
      </c>
      <c r="BC12" s="7">
        <v>0.01</v>
      </c>
      <c r="BD12" t="s">
        <v>108</v>
      </c>
      <c r="BE12" s="7">
        <v>0.38</v>
      </c>
      <c r="BF12" s="7">
        <v>0.01</v>
      </c>
      <c r="BG12" s="7">
        <v>0.03</v>
      </c>
      <c r="BH12" t="s">
        <v>108</v>
      </c>
      <c r="BI12" s="7">
        <v>0.03</v>
      </c>
      <c r="BJ12" s="7">
        <v>0.03</v>
      </c>
      <c r="BK12" s="7">
        <v>0.02</v>
      </c>
      <c r="BL12" s="7">
        <v>0.03</v>
      </c>
      <c r="BM12" s="7">
        <v>0.02</v>
      </c>
      <c r="BN12" s="7">
        <v>0.02</v>
      </c>
      <c r="BO12" s="7">
        <v>0.01</v>
      </c>
      <c r="BP12" s="7">
        <v>0.01</v>
      </c>
      <c r="BQ12" s="7">
        <v>0.02</v>
      </c>
      <c r="BR12" s="7">
        <v>0.02</v>
      </c>
      <c r="BS12" s="7">
        <v>0.02</v>
      </c>
      <c r="BT12" s="7">
        <v>0.31</v>
      </c>
      <c r="BU12" s="7">
        <v>0.5</v>
      </c>
      <c r="BV12" s="7">
        <v>0.01</v>
      </c>
      <c r="BW12" s="7">
        <v>0.02</v>
      </c>
      <c r="BX12" s="7">
        <v>0.01</v>
      </c>
      <c r="BY12" s="7">
        <v>0.01</v>
      </c>
      <c r="BZ12" s="7">
        <v>0.01</v>
      </c>
    </row>
    <row r="13" spans="1:78" x14ac:dyDescent="0.25">
      <c r="A13" t="s">
        <v>200</v>
      </c>
      <c r="B13">
        <v>337</v>
      </c>
      <c r="C13">
        <v>266</v>
      </c>
      <c r="D13">
        <v>35</v>
      </c>
      <c r="E13">
        <v>36</v>
      </c>
      <c r="F13">
        <v>44</v>
      </c>
      <c r="G13">
        <v>161</v>
      </c>
      <c r="H13">
        <v>131</v>
      </c>
      <c r="I13">
        <v>97</v>
      </c>
      <c r="J13">
        <v>89</v>
      </c>
      <c r="K13">
        <v>77</v>
      </c>
      <c r="L13">
        <v>73</v>
      </c>
      <c r="M13">
        <v>105</v>
      </c>
      <c r="N13">
        <v>189</v>
      </c>
      <c r="O13">
        <v>34</v>
      </c>
      <c r="P13">
        <v>9</v>
      </c>
      <c r="Q13">
        <v>72</v>
      </c>
      <c r="R13">
        <v>264</v>
      </c>
      <c r="S13">
        <v>232</v>
      </c>
      <c r="T13">
        <v>51</v>
      </c>
      <c r="U13">
        <v>50</v>
      </c>
      <c r="V13">
        <v>228</v>
      </c>
      <c r="W13">
        <v>45</v>
      </c>
      <c r="X13">
        <v>61</v>
      </c>
      <c r="Y13">
        <v>174</v>
      </c>
      <c r="Z13">
        <v>163</v>
      </c>
      <c r="AA13">
        <v>336</v>
      </c>
      <c r="AB13">
        <v>162</v>
      </c>
      <c r="AC13">
        <v>92</v>
      </c>
      <c r="AD13">
        <v>223</v>
      </c>
      <c r="AE13">
        <v>19</v>
      </c>
      <c r="AF13">
        <v>261</v>
      </c>
      <c r="AG13">
        <v>46</v>
      </c>
      <c r="AH13">
        <v>9</v>
      </c>
      <c r="AI13">
        <v>255</v>
      </c>
      <c r="AJ13">
        <v>29</v>
      </c>
      <c r="AK13">
        <v>49</v>
      </c>
      <c r="AL13">
        <v>144</v>
      </c>
      <c r="AM13">
        <v>151</v>
      </c>
      <c r="AN13">
        <v>6</v>
      </c>
      <c r="AO13">
        <v>34</v>
      </c>
      <c r="AP13">
        <v>41</v>
      </c>
      <c r="AQ13">
        <v>35</v>
      </c>
      <c r="AR13">
        <v>15</v>
      </c>
      <c r="AS13">
        <v>26</v>
      </c>
      <c r="AT13">
        <v>38</v>
      </c>
      <c r="AU13">
        <v>11</v>
      </c>
      <c r="AV13">
        <v>13</v>
      </c>
      <c r="AW13">
        <v>5</v>
      </c>
      <c r="AX13">
        <v>29</v>
      </c>
      <c r="AY13">
        <v>25</v>
      </c>
      <c r="AZ13">
        <v>22</v>
      </c>
      <c r="BA13">
        <v>26</v>
      </c>
      <c r="BB13">
        <v>21</v>
      </c>
      <c r="BC13">
        <v>30</v>
      </c>
      <c r="BD13">
        <v>0</v>
      </c>
      <c r="BE13">
        <v>15</v>
      </c>
      <c r="BF13">
        <v>322</v>
      </c>
      <c r="BG13">
        <v>337</v>
      </c>
      <c r="BH13">
        <v>0</v>
      </c>
      <c r="BI13">
        <v>98</v>
      </c>
      <c r="BJ13">
        <v>97</v>
      </c>
      <c r="BK13">
        <v>85</v>
      </c>
      <c r="BL13">
        <v>22</v>
      </c>
      <c r="BM13">
        <v>42</v>
      </c>
      <c r="BN13">
        <v>122</v>
      </c>
      <c r="BO13">
        <v>143</v>
      </c>
      <c r="BP13">
        <v>30</v>
      </c>
      <c r="BQ13">
        <v>54</v>
      </c>
      <c r="BR13">
        <v>75</v>
      </c>
      <c r="BS13">
        <v>75</v>
      </c>
      <c r="BT13">
        <v>12</v>
      </c>
      <c r="BU13">
        <v>2</v>
      </c>
      <c r="BV13">
        <v>22</v>
      </c>
      <c r="BW13">
        <v>34</v>
      </c>
      <c r="BX13">
        <v>233</v>
      </c>
      <c r="BY13">
        <v>234</v>
      </c>
      <c r="BZ13">
        <v>200</v>
      </c>
    </row>
    <row r="14" spans="1:78" x14ac:dyDescent="0.25">
      <c r="B14" s="7">
        <v>7.0000000000000007E-2</v>
      </c>
      <c r="C14" s="7">
        <v>0.06</v>
      </c>
      <c r="D14" s="7">
        <v>7.0000000000000007E-2</v>
      </c>
      <c r="E14" s="7">
        <v>0.11</v>
      </c>
      <c r="F14" s="7">
        <v>0.05</v>
      </c>
      <c r="G14" s="7">
        <v>0.06</v>
      </c>
      <c r="H14" s="7">
        <v>0.09</v>
      </c>
      <c r="I14" s="7">
        <v>0.08</v>
      </c>
      <c r="J14" s="7">
        <v>0.06</v>
      </c>
      <c r="K14" s="7">
        <v>7.0000000000000007E-2</v>
      </c>
      <c r="L14" s="7">
        <v>0.06</v>
      </c>
      <c r="M14" s="7">
        <v>7.0000000000000007E-2</v>
      </c>
      <c r="N14" s="7">
        <v>0.06</v>
      </c>
      <c r="O14" s="7">
        <v>0.06</v>
      </c>
      <c r="P14" s="7">
        <v>0.05</v>
      </c>
      <c r="Q14" s="7">
        <v>0.09</v>
      </c>
      <c r="R14" s="7">
        <v>0.06</v>
      </c>
      <c r="S14" s="7">
        <v>7.0000000000000007E-2</v>
      </c>
      <c r="T14" s="7">
        <v>0.05</v>
      </c>
      <c r="U14" s="7">
        <v>0.06</v>
      </c>
      <c r="V14" s="7">
        <v>0.06</v>
      </c>
      <c r="W14" s="7">
        <v>0.08</v>
      </c>
      <c r="X14" s="7">
        <v>7.0000000000000007E-2</v>
      </c>
      <c r="Y14" s="7">
        <v>0.28000000000000003</v>
      </c>
      <c r="Z14" s="7">
        <v>0.04</v>
      </c>
      <c r="AA14" s="7">
        <v>7.0000000000000007E-2</v>
      </c>
      <c r="AB14" s="7">
        <v>0.04</v>
      </c>
      <c r="AC14" s="7">
        <v>0.15</v>
      </c>
      <c r="AD14" s="7">
        <v>0.06</v>
      </c>
      <c r="AE14" s="7">
        <v>0.04</v>
      </c>
      <c r="AF14" s="7">
        <v>0.06</v>
      </c>
      <c r="AG14" s="7">
        <v>0.08</v>
      </c>
      <c r="AH14" s="7">
        <v>0.28999999999999998</v>
      </c>
      <c r="AI14" s="7">
        <v>7.0000000000000007E-2</v>
      </c>
      <c r="AJ14" s="7">
        <v>0.06</v>
      </c>
      <c r="AK14" s="7">
        <v>0.06</v>
      </c>
      <c r="AL14" s="7">
        <v>0.08</v>
      </c>
      <c r="AM14" s="7">
        <v>0.06</v>
      </c>
      <c r="AN14" s="7">
        <v>0.11</v>
      </c>
      <c r="AO14" s="7">
        <v>0.05</v>
      </c>
      <c r="AP14" s="7">
        <v>0.08</v>
      </c>
      <c r="AQ14" s="7">
        <v>7.0000000000000007E-2</v>
      </c>
      <c r="AR14" s="7">
        <v>0.03</v>
      </c>
      <c r="AS14" s="7">
        <v>0.09</v>
      </c>
      <c r="AT14" s="7">
        <v>0.08</v>
      </c>
      <c r="AU14" s="7">
        <v>0.04</v>
      </c>
      <c r="AV14" s="7">
        <v>0.03</v>
      </c>
      <c r="AW14" s="7">
        <v>0.04</v>
      </c>
      <c r="AX14" s="7">
        <v>0.08</v>
      </c>
      <c r="AY14" s="7">
        <v>0.06</v>
      </c>
      <c r="AZ14" s="7">
        <v>0.06</v>
      </c>
      <c r="BA14" s="7">
        <v>0.1</v>
      </c>
      <c r="BB14" s="7">
        <v>0.06</v>
      </c>
      <c r="BC14" s="7">
        <v>0.12</v>
      </c>
      <c r="BD14" t="s">
        <v>108</v>
      </c>
      <c r="BE14" s="7">
        <v>0.25</v>
      </c>
      <c r="BF14" s="7">
        <v>0.06</v>
      </c>
      <c r="BG14" s="7">
        <v>0.14000000000000001</v>
      </c>
      <c r="BH14" t="s">
        <v>108</v>
      </c>
      <c r="BI14" s="7">
        <v>0.12</v>
      </c>
      <c r="BJ14" s="7">
        <v>0.14000000000000001</v>
      </c>
      <c r="BK14" s="7">
        <v>0.13</v>
      </c>
      <c r="BL14" s="7">
        <v>0.16</v>
      </c>
      <c r="BM14" s="7">
        <v>0.08</v>
      </c>
      <c r="BN14" s="7">
        <v>0.09</v>
      </c>
      <c r="BO14" s="7">
        <v>7.0000000000000007E-2</v>
      </c>
      <c r="BP14" s="7">
        <v>0.02</v>
      </c>
      <c r="BQ14" s="7">
        <v>7.0000000000000007E-2</v>
      </c>
      <c r="BR14" s="7">
        <v>7.0000000000000007E-2</v>
      </c>
      <c r="BS14" s="7">
        <v>7.0000000000000007E-2</v>
      </c>
      <c r="BT14" s="7">
        <v>0.35</v>
      </c>
      <c r="BU14" s="7">
        <v>0.1</v>
      </c>
      <c r="BV14" s="7">
        <v>0.09</v>
      </c>
      <c r="BW14" s="7">
        <v>0.06</v>
      </c>
      <c r="BX14" s="7">
        <v>7.0000000000000007E-2</v>
      </c>
      <c r="BY14" s="7">
        <v>7.0000000000000007E-2</v>
      </c>
      <c r="BZ14" s="7">
        <v>7.0000000000000007E-2</v>
      </c>
    </row>
    <row r="15" spans="1:78" x14ac:dyDescent="0.25">
      <c r="A15" t="s">
        <v>254</v>
      </c>
      <c r="B15">
        <v>2043</v>
      </c>
      <c r="C15">
        <v>1780</v>
      </c>
      <c r="D15">
        <v>150</v>
      </c>
      <c r="E15">
        <v>113</v>
      </c>
      <c r="F15">
        <v>227</v>
      </c>
      <c r="G15">
        <v>1211</v>
      </c>
      <c r="H15">
        <v>605</v>
      </c>
      <c r="I15">
        <v>569</v>
      </c>
      <c r="J15">
        <v>677</v>
      </c>
      <c r="K15">
        <v>404</v>
      </c>
      <c r="L15">
        <v>393</v>
      </c>
      <c r="M15">
        <v>471</v>
      </c>
      <c r="N15">
        <v>1338</v>
      </c>
      <c r="O15">
        <v>180</v>
      </c>
      <c r="P15">
        <v>55</v>
      </c>
      <c r="Q15">
        <v>351</v>
      </c>
      <c r="R15">
        <v>1693</v>
      </c>
      <c r="S15">
        <v>1497</v>
      </c>
      <c r="T15">
        <v>264</v>
      </c>
      <c r="U15">
        <v>257</v>
      </c>
      <c r="V15">
        <v>1607</v>
      </c>
      <c r="W15">
        <v>203</v>
      </c>
      <c r="X15">
        <v>221</v>
      </c>
      <c r="Y15">
        <v>25</v>
      </c>
      <c r="Z15">
        <v>2018</v>
      </c>
      <c r="AA15">
        <v>2041</v>
      </c>
      <c r="AB15">
        <v>2016</v>
      </c>
      <c r="AC15">
        <v>204</v>
      </c>
      <c r="AD15">
        <v>1718</v>
      </c>
      <c r="AE15">
        <v>110</v>
      </c>
      <c r="AF15">
        <v>1624</v>
      </c>
      <c r="AG15">
        <v>351</v>
      </c>
      <c r="AH15">
        <v>9</v>
      </c>
      <c r="AI15">
        <v>1674</v>
      </c>
      <c r="AJ15">
        <v>117</v>
      </c>
      <c r="AK15">
        <v>228</v>
      </c>
      <c r="AL15">
        <v>914</v>
      </c>
      <c r="AM15">
        <v>921</v>
      </c>
      <c r="AN15">
        <v>13</v>
      </c>
      <c r="AO15">
        <v>192</v>
      </c>
      <c r="AP15">
        <v>198</v>
      </c>
      <c r="AQ15">
        <v>232</v>
      </c>
      <c r="AR15">
        <v>113</v>
      </c>
      <c r="AS15">
        <v>118</v>
      </c>
      <c r="AT15">
        <v>216</v>
      </c>
      <c r="AU15">
        <v>143</v>
      </c>
      <c r="AV15">
        <v>152</v>
      </c>
      <c r="AW15">
        <v>28</v>
      </c>
      <c r="AX15">
        <v>122</v>
      </c>
      <c r="AY15">
        <v>223</v>
      </c>
      <c r="AZ15">
        <v>146</v>
      </c>
      <c r="BA15">
        <v>103</v>
      </c>
      <c r="BB15">
        <v>136</v>
      </c>
      <c r="BC15">
        <v>111</v>
      </c>
      <c r="BD15">
        <v>2</v>
      </c>
      <c r="BE15">
        <v>16</v>
      </c>
      <c r="BF15">
        <v>2027</v>
      </c>
      <c r="BG15">
        <v>2043</v>
      </c>
      <c r="BH15">
        <v>0</v>
      </c>
      <c r="BI15">
        <v>719</v>
      </c>
      <c r="BJ15">
        <v>565</v>
      </c>
      <c r="BK15">
        <v>540</v>
      </c>
      <c r="BL15">
        <v>114</v>
      </c>
      <c r="BM15">
        <v>354</v>
      </c>
      <c r="BN15">
        <v>737</v>
      </c>
      <c r="BO15">
        <v>751</v>
      </c>
      <c r="BP15">
        <v>201</v>
      </c>
      <c r="BQ15">
        <v>475</v>
      </c>
      <c r="BR15">
        <v>599</v>
      </c>
      <c r="BS15">
        <v>609</v>
      </c>
      <c r="BT15">
        <v>9</v>
      </c>
      <c r="BU15">
        <v>7</v>
      </c>
      <c r="BV15">
        <v>148</v>
      </c>
      <c r="BW15">
        <v>351</v>
      </c>
      <c r="BX15">
        <v>1343</v>
      </c>
      <c r="BY15">
        <v>1351</v>
      </c>
      <c r="BZ15">
        <v>1159</v>
      </c>
    </row>
    <row r="16" spans="1:78" x14ac:dyDescent="0.25">
      <c r="B16" s="7">
        <v>0.4</v>
      </c>
      <c r="C16" s="7">
        <v>0.41</v>
      </c>
      <c r="D16" s="7">
        <v>0.3</v>
      </c>
      <c r="E16" s="7">
        <v>0.36</v>
      </c>
      <c r="F16" s="7">
        <v>0.24</v>
      </c>
      <c r="G16" s="7">
        <v>0.46</v>
      </c>
      <c r="H16" s="7">
        <v>0.4</v>
      </c>
      <c r="I16" s="7">
        <v>0.47</v>
      </c>
      <c r="J16" s="7">
        <v>0.42</v>
      </c>
      <c r="K16" s="7">
        <v>0.38</v>
      </c>
      <c r="L16" s="7">
        <v>0.31</v>
      </c>
      <c r="M16" s="7">
        <v>0.32</v>
      </c>
      <c r="N16" s="7">
        <v>0.46</v>
      </c>
      <c r="O16" s="7">
        <v>0.32</v>
      </c>
      <c r="P16" s="7">
        <v>0.31</v>
      </c>
      <c r="Q16" s="7">
        <v>0.41</v>
      </c>
      <c r="R16" s="7">
        <v>0.39</v>
      </c>
      <c r="S16" s="7">
        <v>0.47</v>
      </c>
      <c r="T16" s="7">
        <v>0.25</v>
      </c>
      <c r="U16" s="7">
        <v>0.3</v>
      </c>
      <c r="V16" s="7">
        <v>0.43</v>
      </c>
      <c r="W16" s="7">
        <v>0.37</v>
      </c>
      <c r="X16" s="7">
        <v>0.27</v>
      </c>
      <c r="Y16" s="7">
        <v>0.04</v>
      </c>
      <c r="Z16" s="7">
        <v>0.45</v>
      </c>
      <c r="AA16" s="7">
        <v>0.4</v>
      </c>
      <c r="AB16" s="7">
        <v>0.45</v>
      </c>
      <c r="AC16" s="7">
        <v>0.34</v>
      </c>
      <c r="AD16" s="7">
        <v>0.43</v>
      </c>
      <c r="AE16" s="7">
        <v>0.24</v>
      </c>
      <c r="AF16" s="7">
        <v>0.38</v>
      </c>
      <c r="AG16" s="7">
        <v>0.65</v>
      </c>
      <c r="AH16" s="7">
        <v>0.28999999999999998</v>
      </c>
      <c r="AI16" s="7">
        <v>0.45</v>
      </c>
      <c r="AJ16" s="7">
        <v>0.22</v>
      </c>
      <c r="AK16" s="7">
        <v>0.27</v>
      </c>
      <c r="AL16" s="7">
        <v>0.48</v>
      </c>
      <c r="AM16" s="7">
        <v>0.36</v>
      </c>
      <c r="AN16" s="7">
        <v>0.24</v>
      </c>
      <c r="AO16" s="7">
        <v>0.31</v>
      </c>
      <c r="AP16" s="7">
        <v>0.39</v>
      </c>
      <c r="AQ16" s="7">
        <v>0.49</v>
      </c>
      <c r="AR16" s="7">
        <v>0.22</v>
      </c>
      <c r="AS16" s="7">
        <v>0.42</v>
      </c>
      <c r="AT16" s="7">
        <v>0.47</v>
      </c>
      <c r="AU16" s="7">
        <v>0.51</v>
      </c>
      <c r="AV16" s="7">
        <v>0.36</v>
      </c>
      <c r="AW16" s="7">
        <v>0.22</v>
      </c>
      <c r="AX16" s="7">
        <v>0.34</v>
      </c>
      <c r="AY16" s="7">
        <v>0.5</v>
      </c>
      <c r="AZ16" s="7">
        <v>0.4</v>
      </c>
      <c r="BA16" s="7">
        <v>0.4</v>
      </c>
      <c r="BB16" s="7">
        <v>0.36</v>
      </c>
      <c r="BC16" s="7">
        <v>0.43</v>
      </c>
      <c r="BD16" s="7">
        <v>0.13</v>
      </c>
      <c r="BE16" s="7">
        <v>0.28000000000000003</v>
      </c>
      <c r="BF16" s="7">
        <v>0.4</v>
      </c>
      <c r="BG16" s="7">
        <v>0.83</v>
      </c>
      <c r="BH16" t="s">
        <v>108</v>
      </c>
      <c r="BI16" s="7">
        <v>0.85</v>
      </c>
      <c r="BJ16" s="7">
        <v>0.83</v>
      </c>
      <c r="BK16" s="7">
        <v>0.84</v>
      </c>
      <c r="BL16" s="7">
        <v>0.81</v>
      </c>
      <c r="BM16" s="7">
        <v>0.66</v>
      </c>
      <c r="BN16" s="7">
        <v>0.56999999999999995</v>
      </c>
      <c r="BO16" s="7">
        <v>0.36</v>
      </c>
      <c r="BP16" s="7">
        <v>0.16</v>
      </c>
      <c r="BQ16" s="7">
        <v>0.62</v>
      </c>
      <c r="BR16" s="7">
        <v>0.56999999999999995</v>
      </c>
      <c r="BS16" s="7">
        <v>0.56999999999999995</v>
      </c>
      <c r="BT16" s="7">
        <v>0.26</v>
      </c>
      <c r="BU16" s="7">
        <v>0.33</v>
      </c>
      <c r="BV16" s="7">
        <v>0.59</v>
      </c>
      <c r="BW16" s="7">
        <v>0.64</v>
      </c>
      <c r="BX16" s="7">
        <v>0.39</v>
      </c>
      <c r="BY16" s="7">
        <v>0.39</v>
      </c>
      <c r="BZ16" s="7">
        <v>0.39</v>
      </c>
    </row>
    <row r="17" spans="1:78" x14ac:dyDescent="0.25">
      <c r="A17" t="s">
        <v>166</v>
      </c>
    </row>
    <row r="18" spans="1:78" x14ac:dyDescent="0.25">
      <c r="A18" t="s">
        <v>104</v>
      </c>
    </row>
    <row r="19" spans="1:78" x14ac:dyDescent="0.25">
      <c r="A19" t="s">
        <v>255</v>
      </c>
      <c r="B19">
        <v>2115</v>
      </c>
      <c r="C19">
        <v>1841</v>
      </c>
      <c r="D19">
        <v>152</v>
      </c>
      <c r="E19">
        <v>122</v>
      </c>
      <c r="F19">
        <v>243</v>
      </c>
      <c r="G19">
        <v>1249</v>
      </c>
      <c r="H19">
        <v>623</v>
      </c>
      <c r="I19">
        <v>588</v>
      </c>
      <c r="J19">
        <v>699</v>
      </c>
      <c r="K19">
        <v>422</v>
      </c>
      <c r="L19">
        <v>407</v>
      </c>
      <c r="M19">
        <v>488</v>
      </c>
      <c r="N19">
        <v>1383</v>
      </c>
      <c r="O19">
        <v>188</v>
      </c>
      <c r="P19">
        <v>56</v>
      </c>
      <c r="Q19">
        <v>361</v>
      </c>
      <c r="R19">
        <v>1754</v>
      </c>
      <c r="S19">
        <v>1538</v>
      </c>
      <c r="T19">
        <v>279</v>
      </c>
      <c r="U19">
        <v>272</v>
      </c>
      <c r="V19">
        <v>1660</v>
      </c>
      <c r="W19">
        <v>208</v>
      </c>
      <c r="X19">
        <v>232</v>
      </c>
      <c r="Y19">
        <v>28</v>
      </c>
      <c r="Z19">
        <v>2087</v>
      </c>
      <c r="AA19">
        <v>2113</v>
      </c>
      <c r="AB19">
        <v>2086</v>
      </c>
      <c r="AC19">
        <v>211</v>
      </c>
      <c r="AD19">
        <v>1774</v>
      </c>
      <c r="AE19">
        <v>118</v>
      </c>
      <c r="AF19">
        <v>1685</v>
      </c>
      <c r="AG19">
        <v>355</v>
      </c>
      <c r="AH19">
        <v>12</v>
      </c>
      <c r="AI19">
        <v>1728</v>
      </c>
      <c r="AJ19">
        <v>126</v>
      </c>
      <c r="AK19">
        <v>249</v>
      </c>
      <c r="AL19">
        <v>935</v>
      </c>
      <c r="AM19">
        <v>960</v>
      </c>
      <c r="AN19">
        <v>17</v>
      </c>
      <c r="AO19">
        <v>199</v>
      </c>
      <c r="AP19">
        <v>204</v>
      </c>
      <c r="AQ19">
        <v>238</v>
      </c>
      <c r="AR19">
        <v>126</v>
      </c>
      <c r="AS19">
        <v>123</v>
      </c>
      <c r="AT19">
        <v>222</v>
      </c>
      <c r="AU19">
        <v>146</v>
      </c>
      <c r="AV19">
        <v>156</v>
      </c>
      <c r="AW19">
        <v>29</v>
      </c>
      <c r="AX19">
        <v>123</v>
      </c>
      <c r="AY19">
        <v>227</v>
      </c>
      <c r="AZ19">
        <v>152</v>
      </c>
      <c r="BA19">
        <v>114</v>
      </c>
      <c r="BB19">
        <v>140</v>
      </c>
      <c r="BC19">
        <v>113</v>
      </c>
      <c r="BD19">
        <v>2</v>
      </c>
      <c r="BE19">
        <v>39</v>
      </c>
      <c r="BF19">
        <v>2076</v>
      </c>
      <c r="BG19">
        <v>2115</v>
      </c>
      <c r="BH19">
        <v>0</v>
      </c>
      <c r="BI19">
        <v>745</v>
      </c>
      <c r="BJ19">
        <v>586</v>
      </c>
      <c r="BK19">
        <v>554</v>
      </c>
      <c r="BL19">
        <v>118</v>
      </c>
      <c r="BM19">
        <v>364</v>
      </c>
      <c r="BN19">
        <v>765</v>
      </c>
      <c r="BO19">
        <v>778</v>
      </c>
      <c r="BP19">
        <v>208</v>
      </c>
      <c r="BQ19">
        <v>488</v>
      </c>
      <c r="BR19">
        <v>625</v>
      </c>
      <c r="BS19">
        <v>632</v>
      </c>
      <c r="BT19">
        <v>20</v>
      </c>
      <c r="BU19">
        <v>18</v>
      </c>
      <c r="BV19">
        <v>151</v>
      </c>
      <c r="BW19">
        <v>361</v>
      </c>
      <c r="BX19">
        <v>1388</v>
      </c>
      <c r="BY19">
        <v>1398</v>
      </c>
      <c r="BZ19">
        <v>1195</v>
      </c>
    </row>
    <row r="20" spans="1:78" x14ac:dyDescent="0.25">
      <c r="B20" s="7">
        <v>0.41</v>
      </c>
      <c r="C20" s="7">
        <v>0.42</v>
      </c>
      <c r="D20" s="7">
        <v>0.3</v>
      </c>
      <c r="E20" s="7">
        <v>0.39</v>
      </c>
      <c r="F20" s="7">
        <v>0.25</v>
      </c>
      <c r="G20" s="7">
        <v>0.47</v>
      </c>
      <c r="H20" s="7">
        <v>0.41</v>
      </c>
      <c r="I20" s="7">
        <v>0.49</v>
      </c>
      <c r="J20" s="7">
        <v>0.43</v>
      </c>
      <c r="K20" s="7">
        <v>0.39</v>
      </c>
      <c r="L20" s="7">
        <v>0.33</v>
      </c>
      <c r="M20" s="7">
        <v>0.33</v>
      </c>
      <c r="N20" s="7">
        <v>0.47</v>
      </c>
      <c r="O20" s="7">
        <v>0.33</v>
      </c>
      <c r="P20" s="7">
        <v>0.32</v>
      </c>
      <c r="Q20" s="7">
        <v>0.42</v>
      </c>
      <c r="R20" s="7">
        <v>0.41</v>
      </c>
      <c r="S20" s="7">
        <v>0.49</v>
      </c>
      <c r="T20" s="7">
        <v>0.27</v>
      </c>
      <c r="U20" s="7">
        <v>0.31</v>
      </c>
      <c r="V20" s="7">
        <v>0.45</v>
      </c>
      <c r="W20" s="7">
        <v>0.38</v>
      </c>
      <c r="X20" s="7">
        <v>0.28000000000000003</v>
      </c>
      <c r="Y20" s="7">
        <v>0.04</v>
      </c>
      <c r="Z20" s="7">
        <v>0.46</v>
      </c>
      <c r="AA20" s="7">
        <v>0.41</v>
      </c>
      <c r="AB20" s="7">
        <v>0.46</v>
      </c>
      <c r="AC20" s="7">
        <v>0.35</v>
      </c>
      <c r="AD20" s="7">
        <v>0.44</v>
      </c>
      <c r="AE20" s="7">
        <v>0.26</v>
      </c>
      <c r="AF20" s="7">
        <v>0.39</v>
      </c>
      <c r="AG20" s="7">
        <v>0.66</v>
      </c>
      <c r="AH20" s="7">
        <v>0.39</v>
      </c>
      <c r="AI20" s="7">
        <v>0.47</v>
      </c>
      <c r="AJ20" s="7">
        <v>0.24</v>
      </c>
      <c r="AK20" s="7">
        <v>0.28999999999999998</v>
      </c>
      <c r="AL20" s="7">
        <v>0.5</v>
      </c>
      <c r="AM20" s="7">
        <v>0.37</v>
      </c>
      <c r="AN20" s="7">
        <v>0.32</v>
      </c>
      <c r="AO20" s="7">
        <v>0.32</v>
      </c>
      <c r="AP20" s="7">
        <v>0.4</v>
      </c>
      <c r="AQ20" s="7">
        <v>0.5</v>
      </c>
      <c r="AR20" s="7">
        <v>0.24</v>
      </c>
      <c r="AS20" s="7">
        <v>0.43</v>
      </c>
      <c r="AT20" s="7">
        <v>0.48</v>
      </c>
      <c r="AU20" s="7">
        <v>0.51</v>
      </c>
      <c r="AV20" s="7">
        <v>0.37</v>
      </c>
      <c r="AW20" s="7">
        <v>0.22</v>
      </c>
      <c r="AX20" s="7">
        <v>0.34</v>
      </c>
      <c r="AY20" s="7">
        <v>0.51</v>
      </c>
      <c r="AZ20" s="7">
        <v>0.42</v>
      </c>
      <c r="BA20" s="7">
        <v>0.45</v>
      </c>
      <c r="BB20" s="7">
        <v>0.38</v>
      </c>
      <c r="BC20" s="7">
        <v>0.44</v>
      </c>
      <c r="BD20" s="7">
        <v>0.13</v>
      </c>
      <c r="BE20" s="7">
        <v>0.67</v>
      </c>
      <c r="BF20" s="7">
        <v>0.41</v>
      </c>
      <c r="BG20" s="7">
        <v>0.86</v>
      </c>
      <c r="BH20" t="s">
        <v>108</v>
      </c>
      <c r="BI20" s="7">
        <v>0.88</v>
      </c>
      <c r="BJ20" s="7">
        <v>0.86</v>
      </c>
      <c r="BK20" s="7">
        <v>0.87</v>
      </c>
      <c r="BL20" s="7">
        <v>0.84</v>
      </c>
      <c r="BM20" s="7">
        <v>0.68</v>
      </c>
      <c r="BN20" s="7">
        <v>0.59</v>
      </c>
      <c r="BO20" s="7">
        <v>0.38</v>
      </c>
      <c r="BP20" s="7">
        <v>0.17</v>
      </c>
      <c r="BQ20" s="7">
        <v>0.64</v>
      </c>
      <c r="BR20" s="7">
        <v>0.59</v>
      </c>
      <c r="BS20" s="7">
        <v>0.59</v>
      </c>
      <c r="BT20" s="7">
        <v>0.56999999999999995</v>
      </c>
      <c r="BU20" s="7">
        <v>0.83</v>
      </c>
      <c r="BV20" s="7">
        <v>0.6</v>
      </c>
      <c r="BW20" s="7">
        <v>0.65</v>
      </c>
      <c r="BX20" s="7">
        <v>0.4</v>
      </c>
      <c r="BY20" s="7">
        <v>0.41</v>
      </c>
      <c r="BZ20" s="7">
        <v>0.4</v>
      </c>
    </row>
    <row r="21" spans="1:78" x14ac:dyDescent="0.25">
      <c r="A21" t="s">
        <v>256</v>
      </c>
      <c r="B21">
        <v>2380</v>
      </c>
      <c r="C21">
        <v>2046</v>
      </c>
      <c r="D21">
        <v>185</v>
      </c>
      <c r="E21">
        <v>149</v>
      </c>
      <c r="F21">
        <v>271</v>
      </c>
      <c r="G21">
        <v>1372</v>
      </c>
      <c r="H21">
        <v>736</v>
      </c>
      <c r="I21">
        <v>666</v>
      </c>
      <c r="J21">
        <v>766</v>
      </c>
      <c r="K21">
        <v>481</v>
      </c>
      <c r="L21">
        <v>467</v>
      </c>
      <c r="M21">
        <v>576</v>
      </c>
      <c r="N21">
        <v>1527</v>
      </c>
      <c r="O21">
        <v>214</v>
      </c>
      <c r="P21">
        <v>63</v>
      </c>
      <c r="Q21">
        <v>423</v>
      </c>
      <c r="R21">
        <v>1957</v>
      </c>
      <c r="S21">
        <v>1728</v>
      </c>
      <c r="T21">
        <v>315</v>
      </c>
      <c r="U21">
        <v>306</v>
      </c>
      <c r="V21">
        <v>1834</v>
      </c>
      <c r="W21">
        <v>247</v>
      </c>
      <c r="X21">
        <v>282</v>
      </c>
      <c r="Y21">
        <v>199</v>
      </c>
      <c r="Z21">
        <v>2181</v>
      </c>
      <c r="AA21">
        <v>2377</v>
      </c>
      <c r="AB21">
        <v>2178</v>
      </c>
      <c r="AC21">
        <v>296</v>
      </c>
      <c r="AD21">
        <v>1940</v>
      </c>
      <c r="AE21">
        <v>129</v>
      </c>
      <c r="AF21">
        <v>1886</v>
      </c>
      <c r="AG21">
        <v>397</v>
      </c>
      <c r="AH21">
        <v>18</v>
      </c>
      <c r="AI21">
        <v>1929</v>
      </c>
      <c r="AJ21">
        <v>146</v>
      </c>
      <c r="AK21">
        <v>277</v>
      </c>
      <c r="AL21">
        <v>1058</v>
      </c>
      <c r="AM21">
        <v>1072</v>
      </c>
      <c r="AN21">
        <v>19</v>
      </c>
      <c r="AO21">
        <v>226</v>
      </c>
      <c r="AP21">
        <v>238</v>
      </c>
      <c r="AQ21">
        <v>267</v>
      </c>
      <c r="AR21">
        <v>129</v>
      </c>
      <c r="AS21">
        <v>144</v>
      </c>
      <c r="AT21">
        <v>254</v>
      </c>
      <c r="AU21">
        <v>154</v>
      </c>
      <c r="AV21">
        <v>165</v>
      </c>
      <c r="AW21">
        <v>33</v>
      </c>
      <c r="AX21">
        <v>151</v>
      </c>
      <c r="AY21">
        <v>247</v>
      </c>
      <c r="AZ21">
        <v>167</v>
      </c>
      <c r="BA21">
        <v>129</v>
      </c>
      <c r="BB21">
        <v>158</v>
      </c>
      <c r="BC21">
        <v>140</v>
      </c>
      <c r="BD21">
        <v>2</v>
      </c>
      <c r="BE21">
        <v>31</v>
      </c>
      <c r="BF21">
        <v>2349</v>
      </c>
      <c r="BG21">
        <v>2380</v>
      </c>
      <c r="BH21">
        <v>0</v>
      </c>
      <c r="BI21">
        <v>817</v>
      </c>
      <c r="BJ21">
        <v>662</v>
      </c>
      <c r="BK21">
        <v>624</v>
      </c>
      <c r="BL21">
        <v>136</v>
      </c>
      <c r="BM21">
        <v>397</v>
      </c>
      <c r="BN21">
        <v>859</v>
      </c>
      <c r="BO21">
        <v>894</v>
      </c>
      <c r="BP21">
        <v>231</v>
      </c>
      <c r="BQ21">
        <v>529</v>
      </c>
      <c r="BR21">
        <v>674</v>
      </c>
      <c r="BS21">
        <v>685</v>
      </c>
      <c r="BT21">
        <v>22</v>
      </c>
      <c r="BU21">
        <v>10</v>
      </c>
      <c r="BV21">
        <v>170</v>
      </c>
      <c r="BW21">
        <v>385</v>
      </c>
      <c r="BX21">
        <v>1575</v>
      </c>
      <c r="BY21">
        <v>1585</v>
      </c>
      <c r="BZ21">
        <v>1359</v>
      </c>
    </row>
    <row r="22" spans="1:78" x14ac:dyDescent="0.25">
      <c r="B22" s="7">
        <v>0.46</v>
      </c>
      <c r="C22" s="7">
        <v>0.47</v>
      </c>
      <c r="D22" s="7">
        <v>0.37</v>
      </c>
      <c r="E22" s="7">
        <v>0.48</v>
      </c>
      <c r="F22" s="7">
        <v>0.28000000000000003</v>
      </c>
      <c r="G22" s="7">
        <v>0.52</v>
      </c>
      <c r="H22" s="7">
        <v>0.48</v>
      </c>
      <c r="I22" s="7">
        <v>0.55000000000000004</v>
      </c>
      <c r="J22" s="7">
        <v>0.47</v>
      </c>
      <c r="K22" s="7">
        <v>0.45</v>
      </c>
      <c r="L22" s="7">
        <v>0.37</v>
      </c>
      <c r="M22" s="7">
        <v>0.39</v>
      </c>
      <c r="N22" s="7">
        <v>0.52</v>
      </c>
      <c r="O22" s="7">
        <v>0.38</v>
      </c>
      <c r="P22" s="7">
        <v>0.36</v>
      </c>
      <c r="Q22" s="7">
        <v>0.5</v>
      </c>
      <c r="R22" s="7">
        <v>0.46</v>
      </c>
      <c r="S22" s="7">
        <v>0.55000000000000004</v>
      </c>
      <c r="T22" s="7">
        <v>0.3</v>
      </c>
      <c r="U22" s="7">
        <v>0.35</v>
      </c>
      <c r="V22" s="7">
        <v>0.49</v>
      </c>
      <c r="W22" s="7">
        <v>0.45</v>
      </c>
      <c r="X22" s="7">
        <v>0.34</v>
      </c>
      <c r="Y22" s="7">
        <v>0.32</v>
      </c>
      <c r="Z22" s="7">
        <v>0.48</v>
      </c>
      <c r="AA22" s="7">
        <v>0.46</v>
      </c>
      <c r="AB22" s="7">
        <v>0.48</v>
      </c>
      <c r="AC22" s="7">
        <v>0.49</v>
      </c>
      <c r="AD22" s="7">
        <v>0.48</v>
      </c>
      <c r="AE22" s="7">
        <v>0.28000000000000003</v>
      </c>
      <c r="AF22" s="7">
        <v>0.44</v>
      </c>
      <c r="AG22" s="7">
        <v>0.74</v>
      </c>
      <c r="AH22" s="7">
        <v>0.57999999999999996</v>
      </c>
      <c r="AI22" s="7">
        <v>0.52</v>
      </c>
      <c r="AJ22" s="7">
        <v>0.28000000000000003</v>
      </c>
      <c r="AK22" s="7">
        <v>0.33</v>
      </c>
      <c r="AL22" s="7">
        <v>0.56000000000000005</v>
      </c>
      <c r="AM22" s="7">
        <v>0.42</v>
      </c>
      <c r="AN22" s="7">
        <v>0.35</v>
      </c>
      <c r="AO22" s="7">
        <v>0.36</v>
      </c>
      <c r="AP22" s="7">
        <v>0.47</v>
      </c>
      <c r="AQ22" s="7">
        <v>0.56999999999999995</v>
      </c>
      <c r="AR22" s="7">
        <v>0.25</v>
      </c>
      <c r="AS22" s="7">
        <v>0.51</v>
      </c>
      <c r="AT22" s="7">
        <v>0.55000000000000004</v>
      </c>
      <c r="AU22" s="7">
        <v>0.54</v>
      </c>
      <c r="AV22" s="7">
        <v>0.39</v>
      </c>
      <c r="AW22" s="7">
        <v>0.26</v>
      </c>
      <c r="AX22" s="7">
        <v>0.42</v>
      </c>
      <c r="AY22" s="7">
        <v>0.56000000000000005</v>
      </c>
      <c r="AZ22" s="7">
        <v>0.46</v>
      </c>
      <c r="BA22" s="7">
        <v>0.51</v>
      </c>
      <c r="BB22" s="7">
        <v>0.42</v>
      </c>
      <c r="BC22" s="7">
        <v>0.55000000000000004</v>
      </c>
      <c r="BD22" s="7">
        <v>0.13</v>
      </c>
      <c r="BE22" s="7">
        <v>0.54</v>
      </c>
      <c r="BF22" s="7">
        <v>0.46</v>
      </c>
      <c r="BG22" s="7">
        <v>0.97</v>
      </c>
      <c r="BH22" t="s">
        <v>108</v>
      </c>
      <c r="BI22" s="7">
        <v>0.97</v>
      </c>
      <c r="BJ22" s="7">
        <v>0.97</v>
      </c>
      <c r="BK22" s="7">
        <v>0.98</v>
      </c>
      <c r="BL22" s="7">
        <v>0.97</v>
      </c>
      <c r="BM22" s="7">
        <v>0.74</v>
      </c>
      <c r="BN22" s="7">
        <v>0.66</v>
      </c>
      <c r="BO22" s="7">
        <v>0.43</v>
      </c>
      <c r="BP22" s="7">
        <v>0.18</v>
      </c>
      <c r="BQ22" s="7">
        <v>0.69</v>
      </c>
      <c r="BR22" s="7">
        <v>0.64</v>
      </c>
      <c r="BS22" s="7">
        <v>0.64</v>
      </c>
      <c r="BT22" s="7">
        <v>0.61</v>
      </c>
      <c r="BU22" s="7">
        <v>0.43</v>
      </c>
      <c r="BV22" s="7">
        <v>0.68</v>
      </c>
      <c r="BW22" s="7">
        <v>0.7</v>
      </c>
      <c r="BX22" s="7">
        <v>0.46</v>
      </c>
      <c r="BY22" s="7">
        <v>0.46</v>
      </c>
      <c r="BZ22" s="7">
        <v>0.45</v>
      </c>
    </row>
    <row r="23" spans="1:78" x14ac:dyDescent="0.25">
      <c r="A23" t="s">
        <v>257</v>
      </c>
      <c r="B23">
        <v>2606</v>
      </c>
      <c r="C23">
        <v>2155</v>
      </c>
      <c r="D23">
        <v>303</v>
      </c>
      <c r="E23">
        <v>149</v>
      </c>
      <c r="F23">
        <v>654</v>
      </c>
      <c r="G23">
        <v>1196</v>
      </c>
      <c r="H23">
        <v>757</v>
      </c>
      <c r="I23">
        <v>497</v>
      </c>
      <c r="J23">
        <v>809</v>
      </c>
      <c r="K23">
        <v>550</v>
      </c>
      <c r="L23">
        <v>751</v>
      </c>
      <c r="M23">
        <v>869</v>
      </c>
      <c r="N23">
        <v>1307</v>
      </c>
      <c r="O23">
        <v>325</v>
      </c>
      <c r="P23">
        <v>104</v>
      </c>
      <c r="Q23">
        <v>404</v>
      </c>
      <c r="R23">
        <v>2202</v>
      </c>
      <c r="S23">
        <v>1334</v>
      </c>
      <c r="T23">
        <v>694</v>
      </c>
      <c r="U23">
        <v>528</v>
      </c>
      <c r="V23">
        <v>1770</v>
      </c>
      <c r="W23">
        <v>290</v>
      </c>
      <c r="X23">
        <v>515</v>
      </c>
      <c r="Y23">
        <v>417</v>
      </c>
      <c r="Z23">
        <v>2190</v>
      </c>
      <c r="AA23">
        <v>2594</v>
      </c>
      <c r="AB23">
        <v>2178</v>
      </c>
      <c r="AC23">
        <v>294</v>
      </c>
      <c r="AD23">
        <v>1980</v>
      </c>
      <c r="AE23">
        <v>294</v>
      </c>
      <c r="AF23">
        <v>2279</v>
      </c>
      <c r="AG23">
        <v>136</v>
      </c>
      <c r="AH23">
        <v>10</v>
      </c>
      <c r="AI23">
        <v>1655</v>
      </c>
      <c r="AJ23">
        <v>356</v>
      </c>
      <c r="AK23">
        <v>530</v>
      </c>
      <c r="AL23">
        <v>791</v>
      </c>
      <c r="AM23">
        <v>1419</v>
      </c>
      <c r="AN23">
        <v>31</v>
      </c>
      <c r="AO23">
        <v>352</v>
      </c>
      <c r="AP23">
        <v>247</v>
      </c>
      <c r="AQ23">
        <v>195</v>
      </c>
      <c r="AR23">
        <v>363</v>
      </c>
      <c r="AS23">
        <v>132</v>
      </c>
      <c r="AT23">
        <v>197</v>
      </c>
      <c r="AU23">
        <v>124</v>
      </c>
      <c r="AV23">
        <v>252</v>
      </c>
      <c r="AW23">
        <v>94</v>
      </c>
      <c r="AX23">
        <v>202</v>
      </c>
      <c r="AY23">
        <v>183</v>
      </c>
      <c r="AZ23">
        <v>178</v>
      </c>
      <c r="BA23">
        <v>107</v>
      </c>
      <c r="BB23">
        <v>206</v>
      </c>
      <c r="BC23">
        <v>111</v>
      </c>
      <c r="BD23">
        <v>16</v>
      </c>
      <c r="BE23">
        <v>5</v>
      </c>
      <c r="BF23">
        <v>2602</v>
      </c>
      <c r="BG23">
        <v>5</v>
      </c>
      <c r="BH23">
        <v>2602</v>
      </c>
      <c r="BI23">
        <v>3</v>
      </c>
      <c r="BJ23">
        <v>0</v>
      </c>
      <c r="BK23">
        <v>0</v>
      </c>
      <c r="BL23">
        <v>0</v>
      </c>
      <c r="BM23">
        <v>125</v>
      </c>
      <c r="BN23">
        <v>402</v>
      </c>
      <c r="BO23">
        <v>1119</v>
      </c>
      <c r="BP23">
        <v>960</v>
      </c>
      <c r="BQ23">
        <v>217</v>
      </c>
      <c r="BR23">
        <v>349</v>
      </c>
      <c r="BS23">
        <v>358</v>
      </c>
      <c r="BT23">
        <v>3</v>
      </c>
      <c r="BU23">
        <v>1</v>
      </c>
      <c r="BV23">
        <v>74</v>
      </c>
      <c r="BW23">
        <v>154</v>
      </c>
      <c r="BX23">
        <v>1781</v>
      </c>
      <c r="BY23">
        <v>1765</v>
      </c>
      <c r="BZ23">
        <v>1562</v>
      </c>
    </row>
    <row r="24" spans="1:78" x14ac:dyDescent="0.25">
      <c r="B24" s="7">
        <v>0.51</v>
      </c>
      <c r="C24" s="7">
        <v>0.5</v>
      </c>
      <c r="D24" s="7">
        <v>0.61</v>
      </c>
      <c r="E24" s="7">
        <v>0.47</v>
      </c>
      <c r="F24" s="7">
        <v>0.68</v>
      </c>
      <c r="G24" s="7">
        <v>0.45</v>
      </c>
      <c r="H24" s="7">
        <v>0.49</v>
      </c>
      <c r="I24" s="7">
        <v>0.41</v>
      </c>
      <c r="J24" s="7">
        <v>0.5</v>
      </c>
      <c r="K24" s="7">
        <v>0.51</v>
      </c>
      <c r="L24" s="7">
        <v>0.6</v>
      </c>
      <c r="M24" s="7">
        <v>0.59</v>
      </c>
      <c r="N24" s="7">
        <v>0.45</v>
      </c>
      <c r="O24" s="7">
        <v>0.56999999999999995</v>
      </c>
      <c r="P24" s="7">
        <v>0.59</v>
      </c>
      <c r="Q24" s="7">
        <v>0.47</v>
      </c>
      <c r="R24" s="7">
        <v>0.51</v>
      </c>
      <c r="S24" s="7">
        <v>0.42</v>
      </c>
      <c r="T24" s="7">
        <v>0.66</v>
      </c>
      <c r="U24" s="7">
        <v>0.61</v>
      </c>
      <c r="V24" s="7">
        <v>0.48</v>
      </c>
      <c r="W24" s="7">
        <v>0.53</v>
      </c>
      <c r="X24" s="7">
        <v>0.62</v>
      </c>
      <c r="Y24" s="7">
        <v>0.67</v>
      </c>
      <c r="Z24" s="7">
        <v>0.48</v>
      </c>
      <c r="AA24" s="7">
        <v>0.51</v>
      </c>
      <c r="AB24" s="7">
        <v>0.48</v>
      </c>
      <c r="AC24" s="7">
        <v>0.49</v>
      </c>
      <c r="AD24" s="7">
        <v>0.49</v>
      </c>
      <c r="AE24" s="7">
        <v>0.64</v>
      </c>
      <c r="AF24" s="7">
        <v>0.53</v>
      </c>
      <c r="AG24" s="7">
        <v>0.25</v>
      </c>
      <c r="AH24" s="7">
        <v>0.32</v>
      </c>
      <c r="AI24" s="7">
        <v>0.45</v>
      </c>
      <c r="AJ24" s="7">
        <v>0.68</v>
      </c>
      <c r="AK24" s="7">
        <v>0.63</v>
      </c>
      <c r="AL24" s="7">
        <v>0.42</v>
      </c>
      <c r="AM24" s="7">
        <v>0.55000000000000004</v>
      </c>
      <c r="AN24" s="7">
        <v>0.56999999999999995</v>
      </c>
      <c r="AO24" s="7">
        <v>0.56999999999999995</v>
      </c>
      <c r="AP24" s="7">
        <v>0.49</v>
      </c>
      <c r="AQ24" s="7">
        <v>0.41</v>
      </c>
      <c r="AR24" s="7">
        <v>0.7</v>
      </c>
      <c r="AS24" s="7">
        <v>0.47</v>
      </c>
      <c r="AT24" s="7">
        <v>0.43</v>
      </c>
      <c r="AU24" s="7">
        <v>0.44</v>
      </c>
      <c r="AV24" s="7">
        <v>0.59</v>
      </c>
      <c r="AW24" s="7">
        <v>0.73</v>
      </c>
      <c r="AX24" s="7">
        <v>0.56000000000000005</v>
      </c>
      <c r="AY24" s="7">
        <v>0.42</v>
      </c>
      <c r="AZ24" s="7">
        <v>0.49</v>
      </c>
      <c r="BA24" s="7">
        <v>0.42</v>
      </c>
      <c r="BB24" s="7">
        <v>0.55000000000000004</v>
      </c>
      <c r="BC24" s="7">
        <v>0.43</v>
      </c>
      <c r="BD24" s="7">
        <v>0.87</v>
      </c>
      <c r="BE24" s="7">
        <v>0.08</v>
      </c>
      <c r="BF24" s="7">
        <v>0.51</v>
      </c>
      <c r="BG24">
        <v>0</v>
      </c>
      <c r="BH24" s="7">
        <v>0.97</v>
      </c>
      <c r="BI24">
        <v>0</v>
      </c>
      <c r="BJ24" t="s">
        <v>108</v>
      </c>
      <c r="BK24" t="s">
        <v>108</v>
      </c>
      <c r="BL24" t="s">
        <v>108</v>
      </c>
      <c r="BM24" s="7">
        <v>0.24</v>
      </c>
      <c r="BN24" s="7">
        <v>0.31</v>
      </c>
      <c r="BO24" s="7">
        <v>0.54</v>
      </c>
      <c r="BP24" s="7">
        <v>0.77</v>
      </c>
      <c r="BQ24" s="7">
        <v>0.28000000000000003</v>
      </c>
      <c r="BR24" s="7">
        <v>0.33</v>
      </c>
      <c r="BS24" s="7">
        <v>0.33</v>
      </c>
      <c r="BT24" s="7">
        <v>0.09</v>
      </c>
      <c r="BU24" s="7">
        <v>7.0000000000000007E-2</v>
      </c>
      <c r="BV24" s="7">
        <v>0.3</v>
      </c>
      <c r="BW24" s="7">
        <v>0.28000000000000003</v>
      </c>
      <c r="BX24" s="7">
        <v>0.52</v>
      </c>
      <c r="BY24" s="7">
        <v>0.51</v>
      </c>
      <c r="BZ24" s="7">
        <v>0.52</v>
      </c>
    </row>
    <row r="25" spans="1:78" x14ac:dyDescent="0.25">
      <c r="A25" t="s">
        <v>40</v>
      </c>
      <c r="B25">
        <v>10</v>
      </c>
      <c r="C25">
        <v>7</v>
      </c>
      <c r="D25">
        <v>3</v>
      </c>
      <c r="E25">
        <v>1</v>
      </c>
      <c r="F25">
        <v>2</v>
      </c>
      <c r="G25">
        <v>4</v>
      </c>
      <c r="H25">
        <v>4</v>
      </c>
      <c r="I25">
        <v>1</v>
      </c>
      <c r="J25">
        <v>1</v>
      </c>
      <c r="K25">
        <v>4</v>
      </c>
      <c r="L25">
        <v>4</v>
      </c>
      <c r="M25">
        <v>3</v>
      </c>
      <c r="N25">
        <v>0</v>
      </c>
      <c r="O25">
        <v>7</v>
      </c>
      <c r="P25">
        <v>0</v>
      </c>
      <c r="Q25">
        <v>1</v>
      </c>
      <c r="R25">
        <v>9</v>
      </c>
      <c r="S25">
        <v>6</v>
      </c>
      <c r="T25">
        <v>0</v>
      </c>
      <c r="U25">
        <v>3</v>
      </c>
      <c r="V25">
        <v>5</v>
      </c>
      <c r="W25">
        <v>1</v>
      </c>
      <c r="X25">
        <v>1</v>
      </c>
      <c r="Y25">
        <v>0</v>
      </c>
      <c r="Z25">
        <v>10</v>
      </c>
      <c r="AA25">
        <v>10</v>
      </c>
      <c r="AB25">
        <v>10</v>
      </c>
      <c r="AC25">
        <v>1</v>
      </c>
      <c r="AD25">
        <v>4</v>
      </c>
      <c r="AE25">
        <v>1</v>
      </c>
      <c r="AF25">
        <v>6</v>
      </c>
      <c r="AG25">
        <v>1</v>
      </c>
      <c r="AH25">
        <v>0</v>
      </c>
      <c r="AI25">
        <v>4</v>
      </c>
      <c r="AJ25">
        <v>0</v>
      </c>
      <c r="AK25">
        <v>1</v>
      </c>
      <c r="AL25">
        <v>1</v>
      </c>
      <c r="AM25">
        <v>2</v>
      </c>
      <c r="AN25">
        <v>0</v>
      </c>
      <c r="AO25">
        <v>3</v>
      </c>
      <c r="AP25">
        <v>1</v>
      </c>
      <c r="AQ25">
        <v>1</v>
      </c>
      <c r="AR25">
        <v>0</v>
      </c>
      <c r="AS25">
        <v>0</v>
      </c>
      <c r="AT25">
        <v>0</v>
      </c>
      <c r="AU25">
        <v>3</v>
      </c>
      <c r="AV25">
        <v>1</v>
      </c>
      <c r="AW25">
        <v>0</v>
      </c>
      <c r="AX25">
        <v>3</v>
      </c>
      <c r="AY25">
        <v>0</v>
      </c>
      <c r="AZ25">
        <v>2</v>
      </c>
      <c r="BA25">
        <v>1</v>
      </c>
      <c r="BB25">
        <v>0</v>
      </c>
      <c r="BC25">
        <v>0</v>
      </c>
      <c r="BD25">
        <v>0</v>
      </c>
      <c r="BE25">
        <v>0</v>
      </c>
      <c r="BF25">
        <v>10</v>
      </c>
      <c r="BG25">
        <v>0</v>
      </c>
      <c r="BH25">
        <v>10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8</v>
      </c>
      <c r="BQ25">
        <v>1</v>
      </c>
      <c r="BR25">
        <v>0</v>
      </c>
      <c r="BS25">
        <v>0</v>
      </c>
      <c r="BT25">
        <v>0</v>
      </c>
      <c r="BU25">
        <v>0</v>
      </c>
      <c r="BV25">
        <v>1</v>
      </c>
      <c r="BW25">
        <v>0</v>
      </c>
      <c r="BX25">
        <v>1</v>
      </c>
      <c r="BY25">
        <v>2</v>
      </c>
      <c r="BZ25">
        <v>1</v>
      </c>
    </row>
    <row r="26" spans="1:78" x14ac:dyDescent="0.25">
      <c r="B26">
        <v>0</v>
      </c>
      <c r="C26">
        <v>0</v>
      </c>
      <c r="D26" s="7">
        <v>0.01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 t="s">
        <v>106</v>
      </c>
      <c r="O26" s="7">
        <v>0.01</v>
      </c>
      <c r="P26" t="s">
        <v>106</v>
      </c>
      <c r="Q26">
        <v>0</v>
      </c>
      <c r="R26">
        <v>0</v>
      </c>
      <c r="S26">
        <v>0</v>
      </c>
      <c r="T26" t="s">
        <v>106</v>
      </c>
      <c r="U26">
        <v>0</v>
      </c>
      <c r="V26">
        <v>0</v>
      </c>
      <c r="W26">
        <v>0</v>
      </c>
      <c r="X26">
        <v>0</v>
      </c>
      <c r="Y26" t="s">
        <v>106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t="s">
        <v>106</v>
      </c>
      <c r="AI26">
        <v>0</v>
      </c>
      <c r="AJ26" t="s">
        <v>106</v>
      </c>
      <c r="AK26">
        <v>0</v>
      </c>
      <c r="AL26">
        <v>0</v>
      </c>
      <c r="AM26">
        <v>0</v>
      </c>
      <c r="AN26" t="s">
        <v>106</v>
      </c>
      <c r="AO26">
        <v>0</v>
      </c>
      <c r="AP26">
        <v>0</v>
      </c>
      <c r="AQ26">
        <v>0</v>
      </c>
      <c r="AR26" t="s">
        <v>106</v>
      </c>
      <c r="AS26" t="s">
        <v>106</v>
      </c>
      <c r="AT26" t="s">
        <v>106</v>
      </c>
      <c r="AU26" s="7">
        <v>0.01</v>
      </c>
      <c r="AV26">
        <v>0</v>
      </c>
      <c r="AW26" t="s">
        <v>106</v>
      </c>
      <c r="AX26" s="7">
        <v>0.01</v>
      </c>
      <c r="AY26" t="s">
        <v>106</v>
      </c>
      <c r="AZ26">
        <v>0</v>
      </c>
      <c r="BA26">
        <v>0</v>
      </c>
      <c r="BB26" t="s">
        <v>106</v>
      </c>
      <c r="BC26" t="s">
        <v>106</v>
      </c>
      <c r="BD26" t="s">
        <v>106</v>
      </c>
      <c r="BE26" t="s">
        <v>106</v>
      </c>
      <c r="BF26">
        <v>0</v>
      </c>
      <c r="BG26" t="s">
        <v>106</v>
      </c>
      <c r="BH26">
        <v>0</v>
      </c>
      <c r="BI26" t="s">
        <v>106</v>
      </c>
      <c r="BJ26" t="s">
        <v>106</v>
      </c>
      <c r="BK26" t="s">
        <v>106</v>
      </c>
      <c r="BL26" t="s">
        <v>106</v>
      </c>
      <c r="BM26" t="s">
        <v>106</v>
      </c>
      <c r="BN26" t="s">
        <v>106</v>
      </c>
      <c r="BO26">
        <v>0</v>
      </c>
      <c r="BP26" s="7">
        <v>0.01</v>
      </c>
      <c r="BQ26">
        <v>0</v>
      </c>
      <c r="BR26" t="s">
        <v>106</v>
      </c>
      <c r="BS26" t="s">
        <v>106</v>
      </c>
      <c r="BT26" t="s">
        <v>106</v>
      </c>
      <c r="BU26" t="s">
        <v>106</v>
      </c>
      <c r="BV26">
        <v>0</v>
      </c>
      <c r="BW26" t="s">
        <v>106</v>
      </c>
      <c r="BX26">
        <v>0</v>
      </c>
      <c r="BY26">
        <v>0</v>
      </c>
      <c r="BZ26">
        <v>0</v>
      </c>
    </row>
    <row r="27" spans="1:78" x14ac:dyDescent="0.25">
      <c r="A27" t="s">
        <v>41</v>
      </c>
      <c r="B27">
        <v>77</v>
      </c>
      <c r="C27">
        <v>66</v>
      </c>
      <c r="D27">
        <v>6</v>
      </c>
      <c r="E27">
        <v>6</v>
      </c>
      <c r="F27">
        <v>23</v>
      </c>
      <c r="G27">
        <v>40</v>
      </c>
      <c r="H27">
        <v>15</v>
      </c>
      <c r="I27">
        <v>22</v>
      </c>
      <c r="J27">
        <v>20</v>
      </c>
      <c r="K27">
        <v>19</v>
      </c>
      <c r="L27">
        <v>16</v>
      </c>
      <c r="M27">
        <v>18</v>
      </c>
      <c r="N27">
        <v>40</v>
      </c>
      <c r="O27">
        <v>13</v>
      </c>
      <c r="P27">
        <v>7</v>
      </c>
      <c r="Q27">
        <v>14</v>
      </c>
      <c r="R27">
        <v>64</v>
      </c>
      <c r="S27">
        <v>43</v>
      </c>
      <c r="T27">
        <v>20</v>
      </c>
      <c r="U27">
        <v>12</v>
      </c>
      <c r="V27">
        <v>50</v>
      </c>
      <c r="W27">
        <v>4</v>
      </c>
      <c r="X27">
        <v>15</v>
      </c>
      <c r="Y27">
        <v>8</v>
      </c>
      <c r="Z27">
        <v>69</v>
      </c>
      <c r="AA27">
        <v>77</v>
      </c>
      <c r="AB27">
        <v>68</v>
      </c>
      <c r="AC27">
        <v>7</v>
      </c>
      <c r="AD27">
        <v>40</v>
      </c>
      <c r="AE27">
        <v>26</v>
      </c>
      <c r="AF27">
        <v>60</v>
      </c>
      <c r="AG27">
        <v>1</v>
      </c>
      <c r="AH27">
        <v>0</v>
      </c>
      <c r="AI27">
        <v>44</v>
      </c>
      <c r="AJ27">
        <v>11</v>
      </c>
      <c r="AK27">
        <v>16</v>
      </c>
      <c r="AL27">
        <v>17</v>
      </c>
      <c r="AM27">
        <v>28</v>
      </c>
      <c r="AN27">
        <v>0</v>
      </c>
      <c r="AO27">
        <v>32</v>
      </c>
      <c r="AP27">
        <v>14</v>
      </c>
      <c r="AQ27">
        <v>3</v>
      </c>
      <c r="AR27">
        <v>13</v>
      </c>
      <c r="AS27">
        <v>1</v>
      </c>
      <c r="AT27">
        <v>4</v>
      </c>
      <c r="AU27">
        <v>1</v>
      </c>
      <c r="AV27">
        <v>4</v>
      </c>
      <c r="AW27">
        <v>1</v>
      </c>
      <c r="AX27">
        <v>5</v>
      </c>
      <c r="AY27">
        <v>7</v>
      </c>
      <c r="AZ27">
        <v>9</v>
      </c>
      <c r="BA27">
        <v>8</v>
      </c>
      <c r="BB27">
        <v>6</v>
      </c>
      <c r="BC27">
        <v>2</v>
      </c>
      <c r="BD27">
        <v>0</v>
      </c>
      <c r="BE27">
        <v>0</v>
      </c>
      <c r="BF27">
        <v>77</v>
      </c>
      <c r="BG27">
        <v>0</v>
      </c>
      <c r="BH27">
        <v>77</v>
      </c>
      <c r="BI27">
        <v>0</v>
      </c>
      <c r="BJ27">
        <v>0</v>
      </c>
      <c r="BK27">
        <v>0</v>
      </c>
      <c r="BL27">
        <v>0</v>
      </c>
      <c r="BM27">
        <v>1</v>
      </c>
      <c r="BN27">
        <v>10</v>
      </c>
      <c r="BO27">
        <v>23</v>
      </c>
      <c r="BP27">
        <v>43</v>
      </c>
      <c r="BQ27">
        <v>6</v>
      </c>
      <c r="BR27">
        <v>9</v>
      </c>
      <c r="BS27">
        <v>9</v>
      </c>
      <c r="BT27">
        <v>0</v>
      </c>
      <c r="BU27">
        <v>0</v>
      </c>
      <c r="BV27">
        <v>3</v>
      </c>
      <c r="BW27">
        <v>4</v>
      </c>
      <c r="BX27">
        <v>34</v>
      </c>
      <c r="BY27">
        <v>32</v>
      </c>
      <c r="BZ27">
        <v>30</v>
      </c>
    </row>
    <row r="28" spans="1:78" x14ac:dyDescent="0.25">
      <c r="B28" s="7">
        <v>0.02</v>
      </c>
      <c r="C28" s="7">
        <v>0.02</v>
      </c>
      <c r="D28" s="7">
        <v>0.01</v>
      </c>
      <c r="E28" s="7">
        <v>0.02</v>
      </c>
      <c r="F28" s="7">
        <v>0.02</v>
      </c>
      <c r="G28" s="7">
        <v>0.01</v>
      </c>
      <c r="H28" s="7">
        <v>0.01</v>
      </c>
      <c r="I28" s="7">
        <v>0.02</v>
      </c>
      <c r="J28" s="7">
        <v>0.01</v>
      </c>
      <c r="K28" s="7">
        <v>0.02</v>
      </c>
      <c r="L28" s="7">
        <v>0.01</v>
      </c>
      <c r="M28" s="7">
        <v>0.01</v>
      </c>
      <c r="N28" s="7">
        <v>0.01</v>
      </c>
      <c r="O28" s="7">
        <v>0.02</v>
      </c>
      <c r="P28" s="7">
        <v>0.04</v>
      </c>
      <c r="Q28" s="7">
        <v>0.02</v>
      </c>
      <c r="R28" s="7">
        <v>0.01</v>
      </c>
      <c r="S28" s="7">
        <v>0.01</v>
      </c>
      <c r="T28" s="7">
        <v>0.02</v>
      </c>
      <c r="U28" s="7">
        <v>0.01</v>
      </c>
      <c r="V28" s="7">
        <v>0.01</v>
      </c>
      <c r="W28" s="7">
        <v>0.01</v>
      </c>
      <c r="X28" s="7">
        <v>0.02</v>
      </c>
      <c r="Y28" s="7">
        <v>0.01</v>
      </c>
      <c r="Z28" s="7">
        <v>0.02</v>
      </c>
      <c r="AA28" s="7">
        <v>0.01</v>
      </c>
      <c r="AB28" s="7">
        <v>0.02</v>
      </c>
      <c r="AC28" s="7">
        <v>0.01</v>
      </c>
      <c r="AD28" s="7">
        <v>0.01</v>
      </c>
      <c r="AE28" s="7">
        <v>0.06</v>
      </c>
      <c r="AF28" s="7">
        <v>0.01</v>
      </c>
      <c r="AG28">
        <v>0</v>
      </c>
      <c r="AH28" t="s">
        <v>108</v>
      </c>
      <c r="AI28" s="7">
        <v>0.01</v>
      </c>
      <c r="AJ28" s="7">
        <v>0.02</v>
      </c>
      <c r="AK28" s="7">
        <v>0.02</v>
      </c>
      <c r="AL28" s="7">
        <v>0.01</v>
      </c>
      <c r="AM28" s="7">
        <v>0.01</v>
      </c>
      <c r="AN28" t="s">
        <v>108</v>
      </c>
      <c r="AO28" s="7">
        <v>0.05</v>
      </c>
      <c r="AP28" s="7">
        <v>0.03</v>
      </c>
      <c r="AQ28" s="7">
        <v>0.01</v>
      </c>
      <c r="AR28" s="7">
        <v>0.03</v>
      </c>
      <c r="AS28" s="7">
        <v>0.01</v>
      </c>
      <c r="AT28" s="7">
        <v>0.01</v>
      </c>
      <c r="AU28">
        <v>0</v>
      </c>
      <c r="AV28" s="7">
        <v>0.01</v>
      </c>
      <c r="AW28" s="7">
        <v>0.01</v>
      </c>
      <c r="AX28" s="7">
        <v>0.01</v>
      </c>
      <c r="AY28" s="7">
        <v>0.02</v>
      </c>
      <c r="AZ28" s="7">
        <v>0.02</v>
      </c>
      <c r="BA28" s="7">
        <v>0.03</v>
      </c>
      <c r="BB28" s="7">
        <v>0.02</v>
      </c>
      <c r="BC28" s="7">
        <v>0.01</v>
      </c>
      <c r="BD28" t="s">
        <v>108</v>
      </c>
      <c r="BE28" t="s">
        <v>108</v>
      </c>
      <c r="BF28" s="7">
        <v>0.02</v>
      </c>
      <c r="BG28" t="s">
        <v>108</v>
      </c>
      <c r="BH28" s="7">
        <v>0.03</v>
      </c>
      <c r="BI28" t="s">
        <v>108</v>
      </c>
      <c r="BJ28" t="s">
        <v>108</v>
      </c>
      <c r="BK28" t="s">
        <v>108</v>
      </c>
      <c r="BL28" t="s">
        <v>108</v>
      </c>
      <c r="BM28">
        <v>0</v>
      </c>
      <c r="BN28" s="7">
        <v>0.01</v>
      </c>
      <c r="BO28" s="7">
        <v>0.01</v>
      </c>
      <c r="BP28" s="7">
        <v>0.03</v>
      </c>
      <c r="BQ28" s="7">
        <v>0.01</v>
      </c>
      <c r="BR28" s="7">
        <v>0.01</v>
      </c>
      <c r="BS28" s="7">
        <v>0.01</v>
      </c>
      <c r="BT28" t="s">
        <v>108</v>
      </c>
      <c r="BU28" t="s">
        <v>108</v>
      </c>
      <c r="BV28" s="7">
        <v>0.01</v>
      </c>
      <c r="BW28" s="7">
        <v>0.01</v>
      </c>
      <c r="BX28" s="7">
        <v>0.01</v>
      </c>
      <c r="BY28" s="7">
        <v>0.01</v>
      </c>
      <c r="BZ28" s="7">
        <v>0.01</v>
      </c>
    </row>
  </sheetData>
  <pageMargins left="0.7" right="0.7" top="0.75" bottom="0.75" header="0.3" footer="0.3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258</v>
      </c>
    </row>
    <row r="2" spans="1:78" x14ac:dyDescent="0.25">
      <c r="A2" t="s">
        <v>260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2758</v>
      </c>
      <c r="C8">
        <v>2411</v>
      </c>
      <c r="D8">
        <v>187</v>
      </c>
      <c r="E8">
        <v>160</v>
      </c>
      <c r="F8">
        <v>424</v>
      </c>
      <c r="G8">
        <v>1402</v>
      </c>
      <c r="H8">
        <v>932</v>
      </c>
      <c r="I8">
        <v>651</v>
      </c>
      <c r="J8">
        <v>770</v>
      </c>
      <c r="K8">
        <v>523</v>
      </c>
      <c r="L8">
        <v>814</v>
      </c>
      <c r="M8">
        <v>804</v>
      </c>
      <c r="N8">
        <v>1616</v>
      </c>
      <c r="O8">
        <v>259</v>
      </c>
      <c r="P8">
        <v>79</v>
      </c>
      <c r="Q8">
        <v>529</v>
      </c>
      <c r="R8">
        <v>2229</v>
      </c>
      <c r="S8">
        <v>1844</v>
      </c>
      <c r="T8">
        <v>425</v>
      </c>
      <c r="U8">
        <v>457</v>
      </c>
      <c r="V8">
        <v>2081</v>
      </c>
      <c r="W8">
        <v>289</v>
      </c>
      <c r="X8">
        <v>364</v>
      </c>
      <c r="Y8">
        <v>26</v>
      </c>
      <c r="Z8">
        <v>2732</v>
      </c>
      <c r="AA8">
        <v>2755</v>
      </c>
      <c r="AB8">
        <v>2729</v>
      </c>
      <c r="AC8">
        <v>256</v>
      </c>
      <c r="AD8">
        <v>2307</v>
      </c>
      <c r="AE8">
        <v>179</v>
      </c>
      <c r="AF8">
        <v>1978</v>
      </c>
      <c r="AG8">
        <v>659</v>
      </c>
      <c r="AH8">
        <v>20</v>
      </c>
      <c r="AI8">
        <v>2153</v>
      </c>
      <c r="AJ8">
        <v>163</v>
      </c>
      <c r="AK8">
        <v>408</v>
      </c>
      <c r="AL8">
        <v>1273</v>
      </c>
      <c r="AM8">
        <v>1177</v>
      </c>
      <c r="AN8">
        <v>24</v>
      </c>
      <c r="AO8">
        <v>280</v>
      </c>
      <c r="AP8">
        <v>251</v>
      </c>
      <c r="AQ8">
        <v>301</v>
      </c>
      <c r="AR8">
        <v>129</v>
      </c>
      <c r="AS8">
        <v>162</v>
      </c>
      <c r="AT8">
        <v>291</v>
      </c>
      <c r="AU8">
        <v>205</v>
      </c>
      <c r="AV8">
        <v>222</v>
      </c>
      <c r="AW8">
        <v>34</v>
      </c>
      <c r="AX8">
        <v>152</v>
      </c>
      <c r="AY8">
        <v>310</v>
      </c>
      <c r="AZ8">
        <v>187</v>
      </c>
      <c r="BA8">
        <v>145</v>
      </c>
      <c r="BB8">
        <v>193</v>
      </c>
      <c r="BC8">
        <v>169</v>
      </c>
      <c r="BD8">
        <v>7</v>
      </c>
      <c r="BE8">
        <v>755</v>
      </c>
      <c r="BF8">
        <v>2003</v>
      </c>
      <c r="BG8">
        <v>2758</v>
      </c>
      <c r="BH8">
        <v>0</v>
      </c>
      <c r="BI8">
        <v>1029</v>
      </c>
      <c r="BJ8">
        <v>728</v>
      </c>
      <c r="BK8">
        <v>701</v>
      </c>
      <c r="BL8">
        <v>170</v>
      </c>
      <c r="BM8">
        <v>614</v>
      </c>
      <c r="BN8">
        <v>1063</v>
      </c>
      <c r="BO8">
        <v>848</v>
      </c>
      <c r="BP8">
        <v>233</v>
      </c>
      <c r="BQ8">
        <v>661</v>
      </c>
      <c r="BR8">
        <v>1001</v>
      </c>
      <c r="BS8">
        <v>959</v>
      </c>
      <c r="BT8">
        <v>399</v>
      </c>
      <c r="BU8">
        <v>439</v>
      </c>
      <c r="BV8">
        <v>191</v>
      </c>
      <c r="BW8">
        <v>499</v>
      </c>
      <c r="BX8">
        <v>1860</v>
      </c>
      <c r="BY8">
        <v>1881</v>
      </c>
      <c r="BZ8">
        <v>1646</v>
      </c>
    </row>
    <row r="9" spans="1:78" x14ac:dyDescent="0.25">
      <c r="A9" t="s">
        <v>103</v>
      </c>
      <c r="B9">
        <v>2869</v>
      </c>
      <c r="C9">
        <v>2505</v>
      </c>
      <c r="D9">
        <v>211</v>
      </c>
      <c r="E9">
        <v>154</v>
      </c>
      <c r="F9">
        <v>422</v>
      </c>
      <c r="G9">
        <v>1669</v>
      </c>
      <c r="H9">
        <v>779</v>
      </c>
      <c r="I9">
        <v>811</v>
      </c>
      <c r="J9">
        <v>951</v>
      </c>
      <c r="K9">
        <v>560</v>
      </c>
      <c r="L9">
        <v>548</v>
      </c>
      <c r="M9">
        <v>639</v>
      </c>
      <c r="N9">
        <v>1900</v>
      </c>
      <c r="O9">
        <v>257</v>
      </c>
      <c r="P9">
        <v>72</v>
      </c>
      <c r="Q9">
        <v>442</v>
      </c>
      <c r="R9">
        <v>2427</v>
      </c>
      <c r="S9">
        <v>2029</v>
      </c>
      <c r="T9">
        <v>436</v>
      </c>
      <c r="U9">
        <v>374</v>
      </c>
      <c r="V9">
        <v>2316</v>
      </c>
      <c r="W9">
        <v>258</v>
      </c>
      <c r="X9">
        <v>273</v>
      </c>
      <c r="Y9">
        <v>28</v>
      </c>
      <c r="Z9">
        <v>2842</v>
      </c>
      <c r="AA9">
        <v>2866</v>
      </c>
      <c r="AB9">
        <v>2838</v>
      </c>
      <c r="AC9">
        <v>284</v>
      </c>
      <c r="AD9">
        <v>2388</v>
      </c>
      <c r="AE9">
        <v>180</v>
      </c>
      <c r="AF9">
        <v>2039</v>
      </c>
      <c r="AG9">
        <v>705</v>
      </c>
      <c r="AH9">
        <v>20</v>
      </c>
      <c r="AI9">
        <v>2326</v>
      </c>
      <c r="AJ9">
        <v>150</v>
      </c>
      <c r="AK9">
        <v>368</v>
      </c>
      <c r="AL9">
        <v>1362</v>
      </c>
      <c r="AM9">
        <v>1209</v>
      </c>
      <c r="AN9">
        <v>24</v>
      </c>
      <c r="AO9">
        <v>271</v>
      </c>
      <c r="AP9">
        <v>274</v>
      </c>
      <c r="AQ9">
        <v>320</v>
      </c>
      <c r="AR9">
        <v>151</v>
      </c>
      <c r="AS9">
        <v>156</v>
      </c>
      <c r="AT9">
        <v>307</v>
      </c>
      <c r="AU9">
        <v>208</v>
      </c>
      <c r="AV9">
        <v>218</v>
      </c>
      <c r="AW9">
        <v>41</v>
      </c>
      <c r="AX9">
        <v>168</v>
      </c>
      <c r="AY9">
        <v>311</v>
      </c>
      <c r="AZ9">
        <v>195</v>
      </c>
      <c r="BA9">
        <v>145</v>
      </c>
      <c r="BB9">
        <v>197</v>
      </c>
      <c r="BC9">
        <v>169</v>
      </c>
      <c r="BD9">
        <v>9</v>
      </c>
      <c r="BE9">
        <v>793</v>
      </c>
      <c r="BF9">
        <v>2076</v>
      </c>
      <c r="BG9">
        <v>2869</v>
      </c>
      <c r="BH9">
        <v>0</v>
      </c>
      <c r="BI9">
        <v>1163</v>
      </c>
      <c r="BJ9">
        <v>749</v>
      </c>
      <c r="BK9">
        <v>664</v>
      </c>
      <c r="BL9">
        <v>168</v>
      </c>
      <c r="BM9">
        <v>675</v>
      </c>
      <c r="BN9">
        <v>1113</v>
      </c>
      <c r="BO9">
        <v>865</v>
      </c>
      <c r="BP9">
        <v>216</v>
      </c>
      <c r="BQ9">
        <v>712</v>
      </c>
      <c r="BR9">
        <v>1087</v>
      </c>
      <c r="BS9">
        <v>1045</v>
      </c>
      <c r="BT9">
        <v>400</v>
      </c>
      <c r="BU9">
        <v>480</v>
      </c>
      <c r="BV9">
        <v>192</v>
      </c>
      <c r="BW9">
        <v>550</v>
      </c>
      <c r="BX9">
        <v>1894</v>
      </c>
      <c r="BY9">
        <v>1927</v>
      </c>
      <c r="BZ9">
        <v>1659</v>
      </c>
    </row>
    <row r="10" spans="1:78" x14ac:dyDescent="0.25">
      <c r="A10" t="s">
        <v>104</v>
      </c>
    </row>
    <row r="11" spans="1:78" x14ac:dyDescent="0.25">
      <c r="A11" t="s">
        <v>261</v>
      </c>
      <c r="B11">
        <v>1299</v>
      </c>
      <c r="C11">
        <v>1122</v>
      </c>
      <c r="D11">
        <v>89</v>
      </c>
      <c r="E11">
        <v>88</v>
      </c>
      <c r="F11">
        <v>254</v>
      </c>
      <c r="G11">
        <v>696</v>
      </c>
      <c r="H11">
        <v>349</v>
      </c>
      <c r="I11">
        <v>291</v>
      </c>
      <c r="J11">
        <v>423</v>
      </c>
      <c r="K11">
        <v>277</v>
      </c>
      <c r="L11">
        <v>308</v>
      </c>
      <c r="M11">
        <v>348</v>
      </c>
      <c r="N11">
        <v>775</v>
      </c>
      <c r="O11">
        <v>140</v>
      </c>
      <c r="P11">
        <v>37</v>
      </c>
      <c r="Q11">
        <v>202</v>
      </c>
      <c r="R11">
        <v>1097</v>
      </c>
      <c r="S11">
        <v>800</v>
      </c>
      <c r="T11">
        <v>259</v>
      </c>
      <c r="U11">
        <v>223</v>
      </c>
      <c r="V11">
        <v>1004</v>
      </c>
      <c r="W11">
        <v>127</v>
      </c>
      <c r="X11">
        <v>155</v>
      </c>
      <c r="Y11">
        <v>16</v>
      </c>
      <c r="Z11">
        <v>1284</v>
      </c>
      <c r="AA11">
        <v>1299</v>
      </c>
      <c r="AB11">
        <v>1284</v>
      </c>
      <c r="AC11">
        <v>123</v>
      </c>
      <c r="AD11">
        <v>1080</v>
      </c>
      <c r="AE11">
        <v>87</v>
      </c>
      <c r="AF11">
        <v>985</v>
      </c>
      <c r="AG11">
        <v>266</v>
      </c>
      <c r="AH11">
        <v>10</v>
      </c>
      <c r="AI11">
        <v>960</v>
      </c>
      <c r="AJ11">
        <v>90</v>
      </c>
      <c r="AK11">
        <v>238</v>
      </c>
      <c r="AL11">
        <v>526</v>
      </c>
      <c r="AM11">
        <v>623</v>
      </c>
      <c r="AN11">
        <v>16</v>
      </c>
      <c r="AO11">
        <v>131</v>
      </c>
      <c r="AP11">
        <v>133</v>
      </c>
      <c r="AQ11">
        <v>134</v>
      </c>
      <c r="AR11">
        <v>79</v>
      </c>
      <c r="AS11">
        <v>85</v>
      </c>
      <c r="AT11">
        <v>121</v>
      </c>
      <c r="AU11">
        <v>112</v>
      </c>
      <c r="AV11">
        <v>107</v>
      </c>
      <c r="AW11">
        <v>18</v>
      </c>
      <c r="AX11">
        <v>69</v>
      </c>
      <c r="AY11">
        <v>116</v>
      </c>
      <c r="AZ11">
        <v>85</v>
      </c>
      <c r="BA11">
        <v>80</v>
      </c>
      <c r="BB11">
        <v>83</v>
      </c>
      <c r="BC11">
        <v>70</v>
      </c>
      <c r="BD11">
        <v>7</v>
      </c>
      <c r="BE11">
        <v>345</v>
      </c>
      <c r="BF11">
        <v>954</v>
      </c>
      <c r="BG11">
        <v>1299</v>
      </c>
      <c r="BH11">
        <v>0</v>
      </c>
      <c r="BI11">
        <v>418</v>
      </c>
      <c r="BJ11">
        <v>361</v>
      </c>
      <c r="BK11">
        <v>375</v>
      </c>
      <c r="BL11">
        <v>81</v>
      </c>
      <c r="BM11">
        <v>188</v>
      </c>
      <c r="BN11">
        <v>496</v>
      </c>
      <c r="BO11">
        <v>494</v>
      </c>
      <c r="BP11">
        <v>122</v>
      </c>
      <c r="BQ11">
        <v>227</v>
      </c>
      <c r="BR11">
        <v>380</v>
      </c>
      <c r="BS11">
        <v>365</v>
      </c>
      <c r="BT11">
        <v>223</v>
      </c>
      <c r="BU11">
        <v>172</v>
      </c>
      <c r="BV11">
        <v>68</v>
      </c>
      <c r="BW11">
        <v>173</v>
      </c>
      <c r="BX11">
        <v>900</v>
      </c>
      <c r="BY11">
        <v>898</v>
      </c>
      <c r="BZ11">
        <v>817</v>
      </c>
    </row>
    <row r="12" spans="1:78" x14ac:dyDescent="0.25">
      <c r="B12" s="7">
        <v>0.45</v>
      </c>
      <c r="C12" s="7">
        <v>0.45</v>
      </c>
      <c r="D12" s="7">
        <v>0.42</v>
      </c>
      <c r="E12" s="7">
        <v>0.56999999999999995</v>
      </c>
      <c r="F12" s="7">
        <v>0.6</v>
      </c>
      <c r="G12" s="7">
        <v>0.42</v>
      </c>
      <c r="H12" s="7">
        <v>0.45</v>
      </c>
      <c r="I12" s="7">
        <v>0.36</v>
      </c>
      <c r="J12" s="7">
        <v>0.45</v>
      </c>
      <c r="K12" s="7">
        <v>0.49</v>
      </c>
      <c r="L12" s="7">
        <v>0.56000000000000005</v>
      </c>
      <c r="M12" s="7">
        <v>0.54</v>
      </c>
      <c r="N12" s="7">
        <v>0.41</v>
      </c>
      <c r="O12" s="7">
        <v>0.54</v>
      </c>
      <c r="P12" s="7">
        <v>0.51</v>
      </c>
      <c r="Q12" s="7">
        <v>0.46</v>
      </c>
      <c r="R12" s="7">
        <v>0.45</v>
      </c>
      <c r="S12" s="7">
        <v>0.39</v>
      </c>
      <c r="T12" s="7">
        <v>0.59</v>
      </c>
      <c r="U12" s="7">
        <v>0.6</v>
      </c>
      <c r="V12" s="7">
        <v>0.43</v>
      </c>
      <c r="W12" s="7">
        <v>0.49</v>
      </c>
      <c r="X12" s="7">
        <v>0.56999999999999995</v>
      </c>
      <c r="Y12" s="7">
        <v>0.56999999999999995</v>
      </c>
      <c r="Z12" s="7">
        <v>0.45</v>
      </c>
      <c r="AA12" s="7">
        <v>0.45</v>
      </c>
      <c r="AB12" s="7">
        <v>0.45</v>
      </c>
      <c r="AC12" s="7">
        <v>0.43</v>
      </c>
      <c r="AD12" s="7">
        <v>0.45</v>
      </c>
      <c r="AE12" s="7">
        <v>0.48</v>
      </c>
      <c r="AF12" s="7">
        <v>0.48</v>
      </c>
      <c r="AG12" s="7">
        <v>0.38</v>
      </c>
      <c r="AH12" s="7">
        <v>0.49</v>
      </c>
      <c r="AI12" s="7">
        <v>0.41</v>
      </c>
      <c r="AJ12" s="7">
        <v>0.6</v>
      </c>
      <c r="AK12" s="7">
        <v>0.65</v>
      </c>
      <c r="AL12" s="7">
        <v>0.39</v>
      </c>
      <c r="AM12" s="7">
        <v>0.52</v>
      </c>
      <c r="AN12" s="7">
        <v>0.68</v>
      </c>
      <c r="AO12" s="7">
        <v>0.48</v>
      </c>
      <c r="AP12" s="7">
        <v>0.49</v>
      </c>
      <c r="AQ12" s="7">
        <v>0.42</v>
      </c>
      <c r="AR12" s="7">
        <v>0.52</v>
      </c>
      <c r="AS12" s="7">
        <v>0.55000000000000004</v>
      </c>
      <c r="AT12" s="7">
        <v>0.39</v>
      </c>
      <c r="AU12" s="7">
        <v>0.54</v>
      </c>
      <c r="AV12" s="7">
        <v>0.49</v>
      </c>
      <c r="AW12" s="7">
        <v>0.45</v>
      </c>
      <c r="AX12" s="7">
        <v>0.41</v>
      </c>
      <c r="AY12" s="7">
        <v>0.37</v>
      </c>
      <c r="AZ12" s="7">
        <v>0.43</v>
      </c>
      <c r="BA12" s="7">
        <v>0.55000000000000004</v>
      </c>
      <c r="BB12" s="7">
        <v>0.42</v>
      </c>
      <c r="BC12" s="7">
        <v>0.41</v>
      </c>
      <c r="BD12" s="7">
        <v>0.8</v>
      </c>
      <c r="BE12" s="7">
        <v>0.44</v>
      </c>
      <c r="BF12" s="7">
        <v>0.46</v>
      </c>
      <c r="BG12" s="7">
        <v>0.45</v>
      </c>
      <c r="BH12" t="s">
        <v>108</v>
      </c>
      <c r="BI12" s="7">
        <v>0.36</v>
      </c>
      <c r="BJ12" s="7">
        <v>0.48</v>
      </c>
      <c r="BK12" s="7">
        <v>0.56000000000000005</v>
      </c>
      <c r="BL12" s="7">
        <v>0.48</v>
      </c>
      <c r="BM12" s="7">
        <v>0.28000000000000003</v>
      </c>
      <c r="BN12" s="7">
        <v>0.45</v>
      </c>
      <c r="BO12" s="7">
        <v>0.56999999999999995</v>
      </c>
      <c r="BP12" s="7">
        <v>0.56000000000000005</v>
      </c>
      <c r="BQ12" s="7">
        <v>0.32</v>
      </c>
      <c r="BR12" s="7">
        <v>0.35</v>
      </c>
      <c r="BS12" s="7">
        <v>0.35</v>
      </c>
      <c r="BT12" s="7">
        <v>0.56000000000000005</v>
      </c>
      <c r="BU12" s="7">
        <v>0.36</v>
      </c>
      <c r="BV12" s="7">
        <v>0.35</v>
      </c>
      <c r="BW12" s="7">
        <v>0.32</v>
      </c>
      <c r="BX12" s="7">
        <v>0.48</v>
      </c>
      <c r="BY12" s="7">
        <v>0.47</v>
      </c>
      <c r="BZ12" s="7">
        <v>0.49</v>
      </c>
    </row>
    <row r="13" spans="1:78" x14ac:dyDescent="0.25">
      <c r="A13" t="s">
        <v>262</v>
      </c>
      <c r="B13">
        <v>645</v>
      </c>
      <c r="C13">
        <v>567</v>
      </c>
      <c r="D13">
        <v>54</v>
      </c>
      <c r="E13">
        <v>25</v>
      </c>
      <c r="F13">
        <v>77</v>
      </c>
      <c r="G13">
        <v>374</v>
      </c>
      <c r="H13">
        <v>194</v>
      </c>
      <c r="I13">
        <v>185</v>
      </c>
      <c r="J13">
        <v>203</v>
      </c>
      <c r="K13">
        <v>145</v>
      </c>
      <c r="L13">
        <v>113</v>
      </c>
      <c r="M13">
        <v>144</v>
      </c>
      <c r="N13">
        <v>434</v>
      </c>
      <c r="O13">
        <v>49</v>
      </c>
      <c r="P13">
        <v>18</v>
      </c>
      <c r="Q13">
        <v>104</v>
      </c>
      <c r="R13">
        <v>541</v>
      </c>
      <c r="S13">
        <v>491</v>
      </c>
      <c r="T13">
        <v>76</v>
      </c>
      <c r="U13">
        <v>75</v>
      </c>
      <c r="V13">
        <v>513</v>
      </c>
      <c r="W13">
        <v>69</v>
      </c>
      <c r="X13">
        <v>60</v>
      </c>
      <c r="Y13">
        <v>6</v>
      </c>
      <c r="Z13">
        <v>639</v>
      </c>
      <c r="AA13">
        <v>645</v>
      </c>
      <c r="AB13">
        <v>638</v>
      </c>
      <c r="AC13">
        <v>63</v>
      </c>
      <c r="AD13">
        <v>543</v>
      </c>
      <c r="AE13">
        <v>36</v>
      </c>
      <c r="AF13">
        <v>465</v>
      </c>
      <c r="AG13">
        <v>148</v>
      </c>
      <c r="AH13">
        <v>4</v>
      </c>
      <c r="AI13">
        <v>540</v>
      </c>
      <c r="AJ13">
        <v>34</v>
      </c>
      <c r="AK13">
        <v>61</v>
      </c>
      <c r="AL13">
        <v>307</v>
      </c>
      <c r="AM13">
        <v>271</v>
      </c>
      <c r="AN13">
        <v>5</v>
      </c>
      <c r="AO13">
        <v>63</v>
      </c>
      <c r="AP13">
        <v>65</v>
      </c>
      <c r="AQ13">
        <v>79</v>
      </c>
      <c r="AR13">
        <v>37</v>
      </c>
      <c r="AS13">
        <v>27</v>
      </c>
      <c r="AT13">
        <v>73</v>
      </c>
      <c r="AU13">
        <v>45</v>
      </c>
      <c r="AV13">
        <v>56</v>
      </c>
      <c r="AW13">
        <v>8</v>
      </c>
      <c r="AX13">
        <v>46</v>
      </c>
      <c r="AY13">
        <v>73</v>
      </c>
      <c r="AZ13">
        <v>30</v>
      </c>
      <c r="BA13">
        <v>22</v>
      </c>
      <c r="BB13">
        <v>45</v>
      </c>
      <c r="BC13">
        <v>39</v>
      </c>
      <c r="BD13">
        <v>1</v>
      </c>
      <c r="BE13">
        <v>151</v>
      </c>
      <c r="BF13">
        <v>494</v>
      </c>
      <c r="BG13">
        <v>645</v>
      </c>
      <c r="BH13">
        <v>0</v>
      </c>
      <c r="BI13">
        <v>244</v>
      </c>
      <c r="BJ13">
        <v>194</v>
      </c>
      <c r="BK13">
        <v>145</v>
      </c>
      <c r="BL13">
        <v>39</v>
      </c>
      <c r="BM13">
        <v>157</v>
      </c>
      <c r="BN13">
        <v>251</v>
      </c>
      <c r="BO13">
        <v>187</v>
      </c>
      <c r="BP13">
        <v>50</v>
      </c>
      <c r="BQ13">
        <v>179</v>
      </c>
      <c r="BR13">
        <v>264</v>
      </c>
      <c r="BS13">
        <v>263</v>
      </c>
      <c r="BT13">
        <v>66</v>
      </c>
      <c r="BU13">
        <v>93</v>
      </c>
      <c r="BV13">
        <v>44</v>
      </c>
      <c r="BW13">
        <v>148</v>
      </c>
      <c r="BX13">
        <v>413</v>
      </c>
      <c r="BY13">
        <v>422</v>
      </c>
      <c r="BZ13">
        <v>363</v>
      </c>
    </row>
    <row r="14" spans="1:78" x14ac:dyDescent="0.25">
      <c r="B14" s="7">
        <v>0.22</v>
      </c>
      <c r="C14" s="7">
        <v>0.23</v>
      </c>
      <c r="D14" s="7">
        <v>0.25</v>
      </c>
      <c r="E14" s="7">
        <v>0.16</v>
      </c>
      <c r="F14" s="7">
        <v>0.18</v>
      </c>
      <c r="G14" s="7">
        <v>0.22</v>
      </c>
      <c r="H14" s="7">
        <v>0.25</v>
      </c>
      <c r="I14" s="7">
        <v>0.23</v>
      </c>
      <c r="J14" s="7">
        <v>0.21</v>
      </c>
      <c r="K14" s="7">
        <v>0.26</v>
      </c>
      <c r="L14" s="7">
        <v>0.21</v>
      </c>
      <c r="M14" s="7">
        <v>0.23</v>
      </c>
      <c r="N14" s="7">
        <v>0.23</v>
      </c>
      <c r="O14" s="7">
        <v>0.19</v>
      </c>
      <c r="P14" s="7">
        <v>0.24</v>
      </c>
      <c r="Q14" s="7">
        <v>0.23</v>
      </c>
      <c r="R14" s="7">
        <v>0.22</v>
      </c>
      <c r="S14" s="7">
        <v>0.24</v>
      </c>
      <c r="T14" s="7">
        <v>0.17</v>
      </c>
      <c r="U14" s="7">
        <v>0.2</v>
      </c>
      <c r="V14" s="7">
        <v>0.22</v>
      </c>
      <c r="W14" s="7">
        <v>0.27</v>
      </c>
      <c r="X14" s="7">
        <v>0.22</v>
      </c>
      <c r="Y14" s="7">
        <v>0.23</v>
      </c>
      <c r="Z14" s="7">
        <v>0.22</v>
      </c>
      <c r="AA14" s="7">
        <v>0.22</v>
      </c>
      <c r="AB14" s="7">
        <v>0.22</v>
      </c>
      <c r="AC14" s="7">
        <v>0.22</v>
      </c>
      <c r="AD14" s="7">
        <v>0.23</v>
      </c>
      <c r="AE14" s="7">
        <v>0.2</v>
      </c>
      <c r="AF14" s="7">
        <v>0.23</v>
      </c>
      <c r="AG14" s="7">
        <v>0.21</v>
      </c>
      <c r="AH14" s="7">
        <v>0.21</v>
      </c>
      <c r="AI14" s="7">
        <v>0.23</v>
      </c>
      <c r="AJ14" s="7">
        <v>0.23</v>
      </c>
      <c r="AK14" s="7">
        <v>0.16</v>
      </c>
      <c r="AL14" s="7">
        <v>0.23</v>
      </c>
      <c r="AM14" s="7">
        <v>0.22</v>
      </c>
      <c r="AN14" s="7">
        <v>0.23</v>
      </c>
      <c r="AO14" s="7">
        <v>0.23</v>
      </c>
      <c r="AP14" s="7">
        <v>0.24</v>
      </c>
      <c r="AQ14" s="7">
        <v>0.25</v>
      </c>
      <c r="AR14" s="7">
        <v>0.24</v>
      </c>
      <c r="AS14" s="7">
        <v>0.17</v>
      </c>
      <c r="AT14" s="7">
        <v>0.24</v>
      </c>
      <c r="AU14" s="7">
        <v>0.22</v>
      </c>
      <c r="AV14" s="7">
        <v>0.26</v>
      </c>
      <c r="AW14" s="7">
        <v>0.2</v>
      </c>
      <c r="AX14" s="7">
        <v>0.27</v>
      </c>
      <c r="AY14" s="7">
        <v>0.24</v>
      </c>
      <c r="AZ14" s="7">
        <v>0.16</v>
      </c>
      <c r="BA14" s="7">
        <v>0.15</v>
      </c>
      <c r="BB14" s="7">
        <v>0.23</v>
      </c>
      <c r="BC14" s="7">
        <v>0.23</v>
      </c>
      <c r="BD14" s="7">
        <v>0.14000000000000001</v>
      </c>
      <c r="BE14" s="7">
        <v>0.19</v>
      </c>
      <c r="BF14" s="7">
        <v>0.24</v>
      </c>
      <c r="BG14" s="7">
        <v>0.22</v>
      </c>
      <c r="BH14" t="s">
        <v>108</v>
      </c>
      <c r="BI14" s="7">
        <v>0.21</v>
      </c>
      <c r="BJ14" s="7">
        <v>0.26</v>
      </c>
      <c r="BK14" s="7">
        <v>0.22</v>
      </c>
      <c r="BL14" s="7">
        <v>0.23</v>
      </c>
      <c r="BM14" s="7">
        <v>0.23</v>
      </c>
      <c r="BN14" s="7">
        <v>0.23</v>
      </c>
      <c r="BO14" s="7">
        <v>0.22</v>
      </c>
      <c r="BP14" s="7">
        <v>0.23</v>
      </c>
      <c r="BQ14" s="7">
        <v>0.25</v>
      </c>
      <c r="BR14" s="7">
        <v>0.24</v>
      </c>
      <c r="BS14" s="7">
        <v>0.25</v>
      </c>
      <c r="BT14" s="7">
        <v>0.17</v>
      </c>
      <c r="BU14" s="7">
        <v>0.19</v>
      </c>
      <c r="BV14" s="7">
        <v>0.23</v>
      </c>
      <c r="BW14" s="7">
        <v>0.27</v>
      </c>
      <c r="BX14" s="7">
        <v>0.22</v>
      </c>
      <c r="BY14" s="7">
        <v>0.22</v>
      </c>
      <c r="BZ14" s="7">
        <v>0.22</v>
      </c>
    </row>
    <row r="15" spans="1:78" x14ac:dyDescent="0.25">
      <c r="A15" t="s">
        <v>263</v>
      </c>
      <c r="B15">
        <v>410</v>
      </c>
      <c r="C15">
        <v>365</v>
      </c>
      <c r="D15">
        <v>25</v>
      </c>
      <c r="E15">
        <v>20</v>
      </c>
      <c r="F15">
        <v>44</v>
      </c>
      <c r="G15">
        <v>254</v>
      </c>
      <c r="H15">
        <v>113</v>
      </c>
      <c r="I15">
        <v>132</v>
      </c>
      <c r="J15">
        <v>151</v>
      </c>
      <c r="K15">
        <v>67</v>
      </c>
      <c r="L15">
        <v>60</v>
      </c>
      <c r="M15">
        <v>76</v>
      </c>
      <c r="N15">
        <v>302</v>
      </c>
      <c r="O15">
        <v>29</v>
      </c>
      <c r="P15">
        <v>4</v>
      </c>
      <c r="Q15">
        <v>64</v>
      </c>
      <c r="R15">
        <v>347</v>
      </c>
      <c r="S15">
        <v>322</v>
      </c>
      <c r="T15">
        <v>41</v>
      </c>
      <c r="U15">
        <v>42</v>
      </c>
      <c r="V15">
        <v>343</v>
      </c>
      <c r="W15">
        <v>31</v>
      </c>
      <c r="X15">
        <v>32</v>
      </c>
      <c r="Y15">
        <v>3</v>
      </c>
      <c r="Z15">
        <v>408</v>
      </c>
      <c r="AA15">
        <v>409</v>
      </c>
      <c r="AB15">
        <v>406</v>
      </c>
      <c r="AC15">
        <v>49</v>
      </c>
      <c r="AD15">
        <v>331</v>
      </c>
      <c r="AE15">
        <v>28</v>
      </c>
      <c r="AF15">
        <v>289</v>
      </c>
      <c r="AG15">
        <v>110</v>
      </c>
      <c r="AH15">
        <v>2</v>
      </c>
      <c r="AI15">
        <v>360</v>
      </c>
      <c r="AJ15">
        <v>17</v>
      </c>
      <c r="AK15">
        <v>29</v>
      </c>
      <c r="AL15">
        <v>215</v>
      </c>
      <c r="AM15">
        <v>161</v>
      </c>
      <c r="AN15">
        <v>0</v>
      </c>
      <c r="AO15">
        <v>34</v>
      </c>
      <c r="AP15">
        <v>33</v>
      </c>
      <c r="AQ15">
        <v>41</v>
      </c>
      <c r="AR15">
        <v>19</v>
      </c>
      <c r="AS15">
        <v>22</v>
      </c>
      <c r="AT15">
        <v>48</v>
      </c>
      <c r="AU15">
        <v>22</v>
      </c>
      <c r="AV15">
        <v>22</v>
      </c>
      <c r="AW15">
        <v>4</v>
      </c>
      <c r="AX15">
        <v>21</v>
      </c>
      <c r="AY15">
        <v>58</v>
      </c>
      <c r="AZ15">
        <v>35</v>
      </c>
      <c r="BA15">
        <v>20</v>
      </c>
      <c r="BB15">
        <v>38</v>
      </c>
      <c r="BC15">
        <v>27</v>
      </c>
      <c r="BD15">
        <v>0</v>
      </c>
      <c r="BE15">
        <v>97</v>
      </c>
      <c r="BF15">
        <v>313</v>
      </c>
      <c r="BG15">
        <v>410</v>
      </c>
      <c r="BH15">
        <v>0</v>
      </c>
      <c r="BI15">
        <v>185</v>
      </c>
      <c r="BJ15">
        <v>101</v>
      </c>
      <c r="BK15">
        <v>86</v>
      </c>
      <c r="BL15">
        <v>20</v>
      </c>
      <c r="BM15">
        <v>113</v>
      </c>
      <c r="BN15">
        <v>173</v>
      </c>
      <c r="BO15">
        <v>105</v>
      </c>
      <c r="BP15">
        <v>18</v>
      </c>
      <c r="BQ15">
        <v>98</v>
      </c>
      <c r="BR15">
        <v>164</v>
      </c>
      <c r="BS15">
        <v>154</v>
      </c>
      <c r="BT15">
        <v>43</v>
      </c>
      <c r="BU15">
        <v>59</v>
      </c>
      <c r="BV15">
        <v>29</v>
      </c>
      <c r="BW15">
        <v>69</v>
      </c>
      <c r="BX15">
        <v>278</v>
      </c>
      <c r="BY15">
        <v>287</v>
      </c>
      <c r="BZ15">
        <v>240</v>
      </c>
    </row>
    <row r="16" spans="1:78" x14ac:dyDescent="0.25">
      <c r="B16" s="7">
        <v>0.14000000000000001</v>
      </c>
      <c r="C16" s="7">
        <v>0.15</v>
      </c>
      <c r="D16" s="7">
        <v>0.12</v>
      </c>
      <c r="E16" s="7">
        <v>0.13</v>
      </c>
      <c r="F16" s="7">
        <v>0.1</v>
      </c>
      <c r="G16" s="7">
        <v>0.15</v>
      </c>
      <c r="H16" s="7">
        <v>0.15</v>
      </c>
      <c r="I16" s="7">
        <v>0.16</v>
      </c>
      <c r="J16" s="7">
        <v>0.16</v>
      </c>
      <c r="K16" s="7">
        <v>0.12</v>
      </c>
      <c r="L16" s="7">
        <v>0.11</v>
      </c>
      <c r="M16" s="7">
        <v>0.12</v>
      </c>
      <c r="N16" s="7">
        <v>0.16</v>
      </c>
      <c r="O16" s="7">
        <v>0.11</v>
      </c>
      <c r="P16" s="7">
        <v>0.05</v>
      </c>
      <c r="Q16" s="7">
        <v>0.14000000000000001</v>
      </c>
      <c r="R16" s="7">
        <v>0.14000000000000001</v>
      </c>
      <c r="S16" s="7">
        <v>0.16</v>
      </c>
      <c r="T16" s="7">
        <v>0.09</v>
      </c>
      <c r="U16" s="7">
        <v>0.11</v>
      </c>
      <c r="V16" s="7">
        <v>0.15</v>
      </c>
      <c r="W16" s="7">
        <v>0.12</v>
      </c>
      <c r="X16" s="7">
        <v>0.12</v>
      </c>
      <c r="Y16" s="7">
        <v>0.1</v>
      </c>
      <c r="Z16" s="7">
        <v>0.14000000000000001</v>
      </c>
      <c r="AA16" s="7">
        <v>0.14000000000000001</v>
      </c>
      <c r="AB16" s="7">
        <v>0.14000000000000001</v>
      </c>
      <c r="AC16" s="7">
        <v>0.17</v>
      </c>
      <c r="AD16" s="7">
        <v>0.14000000000000001</v>
      </c>
      <c r="AE16" s="7">
        <v>0.16</v>
      </c>
      <c r="AF16" s="7">
        <v>0.14000000000000001</v>
      </c>
      <c r="AG16" s="7">
        <v>0.16</v>
      </c>
      <c r="AH16" s="7">
        <v>0.08</v>
      </c>
      <c r="AI16" s="7">
        <v>0.15</v>
      </c>
      <c r="AJ16" s="7">
        <v>0.11</v>
      </c>
      <c r="AK16" s="7">
        <v>0.08</v>
      </c>
      <c r="AL16" s="7">
        <v>0.16</v>
      </c>
      <c r="AM16" s="7">
        <v>0.13</v>
      </c>
      <c r="AN16" t="s">
        <v>108</v>
      </c>
      <c r="AO16" s="7">
        <v>0.13</v>
      </c>
      <c r="AP16" s="7">
        <v>0.12</v>
      </c>
      <c r="AQ16" s="7">
        <v>0.13</v>
      </c>
      <c r="AR16" s="7">
        <v>0.12</v>
      </c>
      <c r="AS16" s="7">
        <v>0.14000000000000001</v>
      </c>
      <c r="AT16" s="7">
        <v>0.16</v>
      </c>
      <c r="AU16" s="7">
        <v>0.11</v>
      </c>
      <c r="AV16" s="7">
        <v>0.1</v>
      </c>
      <c r="AW16" s="7">
        <v>0.1</v>
      </c>
      <c r="AX16" s="7">
        <v>0.13</v>
      </c>
      <c r="AY16" s="7">
        <v>0.19</v>
      </c>
      <c r="AZ16" s="7">
        <v>0.18</v>
      </c>
      <c r="BA16" s="7">
        <v>0.14000000000000001</v>
      </c>
      <c r="BB16" s="7">
        <v>0.19</v>
      </c>
      <c r="BC16" s="7">
        <v>0.16</v>
      </c>
      <c r="BD16" t="s">
        <v>108</v>
      </c>
      <c r="BE16" s="7">
        <v>0.12</v>
      </c>
      <c r="BF16" s="7">
        <v>0.15</v>
      </c>
      <c r="BG16" s="7">
        <v>0.14000000000000001</v>
      </c>
      <c r="BH16" t="s">
        <v>108</v>
      </c>
      <c r="BI16" s="7">
        <v>0.16</v>
      </c>
      <c r="BJ16" s="7">
        <v>0.14000000000000001</v>
      </c>
      <c r="BK16" s="7">
        <v>0.13</v>
      </c>
      <c r="BL16" s="7">
        <v>0.12</v>
      </c>
      <c r="BM16" s="7">
        <v>0.17</v>
      </c>
      <c r="BN16" s="7">
        <v>0.16</v>
      </c>
      <c r="BO16" s="7">
        <v>0.12</v>
      </c>
      <c r="BP16" s="7">
        <v>0.08</v>
      </c>
      <c r="BQ16" s="7">
        <v>0.14000000000000001</v>
      </c>
      <c r="BR16" s="7">
        <v>0.15</v>
      </c>
      <c r="BS16" s="7">
        <v>0.15</v>
      </c>
      <c r="BT16" s="7">
        <v>0.11</v>
      </c>
      <c r="BU16" s="7">
        <v>0.12</v>
      </c>
      <c r="BV16" s="7">
        <v>0.15</v>
      </c>
      <c r="BW16" s="7">
        <v>0.13</v>
      </c>
      <c r="BX16" s="7">
        <v>0.15</v>
      </c>
      <c r="BY16" s="7">
        <v>0.15</v>
      </c>
      <c r="BZ16" s="7">
        <v>0.14000000000000001</v>
      </c>
    </row>
    <row r="17" spans="1:78" x14ac:dyDescent="0.25">
      <c r="A17" t="s">
        <v>264</v>
      </c>
      <c r="B17">
        <v>467</v>
      </c>
      <c r="C17">
        <v>409</v>
      </c>
      <c r="D17">
        <v>39</v>
      </c>
      <c r="E17">
        <v>18</v>
      </c>
      <c r="F17">
        <v>39</v>
      </c>
      <c r="G17">
        <v>323</v>
      </c>
      <c r="H17">
        <v>104</v>
      </c>
      <c r="I17">
        <v>192</v>
      </c>
      <c r="J17">
        <v>156</v>
      </c>
      <c r="K17">
        <v>61</v>
      </c>
      <c r="L17">
        <v>57</v>
      </c>
      <c r="M17">
        <v>61</v>
      </c>
      <c r="N17">
        <v>360</v>
      </c>
      <c r="O17">
        <v>33</v>
      </c>
      <c r="P17">
        <v>11</v>
      </c>
      <c r="Q17">
        <v>63</v>
      </c>
      <c r="R17">
        <v>403</v>
      </c>
      <c r="S17">
        <v>379</v>
      </c>
      <c r="T17">
        <v>57</v>
      </c>
      <c r="U17">
        <v>28</v>
      </c>
      <c r="V17">
        <v>424</v>
      </c>
      <c r="W17">
        <v>24</v>
      </c>
      <c r="X17">
        <v>17</v>
      </c>
      <c r="Y17">
        <v>3</v>
      </c>
      <c r="Z17">
        <v>464</v>
      </c>
      <c r="AA17">
        <v>465</v>
      </c>
      <c r="AB17">
        <v>462</v>
      </c>
      <c r="AC17">
        <v>46</v>
      </c>
      <c r="AD17">
        <v>402</v>
      </c>
      <c r="AE17">
        <v>15</v>
      </c>
      <c r="AF17">
        <v>267</v>
      </c>
      <c r="AG17">
        <v>179</v>
      </c>
      <c r="AH17">
        <v>4</v>
      </c>
      <c r="AI17">
        <v>424</v>
      </c>
      <c r="AJ17">
        <v>9</v>
      </c>
      <c r="AK17">
        <v>35</v>
      </c>
      <c r="AL17">
        <v>300</v>
      </c>
      <c r="AM17">
        <v>139</v>
      </c>
      <c r="AN17">
        <v>2</v>
      </c>
      <c r="AO17">
        <v>25</v>
      </c>
      <c r="AP17">
        <v>34</v>
      </c>
      <c r="AQ17">
        <v>64</v>
      </c>
      <c r="AR17">
        <v>15</v>
      </c>
      <c r="AS17">
        <v>22</v>
      </c>
      <c r="AT17">
        <v>61</v>
      </c>
      <c r="AU17">
        <v>28</v>
      </c>
      <c r="AV17">
        <v>24</v>
      </c>
      <c r="AW17">
        <v>8</v>
      </c>
      <c r="AX17">
        <v>31</v>
      </c>
      <c r="AY17">
        <v>60</v>
      </c>
      <c r="AZ17">
        <v>42</v>
      </c>
      <c r="BA17">
        <v>20</v>
      </c>
      <c r="BB17">
        <v>28</v>
      </c>
      <c r="BC17">
        <v>30</v>
      </c>
      <c r="BD17">
        <v>0</v>
      </c>
      <c r="BE17">
        <v>191</v>
      </c>
      <c r="BF17">
        <v>275</v>
      </c>
      <c r="BG17">
        <v>467</v>
      </c>
      <c r="BH17">
        <v>0</v>
      </c>
      <c r="BI17">
        <v>301</v>
      </c>
      <c r="BJ17">
        <v>88</v>
      </c>
      <c r="BK17">
        <v>49</v>
      </c>
      <c r="BL17">
        <v>23</v>
      </c>
      <c r="BM17">
        <v>215</v>
      </c>
      <c r="BN17">
        <v>173</v>
      </c>
      <c r="BO17">
        <v>64</v>
      </c>
      <c r="BP17">
        <v>14</v>
      </c>
      <c r="BQ17">
        <v>202</v>
      </c>
      <c r="BR17">
        <v>271</v>
      </c>
      <c r="BS17">
        <v>253</v>
      </c>
      <c r="BT17">
        <v>60</v>
      </c>
      <c r="BU17">
        <v>152</v>
      </c>
      <c r="BV17">
        <v>50</v>
      </c>
      <c r="BW17">
        <v>156</v>
      </c>
      <c r="BX17">
        <v>280</v>
      </c>
      <c r="BY17">
        <v>294</v>
      </c>
      <c r="BZ17">
        <v>218</v>
      </c>
    </row>
    <row r="18" spans="1:78" x14ac:dyDescent="0.25">
      <c r="B18" s="7">
        <v>0.16</v>
      </c>
      <c r="C18" s="7">
        <v>0.16</v>
      </c>
      <c r="D18" s="7">
        <v>0.19</v>
      </c>
      <c r="E18" s="7">
        <v>0.12</v>
      </c>
      <c r="F18" s="7">
        <v>0.09</v>
      </c>
      <c r="G18" s="7">
        <v>0.19</v>
      </c>
      <c r="H18" s="7">
        <v>0.13</v>
      </c>
      <c r="I18" s="7">
        <v>0.24</v>
      </c>
      <c r="J18" s="7">
        <v>0.16</v>
      </c>
      <c r="K18" s="7">
        <v>0.11</v>
      </c>
      <c r="L18" s="7">
        <v>0.1</v>
      </c>
      <c r="M18" s="7">
        <v>0.1</v>
      </c>
      <c r="N18" s="7">
        <v>0.19</v>
      </c>
      <c r="O18" s="7">
        <v>0.13</v>
      </c>
      <c r="P18" s="7">
        <v>0.16</v>
      </c>
      <c r="Q18" s="7">
        <v>0.14000000000000001</v>
      </c>
      <c r="R18" s="7">
        <v>0.17</v>
      </c>
      <c r="S18" s="7">
        <v>0.19</v>
      </c>
      <c r="T18" s="7">
        <v>0.13</v>
      </c>
      <c r="U18" s="7">
        <v>7.0000000000000007E-2</v>
      </c>
      <c r="V18" s="7">
        <v>0.18</v>
      </c>
      <c r="W18" s="7">
        <v>0.09</v>
      </c>
      <c r="X18" s="7">
        <v>0.06</v>
      </c>
      <c r="Y18" s="7">
        <v>0.11</v>
      </c>
      <c r="Z18" s="7">
        <v>0.16</v>
      </c>
      <c r="AA18" s="7">
        <v>0.16</v>
      </c>
      <c r="AB18" s="7">
        <v>0.16</v>
      </c>
      <c r="AC18" s="7">
        <v>0.16</v>
      </c>
      <c r="AD18" s="7">
        <v>0.17</v>
      </c>
      <c r="AE18" s="7">
        <v>0.09</v>
      </c>
      <c r="AF18" s="7">
        <v>0.13</v>
      </c>
      <c r="AG18" s="7">
        <v>0.25</v>
      </c>
      <c r="AH18" s="7">
        <v>0.21</v>
      </c>
      <c r="AI18" s="7">
        <v>0.18</v>
      </c>
      <c r="AJ18" s="7">
        <v>0.06</v>
      </c>
      <c r="AK18" s="7">
        <v>0.09</v>
      </c>
      <c r="AL18" s="7">
        <v>0.22</v>
      </c>
      <c r="AM18" s="7">
        <v>0.11</v>
      </c>
      <c r="AN18" s="7">
        <v>0.09</v>
      </c>
      <c r="AO18" s="7">
        <v>0.09</v>
      </c>
      <c r="AP18" s="7">
        <v>0.12</v>
      </c>
      <c r="AQ18" s="7">
        <v>0.2</v>
      </c>
      <c r="AR18" s="7">
        <v>0.1</v>
      </c>
      <c r="AS18" s="7">
        <v>0.14000000000000001</v>
      </c>
      <c r="AT18" s="7">
        <v>0.2</v>
      </c>
      <c r="AU18" s="7">
        <v>0.13</v>
      </c>
      <c r="AV18" s="7">
        <v>0.11</v>
      </c>
      <c r="AW18" s="7">
        <v>0.2</v>
      </c>
      <c r="AX18" s="7">
        <v>0.18</v>
      </c>
      <c r="AY18" s="7">
        <v>0.19</v>
      </c>
      <c r="AZ18" s="7">
        <v>0.22</v>
      </c>
      <c r="BA18" s="7">
        <v>0.14000000000000001</v>
      </c>
      <c r="BB18" s="7">
        <v>0.14000000000000001</v>
      </c>
      <c r="BC18" s="7">
        <v>0.18</v>
      </c>
      <c r="BD18" t="s">
        <v>108</v>
      </c>
      <c r="BE18" s="7">
        <v>0.24</v>
      </c>
      <c r="BF18" s="7">
        <v>0.13</v>
      </c>
      <c r="BG18" s="7">
        <v>0.16</v>
      </c>
      <c r="BH18" t="s">
        <v>108</v>
      </c>
      <c r="BI18" s="7">
        <v>0.26</v>
      </c>
      <c r="BJ18" s="7">
        <v>0.12</v>
      </c>
      <c r="BK18" s="7">
        <v>7.0000000000000007E-2</v>
      </c>
      <c r="BL18" s="7">
        <v>0.14000000000000001</v>
      </c>
      <c r="BM18" s="7">
        <v>0.32</v>
      </c>
      <c r="BN18" s="7">
        <v>0.16</v>
      </c>
      <c r="BO18" s="7">
        <v>7.0000000000000007E-2</v>
      </c>
      <c r="BP18" s="7">
        <v>0.06</v>
      </c>
      <c r="BQ18" s="7">
        <v>0.28000000000000003</v>
      </c>
      <c r="BR18" s="7">
        <v>0.25</v>
      </c>
      <c r="BS18" s="7">
        <v>0.24</v>
      </c>
      <c r="BT18" s="7">
        <v>0.15</v>
      </c>
      <c r="BU18" s="7">
        <v>0.32</v>
      </c>
      <c r="BV18" s="7">
        <v>0.26</v>
      </c>
      <c r="BW18" s="7">
        <v>0.28000000000000003</v>
      </c>
      <c r="BX18" s="7">
        <v>0.15</v>
      </c>
      <c r="BY18" s="7">
        <v>0.15</v>
      </c>
      <c r="BZ18" s="7">
        <v>0.13</v>
      </c>
    </row>
    <row r="19" spans="1:78" x14ac:dyDescent="0.25">
      <c r="A19" t="s">
        <v>40</v>
      </c>
      <c r="B19">
        <v>3</v>
      </c>
      <c r="C19">
        <v>3</v>
      </c>
      <c r="D19">
        <v>0</v>
      </c>
      <c r="E19">
        <v>0</v>
      </c>
      <c r="F19">
        <v>1</v>
      </c>
      <c r="G19">
        <v>2</v>
      </c>
      <c r="H19">
        <v>0</v>
      </c>
      <c r="I19">
        <v>0</v>
      </c>
      <c r="J19">
        <v>0</v>
      </c>
      <c r="K19">
        <v>1</v>
      </c>
      <c r="L19">
        <v>2</v>
      </c>
      <c r="M19">
        <v>1</v>
      </c>
      <c r="N19">
        <v>1</v>
      </c>
      <c r="O19">
        <v>1</v>
      </c>
      <c r="P19">
        <v>0</v>
      </c>
      <c r="Q19">
        <v>0</v>
      </c>
      <c r="R19">
        <v>3</v>
      </c>
      <c r="S19">
        <v>1</v>
      </c>
      <c r="T19">
        <v>1</v>
      </c>
      <c r="U19">
        <v>1</v>
      </c>
      <c r="V19">
        <v>2</v>
      </c>
      <c r="W19">
        <v>1</v>
      </c>
      <c r="X19">
        <v>0</v>
      </c>
      <c r="Y19">
        <v>0</v>
      </c>
      <c r="Z19">
        <v>3</v>
      </c>
      <c r="AA19">
        <v>3</v>
      </c>
      <c r="AB19">
        <v>3</v>
      </c>
      <c r="AC19">
        <v>0</v>
      </c>
      <c r="AD19">
        <v>2</v>
      </c>
      <c r="AE19">
        <v>1</v>
      </c>
      <c r="AF19">
        <v>1</v>
      </c>
      <c r="AG19">
        <v>0</v>
      </c>
      <c r="AH19">
        <v>0</v>
      </c>
      <c r="AI19">
        <v>3</v>
      </c>
      <c r="AJ19">
        <v>0</v>
      </c>
      <c r="AK19">
        <v>0</v>
      </c>
      <c r="AL19">
        <v>1</v>
      </c>
      <c r="AM19">
        <v>1</v>
      </c>
      <c r="AN19">
        <v>0</v>
      </c>
      <c r="AO19">
        <v>1</v>
      </c>
      <c r="AP19">
        <v>1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1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3</v>
      </c>
      <c r="BG19">
        <v>3</v>
      </c>
      <c r="BH19">
        <v>0</v>
      </c>
      <c r="BI19">
        <v>0</v>
      </c>
      <c r="BJ19">
        <v>1</v>
      </c>
      <c r="BK19">
        <v>0</v>
      </c>
      <c r="BL19">
        <v>0</v>
      </c>
      <c r="BM19">
        <v>0</v>
      </c>
      <c r="BN19">
        <v>1</v>
      </c>
      <c r="BO19">
        <v>1</v>
      </c>
      <c r="BP19">
        <v>1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1</v>
      </c>
      <c r="BY19">
        <v>1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>
        <v>0</v>
      </c>
      <c r="G20">
        <v>0</v>
      </c>
      <c r="H20" t="s">
        <v>106</v>
      </c>
      <c r="I20" t="s">
        <v>106</v>
      </c>
      <c r="J20" t="s">
        <v>106</v>
      </c>
      <c r="K20">
        <v>0</v>
      </c>
      <c r="L20">
        <v>0</v>
      </c>
      <c r="M20">
        <v>0</v>
      </c>
      <c r="N20">
        <v>0</v>
      </c>
      <c r="O20" s="7">
        <v>0.01</v>
      </c>
      <c r="P20" t="s">
        <v>106</v>
      </c>
      <c r="Q20" t="s">
        <v>106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s="7">
        <v>0.01</v>
      </c>
      <c r="AF20">
        <v>0</v>
      </c>
      <c r="AG20" t="s">
        <v>106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>
        <v>0</v>
      </c>
      <c r="AN20" t="s">
        <v>106</v>
      </c>
      <c r="AO20">
        <v>0</v>
      </c>
      <c r="AP20">
        <v>0</v>
      </c>
      <c r="AQ20">
        <v>0</v>
      </c>
      <c r="AR20" t="s">
        <v>106</v>
      </c>
      <c r="AS20" t="s">
        <v>106</v>
      </c>
      <c r="AT20" t="s">
        <v>106</v>
      </c>
      <c r="AU20" t="s">
        <v>106</v>
      </c>
      <c r="AV20" s="7">
        <v>0.01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 t="s">
        <v>106</v>
      </c>
      <c r="BF20">
        <v>0</v>
      </c>
      <c r="BG20">
        <v>0</v>
      </c>
      <c r="BH20" t="s">
        <v>106</v>
      </c>
      <c r="BI20" t="s">
        <v>106</v>
      </c>
      <c r="BJ20">
        <v>0</v>
      </c>
      <c r="BK20" t="s">
        <v>106</v>
      </c>
      <c r="BL20" t="s">
        <v>106</v>
      </c>
      <c r="BM20" t="s">
        <v>106</v>
      </c>
      <c r="BN20">
        <v>0</v>
      </c>
      <c r="BO20">
        <v>0</v>
      </c>
      <c r="BP20" s="7">
        <v>0.01</v>
      </c>
      <c r="BQ20" t="s">
        <v>106</v>
      </c>
      <c r="BR20" t="s">
        <v>106</v>
      </c>
      <c r="BS20" t="s">
        <v>106</v>
      </c>
      <c r="BT20" t="s">
        <v>106</v>
      </c>
      <c r="BU20" t="s">
        <v>106</v>
      </c>
      <c r="BV20" t="s">
        <v>106</v>
      </c>
      <c r="BW20" t="s">
        <v>106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45</v>
      </c>
      <c r="C21">
        <v>39</v>
      </c>
      <c r="D21">
        <v>4</v>
      </c>
      <c r="E21">
        <v>2</v>
      </c>
      <c r="F21">
        <v>5</v>
      </c>
      <c r="G21">
        <v>21</v>
      </c>
      <c r="H21">
        <v>18</v>
      </c>
      <c r="I21">
        <v>10</v>
      </c>
      <c r="J21">
        <v>18</v>
      </c>
      <c r="K21">
        <v>9</v>
      </c>
      <c r="L21">
        <v>8</v>
      </c>
      <c r="M21">
        <v>9</v>
      </c>
      <c r="N21">
        <v>28</v>
      </c>
      <c r="O21">
        <v>5</v>
      </c>
      <c r="P21">
        <v>3</v>
      </c>
      <c r="Q21">
        <v>10</v>
      </c>
      <c r="R21">
        <v>35</v>
      </c>
      <c r="S21">
        <v>36</v>
      </c>
      <c r="T21">
        <v>2</v>
      </c>
      <c r="U21">
        <v>6</v>
      </c>
      <c r="V21">
        <v>30</v>
      </c>
      <c r="W21">
        <v>6</v>
      </c>
      <c r="X21">
        <v>9</v>
      </c>
      <c r="Y21">
        <v>0</v>
      </c>
      <c r="Z21">
        <v>45</v>
      </c>
      <c r="AA21">
        <v>45</v>
      </c>
      <c r="AB21">
        <v>45</v>
      </c>
      <c r="AC21">
        <v>3</v>
      </c>
      <c r="AD21">
        <v>30</v>
      </c>
      <c r="AE21">
        <v>12</v>
      </c>
      <c r="AF21">
        <v>31</v>
      </c>
      <c r="AG21">
        <v>2</v>
      </c>
      <c r="AH21">
        <v>0</v>
      </c>
      <c r="AI21">
        <v>38</v>
      </c>
      <c r="AJ21">
        <v>0</v>
      </c>
      <c r="AK21">
        <v>5</v>
      </c>
      <c r="AL21">
        <v>13</v>
      </c>
      <c r="AM21">
        <v>15</v>
      </c>
      <c r="AN21">
        <v>0</v>
      </c>
      <c r="AO21">
        <v>17</v>
      </c>
      <c r="AP21">
        <v>9</v>
      </c>
      <c r="AQ21">
        <v>2</v>
      </c>
      <c r="AR21">
        <v>2</v>
      </c>
      <c r="AS21">
        <v>0</v>
      </c>
      <c r="AT21">
        <v>4</v>
      </c>
      <c r="AU21">
        <v>1</v>
      </c>
      <c r="AV21">
        <v>6</v>
      </c>
      <c r="AW21">
        <v>2</v>
      </c>
      <c r="AX21">
        <v>2</v>
      </c>
      <c r="AY21">
        <v>3</v>
      </c>
      <c r="AZ21">
        <v>2</v>
      </c>
      <c r="BA21">
        <v>4</v>
      </c>
      <c r="BB21">
        <v>4</v>
      </c>
      <c r="BC21">
        <v>3</v>
      </c>
      <c r="BD21">
        <v>1</v>
      </c>
      <c r="BE21">
        <v>8</v>
      </c>
      <c r="BF21">
        <v>37</v>
      </c>
      <c r="BG21">
        <v>45</v>
      </c>
      <c r="BH21">
        <v>0</v>
      </c>
      <c r="BI21">
        <v>15</v>
      </c>
      <c r="BJ21">
        <v>3</v>
      </c>
      <c r="BK21">
        <v>9</v>
      </c>
      <c r="BL21">
        <v>5</v>
      </c>
      <c r="BM21">
        <v>2</v>
      </c>
      <c r="BN21">
        <v>19</v>
      </c>
      <c r="BO21">
        <v>14</v>
      </c>
      <c r="BP21">
        <v>10</v>
      </c>
      <c r="BQ21">
        <v>6</v>
      </c>
      <c r="BR21">
        <v>7</v>
      </c>
      <c r="BS21">
        <v>10</v>
      </c>
      <c r="BT21">
        <v>7</v>
      </c>
      <c r="BU21">
        <v>3</v>
      </c>
      <c r="BV21">
        <v>2</v>
      </c>
      <c r="BW21">
        <v>4</v>
      </c>
      <c r="BX21">
        <v>22</v>
      </c>
      <c r="BY21">
        <v>26</v>
      </c>
      <c r="BZ21">
        <v>20</v>
      </c>
    </row>
    <row r="22" spans="1:78" x14ac:dyDescent="0.25">
      <c r="B22" s="7">
        <v>0.02</v>
      </c>
      <c r="C22" s="7">
        <v>0.02</v>
      </c>
      <c r="D22" s="7">
        <v>0.02</v>
      </c>
      <c r="E22" s="7">
        <v>0.01</v>
      </c>
      <c r="F22" s="7">
        <v>0.01</v>
      </c>
      <c r="G22" s="7">
        <v>0.01</v>
      </c>
      <c r="H22" s="7">
        <v>0.02</v>
      </c>
      <c r="I22" s="7">
        <v>0.01</v>
      </c>
      <c r="J22" s="7">
        <v>0.02</v>
      </c>
      <c r="K22" s="7">
        <v>0.02</v>
      </c>
      <c r="L22" s="7">
        <v>0.02</v>
      </c>
      <c r="M22" s="7">
        <v>0.01</v>
      </c>
      <c r="N22" s="7">
        <v>0.01</v>
      </c>
      <c r="O22" s="7">
        <v>0.02</v>
      </c>
      <c r="P22" s="7">
        <v>0.04</v>
      </c>
      <c r="Q22" s="7">
        <v>0.02</v>
      </c>
      <c r="R22" s="7">
        <v>0.01</v>
      </c>
      <c r="S22" s="7">
        <v>0.02</v>
      </c>
      <c r="T22" s="7">
        <v>0.01</v>
      </c>
      <c r="U22" s="7">
        <v>0.02</v>
      </c>
      <c r="V22" s="7">
        <v>0.01</v>
      </c>
      <c r="W22" s="7">
        <v>0.02</v>
      </c>
      <c r="X22" s="7">
        <v>0.03</v>
      </c>
      <c r="Y22" t="s">
        <v>108</v>
      </c>
      <c r="Z22" s="7">
        <v>0.02</v>
      </c>
      <c r="AA22" s="7">
        <v>0.02</v>
      </c>
      <c r="AB22" s="7">
        <v>0.02</v>
      </c>
      <c r="AC22" s="7">
        <v>0.01</v>
      </c>
      <c r="AD22" s="7">
        <v>0.01</v>
      </c>
      <c r="AE22" s="7">
        <v>7.0000000000000007E-2</v>
      </c>
      <c r="AF22" s="7">
        <v>0.02</v>
      </c>
      <c r="AG22">
        <v>0</v>
      </c>
      <c r="AH22" t="s">
        <v>108</v>
      </c>
      <c r="AI22" s="7">
        <v>0.02</v>
      </c>
      <c r="AJ22" t="s">
        <v>108</v>
      </c>
      <c r="AK22" s="7">
        <v>0.01</v>
      </c>
      <c r="AL22" s="7">
        <v>0.01</v>
      </c>
      <c r="AM22" s="7">
        <v>0.01</v>
      </c>
      <c r="AN22" t="s">
        <v>108</v>
      </c>
      <c r="AO22" s="7">
        <v>0.06</v>
      </c>
      <c r="AP22" s="7">
        <v>0.03</v>
      </c>
      <c r="AQ22" s="7">
        <v>0.01</v>
      </c>
      <c r="AR22" s="7">
        <v>0.02</v>
      </c>
      <c r="AS22">
        <v>0</v>
      </c>
      <c r="AT22" s="7">
        <v>0.01</v>
      </c>
      <c r="AU22">
        <v>0</v>
      </c>
      <c r="AV22" s="7">
        <v>0.03</v>
      </c>
      <c r="AW22" s="7">
        <v>0.06</v>
      </c>
      <c r="AX22" s="7">
        <v>0.01</v>
      </c>
      <c r="AY22" s="7">
        <v>0.01</v>
      </c>
      <c r="AZ22" s="7">
        <v>0.01</v>
      </c>
      <c r="BA22" s="7">
        <v>0.03</v>
      </c>
      <c r="BB22" s="7">
        <v>0.02</v>
      </c>
      <c r="BC22" s="7">
        <v>0.02</v>
      </c>
      <c r="BD22" s="7">
        <v>7.0000000000000007E-2</v>
      </c>
      <c r="BE22" s="7">
        <v>0.01</v>
      </c>
      <c r="BF22" s="7">
        <v>0.02</v>
      </c>
      <c r="BG22" s="7">
        <v>0.02</v>
      </c>
      <c r="BH22" t="s">
        <v>108</v>
      </c>
      <c r="BI22" s="7">
        <v>0.01</v>
      </c>
      <c r="BJ22">
        <v>0</v>
      </c>
      <c r="BK22" s="7">
        <v>0.01</v>
      </c>
      <c r="BL22" s="7">
        <v>0.03</v>
      </c>
      <c r="BM22">
        <v>0</v>
      </c>
      <c r="BN22" s="7">
        <v>0.02</v>
      </c>
      <c r="BO22" s="7">
        <v>0.02</v>
      </c>
      <c r="BP22" s="7">
        <v>0.05</v>
      </c>
      <c r="BQ22" s="7">
        <v>0.01</v>
      </c>
      <c r="BR22" s="7">
        <v>0.01</v>
      </c>
      <c r="BS22" s="7">
        <v>0.01</v>
      </c>
      <c r="BT22" s="7">
        <v>0.02</v>
      </c>
      <c r="BU22" s="7">
        <v>0.01</v>
      </c>
      <c r="BV22" s="7">
        <v>0.01</v>
      </c>
      <c r="BW22" s="7">
        <v>0.01</v>
      </c>
      <c r="BX22" s="7">
        <v>0.01</v>
      </c>
      <c r="BY22" s="7">
        <v>0.01</v>
      </c>
      <c r="BZ22" s="7">
        <v>0.01</v>
      </c>
    </row>
    <row r="23" spans="1:78" x14ac:dyDescent="0.25">
      <c r="A23" t="s">
        <v>193</v>
      </c>
      <c r="B23">
        <v>2.016</v>
      </c>
      <c r="C23">
        <v>2.0249999999999999</v>
      </c>
      <c r="D23">
        <v>2.0710000000000002</v>
      </c>
      <c r="E23">
        <v>1.7889999999999999</v>
      </c>
      <c r="F23">
        <v>1.681</v>
      </c>
      <c r="G23">
        <v>2.1240000000000001</v>
      </c>
      <c r="H23">
        <v>1.9630000000000001</v>
      </c>
      <c r="I23">
        <v>2.2799999999999998</v>
      </c>
      <c r="J23">
        <v>2.0430000000000001</v>
      </c>
      <c r="K23">
        <v>1.8420000000000001</v>
      </c>
      <c r="L23">
        <v>1.7509999999999999</v>
      </c>
      <c r="M23">
        <v>1.764</v>
      </c>
      <c r="N23">
        <v>2.1320000000000001</v>
      </c>
      <c r="O23">
        <v>1.825</v>
      </c>
      <c r="P23">
        <v>1.8480000000000001</v>
      </c>
      <c r="Q23">
        <v>1.972</v>
      </c>
      <c r="R23">
        <v>2.024</v>
      </c>
      <c r="S23">
        <v>2.14</v>
      </c>
      <c r="T23">
        <v>1.76</v>
      </c>
      <c r="U23">
        <v>1.659</v>
      </c>
      <c r="V23">
        <v>2.0819999999999999</v>
      </c>
      <c r="W23">
        <v>1.81</v>
      </c>
      <c r="X23">
        <v>1.6639999999999999</v>
      </c>
      <c r="Y23">
        <v>1.7450000000000001</v>
      </c>
      <c r="Z23">
        <v>2.0179999999999998</v>
      </c>
      <c r="AA23">
        <v>2.0139999999999998</v>
      </c>
      <c r="AB23">
        <v>2.0169999999999999</v>
      </c>
      <c r="AC23">
        <v>2.0579999999999998</v>
      </c>
      <c r="AD23">
        <v>2.024</v>
      </c>
      <c r="AE23">
        <v>1.835</v>
      </c>
      <c r="AF23">
        <v>1.919</v>
      </c>
      <c r="AG23">
        <v>2.286</v>
      </c>
      <c r="AH23">
        <v>2.0099999999999998</v>
      </c>
      <c r="AI23">
        <v>2.1080000000000001</v>
      </c>
      <c r="AJ23">
        <v>1.64</v>
      </c>
      <c r="AK23">
        <v>1.6180000000000001</v>
      </c>
      <c r="AL23">
        <v>2.214</v>
      </c>
      <c r="AM23">
        <v>1.845</v>
      </c>
      <c r="AN23">
        <v>1.4910000000000001</v>
      </c>
      <c r="AO23">
        <v>1.81</v>
      </c>
      <c r="AP23">
        <v>1.875</v>
      </c>
      <c r="AQ23">
        <v>2.1080000000000001</v>
      </c>
      <c r="AR23">
        <v>1.7929999999999999</v>
      </c>
      <c r="AS23">
        <v>1.871</v>
      </c>
      <c r="AT23">
        <v>2.16</v>
      </c>
      <c r="AU23">
        <v>1.8340000000000001</v>
      </c>
      <c r="AV23">
        <v>1.829</v>
      </c>
      <c r="AW23">
        <v>2.0550000000000002</v>
      </c>
      <c r="AX23">
        <v>2.0840000000000001</v>
      </c>
      <c r="AY23">
        <v>2.2050000000000001</v>
      </c>
      <c r="AZ23">
        <v>2.1829999999999998</v>
      </c>
      <c r="BA23">
        <v>1.8540000000000001</v>
      </c>
      <c r="BB23">
        <v>2.056</v>
      </c>
      <c r="BC23">
        <v>2.11</v>
      </c>
      <c r="BD23">
        <v>1.145</v>
      </c>
      <c r="BE23">
        <v>2.1720000000000002</v>
      </c>
      <c r="BF23">
        <v>1.9550000000000001</v>
      </c>
      <c r="BG23">
        <v>2.016</v>
      </c>
      <c r="BH23">
        <v>0</v>
      </c>
      <c r="BI23">
        <v>2.3210000000000002</v>
      </c>
      <c r="BJ23">
        <v>1.8879999999999999</v>
      </c>
      <c r="BK23">
        <v>1.71</v>
      </c>
      <c r="BL23">
        <v>1.905</v>
      </c>
      <c r="BM23">
        <v>2.5289999999999999</v>
      </c>
      <c r="BN23">
        <v>2.0209999999999999</v>
      </c>
      <c r="BO23">
        <v>1.6950000000000001</v>
      </c>
      <c r="BP23">
        <v>1.63</v>
      </c>
      <c r="BQ23">
        <v>2.39</v>
      </c>
      <c r="BR23">
        <v>2.302</v>
      </c>
      <c r="BS23">
        <v>2.2850000000000001</v>
      </c>
      <c r="BT23">
        <v>1.8480000000000001</v>
      </c>
      <c r="BU23">
        <v>2.403</v>
      </c>
      <c r="BV23">
        <v>2.323</v>
      </c>
      <c r="BW23">
        <v>2.38</v>
      </c>
      <c r="BX23">
        <v>1.9670000000000001</v>
      </c>
      <c r="BY23">
        <v>1.988</v>
      </c>
      <c r="BZ23">
        <v>1.9139999999999999</v>
      </c>
    </row>
    <row r="24" spans="1:78" x14ac:dyDescent="0.25">
      <c r="A24" t="s">
        <v>194</v>
      </c>
      <c r="B24">
        <v>1.1259999999999999</v>
      </c>
      <c r="C24">
        <v>1.1259999999999999</v>
      </c>
      <c r="D24">
        <v>1.145</v>
      </c>
      <c r="E24">
        <v>1.0760000000000001</v>
      </c>
      <c r="F24">
        <v>0.999</v>
      </c>
      <c r="G24">
        <v>1.161</v>
      </c>
      <c r="H24">
        <v>1.075</v>
      </c>
      <c r="I24">
        <v>1.1879999999999999</v>
      </c>
      <c r="J24">
        <v>1.1339999999999999</v>
      </c>
      <c r="K24">
        <v>1.024</v>
      </c>
      <c r="L24">
        <v>1.024</v>
      </c>
      <c r="M24">
        <v>1.0049999999999999</v>
      </c>
      <c r="N24">
        <v>1.153</v>
      </c>
      <c r="O24">
        <v>1.085</v>
      </c>
      <c r="P24">
        <v>1.109</v>
      </c>
      <c r="Q24">
        <v>1.095</v>
      </c>
      <c r="R24">
        <v>1.131</v>
      </c>
      <c r="S24">
        <v>1.143</v>
      </c>
      <c r="T24">
        <v>1.08</v>
      </c>
      <c r="U24">
        <v>0.95299999999999996</v>
      </c>
      <c r="V24">
        <v>1.1519999999999999</v>
      </c>
      <c r="W24">
        <v>0.99099999999999999</v>
      </c>
      <c r="X24">
        <v>0.92600000000000005</v>
      </c>
      <c r="Y24">
        <v>1.032</v>
      </c>
      <c r="Z24">
        <v>1.127</v>
      </c>
      <c r="AA24">
        <v>1.125</v>
      </c>
      <c r="AB24">
        <v>1.1259999999999999</v>
      </c>
      <c r="AC24">
        <v>1.1240000000000001</v>
      </c>
      <c r="AD24">
        <v>1.1319999999999999</v>
      </c>
      <c r="AE24">
        <v>1.0189999999999999</v>
      </c>
      <c r="AF24">
        <v>1.0780000000000001</v>
      </c>
      <c r="AG24">
        <v>1.2130000000000001</v>
      </c>
      <c r="AH24">
        <v>1.2210000000000001</v>
      </c>
      <c r="AI24">
        <v>1.1439999999999999</v>
      </c>
      <c r="AJ24">
        <v>0.91500000000000004</v>
      </c>
      <c r="AK24">
        <v>0.98899999999999999</v>
      </c>
      <c r="AL24">
        <v>1.181</v>
      </c>
      <c r="AM24">
        <v>1.048</v>
      </c>
      <c r="AN24">
        <v>0.9</v>
      </c>
      <c r="AO24">
        <v>1.006</v>
      </c>
      <c r="AP24">
        <v>1.06</v>
      </c>
      <c r="AQ24">
        <v>1.159</v>
      </c>
      <c r="AR24">
        <v>1.004</v>
      </c>
      <c r="AS24">
        <v>1.1120000000000001</v>
      </c>
      <c r="AT24">
        <v>1.1579999999999999</v>
      </c>
      <c r="AU24">
        <v>1.079</v>
      </c>
      <c r="AV24">
        <v>1.0289999999999999</v>
      </c>
      <c r="AW24">
        <v>1.21</v>
      </c>
      <c r="AX24">
        <v>1.133</v>
      </c>
      <c r="AY24">
        <v>1.145</v>
      </c>
      <c r="AZ24">
        <v>1.2150000000000001</v>
      </c>
      <c r="BA24">
        <v>1.1200000000000001</v>
      </c>
      <c r="BB24">
        <v>1.099</v>
      </c>
      <c r="BC24">
        <v>1.1459999999999999</v>
      </c>
      <c r="BD24">
        <v>0.375</v>
      </c>
      <c r="BE24">
        <v>1.2290000000000001</v>
      </c>
      <c r="BF24">
        <v>1.0780000000000001</v>
      </c>
      <c r="BG24">
        <v>1.1259999999999999</v>
      </c>
      <c r="BH24">
        <v>0</v>
      </c>
      <c r="BI24">
        <v>1.2130000000000001</v>
      </c>
      <c r="BJ24">
        <v>1.0409999999999999</v>
      </c>
      <c r="BK24">
        <v>0.96</v>
      </c>
      <c r="BL24">
        <v>1.087</v>
      </c>
      <c r="BM24">
        <v>1.2030000000000001</v>
      </c>
      <c r="BN24">
        <v>1.1160000000000001</v>
      </c>
      <c r="BO24">
        <v>0.95699999999999996</v>
      </c>
      <c r="BP24">
        <v>0.90900000000000003</v>
      </c>
      <c r="BQ24">
        <v>1.206</v>
      </c>
      <c r="BR24">
        <v>1.1910000000000001</v>
      </c>
      <c r="BS24">
        <v>1.1830000000000001</v>
      </c>
      <c r="BT24">
        <v>1.127</v>
      </c>
      <c r="BU24">
        <v>1.2669999999999999</v>
      </c>
      <c r="BV24">
        <v>1.2090000000000001</v>
      </c>
      <c r="BW24">
        <v>1.202</v>
      </c>
      <c r="BX24">
        <v>1.1080000000000001</v>
      </c>
      <c r="BY24">
        <v>1.1140000000000001</v>
      </c>
      <c r="BZ24">
        <v>1.0820000000000001</v>
      </c>
    </row>
    <row r="25" spans="1:78" x14ac:dyDescent="0.25">
      <c r="A25" t="s">
        <v>195</v>
      </c>
      <c r="B25">
        <v>0</v>
      </c>
      <c r="C25">
        <v>1E-3</v>
      </c>
      <c r="D25">
        <v>7.0000000000000001E-3</v>
      </c>
      <c r="E25">
        <v>7.0000000000000001E-3</v>
      </c>
      <c r="F25">
        <v>2E-3</v>
      </c>
      <c r="G25">
        <v>1E-3</v>
      </c>
      <c r="H25">
        <v>1E-3</v>
      </c>
      <c r="I25">
        <v>2E-3</v>
      </c>
      <c r="J25">
        <v>2E-3</v>
      </c>
      <c r="K25">
        <v>2E-3</v>
      </c>
      <c r="L25">
        <v>1E-3</v>
      </c>
      <c r="M25">
        <v>1E-3</v>
      </c>
      <c r="N25">
        <v>1E-3</v>
      </c>
      <c r="O25">
        <v>5.0000000000000001E-3</v>
      </c>
      <c r="P25">
        <v>1.6E-2</v>
      </c>
      <c r="Q25">
        <v>2E-3</v>
      </c>
      <c r="R25">
        <v>1E-3</v>
      </c>
      <c r="S25">
        <v>1E-3</v>
      </c>
      <c r="T25">
        <v>3.0000000000000001E-3</v>
      </c>
      <c r="U25">
        <v>2E-3</v>
      </c>
      <c r="V25">
        <v>1E-3</v>
      </c>
      <c r="W25">
        <v>4.0000000000000001E-3</v>
      </c>
      <c r="X25">
        <v>2E-3</v>
      </c>
      <c r="Y25">
        <v>4.1000000000000002E-2</v>
      </c>
      <c r="Z25">
        <v>0</v>
      </c>
      <c r="AA25">
        <v>0</v>
      </c>
      <c r="AB25">
        <v>0</v>
      </c>
      <c r="AC25">
        <v>5.0000000000000001E-3</v>
      </c>
      <c r="AD25">
        <v>1E-3</v>
      </c>
      <c r="AE25">
        <v>6.0000000000000001E-3</v>
      </c>
      <c r="AF25">
        <v>1E-3</v>
      </c>
      <c r="AG25">
        <v>2E-3</v>
      </c>
      <c r="AH25">
        <v>7.4999999999999997E-2</v>
      </c>
      <c r="AI25">
        <v>1E-3</v>
      </c>
      <c r="AJ25">
        <v>5.0000000000000001E-3</v>
      </c>
      <c r="AK25">
        <v>2E-3</v>
      </c>
      <c r="AL25">
        <v>1E-3</v>
      </c>
      <c r="AM25">
        <v>1E-3</v>
      </c>
      <c r="AN25">
        <v>3.4000000000000002E-2</v>
      </c>
      <c r="AO25">
        <v>4.0000000000000001E-3</v>
      </c>
      <c r="AP25">
        <v>5.0000000000000001E-3</v>
      </c>
      <c r="AQ25">
        <v>5.0000000000000001E-3</v>
      </c>
      <c r="AR25">
        <v>8.0000000000000002E-3</v>
      </c>
      <c r="AS25">
        <v>8.0000000000000002E-3</v>
      </c>
      <c r="AT25">
        <v>5.0000000000000001E-3</v>
      </c>
      <c r="AU25">
        <v>6.0000000000000001E-3</v>
      </c>
      <c r="AV25">
        <v>5.0000000000000001E-3</v>
      </c>
      <c r="AW25">
        <v>4.5999999999999999E-2</v>
      </c>
      <c r="AX25">
        <v>8.9999999999999993E-3</v>
      </c>
      <c r="AY25">
        <v>4.0000000000000001E-3</v>
      </c>
      <c r="AZ25">
        <v>8.0000000000000002E-3</v>
      </c>
      <c r="BA25">
        <v>8.9999999999999993E-3</v>
      </c>
      <c r="BB25">
        <v>6.0000000000000001E-3</v>
      </c>
      <c r="BC25">
        <v>8.0000000000000002E-3</v>
      </c>
      <c r="BD25">
        <v>2.3E-2</v>
      </c>
      <c r="BE25">
        <v>2E-3</v>
      </c>
      <c r="BF25">
        <v>1E-3</v>
      </c>
      <c r="BG25">
        <v>0</v>
      </c>
      <c r="BH25">
        <v>0</v>
      </c>
      <c r="BI25">
        <v>1E-3</v>
      </c>
      <c r="BJ25">
        <v>1E-3</v>
      </c>
      <c r="BK25">
        <v>1E-3</v>
      </c>
      <c r="BL25">
        <v>7.0000000000000001E-3</v>
      </c>
      <c r="BM25">
        <v>2E-3</v>
      </c>
      <c r="BN25">
        <v>1E-3</v>
      </c>
      <c r="BO25">
        <v>1E-3</v>
      </c>
      <c r="BP25">
        <v>4.0000000000000001E-3</v>
      </c>
      <c r="BQ25">
        <v>2E-3</v>
      </c>
      <c r="BR25">
        <v>1E-3</v>
      </c>
      <c r="BS25">
        <v>1E-3</v>
      </c>
      <c r="BT25">
        <v>3.0000000000000001E-3</v>
      </c>
      <c r="BU25">
        <v>4.0000000000000001E-3</v>
      </c>
      <c r="BV25">
        <v>8.0000000000000002E-3</v>
      </c>
      <c r="BW25">
        <v>3.0000000000000001E-3</v>
      </c>
      <c r="BX25">
        <v>1E-3</v>
      </c>
      <c r="BY25">
        <v>1E-3</v>
      </c>
      <c r="BZ25">
        <v>1E-3</v>
      </c>
    </row>
  </sheetData>
  <pageMargins left="0.7" right="0.7" top="0.75" bottom="0.75" header="0.3" footer="0.3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265</v>
      </c>
    </row>
    <row r="2" spans="1:78" x14ac:dyDescent="0.25">
      <c r="A2" t="s">
        <v>267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2043</v>
      </c>
      <c r="C8">
        <v>1778</v>
      </c>
      <c r="D8">
        <v>138</v>
      </c>
      <c r="E8">
        <v>127</v>
      </c>
      <c r="F8">
        <v>244</v>
      </c>
      <c r="G8">
        <v>1052</v>
      </c>
      <c r="H8">
        <v>747</v>
      </c>
      <c r="I8">
        <v>470</v>
      </c>
      <c r="J8">
        <v>569</v>
      </c>
      <c r="K8">
        <v>396</v>
      </c>
      <c r="L8">
        <v>608</v>
      </c>
      <c r="M8">
        <v>612</v>
      </c>
      <c r="N8">
        <v>1178</v>
      </c>
      <c r="O8">
        <v>192</v>
      </c>
      <c r="P8">
        <v>61</v>
      </c>
      <c r="Q8">
        <v>427</v>
      </c>
      <c r="R8">
        <v>1616</v>
      </c>
      <c r="S8">
        <v>1406</v>
      </c>
      <c r="T8">
        <v>272</v>
      </c>
      <c r="U8">
        <v>337</v>
      </c>
      <c r="V8">
        <v>1486</v>
      </c>
      <c r="W8">
        <v>235</v>
      </c>
      <c r="X8">
        <v>307</v>
      </c>
      <c r="Y8">
        <v>26</v>
      </c>
      <c r="Z8">
        <v>2017</v>
      </c>
      <c r="AA8">
        <v>2041</v>
      </c>
      <c r="AB8">
        <v>2015</v>
      </c>
      <c r="AC8">
        <v>193</v>
      </c>
      <c r="AD8">
        <v>1719</v>
      </c>
      <c r="AE8">
        <v>118</v>
      </c>
      <c r="AF8">
        <v>1646</v>
      </c>
      <c r="AG8">
        <v>327</v>
      </c>
      <c r="AH8">
        <v>13</v>
      </c>
      <c r="AI8">
        <v>1609</v>
      </c>
      <c r="AJ8">
        <v>139</v>
      </c>
      <c r="AK8">
        <v>278</v>
      </c>
      <c r="AL8">
        <v>883</v>
      </c>
      <c r="AM8">
        <v>934</v>
      </c>
      <c r="AN8">
        <v>17</v>
      </c>
      <c r="AO8">
        <v>205</v>
      </c>
      <c r="AP8">
        <v>192</v>
      </c>
      <c r="AQ8">
        <v>220</v>
      </c>
      <c r="AR8">
        <v>107</v>
      </c>
      <c r="AS8">
        <v>127</v>
      </c>
      <c r="AT8">
        <v>215</v>
      </c>
      <c r="AU8">
        <v>145</v>
      </c>
      <c r="AV8">
        <v>157</v>
      </c>
      <c r="AW8">
        <v>24</v>
      </c>
      <c r="AX8">
        <v>114</v>
      </c>
      <c r="AY8">
        <v>227</v>
      </c>
      <c r="AZ8">
        <v>148</v>
      </c>
      <c r="BA8">
        <v>113</v>
      </c>
      <c r="BB8">
        <v>139</v>
      </c>
      <c r="BC8">
        <v>113</v>
      </c>
      <c r="BD8">
        <v>2</v>
      </c>
      <c r="BE8">
        <v>40</v>
      </c>
      <c r="BF8">
        <v>2003</v>
      </c>
      <c r="BG8">
        <v>2043</v>
      </c>
      <c r="BH8">
        <v>0</v>
      </c>
      <c r="BI8">
        <v>649</v>
      </c>
      <c r="BJ8">
        <v>572</v>
      </c>
      <c r="BK8">
        <v>586</v>
      </c>
      <c r="BL8">
        <v>119</v>
      </c>
      <c r="BM8">
        <v>327</v>
      </c>
      <c r="BN8">
        <v>733</v>
      </c>
      <c r="BO8">
        <v>761</v>
      </c>
      <c r="BP8">
        <v>222</v>
      </c>
      <c r="BQ8">
        <v>454</v>
      </c>
      <c r="BR8">
        <v>579</v>
      </c>
      <c r="BS8">
        <v>585</v>
      </c>
      <c r="BT8">
        <v>23</v>
      </c>
      <c r="BU8">
        <v>17</v>
      </c>
      <c r="BV8">
        <v>148</v>
      </c>
      <c r="BW8">
        <v>329</v>
      </c>
      <c r="BX8">
        <v>1373</v>
      </c>
      <c r="BY8">
        <v>1376</v>
      </c>
      <c r="BZ8">
        <v>1200</v>
      </c>
    </row>
    <row r="9" spans="1:78" x14ac:dyDescent="0.25">
      <c r="A9" t="s">
        <v>103</v>
      </c>
      <c r="B9">
        <v>2115</v>
      </c>
      <c r="C9">
        <v>1841</v>
      </c>
      <c r="D9">
        <v>152</v>
      </c>
      <c r="E9">
        <v>122</v>
      </c>
      <c r="F9">
        <v>243</v>
      </c>
      <c r="G9">
        <v>1249</v>
      </c>
      <c r="H9">
        <v>623</v>
      </c>
      <c r="I9">
        <v>588</v>
      </c>
      <c r="J9">
        <v>699</v>
      </c>
      <c r="K9">
        <v>422</v>
      </c>
      <c r="L9">
        <v>407</v>
      </c>
      <c r="M9">
        <v>488</v>
      </c>
      <c r="N9">
        <v>1383</v>
      </c>
      <c r="O9">
        <v>188</v>
      </c>
      <c r="P9">
        <v>56</v>
      </c>
      <c r="Q9">
        <v>361</v>
      </c>
      <c r="R9">
        <v>1754</v>
      </c>
      <c r="S9">
        <v>1538</v>
      </c>
      <c r="T9">
        <v>279</v>
      </c>
      <c r="U9">
        <v>272</v>
      </c>
      <c r="V9">
        <v>1660</v>
      </c>
      <c r="W9">
        <v>208</v>
      </c>
      <c r="X9">
        <v>232</v>
      </c>
      <c r="Y9">
        <v>28</v>
      </c>
      <c r="Z9">
        <v>2087</v>
      </c>
      <c r="AA9">
        <v>2113</v>
      </c>
      <c r="AB9">
        <v>2086</v>
      </c>
      <c r="AC9">
        <v>211</v>
      </c>
      <c r="AD9">
        <v>1774</v>
      </c>
      <c r="AE9">
        <v>118</v>
      </c>
      <c r="AF9">
        <v>1685</v>
      </c>
      <c r="AG9">
        <v>355</v>
      </c>
      <c r="AH9">
        <v>12</v>
      </c>
      <c r="AI9">
        <v>1728</v>
      </c>
      <c r="AJ9">
        <v>126</v>
      </c>
      <c r="AK9">
        <v>249</v>
      </c>
      <c r="AL9">
        <v>935</v>
      </c>
      <c r="AM9">
        <v>960</v>
      </c>
      <c r="AN9">
        <v>17</v>
      </c>
      <c r="AO9">
        <v>199</v>
      </c>
      <c r="AP9">
        <v>204</v>
      </c>
      <c r="AQ9">
        <v>238</v>
      </c>
      <c r="AR9">
        <v>126</v>
      </c>
      <c r="AS9">
        <v>123</v>
      </c>
      <c r="AT9">
        <v>222</v>
      </c>
      <c r="AU9">
        <v>146</v>
      </c>
      <c r="AV9">
        <v>156</v>
      </c>
      <c r="AW9">
        <v>29</v>
      </c>
      <c r="AX9">
        <v>123</v>
      </c>
      <c r="AY9">
        <v>227</v>
      </c>
      <c r="AZ9">
        <v>152</v>
      </c>
      <c r="BA9">
        <v>114</v>
      </c>
      <c r="BB9">
        <v>140</v>
      </c>
      <c r="BC9">
        <v>113</v>
      </c>
      <c r="BD9">
        <v>2</v>
      </c>
      <c r="BE9">
        <v>39</v>
      </c>
      <c r="BF9">
        <v>2076</v>
      </c>
      <c r="BG9">
        <v>2115</v>
      </c>
      <c r="BH9">
        <v>0</v>
      </c>
      <c r="BI9">
        <v>745</v>
      </c>
      <c r="BJ9">
        <v>586</v>
      </c>
      <c r="BK9">
        <v>554</v>
      </c>
      <c r="BL9">
        <v>118</v>
      </c>
      <c r="BM9">
        <v>364</v>
      </c>
      <c r="BN9">
        <v>765</v>
      </c>
      <c r="BO9">
        <v>778</v>
      </c>
      <c r="BP9">
        <v>208</v>
      </c>
      <c r="BQ9">
        <v>488</v>
      </c>
      <c r="BR9">
        <v>625</v>
      </c>
      <c r="BS9">
        <v>632</v>
      </c>
      <c r="BT9">
        <v>20</v>
      </c>
      <c r="BU9">
        <v>18</v>
      </c>
      <c r="BV9">
        <v>151</v>
      </c>
      <c r="BW9">
        <v>361</v>
      </c>
      <c r="BX9">
        <v>1388</v>
      </c>
      <c r="BY9">
        <v>1398</v>
      </c>
      <c r="BZ9">
        <v>1195</v>
      </c>
    </row>
    <row r="10" spans="1:78" x14ac:dyDescent="0.25">
      <c r="A10" t="s">
        <v>104</v>
      </c>
    </row>
    <row r="11" spans="1:78" x14ac:dyDescent="0.25">
      <c r="A11" t="s">
        <v>268</v>
      </c>
      <c r="B11">
        <v>390</v>
      </c>
      <c r="C11">
        <v>341</v>
      </c>
      <c r="D11">
        <v>24</v>
      </c>
      <c r="E11">
        <v>24</v>
      </c>
      <c r="F11">
        <v>77</v>
      </c>
      <c r="G11">
        <v>239</v>
      </c>
      <c r="H11">
        <v>74</v>
      </c>
      <c r="I11">
        <v>105</v>
      </c>
      <c r="J11">
        <v>129</v>
      </c>
      <c r="K11">
        <v>84</v>
      </c>
      <c r="L11">
        <v>72</v>
      </c>
      <c r="M11">
        <v>79</v>
      </c>
      <c r="N11">
        <v>265</v>
      </c>
      <c r="O11">
        <v>34</v>
      </c>
      <c r="P11">
        <v>11</v>
      </c>
      <c r="Q11">
        <v>56</v>
      </c>
      <c r="R11">
        <v>334</v>
      </c>
      <c r="S11">
        <v>249</v>
      </c>
      <c r="T11">
        <v>82</v>
      </c>
      <c r="U11">
        <v>56</v>
      </c>
      <c r="V11">
        <v>331</v>
      </c>
      <c r="W11">
        <v>33</v>
      </c>
      <c r="X11">
        <v>23</v>
      </c>
      <c r="Y11">
        <v>4</v>
      </c>
      <c r="Z11">
        <v>385</v>
      </c>
      <c r="AA11">
        <v>390</v>
      </c>
      <c r="AB11">
        <v>385</v>
      </c>
      <c r="AC11">
        <v>32</v>
      </c>
      <c r="AD11">
        <v>336</v>
      </c>
      <c r="AE11">
        <v>21</v>
      </c>
      <c r="AF11">
        <v>260</v>
      </c>
      <c r="AG11">
        <v>112</v>
      </c>
      <c r="AH11">
        <v>6</v>
      </c>
      <c r="AI11">
        <v>312</v>
      </c>
      <c r="AJ11">
        <v>20</v>
      </c>
      <c r="AK11">
        <v>58</v>
      </c>
      <c r="AL11">
        <v>212</v>
      </c>
      <c r="AM11">
        <v>138</v>
      </c>
      <c r="AN11">
        <v>4</v>
      </c>
      <c r="AO11">
        <v>36</v>
      </c>
      <c r="AP11">
        <v>26</v>
      </c>
      <c r="AQ11">
        <v>37</v>
      </c>
      <c r="AR11">
        <v>26</v>
      </c>
      <c r="AS11">
        <v>20</v>
      </c>
      <c r="AT11">
        <v>47</v>
      </c>
      <c r="AU11">
        <v>35</v>
      </c>
      <c r="AV11">
        <v>26</v>
      </c>
      <c r="AW11">
        <v>6</v>
      </c>
      <c r="AX11">
        <v>18</v>
      </c>
      <c r="AY11">
        <v>40</v>
      </c>
      <c r="AZ11">
        <v>33</v>
      </c>
      <c r="BA11">
        <v>23</v>
      </c>
      <c r="BB11">
        <v>22</v>
      </c>
      <c r="BC11">
        <v>29</v>
      </c>
      <c r="BD11">
        <v>0</v>
      </c>
      <c r="BE11">
        <v>30</v>
      </c>
      <c r="BF11">
        <v>360</v>
      </c>
      <c r="BG11">
        <v>390</v>
      </c>
      <c r="BH11">
        <v>0</v>
      </c>
      <c r="BI11">
        <v>198</v>
      </c>
      <c r="BJ11">
        <v>106</v>
      </c>
      <c r="BK11">
        <v>53</v>
      </c>
      <c r="BL11">
        <v>26</v>
      </c>
      <c r="BM11">
        <v>94</v>
      </c>
      <c r="BN11">
        <v>158</v>
      </c>
      <c r="BO11">
        <v>125</v>
      </c>
      <c r="BP11">
        <v>13</v>
      </c>
      <c r="BQ11">
        <v>103</v>
      </c>
      <c r="BR11">
        <v>155</v>
      </c>
      <c r="BS11">
        <v>153</v>
      </c>
      <c r="BT11">
        <v>17</v>
      </c>
      <c r="BU11">
        <v>13</v>
      </c>
      <c r="BV11">
        <v>24</v>
      </c>
      <c r="BW11">
        <v>83</v>
      </c>
      <c r="BX11">
        <v>250</v>
      </c>
      <c r="BY11">
        <v>253</v>
      </c>
      <c r="BZ11">
        <v>208</v>
      </c>
    </row>
    <row r="12" spans="1:78" x14ac:dyDescent="0.25">
      <c r="B12" s="7">
        <v>0.18</v>
      </c>
      <c r="C12" s="7">
        <v>0.19</v>
      </c>
      <c r="D12" s="7">
        <v>0.16</v>
      </c>
      <c r="E12" s="7">
        <v>0.2</v>
      </c>
      <c r="F12" s="7">
        <v>0.32</v>
      </c>
      <c r="G12" s="7">
        <v>0.19</v>
      </c>
      <c r="H12" s="7">
        <v>0.12</v>
      </c>
      <c r="I12" s="7">
        <v>0.18</v>
      </c>
      <c r="J12" s="7">
        <v>0.18</v>
      </c>
      <c r="K12" s="7">
        <v>0.2</v>
      </c>
      <c r="L12" s="7">
        <v>0.18</v>
      </c>
      <c r="M12" s="7">
        <v>0.16</v>
      </c>
      <c r="N12" s="7">
        <v>0.19</v>
      </c>
      <c r="O12" s="7">
        <v>0.18</v>
      </c>
      <c r="P12" s="7">
        <v>0.2</v>
      </c>
      <c r="Q12" s="7">
        <v>0.16</v>
      </c>
      <c r="R12" s="7">
        <v>0.19</v>
      </c>
      <c r="S12" s="7">
        <v>0.16</v>
      </c>
      <c r="T12" s="7">
        <v>0.28999999999999998</v>
      </c>
      <c r="U12" s="7">
        <v>0.21</v>
      </c>
      <c r="V12" s="7">
        <v>0.2</v>
      </c>
      <c r="W12" s="7">
        <v>0.16</v>
      </c>
      <c r="X12" s="7">
        <v>0.1</v>
      </c>
      <c r="Y12" s="7">
        <v>0.16</v>
      </c>
      <c r="Z12" s="7">
        <v>0.18</v>
      </c>
      <c r="AA12" s="7">
        <v>0.18</v>
      </c>
      <c r="AB12" s="7">
        <v>0.18</v>
      </c>
      <c r="AC12" s="7">
        <v>0.15</v>
      </c>
      <c r="AD12" s="7">
        <v>0.19</v>
      </c>
      <c r="AE12" s="7">
        <v>0.18</v>
      </c>
      <c r="AF12" s="7">
        <v>0.15</v>
      </c>
      <c r="AG12" s="7">
        <v>0.32</v>
      </c>
      <c r="AH12" s="7">
        <v>0.46</v>
      </c>
      <c r="AI12" s="7">
        <v>0.18</v>
      </c>
      <c r="AJ12" s="7">
        <v>0.16</v>
      </c>
      <c r="AK12" s="7">
        <v>0.23</v>
      </c>
      <c r="AL12" s="7">
        <v>0.23</v>
      </c>
      <c r="AM12" s="7">
        <v>0.14000000000000001</v>
      </c>
      <c r="AN12" s="7">
        <v>0.24</v>
      </c>
      <c r="AO12" s="7">
        <v>0.18</v>
      </c>
      <c r="AP12" s="7">
        <v>0.13</v>
      </c>
      <c r="AQ12" s="7">
        <v>0.16</v>
      </c>
      <c r="AR12" s="7">
        <v>0.21</v>
      </c>
      <c r="AS12" s="7">
        <v>0.17</v>
      </c>
      <c r="AT12" s="7">
        <v>0.21</v>
      </c>
      <c r="AU12" s="7">
        <v>0.24</v>
      </c>
      <c r="AV12" s="7">
        <v>0.17</v>
      </c>
      <c r="AW12" s="7">
        <v>0.2</v>
      </c>
      <c r="AX12" s="7">
        <v>0.15</v>
      </c>
      <c r="AY12" s="7">
        <v>0.18</v>
      </c>
      <c r="AZ12" s="7">
        <v>0.22</v>
      </c>
      <c r="BA12" s="7">
        <v>0.2</v>
      </c>
      <c r="BB12" s="7">
        <v>0.15</v>
      </c>
      <c r="BC12" s="7">
        <v>0.26</v>
      </c>
      <c r="BD12" t="s">
        <v>108</v>
      </c>
      <c r="BE12" s="7">
        <v>0.78</v>
      </c>
      <c r="BF12" s="7">
        <v>0.17</v>
      </c>
      <c r="BG12" s="7">
        <v>0.18</v>
      </c>
      <c r="BH12" t="s">
        <v>108</v>
      </c>
      <c r="BI12" s="7">
        <v>0.27</v>
      </c>
      <c r="BJ12" s="7">
        <v>0.18</v>
      </c>
      <c r="BK12" s="7">
        <v>0.1</v>
      </c>
      <c r="BL12" s="7">
        <v>0.22</v>
      </c>
      <c r="BM12" s="7">
        <v>0.26</v>
      </c>
      <c r="BN12" s="7">
        <v>0.21</v>
      </c>
      <c r="BO12" s="7">
        <v>0.16</v>
      </c>
      <c r="BP12" s="7">
        <v>0.06</v>
      </c>
      <c r="BQ12" s="7">
        <v>0.21</v>
      </c>
      <c r="BR12" s="7">
        <v>0.25</v>
      </c>
      <c r="BS12" s="7">
        <v>0.24</v>
      </c>
      <c r="BT12" s="7">
        <v>0.84</v>
      </c>
      <c r="BU12" s="7">
        <v>0.72</v>
      </c>
      <c r="BV12" s="7">
        <v>0.16</v>
      </c>
      <c r="BW12" s="7">
        <v>0.23</v>
      </c>
      <c r="BX12" s="7">
        <v>0.18</v>
      </c>
      <c r="BY12" s="7">
        <v>0.18</v>
      </c>
      <c r="BZ12" s="7">
        <v>0.17</v>
      </c>
    </row>
    <row r="13" spans="1:78" x14ac:dyDescent="0.25">
      <c r="A13" t="s">
        <v>269</v>
      </c>
      <c r="B13">
        <v>959</v>
      </c>
      <c r="C13">
        <v>843</v>
      </c>
      <c r="D13">
        <v>71</v>
      </c>
      <c r="E13">
        <v>45</v>
      </c>
      <c r="F13">
        <v>123</v>
      </c>
      <c r="G13">
        <v>585</v>
      </c>
      <c r="H13">
        <v>251</v>
      </c>
      <c r="I13">
        <v>290</v>
      </c>
      <c r="J13">
        <v>320</v>
      </c>
      <c r="K13">
        <v>182</v>
      </c>
      <c r="L13">
        <v>167</v>
      </c>
      <c r="M13">
        <v>200</v>
      </c>
      <c r="N13">
        <v>661</v>
      </c>
      <c r="O13">
        <v>75</v>
      </c>
      <c r="P13">
        <v>24</v>
      </c>
      <c r="Q13">
        <v>136</v>
      </c>
      <c r="R13">
        <v>824</v>
      </c>
      <c r="S13">
        <v>707</v>
      </c>
      <c r="T13">
        <v>137</v>
      </c>
      <c r="U13">
        <v>105</v>
      </c>
      <c r="V13">
        <v>783</v>
      </c>
      <c r="W13">
        <v>88</v>
      </c>
      <c r="X13">
        <v>82</v>
      </c>
      <c r="Y13">
        <v>12</v>
      </c>
      <c r="Z13">
        <v>947</v>
      </c>
      <c r="AA13">
        <v>958</v>
      </c>
      <c r="AB13">
        <v>946</v>
      </c>
      <c r="AC13">
        <v>105</v>
      </c>
      <c r="AD13">
        <v>788</v>
      </c>
      <c r="AE13">
        <v>58</v>
      </c>
      <c r="AF13">
        <v>740</v>
      </c>
      <c r="AG13">
        <v>187</v>
      </c>
      <c r="AH13">
        <v>4</v>
      </c>
      <c r="AI13">
        <v>815</v>
      </c>
      <c r="AJ13">
        <v>40</v>
      </c>
      <c r="AK13">
        <v>104</v>
      </c>
      <c r="AL13">
        <v>450</v>
      </c>
      <c r="AM13">
        <v>416</v>
      </c>
      <c r="AN13">
        <v>7</v>
      </c>
      <c r="AO13">
        <v>85</v>
      </c>
      <c r="AP13">
        <v>97</v>
      </c>
      <c r="AQ13">
        <v>112</v>
      </c>
      <c r="AR13">
        <v>57</v>
      </c>
      <c r="AS13">
        <v>60</v>
      </c>
      <c r="AT13">
        <v>86</v>
      </c>
      <c r="AU13">
        <v>59</v>
      </c>
      <c r="AV13">
        <v>68</v>
      </c>
      <c r="AW13">
        <v>12</v>
      </c>
      <c r="AX13">
        <v>60</v>
      </c>
      <c r="AY13">
        <v>106</v>
      </c>
      <c r="AZ13">
        <v>70</v>
      </c>
      <c r="BA13">
        <v>42</v>
      </c>
      <c r="BB13">
        <v>75</v>
      </c>
      <c r="BC13">
        <v>56</v>
      </c>
      <c r="BD13">
        <v>1</v>
      </c>
      <c r="BE13">
        <v>6</v>
      </c>
      <c r="BF13">
        <v>954</v>
      </c>
      <c r="BG13">
        <v>959</v>
      </c>
      <c r="BH13">
        <v>0</v>
      </c>
      <c r="BI13">
        <v>407</v>
      </c>
      <c r="BJ13">
        <v>246</v>
      </c>
      <c r="BK13">
        <v>219</v>
      </c>
      <c r="BL13">
        <v>48</v>
      </c>
      <c r="BM13">
        <v>208</v>
      </c>
      <c r="BN13">
        <v>398</v>
      </c>
      <c r="BO13">
        <v>307</v>
      </c>
      <c r="BP13">
        <v>46</v>
      </c>
      <c r="BQ13">
        <v>249</v>
      </c>
      <c r="BR13">
        <v>294</v>
      </c>
      <c r="BS13">
        <v>294</v>
      </c>
      <c r="BT13">
        <v>3</v>
      </c>
      <c r="BU13">
        <v>3</v>
      </c>
      <c r="BV13">
        <v>84</v>
      </c>
      <c r="BW13">
        <v>178</v>
      </c>
      <c r="BX13">
        <v>604</v>
      </c>
      <c r="BY13">
        <v>616</v>
      </c>
      <c r="BZ13">
        <v>534</v>
      </c>
    </row>
    <row r="14" spans="1:78" x14ac:dyDescent="0.25">
      <c r="B14" s="7">
        <v>0.45</v>
      </c>
      <c r="C14" s="7">
        <v>0.46</v>
      </c>
      <c r="D14" s="7">
        <v>0.47</v>
      </c>
      <c r="E14" s="7">
        <v>0.37</v>
      </c>
      <c r="F14" s="7">
        <v>0.51</v>
      </c>
      <c r="G14" s="7">
        <v>0.47</v>
      </c>
      <c r="H14" s="7">
        <v>0.4</v>
      </c>
      <c r="I14" s="7">
        <v>0.49</v>
      </c>
      <c r="J14" s="7">
        <v>0.46</v>
      </c>
      <c r="K14" s="7">
        <v>0.43</v>
      </c>
      <c r="L14" s="7">
        <v>0.41</v>
      </c>
      <c r="M14" s="7">
        <v>0.41</v>
      </c>
      <c r="N14" s="7">
        <v>0.48</v>
      </c>
      <c r="O14" s="7">
        <v>0.4</v>
      </c>
      <c r="P14" s="7">
        <v>0.42</v>
      </c>
      <c r="Q14" s="7">
        <v>0.38</v>
      </c>
      <c r="R14" s="7">
        <v>0.47</v>
      </c>
      <c r="S14" s="7">
        <v>0.46</v>
      </c>
      <c r="T14" s="7">
        <v>0.49</v>
      </c>
      <c r="U14" s="7">
        <v>0.38</v>
      </c>
      <c r="V14" s="7">
        <v>0.47</v>
      </c>
      <c r="W14" s="7">
        <v>0.42</v>
      </c>
      <c r="X14" s="7">
        <v>0.35</v>
      </c>
      <c r="Y14" s="7">
        <v>0.44</v>
      </c>
      <c r="Z14" s="7">
        <v>0.45</v>
      </c>
      <c r="AA14" s="7">
        <v>0.45</v>
      </c>
      <c r="AB14" s="7">
        <v>0.45</v>
      </c>
      <c r="AC14" s="7">
        <v>0.5</v>
      </c>
      <c r="AD14" s="7">
        <v>0.44</v>
      </c>
      <c r="AE14" s="7">
        <v>0.49</v>
      </c>
      <c r="AF14" s="7">
        <v>0.44</v>
      </c>
      <c r="AG14" s="7">
        <v>0.53</v>
      </c>
      <c r="AH14" s="7">
        <v>0.28999999999999998</v>
      </c>
      <c r="AI14" s="7">
        <v>0.47</v>
      </c>
      <c r="AJ14" s="7">
        <v>0.32</v>
      </c>
      <c r="AK14" s="7">
        <v>0.42</v>
      </c>
      <c r="AL14" s="7">
        <v>0.48</v>
      </c>
      <c r="AM14" s="7">
        <v>0.43</v>
      </c>
      <c r="AN14" s="7">
        <v>0.41</v>
      </c>
      <c r="AO14" s="7">
        <v>0.43</v>
      </c>
      <c r="AP14" s="7">
        <v>0.48</v>
      </c>
      <c r="AQ14" s="7">
        <v>0.47</v>
      </c>
      <c r="AR14" s="7">
        <v>0.46</v>
      </c>
      <c r="AS14" s="7">
        <v>0.49</v>
      </c>
      <c r="AT14" s="7">
        <v>0.39</v>
      </c>
      <c r="AU14" s="7">
        <v>0.4</v>
      </c>
      <c r="AV14" s="7">
        <v>0.43</v>
      </c>
      <c r="AW14" s="7">
        <v>0.41</v>
      </c>
      <c r="AX14" s="7">
        <v>0.48</v>
      </c>
      <c r="AY14" s="7">
        <v>0.47</v>
      </c>
      <c r="AZ14" s="7">
        <v>0.46</v>
      </c>
      <c r="BA14" s="7">
        <v>0.37</v>
      </c>
      <c r="BB14" s="7">
        <v>0.53</v>
      </c>
      <c r="BC14" s="7">
        <v>0.49</v>
      </c>
      <c r="BD14" s="7">
        <v>0.3</v>
      </c>
      <c r="BE14" s="7">
        <v>0.14000000000000001</v>
      </c>
      <c r="BF14" s="7">
        <v>0.46</v>
      </c>
      <c r="BG14" s="7">
        <v>0.45</v>
      </c>
      <c r="BH14" t="s">
        <v>108</v>
      </c>
      <c r="BI14" s="7">
        <v>0.55000000000000004</v>
      </c>
      <c r="BJ14" s="7">
        <v>0.42</v>
      </c>
      <c r="BK14" s="7">
        <v>0.4</v>
      </c>
      <c r="BL14" s="7">
        <v>0.41</v>
      </c>
      <c r="BM14" s="7">
        <v>0.56999999999999995</v>
      </c>
      <c r="BN14" s="7">
        <v>0.52</v>
      </c>
      <c r="BO14" s="7">
        <v>0.39</v>
      </c>
      <c r="BP14" s="7">
        <v>0.22</v>
      </c>
      <c r="BQ14" s="7">
        <v>0.51</v>
      </c>
      <c r="BR14" s="7">
        <v>0.47</v>
      </c>
      <c r="BS14" s="7">
        <v>0.47</v>
      </c>
      <c r="BT14" s="7">
        <v>0.14000000000000001</v>
      </c>
      <c r="BU14" s="7">
        <v>0.15</v>
      </c>
      <c r="BV14" s="7">
        <v>0.56000000000000005</v>
      </c>
      <c r="BW14" s="7">
        <v>0.49</v>
      </c>
      <c r="BX14" s="7">
        <v>0.44</v>
      </c>
      <c r="BY14" s="7">
        <v>0.44</v>
      </c>
      <c r="BZ14" s="7">
        <v>0.45</v>
      </c>
    </row>
    <row r="15" spans="1:78" x14ac:dyDescent="0.25">
      <c r="A15" t="s">
        <v>270</v>
      </c>
      <c r="B15">
        <v>483</v>
      </c>
      <c r="C15">
        <v>421</v>
      </c>
      <c r="D15">
        <v>40</v>
      </c>
      <c r="E15">
        <v>23</v>
      </c>
      <c r="F15">
        <v>29</v>
      </c>
      <c r="G15">
        <v>302</v>
      </c>
      <c r="H15">
        <v>152</v>
      </c>
      <c r="I15">
        <v>130</v>
      </c>
      <c r="J15">
        <v>162</v>
      </c>
      <c r="K15">
        <v>93</v>
      </c>
      <c r="L15">
        <v>98</v>
      </c>
      <c r="M15">
        <v>132</v>
      </c>
      <c r="N15">
        <v>306</v>
      </c>
      <c r="O15">
        <v>37</v>
      </c>
      <c r="P15">
        <v>8</v>
      </c>
      <c r="Q15">
        <v>101</v>
      </c>
      <c r="R15">
        <v>383</v>
      </c>
      <c r="S15">
        <v>360</v>
      </c>
      <c r="T15">
        <v>47</v>
      </c>
      <c r="U15">
        <v>74</v>
      </c>
      <c r="V15">
        <v>371</v>
      </c>
      <c r="W15">
        <v>47</v>
      </c>
      <c r="X15">
        <v>61</v>
      </c>
      <c r="Y15">
        <v>8</v>
      </c>
      <c r="Z15">
        <v>475</v>
      </c>
      <c r="AA15">
        <v>483</v>
      </c>
      <c r="AB15">
        <v>475</v>
      </c>
      <c r="AC15">
        <v>49</v>
      </c>
      <c r="AD15">
        <v>410</v>
      </c>
      <c r="AE15">
        <v>22</v>
      </c>
      <c r="AF15">
        <v>428</v>
      </c>
      <c r="AG15">
        <v>44</v>
      </c>
      <c r="AH15">
        <v>2</v>
      </c>
      <c r="AI15">
        <v>375</v>
      </c>
      <c r="AJ15">
        <v>41</v>
      </c>
      <c r="AK15">
        <v>65</v>
      </c>
      <c r="AL15">
        <v>173</v>
      </c>
      <c r="AM15">
        <v>259</v>
      </c>
      <c r="AN15">
        <v>5</v>
      </c>
      <c r="AO15">
        <v>46</v>
      </c>
      <c r="AP15">
        <v>52</v>
      </c>
      <c r="AQ15">
        <v>55</v>
      </c>
      <c r="AR15">
        <v>27</v>
      </c>
      <c r="AS15">
        <v>22</v>
      </c>
      <c r="AT15">
        <v>63</v>
      </c>
      <c r="AU15">
        <v>30</v>
      </c>
      <c r="AV15">
        <v>37</v>
      </c>
      <c r="AW15">
        <v>9</v>
      </c>
      <c r="AX15">
        <v>31</v>
      </c>
      <c r="AY15">
        <v>55</v>
      </c>
      <c r="AZ15">
        <v>30</v>
      </c>
      <c r="BA15">
        <v>21</v>
      </c>
      <c r="BB15">
        <v>29</v>
      </c>
      <c r="BC15">
        <v>22</v>
      </c>
      <c r="BD15">
        <v>0</v>
      </c>
      <c r="BE15">
        <v>2</v>
      </c>
      <c r="BF15">
        <v>482</v>
      </c>
      <c r="BG15">
        <v>483</v>
      </c>
      <c r="BH15">
        <v>0</v>
      </c>
      <c r="BI15">
        <v>106</v>
      </c>
      <c r="BJ15">
        <v>150</v>
      </c>
      <c r="BK15">
        <v>165</v>
      </c>
      <c r="BL15">
        <v>27</v>
      </c>
      <c r="BM15">
        <v>39</v>
      </c>
      <c r="BN15">
        <v>146</v>
      </c>
      <c r="BO15">
        <v>210</v>
      </c>
      <c r="BP15">
        <v>88</v>
      </c>
      <c r="BQ15">
        <v>91</v>
      </c>
      <c r="BR15">
        <v>127</v>
      </c>
      <c r="BS15">
        <v>131</v>
      </c>
      <c r="BT15">
        <v>1</v>
      </c>
      <c r="BU15">
        <v>1</v>
      </c>
      <c r="BV15">
        <v>23</v>
      </c>
      <c r="BW15">
        <v>72</v>
      </c>
      <c r="BX15">
        <v>331</v>
      </c>
      <c r="BY15">
        <v>324</v>
      </c>
      <c r="BZ15">
        <v>270</v>
      </c>
    </row>
    <row r="16" spans="1:78" x14ac:dyDescent="0.25">
      <c r="B16" s="7">
        <v>0.23</v>
      </c>
      <c r="C16" s="7">
        <v>0.23</v>
      </c>
      <c r="D16" s="7">
        <v>0.26</v>
      </c>
      <c r="E16" s="7">
        <v>0.18</v>
      </c>
      <c r="F16" s="7">
        <v>0.12</v>
      </c>
      <c r="G16" s="7">
        <v>0.24</v>
      </c>
      <c r="H16" s="7">
        <v>0.24</v>
      </c>
      <c r="I16" s="7">
        <v>0.22</v>
      </c>
      <c r="J16" s="7">
        <v>0.23</v>
      </c>
      <c r="K16" s="7">
        <v>0.22</v>
      </c>
      <c r="L16" s="7">
        <v>0.24</v>
      </c>
      <c r="M16" s="7">
        <v>0.27</v>
      </c>
      <c r="N16" s="7">
        <v>0.22</v>
      </c>
      <c r="O16" s="7">
        <v>0.2</v>
      </c>
      <c r="P16" s="7">
        <v>0.15</v>
      </c>
      <c r="Q16" s="7">
        <v>0.28000000000000003</v>
      </c>
      <c r="R16" s="7">
        <v>0.22</v>
      </c>
      <c r="S16" s="7">
        <v>0.23</v>
      </c>
      <c r="T16" s="7">
        <v>0.17</v>
      </c>
      <c r="U16" s="7">
        <v>0.27</v>
      </c>
      <c r="V16" s="7">
        <v>0.22</v>
      </c>
      <c r="W16" s="7">
        <v>0.22</v>
      </c>
      <c r="X16" s="7">
        <v>0.26</v>
      </c>
      <c r="Y16" s="7">
        <v>0.3</v>
      </c>
      <c r="Z16" s="7">
        <v>0.23</v>
      </c>
      <c r="AA16" s="7">
        <v>0.23</v>
      </c>
      <c r="AB16" s="7">
        <v>0.23</v>
      </c>
      <c r="AC16" s="7">
        <v>0.23</v>
      </c>
      <c r="AD16" s="7">
        <v>0.23</v>
      </c>
      <c r="AE16" s="7">
        <v>0.18</v>
      </c>
      <c r="AF16" s="7">
        <v>0.25</v>
      </c>
      <c r="AG16" s="7">
        <v>0.12</v>
      </c>
      <c r="AH16" s="7">
        <v>0.13</v>
      </c>
      <c r="AI16" s="7">
        <v>0.22</v>
      </c>
      <c r="AJ16" s="7">
        <v>0.33</v>
      </c>
      <c r="AK16" s="7">
        <v>0.26</v>
      </c>
      <c r="AL16" s="7">
        <v>0.18</v>
      </c>
      <c r="AM16" s="7">
        <v>0.27</v>
      </c>
      <c r="AN16" s="7">
        <v>0.28000000000000003</v>
      </c>
      <c r="AO16" s="7">
        <v>0.23</v>
      </c>
      <c r="AP16" s="7">
        <v>0.26</v>
      </c>
      <c r="AQ16" s="7">
        <v>0.23</v>
      </c>
      <c r="AR16" s="7">
        <v>0.22</v>
      </c>
      <c r="AS16" s="7">
        <v>0.18</v>
      </c>
      <c r="AT16" s="7">
        <v>0.28000000000000003</v>
      </c>
      <c r="AU16" s="7">
        <v>0.21</v>
      </c>
      <c r="AV16" s="7">
        <v>0.23</v>
      </c>
      <c r="AW16" s="7">
        <v>0.32</v>
      </c>
      <c r="AX16" s="7">
        <v>0.25</v>
      </c>
      <c r="AY16" s="7">
        <v>0.24</v>
      </c>
      <c r="AZ16" s="7">
        <v>0.2</v>
      </c>
      <c r="BA16" s="7">
        <v>0.19</v>
      </c>
      <c r="BB16" s="7">
        <v>0.21</v>
      </c>
      <c r="BC16" s="7">
        <v>0.19</v>
      </c>
      <c r="BD16" t="s">
        <v>108</v>
      </c>
      <c r="BE16" s="7">
        <v>0.04</v>
      </c>
      <c r="BF16" s="7">
        <v>0.23</v>
      </c>
      <c r="BG16" s="7">
        <v>0.23</v>
      </c>
      <c r="BH16" t="s">
        <v>108</v>
      </c>
      <c r="BI16" s="7">
        <v>0.14000000000000001</v>
      </c>
      <c r="BJ16" s="7">
        <v>0.26</v>
      </c>
      <c r="BK16" s="7">
        <v>0.3</v>
      </c>
      <c r="BL16" s="7">
        <v>0.23</v>
      </c>
      <c r="BM16" s="7">
        <v>0.11</v>
      </c>
      <c r="BN16" s="7">
        <v>0.19</v>
      </c>
      <c r="BO16" s="7">
        <v>0.27</v>
      </c>
      <c r="BP16" s="7">
        <v>0.42</v>
      </c>
      <c r="BQ16" s="7">
        <v>0.19</v>
      </c>
      <c r="BR16" s="7">
        <v>0.2</v>
      </c>
      <c r="BS16" s="7">
        <v>0.21</v>
      </c>
      <c r="BT16" s="7">
        <v>0.03</v>
      </c>
      <c r="BU16" s="7">
        <v>0.06</v>
      </c>
      <c r="BV16" s="7">
        <v>0.15</v>
      </c>
      <c r="BW16" s="7">
        <v>0.2</v>
      </c>
      <c r="BX16" s="7">
        <v>0.24</v>
      </c>
      <c r="BY16" s="7">
        <v>0.23</v>
      </c>
      <c r="BZ16" s="7">
        <v>0.23</v>
      </c>
    </row>
    <row r="17" spans="1:78" x14ac:dyDescent="0.25">
      <c r="A17" t="s">
        <v>271</v>
      </c>
      <c r="B17">
        <v>242</v>
      </c>
      <c r="C17">
        <v>202</v>
      </c>
      <c r="D17">
        <v>15</v>
      </c>
      <c r="E17">
        <v>25</v>
      </c>
      <c r="F17">
        <v>6</v>
      </c>
      <c r="G17">
        <v>107</v>
      </c>
      <c r="H17">
        <v>129</v>
      </c>
      <c r="I17">
        <v>52</v>
      </c>
      <c r="J17">
        <v>74</v>
      </c>
      <c r="K17">
        <v>57</v>
      </c>
      <c r="L17">
        <v>58</v>
      </c>
      <c r="M17">
        <v>69</v>
      </c>
      <c r="N17">
        <v>136</v>
      </c>
      <c r="O17">
        <v>27</v>
      </c>
      <c r="P17">
        <v>10</v>
      </c>
      <c r="Q17">
        <v>60</v>
      </c>
      <c r="R17">
        <v>182</v>
      </c>
      <c r="S17">
        <v>190</v>
      </c>
      <c r="T17">
        <v>10</v>
      </c>
      <c r="U17">
        <v>33</v>
      </c>
      <c r="V17">
        <v>147</v>
      </c>
      <c r="W17">
        <v>38</v>
      </c>
      <c r="X17">
        <v>56</v>
      </c>
      <c r="Y17">
        <v>3</v>
      </c>
      <c r="Z17">
        <v>239</v>
      </c>
      <c r="AA17">
        <v>242</v>
      </c>
      <c r="AB17">
        <v>239</v>
      </c>
      <c r="AC17">
        <v>24</v>
      </c>
      <c r="AD17">
        <v>208</v>
      </c>
      <c r="AE17">
        <v>10</v>
      </c>
      <c r="AF17">
        <v>229</v>
      </c>
      <c r="AG17">
        <v>9</v>
      </c>
      <c r="AH17">
        <v>0</v>
      </c>
      <c r="AI17">
        <v>190</v>
      </c>
      <c r="AJ17">
        <v>24</v>
      </c>
      <c r="AK17">
        <v>19</v>
      </c>
      <c r="AL17">
        <v>87</v>
      </c>
      <c r="AM17">
        <v>134</v>
      </c>
      <c r="AN17">
        <v>1</v>
      </c>
      <c r="AO17">
        <v>19</v>
      </c>
      <c r="AP17">
        <v>24</v>
      </c>
      <c r="AQ17">
        <v>33</v>
      </c>
      <c r="AR17">
        <v>10</v>
      </c>
      <c r="AS17">
        <v>18</v>
      </c>
      <c r="AT17">
        <v>23</v>
      </c>
      <c r="AU17">
        <v>21</v>
      </c>
      <c r="AV17">
        <v>20</v>
      </c>
      <c r="AW17">
        <v>2</v>
      </c>
      <c r="AX17">
        <v>13</v>
      </c>
      <c r="AY17">
        <v>18</v>
      </c>
      <c r="AZ17">
        <v>18</v>
      </c>
      <c r="BA17">
        <v>23</v>
      </c>
      <c r="BB17">
        <v>12</v>
      </c>
      <c r="BC17">
        <v>6</v>
      </c>
      <c r="BD17">
        <v>2</v>
      </c>
      <c r="BE17">
        <v>0</v>
      </c>
      <c r="BF17">
        <v>242</v>
      </c>
      <c r="BG17">
        <v>242</v>
      </c>
      <c r="BH17">
        <v>0</v>
      </c>
      <c r="BI17">
        <v>25</v>
      </c>
      <c r="BJ17">
        <v>78</v>
      </c>
      <c r="BK17">
        <v>104</v>
      </c>
      <c r="BL17">
        <v>15</v>
      </c>
      <c r="BM17">
        <v>23</v>
      </c>
      <c r="BN17">
        <v>52</v>
      </c>
      <c r="BO17">
        <v>122</v>
      </c>
      <c r="BP17">
        <v>45</v>
      </c>
      <c r="BQ17">
        <v>42</v>
      </c>
      <c r="BR17">
        <v>46</v>
      </c>
      <c r="BS17">
        <v>50</v>
      </c>
      <c r="BT17">
        <v>0</v>
      </c>
      <c r="BU17">
        <v>0</v>
      </c>
      <c r="BV17">
        <v>19</v>
      </c>
      <c r="BW17">
        <v>27</v>
      </c>
      <c r="BX17">
        <v>177</v>
      </c>
      <c r="BY17">
        <v>177</v>
      </c>
      <c r="BZ17">
        <v>161</v>
      </c>
    </row>
    <row r="18" spans="1:78" x14ac:dyDescent="0.25">
      <c r="B18" s="7">
        <v>0.11</v>
      </c>
      <c r="C18" s="7">
        <v>0.11</v>
      </c>
      <c r="D18" s="7">
        <v>0.1</v>
      </c>
      <c r="E18" s="7">
        <v>0.21</v>
      </c>
      <c r="F18" s="7">
        <v>0.02</v>
      </c>
      <c r="G18" s="7">
        <v>0.09</v>
      </c>
      <c r="H18" s="7">
        <v>0.21</v>
      </c>
      <c r="I18" s="7">
        <v>0.09</v>
      </c>
      <c r="J18" s="7">
        <v>0.11</v>
      </c>
      <c r="K18" s="7">
        <v>0.14000000000000001</v>
      </c>
      <c r="L18" s="7">
        <v>0.14000000000000001</v>
      </c>
      <c r="M18" s="7">
        <v>0.14000000000000001</v>
      </c>
      <c r="N18" s="7">
        <v>0.1</v>
      </c>
      <c r="O18" s="7">
        <v>0.14000000000000001</v>
      </c>
      <c r="P18" s="7">
        <v>0.18</v>
      </c>
      <c r="Q18" s="7">
        <v>0.17</v>
      </c>
      <c r="R18" s="7">
        <v>0.1</v>
      </c>
      <c r="S18" s="7">
        <v>0.12</v>
      </c>
      <c r="T18" s="7">
        <v>0.04</v>
      </c>
      <c r="U18" s="7">
        <v>0.12</v>
      </c>
      <c r="V18" s="7">
        <v>0.09</v>
      </c>
      <c r="W18" s="7">
        <v>0.18</v>
      </c>
      <c r="X18" s="7">
        <v>0.24</v>
      </c>
      <c r="Y18" s="7">
        <v>0.1</v>
      </c>
      <c r="Z18" s="7">
        <v>0.11</v>
      </c>
      <c r="AA18" s="7">
        <v>0.11</v>
      </c>
      <c r="AB18" s="7">
        <v>0.11</v>
      </c>
      <c r="AC18" s="7">
        <v>0.11</v>
      </c>
      <c r="AD18" s="7">
        <v>0.12</v>
      </c>
      <c r="AE18" s="7">
        <v>0.09</v>
      </c>
      <c r="AF18" s="7">
        <v>0.14000000000000001</v>
      </c>
      <c r="AG18" s="7">
        <v>0.03</v>
      </c>
      <c r="AH18" t="s">
        <v>108</v>
      </c>
      <c r="AI18" s="7">
        <v>0.11</v>
      </c>
      <c r="AJ18" s="7">
        <v>0.19</v>
      </c>
      <c r="AK18" s="7">
        <v>0.08</v>
      </c>
      <c r="AL18" s="7">
        <v>0.09</v>
      </c>
      <c r="AM18" s="7">
        <v>0.14000000000000001</v>
      </c>
      <c r="AN18" s="7">
        <v>7.0000000000000007E-2</v>
      </c>
      <c r="AO18" s="7">
        <v>0.1</v>
      </c>
      <c r="AP18" s="7">
        <v>0.12</v>
      </c>
      <c r="AQ18" s="7">
        <v>0.14000000000000001</v>
      </c>
      <c r="AR18" s="7">
        <v>0.08</v>
      </c>
      <c r="AS18" s="7">
        <v>0.14000000000000001</v>
      </c>
      <c r="AT18" s="7">
        <v>0.1</v>
      </c>
      <c r="AU18" s="7">
        <v>0.15</v>
      </c>
      <c r="AV18" s="7">
        <v>0.13</v>
      </c>
      <c r="AW18" s="7">
        <v>7.0000000000000007E-2</v>
      </c>
      <c r="AX18" s="7">
        <v>0.11</v>
      </c>
      <c r="AY18" s="7">
        <v>0.08</v>
      </c>
      <c r="AZ18" s="7">
        <v>0.12</v>
      </c>
      <c r="BA18" s="7">
        <v>0.2</v>
      </c>
      <c r="BB18" s="7">
        <v>0.08</v>
      </c>
      <c r="BC18" s="7">
        <v>0.05</v>
      </c>
      <c r="BD18" s="7">
        <v>0.7</v>
      </c>
      <c r="BE18" t="s">
        <v>108</v>
      </c>
      <c r="BF18" s="7">
        <v>0.12</v>
      </c>
      <c r="BG18" s="7">
        <v>0.11</v>
      </c>
      <c r="BH18" t="s">
        <v>108</v>
      </c>
      <c r="BI18" s="7">
        <v>0.03</v>
      </c>
      <c r="BJ18" s="7">
        <v>0.13</v>
      </c>
      <c r="BK18" s="7">
        <v>0.19</v>
      </c>
      <c r="BL18" s="7">
        <v>0.13</v>
      </c>
      <c r="BM18" s="7">
        <v>0.06</v>
      </c>
      <c r="BN18" s="7">
        <v>7.0000000000000007E-2</v>
      </c>
      <c r="BO18" s="7">
        <v>0.16</v>
      </c>
      <c r="BP18" s="7">
        <v>0.21</v>
      </c>
      <c r="BQ18" s="7">
        <v>0.09</v>
      </c>
      <c r="BR18" s="7">
        <v>7.0000000000000007E-2</v>
      </c>
      <c r="BS18" s="7">
        <v>0.08</v>
      </c>
      <c r="BT18" t="s">
        <v>108</v>
      </c>
      <c r="BU18" t="s">
        <v>108</v>
      </c>
      <c r="BV18" s="7">
        <v>0.13</v>
      </c>
      <c r="BW18" s="7">
        <v>7.0000000000000007E-2</v>
      </c>
      <c r="BX18" s="7">
        <v>0.13</v>
      </c>
      <c r="BY18" s="7">
        <v>0.13</v>
      </c>
      <c r="BZ18" s="7">
        <v>0.14000000000000001</v>
      </c>
    </row>
    <row r="19" spans="1:78" x14ac:dyDescent="0.25">
      <c r="A19" t="s">
        <v>40</v>
      </c>
      <c r="B19">
        <v>3</v>
      </c>
      <c r="C19">
        <v>3</v>
      </c>
      <c r="D19">
        <v>0</v>
      </c>
      <c r="E19">
        <v>0</v>
      </c>
      <c r="F19">
        <v>1</v>
      </c>
      <c r="G19">
        <v>1</v>
      </c>
      <c r="H19">
        <v>1</v>
      </c>
      <c r="I19">
        <v>1</v>
      </c>
      <c r="J19">
        <v>0</v>
      </c>
      <c r="K19">
        <v>1</v>
      </c>
      <c r="L19">
        <v>1</v>
      </c>
      <c r="M19">
        <v>1</v>
      </c>
      <c r="N19">
        <v>0</v>
      </c>
      <c r="O19">
        <v>3</v>
      </c>
      <c r="P19">
        <v>0</v>
      </c>
      <c r="Q19">
        <v>0</v>
      </c>
      <c r="R19">
        <v>3</v>
      </c>
      <c r="S19">
        <v>3</v>
      </c>
      <c r="T19">
        <v>0</v>
      </c>
      <c r="U19">
        <v>1</v>
      </c>
      <c r="V19">
        <v>3</v>
      </c>
      <c r="W19">
        <v>0</v>
      </c>
      <c r="X19">
        <v>0</v>
      </c>
      <c r="Y19">
        <v>0</v>
      </c>
      <c r="Z19">
        <v>3</v>
      </c>
      <c r="AA19">
        <v>3</v>
      </c>
      <c r="AB19">
        <v>3</v>
      </c>
      <c r="AC19">
        <v>0</v>
      </c>
      <c r="AD19">
        <v>3</v>
      </c>
      <c r="AE19">
        <v>0</v>
      </c>
      <c r="AF19">
        <v>1</v>
      </c>
      <c r="AG19">
        <v>0</v>
      </c>
      <c r="AH19">
        <v>0</v>
      </c>
      <c r="AI19">
        <v>3</v>
      </c>
      <c r="AJ19">
        <v>0</v>
      </c>
      <c r="AK19">
        <v>0</v>
      </c>
      <c r="AL19">
        <v>3</v>
      </c>
      <c r="AM19">
        <v>1</v>
      </c>
      <c r="AN19">
        <v>0</v>
      </c>
      <c r="AO19">
        <v>0</v>
      </c>
      <c r="AP19">
        <v>0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3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3</v>
      </c>
      <c r="BG19">
        <v>3</v>
      </c>
      <c r="BH19">
        <v>0</v>
      </c>
      <c r="BI19">
        <v>1</v>
      </c>
      <c r="BJ19">
        <v>1</v>
      </c>
      <c r="BK19">
        <v>0</v>
      </c>
      <c r="BL19">
        <v>0</v>
      </c>
      <c r="BM19">
        <v>0</v>
      </c>
      <c r="BN19">
        <v>2</v>
      </c>
      <c r="BO19">
        <v>0</v>
      </c>
      <c r="BP19">
        <v>1</v>
      </c>
      <c r="BQ19">
        <v>1</v>
      </c>
      <c r="BR19">
        <v>0</v>
      </c>
      <c r="BS19">
        <v>1</v>
      </c>
      <c r="BT19">
        <v>0</v>
      </c>
      <c r="BU19">
        <v>0</v>
      </c>
      <c r="BV19">
        <v>0</v>
      </c>
      <c r="BW19">
        <v>1</v>
      </c>
      <c r="BX19">
        <v>1</v>
      </c>
      <c r="BY19">
        <v>2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 s="7">
        <v>0.01</v>
      </c>
      <c r="G20">
        <v>0</v>
      </c>
      <c r="H20">
        <v>0</v>
      </c>
      <c r="I20">
        <v>0</v>
      </c>
      <c r="J20" t="s">
        <v>106</v>
      </c>
      <c r="K20">
        <v>0</v>
      </c>
      <c r="L20">
        <v>0</v>
      </c>
      <c r="M20">
        <v>0</v>
      </c>
      <c r="N20" t="s">
        <v>106</v>
      </c>
      <c r="O20" s="7">
        <v>0.01</v>
      </c>
      <c r="P20" t="s">
        <v>106</v>
      </c>
      <c r="Q20" t="s">
        <v>106</v>
      </c>
      <c r="R20">
        <v>0</v>
      </c>
      <c r="S20">
        <v>0</v>
      </c>
      <c r="T20" t="s">
        <v>106</v>
      </c>
      <c r="U20">
        <v>0</v>
      </c>
      <c r="V20">
        <v>0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>
        <v>0</v>
      </c>
      <c r="AN20" t="s">
        <v>106</v>
      </c>
      <c r="AO20" t="s">
        <v>106</v>
      </c>
      <c r="AP20" t="s">
        <v>106</v>
      </c>
      <c r="AQ20">
        <v>0</v>
      </c>
      <c r="AR20" t="s">
        <v>106</v>
      </c>
      <c r="AS20" t="s">
        <v>106</v>
      </c>
      <c r="AT20" t="s">
        <v>106</v>
      </c>
      <c r="AU20" t="s">
        <v>106</v>
      </c>
      <c r="AV20" s="7">
        <v>0.02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 t="s">
        <v>106</v>
      </c>
      <c r="BF20">
        <v>0</v>
      </c>
      <c r="BG20">
        <v>0</v>
      </c>
      <c r="BH20" t="s">
        <v>106</v>
      </c>
      <c r="BI20">
        <v>0</v>
      </c>
      <c r="BJ20">
        <v>0</v>
      </c>
      <c r="BK20" t="s">
        <v>106</v>
      </c>
      <c r="BL20" t="s">
        <v>106</v>
      </c>
      <c r="BM20" t="s">
        <v>106</v>
      </c>
      <c r="BN20">
        <v>0</v>
      </c>
      <c r="BO20" t="s">
        <v>106</v>
      </c>
      <c r="BP20" s="7">
        <v>0.01</v>
      </c>
      <c r="BQ20">
        <v>0</v>
      </c>
      <c r="BR20" t="s">
        <v>106</v>
      </c>
      <c r="BS20">
        <v>0</v>
      </c>
      <c r="BT20" t="s">
        <v>106</v>
      </c>
      <c r="BU20" t="s">
        <v>106</v>
      </c>
      <c r="BV20" t="s">
        <v>106</v>
      </c>
      <c r="BW20">
        <v>0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38</v>
      </c>
      <c r="C21">
        <v>31</v>
      </c>
      <c r="D21">
        <v>2</v>
      </c>
      <c r="E21">
        <v>5</v>
      </c>
      <c r="F21">
        <v>6</v>
      </c>
      <c r="G21">
        <v>17</v>
      </c>
      <c r="H21">
        <v>15</v>
      </c>
      <c r="I21">
        <v>9</v>
      </c>
      <c r="J21">
        <v>14</v>
      </c>
      <c r="K21">
        <v>4</v>
      </c>
      <c r="L21">
        <v>11</v>
      </c>
      <c r="M21">
        <v>7</v>
      </c>
      <c r="N21">
        <v>14</v>
      </c>
      <c r="O21">
        <v>13</v>
      </c>
      <c r="P21">
        <v>3</v>
      </c>
      <c r="Q21">
        <v>8</v>
      </c>
      <c r="R21">
        <v>29</v>
      </c>
      <c r="S21">
        <v>30</v>
      </c>
      <c r="T21">
        <v>3</v>
      </c>
      <c r="U21">
        <v>4</v>
      </c>
      <c r="V21">
        <v>25</v>
      </c>
      <c r="W21">
        <v>3</v>
      </c>
      <c r="X21">
        <v>10</v>
      </c>
      <c r="Y21">
        <v>0</v>
      </c>
      <c r="Z21">
        <v>38</v>
      </c>
      <c r="AA21">
        <v>37</v>
      </c>
      <c r="AB21">
        <v>37</v>
      </c>
      <c r="AC21">
        <v>2</v>
      </c>
      <c r="AD21">
        <v>29</v>
      </c>
      <c r="AE21">
        <v>6</v>
      </c>
      <c r="AF21">
        <v>27</v>
      </c>
      <c r="AG21">
        <v>2</v>
      </c>
      <c r="AH21">
        <v>1</v>
      </c>
      <c r="AI21">
        <v>32</v>
      </c>
      <c r="AJ21">
        <v>1</v>
      </c>
      <c r="AK21">
        <v>3</v>
      </c>
      <c r="AL21">
        <v>11</v>
      </c>
      <c r="AM21">
        <v>14</v>
      </c>
      <c r="AN21">
        <v>0</v>
      </c>
      <c r="AO21">
        <v>13</v>
      </c>
      <c r="AP21">
        <v>5</v>
      </c>
      <c r="AQ21">
        <v>1</v>
      </c>
      <c r="AR21">
        <v>5</v>
      </c>
      <c r="AS21">
        <v>2</v>
      </c>
      <c r="AT21">
        <v>3</v>
      </c>
      <c r="AU21">
        <v>0</v>
      </c>
      <c r="AV21">
        <v>2</v>
      </c>
      <c r="AW21">
        <v>0</v>
      </c>
      <c r="AX21">
        <v>2</v>
      </c>
      <c r="AY21">
        <v>8</v>
      </c>
      <c r="AZ21">
        <v>2</v>
      </c>
      <c r="BA21">
        <v>4</v>
      </c>
      <c r="BB21">
        <v>3</v>
      </c>
      <c r="BC21">
        <v>1</v>
      </c>
      <c r="BD21">
        <v>0</v>
      </c>
      <c r="BE21">
        <v>1</v>
      </c>
      <c r="BF21">
        <v>36</v>
      </c>
      <c r="BG21">
        <v>38</v>
      </c>
      <c r="BH21">
        <v>0</v>
      </c>
      <c r="BI21">
        <v>7</v>
      </c>
      <c r="BJ21">
        <v>3</v>
      </c>
      <c r="BK21">
        <v>13</v>
      </c>
      <c r="BL21">
        <v>3</v>
      </c>
      <c r="BM21">
        <v>0</v>
      </c>
      <c r="BN21">
        <v>9</v>
      </c>
      <c r="BO21">
        <v>14</v>
      </c>
      <c r="BP21">
        <v>15</v>
      </c>
      <c r="BQ21">
        <v>2</v>
      </c>
      <c r="BR21">
        <v>2</v>
      </c>
      <c r="BS21">
        <v>2</v>
      </c>
      <c r="BT21">
        <v>0</v>
      </c>
      <c r="BU21">
        <v>1</v>
      </c>
      <c r="BV21">
        <v>1</v>
      </c>
      <c r="BW21">
        <v>1</v>
      </c>
      <c r="BX21">
        <v>25</v>
      </c>
      <c r="BY21">
        <v>26</v>
      </c>
      <c r="BZ21">
        <v>21</v>
      </c>
    </row>
    <row r="22" spans="1:78" x14ac:dyDescent="0.25">
      <c r="B22" s="7">
        <v>0.02</v>
      </c>
      <c r="C22" s="7">
        <v>0.02</v>
      </c>
      <c r="D22" s="7">
        <v>0.01</v>
      </c>
      <c r="E22" s="7">
        <v>0.04</v>
      </c>
      <c r="F22" s="7">
        <v>0.02</v>
      </c>
      <c r="G22" s="7">
        <v>0.01</v>
      </c>
      <c r="H22" s="7">
        <v>0.02</v>
      </c>
      <c r="I22" s="7">
        <v>0.01</v>
      </c>
      <c r="J22" s="7">
        <v>0.02</v>
      </c>
      <c r="K22" s="7">
        <v>0.01</v>
      </c>
      <c r="L22" s="7">
        <v>0.03</v>
      </c>
      <c r="M22" s="7">
        <v>0.02</v>
      </c>
      <c r="N22" s="7">
        <v>0.01</v>
      </c>
      <c r="O22" s="7">
        <v>7.0000000000000007E-2</v>
      </c>
      <c r="P22" s="7">
        <v>0.05</v>
      </c>
      <c r="Q22" s="7">
        <v>0.02</v>
      </c>
      <c r="R22" s="7">
        <v>0.02</v>
      </c>
      <c r="S22" s="7">
        <v>0.02</v>
      </c>
      <c r="T22" s="7">
        <v>0.01</v>
      </c>
      <c r="U22" s="7">
        <v>0.01</v>
      </c>
      <c r="V22" s="7">
        <v>0.01</v>
      </c>
      <c r="W22" s="7">
        <v>0.02</v>
      </c>
      <c r="X22" s="7">
        <v>0.04</v>
      </c>
      <c r="Y22" t="s">
        <v>108</v>
      </c>
      <c r="Z22" s="7">
        <v>0.02</v>
      </c>
      <c r="AA22" s="7">
        <v>0.02</v>
      </c>
      <c r="AB22" s="7">
        <v>0.02</v>
      </c>
      <c r="AC22" s="7">
        <v>0.01</v>
      </c>
      <c r="AD22" s="7">
        <v>0.02</v>
      </c>
      <c r="AE22" s="7">
        <v>0.05</v>
      </c>
      <c r="AF22" s="7">
        <v>0.02</v>
      </c>
      <c r="AG22" s="7">
        <v>0.01</v>
      </c>
      <c r="AH22" s="7">
        <v>0.11</v>
      </c>
      <c r="AI22" s="7">
        <v>0.02</v>
      </c>
      <c r="AJ22" s="7">
        <v>0.01</v>
      </c>
      <c r="AK22" s="7">
        <v>0.01</v>
      </c>
      <c r="AL22" s="7">
        <v>0.01</v>
      </c>
      <c r="AM22" s="7">
        <v>0.01</v>
      </c>
      <c r="AN22" t="s">
        <v>108</v>
      </c>
      <c r="AO22" s="7">
        <v>7.0000000000000007E-2</v>
      </c>
      <c r="AP22" s="7">
        <v>0.02</v>
      </c>
      <c r="AQ22" s="7">
        <v>0.01</v>
      </c>
      <c r="AR22" s="7">
        <v>0.04</v>
      </c>
      <c r="AS22" s="7">
        <v>0.02</v>
      </c>
      <c r="AT22" s="7">
        <v>0.01</v>
      </c>
      <c r="AU22" t="s">
        <v>108</v>
      </c>
      <c r="AV22" s="7">
        <v>0.01</v>
      </c>
      <c r="AW22" t="s">
        <v>108</v>
      </c>
      <c r="AX22" s="7">
        <v>0.01</v>
      </c>
      <c r="AY22" s="7">
        <v>0.03</v>
      </c>
      <c r="AZ22" s="7">
        <v>0.01</v>
      </c>
      <c r="BA22" s="7">
        <v>0.04</v>
      </c>
      <c r="BB22" s="7">
        <v>0.02</v>
      </c>
      <c r="BC22" s="7">
        <v>0.01</v>
      </c>
      <c r="BD22" t="s">
        <v>108</v>
      </c>
      <c r="BE22" s="7">
        <v>0.03</v>
      </c>
      <c r="BF22" s="7">
        <v>0.02</v>
      </c>
      <c r="BG22" s="7">
        <v>0.02</v>
      </c>
      <c r="BH22" t="s">
        <v>108</v>
      </c>
      <c r="BI22" s="7">
        <v>0.01</v>
      </c>
      <c r="BJ22" s="7">
        <v>0.01</v>
      </c>
      <c r="BK22" s="7">
        <v>0.02</v>
      </c>
      <c r="BL22" s="7">
        <v>0.02</v>
      </c>
      <c r="BM22" t="s">
        <v>108</v>
      </c>
      <c r="BN22" s="7">
        <v>0.01</v>
      </c>
      <c r="BO22" s="7">
        <v>0.02</v>
      </c>
      <c r="BP22" s="7">
        <v>7.0000000000000007E-2</v>
      </c>
      <c r="BQ22">
        <v>0</v>
      </c>
      <c r="BR22">
        <v>0</v>
      </c>
      <c r="BS22">
        <v>0</v>
      </c>
      <c r="BT22" t="s">
        <v>108</v>
      </c>
      <c r="BU22" s="7">
        <v>7.0000000000000007E-2</v>
      </c>
      <c r="BV22" s="7">
        <v>0.01</v>
      </c>
      <c r="BW22">
        <v>0</v>
      </c>
      <c r="BX22" s="7">
        <v>0.02</v>
      </c>
      <c r="BY22" s="7">
        <v>0.02</v>
      </c>
      <c r="BZ22" s="7">
        <v>0.02</v>
      </c>
    </row>
    <row r="23" spans="1:78" x14ac:dyDescent="0.25">
      <c r="A23" t="s">
        <v>193</v>
      </c>
      <c r="B23">
        <v>4.6980000000000004</v>
      </c>
      <c r="C23">
        <v>4.6630000000000003</v>
      </c>
      <c r="D23">
        <v>4.7590000000000003</v>
      </c>
      <c r="E23">
        <v>5.1660000000000004</v>
      </c>
      <c r="F23">
        <v>3.45</v>
      </c>
      <c r="G23">
        <v>4.5339999999999998</v>
      </c>
      <c r="H23">
        <v>5.516</v>
      </c>
      <c r="I23">
        <v>4.5129999999999999</v>
      </c>
      <c r="J23">
        <v>4.6580000000000004</v>
      </c>
      <c r="K23">
        <v>4.7750000000000004</v>
      </c>
      <c r="L23">
        <v>4.9589999999999996</v>
      </c>
      <c r="M23">
        <v>5.0650000000000004</v>
      </c>
      <c r="N23">
        <v>4.5419999999999998</v>
      </c>
      <c r="O23">
        <v>4.8680000000000003</v>
      </c>
      <c r="P23">
        <v>4.8540000000000001</v>
      </c>
      <c r="Q23">
        <v>5.29</v>
      </c>
      <c r="R23">
        <v>4.577</v>
      </c>
      <c r="S23">
        <v>4.8250000000000002</v>
      </c>
      <c r="T23">
        <v>3.7389999999999999</v>
      </c>
      <c r="U23">
        <v>4.8579999999999997</v>
      </c>
      <c r="V23">
        <v>4.476</v>
      </c>
      <c r="W23">
        <v>5.1710000000000003</v>
      </c>
      <c r="X23">
        <v>5.8860000000000001</v>
      </c>
      <c r="Y23">
        <v>4.8929999999999998</v>
      </c>
      <c r="Z23">
        <v>4.6959999999999997</v>
      </c>
      <c r="AA23">
        <v>4.6989999999999998</v>
      </c>
      <c r="AB23">
        <v>4.6959999999999997</v>
      </c>
      <c r="AC23">
        <v>4.7560000000000002</v>
      </c>
      <c r="AD23">
        <v>4.7149999999999999</v>
      </c>
      <c r="AE23">
        <v>4.391</v>
      </c>
      <c r="AF23">
        <v>4.9870000000000001</v>
      </c>
      <c r="AG23">
        <v>3.472</v>
      </c>
      <c r="AH23">
        <v>2.9870000000000001</v>
      </c>
      <c r="AI23">
        <v>4.6379999999999999</v>
      </c>
      <c r="AJ23">
        <v>5.56</v>
      </c>
      <c r="AK23">
        <v>4.4589999999999996</v>
      </c>
      <c r="AL23">
        <v>4.3109999999999999</v>
      </c>
      <c r="AM23">
        <v>5.0860000000000003</v>
      </c>
      <c r="AN23">
        <v>4.41</v>
      </c>
      <c r="AO23">
        <v>4.6470000000000002</v>
      </c>
      <c r="AP23">
        <v>4.9210000000000003</v>
      </c>
      <c r="AQ23">
        <v>4.8949999999999996</v>
      </c>
      <c r="AR23">
        <v>4.4160000000000004</v>
      </c>
      <c r="AS23">
        <v>4.7709999999999999</v>
      </c>
      <c r="AT23">
        <v>4.758</v>
      </c>
      <c r="AU23">
        <v>4.7060000000000004</v>
      </c>
      <c r="AV23">
        <v>4.8739999999999997</v>
      </c>
      <c r="AW23">
        <v>4.6790000000000003</v>
      </c>
      <c r="AX23">
        <v>4.7779999999999996</v>
      </c>
      <c r="AY23">
        <v>4.5380000000000003</v>
      </c>
      <c r="AZ23">
        <v>4.51</v>
      </c>
      <c r="BA23">
        <v>5.1340000000000003</v>
      </c>
      <c r="BB23">
        <v>4.4809999999999999</v>
      </c>
      <c r="BC23">
        <v>4.0090000000000003</v>
      </c>
      <c r="BD23">
        <v>8.02</v>
      </c>
      <c r="BE23">
        <v>2.04</v>
      </c>
      <c r="BF23">
        <v>4.7469999999999999</v>
      </c>
      <c r="BG23">
        <v>4.6980000000000004</v>
      </c>
      <c r="BH23">
        <v>0</v>
      </c>
      <c r="BI23">
        <v>3.6880000000000002</v>
      </c>
      <c r="BJ23">
        <v>4.9180000000000001</v>
      </c>
      <c r="BK23">
        <v>5.62</v>
      </c>
      <c r="BL23">
        <v>4.6989999999999998</v>
      </c>
      <c r="BM23">
        <v>3.7749999999999999</v>
      </c>
      <c r="BN23">
        <v>4.21</v>
      </c>
      <c r="BO23">
        <v>5.1719999999999997</v>
      </c>
      <c r="BP23">
        <v>6.4850000000000003</v>
      </c>
      <c r="BQ23">
        <v>4.2889999999999997</v>
      </c>
      <c r="BR23">
        <v>4.1959999999999997</v>
      </c>
      <c r="BS23">
        <v>4.26</v>
      </c>
      <c r="BT23">
        <v>1.9179999999999999</v>
      </c>
      <c r="BU23">
        <v>2.1829999999999998</v>
      </c>
      <c r="BV23">
        <v>4.5430000000000001</v>
      </c>
      <c r="BW23">
        <v>4.2210000000000001</v>
      </c>
      <c r="BX23">
        <v>4.83</v>
      </c>
      <c r="BY23">
        <v>4.7949999999999999</v>
      </c>
      <c r="BZ23">
        <v>4.8460000000000001</v>
      </c>
    </row>
    <row r="24" spans="1:78" x14ac:dyDescent="0.25">
      <c r="A24" t="s">
        <v>194</v>
      </c>
      <c r="B24">
        <v>2.665</v>
      </c>
      <c r="C24">
        <v>2.641</v>
      </c>
      <c r="D24">
        <v>2.5670000000000002</v>
      </c>
      <c r="E24">
        <v>3.101</v>
      </c>
      <c r="F24">
        <v>1.9830000000000001</v>
      </c>
      <c r="G24">
        <v>2.5259999999999998</v>
      </c>
      <c r="H24">
        <v>2.915</v>
      </c>
      <c r="I24">
        <v>2.5110000000000001</v>
      </c>
      <c r="J24">
        <v>2.6269999999999998</v>
      </c>
      <c r="K24">
        <v>2.7839999999999998</v>
      </c>
      <c r="L24">
        <v>2.8050000000000002</v>
      </c>
      <c r="M24">
        <v>2.7679999999999998</v>
      </c>
      <c r="N24">
        <v>2.577</v>
      </c>
      <c r="O24">
        <v>2.8580000000000001</v>
      </c>
      <c r="P24">
        <v>3.004</v>
      </c>
      <c r="Q24">
        <v>2.8580000000000001</v>
      </c>
      <c r="R24">
        <v>2.6080000000000001</v>
      </c>
      <c r="S24">
        <v>2.6749999999999998</v>
      </c>
      <c r="T24">
        <v>2.1840000000000002</v>
      </c>
      <c r="U24">
        <v>2.7679999999999998</v>
      </c>
      <c r="V24">
        <v>2.5409999999999999</v>
      </c>
      <c r="W24">
        <v>2.907</v>
      </c>
      <c r="X24">
        <v>2.9609999999999999</v>
      </c>
      <c r="Y24">
        <v>2.6440000000000001</v>
      </c>
      <c r="Z24">
        <v>2.6659999999999999</v>
      </c>
      <c r="AA24">
        <v>2.6659999999999999</v>
      </c>
      <c r="AB24">
        <v>2.6659999999999999</v>
      </c>
      <c r="AC24">
        <v>2.597</v>
      </c>
      <c r="AD24">
        <v>2.6880000000000002</v>
      </c>
      <c r="AE24">
        <v>2.5070000000000001</v>
      </c>
      <c r="AF24">
        <v>2.7240000000000002</v>
      </c>
      <c r="AG24">
        <v>1.974</v>
      </c>
      <c r="AH24">
        <v>2.0139999999999998</v>
      </c>
      <c r="AI24">
        <v>2.629</v>
      </c>
      <c r="AJ24">
        <v>2.9140000000000001</v>
      </c>
      <c r="AK24">
        <v>2.5659999999999998</v>
      </c>
      <c r="AL24">
        <v>2.56</v>
      </c>
      <c r="AM24">
        <v>2.722</v>
      </c>
      <c r="AN24">
        <v>2.59</v>
      </c>
      <c r="AO24">
        <v>2.629</v>
      </c>
      <c r="AP24">
        <v>2.5990000000000002</v>
      </c>
      <c r="AQ24">
        <v>2.72</v>
      </c>
      <c r="AR24">
        <v>2.54</v>
      </c>
      <c r="AS24">
        <v>2.758</v>
      </c>
      <c r="AT24">
        <v>2.698</v>
      </c>
      <c r="AU24">
        <v>2.8879999999999999</v>
      </c>
      <c r="AV24">
        <v>2.7429999999999999</v>
      </c>
      <c r="AW24">
        <v>2.5609999999999999</v>
      </c>
      <c r="AX24">
        <v>2.5779999999999998</v>
      </c>
      <c r="AY24">
        <v>2.484</v>
      </c>
      <c r="AZ24">
        <v>2.6960000000000002</v>
      </c>
      <c r="BA24">
        <v>3.089</v>
      </c>
      <c r="BB24">
        <v>2.4319999999999999</v>
      </c>
      <c r="BC24">
        <v>2.331</v>
      </c>
      <c r="BD24">
        <v>3.8969999999999998</v>
      </c>
      <c r="BE24">
        <v>1.294</v>
      </c>
      <c r="BF24">
        <v>2.6589999999999998</v>
      </c>
      <c r="BG24">
        <v>2.665</v>
      </c>
      <c r="BH24">
        <v>0</v>
      </c>
      <c r="BI24">
        <v>2.0619999999999998</v>
      </c>
      <c r="BJ24">
        <v>2.758</v>
      </c>
      <c r="BK24">
        <v>2.786</v>
      </c>
      <c r="BL24">
        <v>2.7930000000000001</v>
      </c>
      <c r="BM24">
        <v>2.2290000000000001</v>
      </c>
      <c r="BN24">
        <v>2.3769999999999998</v>
      </c>
      <c r="BO24">
        <v>2.8239999999999998</v>
      </c>
      <c r="BP24">
        <v>2.6160000000000001</v>
      </c>
      <c r="BQ24">
        <v>2.4860000000000002</v>
      </c>
      <c r="BR24">
        <v>2.4809999999999999</v>
      </c>
      <c r="BS24">
        <v>2.5139999999999998</v>
      </c>
      <c r="BT24">
        <v>1.0960000000000001</v>
      </c>
      <c r="BU24">
        <v>1.516</v>
      </c>
      <c r="BV24">
        <v>2.6139999999999999</v>
      </c>
      <c r="BW24">
        <v>2.4500000000000002</v>
      </c>
      <c r="BX24">
        <v>2.73</v>
      </c>
      <c r="BY24">
        <v>2.722</v>
      </c>
      <c r="BZ24">
        <v>2.746</v>
      </c>
    </row>
    <row r="25" spans="1:78" x14ac:dyDescent="0.25">
      <c r="A25" t="s">
        <v>195</v>
      </c>
      <c r="B25">
        <v>4.0000000000000001E-3</v>
      </c>
      <c r="C25">
        <v>4.0000000000000001E-3</v>
      </c>
      <c r="D25">
        <v>4.8000000000000001E-2</v>
      </c>
      <c r="E25">
        <v>0.08</v>
      </c>
      <c r="F25">
        <v>1.7000000000000001E-2</v>
      </c>
      <c r="G25">
        <v>6.0000000000000001E-3</v>
      </c>
      <c r="H25">
        <v>1.2E-2</v>
      </c>
      <c r="I25">
        <v>1.4E-2</v>
      </c>
      <c r="J25">
        <v>1.2E-2</v>
      </c>
      <c r="K25">
        <v>0.02</v>
      </c>
      <c r="L25">
        <v>1.2999999999999999E-2</v>
      </c>
      <c r="M25">
        <v>1.2999999999999999E-2</v>
      </c>
      <c r="N25">
        <v>6.0000000000000001E-3</v>
      </c>
      <c r="O25">
        <v>4.5999999999999999E-2</v>
      </c>
      <c r="P25">
        <v>0.158</v>
      </c>
      <c r="Q25">
        <v>0.02</v>
      </c>
      <c r="R25">
        <v>4.0000000000000001E-3</v>
      </c>
      <c r="S25">
        <v>5.0000000000000001E-3</v>
      </c>
      <c r="T25">
        <v>1.7999999999999999E-2</v>
      </c>
      <c r="U25">
        <v>2.3E-2</v>
      </c>
      <c r="V25">
        <v>4.0000000000000001E-3</v>
      </c>
      <c r="W25">
        <v>3.6999999999999998E-2</v>
      </c>
      <c r="X25">
        <v>0.03</v>
      </c>
      <c r="Y25">
        <v>0.26900000000000002</v>
      </c>
      <c r="Z25">
        <v>4.0000000000000001E-3</v>
      </c>
      <c r="AA25">
        <v>4.0000000000000001E-3</v>
      </c>
      <c r="AB25">
        <v>4.0000000000000001E-3</v>
      </c>
      <c r="AC25">
        <v>3.5000000000000003E-2</v>
      </c>
      <c r="AD25">
        <v>4.0000000000000001E-3</v>
      </c>
      <c r="AE25">
        <v>5.7000000000000002E-2</v>
      </c>
      <c r="AF25">
        <v>5.0000000000000001E-3</v>
      </c>
      <c r="AG25">
        <v>1.2E-2</v>
      </c>
      <c r="AH25">
        <v>0.36899999999999999</v>
      </c>
      <c r="AI25">
        <v>4.0000000000000001E-3</v>
      </c>
      <c r="AJ25">
        <v>6.2E-2</v>
      </c>
      <c r="AK25">
        <v>2.4E-2</v>
      </c>
      <c r="AL25">
        <v>8.0000000000000002E-3</v>
      </c>
      <c r="AM25">
        <v>8.0000000000000002E-3</v>
      </c>
      <c r="AN25">
        <v>0.39500000000000002</v>
      </c>
      <c r="AO25">
        <v>3.5999999999999997E-2</v>
      </c>
      <c r="AP25">
        <v>3.5999999999999997E-2</v>
      </c>
      <c r="AQ25">
        <v>3.4000000000000002E-2</v>
      </c>
      <c r="AR25">
        <v>6.3E-2</v>
      </c>
      <c r="AS25">
        <v>6.0999999999999999E-2</v>
      </c>
      <c r="AT25">
        <v>3.4000000000000002E-2</v>
      </c>
      <c r="AU25">
        <v>5.8000000000000003E-2</v>
      </c>
      <c r="AV25">
        <v>4.9000000000000002E-2</v>
      </c>
      <c r="AW25">
        <v>0.27300000000000002</v>
      </c>
      <c r="AX25">
        <v>5.8999999999999997E-2</v>
      </c>
      <c r="AY25">
        <v>2.8000000000000001E-2</v>
      </c>
      <c r="AZ25">
        <v>0.05</v>
      </c>
      <c r="BA25">
        <v>8.8999999999999996E-2</v>
      </c>
      <c r="BB25">
        <v>4.3999999999999997E-2</v>
      </c>
      <c r="BC25">
        <v>4.9000000000000002E-2</v>
      </c>
      <c r="BD25">
        <v>7.593</v>
      </c>
      <c r="BE25">
        <v>4.2999999999999997E-2</v>
      </c>
      <c r="BF25">
        <v>4.0000000000000001E-3</v>
      </c>
      <c r="BG25">
        <v>4.0000000000000001E-3</v>
      </c>
      <c r="BH25">
        <v>0</v>
      </c>
      <c r="BI25">
        <v>7.0000000000000001E-3</v>
      </c>
      <c r="BJ25">
        <v>1.2999999999999999E-2</v>
      </c>
      <c r="BK25">
        <v>1.4E-2</v>
      </c>
      <c r="BL25">
        <v>6.7000000000000004E-2</v>
      </c>
      <c r="BM25">
        <v>1.4999999999999999E-2</v>
      </c>
      <c r="BN25">
        <v>8.0000000000000002E-3</v>
      </c>
      <c r="BO25">
        <v>1.0999999999999999E-2</v>
      </c>
      <c r="BP25">
        <v>3.4000000000000002E-2</v>
      </c>
      <c r="BQ25">
        <v>1.4E-2</v>
      </c>
      <c r="BR25">
        <v>1.0999999999999999E-2</v>
      </c>
      <c r="BS25">
        <v>1.0999999999999999E-2</v>
      </c>
      <c r="BT25">
        <v>5.1999999999999998E-2</v>
      </c>
      <c r="BU25">
        <v>0.14399999999999999</v>
      </c>
      <c r="BV25">
        <v>4.5999999999999999E-2</v>
      </c>
      <c r="BW25">
        <v>1.7999999999999999E-2</v>
      </c>
      <c r="BX25">
        <v>6.0000000000000001E-3</v>
      </c>
      <c r="BY25">
        <v>6.0000000000000001E-3</v>
      </c>
      <c r="BZ25">
        <v>6.0000000000000001E-3</v>
      </c>
    </row>
  </sheetData>
  <pageMargins left="0.7" right="0.7" top="0.75" bottom="0.75" header="0.3" footer="0.3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272</v>
      </c>
    </row>
    <row r="2" spans="1:78" x14ac:dyDescent="0.25">
      <c r="A2" t="s">
        <v>274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3121</v>
      </c>
      <c r="C8">
        <v>2705</v>
      </c>
      <c r="D8">
        <v>217</v>
      </c>
      <c r="E8">
        <v>199</v>
      </c>
      <c r="F8">
        <v>478</v>
      </c>
      <c r="G8">
        <v>1543</v>
      </c>
      <c r="H8">
        <v>1100</v>
      </c>
      <c r="I8">
        <v>741</v>
      </c>
      <c r="J8">
        <v>847</v>
      </c>
      <c r="K8">
        <v>596</v>
      </c>
      <c r="L8">
        <v>937</v>
      </c>
      <c r="M8">
        <v>940</v>
      </c>
      <c r="N8">
        <v>1799</v>
      </c>
      <c r="O8">
        <v>291</v>
      </c>
      <c r="P8">
        <v>91</v>
      </c>
      <c r="Q8">
        <v>625</v>
      </c>
      <c r="R8">
        <v>2496</v>
      </c>
      <c r="S8">
        <v>2082</v>
      </c>
      <c r="T8">
        <v>487</v>
      </c>
      <c r="U8">
        <v>513</v>
      </c>
      <c r="V8">
        <v>2308</v>
      </c>
      <c r="W8">
        <v>350</v>
      </c>
      <c r="X8">
        <v>435</v>
      </c>
      <c r="Y8">
        <v>296</v>
      </c>
      <c r="Z8">
        <v>2825</v>
      </c>
      <c r="AA8">
        <v>3118</v>
      </c>
      <c r="AB8">
        <v>2822</v>
      </c>
      <c r="AC8">
        <v>379</v>
      </c>
      <c r="AD8">
        <v>2530</v>
      </c>
      <c r="AE8">
        <v>194</v>
      </c>
      <c r="AF8">
        <v>2244</v>
      </c>
      <c r="AG8">
        <v>727</v>
      </c>
      <c r="AH8">
        <v>26</v>
      </c>
      <c r="AI8">
        <v>2421</v>
      </c>
      <c r="AJ8">
        <v>190</v>
      </c>
      <c r="AK8">
        <v>460</v>
      </c>
      <c r="AL8">
        <v>1444</v>
      </c>
      <c r="AM8">
        <v>1325</v>
      </c>
      <c r="AN8">
        <v>24</v>
      </c>
      <c r="AO8">
        <v>322</v>
      </c>
      <c r="AP8">
        <v>299</v>
      </c>
      <c r="AQ8">
        <v>342</v>
      </c>
      <c r="AR8">
        <v>136</v>
      </c>
      <c r="AS8">
        <v>187</v>
      </c>
      <c r="AT8">
        <v>334</v>
      </c>
      <c r="AU8">
        <v>213</v>
      </c>
      <c r="AV8">
        <v>234</v>
      </c>
      <c r="AW8">
        <v>39</v>
      </c>
      <c r="AX8">
        <v>178</v>
      </c>
      <c r="AY8">
        <v>344</v>
      </c>
      <c r="AZ8">
        <v>212</v>
      </c>
      <c r="BA8">
        <v>168</v>
      </c>
      <c r="BB8">
        <v>228</v>
      </c>
      <c r="BC8">
        <v>199</v>
      </c>
      <c r="BD8">
        <v>8</v>
      </c>
      <c r="BE8">
        <v>836</v>
      </c>
      <c r="BF8">
        <v>2285</v>
      </c>
      <c r="BG8">
        <v>3121</v>
      </c>
      <c r="BH8">
        <v>0</v>
      </c>
      <c r="BI8">
        <v>1139</v>
      </c>
      <c r="BJ8">
        <v>830</v>
      </c>
      <c r="BK8">
        <v>798</v>
      </c>
      <c r="BL8">
        <v>194</v>
      </c>
      <c r="BM8">
        <v>680</v>
      </c>
      <c r="BN8">
        <v>1201</v>
      </c>
      <c r="BO8">
        <v>981</v>
      </c>
      <c r="BP8">
        <v>259</v>
      </c>
      <c r="BQ8">
        <v>719</v>
      </c>
      <c r="BR8">
        <v>1102</v>
      </c>
      <c r="BS8">
        <v>1045</v>
      </c>
      <c r="BT8">
        <v>438</v>
      </c>
      <c r="BU8">
        <v>481</v>
      </c>
      <c r="BV8">
        <v>214</v>
      </c>
      <c r="BW8">
        <v>536</v>
      </c>
      <c r="BX8">
        <v>2113</v>
      </c>
      <c r="BY8">
        <v>2141</v>
      </c>
      <c r="BZ8">
        <v>1869</v>
      </c>
    </row>
    <row r="9" spans="1:78" x14ac:dyDescent="0.25">
      <c r="A9" t="s">
        <v>103</v>
      </c>
      <c r="B9">
        <v>3222</v>
      </c>
      <c r="C9">
        <v>2787</v>
      </c>
      <c r="D9">
        <v>244</v>
      </c>
      <c r="E9">
        <v>191</v>
      </c>
      <c r="F9">
        <v>477</v>
      </c>
      <c r="G9">
        <v>1830</v>
      </c>
      <c r="H9">
        <v>915</v>
      </c>
      <c r="I9">
        <v>914</v>
      </c>
      <c r="J9">
        <v>1045</v>
      </c>
      <c r="K9">
        <v>636</v>
      </c>
      <c r="L9">
        <v>627</v>
      </c>
      <c r="M9">
        <v>752</v>
      </c>
      <c r="N9">
        <v>2100</v>
      </c>
      <c r="O9">
        <v>288</v>
      </c>
      <c r="P9">
        <v>82</v>
      </c>
      <c r="Q9">
        <v>521</v>
      </c>
      <c r="R9">
        <v>2701</v>
      </c>
      <c r="S9">
        <v>2264</v>
      </c>
      <c r="T9">
        <v>503</v>
      </c>
      <c r="U9">
        <v>419</v>
      </c>
      <c r="V9">
        <v>2561</v>
      </c>
      <c r="W9">
        <v>308</v>
      </c>
      <c r="X9">
        <v>329</v>
      </c>
      <c r="Y9">
        <v>289</v>
      </c>
      <c r="Z9">
        <v>2933</v>
      </c>
      <c r="AA9">
        <v>3220</v>
      </c>
      <c r="AB9">
        <v>2930</v>
      </c>
      <c r="AC9">
        <v>407</v>
      </c>
      <c r="AD9">
        <v>2602</v>
      </c>
      <c r="AE9">
        <v>195</v>
      </c>
      <c r="AF9">
        <v>2292</v>
      </c>
      <c r="AG9">
        <v>779</v>
      </c>
      <c r="AH9">
        <v>26</v>
      </c>
      <c r="AI9">
        <v>2594</v>
      </c>
      <c r="AJ9">
        <v>173</v>
      </c>
      <c r="AK9">
        <v>413</v>
      </c>
      <c r="AL9">
        <v>1532</v>
      </c>
      <c r="AM9">
        <v>1354</v>
      </c>
      <c r="AN9">
        <v>24</v>
      </c>
      <c r="AO9">
        <v>307</v>
      </c>
      <c r="AP9">
        <v>322</v>
      </c>
      <c r="AQ9">
        <v>362</v>
      </c>
      <c r="AR9">
        <v>159</v>
      </c>
      <c r="AS9">
        <v>180</v>
      </c>
      <c r="AT9">
        <v>347</v>
      </c>
      <c r="AU9">
        <v>218</v>
      </c>
      <c r="AV9">
        <v>230</v>
      </c>
      <c r="AW9">
        <v>47</v>
      </c>
      <c r="AX9">
        <v>197</v>
      </c>
      <c r="AY9">
        <v>339</v>
      </c>
      <c r="AZ9">
        <v>219</v>
      </c>
      <c r="BA9">
        <v>168</v>
      </c>
      <c r="BB9">
        <v>226</v>
      </c>
      <c r="BC9">
        <v>199</v>
      </c>
      <c r="BD9">
        <v>10</v>
      </c>
      <c r="BE9">
        <v>874</v>
      </c>
      <c r="BF9">
        <v>2349</v>
      </c>
      <c r="BG9">
        <v>3222</v>
      </c>
      <c r="BH9">
        <v>0</v>
      </c>
      <c r="BI9">
        <v>1274</v>
      </c>
      <c r="BJ9">
        <v>845</v>
      </c>
      <c r="BK9">
        <v>753</v>
      </c>
      <c r="BL9">
        <v>195</v>
      </c>
      <c r="BM9">
        <v>746</v>
      </c>
      <c r="BN9">
        <v>1243</v>
      </c>
      <c r="BO9">
        <v>994</v>
      </c>
      <c r="BP9">
        <v>240</v>
      </c>
      <c r="BQ9">
        <v>772</v>
      </c>
      <c r="BR9">
        <v>1188</v>
      </c>
      <c r="BS9">
        <v>1136</v>
      </c>
      <c r="BT9">
        <v>438</v>
      </c>
      <c r="BU9">
        <v>523</v>
      </c>
      <c r="BV9">
        <v>215</v>
      </c>
      <c r="BW9">
        <v>589</v>
      </c>
      <c r="BX9">
        <v>2140</v>
      </c>
      <c r="BY9">
        <v>2175</v>
      </c>
      <c r="BZ9">
        <v>1875</v>
      </c>
    </row>
    <row r="10" spans="1:78" x14ac:dyDescent="0.25">
      <c r="A10" t="s">
        <v>104</v>
      </c>
    </row>
    <row r="11" spans="1:78" x14ac:dyDescent="0.25">
      <c r="A11" t="s">
        <v>261</v>
      </c>
      <c r="B11">
        <v>1489</v>
      </c>
      <c r="C11">
        <v>1264</v>
      </c>
      <c r="D11">
        <v>108</v>
      </c>
      <c r="E11">
        <v>117</v>
      </c>
      <c r="F11">
        <v>291</v>
      </c>
      <c r="G11">
        <v>753</v>
      </c>
      <c r="H11">
        <v>446</v>
      </c>
      <c r="I11">
        <v>340</v>
      </c>
      <c r="J11">
        <v>473</v>
      </c>
      <c r="K11">
        <v>317</v>
      </c>
      <c r="L11">
        <v>359</v>
      </c>
      <c r="M11">
        <v>412</v>
      </c>
      <c r="N11">
        <v>878</v>
      </c>
      <c r="O11">
        <v>154</v>
      </c>
      <c r="P11">
        <v>45</v>
      </c>
      <c r="Q11">
        <v>250</v>
      </c>
      <c r="R11">
        <v>1239</v>
      </c>
      <c r="S11">
        <v>922</v>
      </c>
      <c r="T11">
        <v>299</v>
      </c>
      <c r="U11">
        <v>250</v>
      </c>
      <c r="V11">
        <v>1116</v>
      </c>
      <c r="W11">
        <v>163</v>
      </c>
      <c r="X11">
        <v>198</v>
      </c>
      <c r="Y11">
        <v>154</v>
      </c>
      <c r="Z11">
        <v>1335</v>
      </c>
      <c r="AA11">
        <v>1487</v>
      </c>
      <c r="AB11">
        <v>1333</v>
      </c>
      <c r="AC11">
        <v>185</v>
      </c>
      <c r="AD11">
        <v>1200</v>
      </c>
      <c r="AE11">
        <v>91</v>
      </c>
      <c r="AF11">
        <v>1122</v>
      </c>
      <c r="AG11">
        <v>304</v>
      </c>
      <c r="AH11">
        <v>13</v>
      </c>
      <c r="AI11">
        <v>1109</v>
      </c>
      <c r="AJ11">
        <v>98</v>
      </c>
      <c r="AK11">
        <v>260</v>
      </c>
      <c r="AL11">
        <v>618</v>
      </c>
      <c r="AM11">
        <v>693</v>
      </c>
      <c r="AN11">
        <v>16</v>
      </c>
      <c r="AO11">
        <v>158</v>
      </c>
      <c r="AP11">
        <v>146</v>
      </c>
      <c r="AQ11">
        <v>153</v>
      </c>
      <c r="AR11">
        <v>81</v>
      </c>
      <c r="AS11">
        <v>100</v>
      </c>
      <c r="AT11">
        <v>144</v>
      </c>
      <c r="AU11">
        <v>121</v>
      </c>
      <c r="AV11">
        <v>114</v>
      </c>
      <c r="AW11">
        <v>22</v>
      </c>
      <c r="AX11">
        <v>86</v>
      </c>
      <c r="AY11">
        <v>132</v>
      </c>
      <c r="AZ11">
        <v>101</v>
      </c>
      <c r="BA11">
        <v>97</v>
      </c>
      <c r="BB11">
        <v>99</v>
      </c>
      <c r="BC11">
        <v>86</v>
      </c>
      <c r="BD11">
        <v>7</v>
      </c>
      <c r="BE11">
        <v>379</v>
      </c>
      <c r="BF11">
        <v>1110</v>
      </c>
      <c r="BG11">
        <v>1489</v>
      </c>
      <c r="BH11">
        <v>0</v>
      </c>
      <c r="BI11">
        <v>455</v>
      </c>
      <c r="BJ11">
        <v>423</v>
      </c>
      <c r="BK11">
        <v>435</v>
      </c>
      <c r="BL11">
        <v>93</v>
      </c>
      <c r="BM11">
        <v>207</v>
      </c>
      <c r="BN11">
        <v>567</v>
      </c>
      <c r="BO11">
        <v>571</v>
      </c>
      <c r="BP11">
        <v>144</v>
      </c>
      <c r="BQ11">
        <v>243</v>
      </c>
      <c r="BR11">
        <v>412</v>
      </c>
      <c r="BS11">
        <v>392</v>
      </c>
      <c r="BT11">
        <v>247</v>
      </c>
      <c r="BU11">
        <v>182</v>
      </c>
      <c r="BV11">
        <v>80</v>
      </c>
      <c r="BW11">
        <v>180</v>
      </c>
      <c r="BX11">
        <v>1048</v>
      </c>
      <c r="BY11">
        <v>1044</v>
      </c>
      <c r="BZ11">
        <v>946</v>
      </c>
    </row>
    <row r="12" spans="1:78" x14ac:dyDescent="0.25">
      <c r="B12" s="7">
        <v>0.46</v>
      </c>
      <c r="C12" s="7">
        <v>0.45</v>
      </c>
      <c r="D12" s="7">
        <v>0.44</v>
      </c>
      <c r="E12" s="7">
        <v>0.61</v>
      </c>
      <c r="F12" s="7">
        <v>0.61</v>
      </c>
      <c r="G12" s="7">
        <v>0.41</v>
      </c>
      <c r="H12" s="7">
        <v>0.49</v>
      </c>
      <c r="I12" s="7">
        <v>0.37</v>
      </c>
      <c r="J12" s="7">
        <v>0.45</v>
      </c>
      <c r="K12" s="7">
        <v>0.5</v>
      </c>
      <c r="L12" s="7">
        <v>0.56999999999999995</v>
      </c>
      <c r="M12" s="7">
        <v>0.55000000000000004</v>
      </c>
      <c r="N12" s="7">
        <v>0.42</v>
      </c>
      <c r="O12" s="7">
        <v>0.53</v>
      </c>
      <c r="P12" s="7">
        <v>0.54</v>
      </c>
      <c r="Q12" s="7">
        <v>0.48</v>
      </c>
      <c r="R12" s="7">
        <v>0.46</v>
      </c>
      <c r="S12" s="7">
        <v>0.41</v>
      </c>
      <c r="T12" s="7">
        <v>0.6</v>
      </c>
      <c r="U12" s="7">
        <v>0.6</v>
      </c>
      <c r="V12" s="7">
        <v>0.44</v>
      </c>
      <c r="W12" s="7">
        <v>0.53</v>
      </c>
      <c r="X12" s="7">
        <v>0.6</v>
      </c>
      <c r="Y12" s="7">
        <v>0.53</v>
      </c>
      <c r="Z12" s="7">
        <v>0.46</v>
      </c>
      <c r="AA12" s="7">
        <v>0.46</v>
      </c>
      <c r="AB12" s="7">
        <v>0.45</v>
      </c>
      <c r="AC12" s="7">
        <v>0.46</v>
      </c>
      <c r="AD12" s="7">
        <v>0.46</v>
      </c>
      <c r="AE12" s="7">
        <v>0.47</v>
      </c>
      <c r="AF12" s="7">
        <v>0.49</v>
      </c>
      <c r="AG12" s="7">
        <v>0.39</v>
      </c>
      <c r="AH12" s="7">
        <v>0.51</v>
      </c>
      <c r="AI12" s="7">
        <v>0.43</v>
      </c>
      <c r="AJ12" s="7">
        <v>0.56999999999999995</v>
      </c>
      <c r="AK12" s="7">
        <v>0.63</v>
      </c>
      <c r="AL12" s="7">
        <v>0.4</v>
      </c>
      <c r="AM12" s="7">
        <v>0.51</v>
      </c>
      <c r="AN12" s="7">
        <v>0.67</v>
      </c>
      <c r="AO12" s="7">
        <v>0.51</v>
      </c>
      <c r="AP12" s="7">
        <v>0.45</v>
      </c>
      <c r="AQ12" s="7">
        <v>0.42</v>
      </c>
      <c r="AR12" s="7">
        <v>0.51</v>
      </c>
      <c r="AS12" s="7">
        <v>0.56000000000000005</v>
      </c>
      <c r="AT12" s="7">
        <v>0.41</v>
      </c>
      <c r="AU12" s="7">
        <v>0.56000000000000005</v>
      </c>
      <c r="AV12" s="7">
        <v>0.5</v>
      </c>
      <c r="AW12" s="7">
        <v>0.46</v>
      </c>
      <c r="AX12" s="7">
        <v>0.44</v>
      </c>
      <c r="AY12" s="7">
        <v>0.39</v>
      </c>
      <c r="AZ12" s="7">
        <v>0.46</v>
      </c>
      <c r="BA12" s="7">
        <v>0.57999999999999996</v>
      </c>
      <c r="BB12" s="7">
        <v>0.44</v>
      </c>
      <c r="BC12" s="7">
        <v>0.43</v>
      </c>
      <c r="BD12" s="7">
        <v>0.69</v>
      </c>
      <c r="BE12" s="7">
        <v>0.43</v>
      </c>
      <c r="BF12" s="7">
        <v>0.47</v>
      </c>
      <c r="BG12" s="7">
        <v>0.46</v>
      </c>
      <c r="BH12" t="s">
        <v>108</v>
      </c>
      <c r="BI12" s="7">
        <v>0.36</v>
      </c>
      <c r="BJ12" s="7">
        <v>0.5</v>
      </c>
      <c r="BK12" s="7">
        <v>0.57999999999999996</v>
      </c>
      <c r="BL12" s="7">
        <v>0.48</v>
      </c>
      <c r="BM12" s="7">
        <v>0.28000000000000003</v>
      </c>
      <c r="BN12" s="7">
        <v>0.46</v>
      </c>
      <c r="BO12" s="7">
        <v>0.56999999999999995</v>
      </c>
      <c r="BP12" s="7">
        <v>0.6</v>
      </c>
      <c r="BQ12" s="7">
        <v>0.32</v>
      </c>
      <c r="BR12" s="7">
        <v>0.35</v>
      </c>
      <c r="BS12" s="7">
        <v>0.35</v>
      </c>
      <c r="BT12" s="7">
        <v>0.56999999999999995</v>
      </c>
      <c r="BU12" s="7">
        <v>0.35</v>
      </c>
      <c r="BV12" s="7">
        <v>0.37</v>
      </c>
      <c r="BW12" s="7">
        <v>0.3</v>
      </c>
      <c r="BX12" s="7">
        <v>0.49</v>
      </c>
      <c r="BY12" s="7">
        <v>0.48</v>
      </c>
      <c r="BZ12" s="7">
        <v>0.5</v>
      </c>
    </row>
    <row r="13" spans="1:78" x14ac:dyDescent="0.25">
      <c r="A13" t="s">
        <v>262</v>
      </c>
      <c r="B13">
        <v>709</v>
      </c>
      <c r="C13">
        <v>627</v>
      </c>
      <c r="D13">
        <v>56</v>
      </c>
      <c r="E13">
        <v>25</v>
      </c>
      <c r="F13">
        <v>85</v>
      </c>
      <c r="G13">
        <v>413</v>
      </c>
      <c r="H13">
        <v>211</v>
      </c>
      <c r="I13">
        <v>209</v>
      </c>
      <c r="J13">
        <v>212</v>
      </c>
      <c r="K13">
        <v>159</v>
      </c>
      <c r="L13">
        <v>128</v>
      </c>
      <c r="M13">
        <v>157</v>
      </c>
      <c r="N13">
        <v>480</v>
      </c>
      <c r="O13">
        <v>54</v>
      </c>
      <c r="P13">
        <v>17</v>
      </c>
      <c r="Q13">
        <v>117</v>
      </c>
      <c r="R13">
        <v>592</v>
      </c>
      <c r="S13">
        <v>535</v>
      </c>
      <c r="T13">
        <v>85</v>
      </c>
      <c r="U13">
        <v>82</v>
      </c>
      <c r="V13">
        <v>570</v>
      </c>
      <c r="W13">
        <v>72</v>
      </c>
      <c r="X13">
        <v>62</v>
      </c>
      <c r="Y13">
        <v>50</v>
      </c>
      <c r="Z13">
        <v>659</v>
      </c>
      <c r="AA13">
        <v>709</v>
      </c>
      <c r="AB13">
        <v>659</v>
      </c>
      <c r="AC13">
        <v>83</v>
      </c>
      <c r="AD13">
        <v>585</v>
      </c>
      <c r="AE13">
        <v>39</v>
      </c>
      <c r="AF13">
        <v>515</v>
      </c>
      <c r="AG13">
        <v>154</v>
      </c>
      <c r="AH13">
        <v>7</v>
      </c>
      <c r="AI13">
        <v>586</v>
      </c>
      <c r="AJ13">
        <v>41</v>
      </c>
      <c r="AK13">
        <v>70</v>
      </c>
      <c r="AL13">
        <v>328</v>
      </c>
      <c r="AM13">
        <v>309</v>
      </c>
      <c r="AN13">
        <v>5</v>
      </c>
      <c r="AO13">
        <v>67</v>
      </c>
      <c r="AP13">
        <v>78</v>
      </c>
      <c r="AQ13">
        <v>91</v>
      </c>
      <c r="AR13">
        <v>44</v>
      </c>
      <c r="AS13">
        <v>26</v>
      </c>
      <c r="AT13">
        <v>84</v>
      </c>
      <c r="AU13">
        <v>45</v>
      </c>
      <c r="AV13">
        <v>57</v>
      </c>
      <c r="AW13">
        <v>11</v>
      </c>
      <c r="AX13">
        <v>45</v>
      </c>
      <c r="AY13">
        <v>76</v>
      </c>
      <c r="AZ13">
        <v>33</v>
      </c>
      <c r="BA13">
        <v>22</v>
      </c>
      <c r="BB13">
        <v>53</v>
      </c>
      <c r="BC13">
        <v>42</v>
      </c>
      <c r="BD13">
        <v>1</v>
      </c>
      <c r="BE13">
        <v>166</v>
      </c>
      <c r="BF13">
        <v>543</v>
      </c>
      <c r="BG13">
        <v>709</v>
      </c>
      <c r="BH13">
        <v>0</v>
      </c>
      <c r="BI13">
        <v>271</v>
      </c>
      <c r="BJ13">
        <v>207</v>
      </c>
      <c r="BK13">
        <v>160</v>
      </c>
      <c r="BL13">
        <v>49</v>
      </c>
      <c r="BM13">
        <v>176</v>
      </c>
      <c r="BN13">
        <v>279</v>
      </c>
      <c r="BO13">
        <v>207</v>
      </c>
      <c r="BP13">
        <v>47</v>
      </c>
      <c r="BQ13">
        <v>197</v>
      </c>
      <c r="BR13">
        <v>291</v>
      </c>
      <c r="BS13">
        <v>288</v>
      </c>
      <c r="BT13">
        <v>68</v>
      </c>
      <c r="BU13">
        <v>105</v>
      </c>
      <c r="BV13">
        <v>52</v>
      </c>
      <c r="BW13">
        <v>158</v>
      </c>
      <c r="BX13">
        <v>447</v>
      </c>
      <c r="BY13">
        <v>460</v>
      </c>
      <c r="BZ13">
        <v>393</v>
      </c>
    </row>
    <row r="14" spans="1:78" x14ac:dyDescent="0.25">
      <c r="B14" s="7">
        <v>0.22</v>
      </c>
      <c r="C14" s="7">
        <v>0.23</v>
      </c>
      <c r="D14" s="7">
        <v>0.23</v>
      </c>
      <c r="E14" s="7">
        <v>0.13</v>
      </c>
      <c r="F14" s="7">
        <v>0.18</v>
      </c>
      <c r="G14" s="7">
        <v>0.23</v>
      </c>
      <c r="H14" s="7">
        <v>0.23</v>
      </c>
      <c r="I14" s="7">
        <v>0.23</v>
      </c>
      <c r="J14" s="7">
        <v>0.2</v>
      </c>
      <c r="K14" s="7">
        <v>0.25</v>
      </c>
      <c r="L14" s="7">
        <v>0.2</v>
      </c>
      <c r="M14" s="7">
        <v>0.21</v>
      </c>
      <c r="N14" s="7">
        <v>0.23</v>
      </c>
      <c r="O14" s="7">
        <v>0.19</v>
      </c>
      <c r="P14" s="7">
        <v>0.21</v>
      </c>
      <c r="Q14" s="7">
        <v>0.22</v>
      </c>
      <c r="R14" s="7">
        <v>0.22</v>
      </c>
      <c r="S14" s="7">
        <v>0.24</v>
      </c>
      <c r="T14" s="7">
        <v>0.17</v>
      </c>
      <c r="U14" s="7">
        <v>0.19</v>
      </c>
      <c r="V14" s="7">
        <v>0.22</v>
      </c>
      <c r="W14" s="7">
        <v>0.23</v>
      </c>
      <c r="X14" s="7">
        <v>0.19</v>
      </c>
      <c r="Y14" s="7">
        <v>0.17</v>
      </c>
      <c r="Z14" s="7">
        <v>0.22</v>
      </c>
      <c r="AA14" s="7">
        <v>0.22</v>
      </c>
      <c r="AB14" s="7">
        <v>0.22</v>
      </c>
      <c r="AC14" s="7">
        <v>0.2</v>
      </c>
      <c r="AD14" s="7">
        <v>0.23</v>
      </c>
      <c r="AE14" s="7">
        <v>0.2</v>
      </c>
      <c r="AF14" s="7">
        <v>0.22</v>
      </c>
      <c r="AG14" s="7">
        <v>0.2</v>
      </c>
      <c r="AH14" s="7">
        <v>0.26</v>
      </c>
      <c r="AI14" s="7">
        <v>0.23</v>
      </c>
      <c r="AJ14" s="7">
        <v>0.24</v>
      </c>
      <c r="AK14" s="7">
        <v>0.17</v>
      </c>
      <c r="AL14" s="7">
        <v>0.21</v>
      </c>
      <c r="AM14" s="7">
        <v>0.23</v>
      </c>
      <c r="AN14" s="7">
        <v>0.2</v>
      </c>
      <c r="AO14" s="7">
        <v>0.22</v>
      </c>
      <c r="AP14" s="7">
        <v>0.24</v>
      </c>
      <c r="AQ14" s="7">
        <v>0.25</v>
      </c>
      <c r="AR14" s="7">
        <v>0.28000000000000003</v>
      </c>
      <c r="AS14" s="7">
        <v>0.14000000000000001</v>
      </c>
      <c r="AT14" s="7">
        <v>0.24</v>
      </c>
      <c r="AU14" s="7">
        <v>0.21</v>
      </c>
      <c r="AV14" s="7">
        <v>0.25</v>
      </c>
      <c r="AW14" s="7">
        <v>0.23</v>
      </c>
      <c r="AX14" s="7">
        <v>0.23</v>
      </c>
      <c r="AY14" s="7">
        <v>0.22</v>
      </c>
      <c r="AZ14" s="7">
        <v>0.15</v>
      </c>
      <c r="BA14" s="7">
        <v>0.13</v>
      </c>
      <c r="BB14" s="7">
        <v>0.24</v>
      </c>
      <c r="BC14" s="7">
        <v>0.21</v>
      </c>
      <c r="BD14" s="7">
        <v>0.13</v>
      </c>
      <c r="BE14" s="7">
        <v>0.19</v>
      </c>
      <c r="BF14" s="7">
        <v>0.23</v>
      </c>
      <c r="BG14" s="7">
        <v>0.22</v>
      </c>
      <c r="BH14" t="s">
        <v>108</v>
      </c>
      <c r="BI14" s="7">
        <v>0.21</v>
      </c>
      <c r="BJ14" s="7">
        <v>0.25</v>
      </c>
      <c r="BK14" s="7">
        <v>0.21</v>
      </c>
      <c r="BL14" s="7">
        <v>0.25</v>
      </c>
      <c r="BM14" s="7">
        <v>0.24</v>
      </c>
      <c r="BN14" s="7">
        <v>0.22</v>
      </c>
      <c r="BO14" s="7">
        <v>0.21</v>
      </c>
      <c r="BP14" s="7">
        <v>0.2</v>
      </c>
      <c r="BQ14" s="7">
        <v>0.25</v>
      </c>
      <c r="BR14" s="7">
        <v>0.24</v>
      </c>
      <c r="BS14" s="7">
        <v>0.25</v>
      </c>
      <c r="BT14" s="7">
        <v>0.16</v>
      </c>
      <c r="BU14" s="7">
        <v>0.2</v>
      </c>
      <c r="BV14" s="7">
        <v>0.24</v>
      </c>
      <c r="BW14" s="7">
        <v>0.27</v>
      </c>
      <c r="BX14" s="7">
        <v>0.21</v>
      </c>
      <c r="BY14" s="7">
        <v>0.21</v>
      </c>
      <c r="BZ14" s="7">
        <v>0.21</v>
      </c>
    </row>
    <row r="15" spans="1:78" x14ac:dyDescent="0.25">
      <c r="A15" t="s">
        <v>263</v>
      </c>
      <c r="B15">
        <v>470</v>
      </c>
      <c r="C15">
        <v>410</v>
      </c>
      <c r="D15">
        <v>37</v>
      </c>
      <c r="E15">
        <v>24</v>
      </c>
      <c r="F15">
        <v>52</v>
      </c>
      <c r="G15">
        <v>296</v>
      </c>
      <c r="H15">
        <v>123</v>
      </c>
      <c r="I15">
        <v>153</v>
      </c>
      <c r="J15">
        <v>175</v>
      </c>
      <c r="K15">
        <v>78</v>
      </c>
      <c r="L15">
        <v>64</v>
      </c>
      <c r="M15">
        <v>94</v>
      </c>
      <c r="N15">
        <v>334</v>
      </c>
      <c r="O15">
        <v>37</v>
      </c>
      <c r="P15">
        <v>5</v>
      </c>
      <c r="Q15">
        <v>75</v>
      </c>
      <c r="R15">
        <v>395</v>
      </c>
      <c r="S15">
        <v>368</v>
      </c>
      <c r="T15">
        <v>51</v>
      </c>
      <c r="U15">
        <v>45</v>
      </c>
      <c r="V15">
        <v>391</v>
      </c>
      <c r="W15">
        <v>35</v>
      </c>
      <c r="X15">
        <v>38</v>
      </c>
      <c r="Y15">
        <v>52</v>
      </c>
      <c r="Z15">
        <v>418</v>
      </c>
      <c r="AA15">
        <v>469</v>
      </c>
      <c r="AB15">
        <v>417</v>
      </c>
      <c r="AC15">
        <v>74</v>
      </c>
      <c r="AD15">
        <v>359</v>
      </c>
      <c r="AE15">
        <v>34</v>
      </c>
      <c r="AF15">
        <v>326</v>
      </c>
      <c r="AG15">
        <v>129</v>
      </c>
      <c r="AH15">
        <v>0</v>
      </c>
      <c r="AI15">
        <v>406</v>
      </c>
      <c r="AJ15">
        <v>20</v>
      </c>
      <c r="AK15">
        <v>39</v>
      </c>
      <c r="AL15">
        <v>254</v>
      </c>
      <c r="AM15">
        <v>179</v>
      </c>
      <c r="AN15">
        <v>0</v>
      </c>
      <c r="AO15">
        <v>37</v>
      </c>
      <c r="AP15">
        <v>50</v>
      </c>
      <c r="AQ15">
        <v>47</v>
      </c>
      <c r="AR15">
        <v>16</v>
      </c>
      <c r="AS15">
        <v>27</v>
      </c>
      <c r="AT15">
        <v>51</v>
      </c>
      <c r="AU15">
        <v>23</v>
      </c>
      <c r="AV15">
        <v>26</v>
      </c>
      <c r="AW15">
        <v>5</v>
      </c>
      <c r="AX15">
        <v>32</v>
      </c>
      <c r="AY15">
        <v>60</v>
      </c>
      <c r="AZ15">
        <v>38</v>
      </c>
      <c r="BA15">
        <v>20</v>
      </c>
      <c r="BB15">
        <v>42</v>
      </c>
      <c r="BC15">
        <v>33</v>
      </c>
      <c r="BD15">
        <v>0</v>
      </c>
      <c r="BE15">
        <v>117</v>
      </c>
      <c r="BF15">
        <v>354</v>
      </c>
      <c r="BG15">
        <v>470</v>
      </c>
      <c r="BH15">
        <v>0</v>
      </c>
      <c r="BI15">
        <v>221</v>
      </c>
      <c r="BJ15">
        <v>109</v>
      </c>
      <c r="BK15">
        <v>92</v>
      </c>
      <c r="BL15">
        <v>24</v>
      </c>
      <c r="BM15">
        <v>132</v>
      </c>
      <c r="BN15">
        <v>191</v>
      </c>
      <c r="BO15">
        <v>126</v>
      </c>
      <c r="BP15">
        <v>22</v>
      </c>
      <c r="BQ15">
        <v>110</v>
      </c>
      <c r="BR15">
        <v>191</v>
      </c>
      <c r="BS15">
        <v>180</v>
      </c>
      <c r="BT15">
        <v>50</v>
      </c>
      <c r="BU15">
        <v>72</v>
      </c>
      <c r="BV15">
        <v>27</v>
      </c>
      <c r="BW15">
        <v>83</v>
      </c>
      <c r="BX15">
        <v>310</v>
      </c>
      <c r="BY15">
        <v>317</v>
      </c>
      <c r="BZ15">
        <v>269</v>
      </c>
    </row>
    <row r="16" spans="1:78" x14ac:dyDescent="0.25">
      <c r="B16" s="7">
        <v>0.15</v>
      </c>
      <c r="C16" s="7">
        <v>0.15</v>
      </c>
      <c r="D16" s="7">
        <v>0.15</v>
      </c>
      <c r="E16" s="7">
        <v>0.12</v>
      </c>
      <c r="F16" s="7">
        <v>0.11</v>
      </c>
      <c r="G16" s="7">
        <v>0.16</v>
      </c>
      <c r="H16" s="7">
        <v>0.13</v>
      </c>
      <c r="I16" s="7">
        <v>0.17</v>
      </c>
      <c r="J16" s="7">
        <v>0.17</v>
      </c>
      <c r="K16" s="7">
        <v>0.12</v>
      </c>
      <c r="L16" s="7">
        <v>0.1</v>
      </c>
      <c r="M16" s="7">
        <v>0.13</v>
      </c>
      <c r="N16" s="7">
        <v>0.16</v>
      </c>
      <c r="O16" s="7">
        <v>0.13</v>
      </c>
      <c r="P16" s="7">
        <v>0.06</v>
      </c>
      <c r="Q16" s="7">
        <v>0.14000000000000001</v>
      </c>
      <c r="R16" s="7">
        <v>0.15</v>
      </c>
      <c r="S16" s="7">
        <v>0.16</v>
      </c>
      <c r="T16" s="7">
        <v>0.1</v>
      </c>
      <c r="U16" s="7">
        <v>0.11</v>
      </c>
      <c r="V16" s="7">
        <v>0.15</v>
      </c>
      <c r="W16" s="7">
        <v>0.12</v>
      </c>
      <c r="X16" s="7">
        <v>0.12</v>
      </c>
      <c r="Y16" s="7">
        <v>0.18</v>
      </c>
      <c r="Z16" s="7">
        <v>0.14000000000000001</v>
      </c>
      <c r="AA16" s="7">
        <v>0.15</v>
      </c>
      <c r="AB16" s="7">
        <v>0.14000000000000001</v>
      </c>
      <c r="AC16" s="7">
        <v>0.18</v>
      </c>
      <c r="AD16" s="7">
        <v>0.14000000000000001</v>
      </c>
      <c r="AE16" s="7">
        <v>0.17</v>
      </c>
      <c r="AF16" s="7">
        <v>0.14000000000000001</v>
      </c>
      <c r="AG16" s="7">
        <v>0.17</v>
      </c>
      <c r="AH16" t="s">
        <v>108</v>
      </c>
      <c r="AI16" s="7">
        <v>0.16</v>
      </c>
      <c r="AJ16" s="7">
        <v>0.12</v>
      </c>
      <c r="AK16" s="7">
        <v>0.09</v>
      </c>
      <c r="AL16" s="7">
        <v>0.17</v>
      </c>
      <c r="AM16" s="7">
        <v>0.13</v>
      </c>
      <c r="AN16" t="s">
        <v>108</v>
      </c>
      <c r="AO16" s="7">
        <v>0.12</v>
      </c>
      <c r="AP16" s="7">
        <v>0.15</v>
      </c>
      <c r="AQ16" s="7">
        <v>0.13</v>
      </c>
      <c r="AR16" s="7">
        <v>0.1</v>
      </c>
      <c r="AS16" s="7">
        <v>0.15</v>
      </c>
      <c r="AT16" s="7">
        <v>0.15</v>
      </c>
      <c r="AU16" s="7">
        <v>0.11</v>
      </c>
      <c r="AV16" s="7">
        <v>0.11</v>
      </c>
      <c r="AW16" s="7">
        <v>0.11</v>
      </c>
      <c r="AX16" s="7">
        <v>0.16</v>
      </c>
      <c r="AY16" s="7">
        <v>0.18</v>
      </c>
      <c r="AZ16" s="7">
        <v>0.17</v>
      </c>
      <c r="BA16" s="7">
        <v>0.12</v>
      </c>
      <c r="BB16" s="7">
        <v>0.19</v>
      </c>
      <c r="BC16" s="7">
        <v>0.17</v>
      </c>
      <c r="BD16" t="s">
        <v>108</v>
      </c>
      <c r="BE16" s="7">
        <v>0.13</v>
      </c>
      <c r="BF16" s="7">
        <v>0.15</v>
      </c>
      <c r="BG16" s="7">
        <v>0.15</v>
      </c>
      <c r="BH16" t="s">
        <v>108</v>
      </c>
      <c r="BI16" s="7">
        <v>0.17</v>
      </c>
      <c r="BJ16" s="7">
        <v>0.13</v>
      </c>
      <c r="BK16" s="7">
        <v>0.12</v>
      </c>
      <c r="BL16" s="7">
        <v>0.12</v>
      </c>
      <c r="BM16" s="7">
        <v>0.18</v>
      </c>
      <c r="BN16" s="7">
        <v>0.15</v>
      </c>
      <c r="BO16" s="7">
        <v>0.13</v>
      </c>
      <c r="BP16" s="7">
        <v>0.09</v>
      </c>
      <c r="BQ16" s="7">
        <v>0.14000000000000001</v>
      </c>
      <c r="BR16" s="7">
        <v>0.16</v>
      </c>
      <c r="BS16" s="7">
        <v>0.16</v>
      </c>
      <c r="BT16" s="7">
        <v>0.11</v>
      </c>
      <c r="BU16" s="7">
        <v>0.14000000000000001</v>
      </c>
      <c r="BV16" s="7">
        <v>0.12</v>
      </c>
      <c r="BW16" s="7">
        <v>0.14000000000000001</v>
      </c>
      <c r="BX16" s="7">
        <v>0.14000000000000001</v>
      </c>
      <c r="BY16" s="7">
        <v>0.15</v>
      </c>
      <c r="BZ16" s="7">
        <v>0.14000000000000001</v>
      </c>
    </row>
    <row r="17" spans="1:78" x14ac:dyDescent="0.25">
      <c r="A17" t="s">
        <v>264</v>
      </c>
      <c r="B17">
        <v>502</v>
      </c>
      <c r="C17">
        <v>439</v>
      </c>
      <c r="D17">
        <v>39</v>
      </c>
      <c r="E17">
        <v>23</v>
      </c>
      <c r="F17">
        <v>41</v>
      </c>
      <c r="G17">
        <v>344</v>
      </c>
      <c r="H17">
        <v>117</v>
      </c>
      <c r="I17">
        <v>203</v>
      </c>
      <c r="J17">
        <v>165</v>
      </c>
      <c r="K17">
        <v>69</v>
      </c>
      <c r="L17">
        <v>65</v>
      </c>
      <c r="M17">
        <v>75</v>
      </c>
      <c r="N17">
        <v>378</v>
      </c>
      <c r="O17">
        <v>37</v>
      </c>
      <c r="P17">
        <v>12</v>
      </c>
      <c r="Q17">
        <v>70</v>
      </c>
      <c r="R17">
        <v>432</v>
      </c>
      <c r="S17">
        <v>401</v>
      </c>
      <c r="T17">
        <v>63</v>
      </c>
      <c r="U17">
        <v>34</v>
      </c>
      <c r="V17">
        <v>450</v>
      </c>
      <c r="W17">
        <v>30</v>
      </c>
      <c r="X17">
        <v>21</v>
      </c>
      <c r="Y17">
        <v>29</v>
      </c>
      <c r="Z17">
        <v>472</v>
      </c>
      <c r="AA17">
        <v>502</v>
      </c>
      <c r="AB17">
        <v>472</v>
      </c>
      <c r="AC17">
        <v>58</v>
      </c>
      <c r="AD17">
        <v>425</v>
      </c>
      <c r="AE17">
        <v>17</v>
      </c>
      <c r="AF17">
        <v>293</v>
      </c>
      <c r="AG17">
        <v>188</v>
      </c>
      <c r="AH17">
        <v>6</v>
      </c>
      <c r="AI17">
        <v>450</v>
      </c>
      <c r="AJ17">
        <v>11</v>
      </c>
      <c r="AK17">
        <v>41</v>
      </c>
      <c r="AL17">
        <v>315</v>
      </c>
      <c r="AM17">
        <v>158</v>
      </c>
      <c r="AN17">
        <v>3</v>
      </c>
      <c r="AO17">
        <v>24</v>
      </c>
      <c r="AP17">
        <v>34</v>
      </c>
      <c r="AQ17">
        <v>70</v>
      </c>
      <c r="AR17">
        <v>15</v>
      </c>
      <c r="AS17">
        <v>25</v>
      </c>
      <c r="AT17">
        <v>64</v>
      </c>
      <c r="AU17">
        <v>29</v>
      </c>
      <c r="AV17">
        <v>26</v>
      </c>
      <c r="AW17">
        <v>8</v>
      </c>
      <c r="AX17">
        <v>31</v>
      </c>
      <c r="AY17">
        <v>68</v>
      </c>
      <c r="AZ17">
        <v>43</v>
      </c>
      <c r="BA17">
        <v>25</v>
      </c>
      <c r="BB17">
        <v>31</v>
      </c>
      <c r="BC17">
        <v>33</v>
      </c>
      <c r="BD17">
        <v>1</v>
      </c>
      <c r="BE17">
        <v>205</v>
      </c>
      <c r="BF17">
        <v>297</v>
      </c>
      <c r="BG17">
        <v>502</v>
      </c>
      <c r="BH17">
        <v>0</v>
      </c>
      <c r="BI17">
        <v>311</v>
      </c>
      <c r="BJ17">
        <v>101</v>
      </c>
      <c r="BK17">
        <v>57</v>
      </c>
      <c r="BL17">
        <v>26</v>
      </c>
      <c r="BM17">
        <v>231</v>
      </c>
      <c r="BN17">
        <v>186</v>
      </c>
      <c r="BO17">
        <v>70</v>
      </c>
      <c r="BP17">
        <v>16</v>
      </c>
      <c r="BQ17">
        <v>217</v>
      </c>
      <c r="BR17">
        <v>288</v>
      </c>
      <c r="BS17">
        <v>266</v>
      </c>
      <c r="BT17">
        <v>65</v>
      </c>
      <c r="BU17">
        <v>161</v>
      </c>
      <c r="BV17">
        <v>56</v>
      </c>
      <c r="BW17">
        <v>165</v>
      </c>
      <c r="BX17">
        <v>305</v>
      </c>
      <c r="BY17">
        <v>322</v>
      </c>
      <c r="BZ17">
        <v>242</v>
      </c>
    </row>
    <row r="18" spans="1:78" x14ac:dyDescent="0.25">
      <c r="B18" s="7">
        <v>0.16</v>
      </c>
      <c r="C18" s="7">
        <v>0.16</v>
      </c>
      <c r="D18" s="7">
        <v>0.16</v>
      </c>
      <c r="E18" s="7">
        <v>0.12</v>
      </c>
      <c r="F18" s="7">
        <v>0.09</v>
      </c>
      <c r="G18" s="7">
        <v>0.19</v>
      </c>
      <c r="H18" s="7">
        <v>0.13</v>
      </c>
      <c r="I18" s="7">
        <v>0.22</v>
      </c>
      <c r="J18" s="7">
        <v>0.16</v>
      </c>
      <c r="K18" s="7">
        <v>0.11</v>
      </c>
      <c r="L18" s="7">
        <v>0.1</v>
      </c>
      <c r="M18" s="7">
        <v>0.1</v>
      </c>
      <c r="N18" s="7">
        <v>0.18</v>
      </c>
      <c r="O18" s="7">
        <v>0.13</v>
      </c>
      <c r="P18" s="7">
        <v>0.15</v>
      </c>
      <c r="Q18" s="7">
        <v>0.13</v>
      </c>
      <c r="R18" s="7">
        <v>0.16</v>
      </c>
      <c r="S18" s="7">
        <v>0.18</v>
      </c>
      <c r="T18" s="7">
        <v>0.12</v>
      </c>
      <c r="U18" s="7">
        <v>0.08</v>
      </c>
      <c r="V18" s="7">
        <v>0.18</v>
      </c>
      <c r="W18" s="7">
        <v>0.1</v>
      </c>
      <c r="X18" s="7">
        <v>0.06</v>
      </c>
      <c r="Y18" s="7">
        <v>0.1</v>
      </c>
      <c r="Z18" s="7">
        <v>0.16</v>
      </c>
      <c r="AA18" s="7">
        <v>0.16</v>
      </c>
      <c r="AB18" s="7">
        <v>0.16</v>
      </c>
      <c r="AC18" s="7">
        <v>0.14000000000000001</v>
      </c>
      <c r="AD18" s="7">
        <v>0.16</v>
      </c>
      <c r="AE18" s="7">
        <v>0.09</v>
      </c>
      <c r="AF18" s="7">
        <v>0.13</v>
      </c>
      <c r="AG18" s="7">
        <v>0.24</v>
      </c>
      <c r="AH18" s="7">
        <v>0.23</v>
      </c>
      <c r="AI18" s="7">
        <v>0.17</v>
      </c>
      <c r="AJ18" s="7">
        <v>7.0000000000000007E-2</v>
      </c>
      <c r="AK18" s="7">
        <v>0.1</v>
      </c>
      <c r="AL18" s="7">
        <v>0.21</v>
      </c>
      <c r="AM18" s="7">
        <v>0.12</v>
      </c>
      <c r="AN18" s="7">
        <v>0.13</v>
      </c>
      <c r="AO18" s="7">
        <v>0.08</v>
      </c>
      <c r="AP18" s="7">
        <v>0.1</v>
      </c>
      <c r="AQ18" s="7">
        <v>0.19</v>
      </c>
      <c r="AR18" s="7">
        <v>0.09</v>
      </c>
      <c r="AS18" s="7">
        <v>0.14000000000000001</v>
      </c>
      <c r="AT18" s="7">
        <v>0.18</v>
      </c>
      <c r="AU18" s="7">
        <v>0.13</v>
      </c>
      <c r="AV18" s="7">
        <v>0.11</v>
      </c>
      <c r="AW18" s="7">
        <v>0.17</v>
      </c>
      <c r="AX18" s="7">
        <v>0.16</v>
      </c>
      <c r="AY18" s="7">
        <v>0.2</v>
      </c>
      <c r="AZ18" s="7">
        <v>0.2</v>
      </c>
      <c r="BA18" s="7">
        <v>0.15</v>
      </c>
      <c r="BB18" s="7">
        <v>0.14000000000000001</v>
      </c>
      <c r="BC18" s="7">
        <v>0.16</v>
      </c>
      <c r="BD18" s="7">
        <v>0.13</v>
      </c>
      <c r="BE18" s="7">
        <v>0.23</v>
      </c>
      <c r="BF18" s="7">
        <v>0.13</v>
      </c>
      <c r="BG18" s="7">
        <v>0.16</v>
      </c>
      <c r="BH18" t="s">
        <v>108</v>
      </c>
      <c r="BI18" s="7">
        <v>0.24</v>
      </c>
      <c r="BJ18" s="7">
        <v>0.12</v>
      </c>
      <c r="BK18" s="7">
        <v>0.08</v>
      </c>
      <c r="BL18" s="7">
        <v>0.13</v>
      </c>
      <c r="BM18" s="7">
        <v>0.31</v>
      </c>
      <c r="BN18" s="7">
        <v>0.15</v>
      </c>
      <c r="BO18" s="7">
        <v>7.0000000000000007E-2</v>
      </c>
      <c r="BP18" s="7">
        <v>7.0000000000000007E-2</v>
      </c>
      <c r="BQ18" s="7">
        <v>0.28000000000000003</v>
      </c>
      <c r="BR18" s="7">
        <v>0.24</v>
      </c>
      <c r="BS18" s="7">
        <v>0.23</v>
      </c>
      <c r="BT18" s="7">
        <v>0.15</v>
      </c>
      <c r="BU18" s="7">
        <v>0.31</v>
      </c>
      <c r="BV18" s="7">
        <v>0.26</v>
      </c>
      <c r="BW18" s="7">
        <v>0.28000000000000003</v>
      </c>
      <c r="BX18" s="7">
        <v>0.14000000000000001</v>
      </c>
      <c r="BY18" s="7">
        <v>0.15</v>
      </c>
      <c r="BZ18" s="7">
        <v>0.13</v>
      </c>
    </row>
    <row r="19" spans="1:78" x14ac:dyDescent="0.25">
      <c r="A19" t="s">
        <v>40</v>
      </c>
      <c r="B19">
        <v>2</v>
      </c>
      <c r="C19">
        <v>2</v>
      </c>
      <c r="D19">
        <v>0</v>
      </c>
      <c r="E19">
        <v>0</v>
      </c>
      <c r="F19">
        <v>0</v>
      </c>
      <c r="G19">
        <v>1</v>
      </c>
      <c r="H19">
        <v>1</v>
      </c>
      <c r="I19">
        <v>1</v>
      </c>
      <c r="J19">
        <v>0</v>
      </c>
      <c r="K19">
        <v>0</v>
      </c>
      <c r="L19">
        <v>1</v>
      </c>
      <c r="M19">
        <v>1</v>
      </c>
      <c r="N19">
        <v>0</v>
      </c>
      <c r="O19">
        <v>1</v>
      </c>
      <c r="P19">
        <v>0</v>
      </c>
      <c r="Q19">
        <v>0</v>
      </c>
      <c r="R19">
        <v>2</v>
      </c>
      <c r="S19">
        <v>1</v>
      </c>
      <c r="T19">
        <v>0</v>
      </c>
      <c r="U19">
        <v>1</v>
      </c>
      <c r="V19">
        <v>2</v>
      </c>
      <c r="W19">
        <v>0</v>
      </c>
      <c r="X19">
        <v>0</v>
      </c>
      <c r="Y19">
        <v>0</v>
      </c>
      <c r="Z19">
        <v>2</v>
      </c>
      <c r="AA19">
        <v>2</v>
      </c>
      <c r="AB19">
        <v>2</v>
      </c>
      <c r="AC19">
        <v>0</v>
      </c>
      <c r="AD19">
        <v>2</v>
      </c>
      <c r="AE19">
        <v>0</v>
      </c>
      <c r="AF19">
        <v>1</v>
      </c>
      <c r="AG19">
        <v>0</v>
      </c>
      <c r="AH19">
        <v>0</v>
      </c>
      <c r="AI19">
        <v>2</v>
      </c>
      <c r="AJ19">
        <v>0</v>
      </c>
      <c r="AK19">
        <v>0</v>
      </c>
      <c r="AL19">
        <v>1</v>
      </c>
      <c r="AM19">
        <v>1</v>
      </c>
      <c r="AN19">
        <v>0</v>
      </c>
      <c r="AO19">
        <v>0</v>
      </c>
      <c r="AP19">
        <v>0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1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2</v>
      </c>
      <c r="BG19">
        <v>2</v>
      </c>
      <c r="BH19">
        <v>0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2</v>
      </c>
      <c r="BO19">
        <v>0</v>
      </c>
      <c r="BP19">
        <v>0</v>
      </c>
      <c r="BQ19">
        <v>1</v>
      </c>
      <c r="BR19">
        <v>0</v>
      </c>
      <c r="BS19">
        <v>1</v>
      </c>
      <c r="BT19">
        <v>0</v>
      </c>
      <c r="BU19">
        <v>0</v>
      </c>
      <c r="BV19">
        <v>0</v>
      </c>
      <c r="BW19">
        <v>1</v>
      </c>
      <c r="BX19">
        <v>1</v>
      </c>
      <c r="BY19">
        <v>2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 t="s">
        <v>106</v>
      </c>
      <c r="G20">
        <v>0</v>
      </c>
      <c r="H20">
        <v>0</v>
      </c>
      <c r="I20">
        <v>0</v>
      </c>
      <c r="J20" t="s">
        <v>106</v>
      </c>
      <c r="K20" t="s">
        <v>106</v>
      </c>
      <c r="L20">
        <v>0</v>
      </c>
      <c r="M20">
        <v>0</v>
      </c>
      <c r="N20" t="s">
        <v>106</v>
      </c>
      <c r="O20">
        <v>0</v>
      </c>
      <c r="P20" t="s">
        <v>106</v>
      </c>
      <c r="Q20" t="s">
        <v>106</v>
      </c>
      <c r="R20">
        <v>0</v>
      </c>
      <c r="S20">
        <v>0</v>
      </c>
      <c r="T20" t="s">
        <v>106</v>
      </c>
      <c r="U20">
        <v>0</v>
      </c>
      <c r="V20">
        <v>0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>
        <v>0</v>
      </c>
      <c r="AN20" t="s">
        <v>106</v>
      </c>
      <c r="AO20" t="s">
        <v>106</v>
      </c>
      <c r="AP20" t="s">
        <v>106</v>
      </c>
      <c r="AQ20">
        <v>0</v>
      </c>
      <c r="AR20" t="s">
        <v>106</v>
      </c>
      <c r="AS20" t="s">
        <v>106</v>
      </c>
      <c r="AT20" t="s">
        <v>106</v>
      </c>
      <c r="AU20" t="s">
        <v>106</v>
      </c>
      <c r="AV20">
        <v>0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 t="s">
        <v>106</v>
      </c>
      <c r="BF20">
        <v>0</v>
      </c>
      <c r="BG20">
        <v>0</v>
      </c>
      <c r="BH20" t="s">
        <v>106</v>
      </c>
      <c r="BI20">
        <v>0</v>
      </c>
      <c r="BJ20" t="s">
        <v>106</v>
      </c>
      <c r="BK20" t="s">
        <v>106</v>
      </c>
      <c r="BL20" t="s">
        <v>106</v>
      </c>
      <c r="BM20" t="s">
        <v>106</v>
      </c>
      <c r="BN20">
        <v>0</v>
      </c>
      <c r="BO20" t="s">
        <v>106</v>
      </c>
      <c r="BP20" t="s">
        <v>106</v>
      </c>
      <c r="BQ20">
        <v>0</v>
      </c>
      <c r="BR20" t="s">
        <v>106</v>
      </c>
      <c r="BS20">
        <v>0</v>
      </c>
      <c r="BT20" t="s">
        <v>106</v>
      </c>
      <c r="BU20" t="s">
        <v>106</v>
      </c>
      <c r="BV20" t="s">
        <v>106</v>
      </c>
      <c r="BW20">
        <v>0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51</v>
      </c>
      <c r="C21">
        <v>45</v>
      </c>
      <c r="D21">
        <v>4</v>
      </c>
      <c r="E21">
        <v>2</v>
      </c>
      <c r="F21">
        <v>9</v>
      </c>
      <c r="G21">
        <v>25</v>
      </c>
      <c r="H21">
        <v>18</v>
      </c>
      <c r="I21">
        <v>8</v>
      </c>
      <c r="J21">
        <v>20</v>
      </c>
      <c r="K21">
        <v>13</v>
      </c>
      <c r="L21">
        <v>10</v>
      </c>
      <c r="M21">
        <v>13</v>
      </c>
      <c r="N21">
        <v>29</v>
      </c>
      <c r="O21">
        <v>6</v>
      </c>
      <c r="P21">
        <v>3</v>
      </c>
      <c r="Q21">
        <v>9</v>
      </c>
      <c r="R21">
        <v>42</v>
      </c>
      <c r="S21">
        <v>37</v>
      </c>
      <c r="T21">
        <v>5</v>
      </c>
      <c r="U21">
        <v>9</v>
      </c>
      <c r="V21">
        <v>32</v>
      </c>
      <c r="W21">
        <v>8</v>
      </c>
      <c r="X21">
        <v>10</v>
      </c>
      <c r="Y21">
        <v>4</v>
      </c>
      <c r="Z21">
        <v>48</v>
      </c>
      <c r="AA21">
        <v>51</v>
      </c>
      <c r="AB21">
        <v>48</v>
      </c>
      <c r="AC21">
        <v>7</v>
      </c>
      <c r="AD21">
        <v>31</v>
      </c>
      <c r="AE21">
        <v>14</v>
      </c>
      <c r="AF21">
        <v>35</v>
      </c>
      <c r="AG21">
        <v>4</v>
      </c>
      <c r="AH21">
        <v>0</v>
      </c>
      <c r="AI21">
        <v>41</v>
      </c>
      <c r="AJ21">
        <v>2</v>
      </c>
      <c r="AK21">
        <v>3</v>
      </c>
      <c r="AL21">
        <v>16</v>
      </c>
      <c r="AM21">
        <v>15</v>
      </c>
      <c r="AN21">
        <v>0</v>
      </c>
      <c r="AO21">
        <v>21</v>
      </c>
      <c r="AP21">
        <v>15</v>
      </c>
      <c r="AQ21">
        <v>1</v>
      </c>
      <c r="AR21">
        <v>2</v>
      </c>
      <c r="AS21">
        <v>2</v>
      </c>
      <c r="AT21">
        <v>4</v>
      </c>
      <c r="AU21">
        <v>0</v>
      </c>
      <c r="AV21">
        <v>6</v>
      </c>
      <c r="AW21">
        <v>2</v>
      </c>
      <c r="AX21">
        <v>3</v>
      </c>
      <c r="AY21">
        <v>3</v>
      </c>
      <c r="AZ21">
        <v>4</v>
      </c>
      <c r="BA21">
        <v>3</v>
      </c>
      <c r="BB21">
        <v>1</v>
      </c>
      <c r="BC21">
        <v>5</v>
      </c>
      <c r="BD21">
        <v>1</v>
      </c>
      <c r="BE21">
        <v>7</v>
      </c>
      <c r="BF21">
        <v>45</v>
      </c>
      <c r="BG21">
        <v>51</v>
      </c>
      <c r="BH21">
        <v>0</v>
      </c>
      <c r="BI21">
        <v>14</v>
      </c>
      <c r="BJ21">
        <v>5</v>
      </c>
      <c r="BK21">
        <v>9</v>
      </c>
      <c r="BL21">
        <v>3</v>
      </c>
      <c r="BM21">
        <v>1</v>
      </c>
      <c r="BN21">
        <v>18</v>
      </c>
      <c r="BO21">
        <v>20</v>
      </c>
      <c r="BP21">
        <v>12</v>
      </c>
      <c r="BQ21">
        <v>3</v>
      </c>
      <c r="BR21">
        <v>6</v>
      </c>
      <c r="BS21">
        <v>8</v>
      </c>
      <c r="BT21">
        <v>7</v>
      </c>
      <c r="BU21">
        <v>3</v>
      </c>
      <c r="BV21">
        <v>1</v>
      </c>
      <c r="BW21">
        <v>2</v>
      </c>
      <c r="BX21">
        <v>29</v>
      </c>
      <c r="BY21">
        <v>30</v>
      </c>
      <c r="BZ21">
        <v>26</v>
      </c>
    </row>
    <row r="22" spans="1:78" x14ac:dyDescent="0.25">
      <c r="B22" s="7">
        <v>0.02</v>
      </c>
      <c r="C22" s="7">
        <v>0.02</v>
      </c>
      <c r="D22" s="7">
        <v>0.02</v>
      </c>
      <c r="E22" s="7">
        <v>0.01</v>
      </c>
      <c r="F22" s="7">
        <v>0.02</v>
      </c>
      <c r="G22" s="7">
        <v>0.01</v>
      </c>
      <c r="H22" s="7">
        <v>0.02</v>
      </c>
      <c r="I22" s="7">
        <v>0.01</v>
      </c>
      <c r="J22" s="7">
        <v>0.02</v>
      </c>
      <c r="K22" s="7">
        <v>0.02</v>
      </c>
      <c r="L22" s="7">
        <v>0.02</v>
      </c>
      <c r="M22" s="7">
        <v>0.02</v>
      </c>
      <c r="N22" s="7">
        <v>0.01</v>
      </c>
      <c r="O22" s="7">
        <v>0.02</v>
      </c>
      <c r="P22" s="7">
        <v>0.03</v>
      </c>
      <c r="Q22" s="7">
        <v>0.02</v>
      </c>
      <c r="R22" s="7">
        <v>0.02</v>
      </c>
      <c r="S22" s="7">
        <v>0.02</v>
      </c>
      <c r="T22" s="7">
        <v>0.01</v>
      </c>
      <c r="U22" s="7">
        <v>0.02</v>
      </c>
      <c r="V22" s="7">
        <v>0.01</v>
      </c>
      <c r="W22" s="7">
        <v>0.03</v>
      </c>
      <c r="X22" s="7">
        <v>0.03</v>
      </c>
      <c r="Y22" s="7">
        <v>0.01</v>
      </c>
      <c r="Z22" s="7">
        <v>0.02</v>
      </c>
      <c r="AA22" s="7">
        <v>0.02</v>
      </c>
      <c r="AB22" s="7">
        <v>0.02</v>
      </c>
      <c r="AC22" s="7">
        <v>0.02</v>
      </c>
      <c r="AD22" s="7">
        <v>0.01</v>
      </c>
      <c r="AE22" s="7">
        <v>7.0000000000000007E-2</v>
      </c>
      <c r="AF22" s="7">
        <v>0.02</v>
      </c>
      <c r="AG22" s="7">
        <v>0.01</v>
      </c>
      <c r="AH22" t="s">
        <v>108</v>
      </c>
      <c r="AI22" s="7">
        <v>0.02</v>
      </c>
      <c r="AJ22" s="7">
        <v>0.01</v>
      </c>
      <c r="AK22" s="7">
        <v>0.01</v>
      </c>
      <c r="AL22" s="7">
        <v>0.01</v>
      </c>
      <c r="AM22" s="7">
        <v>0.01</v>
      </c>
      <c r="AN22" t="s">
        <v>108</v>
      </c>
      <c r="AO22" s="7">
        <v>7.0000000000000007E-2</v>
      </c>
      <c r="AP22" s="7">
        <v>0.05</v>
      </c>
      <c r="AQ22">
        <v>0</v>
      </c>
      <c r="AR22" s="7">
        <v>0.01</v>
      </c>
      <c r="AS22" s="7">
        <v>0.01</v>
      </c>
      <c r="AT22" s="7">
        <v>0.01</v>
      </c>
      <c r="AU22" t="s">
        <v>108</v>
      </c>
      <c r="AV22" s="7">
        <v>0.03</v>
      </c>
      <c r="AW22" s="7">
        <v>0.04</v>
      </c>
      <c r="AX22" s="7">
        <v>0.01</v>
      </c>
      <c r="AY22" s="7">
        <v>0.01</v>
      </c>
      <c r="AZ22" s="7">
        <v>0.02</v>
      </c>
      <c r="BA22" s="7">
        <v>0.02</v>
      </c>
      <c r="BB22">
        <v>0</v>
      </c>
      <c r="BC22" s="7">
        <v>0.03</v>
      </c>
      <c r="BD22" s="7">
        <v>0.06</v>
      </c>
      <c r="BE22" s="7">
        <v>0.01</v>
      </c>
      <c r="BF22" s="7">
        <v>0.02</v>
      </c>
      <c r="BG22" s="7">
        <v>0.02</v>
      </c>
      <c r="BH22" t="s">
        <v>108</v>
      </c>
      <c r="BI22" s="7">
        <v>0.01</v>
      </c>
      <c r="BJ22" s="7">
        <v>0.01</v>
      </c>
      <c r="BK22" s="7">
        <v>0.01</v>
      </c>
      <c r="BL22" s="7">
        <v>0.01</v>
      </c>
      <c r="BM22">
        <v>0</v>
      </c>
      <c r="BN22" s="7">
        <v>0.01</v>
      </c>
      <c r="BO22" s="7">
        <v>0.02</v>
      </c>
      <c r="BP22" s="7">
        <v>0.05</v>
      </c>
      <c r="BQ22">
        <v>0</v>
      </c>
      <c r="BR22" s="7">
        <v>0.01</v>
      </c>
      <c r="BS22" s="7">
        <v>0.01</v>
      </c>
      <c r="BT22" s="7">
        <v>0.02</v>
      </c>
      <c r="BU22">
        <v>0</v>
      </c>
      <c r="BV22">
        <v>0</v>
      </c>
      <c r="BW22">
        <v>0</v>
      </c>
      <c r="BX22" s="7">
        <v>0.01</v>
      </c>
      <c r="BY22" s="7">
        <v>0.01</v>
      </c>
      <c r="BZ22" s="7">
        <v>0.01</v>
      </c>
    </row>
    <row r="23" spans="1:78" x14ac:dyDescent="0.25">
      <c r="A23" t="s">
        <v>193</v>
      </c>
      <c r="B23">
        <v>1.9950000000000001</v>
      </c>
      <c r="C23">
        <v>2.0089999999999999</v>
      </c>
      <c r="D23">
        <v>2.0329999999999999</v>
      </c>
      <c r="E23">
        <v>1.748</v>
      </c>
      <c r="F23">
        <v>1.6619999999999999</v>
      </c>
      <c r="G23">
        <v>2.1280000000000001</v>
      </c>
      <c r="H23">
        <v>1.901</v>
      </c>
      <c r="I23">
        <v>2.242</v>
      </c>
      <c r="J23">
        <v>2.0310000000000001</v>
      </c>
      <c r="K23">
        <v>1.8360000000000001</v>
      </c>
      <c r="L23">
        <v>1.734</v>
      </c>
      <c r="M23">
        <v>1.7709999999999999</v>
      </c>
      <c r="N23">
        <v>2.1030000000000002</v>
      </c>
      <c r="O23">
        <v>1.8440000000000001</v>
      </c>
      <c r="P23">
        <v>1.8069999999999999</v>
      </c>
      <c r="Q23">
        <v>1.93</v>
      </c>
      <c r="R23">
        <v>2.008</v>
      </c>
      <c r="S23">
        <v>2.1110000000000002</v>
      </c>
      <c r="T23">
        <v>1.754</v>
      </c>
      <c r="U23">
        <v>1.6639999999999999</v>
      </c>
      <c r="V23">
        <v>2.069</v>
      </c>
      <c r="W23">
        <v>1.774</v>
      </c>
      <c r="X23">
        <v>1.629</v>
      </c>
      <c r="Y23">
        <v>1.8460000000000001</v>
      </c>
      <c r="Z23">
        <v>2.0099999999999998</v>
      </c>
      <c r="AA23">
        <v>1.9950000000000001</v>
      </c>
      <c r="AB23">
        <v>2.0099999999999998</v>
      </c>
      <c r="AC23">
        <v>2.0110000000000001</v>
      </c>
      <c r="AD23">
        <v>2.0030000000000001</v>
      </c>
      <c r="AE23">
        <v>1.873</v>
      </c>
      <c r="AF23">
        <v>1.907</v>
      </c>
      <c r="AG23">
        <v>2.2599999999999998</v>
      </c>
      <c r="AH23">
        <v>1.9510000000000001</v>
      </c>
      <c r="AI23">
        <v>2.0779999999999998</v>
      </c>
      <c r="AJ23">
        <v>1.6779999999999999</v>
      </c>
      <c r="AK23">
        <v>1.6619999999999999</v>
      </c>
      <c r="AL23">
        <v>2.1760000000000002</v>
      </c>
      <c r="AM23">
        <v>1.8520000000000001</v>
      </c>
      <c r="AN23">
        <v>1.5960000000000001</v>
      </c>
      <c r="AO23">
        <v>1.7450000000000001</v>
      </c>
      <c r="AP23">
        <v>1.907</v>
      </c>
      <c r="AQ23">
        <v>2.0920000000000001</v>
      </c>
      <c r="AR23">
        <v>1.7709999999999999</v>
      </c>
      <c r="AS23">
        <v>1.871</v>
      </c>
      <c r="AT23">
        <v>2.1019999999999999</v>
      </c>
      <c r="AU23">
        <v>1.8169999999999999</v>
      </c>
      <c r="AV23">
        <v>1.837</v>
      </c>
      <c r="AW23">
        <v>1.9970000000000001</v>
      </c>
      <c r="AX23">
        <v>2.0419999999999998</v>
      </c>
      <c r="AY23">
        <v>2.1909999999999998</v>
      </c>
      <c r="AZ23">
        <v>2.105</v>
      </c>
      <c r="BA23">
        <v>1.833</v>
      </c>
      <c r="BB23">
        <v>2.0230000000000001</v>
      </c>
      <c r="BC23">
        <v>2.06</v>
      </c>
      <c r="BD23">
        <v>1.534</v>
      </c>
      <c r="BE23">
        <v>2.17</v>
      </c>
      <c r="BF23">
        <v>1.929</v>
      </c>
      <c r="BG23">
        <v>1.9950000000000001</v>
      </c>
      <c r="BH23">
        <v>0</v>
      </c>
      <c r="BI23">
        <v>2.3079999999999998</v>
      </c>
      <c r="BJ23">
        <v>1.8660000000000001</v>
      </c>
      <c r="BK23">
        <v>1.6919999999999999</v>
      </c>
      <c r="BL23">
        <v>1.91</v>
      </c>
      <c r="BM23">
        <v>2.5190000000000001</v>
      </c>
      <c r="BN23">
        <v>1.996</v>
      </c>
      <c r="BO23">
        <v>1.6850000000000001</v>
      </c>
      <c r="BP23">
        <v>1.6040000000000001</v>
      </c>
      <c r="BQ23">
        <v>2.3919999999999999</v>
      </c>
      <c r="BR23">
        <v>2.2999999999999998</v>
      </c>
      <c r="BS23">
        <v>2.2839999999999998</v>
      </c>
      <c r="BT23">
        <v>1.8440000000000001</v>
      </c>
      <c r="BU23">
        <v>2.4089999999999998</v>
      </c>
      <c r="BV23">
        <v>2.2690000000000001</v>
      </c>
      <c r="BW23">
        <v>2.4</v>
      </c>
      <c r="BX23">
        <v>1.9390000000000001</v>
      </c>
      <c r="BY23">
        <v>1.9610000000000001</v>
      </c>
      <c r="BZ23">
        <v>1.895</v>
      </c>
    </row>
    <row r="24" spans="1:78" x14ac:dyDescent="0.25">
      <c r="A24" t="s">
        <v>194</v>
      </c>
      <c r="B24">
        <v>1.119</v>
      </c>
      <c r="C24">
        <v>1.119</v>
      </c>
      <c r="D24">
        <v>1.1240000000000001</v>
      </c>
      <c r="E24">
        <v>1.0840000000000001</v>
      </c>
      <c r="F24">
        <v>0.98299999999999998</v>
      </c>
      <c r="G24">
        <v>1.1519999999999999</v>
      </c>
      <c r="H24">
        <v>1.071</v>
      </c>
      <c r="I24">
        <v>1.177</v>
      </c>
      <c r="J24">
        <v>1.129</v>
      </c>
      <c r="K24">
        <v>1.024</v>
      </c>
      <c r="L24">
        <v>1.02</v>
      </c>
      <c r="M24">
        <v>1.02</v>
      </c>
      <c r="N24">
        <v>1.143</v>
      </c>
      <c r="O24">
        <v>1.0860000000000001</v>
      </c>
      <c r="P24">
        <v>1.1020000000000001</v>
      </c>
      <c r="Q24">
        <v>1.085</v>
      </c>
      <c r="R24">
        <v>1.125</v>
      </c>
      <c r="S24">
        <v>1.135</v>
      </c>
      <c r="T24">
        <v>1.071</v>
      </c>
      <c r="U24">
        <v>0.96799999999999997</v>
      </c>
      <c r="V24">
        <v>1.1419999999999999</v>
      </c>
      <c r="W24">
        <v>1.0049999999999999</v>
      </c>
      <c r="X24">
        <v>0.92900000000000005</v>
      </c>
      <c r="Y24">
        <v>1.0549999999999999</v>
      </c>
      <c r="Z24">
        <v>1.1240000000000001</v>
      </c>
      <c r="AA24">
        <v>1.119</v>
      </c>
      <c r="AB24">
        <v>1.1240000000000001</v>
      </c>
      <c r="AC24">
        <v>1.109</v>
      </c>
      <c r="AD24">
        <v>1.127</v>
      </c>
      <c r="AE24">
        <v>1.0269999999999999</v>
      </c>
      <c r="AF24">
        <v>1.0740000000000001</v>
      </c>
      <c r="AG24">
        <v>1.21</v>
      </c>
      <c r="AH24">
        <v>1.22</v>
      </c>
      <c r="AI24">
        <v>1.1379999999999999</v>
      </c>
      <c r="AJ24">
        <v>0.93</v>
      </c>
      <c r="AK24">
        <v>1.01</v>
      </c>
      <c r="AL24">
        <v>1.1739999999999999</v>
      </c>
      <c r="AM24">
        <v>1.05</v>
      </c>
      <c r="AN24">
        <v>1.036</v>
      </c>
      <c r="AO24">
        <v>0.97599999999999998</v>
      </c>
      <c r="AP24">
        <v>1.034</v>
      </c>
      <c r="AQ24">
        <v>1.1499999999999999</v>
      </c>
      <c r="AR24">
        <v>0.97399999999999998</v>
      </c>
      <c r="AS24">
        <v>1.125</v>
      </c>
      <c r="AT24">
        <v>1.143</v>
      </c>
      <c r="AU24">
        <v>1.08</v>
      </c>
      <c r="AV24">
        <v>1.034</v>
      </c>
      <c r="AW24">
        <v>1.1579999999999999</v>
      </c>
      <c r="AX24">
        <v>1.119</v>
      </c>
      <c r="AY24">
        <v>1.163</v>
      </c>
      <c r="AZ24">
        <v>1.1990000000000001</v>
      </c>
      <c r="BA24">
        <v>1.141</v>
      </c>
      <c r="BB24">
        <v>1.0860000000000001</v>
      </c>
      <c r="BC24">
        <v>1.137</v>
      </c>
      <c r="BD24">
        <v>1.085</v>
      </c>
      <c r="BE24">
        <v>1.2210000000000001</v>
      </c>
      <c r="BF24">
        <v>1.071</v>
      </c>
      <c r="BG24">
        <v>1.119</v>
      </c>
      <c r="BH24">
        <v>0</v>
      </c>
      <c r="BI24">
        <v>1.1970000000000001</v>
      </c>
      <c r="BJ24">
        <v>1.048</v>
      </c>
      <c r="BK24">
        <v>0.96</v>
      </c>
      <c r="BL24">
        <v>1.07</v>
      </c>
      <c r="BM24">
        <v>1.194</v>
      </c>
      <c r="BN24">
        <v>1.1080000000000001</v>
      </c>
      <c r="BO24">
        <v>0.95099999999999996</v>
      </c>
      <c r="BP24">
        <v>0.92300000000000004</v>
      </c>
      <c r="BQ24">
        <v>1.2010000000000001</v>
      </c>
      <c r="BR24">
        <v>1.181</v>
      </c>
      <c r="BS24">
        <v>1.1719999999999999</v>
      </c>
      <c r="BT24">
        <v>1.129</v>
      </c>
      <c r="BU24">
        <v>1.2509999999999999</v>
      </c>
      <c r="BV24">
        <v>1.214</v>
      </c>
      <c r="BW24">
        <v>1.1919999999999999</v>
      </c>
      <c r="BX24">
        <v>1.1040000000000001</v>
      </c>
      <c r="BY24">
        <v>1.1120000000000001</v>
      </c>
      <c r="BZ24">
        <v>1.081</v>
      </c>
    </row>
    <row r="25" spans="1:78" x14ac:dyDescent="0.25">
      <c r="A25" t="s">
        <v>195</v>
      </c>
      <c r="B25">
        <v>0</v>
      </c>
      <c r="C25">
        <v>0</v>
      </c>
      <c r="D25">
        <v>6.0000000000000001E-3</v>
      </c>
      <c r="E25">
        <v>6.0000000000000001E-3</v>
      </c>
      <c r="F25">
        <v>2E-3</v>
      </c>
      <c r="G25">
        <v>1E-3</v>
      </c>
      <c r="H25">
        <v>1E-3</v>
      </c>
      <c r="I25">
        <v>2E-3</v>
      </c>
      <c r="J25">
        <v>2E-3</v>
      </c>
      <c r="K25">
        <v>2E-3</v>
      </c>
      <c r="L25">
        <v>1E-3</v>
      </c>
      <c r="M25">
        <v>1E-3</v>
      </c>
      <c r="N25">
        <v>1E-3</v>
      </c>
      <c r="O25">
        <v>4.0000000000000001E-3</v>
      </c>
      <c r="P25">
        <v>1.4E-2</v>
      </c>
      <c r="Q25">
        <v>2E-3</v>
      </c>
      <c r="R25">
        <v>1E-3</v>
      </c>
      <c r="S25">
        <v>1E-3</v>
      </c>
      <c r="T25">
        <v>2E-3</v>
      </c>
      <c r="U25">
        <v>2E-3</v>
      </c>
      <c r="V25">
        <v>1E-3</v>
      </c>
      <c r="W25">
        <v>3.0000000000000001E-3</v>
      </c>
      <c r="X25">
        <v>2E-3</v>
      </c>
      <c r="Y25">
        <v>4.0000000000000001E-3</v>
      </c>
      <c r="Z25">
        <v>0</v>
      </c>
      <c r="AA25">
        <v>0</v>
      </c>
      <c r="AB25">
        <v>0</v>
      </c>
      <c r="AC25">
        <v>3.0000000000000001E-3</v>
      </c>
      <c r="AD25">
        <v>1E-3</v>
      </c>
      <c r="AE25">
        <v>6.0000000000000001E-3</v>
      </c>
      <c r="AF25">
        <v>1E-3</v>
      </c>
      <c r="AG25">
        <v>2E-3</v>
      </c>
      <c r="AH25">
        <v>5.7000000000000002E-2</v>
      </c>
      <c r="AI25">
        <v>1E-3</v>
      </c>
      <c r="AJ25">
        <v>5.0000000000000001E-3</v>
      </c>
      <c r="AK25">
        <v>2E-3</v>
      </c>
      <c r="AL25">
        <v>1E-3</v>
      </c>
      <c r="AM25">
        <v>1E-3</v>
      </c>
      <c r="AN25">
        <v>4.4999999999999998E-2</v>
      </c>
      <c r="AO25">
        <v>3.0000000000000001E-3</v>
      </c>
      <c r="AP25">
        <v>4.0000000000000001E-3</v>
      </c>
      <c r="AQ25">
        <v>4.0000000000000001E-3</v>
      </c>
      <c r="AR25">
        <v>7.0000000000000001E-3</v>
      </c>
      <c r="AS25">
        <v>7.0000000000000001E-3</v>
      </c>
      <c r="AT25">
        <v>4.0000000000000001E-3</v>
      </c>
      <c r="AU25">
        <v>5.0000000000000001E-3</v>
      </c>
      <c r="AV25">
        <v>5.0000000000000001E-3</v>
      </c>
      <c r="AW25">
        <v>3.5000000000000003E-2</v>
      </c>
      <c r="AX25">
        <v>7.0000000000000001E-3</v>
      </c>
      <c r="AY25">
        <v>4.0000000000000001E-3</v>
      </c>
      <c r="AZ25">
        <v>7.0000000000000001E-3</v>
      </c>
      <c r="BA25">
        <v>8.0000000000000002E-3</v>
      </c>
      <c r="BB25">
        <v>5.0000000000000001E-3</v>
      </c>
      <c r="BC25">
        <v>7.0000000000000001E-3</v>
      </c>
      <c r="BD25">
        <v>0.16800000000000001</v>
      </c>
      <c r="BE25">
        <v>2E-3</v>
      </c>
      <c r="BF25">
        <v>1E-3</v>
      </c>
      <c r="BG25">
        <v>0</v>
      </c>
      <c r="BH25">
        <v>0</v>
      </c>
      <c r="BI25">
        <v>1E-3</v>
      </c>
      <c r="BJ25">
        <v>1E-3</v>
      </c>
      <c r="BK25">
        <v>1E-3</v>
      </c>
      <c r="BL25">
        <v>6.0000000000000001E-3</v>
      </c>
      <c r="BM25">
        <v>2E-3</v>
      </c>
      <c r="BN25">
        <v>1E-3</v>
      </c>
      <c r="BO25">
        <v>1E-3</v>
      </c>
      <c r="BP25">
        <v>3.0000000000000001E-3</v>
      </c>
      <c r="BQ25">
        <v>2E-3</v>
      </c>
      <c r="BR25">
        <v>1E-3</v>
      </c>
      <c r="BS25">
        <v>1E-3</v>
      </c>
      <c r="BT25">
        <v>3.0000000000000001E-3</v>
      </c>
      <c r="BU25">
        <v>3.0000000000000001E-3</v>
      </c>
      <c r="BV25">
        <v>7.0000000000000001E-3</v>
      </c>
      <c r="BW25">
        <v>3.0000000000000001E-3</v>
      </c>
      <c r="BX25">
        <v>1E-3</v>
      </c>
      <c r="BY25">
        <v>1E-3</v>
      </c>
      <c r="BZ25">
        <v>1E-3</v>
      </c>
    </row>
  </sheetData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2"/>
  <sheetViews>
    <sheetView workbookViewId="0">
      <pane xSplit="1" ySplit="8" topLeftCell="AF9" activePane="bottomRight" state="frozen"/>
      <selection pane="topRight" activeCell="B1" sqref="B1"/>
      <selection pane="bottomLeft" activeCell="A9" sqref="A9"/>
      <selection pane="bottomRight" activeCell="AJ14" sqref="AJ14"/>
    </sheetView>
  </sheetViews>
  <sheetFormatPr defaultRowHeight="15" x14ac:dyDescent="0.25"/>
  <sheetData>
    <row r="1" spans="1:78" x14ac:dyDescent="0.25">
      <c r="A1" t="s">
        <v>1150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5987</v>
      </c>
      <c r="C11">
        <v>5072</v>
      </c>
      <c r="D11">
        <v>559</v>
      </c>
      <c r="E11">
        <v>355</v>
      </c>
      <c r="F11">
        <v>1172</v>
      </c>
      <c r="G11">
        <v>3107</v>
      </c>
      <c r="H11">
        <v>1708</v>
      </c>
      <c r="I11">
        <v>1454</v>
      </c>
      <c r="J11">
        <v>1895</v>
      </c>
      <c r="K11">
        <v>1228</v>
      </c>
      <c r="L11">
        <v>1410</v>
      </c>
      <c r="M11">
        <v>1658</v>
      </c>
      <c r="N11">
        <v>3493</v>
      </c>
      <c r="O11">
        <v>642</v>
      </c>
      <c r="P11">
        <v>194</v>
      </c>
      <c r="Q11">
        <v>949</v>
      </c>
      <c r="R11">
        <v>5038</v>
      </c>
      <c r="S11">
        <v>3690</v>
      </c>
      <c r="T11">
        <v>1232</v>
      </c>
      <c r="U11">
        <v>976</v>
      </c>
      <c r="V11">
        <v>4440</v>
      </c>
      <c r="W11">
        <v>608</v>
      </c>
      <c r="X11">
        <v>869</v>
      </c>
      <c r="Y11">
        <v>717</v>
      </c>
      <c r="Z11">
        <v>5270</v>
      </c>
      <c r="AA11">
        <v>5970</v>
      </c>
      <c r="AB11">
        <v>5254</v>
      </c>
      <c r="AC11">
        <v>716</v>
      </c>
      <c r="AD11">
        <v>4681</v>
      </c>
      <c r="AE11">
        <v>523</v>
      </c>
      <c r="AF11">
        <v>4696</v>
      </c>
      <c r="AG11">
        <v>919</v>
      </c>
      <c r="AH11">
        <v>39</v>
      </c>
      <c r="AI11">
        <v>4351</v>
      </c>
      <c r="AJ11">
        <v>549</v>
      </c>
      <c r="AK11">
        <v>981</v>
      </c>
      <c r="AL11">
        <v>2362</v>
      </c>
      <c r="AM11">
        <v>2841</v>
      </c>
      <c r="AN11">
        <v>59</v>
      </c>
      <c r="AO11">
        <v>701</v>
      </c>
      <c r="AP11">
        <v>590</v>
      </c>
      <c r="AQ11">
        <v>567</v>
      </c>
      <c r="AR11">
        <v>546</v>
      </c>
      <c r="AS11">
        <v>318</v>
      </c>
      <c r="AT11">
        <v>555</v>
      </c>
      <c r="AU11">
        <v>348</v>
      </c>
      <c r="AV11">
        <v>490</v>
      </c>
      <c r="AW11">
        <v>143</v>
      </c>
      <c r="AX11">
        <v>410</v>
      </c>
      <c r="AY11">
        <v>534</v>
      </c>
      <c r="AZ11">
        <v>413</v>
      </c>
      <c r="BA11">
        <v>294</v>
      </c>
      <c r="BB11">
        <v>442</v>
      </c>
      <c r="BC11">
        <v>313</v>
      </c>
      <c r="BD11">
        <v>26</v>
      </c>
      <c r="BE11">
        <v>900</v>
      </c>
      <c r="BF11">
        <v>5087</v>
      </c>
      <c r="BG11">
        <v>3298</v>
      </c>
      <c r="BH11">
        <v>2689</v>
      </c>
      <c r="BI11">
        <v>1301</v>
      </c>
      <c r="BJ11">
        <v>867</v>
      </c>
      <c r="BK11">
        <v>768</v>
      </c>
      <c r="BL11">
        <v>199</v>
      </c>
      <c r="BM11">
        <v>884</v>
      </c>
      <c r="BN11">
        <v>1682</v>
      </c>
      <c r="BO11">
        <v>2164</v>
      </c>
      <c r="BP11">
        <v>1258</v>
      </c>
      <c r="BQ11">
        <v>1007</v>
      </c>
      <c r="BR11">
        <v>1572</v>
      </c>
      <c r="BS11">
        <v>1526</v>
      </c>
      <c r="BT11">
        <v>450</v>
      </c>
      <c r="BU11">
        <v>536</v>
      </c>
      <c r="BV11">
        <v>296</v>
      </c>
      <c r="BW11">
        <v>756</v>
      </c>
      <c r="BX11">
        <v>4001</v>
      </c>
      <c r="BY11">
        <v>4020</v>
      </c>
      <c r="BZ11">
        <v>3504</v>
      </c>
    </row>
    <row r="12" spans="1:78" x14ac:dyDescent="0.25">
      <c r="B12" s="7">
        <v>1</v>
      </c>
      <c r="C12" s="7">
        <v>1</v>
      </c>
      <c r="D12" s="7">
        <v>1</v>
      </c>
      <c r="E12" s="7">
        <v>1</v>
      </c>
      <c r="F12" s="7">
        <v>1</v>
      </c>
      <c r="G12" s="7">
        <v>1</v>
      </c>
      <c r="H12" s="7">
        <v>1</v>
      </c>
      <c r="I12" s="7">
        <v>1</v>
      </c>
      <c r="J12" s="7">
        <v>1</v>
      </c>
      <c r="K12" s="7">
        <v>1</v>
      </c>
      <c r="L12" s="7">
        <v>1</v>
      </c>
      <c r="M12" s="7">
        <v>1</v>
      </c>
      <c r="N12" s="7">
        <v>1</v>
      </c>
      <c r="O12" s="7">
        <v>1</v>
      </c>
      <c r="P12" s="7">
        <v>1</v>
      </c>
      <c r="Q12" s="7">
        <v>1</v>
      </c>
      <c r="R12" s="7">
        <v>1</v>
      </c>
      <c r="S12" s="7">
        <v>1</v>
      </c>
      <c r="T12" s="7">
        <v>1</v>
      </c>
      <c r="U12" s="7">
        <v>1</v>
      </c>
      <c r="V12" s="7">
        <v>1</v>
      </c>
      <c r="W12" s="7">
        <v>1</v>
      </c>
      <c r="X12" s="7">
        <v>1</v>
      </c>
      <c r="Y12" s="7">
        <v>1</v>
      </c>
      <c r="Z12" s="7">
        <v>1</v>
      </c>
      <c r="AA12" s="7">
        <v>1</v>
      </c>
      <c r="AB12" s="7">
        <v>1</v>
      </c>
      <c r="AC12" s="7">
        <v>1</v>
      </c>
      <c r="AD12" s="7">
        <v>1</v>
      </c>
      <c r="AE12" s="7">
        <v>1</v>
      </c>
      <c r="AF12" s="7">
        <v>1</v>
      </c>
      <c r="AG12" s="7">
        <v>1</v>
      </c>
      <c r="AH12" s="7">
        <v>1</v>
      </c>
      <c r="AI12" s="7">
        <v>1</v>
      </c>
      <c r="AJ12" s="7">
        <v>1</v>
      </c>
      <c r="AK12" s="7">
        <v>1</v>
      </c>
      <c r="AL12" s="7">
        <v>1</v>
      </c>
      <c r="AM12" s="7">
        <v>1</v>
      </c>
      <c r="AN12" s="7">
        <v>1</v>
      </c>
      <c r="AO12" s="7">
        <v>1</v>
      </c>
      <c r="AP12" s="7">
        <v>1</v>
      </c>
      <c r="AQ12" s="7">
        <v>1</v>
      </c>
      <c r="AR12" s="7">
        <v>1</v>
      </c>
      <c r="AS12" s="7">
        <v>1</v>
      </c>
      <c r="AT12" s="7">
        <v>1</v>
      </c>
      <c r="AU12" s="7">
        <v>1</v>
      </c>
      <c r="AV12" s="7">
        <v>1</v>
      </c>
      <c r="AW12" s="7">
        <v>1</v>
      </c>
      <c r="AX12" s="7">
        <v>1</v>
      </c>
      <c r="AY12" s="7">
        <v>1</v>
      </c>
      <c r="AZ12" s="7">
        <v>1</v>
      </c>
      <c r="BA12" s="7">
        <v>1</v>
      </c>
      <c r="BB12" s="7">
        <v>1</v>
      </c>
      <c r="BC12" s="7">
        <v>1</v>
      </c>
      <c r="BD12" s="7">
        <v>1</v>
      </c>
      <c r="BE12" s="7">
        <v>1</v>
      </c>
      <c r="BF12" s="7">
        <v>1</v>
      </c>
      <c r="BG12" s="7">
        <v>1</v>
      </c>
      <c r="BH12" s="7">
        <v>1</v>
      </c>
      <c r="BI12" s="7">
        <v>1</v>
      </c>
      <c r="BJ12" s="7">
        <v>1</v>
      </c>
      <c r="BK12" s="7">
        <v>1</v>
      </c>
      <c r="BL12" s="7">
        <v>1</v>
      </c>
      <c r="BM12" s="7">
        <v>1</v>
      </c>
      <c r="BN12" s="7">
        <v>1</v>
      </c>
      <c r="BO12" s="7">
        <v>1</v>
      </c>
      <c r="BP12" s="7">
        <v>1</v>
      </c>
      <c r="BQ12" s="7">
        <v>1</v>
      </c>
      <c r="BR12" s="7">
        <v>1</v>
      </c>
      <c r="BS12" s="7">
        <v>1</v>
      </c>
      <c r="BT12" s="7">
        <v>1</v>
      </c>
      <c r="BU12" s="7">
        <v>1</v>
      </c>
      <c r="BV12" s="7">
        <v>1</v>
      </c>
      <c r="BW12" s="7">
        <v>1</v>
      </c>
      <c r="BX12" s="7">
        <v>1</v>
      </c>
      <c r="BY12" s="7">
        <v>1</v>
      </c>
      <c r="BZ12" s="7">
        <v>1</v>
      </c>
    </row>
  </sheetData>
  <pageMargins left="0.7" right="0.7" top="0.75" bottom="0.75" header="0.3" footer="0.3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275</v>
      </c>
    </row>
    <row r="2" spans="1:78" x14ac:dyDescent="0.25">
      <c r="A2" t="s">
        <v>277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2318</v>
      </c>
      <c r="C8">
        <v>1997</v>
      </c>
      <c r="D8">
        <v>167</v>
      </c>
      <c r="E8">
        <v>154</v>
      </c>
      <c r="F8">
        <v>271</v>
      </c>
      <c r="G8">
        <v>1161</v>
      </c>
      <c r="H8">
        <v>886</v>
      </c>
      <c r="I8">
        <v>538</v>
      </c>
      <c r="J8">
        <v>624</v>
      </c>
      <c r="K8">
        <v>452</v>
      </c>
      <c r="L8">
        <v>704</v>
      </c>
      <c r="M8">
        <v>719</v>
      </c>
      <c r="N8">
        <v>1309</v>
      </c>
      <c r="O8">
        <v>219</v>
      </c>
      <c r="P8">
        <v>71</v>
      </c>
      <c r="Q8">
        <v>503</v>
      </c>
      <c r="R8">
        <v>1815</v>
      </c>
      <c r="S8">
        <v>1597</v>
      </c>
      <c r="T8">
        <v>307</v>
      </c>
      <c r="U8">
        <v>381</v>
      </c>
      <c r="V8">
        <v>1645</v>
      </c>
      <c r="W8">
        <v>284</v>
      </c>
      <c r="X8">
        <v>371</v>
      </c>
      <c r="Y8">
        <v>207</v>
      </c>
      <c r="Z8">
        <v>2111</v>
      </c>
      <c r="AA8">
        <v>2315</v>
      </c>
      <c r="AB8">
        <v>2108</v>
      </c>
      <c r="AC8">
        <v>280</v>
      </c>
      <c r="AD8">
        <v>1894</v>
      </c>
      <c r="AE8">
        <v>129</v>
      </c>
      <c r="AF8">
        <v>1862</v>
      </c>
      <c r="AG8">
        <v>360</v>
      </c>
      <c r="AH8">
        <v>19</v>
      </c>
      <c r="AI8">
        <v>1812</v>
      </c>
      <c r="AJ8">
        <v>164</v>
      </c>
      <c r="AK8">
        <v>310</v>
      </c>
      <c r="AL8">
        <v>1008</v>
      </c>
      <c r="AM8">
        <v>1049</v>
      </c>
      <c r="AN8">
        <v>18</v>
      </c>
      <c r="AO8">
        <v>237</v>
      </c>
      <c r="AP8">
        <v>228</v>
      </c>
      <c r="AQ8">
        <v>250</v>
      </c>
      <c r="AR8">
        <v>111</v>
      </c>
      <c r="AS8">
        <v>150</v>
      </c>
      <c r="AT8">
        <v>248</v>
      </c>
      <c r="AU8">
        <v>152</v>
      </c>
      <c r="AV8">
        <v>166</v>
      </c>
      <c r="AW8">
        <v>28</v>
      </c>
      <c r="AX8">
        <v>139</v>
      </c>
      <c r="AY8">
        <v>252</v>
      </c>
      <c r="AZ8">
        <v>164</v>
      </c>
      <c r="BA8">
        <v>127</v>
      </c>
      <c r="BB8">
        <v>162</v>
      </c>
      <c r="BC8">
        <v>139</v>
      </c>
      <c r="BD8">
        <v>2</v>
      </c>
      <c r="BE8">
        <v>33</v>
      </c>
      <c r="BF8">
        <v>2285</v>
      </c>
      <c r="BG8">
        <v>2318</v>
      </c>
      <c r="BH8">
        <v>0</v>
      </c>
      <c r="BI8">
        <v>719</v>
      </c>
      <c r="BJ8">
        <v>656</v>
      </c>
      <c r="BK8">
        <v>661</v>
      </c>
      <c r="BL8">
        <v>136</v>
      </c>
      <c r="BM8">
        <v>359</v>
      </c>
      <c r="BN8">
        <v>830</v>
      </c>
      <c r="BO8">
        <v>882</v>
      </c>
      <c r="BP8">
        <v>247</v>
      </c>
      <c r="BQ8">
        <v>495</v>
      </c>
      <c r="BR8">
        <v>629</v>
      </c>
      <c r="BS8">
        <v>635</v>
      </c>
      <c r="BT8">
        <v>24</v>
      </c>
      <c r="BU8">
        <v>9</v>
      </c>
      <c r="BV8">
        <v>167</v>
      </c>
      <c r="BW8">
        <v>353</v>
      </c>
      <c r="BX8">
        <v>1564</v>
      </c>
      <c r="BY8">
        <v>1572</v>
      </c>
      <c r="BZ8">
        <v>1366</v>
      </c>
    </row>
    <row r="9" spans="1:78" x14ac:dyDescent="0.25">
      <c r="A9" t="s">
        <v>103</v>
      </c>
      <c r="B9">
        <v>2380</v>
      </c>
      <c r="C9">
        <v>2046</v>
      </c>
      <c r="D9">
        <v>185</v>
      </c>
      <c r="E9">
        <v>149</v>
      </c>
      <c r="F9">
        <v>271</v>
      </c>
      <c r="G9">
        <v>1372</v>
      </c>
      <c r="H9">
        <v>736</v>
      </c>
      <c r="I9">
        <v>666</v>
      </c>
      <c r="J9">
        <v>766</v>
      </c>
      <c r="K9">
        <v>481</v>
      </c>
      <c r="L9">
        <v>467</v>
      </c>
      <c r="M9">
        <v>576</v>
      </c>
      <c r="N9">
        <v>1527</v>
      </c>
      <c r="O9">
        <v>214</v>
      </c>
      <c r="P9">
        <v>63</v>
      </c>
      <c r="Q9">
        <v>423</v>
      </c>
      <c r="R9">
        <v>1957</v>
      </c>
      <c r="S9">
        <v>1728</v>
      </c>
      <c r="T9">
        <v>315</v>
      </c>
      <c r="U9">
        <v>306</v>
      </c>
      <c r="V9">
        <v>1834</v>
      </c>
      <c r="W9">
        <v>247</v>
      </c>
      <c r="X9">
        <v>282</v>
      </c>
      <c r="Y9">
        <v>199</v>
      </c>
      <c r="Z9">
        <v>2181</v>
      </c>
      <c r="AA9">
        <v>2377</v>
      </c>
      <c r="AB9">
        <v>2178</v>
      </c>
      <c r="AC9">
        <v>296</v>
      </c>
      <c r="AD9">
        <v>1940</v>
      </c>
      <c r="AE9">
        <v>129</v>
      </c>
      <c r="AF9">
        <v>1886</v>
      </c>
      <c r="AG9">
        <v>397</v>
      </c>
      <c r="AH9">
        <v>18</v>
      </c>
      <c r="AI9">
        <v>1929</v>
      </c>
      <c r="AJ9">
        <v>146</v>
      </c>
      <c r="AK9">
        <v>277</v>
      </c>
      <c r="AL9">
        <v>1058</v>
      </c>
      <c r="AM9">
        <v>1072</v>
      </c>
      <c r="AN9">
        <v>19</v>
      </c>
      <c r="AO9">
        <v>226</v>
      </c>
      <c r="AP9">
        <v>238</v>
      </c>
      <c r="AQ9">
        <v>267</v>
      </c>
      <c r="AR9">
        <v>129</v>
      </c>
      <c r="AS9">
        <v>144</v>
      </c>
      <c r="AT9">
        <v>254</v>
      </c>
      <c r="AU9">
        <v>154</v>
      </c>
      <c r="AV9">
        <v>165</v>
      </c>
      <c r="AW9">
        <v>33</v>
      </c>
      <c r="AX9">
        <v>151</v>
      </c>
      <c r="AY9">
        <v>247</v>
      </c>
      <c r="AZ9">
        <v>167</v>
      </c>
      <c r="BA9">
        <v>129</v>
      </c>
      <c r="BB9">
        <v>158</v>
      </c>
      <c r="BC9">
        <v>140</v>
      </c>
      <c r="BD9">
        <v>2</v>
      </c>
      <c r="BE9">
        <v>31</v>
      </c>
      <c r="BF9">
        <v>2349</v>
      </c>
      <c r="BG9">
        <v>2380</v>
      </c>
      <c r="BH9">
        <v>0</v>
      </c>
      <c r="BI9">
        <v>817</v>
      </c>
      <c r="BJ9">
        <v>662</v>
      </c>
      <c r="BK9">
        <v>624</v>
      </c>
      <c r="BL9">
        <v>136</v>
      </c>
      <c r="BM9">
        <v>397</v>
      </c>
      <c r="BN9">
        <v>859</v>
      </c>
      <c r="BO9">
        <v>894</v>
      </c>
      <c r="BP9">
        <v>231</v>
      </c>
      <c r="BQ9">
        <v>529</v>
      </c>
      <c r="BR9">
        <v>674</v>
      </c>
      <c r="BS9">
        <v>685</v>
      </c>
      <c r="BT9">
        <v>22</v>
      </c>
      <c r="BU9">
        <v>10</v>
      </c>
      <c r="BV9">
        <v>170</v>
      </c>
      <c r="BW9">
        <v>385</v>
      </c>
      <c r="BX9">
        <v>1575</v>
      </c>
      <c r="BY9">
        <v>1585</v>
      </c>
      <c r="BZ9">
        <v>1359</v>
      </c>
    </row>
    <row r="10" spans="1:78" x14ac:dyDescent="0.25">
      <c r="A10" t="s">
        <v>104</v>
      </c>
    </row>
    <row r="11" spans="1:78" x14ac:dyDescent="0.25">
      <c r="A11" t="s">
        <v>268</v>
      </c>
      <c r="B11">
        <v>423</v>
      </c>
      <c r="C11">
        <v>365</v>
      </c>
      <c r="D11">
        <v>31</v>
      </c>
      <c r="E11">
        <v>27</v>
      </c>
      <c r="F11">
        <v>83</v>
      </c>
      <c r="G11">
        <v>259</v>
      </c>
      <c r="H11">
        <v>81</v>
      </c>
      <c r="I11">
        <v>126</v>
      </c>
      <c r="J11">
        <v>135</v>
      </c>
      <c r="K11">
        <v>85</v>
      </c>
      <c r="L11">
        <v>77</v>
      </c>
      <c r="M11">
        <v>85</v>
      </c>
      <c r="N11">
        <v>292</v>
      </c>
      <c r="O11">
        <v>33</v>
      </c>
      <c r="P11">
        <v>14</v>
      </c>
      <c r="Q11">
        <v>65</v>
      </c>
      <c r="R11">
        <v>358</v>
      </c>
      <c r="S11">
        <v>274</v>
      </c>
      <c r="T11">
        <v>84</v>
      </c>
      <c r="U11">
        <v>62</v>
      </c>
      <c r="V11">
        <v>361</v>
      </c>
      <c r="W11">
        <v>32</v>
      </c>
      <c r="X11">
        <v>30</v>
      </c>
      <c r="Y11">
        <v>38</v>
      </c>
      <c r="Z11">
        <v>385</v>
      </c>
      <c r="AA11">
        <v>423</v>
      </c>
      <c r="AB11">
        <v>385</v>
      </c>
      <c r="AC11">
        <v>48</v>
      </c>
      <c r="AD11">
        <v>353</v>
      </c>
      <c r="AE11">
        <v>21</v>
      </c>
      <c r="AF11">
        <v>262</v>
      </c>
      <c r="AG11">
        <v>132</v>
      </c>
      <c r="AH11">
        <v>12</v>
      </c>
      <c r="AI11">
        <v>342</v>
      </c>
      <c r="AJ11">
        <v>18</v>
      </c>
      <c r="AK11">
        <v>62</v>
      </c>
      <c r="AL11">
        <v>224</v>
      </c>
      <c r="AM11">
        <v>152</v>
      </c>
      <c r="AN11">
        <v>4</v>
      </c>
      <c r="AO11">
        <v>41</v>
      </c>
      <c r="AP11">
        <v>31</v>
      </c>
      <c r="AQ11">
        <v>42</v>
      </c>
      <c r="AR11">
        <v>24</v>
      </c>
      <c r="AS11">
        <v>26</v>
      </c>
      <c r="AT11">
        <v>44</v>
      </c>
      <c r="AU11">
        <v>41</v>
      </c>
      <c r="AV11">
        <v>25</v>
      </c>
      <c r="AW11">
        <v>7</v>
      </c>
      <c r="AX11">
        <v>23</v>
      </c>
      <c r="AY11">
        <v>43</v>
      </c>
      <c r="AZ11">
        <v>34</v>
      </c>
      <c r="BA11">
        <v>24</v>
      </c>
      <c r="BB11">
        <v>26</v>
      </c>
      <c r="BC11">
        <v>33</v>
      </c>
      <c r="BD11">
        <v>0</v>
      </c>
      <c r="BE11">
        <v>22</v>
      </c>
      <c r="BF11">
        <v>401</v>
      </c>
      <c r="BG11">
        <v>423</v>
      </c>
      <c r="BH11">
        <v>0</v>
      </c>
      <c r="BI11">
        <v>209</v>
      </c>
      <c r="BJ11">
        <v>113</v>
      </c>
      <c r="BK11">
        <v>68</v>
      </c>
      <c r="BL11">
        <v>28</v>
      </c>
      <c r="BM11">
        <v>99</v>
      </c>
      <c r="BN11">
        <v>164</v>
      </c>
      <c r="BO11">
        <v>144</v>
      </c>
      <c r="BP11">
        <v>16</v>
      </c>
      <c r="BQ11">
        <v>107</v>
      </c>
      <c r="BR11">
        <v>156</v>
      </c>
      <c r="BS11">
        <v>152</v>
      </c>
      <c r="BT11">
        <v>15</v>
      </c>
      <c r="BU11">
        <v>7</v>
      </c>
      <c r="BV11">
        <v>27</v>
      </c>
      <c r="BW11">
        <v>84</v>
      </c>
      <c r="BX11">
        <v>276</v>
      </c>
      <c r="BY11">
        <v>280</v>
      </c>
      <c r="BZ11">
        <v>240</v>
      </c>
    </row>
    <row r="12" spans="1:78" x14ac:dyDescent="0.25">
      <c r="B12" s="7">
        <v>0.18</v>
      </c>
      <c r="C12" s="7">
        <v>0.18</v>
      </c>
      <c r="D12" s="7">
        <v>0.17</v>
      </c>
      <c r="E12" s="7">
        <v>0.18</v>
      </c>
      <c r="F12" s="7">
        <v>0.31</v>
      </c>
      <c r="G12" s="7">
        <v>0.19</v>
      </c>
      <c r="H12" s="7">
        <v>0.11</v>
      </c>
      <c r="I12" s="7">
        <v>0.19</v>
      </c>
      <c r="J12" s="7">
        <v>0.18</v>
      </c>
      <c r="K12" s="7">
        <v>0.18</v>
      </c>
      <c r="L12" s="7">
        <v>0.17</v>
      </c>
      <c r="M12" s="7">
        <v>0.15</v>
      </c>
      <c r="N12" s="7">
        <v>0.19</v>
      </c>
      <c r="O12" s="7">
        <v>0.15</v>
      </c>
      <c r="P12" s="7">
        <v>0.22</v>
      </c>
      <c r="Q12" s="7">
        <v>0.15</v>
      </c>
      <c r="R12" s="7">
        <v>0.18</v>
      </c>
      <c r="S12" s="7">
        <v>0.16</v>
      </c>
      <c r="T12" s="7">
        <v>0.27</v>
      </c>
      <c r="U12" s="7">
        <v>0.2</v>
      </c>
      <c r="V12" s="7">
        <v>0.2</v>
      </c>
      <c r="W12" s="7">
        <v>0.13</v>
      </c>
      <c r="X12" s="7">
        <v>0.11</v>
      </c>
      <c r="Y12" s="7">
        <v>0.19</v>
      </c>
      <c r="Z12" s="7">
        <v>0.18</v>
      </c>
      <c r="AA12" s="7">
        <v>0.18</v>
      </c>
      <c r="AB12" s="7">
        <v>0.18</v>
      </c>
      <c r="AC12" s="7">
        <v>0.16</v>
      </c>
      <c r="AD12" s="7">
        <v>0.18</v>
      </c>
      <c r="AE12" s="7">
        <v>0.16</v>
      </c>
      <c r="AF12" s="7">
        <v>0.14000000000000001</v>
      </c>
      <c r="AG12" s="7">
        <v>0.33</v>
      </c>
      <c r="AH12" s="7">
        <v>0.65</v>
      </c>
      <c r="AI12" s="7">
        <v>0.18</v>
      </c>
      <c r="AJ12" s="7">
        <v>0.12</v>
      </c>
      <c r="AK12" s="7">
        <v>0.22</v>
      </c>
      <c r="AL12" s="7">
        <v>0.21</v>
      </c>
      <c r="AM12" s="7">
        <v>0.14000000000000001</v>
      </c>
      <c r="AN12" s="7">
        <v>0.23</v>
      </c>
      <c r="AO12" s="7">
        <v>0.18</v>
      </c>
      <c r="AP12" s="7">
        <v>0.13</v>
      </c>
      <c r="AQ12" s="7">
        <v>0.16</v>
      </c>
      <c r="AR12" s="7">
        <v>0.18</v>
      </c>
      <c r="AS12" s="7">
        <v>0.18</v>
      </c>
      <c r="AT12" s="7">
        <v>0.17</v>
      </c>
      <c r="AU12" s="7">
        <v>0.26</v>
      </c>
      <c r="AV12" s="7">
        <v>0.15</v>
      </c>
      <c r="AW12" s="7">
        <v>0.22</v>
      </c>
      <c r="AX12" s="7">
        <v>0.15</v>
      </c>
      <c r="AY12" s="7">
        <v>0.17</v>
      </c>
      <c r="AZ12" s="7">
        <v>0.2</v>
      </c>
      <c r="BA12" s="7">
        <v>0.19</v>
      </c>
      <c r="BB12" s="7">
        <v>0.16</v>
      </c>
      <c r="BC12" s="7">
        <v>0.23</v>
      </c>
      <c r="BD12" t="s">
        <v>108</v>
      </c>
      <c r="BE12" s="7">
        <v>0.71</v>
      </c>
      <c r="BF12" s="7">
        <v>0.17</v>
      </c>
      <c r="BG12" s="7">
        <v>0.18</v>
      </c>
      <c r="BH12" t="s">
        <v>108</v>
      </c>
      <c r="BI12" s="7">
        <v>0.26</v>
      </c>
      <c r="BJ12" s="7">
        <v>0.17</v>
      </c>
      <c r="BK12" s="7">
        <v>0.11</v>
      </c>
      <c r="BL12" s="7">
        <v>0.21</v>
      </c>
      <c r="BM12" s="7">
        <v>0.25</v>
      </c>
      <c r="BN12" s="7">
        <v>0.19</v>
      </c>
      <c r="BO12" s="7">
        <v>0.16</v>
      </c>
      <c r="BP12" s="7">
        <v>7.0000000000000007E-2</v>
      </c>
      <c r="BQ12" s="7">
        <v>0.2</v>
      </c>
      <c r="BR12" s="7">
        <v>0.23</v>
      </c>
      <c r="BS12" s="7">
        <v>0.22</v>
      </c>
      <c r="BT12" s="7">
        <v>0.71</v>
      </c>
      <c r="BU12" s="7">
        <v>0.69</v>
      </c>
      <c r="BV12" s="7">
        <v>0.16</v>
      </c>
      <c r="BW12" s="7">
        <v>0.22</v>
      </c>
      <c r="BX12" s="7">
        <v>0.18</v>
      </c>
      <c r="BY12" s="7">
        <v>0.18</v>
      </c>
      <c r="BZ12" s="7">
        <v>0.18</v>
      </c>
    </row>
    <row r="13" spans="1:78" x14ac:dyDescent="0.25">
      <c r="A13" t="s">
        <v>269</v>
      </c>
      <c r="B13">
        <v>1044</v>
      </c>
      <c r="C13">
        <v>910</v>
      </c>
      <c r="D13">
        <v>77</v>
      </c>
      <c r="E13">
        <v>58</v>
      </c>
      <c r="F13">
        <v>142</v>
      </c>
      <c r="G13">
        <v>619</v>
      </c>
      <c r="H13">
        <v>283</v>
      </c>
      <c r="I13">
        <v>306</v>
      </c>
      <c r="J13">
        <v>343</v>
      </c>
      <c r="K13">
        <v>205</v>
      </c>
      <c r="L13">
        <v>191</v>
      </c>
      <c r="M13">
        <v>233</v>
      </c>
      <c r="N13">
        <v>699</v>
      </c>
      <c r="O13">
        <v>87</v>
      </c>
      <c r="P13">
        <v>25</v>
      </c>
      <c r="Q13">
        <v>156</v>
      </c>
      <c r="R13">
        <v>888</v>
      </c>
      <c r="S13">
        <v>757</v>
      </c>
      <c r="T13">
        <v>161</v>
      </c>
      <c r="U13">
        <v>117</v>
      </c>
      <c r="V13">
        <v>846</v>
      </c>
      <c r="W13">
        <v>94</v>
      </c>
      <c r="X13">
        <v>97</v>
      </c>
      <c r="Y13">
        <v>89</v>
      </c>
      <c r="Z13">
        <v>955</v>
      </c>
      <c r="AA13">
        <v>1044</v>
      </c>
      <c r="AB13">
        <v>955</v>
      </c>
      <c r="AC13">
        <v>147</v>
      </c>
      <c r="AD13">
        <v>831</v>
      </c>
      <c r="AE13">
        <v>60</v>
      </c>
      <c r="AF13">
        <v>809</v>
      </c>
      <c r="AG13">
        <v>201</v>
      </c>
      <c r="AH13">
        <v>1</v>
      </c>
      <c r="AI13">
        <v>881</v>
      </c>
      <c r="AJ13">
        <v>45</v>
      </c>
      <c r="AK13">
        <v>111</v>
      </c>
      <c r="AL13">
        <v>500</v>
      </c>
      <c r="AM13">
        <v>446</v>
      </c>
      <c r="AN13">
        <v>7</v>
      </c>
      <c r="AO13">
        <v>90</v>
      </c>
      <c r="AP13">
        <v>111</v>
      </c>
      <c r="AQ13">
        <v>120</v>
      </c>
      <c r="AR13">
        <v>56</v>
      </c>
      <c r="AS13">
        <v>66</v>
      </c>
      <c r="AT13">
        <v>105</v>
      </c>
      <c r="AU13">
        <v>58</v>
      </c>
      <c r="AV13">
        <v>68</v>
      </c>
      <c r="AW13">
        <v>11</v>
      </c>
      <c r="AX13">
        <v>66</v>
      </c>
      <c r="AY13">
        <v>113</v>
      </c>
      <c r="AZ13">
        <v>78</v>
      </c>
      <c r="BA13">
        <v>47</v>
      </c>
      <c r="BB13">
        <v>77</v>
      </c>
      <c r="BC13">
        <v>67</v>
      </c>
      <c r="BD13">
        <v>1</v>
      </c>
      <c r="BE13">
        <v>6</v>
      </c>
      <c r="BF13">
        <v>1039</v>
      </c>
      <c r="BG13">
        <v>1044</v>
      </c>
      <c r="BH13">
        <v>0</v>
      </c>
      <c r="BI13">
        <v>442</v>
      </c>
      <c r="BJ13">
        <v>269</v>
      </c>
      <c r="BK13">
        <v>239</v>
      </c>
      <c r="BL13">
        <v>50</v>
      </c>
      <c r="BM13">
        <v>227</v>
      </c>
      <c r="BN13">
        <v>432</v>
      </c>
      <c r="BO13">
        <v>339</v>
      </c>
      <c r="BP13">
        <v>47</v>
      </c>
      <c r="BQ13">
        <v>268</v>
      </c>
      <c r="BR13">
        <v>316</v>
      </c>
      <c r="BS13">
        <v>321</v>
      </c>
      <c r="BT13">
        <v>4</v>
      </c>
      <c r="BU13">
        <v>2</v>
      </c>
      <c r="BV13">
        <v>90</v>
      </c>
      <c r="BW13">
        <v>191</v>
      </c>
      <c r="BX13">
        <v>649</v>
      </c>
      <c r="BY13">
        <v>660</v>
      </c>
      <c r="BZ13">
        <v>558</v>
      </c>
    </row>
    <row r="14" spans="1:78" x14ac:dyDescent="0.25">
      <c r="B14" s="7">
        <v>0.44</v>
      </c>
      <c r="C14" s="7">
        <v>0.44</v>
      </c>
      <c r="D14" s="7">
        <v>0.42</v>
      </c>
      <c r="E14" s="7">
        <v>0.39</v>
      </c>
      <c r="F14" s="7">
        <v>0.52</v>
      </c>
      <c r="G14" s="7">
        <v>0.45</v>
      </c>
      <c r="H14" s="7">
        <v>0.38</v>
      </c>
      <c r="I14" s="7">
        <v>0.46</v>
      </c>
      <c r="J14" s="7">
        <v>0.45</v>
      </c>
      <c r="K14" s="7">
        <v>0.43</v>
      </c>
      <c r="L14" s="7">
        <v>0.41</v>
      </c>
      <c r="M14" s="7">
        <v>0.4</v>
      </c>
      <c r="N14" s="7">
        <v>0.46</v>
      </c>
      <c r="O14" s="7">
        <v>0.41</v>
      </c>
      <c r="P14" s="7">
        <v>0.4</v>
      </c>
      <c r="Q14" s="7">
        <v>0.37</v>
      </c>
      <c r="R14" s="7">
        <v>0.45</v>
      </c>
      <c r="S14" s="7">
        <v>0.44</v>
      </c>
      <c r="T14" s="7">
        <v>0.51</v>
      </c>
      <c r="U14" s="7">
        <v>0.38</v>
      </c>
      <c r="V14" s="7">
        <v>0.46</v>
      </c>
      <c r="W14" s="7">
        <v>0.38</v>
      </c>
      <c r="X14" s="7">
        <v>0.34</v>
      </c>
      <c r="Y14" s="7">
        <v>0.45</v>
      </c>
      <c r="Z14" s="7">
        <v>0.44</v>
      </c>
      <c r="AA14" s="7">
        <v>0.44</v>
      </c>
      <c r="AB14" s="7">
        <v>0.44</v>
      </c>
      <c r="AC14" s="7">
        <v>0.5</v>
      </c>
      <c r="AD14" s="7">
        <v>0.43</v>
      </c>
      <c r="AE14" s="7">
        <v>0.46</v>
      </c>
      <c r="AF14" s="7">
        <v>0.43</v>
      </c>
      <c r="AG14" s="7">
        <v>0.51</v>
      </c>
      <c r="AH14" s="7">
        <v>0.06</v>
      </c>
      <c r="AI14" s="7">
        <v>0.46</v>
      </c>
      <c r="AJ14" s="7">
        <v>0.31</v>
      </c>
      <c r="AK14" s="7">
        <v>0.4</v>
      </c>
      <c r="AL14" s="7">
        <v>0.47</v>
      </c>
      <c r="AM14" s="7">
        <v>0.42</v>
      </c>
      <c r="AN14" s="7">
        <v>0.36</v>
      </c>
      <c r="AO14" s="7">
        <v>0.4</v>
      </c>
      <c r="AP14" s="7">
        <v>0.47</v>
      </c>
      <c r="AQ14" s="7">
        <v>0.45</v>
      </c>
      <c r="AR14" s="7">
        <v>0.44</v>
      </c>
      <c r="AS14" s="7">
        <v>0.46</v>
      </c>
      <c r="AT14" s="7">
        <v>0.41</v>
      </c>
      <c r="AU14" s="7">
        <v>0.38</v>
      </c>
      <c r="AV14" s="7">
        <v>0.41</v>
      </c>
      <c r="AW14" s="7">
        <v>0.32</v>
      </c>
      <c r="AX14" s="7">
        <v>0.44</v>
      </c>
      <c r="AY14" s="7">
        <v>0.46</v>
      </c>
      <c r="AZ14" s="7">
        <v>0.47</v>
      </c>
      <c r="BA14" s="7">
        <v>0.36</v>
      </c>
      <c r="BB14" s="7">
        <v>0.49</v>
      </c>
      <c r="BC14" s="7">
        <v>0.48</v>
      </c>
      <c r="BD14" s="7">
        <v>0.3</v>
      </c>
      <c r="BE14" s="7">
        <v>0.18</v>
      </c>
      <c r="BF14" s="7">
        <v>0.44</v>
      </c>
      <c r="BG14" s="7">
        <v>0.44</v>
      </c>
      <c r="BH14" t="s">
        <v>108</v>
      </c>
      <c r="BI14" s="7">
        <v>0.54</v>
      </c>
      <c r="BJ14" s="7">
        <v>0.41</v>
      </c>
      <c r="BK14" s="7">
        <v>0.38</v>
      </c>
      <c r="BL14" s="7">
        <v>0.37</v>
      </c>
      <c r="BM14" s="7">
        <v>0.56999999999999995</v>
      </c>
      <c r="BN14" s="7">
        <v>0.5</v>
      </c>
      <c r="BO14" s="7">
        <v>0.38</v>
      </c>
      <c r="BP14" s="7">
        <v>0.2</v>
      </c>
      <c r="BQ14" s="7">
        <v>0.51</v>
      </c>
      <c r="BR14" s="7">
        <v>0.47</v>
      </c>
      <c r="BS14" s="7">
        <v>0.47</v>
      </c>
      <c r="BT14" s="7">
        <v>0.17</v>
      </c>
      <c r="BU14" s="7">
        <v>0.19</v>
      </c>
      <c r="BV14" s="7">
        <v>0.53</v>
      </c>
      <c r="BW14" s="7">
        <v>0.5</v>
      </c>
      <c r="BX14" s="7">
        <v>0.41</v>
      </c>
      <c r="BY14" s="7">
        <v>0.42</v>
      </c>
      <c r="BZ14" s="7">
        <v>0.41</v>
      </c>
    </row>
    <row r="15" spans="1:78" x14ac:dyDescent="0.25">
      <c r="A15" t="s">
        <v>270</v>
      </c>
      <c r="B15">
        <v>560</v>
      </c>
      <c r="C15">
        <v>482</v>
      </c>
      <c r="D15">
        <v>53</v>
      </c>
      <c r="E15">
        <v>25</v>
      </c>
      <c r="F15">
        <v>32</v>
      </c>
      <c r="G15">
        <v>344</v>
      </c>
      <c r="H15">
        <v>183</v>
      </c>
      <c r="I15">
        <v>149</v>
      </c>
      <c r="J15">
        <v>182</v>
      </c>
      <c r="K15">
        <v>117</v>
      </c>
      <c r="L15">
        <v>112</v>
      </c>
      <c r="M15">
        <v>156</v>
      </c>
      <c r="N15">
        <v>350</v>
      </c>
      <c r="O15">
        <v>44</v>
      </c>
      <c r="P15">
        <v>9</v>
      </c>
      <c r="Q15">
        <v>111</v>
      </c>
      <c r="R15">
        <v>448</v>
      </c>
      <c r="S15">
        <v>421</v>
      </c>
      <c r="T15">
        <v>54</v>
      </c>
      <c r="U15">
        <v>79</v>
      </c>
      <c r="V15">
        <v>416</v>
      </c>
      <c r="W15">
        <v>61</v>
      </c>
      <c r="X15">
        <v>76</v>
      </c>
      <c r="Y15">
        <v>37</v>
      </c>
      <c r="Z15">
        <v>523</v>
      </c>
      <c r="AA15">
        <v>558</v>
      </c>
      <c r="AB15">
        <v>521</v>
      </c>
      <c r="AC15">
        <v>62</v>
      </c>
      <c r="AD15">
        <v>471</v>
      </c>
      <c r="AE15">
        <v>23</v>
      </c>
      <c r="AF15">
        <v>492</v>
      </c>
      <c r="AG15">
        <v>49</v>
      </c>
      <c r="AH15">
        <v>3</v>
      </c>
      <c r="AI15">
        <v>429</v>
      </c>
      <c r="AJ15">
        <v>51</v>
      </c>
      <c r="AK15">
        <v>72</v>
      </c>
      <c r="AL15">
        <v>203</v>
      </c>
      <c r="AM15">
        <v>296</v>
      </c>
      <c r="AN15">
        <v>5</v>
      </c>
      <c r="AO15">
        <v>54</v>
      </c>
      <c r="AP15">
        <v>62</v>
      </c>
      <c r="AQ15">
        <v>64</v>
      </c>
      <c r="AR15">
        <v>33</v>
      </c>
      <c r="AS15">
        <v>23</v>
      </c>
      <c r="AT15">
        <v>68</v>
      </c>
      <c r="AU15">
        <v>32</v>
      </c>
      <c r="AV15">
        <v>41</v>
      </c>
      <c r="AW15">
        <v>11</v>
      </c>
      <c r="AX15">
        <v>42</v>
      </c>
      <c r="AY15">
        <v>63</v>
      </c>
      <c r="AZ15">
        <v>31</v>
      </c>
      <c r="BA15">
        <v>24</v>
      </c>
      <c r="BB15">
        <v>34</v>
      </c>
      <c r="BC15">
        <v>32</v>
      </c>
      <c r="BD15">
        <v>0</v>
      </c>
      <c r="BE15">
        <v>2</v>
      </c>
      <c r="BF15">
        <v>558</v>
      </c>
      <c r="BG15">
        <v>560</v>
      </c>
      <c r="BH15">
        <v>0</v>
      </c>
      <c r="BI15">
        <v>124</v>
      </c>
      <c r="BJ15">
        <v>179</v>
      </c>
      <c r="BK15">
        <v>182</v>
      </c>
      <c r="BL15">
        <v>34</v>
      </c>
      <c r="BM15">
        <v>44</v>
      </c>
      <c r="BN15">
        <v>177</v>
      </c>
      <c r="BO15">
        <v>243</v>
      </c>
      <c r="BP15">
        <v>96</v>
      </c>
      <c r="BQ15">
        <v>105</v>
      </c>
      <c r="BR15">
        <v>143</v>
      </c>
      <c r="BS15">
        <v>145</v>
      </c>
      <c r="BT15">
        <v>1</v>
      </c>
      <c r="BU15">
        <v>1</v>
      </c>
      <c r="BV15">
        <v>30</v>
      </c>
      <c r="BW15">
        <v>80</v>
      </c>
      <c r="BX15">
        <v>387</v>
      </c>
      <c r="BY15">
        <v>383</v>
      </c>
      <c r="BZ15">
        <v>323</v>
      </c>
    </row>
    <row r="16" spans="1:78" x14ac:dyDescent="0.25">
      <c r="B16" s="7">
        <v>0.24</v>
      </c>
      <c r="C16" s="7">
        <v>0.24</v>
      </c>
      <c r="D16" s="7">
        <v>0.28999999999999998</v>
      </c>
      <c r="E16" s="7">
        <v>0.17</v>
      </c>
      <c r="F16" s="7">
        <v>0.12</v>
      </c>
      <c r="G16" s="7">
        <v>0.25</v>
      </c>
      <c r="H16" s="7">
        <v>0.25</v>
      </c>
      <c r="I16" s="7">
        <v>0.22</v>
      </c>
      <c r="J16" s="7">
        <v>0.24</v>
      </c>
      <c r="K16" s="7">
        <v>0.24</v>
      </c>
      <c r="L16" s="7">
        <v>0.24</v>
      </c>
      <c r="M16" s="7">
        <v>0.27</v>
      </c>
      <c r="N16" s="7">
        <v>0.23</v>
      </c>
      <c r="O16" s="7">
        <v>0.21</v>
      </c>
      <c r="P16" s="7">
        <v>0.14000000000000001</v>
      </c>
      <c r="Q16" s="7">
        <v>0.26</v>
      </c>
      <c r="R16" s="7">
        <v>0.23</v>
      </c>
      <c r="S16" s="7">
        <v>0.24</v>
      </c>
      <c r="T16" s="7">
        <v>0.17</v>
      </c>
      <c r="U16" s="7">
        <v>0.26</v>
      </c>
      <c r="V16" s="7">
        <v>0.23</v>
      </c>
      <c r="W16" s="7">
        <v>0.25</v>
      </c>
      <c r="X16" s="7">
        <v>0.27</v>
      </c>
      <c r="Y16" s="7">
        <v>0.18</v>
      </c>
      <c r="Z16" s="7">
        <v>0.24</v>
      </c>
      <c r="AA16" s="7">
        <v>0.23</v>
      </c>
      <c r="AB16" s="7">
        <v>0.24</v>
      </c>
      <c r="AC16" s="7">
        <v>0.21</v>
      </c>
      <c r="AD16" s="7">
        <v>0.24</v>
      </c>
      <c r="AE16" s="7">
        <v>0.18</v>
      </c>
      <c r="AF16" s="7">
        <v>0.26</v>
      </c>
      <c r="AG16" s="7">
        <v>0.12</v>
      </c>
      <c r="AH16" s="7">
        <v>0.17</v>
      </c>
      <c r="AI16" s="7">
        <v>0.22</v>
      </c>
      <c r="AJ16" s="7">
        <v>0.35</v>
      </c>
      <c r="AK16" s="7">
        <v>0.26</v>
      </c>
      <c r="AL16" s="7">
        <v>0.19</v>
      </c>
      <c r="AM16" s="7">
        <v>0.28000000000000003</v>
      </c>
      <c r="AN16" s="7">
        <v>0.25</v>
      </c>
      <c r="AO16" s="7">
        <v>0.24</v>
      </c>
      <c r="AP16" s="7">
        <v>0.26</v>
      </c>
      <c r="AQ16" s="7">
        <v>0.24</v>
      </c>
      <c r="AR16" s="7">
        <v>0.25</v>
      </c>
      <c r="AS16" s="7">
        <v>0.16</v>
      </c>
      <c r="AT16" s="7">
        <v>0.27</v>
      </c>
      <c r="AU16" s="7">
        <v>0.21</v>
      </c>
      <c r="AV16" s="7">
        <v>0.25</v>
      </c>
      <c r="AW16" s="7">
        <v>0.34</v>
      </c>
      <c r="AX16" s="7">
        <v>0.28000000000000003</v>
      </c>
      <c r="AY16" s="7">
        <v>0.26</v>
      </c>
      <c r="AZ16" s="7">
        <v>0.18</v>
      </c>
      <c r="BA16" s="7">
        <v>0.18</v>
      </c>
      <c r="BB16" s="7">
        <v>0.22</v>
      </c>
      <c r="BC16" s="7">
        <v>0.22</v>
      </c>
      <c r="BD16" t="s">
        <v>108</v>
      </c>
      <c r="BE16" s="7">
        <v>0.05</v>
      </c>
      <c r="BF16" s="7">
        <v>0.24</v>
      </c>
      <c r="BG16" s="7">
        <v>0.24</v>
      </c>
      <c r="BH16" t="s">
        <v>108</v>
      </c>
      <c r="BI16" s="7">
        <v>0.15</v>
      </c>
      <c r="BJ16" s="7">
        <v>0.27</v>
      </c>
      <c r="BK16" s="7">
        <v>0.28999999999999998</v>
      </c>
      <c r="BL16" s="7">
        <v>0.25</v>
      </c>
      <c r="BM16" s="7">
        <v>0.11</v>
      </c>
      <c r="BN16" s="7">
        <v>0.21</v>
      </c>
      <c r="BO16" s="7">
        <v>0.27</v>
      </c>
      <c r="BP16" s="7">
        <v>0.41</v>
      </c>
      <c r="BQ16" s="7">
        <v>0.2</v>
      </c>
      <c r="BR16" s="7">
        <v>0.21</v>
      </c>
      <c r="BS16" s="7">
        <v>0.21</v>
      </c>
      <c r="BT16" s="7">
        <v>0.02</v>
      </c>
      <c r="BU16" s="7">
        <v>0.12</v>
      </c>
      <c r="BV16" s="7">
        <v>0.18</v>
      </c>
      <c r="BW16" s="7">
        <v>0.21</v>
      </c>
      <c r="BX16" s="7">
        <v>0.25</v>
      </c>
      <c r="BY16" s="7">
        <v>0.24</v>
      </c>
      <c r="BZ16" s="7">
        <v>0.24</v>
      </c>
    </row>
    <row r="17" spans="1:78" x14ac:dyDescent="0.25">
      <c r="A17" t="s">
        <v>271</v>
      </c>
      <c r="B17">
        <v>300</v>
      </c>
      <c r="C17">
        <v>248</v>
      </c>
      <c r="D17">
        <v>19</v>
      </c>
      <c r="E17">
        <v>33</v>
      </c>
      <c r="F17">
        <v>7</v>
      </c>
      <c r="G17">
        <v>123</v>
      </c>
      <c r="H17">
        <v>170</v>
      </c>
      <c r="I17">
        <v>72</v>
      </c>
      <c r="J17">
        <v>91</v>
      </c>
      <c r="K17">
        <v>67</v>
      </c>
      <c r="L17">
        <v>70</v>
      </c>
      <c r="M17">
        <v>88</v>
      </c>
      <c r="N17">
        <v>165</v>
      </c>
      <c r="O17">
        <v>34</v>
      </c>
      <c r="P17">
        <v>13</v>
      </c>
      <c r="Q17">
        <v>78</v>
      </c>
      <c r="R17">
        <v>222</v>
      </c>
      <c r="S17">
        <v>236</v>
      </c>
      <c r="T17">
        <v>12</v>
      </c>
      <c r="U17">
        <v>41</v>
      </c>
      <c r="V17">
        <v>176</v>
      </c>
      <c r="W17">
        <v>54</v>
      </c>
      <c r="X17">
        <v>69</v>
      </c>
      <c r="Y17">
        <v>28</v>
      </c>
      <c r="Z17">
        <v>272</v>
      </c>
      <c r="AA17">
        <v>299</v>
      </c>
      <c r="AB17">
        <v>271</v>
      </c>
      <c r="AC17">
        <v>34</v>
      </c>
      <c r="AD17">
        <v>250</v>
      </c>
      <c r="AE17">
        <v>13</v>
      </c>
      <c r="AF17">
        <v>283</v>
      </c>
      <c r="AG17">
        <v>12</v>
      </c>
      <c r="AH17">
        <v>0</v>
      </c>
      <c r="AI17">
        <v>235</v>
      </c>
      <c r="AJ17">
        <v>30</v>
      </c>
      <c r="AK17">
        <v>28</v>
      </c>
      <c r="AL17">
        <v>114</v>
      </c>
      <c r="AM17">
        <v>161</v>
      </c>
      <c r="AN17">
        <v>2</v>
      </c>
      <c r="AO17">
        <v>23</v>
      </c>
      <c r="AP17">
        <v>24</v>
      </c>
      <c r="AQ17">
        <v>36</v>
      </c>
      <c r="AR17">
        <v>11</v>
      </c>
      <c r="AS17">
        <v>24</v>
      </c>
      <c r="AT17">
        <v>34</v>
      </c>
      <c r="AU17">
        <v>23</v>
      </c>
      <c r="AV17">
        <v>27</v>
      </c>
      <c r="AW17">
        <v>2</v>
      </c>
      <c r="AX17">
        <v>17</v>
      </c>
      <c r="AY17">
        <v>23</v>
      </c>
      <c r="AZ17">
        <v>21</v>
      </c>
      <c r="BA17">
        <v>30</v>
      </c>
      <c r="BB17">
        <v>17</v>
      </c>
      <c r="BC17">
        <v>8</v>
      </c>
      <c r="BD17">
        <v>2</v>
      </c>
      <c r="BE17">
        <v>1</v>
      </c>
      <c r="BF17">
        <v>299</v>
      </c>
      <c r="BG17">
        <v>300</v>
      </c>
      <c r="BH17">
        <v>0</v>
      </c>
      <c r="BI17">
        <v>30</v>
      </c>
      <c r="BJ17">
        <v>95</v>
      </c>
      <c r="BK17">
        <v>123</v>
      </c>
      <c r="BL17">
        <v>19</v>
      </c>
      <c r="BM17">
        <v>25</v>
      </c>
      <c r="BN17">
        <v>73</v>
      </c>
      <c r="BO17">
        <v>149</v>
      </c>
      <c r="BP17">
        <v>53</v>
      </c>
      <c r="BQ17">
        <v>44</v>
      </c>
      <c r="BR17">
        <v>56</v>
      </c>
      <c r="BS17">
        <v>62</v>
      </c>
      <c r="BT17">
        <v>1</v>
      </c>
      <c r="BU17">
        <v>0</v>
      </c>
      <c r="BV17">
        <v>21</v>
      </c>
      <c r="BW17">
        <v>26</v>
      </c>
      <c r="BX17">
        <v>229</v>
      </c>
      <c r="BY17">
        <v>228</v>
      </c>
      <c r="BZ17">
        <v>208</v>
      </c>
    </row>
    <row r="18" spans="1:78" x14ac:dyDescent="0.25">
      <c r="B18" s="7">
        <v>0.13</v>
      </c>
      <c r="C18" s="7">
        <v>0.12</v>
      </c>
      <c r="D18" s="7">
        <v>0.11</v>
      </c>
      <c r="E18" s="7">
        <v>0.22</v>
      </c>
      <c r="F18" s="7">
        <v>0.02</v>
      </c>
      <c r="G18" s="7">
        <v>0.09</v>
      </c>
      <c r="H18" s="7">
        <v>0.23</v>
      </c>
      <c r="I18" s="7">
        <v>0.11</v>
      </c>
      <c r="J18" s="7">
        <v>0.12</v>
      </c>
      <c r="K18" s="7">
        <v>0.14000000000000001</v>
      </c>
      <c r="L18" s="7">
        <v>0.15</v>
      </c>
      <c r="M18" s="7">
        <v>0.15</v>
      </c>
      <c r="N18" s="7">
        <v>0.11</v>
      </c>
      <c r="O18" s="7">
        <v>0.16</v>
      </c>
      <c r="P18" s="7">
        <v>0.21</v>
      </c>
      <c r="Q18" s="7">
        <v>0.18</v>
      </c>
      <c r="R18" s="7">
        <v>0.11</v>
      </c>
      <c r="S18" s="7">
        <v>0.14000000000000001</v>
      </c>
      <c r="T18" s="7">
        <v>0.04</v>
      </c>
      <c r="U18" s="7">
        <v>0.13</v>
      </c>
      <c r="V18" s="7">
        <v>0.1</v>
      </c>
      <c r="W18" s="7">
        <v>0.22</v>
      </c>
      <c r="X18" s="7">
        <v>0.24</v>
      </c>
      <c r="Y18" s="7">
        <v>0.14000000000000001</v>
      </c>
      <c r="Z18" s="7">
        <v>0.12</v>
      </c>
      <c r="AA18" s="7">
        <v>0.13</v>
      </c>
      <c r="AB18" s="7">
        <v>0.12</v>
      </c>
      <c r="AC18" s="7">
        <v>0.11</v>
      </c>
      <c r="AD18" s="7">
        <v>0.13</v>
      </c>
      <c r="AE18" s="7">
        <v>0.1</v>
      </c>
      <c r="AF18" s="7">
        <v>0.15</v>
      </c>
      <c r="AG18" s="7">
        <v>0.03</v>
      </c>
      <c r="AH18" t="s">
        <v>108</v>
      </c>
      <c r="AI18" s="7">
        <v>0.12</v>
      </c>
      <c r="AJ18" s="7">
        <v>0.21</v>
      </c>
      <c r="AK18" s="7">
        <v>0.1</v>
      </c>
      <c r="AL18" s="7">
        <v>0.11</v>
      </c>
      <c r="AM18" s="7">
        <v>0.15</v>
      </c>
      <c r="AN18" s="7">
        <v>0.11</v>
      </c>
      <c r="AO18" s="7">
        <v>0.1</v>
      </c>
      <c r="AP18" s="7">
        <v>0.1</v>
      </c>
      <c r="AQ18" s="7">
        <v>0.14000000000000001</v>
      </c>
      <c r="AR18" s="7">
        <v>0.09</v>
      </c>
      <c r="AS18" s="7">
        <v>0.17</v>
      </c>
      <c r="AT18" s="7">
        <v>0.13</v>
      </c>
      <c r="AU18" s="7">
        <v>0.15</v>
      </c>
      <c r="AV18" s="7">
        <v>0.16</v>
      </c>
      <c r="AW18" s="7">
        <v>0.06</v>
      </c>
      <c r="AX18" s="7">
        <v>0.12</v>
      </c>
      <c r="AY18" s="7">
        <v>0.09</v>
      </c>
      <c r="AZ18" s="7">
        <v>0.13</v>
      </c>
      <c r="BA18" s="7">
        <v>0.23</v>
      </c>
      <c r="BB18" s="7">
        <v>0.11</v>
      </c>
      <c r="BC18" s="7">
        <v>0.05</v>
      </c>
      <c r="BD18" s="7">
        <v>0.7</v>
      </c>
      <c r="BE18" s="7">
        <v>0.03</v>
      </c>
      <c r="BF18" s="7">
        <v>0.13</v>
      </c>
      <c r="BG18" s="7">
        <v>0.13</v>
      </c>
      <c r="BH18" t="s">
        <v>108</v>
      </c>
      <c r="BI18" s="7">
        <v>0.04</v>
      </c>
      <c r="BJ18" s="7">
        <v>0.14000000000000001</v>
      </c>
      <c r="BK18" s="7">
        <v>0.2</v>
      </c>
      <c r="BL18" s="7">
        <v>0.14000000000000001</v>
      </c>
      <c r="BM18" s="7">
        <v>0.06</v>
      </c>
      <c r="BN18" s="7">
        <v>0.09</v>
      </c>
      <c r="BO18" s="7">
        <v>0.17</v>
      </c>
      <c r="BP18" s="7">
        <v>0.23</v>
      </c>
      <c r="BQ18" s="7">
        <v>0.08</v>
      </c>
      <c r="BR18" s="7">
        <v>0.08</v>
      </c>
      <c r="BS18" s="7">
        <v>0.09</v>
      </c>
      <c r="BT18" s="7">
        <v>0.05</v>
      </c>
      <c r="BU18" t="s">
        <v>108</v>
      </c>
      <c r="BV18" s="7">
        <v>0.12</v>
      </c>
      <c r="BW18" s="7">
        <v>7.0000000000000007E-2</v>
      </c>
      <c r="BX18" s="7">
        <v>0.15</v>
      </c>
      <c r="BY18" s="7">
        <v>0.14000000000000001</v>
      </c>
      <c r="BZ18" s="7">
        <v>0.15</v>
      </c>
    </row>
    <row r="19" spans="1:78" x14ac:dyDescent="0.25">
      <c r="A19" t="s">
        <v>40</v>
      </c>
      <c r="B19">
        <v>2</v>
      </c>
      <c r="C19">
        <v>2</v>
      </c>
      <c r="D19">
        <v>0</v>
      </c>
      <c r="E19">
        <v>1</v>
      </c>
      <c r="F19">
        <v>0</v>
      </c>
      <c r="G19">
        <v>1</v>
      </c>
      <c r="H19">
        <v>2</v>
      </c>
      <c r="I19">
        <v>1</v>
      </c>
      <c r="J19">
        <v>0</v>
      </c>
      <c r="K19">
        <v>0</v>
      </c>
      <c r="L19">
        <v>1</v>
      </c>
      <c r="M19">
        <v>1</v>
      </c>
      <c r="N19">
        <v>0</v>
      </c>
      <c r="O19">
        <v>2</v>
      </c>
      <c r="P19">
        <v>0</v>
      </c>
      <c r="Q19">
        <v>1</v>
      </c>
      <c r="R19">
        <v>2</v>
      </c>
      <c r="S19">
        <v>1</v>
      </c>
      <c r="T19">
        <v>0</v>
      </c>
      <c r="U19">
        <v>1</v>
      </c>
      <c r="V19">
        <v>2</v>
      </c>
      <c r="W19">
        <v>1</v>
      </c>
      <c r="X19">
        <v>0</v>
      </c>
      <c r="Y19">
        <v>0</v>
      </c>
      <c r="Z19">
        <v>2</v>
      </c>
      <c r="AA19">
        <v>2</v>
      </c>
      <c r="AB19">
        <v>2</v>
      </c>
      <c r="AC19">
        <v>0</v>
      </c>
      <c r="AD19">
        <v>2</v>
      </c>
      <c r="AE19">
        <v>0</v>
      </c>
      <c r="AF19">
        <v>2</v>
      </c>
      <c r="AG19">
        <v>0</v>
      </c>
      <c r="AH19">
        <v>0</v>
      </c>
      <c r="AI19">
        <v>2</v>
      </c>
      <c r="AJ19">
        <v>0</v>
      </c>
      <c r="AK19">
        <v>0</v>
      </c>
      <c r="AL19">
        <v>1</v>
      </c>
      <c r="AM19">
        <v>1</v>
      </c>
      <c r="AN19">
        <v>0</v>
      </c>
      <c r="AO19">
        <v>1</v>
      </c>
      <c r="AP19">
        <v>0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1</v>
      </c>
      <c r="AW19">
        <v>0</v>
      </c>
      <c r="AX19">
        <v>0</v>
      </c>
      <c r="AY19">
        <v>0</v>
      </c>
      <c r="AZ19">
        <v>0</v>
      </c>
      <c r="BA19">
        <v>1</v>
      </c>
      <c r="BB19">
        <v>0</v>
      </c>
      <c r="BC19">
        <v>0</v>
      </c>
      <c r="BD19">
        <v>0</v>
      </c>
      <c r="BE19">
        <v>0</v>
      </c>
      <c r="BF19">
        <v>2</v>
      </c>
      <c r="BG19">
        <v>2</v>
      </c>
      <c r="BH19">
        <v>0</v>
      </c>
      <c r="BI19">
        <v>1</v>
      </c>
      <c r="BJ19">
        <v>0</v>
      </c>
      <c r="BK19">
        <v>0</v>
      </c>
      <c r="BL19">
        <v>1</v>
      </c>
      <c r="BM19">
        <v>0</v>
      </c>
      <c r="BN19">
        <v>2</v>
      </c>
      <c r="BO19">
        <v>0</v>
      </c>
      <c r="BP19">
        <v>1</v>
      </c>
      <c r="BQ19">
        <v>1</v>
      </c>
      <c r="BR19">
        <v>0</v>
      </c>
      <c r="BS19">
        <v>1</v>
      </c>
      <c r="BT19">
        <v>0</v>
      </c>
      <c r="BU19">
        <v>0</v>
      </c>
      <c r="BV19">
        <v>0</v>
      </c>
      <c r="BW19">
        <v>1</v>
      </c>
      <c r="BX19">
        <v>1</v>
      </c>
      <c r="BY19">
        <v>2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>
        <v>0</v>
      </c>
      <c r="F20" t="s">
        <v>106</v>
      </c>
      <c r="G20">
        <v>0</v>
      </c>
      <c r="H20">
        <v>0</v>
      </c>
      <c r="I20">
        <v>0</v>
      </c>
      <c r="J20" t="s">
        <v>106</v>
      </c>
      <c r="K20" t="s">
        <v>106</v>
      </c>
      <c r="L20">
        <v>0</v>
      </c>
      <c r="M20">
        <v>0</v>
      </c>
      <c r="N20" t="s">
        <v>106</v>
      </c>
      <c r="O20" s="7">
        <v>0.01</v>
      </c>
      <c r="P20" t="s">
        <v>106</v>
      </c>
      <c r="Q20">
        <v>0</v>
      </c>
      <c r="R20">
        <v>0</v>
      </c>
      <c r="S20">
        <v>0</v>
      </c>
      <c r="T20" t="s">
        <v>106</v>
      </c>
      <c r="U20">
        <v>0</v>
      </c>
      <c r="V20">
        <v>0</v>
      </c>
      <c r="W20">
        <v>0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>
        <v>0</v>
      </c>
      <c r="AJ20" t="s">
        <v>106</v>
      </c>
      <c r="AK20" t="s">
        <v>106</v>
      </c>
      <c r="AL20">
        <v>0</v>
      </c>
      <c r="AM20">
        <v>0</v>
      </c>
      <c r="AN20" t="s">
        <v>106</v>
      </c>
      <c r="AO20">
        <v>0</v>
      </c>
      <c r="AP20" t="s">
        <v>106</v>
      </c>
      <c r="AQ20">
        <v>0</v>
      </c>
      <c r="AR20" t="s">
        <v>106</v>
      </c>
      <c r="AS20" t="s">
        <v>106</v>
      </c>
      <c r="AT20" t="s">
        <v>106</v>
      </c>
      <c r="AU20" t="s">
        <v>106</v>
      </c>
      <c r="AV20" s="7">
        <v>0.01</v>
      </c>
      <c r="AW20" t="s">
        <v>106</v>
      </c>
      <c r="AX20" t="s">
        <v>106</v>
      </c>
      <c r="AY20" t="s">
        <v>106</v>
      </c>
      <c r="AZ20" t="s">
        <v>106</v>
      </c>
      <c r="BA20">
        <v>0</v>
      </c>
      <c r="BB20" t="s">
        <v>106</v>
      </c>
      <c r="BC20" t="s">
        <v>106</v>
      </c>
      <c r="BD20" t="s">
        <v>106</v>
      </c>
      <c r="BE20" t="s">
        <v>106</v>
      </c>
      <c r="BF20">
        <v>0</v>
      </c>
      <c r="BG20">
        <v>0</v>
      </c>
      <c r="BH20" t="s">
        <v>106</v>
      </c>
      <c r="BI20">
        <v>0</v>
      </c>
      <c r="BJ20" t="s">
        <v>106</v>
      </c>
      <c r="BK20" t="s">
        <v>106</v>
      </c>
      <c r="BL20">
        <v>0</v>
      </c>
      <c r="BM20" t="s">
        <v>106</v>
      </c>
      <c r="BN20">
        <v>0</v>
      </c>
      <c r="BO20" t="s">
        <v>106</v>
      </c>
      <c r="BP20">
        <v>0</v>
      </c>
      <c r="BQ20">
        <v>0</v>
      </c>
      <c r="BR20" t="s">
        <v>106</v>
      </c>
      <c r="BS20">
        <v>0</v>
      </c>
      <c r="BT20" t="s">
        <v>106</v>
      </c>
      <c r="BU20" t="s">
        <v>106</v>
      </c>
      <c r="BV20" t="s">
        <v>106</v>
      </c>
      <c r="BW20">
        <v>0</v>
      </c>
      <c r="BX20">
        <v>0</v>
      </c>
      <c r="BY20">
        <v>0</v>
      </c>
      <c r="BZ20">
        <v>0</v>
      </c>
    </row>
    <row r="21" spans="1:78" x14ac:dyDescent="0.25">
      <c r="A21" t="s">
        <v>41</v>
      </c>
      <c r="B21">
        <v>50</v>
      </c>
      <c r="C21">
        <v>40</v>
      </c>
      <c r="D21">
        <v>4</v>
      </c>
      <c r="E21">
        <v>6</v>
      </c>
      <c r="F21">
        <v>8</v>
      </c>
      <c r="G21">
        <v>27</v>
      </c>
      <c r="H21">
        <v>16</v>
      </c>
      <c r="I21">
        <v>11</v>
      </c>
      <c r="J21">
        <v>16</v>
      </c>
      <c r="K21">
        <v>8</v>
      </c>
      <c r="L21">
        <v>16</v>
      </c>
      <c r="M21">
        <v>13</v>
      </c>
      <c r="N21">
        <v>21</v>
      </c>
      <c r="O21">
        <v>14</v>
      </c>
      <c r="P21">
        <v>2</v>
      </c>
      <c r="Q21">
        <v>12</v>
      </c>
      <c r="R21">
        <v>39</v>
      </c>
      <c r="S21">
        <v>38</v>
      </c>
      <c r="T21">
        <v>5</v>
      </c>
      <c r="U21">
        <v>7</v>
      </c>
      <c r="V21">
        <v>34</v>
      </c>
      <c r="W21">
        <v>6</v>
      </c>
      <c r="X21">
        <v>10</v>
      </c>
      <c r="Y21">
        <v>7</v>
      </c>
      <c r="Z21">
        <v>43</v>
      </c>
      <c r="AA21">
        <v>50</v>
      </c>
      <c r="AB21">
        <v>43</v>
      </c>
      <c r="AC21">
        <v>6</v>
      </c>
      <c r="AD21">
        <v>33</v>
      </c>
      <c r="AE21">
        <v>12</v>
      </c>
      <c r="AF21">
        <v>38</v>
      </c>
      <c r="AG21">
        <v>2</v>
      </c>
      <c r="AH21">
        <v>2</v>
      </c>
      <c r="AI21">
        <v>39</v>
      </c>
      <c r="AJ21">
        <v>3</v>
      </c>
      <c r="AK21">
        <v>4</v>
      </c>
      <c r="AL21">
        <v>16</v>
      </c>
      <c r="AM21">
        <v>16</v>
      </c>
      <c r="AN21">
        <v>1</v>
      </c>
      <c r="AO21">
        <v>17</v>
      </c>
      <c r="AP21">
        <v>10</v>
      </c>
      <c r="AQ21">
        <v>4</v>
      </c>
      <c r="AR21">
        <v>5</v>
      </c>
      <c r="AS21">
        <v>5</v>
      </c>
      <c r="AT21">
        <v>3</v>
      </c>
      <c r="AU21">
        <v>0</v>
      </c>
      <c r="AV21">
        <v>4</v>
      </c>
      <c r="AW21">
        <v>2</v>
      </c>
      <c r="AX21">
        <v>3</v>
      </c>
      <c r="AY21">
        <v>5</v>
      </c>
      <c r="AZ21">
        <v>3</v>
      </c>
      <c r="BA21">
        <v>3</v>
      </c>
      <c r="BB21">
        <v>3</v>
      </c>
      <c r="BC21">
        <v>1</v>
      </c>
      <c r="BD21">
        <v>0</v>
      </c>
      <c r="BE21">
        <v>1</v>
      </c>
      <c r="BF21">
        <v>49</v>
      </c>
      <c r="BG21">
        <v>50</v>
      </c>
      <c r="BH21">
        <v>0</v>
      </c>
      <c r="BI21">
        <v>10</v>
      </c>
      <c r="BJ21">
        <v>7</v>
      </c>
      <c r="BK21">
        <v>12</v>
      </c>
      <c r="BL21">
        <v>4</v>
      </c>
      <c r="BM21">
        <v>1</v>
      </c>
      <c r="BN21">
        <v>12</v>
      </c>
      <c r="BO21">
        <v>19</v>
      </c>
      <c r="BP21">
        <v>19</v>
      </c>
      <c r="BQ21">
        <v>4</v>
      </c>
      <c r="BR21">
        <v>3</v>
      </c>
      <c r="BS21">
        <v>4</v>
      </c>
      <c r="BT21">
        <v>1</v>
      </c>
      <c r="BU21">
        <v>0</v>
      </c>
      <c r="BV21">
        <v>2</v>
      </c>
      <c r="BW21">
        <v>2</v>
      </c>
      <c r="BX21">
        <v>32</v>
      </c>
      <c r="BY21">
        <v>33</v>
      </c>
      <c r="BZ21">
        <v>28</v>
      </c>
    </row>
    <row r="22" spans="1:78" x14ac:dyDescent="0.25">
      <c r="B22" s="7">
        <v>0.02</v>
      </c>
      <c r="C22" s="7">
        <v>0.02</v>
      </c>
      <c r="D22" s="7">
        <v>0.02</v>
      </c>
      <c r="E22" s="7">
        <v>0.04</v>
      </c>
      <c r="F22" s="7">
        <v>0.03</v>
      </c>
      <c r="G22" s="7">
        <v>0.02</v>
      </c>
      <c r="H22" s="7">
        <v>0.02</v>
      </c>
      <c r="I22" s="7">
        <v>0.02</v>
      </c>
      <c r="J22" s="7">
        <v>0.02</v>
      </c>
      <c r="K22" s="7">
        <v>0.02</v>
      </c>
      <c r="L22" s="7">
        <v>0.03</v>
      </c>
      <c r="M22" s="7">
        <v>0.02</v>
      </c>
      <c r="N22" s="7">
        <v>0.01</v>
      </c>
      <c r="O22" s="7">
        <v>0.06</v>
      </c>
      <c r="P22" s="7">
        <v>0.04</v>
      </c>
      <c r="Q22" s="7">
        <v>0.03</v>
      </c>
      <c r="R22" s="7">
        <v>0.02</v>
      </c>
      <c r="S22" s="7">
        <v>0.02</v>
      </c>
      <c r="T22" s="7">
        <v>0.02</v>
      </c>
      <c r="U22" s="7">
        <v>0.02</v>
      </c>
      <c r="V22" s="7">
        <v>0.02</v>
      </c>
      <c r="W22" s="7">
        <v>0.02</v>
      </c>
      <c r="X22" s="7">
        <v>0.04</v>
      </c>
      <c r="Y22" s="7">
        <v>0.03</v>
      </c>
      <c r="Z22" s="7">
        <v>0.02</v>
      </c>
      <c r="AA22" s="7">
        <v>0.02</v>
      </c>
      <c r="AB22" s="7">
        <v>0.02</v>
      </c>
      <c r="AC22" s="7">
        <v>0.02</v>
      </c>
      <c r="AD22" s="7">
        <v>0.02</v>
      </c>
      <c r="AE22" s="7">
        <v>0.09</v>
      </c>
      <c r="AF22" s="7">
        <v>0.02</v>
      </c>
      <c r="AG22" s="7">
        <v>0.01</v>
      </c>
      <c r="AH22" s="7">
        <v>0.13</v>
      </c>
      <c r="AI22" s="7">
        <v>0.02</v>
      </c>
      <c r="AJ22" s="7">
        <v>0.02</v>
      </c>
      <c r="AK22" s="7">
        <v>0.02</v>
      </c>
      <c r="AL22" s="7">
        <v>0.02</v>
      </c>
      <c r="AM22" s="7">
        <v>0.01</v>
      </c>
      <c r="AN22" s="7">
        <v>0.05</v>
      </c>
      <c r="AO22" s="7">
        <v>0.08</v>
      </c>
      <c r="AP22" s="7">
        <v>0.04</v>
      </c>
      <c r="AQ22" s="7">
        <v>0.02</v>
      </c>
      <c r="AR22" s="7">
        <v>0.04</v>
      </c>
      <c r="AS22" s="7">
        <v>0.03</v>
      </c>
      <c r="AT22" s="7">
        <v>0.01</v>
      </c>
      <c r="AU22" t="s">
        <v>108</v>
      </c>
      <c r="AV22" s="7">
        <v>0.02</v>
      </c>
      <c r="AW22" s="7">
        <v>0.05</v>
      </c>
      <c r="AX22" s="7">
        <v>0.02</v>
      </c>
      <c r="AY22" s="7">
        <v>0.02</v>
      </c>
      <c r="AZ22" s="7">
        <v>0.02</v>
      </c>
      <c r="BA22" s="7">
        <v>0.02</v>
      </c>
      <c r="BB22" s="7">
        <v>0.02</v>
      </c>
      <c r="BC22">
        <v>0</v>
      </c>
      <c r="BD22" t="s">
        <v>108</v>
      </c>
      <c r="BE22" s="7">
        <v>0.03</v>
      </c>
      <c r="BF22" s="7">
        <v>0.02</v>
      </c>
      <c r="BG22" s="7">
        <v>0.02</v>
      </c>
      <c r="BH22" t="s">
        <v>108</v>
      </c>
      <c r="BI22" s="7">
        <v>0.01</v>
      </c>
      <c r="BJ22" s="7">
        <v>0.01</v>
      </c>
      <c r="BK22" s="7">
        <v>0.02</v>
      </c>
      <c r="BL22" s="7">
        <v>0.03</v>
      </c>
      <c r="BM22">
        <v>0</v>
      </c>
      <c r="BN22" s="7">
        <v>0.01</v>
      </c>
      <c r="BO22" s="7">
        <v>0.02</v>
      </c>
      <c r="BP22" s="7">
        <v>0.08</v>
      </c>
      <c r="BQ22" s="7">
        <v>0.01</v>
      </c>
      <c r="BR22">
        <v>0</v>
      </c>
      <c r="BS22" s="7">
        <v>0.01</v>
      </c>
      <c r="BT22" s="7">
        <v>0.05</v>
      </c>
      <c r="BU22" t="s">
        <v>108</v>
      </c>
      <c r="BV22" s="7">
        <v>0.01</v>
      </c>
      <c r="BW22" s="7">
        <v>0.01</v>
      </c>
      <c r="BX22" s="7">
        <v>0.02</v>
      </c>
      <c r="BY22" s="7">
        <v>0.02</v>
      </c>
      <c r="BZ22" s="7">
        <v>0.02</v>
      </c>
    </row>
    <row r="23" spans="1:78" x14ac:dyDescent="0.25">
      <c r="A23" t="s">
        <v>193</v>
      </c>
      <c r="B23">
        <v>4.8170000000000002</v>
      </c>
      <c r="C23">
        <v>4.782</v>
      </c>
      <c r="D23">
        <v>4.8940000000000001</v>
      </c>
      <c r="E23">
        <v>5.2089999999999996</v>
      </c>
      <c r="F23">
        <v>3.464</v>
      </c>
      <c r="G23">
        <v>4.6059999999999999</v>
      </c>
      <c r="H23">
        <v>5.7089999999999996</v>
      </c>
      <c r="I23">
        <v>4.63</v>
      </c>
      <c r="J23">
        <v>4.7770000000000001</v>
      </c>
      <c r="K23">
        <v>4.923</v>
      </c>
      <c r="L23">
        <v>5.0419999999999998</v>
      </c>
      <c r="M23">
        <v>5.1849999999999996</v>
      </c>
      <c r="N23">
        <v>4.6399999999999997</v>
      </c>
      <c r="O23">
        <v>5.07</v>
      </c>
      <c r="P23">
        <v>4.9539999999999997</v>
      </c>
      <c r="Q23">
        <v>5.367</v>
      </c>
      <c r="R23">
        <v>4.6989999999999998</v>
      </c>
      <c r="S23">
        <v>4.9580000000000002</v>
      </c>
      <c r="T23">
        <v>3.8180000000000001</v>
      </c>
      <c r="U23">
        <v>4.8970000000000002</v>
      </c>
      <c r="V23">
        <v>4.5439999999999996</v>
      </c>
      <c r="W23">
        <v>5.5880000000000001</v>
      </c>
      <c r="X23">
        <v>5.915</v>
      </c>
      <c r="Y23">
        <v>4.7370000000000001</v>
      </c>
      <c r="Z23">
        <v>4.8239999999999998</v>
      </c>
      <c r="AA23">
        <v>4.8129999999999997</v>
      </c>
      <c r="AB23">
        <v>4.82</v>
      </c>
      <c r="AC23">
        <v>4.673</v>
      </c>
      <c r="AD23">
        <v>4.8460000000000001</v>
      </c>
      <c r="AE23">
        <v>4.5709999999999997</v>
      </c>
      <c r="AF23">
        <v>5.1470000000000002</v>
      </c>
      <c r="AG23">
        <v>3.4649999999999999</v>
      </c>
      <c r="AH23">
        <v>2.6789999999999998</v>
      </c>
      <c r="AI23">
        <v>4.7409999999999997</v>
      </c>
      <c r="AJ23">
        <v>5.8559999999999999</v>
      </c>
      <c r="AK23">
        <v>4.6399999999999997</v>
      </c>
      <c r="AL23">
        <v>4.4619999999999997</v>
      </c>
      <c r="AM23">
        <v>5.1879999999999997</v>
      </c>
      <c r="AN23">
        <v>4.7009999999999996</v>
      </c>
      <c r="AO23">
        <v>4.7130000000000001</v>
      </c>
      <c r="AP23">
        <v>4.8659999999999997</v>
      </c>
      <c r="AQ23">
        <v>4.9219999999999997</v>
      </c>
      <c r="AR23">
        <v>4.6210000000000004</v>
      </c>
      <c r="AS23">
        <v>4.827</v>
      </c>
      <c r="AT23">
        <v>4.9809999999999999</v>
      </c>
      <c r="AU23">
        <v>4.6639999999999997</v>
      </c>
      <c r="AV23">
        <v>5.1829999999999998</v>
      </c>
      <c r="AW23">
        <v>4.6980000000000004</v>
      </c>
      <c r="AX23">
        <v>4.9359999999999999</v>
      </c>
      <c r="AY23">
        <v>4.6879999999999997</v>
      </c>
      <c r="AZ23">
        <v>4.5750000000000002</v>
      </c>
      <c r="BA23">
        <v>5.3410000000000002</v>
      </c>
      <c r="BB23">
        <v>4.6849999999999996</v>
      </c>
      <c r="BC23">
        <v>4.1790000000000003</v>
      </c>
      <c r="BD23">
        <v>8.02</v>
      </c>
      <c r="BE23">
        <v>2.448</v>
      </c>
      <c r="BF23">
        <v>4.8479999999999999</v>
      </c>
      <c r="BG23">
        <v>4.8170000000000002</v>
      </c>
      <c r="BH23">
        <v>0</v>
      </c>
      <c r="BI23">
        <v>3.7639999999999998</v>
      </c>
      <c r="BJ23">
        <v>5.0519999999999996</v>
      </c>
      <c r="BK23">
        <v>5.6260000000000003</v>
      </c>
      <c r="BL23">
        <v>4.9260000000000002</v>
      </c>
      <c r="BM23">
        <v>3.7959999999999998</v>
      </c>
      <c r="BN23">
        <v>4.4039999999999999</v>
      </c>
      <c r="BO23">
        <v>5.2510000000000003</v>
      </c>
      <c r="BP23">
        <v>6.577</v>
      </c>
      <c r="BQ23">
        <v>4.3460000000000001</v>
      </c>
      <c r="BR23">
        <v>4.3179999999999996</v>
      </c>
      <c r="BS23">
        <v>4.3890000000000002</v>
      </c>
      <c r="BT23">
        <v>2.4060000000000001</v>
      </c>
      <c r="BU23">
        <v>2.5390000000000001</v>
      </c>
      <c r="BV23">
        <v>4.6100000000000003</v>
      </c>
      <c r="BW23">
        <v>4.2439999999999998</v>
      </c>
      <c r="BX23">
        <v>4.9870000000000001</v>
      </c>
      <c r="BY23">
        <v>4.96</v>
      </c>
      <c r="BZ23">
        <v>5.0069999999999997</v>
      </c>
    </row>
    <row r="24" spans="1:78" x14ac:dyDescent="0.25">
      <c r="A24" t="s">
        <v>194</v>
      </c>
      <c r="B24">
        <v>2.7189999999999999</v>
      </c>
      <c r="C24">
        <v>2.6949999999999998</v>
      </c>
      <c r="D24">
        <v>2.6389999999999998</v>
      </c>
      <c r="E24">
        <v>3.1160000000000001</v>
      </c>
      <c r="F24">
        <v>1.958</v>
      </c>
      <c r="G24">
        <v>2.5609999999999999</v>
      </c>
      <c r="H24">
        <v>2.956</v>
      </c>
      <c r="I24">
        <v>2.64</v>
      </c>
      <c r="J24">
        <v>2.6829999999999998</v>
      </c>
      <c r="K24">
        <v>2.7730000000000001</v>
      </c>
      <c r="L24">
        <v>2.8210000000000002</v>
      </c>
      <c r="M24">
        <v>2.79</v>
      </c>
      <c r="N24">
        <v>2.64</v>
      </c>
      <c r="O24">
        <v>2.8690000000000002</v>
      </c>
      <c r="P24">
        <v>3.1269999999999998</v>
      </c>
      <c r="Q24">
        <v>2.92</v>
      </c>
      <c r="R24">
        <v>2.66</v>
      </c>
      <c r="S24">
        <v>2.738</v>
      </c>
      <c r="T24">
        <v>2.177</v>
      </c>
      <c r="U24">
        <v>2.8090000000000002</v>
      </c>
      <c r="V24">
        <v>2.585</v>
      </c>
      <c r="W24">
        <v>2.972</v>
      </c>
      <c r="X24">
        <v>2.97</v>
      </c>
      <c r="Y24">
        <v>2.8069999999999999</v>
      </c>
      <c r="Z24">
        <v>2.7120000000000002</v>
      </c>
      <c r="AA24">
        <v>2.718</v>
      </c>
      <c r="AB24">
        <v>2.7109999999999999</v>
      </c>
      <c r="AC24">
        <v>2.617</v>
      </c>
      <c r="AD24">
        <v>2.7389999999999999</v>
      </c>
      <c r="AE24">
        <v>2.6219999999999999</v>
      </c>
      <c r="AF24">
        <v>2.758</v>
      </c>
      <c r="AG24">
        <v>2.0419999999999998</v>
      </c>
      <c r="AH24">
        <v>2.222</v>
      </c>
      <c r="AI24">
        <v>2.6880000000000002</v>
      </c>
      <c r="AJ24">
        <v>2.8620000000000001</v>
      </c>
      <c r="AK24">
        <v>2.6909999999999998</v>
      </c>
      <c r="AL24">
        <v>2.6349999999999998</v>
      </c>
      <c r="AM24">
        <v>2.7629999999999999</v>
      </c>
      <c r="AN24">
        <v>2.8410000000000002</v>
      </c>
      <c r="AO24">
        <v>2.6709999999999998</v>
      </c>
      <c r="AP24">
        <v>2.5499999999999998</v>
      </c>
      <c r="AQ24">
        <v>2.7290000000000001</v>
      </c>
      <c r="AR24">
        <v>2.5619999999999998</v>
      </c>
      <c r="AS24">
        <v>2.89</v>
      </c>
      <c r="AT24">
        <v>2.7570000000000001</v>
      </c>
      <c r="AU24">
        <v>2.923</v>
      </c>
      <c r="AV24">
        <v>2.8460000000000001</v>
      </c>
      <c r="AW24">
        <v>2.6059999999999999</v>
      </c>
      <c r="AX24">
        <v>2.6520000000000001</v>
      </c>
      <c r="AY24">
        <v>2.5720000000000001</v>
      </c>
      <c r="AZ24">
        <v>2.7309999999999999</v>
      </c>
      <c r="BA24">
        <v>3.1579999999999999</v>
      </c>
      <c r="BB24">
        <v>2.609</v>
      </c>
      <c r="BC24">
        <v>2.3719999999999999</v>
      </c>
      <c r="BD24">
        <v>3.8969999999999998</v>
      </c>
      <c r="BE24">
        <v>2.0030000000000001</v>
      </c>
      <c r="BF24">
        <v>2.714</v>
      </c>
      <c r="BG24">
        <v>2.7189999999999999</v>
      </c>
      <c r="BH24">
        <v>0</v>
      </c>
      <c r="BI24">
        <v>2.11</v>
      </c>
      <c r="BJ24">
        <v>2.7829999999999999</v>
      </c>
      <c r="BK24">
        <v>2.843</v>
      </c>
      <c r="BL24">
        <v>2.8759999999999999</v>
      </c>
      <c r="BM24">
        <v>2.2229999999999999</v>
      </c>
      <c r="BN24">
        <v>2.4849999999999999</v>
      </c>
      <c r="BO24">
        <v>2.8660000000000001</v>
      </c>
      <c r="BP24">
        <v>2.6579999999999999</v>
      </c>
      <c r="BQ24">
        <v>2.4780000000000002</v>
      </c>
      <c r="BR24">
        <v>2.5270000000000001</v>
      </c>
      <c r="BS24">
        <v>2.5609999999999999</v>
      </c>
      <c r="BT24">
        <v>2.0880000000000001</v>
      </c>
      <c r="BU24">
        <v>1.915</v>
      </c>
      <c r="BV24">
        <v>2.613</v>
      </c>
      <c r="BW24">
        <v>2.4169999999999998</v>
      </c>
      <c r="BX24">
        <v>2.8039999999999998</v>
      </c>
      <c r="BY24">
        <v>2.8</v>
      </c>
      <c r="BZ24">
        <v>2.8380000000000001</v>
      </c>
    </row>
    <row r="25" spans="1:78" x14ac:dyDescent="0.25">
      <c r="A25" t="s">
        <v>195</v>
      </c>
      <c r="B25">
        <v>3.0000000000000001E-3</v>
      </c>
      <c r="C25">
        <v>4.0000000000000001E-3</v>
      </c>
      <c r="D25">
        <v>4.2000000000000003E-2</v>
      </c>
      <c r="E25">
        <v>6.7000000000000004E-2</v>
      </c>
      <c r="F25">
        <v>1.4999999999999999E-2</v>
      </c>
      <c r="G25">
        <v>6.0000000000000001E-3</v>
      </c>
      <c r="H25">
        <v>0.01</v>
      </c>
      <c r="I25">
        <v>1.2999999999999999E-2</v>
      </c>
      <c r="J25">
        <v>1.2E-2</v>
      </c>
      <c r="K25">
        <v>1.7000000000000001E-2</v>
      </c>
      <c r="L25">
        <v>1.2E-2</v>
      </c>
      <c r="M25">
        <v>1.0999999999999999E-2</v>
      </c>
      <c r="N25">
        <v>5.0000000000000001E-3</v>
      </c>
      <c r="O25">
        <v>0.04</v>
      </c>
      <c r="P25">
        <v>0.14399999999999999</v>
      </c>
      <c r="Q25">
        <v>1.7999999999999999E-2</v>
      </c>
      <c r="R25">
        <v>4.0000000000000001E-3</v>
      </c>
      <c r="S25">
        <v>5.0000000000000001E-3</v>
      </c>
      <c r="T25">
        <v>1.6E-2</v>
      </c>
      <c r="U25">
        <v>2.1000000000000001E-2</v>
      </c>
      <c r="V25">
        <v>4.0000000000000001E-3</v>
      </c>
      <c r="W25">
        <v>3.2000000000000001E-2</v>
      </c>
      <c r="X25">
        <v>2.5000000000000001E-2</v>
      </c>
      <c r="Y25">
        <v>0.04</v>
      </c>
      <c r="Z25">
        <v>4.0000000000000001E-3</v>
      </c>
      <c r="AA25">
        <v>3.0000000000000001E-3</v>
      </c>
      <c r="AB25">
        <v>4.0000000000000001E-3</v>
      </c>
      <c r="AC25">
        <v>2.5000000000000001E-2</v>
      </c>
      <c r="AD25">
        <v>4.0000000000000001E-3</v>
      </c>
      <c r="AE25">
        <v>5.8999999999999997E-2</v>
      </c>
      <c r="AF25">
        <v>4.0000000000000001E-3</v>
      </c>
      <c r="AG25">
        <v>1.2E-2</v>
      </c>
      <c r="AH25">
        <v>0.309</v>
      </c>
      <c r="AI25">
        <v>4.0000000000000001E-3</v>
      </c>
      <c r="AJ25">
        <v>5.0999999999999997E-2</v>
      </c>
      <c r="AK25">
        <v>2.4E-2</v>
      </c>
      <c r="AL25">
        <v>7.0000000000000001E-3</v>
      </c>
      <c r="AM25">
        <v>7.0000000000000001E-3</v>
      </c>
      <c r="AN25">
        <v>0.47499999999999998</v>
      </c>
      <c r="AO25">
        <v>3.2000000000000001E-2</v>
      </c>
      <c r="AP25">
        <v>0.03</v>
      </c>
      <c r="AQ25">
        <v>3.1E-2</v>
      </c>
      <c r="AR25">
        <v>6.2E-2</v>
      </c>
      <c r="AS25">
        <v>5.8000000000000003E-2</v>
      </c>
      <c r="AT25">
        <v>3.1E-2</v>
      </c>
      <c r="AU25">
        <v>5.6000000000000001E-2</v>
      </c>
      <c r="AV25">
        <v>0.05</v>
      </c>
      <c r="AW25">
        <v>0.251</v>
      </c>
      <c r="AX25">
        <v>5.0999999999999997E-2</v>
      </c>
      <c r="AY25">
        <v>2.7E-2</v>
      </c>
      <c r="AZ25">
        <v>4.7E-2</v>
      </c>
      <c r="BA25">
        <v>8.2000000000000003E-2</v>
      </c>
      <c r="BB25">
        <v>4.2999999999999997E-2</v>
      </c>
      <c r="BC25">
        <v>4.1000000000000002E-2</v>
      </c>
      <c r="BD25">
        <v>7.593</v>
      </c>
      <c r="BE25">
        <v>0.125</v>
      </c>
      <c r="BF25">
        <v>3.0000000000000001E-3</v>
      </c>
      <c r="BG25">
        <v>3.0000000000000001E-3</v>
      </c>
      <c r="BH25">
        <v>0</v>
      </c>
      <c r="BI25">
        <v>6.0000000000000001E-3</v>
      </c>
      <c r="BJ25">
        <v>1.2E-2</v>
      </c>
      <c r="BK25">
        <v>1.2E-2</v>
      </c>
      <c r="BL25">
        <v>6.3E-2</v>
      </c>
      <c r="BM25">
        <v>1.4E-2</v>
      </c>
      <c r="BN25">
        <v>8.0000000000000002E-3</v>
      </c>
      <c r="BO25">
        <v>8.9999999999999993E-3</v>
      </c>
      <c r="BP25">
        <v>3.1E-2</v>
      </c>
      <c r="BQ25">
        <v>1.2999999999999999E-2</v>
      </c>
      <c r="BR25">
        <v>0.01</v>
      </c>
      <c r="BS25">
        <v>0.01</v>
      </c>
      <c r="BT25">
        <v>0.19</v>
      </c>
      <c r="BU25">
        <v>0.40699999999999997</v>
      </c>
      <c r="BV25">
        <v>4.2000000000000003E-2</v>
      </c>
      <c r="BW25">
        <v>1.7000000000000001E-2</v>
      </c>
      <c r="BX25">
        <v>5.0000000000000001E-3</v>
      </c>
      <c r="BY25">
        <v>5.0000000000000001E-3</v>
      </c>
      <c r="BZ25">
        <v>6.0000000000000001E-3</v>
      </c>
    </row>
  </sheetData>
  <pageMargins left="0.7" right="0.7" top="0.75" bottom="0.75" header="0.3" footer="0.3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278</v>
      </c>
    </row>
    <row r="2" spans="1:78" x14ac:dyDescent="0.25">
      <c r="A2" t="s">
        <v>280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2664</v>
      </c>
      <c r="C8">
        <v>2334</v>
      </c>
      <c r="D8">
        <v>180</v>
      </c>
      <c r="E8">
        <v>150</v>
      </c>
      <c r="F8">
        <v>404</v>
      </c>
      <c r="G8">
        <v>1360</v>
      </c>
      <c r="H8">
        <v>900</v>
      </c>
      <c r="I8">
        <v>634</v>
      </c>
      <c r="J8">
        <v>744</v>
      </c>
      <c r="K8">
        <v>501</v>
      </c>
      <c r="L8">
        <v>785</v>
      </c>
      <c r="M8">
        <v>774</v>
      </c>
      <c r="N8">
        <v>1566</v>
      </c>
      <c r="O8">
        <v>249</v>
      </c>
      <c r="P8">
        <v>75</v>
      </c>
      <c r="Q8">
        <v>511</v>
      </c>
      <c r="R8">
        <v>2153</v>
      </c>
      <c r="S8">
        <v>1792</v>
      </c>
      <c r="T8">
        <v>408</v>
      </c>
      <c r="U8">
        <v>433</v>
      </c>
      <c r="V8">
        <v>2016</v>
      </c>
      <c r="W8">
        <v>281</v>
      </c>
      <c r="X8">
        <v>344</v>
      </c>
      <c r="Y8">
        <v>24</v>
      </c>
      <c r="Z8">
        <v>2640</v>
      </c>
      <c r="AA8">
        <v>2662</v>
      </c>
      <c r="AB8">
        <v>2638</v>
      </c>
      <c r="AC8">
        <v>248</v>
      </c>
      <c r="AD8">
        <v>2232</v>
      </c>
      <c r="AE8">
        <v>171</v>
      </c>
      <c r="AF8">
        <v>1903</v>
      </c>
      <c r="AG8">
        <v>652</v>
      </c>
      <c r="AH8">
        <v>14</v>
      </c>
      <c r="AI8">
        <v>2086</v>
      </c>
      <c r="AJ8">
        <v>153</v>
      </c>
      <c r="AK8">
        <v>383</v>
      </c>
      <c r="AL8">
        <v>1239</v>
      </c>
      <c r="AM8">
        <v>1129</v>
      </c>
      <c r="AN8">
        <v>18</v>
      </c>
      <c r="AO8">
        <v>274</v>
      </c>
      <c r="AP8">
        <v>244</v>
      </c>
      <c r="AQ8">
        <v>294</v>
      </c>
      <c r="AR8">
        <v>118</v>
      </c>
      <c r="AS8">
        <v>155</v>
      </c>
      <c r="AT8">
        <v>283</v>
      </c>
      <c r="AU8">
        <v>200</v>
      </c>
      <c r="AV8">
        <v>216</v>
      </c>
      <c r="AW8">
        <v>32</v>
      </c>
      <c r="AX8">
        <v>148</v>
      </c>
      <c r="AY8">
        <v>304</v>
      </c>
      <c r="AZ8">
        <v>179</v>
      </c>
      <c r="BA8">
        <v>134</v>
      </c>
      <c r="BB8">
        <v>187</v>
      </c>
      <c r="BC8">
        <v>164</v>
      </c>
      <c r="BD8">
        <v>6</v>
      </c>
      <c r="BE8">
        <v>711</v>
      </c>
      <c r="BF8">
        <v>1953</v>
      </c>
      <c r="BG8">
        <v>2664</v>
      </c>
      <c r="BH8">
        <v>0</v>
      </c>
      <c r="BI8">
        <v>1000</v>
      </c>
      <c r="BJ8">
        <v>705</v>
      </c>
      <c r="BK8">
        <v>674</v>
      </c>
      <c r="BL8">
        <v>162</v>
      </c>
      <c r="BM8">
        <v>596</v>
      </c>
      <c r="BN8">
        <v>1028</v>
      </c>
      <c r="BO8">
        <v>816</v>
      </c>
      <c r="BP8">
        <v>224</v>
      </c>
      <c r="BQ8">
        <v>641</v>
      </c>
      <c r="BR8">
        <v>968</v>
      </c>
      <c r="BS8">
        <v>926</v>
      </c>
      <c r="BT8">
        <v>374</v>
      </c>
      <c r="BU8">
        <v>420</v>
      </c>
      <c r="BV8">
        <v>187</v>
      </c>
      <c r="BW8">
        <v>483</v>
      </c>
      <c r="BX8">
        <v>1800</v>
      </c>
      <c r="BY8">
        <v>1823</v>
      </c>
      <c r="BZ8">
        <v>1594</v>
      </c>
    </row>
    <row r="9" spans="1:78" x14ac:dyDescent="0.25">
      <c r="A9" t="s">
        <v>103</v>
      </c>
      <c r="B9">
        <v>2777</v>
      </c>
      <c r="C9">
        <v>2428</v>
      </c>
      <c r="D9">
        <v>204</v>
      </c>
      <c r="E9">
        <v>144</v>
      </c>
      <c r="F9">
        <v>402</v>
      </c>
      <c r="G9">
        <v>1622</v>
      </c>
      <c r="H9">
        <v>753</v>
      </c>
      <c r="I9">
        <v>789</v>
      </c>
      <c r="J9">
        <v>923</v>
      </c>
      <c r="K9">
        <v>536</v>
      </c>
      <c r="L9">
        <v>529</v>
      </c>
      <c r="M9">
        <v>617</v>
      </c>
      <c r="N9">
        <v>1842</v>
      </c>
      <c r="O9">
        <v>248</v>
      </c>
      <c r="P9">
        <v>69</v>
      </c>
      <c r="Q9">
        <v>428</v>
      </c>
      <c r="R9">
        <v>2349</v>
      </c>
      <c r="S9">
        <v>1973</v>
      </c>
      <c r="T9">
        <v>418</v>
      </c>
      <c r="U9">
        <v>356</v>
      </c>
      <c r="V9">
        <v>2245</v>
      </c>
      <c r="W9">
        <v>251</v>
      </c>
      <c r="X9">
        <v>259</v>
      </c>
      <c r="Y9">
        <v>25</v>
      </c>
      <c r="Z9">
        <v>2751</v>
      </c>
      <c r="AA9">
        <v>2775</v>
      </c>
      <c r="AB9">
        <v>2749</v>
      </c>
      <c r="AC9">
        <v>276</v>
      </c>
      <c r="AD9">
        <v>2314</v>
      </c>
      <c r="AE9">
        <v>172</v>
      </c>
      <c r="AF9">
        <v>1966</v>
      </c>
      <c r="AG9">
        <v>698</v>
      </c>
      <c r="AH9">
        <v>13</v>
      </c>
      <c r="AI9">
        <v>2256</v>
      </c>
      <c r="AJ9">
        <v>140</v>
      </c>
      <c r="AK9">
        <v>345</v>
      </c>
      <c r="AL9">
        <v>1326</v>
      </c>
      <c r="AM9">
        <v>1166</v>
      </c>
      <c r="AN9">
        <v>17</v>
      </c>
      <c r="AO9">
        <v>264</v>
      </c>
      <c r="AP9">
        <v>267</v>
      </c>
      <c r="AQ9">
        <v>314</v>
      </c>
      <c r="AR9">
        <v>138</v>
      </c>
      <c r="AS9">
        <v>150</v>
      </c>
      <c r="AT9">
        <v>299</v>
      </c>
      <c r="AU9">
        <v>205</v>
      </c>
      <c r="AV9">
        <v>212</v>
      </c>
      <c r="AW9">
        <v>40</v>
      </c>
      <c r="AX9">
        <v>164</v>
      </c>
      <c r="AY9">
        <v>304</v>
      </c>
      <c r="AZ9">
        <v>187</v>
      </c>
      <c r="BA9">
        <v>134</v>
      </c>
      <c r="BB9">
        <v>191</v>
      </c>
      <c r="BC9">
        <v>165</v>
      </c>
      <c r="BD9">
        <v>8</v>
      </c>
      <c r="BE9">
        <v>750</v>
      </c>
      <c r="BF9">
        <v>2027</v>
      </c>
      <c r="BG9">
        <v>2777</v>
      </c>
      <c r="BH9">
        <v>0</v>
      </c>
      <c r="BI9">
        <v>1129</v>
      </c>
      <c r="BJ9">
        <v>724</v>
      </c>
      <c r="BK9">
        <v>642</v>
      </c>
      <c r="BL9">
        <v>162</v>
      </c>
      <c r="BM9">
        <v>656</v>
      </c>
      <c r="BN9">
        <v>1077</v>
      </c>
      <c r="BO9">
        <v>835</v>
      </c>
      <c r="BP9">
        <v>209</v>
      </c>
      <c r="BQ9">
        <v>691</v>
      </c>
      <c r="BR9">
        <v>1051</v>
      </c>
      <c r="BS9">
        <v>1011</v>
      </c>
      <c r="BT9">
        <v>377</v>
      </c>
      <c r="BU9">
        <v>459</v>
      </c>
      <c r="BV9">
        <v>188</v>
      </c>
      <c r="BW9">
        <v>533</v>
      </c>
      <c r="BX9">
        <v>1836</v>
      </c>
      <c r="BY9">
        <v>1869</v>
      </c>
      <c r="BZ9">
        <v>1609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2613</v>
      </c>
      <c r="C11">
        <v>2293</v>
      </c>
      <c r="D11">
        <v>190</v>
      </c>
      <c r="E11">
        <v>131</v>
      </c>
      <c r="F11">
        <v>376</v>
      </c>
      <c r="G11">
        <v>1526</v>
      </c>
      <c r="H11">
        <v>711</v>
      </c>
      <c r="I11">
        <v>754</v>
      </c>
      <c r="J11">
        <v>878</v>
      </c>
      <c r="K11">
        <v>493</v>
      </c>
      <c r="L11">
        <v>488</v>
      </c>
      <c r="M11">
        <v>568</v>
      </c>
      <c r="N11">
        <v>1754</v>
      </c>
      <c r="O11">
        <v>228</v>
      </c>
      <c r="P11">
        <v>63</v>
      </c>
      <c r="Q11">
        <v>395</v>
      </c>
      <c r="R11">
        <v>2218</v>
      </c>
      <c r="S11">
        <v>1874</v>
      </c>
      <c r="T11">
        <v>388</v>
      </c>
      <c r="U11">
        <v>324</v>
      </c>
      <c r="V11">
        <v>2123</v>
      </c>
      <c r="W11">
        <v>233</v>
      </c>
      <c r="X11">
        <v>241</v>
      </c>
      <c r="Y11">
        <v>17</v>
      </c>
      <c r="Z11">
        <v>2596</v>
      </c>
      <c r="AA11">
        <v>2611</v>
      </c>
      <c r="AB11">
        <v>2594</v>
      </c>
      <c r="AC11">
        <v>267</v>
      </c>
      <c r="AD11">
        <v>2188</v>
      </c>
      <c r="AE11">
        <v>147</v>
      </c>
      <c r="AF11">
        <v>1842</v>
      </c>
      <c r="AG11">
        <v>685</v>
      </c>
      <c r="AH11">
        <v>7</v>
      </c>
      <c r="AI11">
        <v>2135</v>
      </c>
      <c r="AJ11">
        <v>127</v>
      </c>
      <c r="AK11">
        <v>315</v>
      </c>
      <c r="AL11">
        <v>1274</v>
      </c>
      <c r="AM11">
        <v>1087</v>
      </c>
      <c r="AN11">
        <v>12</v>
      </c>
      <c r="AO11">
        <v>239</v>
      </c>
      <c r="AP11">
        <v>233</v>
      </c>
      <c r="AQ11">
        <v>297</v>
      </c>
      <c r="AR11">
        <v>124</v>
      </c>
      <c r="AS11">
        <v>142</v>
      </c>
      <c r="AT11">
        <v>289</v>
      </c>
      <c r="AU11">
        <v>194</v>
      </c>
      <c r="AV11">
        <v>198</v>
      </c>
      <c r="AW11">
        <v>34</v>
      </c>
      <c r="AX11">
        <v>155</v>
      </c>
      <c r="AY11">
        <v>294</v>
      </c>
      <c r="AZ11">
        <v>178</v>
      </c>
      <c r="BA11">
        <v>123</v>
      </c>
      <c r="BB11">
        <v>187</v>
      </c>
      <c r="BC11">
        <v>159</v>
      </c>
      <c r="BD11">
        <v>7</v>
      </c>
      <c r="BE11">
        <v>723</v>
      </c>
      <c r="BF11">
        <v>1890</v>
      </c>
      <c r="BG11">
        <v>2613</v>
      </c>
      <c r="BH11">
        <v>0</v>
      </c>
      <c r="BI11">
        <v>1088</v>
      </c>
      <c r="BJ11">
        <v>671</v>
      </c>
      <c r="BK11">
        <v>603</v>
      </c>
      <c r="BL11">
        <v>149</v>
      </c>
      <c r="BM11">
        <v>629</v>
      </c>
      <c r="BN11">
        <v>1023</v>
      </c>
      <c r="BO11">
        <v>780</v>
      </c>
      <c r="BP11">
        <v>182</v>
      </c>
      <c r="BQ11">
        <v>657</v>
      </c>
      <c r="BR11">
        <v>1001</v>
      </c>
      <c r="BS11">
        <v>963</v>
      </c>
      <c r="BT11">
        <v>361</v>
      </c>
      <c r="BU11">
        <v>444</v>
      </c>
      <c r="BV11">
        <v>179</v>
      </c>
      <c r="BW11">
        <v>508</v>
      </c>
      <c r="BX11">
        <v>1735</v>
      </c>
      <c r="BY11">
        <v>1757</v>
      </c>
      <c r="BZ11">
        <v>1514</v>
      </c>
    </row>
    <row r="12" spans="1:78" x14ac:dyDescent="0.25">
      <c r="B12" s="7">
        <v>0.94</v>
      </c>
      <c r="C12" s="7">
        <v>0.94</v>
      </c>
      <c r="D12" s="7">
        <v>0.93</v>
      </c>
      <c r="E12" s="7">
        <v>0.91</v>
      </c>
      <c r="F12" s="7">
        <v>0.93</v>
      </c>
      <c r="G12" s="7">
        <v>0.94</v>
      </c>
      <c r="H12" s="7">
        <v>0.94</v>
      </c>
      <c r="I12" s="7">
        <v>0.96</v>
      </c>
      <c r="J12" s="7">
        <v>0.95</v>
      </c>
      <c r="K12" s="7">
        <v>0.92</v>
      </c>
      <c r="L12" s="7">
        <v>0.92</v>
      </c>
      <c r="M12" s="7">
        <v>0.92</v>
      </c>
      <c r="N12" s="7">
        <v>0.95</v>
      </c>
      <c r="O12" s="7">
        <v>0.92</v>
      </c>
      <c r="P12" s="7">
        <v>0.91</v>
      </c>
      <c r="Q12" s="7">
        <v>0.92</v>
      </c>
      <c r="R12" s="7">
        <v>0.94</v>
      </c>
      <c r="S12" s="7">
        <v>0.95</v>
      </c>
      <c r="T12" s="7">
        <v>0.93</v>
      </c>
      <c r="U12" s="7">
        <v>0.91</v>
      </c>
      <c r="V12" s="7">
        <v>0.95</v>
      </c>
      <c r="W12" s="7">
        <v>0.93</v>
      </c>
      <c r="X12" s="7">
        <v>0.93</v>
      </c>
      <c r="Y12" s="7">
        <v>0.68</v>
      </c>
      <c r="Z12" s="7">
        <v>0.94</v>
      </c>
      <c r="AA12" s="7">
        <v>0.94</v>
      </c>
      <c r="AB12" s="7">
        <v>0.94</v>
      </c>
      <c r="AC12" s="7">
        <v>0.96</v>
      </c>
      <c r="AD12" s="7">
        <v>0.95</v>
      </c>
      <c r="AE12" s="7">
        <v>0.86</v>
      </c>
      <c r="AF12" s="7">
        <v>0.94</v>
      </c>
      <c r="AG12" s="7">
        <v>0.98</v>
      </c>
      <c r="AH12" s="7">
        <v>0.54</v>
      </c>
      <c r="AI12" s="7">
        <v>0.95</v>
      </c>
      <c r="AJ12" s="7">
        <v>0.91</v>
      </c>
      <c r="AK12" s="7">
        <v>0.91</v>
      </c>
      <c r="AL12" s="7">
        <v>0.96</v>
      </c>
      <c r="AM12" s="7">
        <v>0.93</v>
      </c>
      <c r="AN12" s="7">
        <v>0.73</v>
      </c>
      <c r="AO12" s="7">
        <v>0.9</v>
      </c>
      <c r="AP12" s="7">
        <v>0.87</v>
      </c>
      <c r="AQ12" s="7">
        <v>0.95</v>
      </c>
      <c r="AR12" s="7">
        <v>0.9</v>
      </c>
      <c r="AS12" s="7">
        <v>0.95</v>
      </c>
      <c r="AT12" s="7">
        <v>0.97</v>
      </c>
      <c r="AU12" s="7">
        <v>0.95</v>
      </c>
      <c r="AV12" s="7">
        <v>0.93</v>
      </c>
      <c r="AW12" s="7">
        <v>0.86</v>
      </c>
      <c r="AX12" s="7">
        <v>0.95</v>
      </c>
      <c r="AY12" s="7">
        <v>0.97</v>
      </c>
      <c r="AZ12" s="7">
        <v>0.95</v>
      </c>
      <c r="BA12" s="7">
        <v>0.92</v>
      </c>
      <c r="BB12" s="7">
        <v>0.98</v>
      </c>
      <c r="BC12" s="7">
        <v>0.97</v>
      </c>
      <c r="BD12" s="7">
        <v>0.92</v>
      </c>
      <c r="BE12" s="7">
        <v>0.96</v>
      </c>
      <c r="BF12" s="7">
        <v>0.93</v>
      </c>
      <c r="BG12" s="7">
        <v>0.94</v>
      </c>
      <c r="BH12" t="s">
        <v>108</v>
      </c>
      <c r="BI12" s="7">
        <v>0.96</v>
      </c>
      <c r="BJ12" s="7">
        <v>0.93</v>
      </c>
      <c r="BK12" s="7">
        <v>0.94</v>
      </c>
      <c r="BL12" s="7">
        <v>0.92</v>
      </c>
      <c r="BM12" s="7">
        <v>0.96</v>
      </c>
      <c r="BN12" s="7">
        <v>0.95</v>
      </c>
      <c r="BO12" s="7">
        <v>0.93</v>
      </c>
      <c r="BP12" s="7">
        <v>0.87</v>
      </c>
      <c r="BQ12" s="7">
        <v>0.95</v>
      </c>
      <c r="BR12" s="7">
        <v>0.95</v>
      </c>
      <c r="BS12" s="7">
        <v>0.95</v>
      </c>
      <c r="BT12" s="7">
        <v>0.96</v>
      </c>
      <c r="BU12" s="7">
        <v>0.97</v>
      </c>
      <c r="BV12" s="7">
        <v>0.95</v>
      </c>
      <c r="BW12" s="7">
        <v>0.95</v>
      </c>
      <c r="BX12" s="7">
        <v>0.95</v>
      </c>
      <c r="BY12" s="7">
        <v>0.94</v>
      </c>
      <c r="BZ12" s="7">
        <v>0.94</v>
      </c>
    </row>
    <row r="13" spans="1:78" x14ac:dyDescent="0.25">
      <c r="A13" t="s">
        <v>55</v>
      </c>
      <c r="B13">
        <v>132</v>
      </c>
      <c r="C13">
        <v>111</v>
      </c>
      <c r="D13">
        <v>12</v>
      </c>
      <c r="E13">
        <v>10</v>
      </c>
      <c r="F13">
        <v>24</v>
      </c>
      <c r="G13">
        <v>81</v>
      </c>
      <c r="H13">
        <v>27</v>
      </c>
      <c r="I13">
        <v>30</v>
      </c>
      <c r="J13">
        <v>33</v>
      </c>
      <c r="K13">
        <v>39</v>
      </c>
      <c r="L13">
        <v>31</v>
      </c>
      <c r="M13">
        <v>40</v>
      </c>
      <c r="N13">
        <v>73</v>
      </c>
      <c r="O13">
        <v>14</v>
      </c>
      <c r="P13">
        <v>5</v>
      </c>
      <c r="Q13">
        <v>27</v>
      </c>
      <c r="R13">
        <v>106</v>
      </c>
      <c r="S13">
        <v>77</v>
      </c>
      <c r="T13">
        <v>28</v>
      </c>
      <c r="U13">
        <v>26</v>
      </c>
      <c r="V13">
        <v>103</v>
      </c>
      <c r="W13">
        <v>16</v>
      </c>
      <c r="X13">
        <v>10</v>
      </c>
      <c r="Y13">
        <v>8</v>
      </c>
      <c r="Z13">
        <v>124</v>
      </c>
      <c r="AA13">
        <v>132</v>
      </c>
      <c r="AB13">
        <v>124</v>
      </c>
      <c r="AC13">
        <v>9</v>
      </c>
      <c r="AD13">
        <v>106</v>
      </c>
      <c r="AE13">
        <v>15</v>
      </c>
      <c r="AF13">
        <v>105</v>
      </c>
      <c r="AG13">
        <v>11</v>
      </c>
      <c r="AH13">
        <v>6</v>
      </c>
      <c r="AI13">
        <v>98</v>
      </c>
      <c r="AJ13">
        <v>9</v>
      </c>
      <c r="AK13">
        <v>25</v>
      </c>
      <c r="AL13">
        <v>47</v>
      </c>
      <c r="AM13">
        <v>66</v>
      </c>
      <c r="AN13">
        <v>4</v>
      </c>
      <c r="AO13">
        <v>13</v>
      </c>
      <c r="AP13">
        <v>24</v>
      </c>
      <c r="AQ13">
        <v>16</v>
      </c>
      <c r="AR13">
        <v>13</v>
      </c>
      <c r="AS13">
        <v>6</v>
      </c>
      <c r="AT13">
        <v>9</v>
      </c>
      <c r="AU13">
        <v>10</v>
      </c>
      <c r="AV13">
        <v>10</v>
      </c>
      <c r="AW13">
        <v>4</v>
      </c>
      <c r="AX13">
        <v>8</v>
      </c>
      <c r="AY13">
        <v>9</v>
      </c>
      <c r="AZ13">
        <v>7</v>
      </c>
      <c r="BA13">
        <v>7</v>
      </c>
      <c r="BB13">
        <v>5</v>
      </c>
      <c r="BC13">
        <v>4</v>
      </c>
      <c r="BD13">
        <v>0</v>
      </c>
      <c r="BE13">
        <v>23</v>
      </c>
      <c r="BF13">
        <v>109</v>
      </c>
      <c r="BG13">
        <v>132</v>
      </c>
      <c r="BH13">
        <v>0</v>
      </c>
      <c r="BI13">
        <v>36</v>
      </c>
      <c r="BJ13">
        <v>45</v>
      </c>
      <c r="BK13">
        <v>36</v>
      </c>
      <c r="BL13">
        <v>9</v>
      </c>
      <c r="BM13">
        <v>27</v>
      </c>
      <c r="BN13">
        <v>44</v>
      </c>
      <c r="BO13">
        <v>45</v>
      </c>
      <c r="BP13">
        <v>16</v>
      </c>
      <c r="BQ13">
        <v>31</v>
      </c>
      <c r="BR13">
        <v>44</v>
      </c>
      <c r="BS13">
        <v>42</v>
      </c>
      <c r="BT13">
        <v>13</v>
      </c>
      <c r="BU13">
        <v>13</v>
      </c>
      <c r="BV13">
        <v>6</v>
      </c>
      <c r="BW13">
        <v>25</v>
      </c>
      <c r="BX13">
        <v>82</v>
      </c>
      <c r="BY13">
        <v>93</v>
      </c>
      <c r="BZ13">
        <v>79</v>
      </c>
    </row>
    <row r="14" spans="1:78" x14ac:dyDescent="0.25">
      <c r="B14" s="7">
        <v>0.05</v>
      </c>
      <c r="C14" s="7">
        <v>0.05</v>
      </c>
      <c r="D14" s="7">
        <v>0.06</v>
      </c>
      <c r="E14" s="7">
        <v>7.0000000000000007E-2</v>
      </c>
      <c r="F14" s="7">
        <v>0.06</v>
      </c>
      <c r="G14" s="7">
        <v>0.05</v>
      </c>
      <c r="H14" s="7">
        <v>0.04</v>
      </c>
      <c r="I14" s="7">
        <v>0.04</v>
      </c>
      <c r="J14" s="7">
        <v>0.04</v>
      </c>
      <c r="K14" s="7">
        <v>7.0000000000000007E-2</v>
      </c>
      <c r="L14" s="7">
        <v>0.06</v>
      </c>
      <c r="M14" s="7">
        <v>0.06</v>
      </c>
      <c r="N14" s="7">
        <v>0.04</v>
      </c>
      <c r="O14" s="7">
        <v>0.06</v>
      </c>
      <c r="P14" s="7">
        <v>7.0000000000000007E-2</v>
      </c>
      <c r="Q14" s="7">
        <v>0.06</v>
      </c>
      <c r="R14" s="7">
        <v>0.04</v>
      </c>
      <c r="S14" s="7">
        <v>0.04</v>
      </c>
      <c r="T14" s="7">
        <v>7.0000000000000007E-2</v>
      </c>
      <c r="U14" s="7">
        <v>7.0000000000000007E-2</v>
      </c>
      <c r="V14" s="7">
        <v>0.05</v>
      </c>
      <c r="W14" s="7">
        <v>0.06</v>
      </c>
      <c r="X14" s="7">
        <v>0.04</v>
      </c>
      <c r="Y14" s="7">
        <v>0.32</v>
      </c>
      <c r="Z14" s="7">
        <v>0.05</v>
      </c>
      <c r="AA14" s="7">
        <v>0.05</v>
      </c>
      <c r="AB14" s="7">
        <v>0.05</v>
      </c>
      <c r="AC14" s="7">
        <v>0.03</v>
      </c>
      <c r="AD14" s="7">
        <v>0.05</v>
      </c>
      <c r="AE14" s="7">
        <v>0.09</v>
      </c>
      <c r="AF14" s="7">
        <v>0.05</v>
      </c>
      <c r="AG14" s="7">
        <v>0.02</v>
      </c>
      <c r="AH14" s="7">
        <v>0.46</v>
      </c>
      <c r="AI14" s="7">
        <v>0.04</v>
      </c>
      <c r="AJ14" s="7">
        <v>7.0000000000000007E-2</v>
      </c>
      <c r="AK14" s="7">
        <v>7.0000000000000007E-2</v>
      </c>
      <c r="AL14" s="7">
        <v>0.04</v>
      </c>
      <c r="AM14" s="7">
        <v>0.06</v>
      </c>
      <c r="AN14" s="7">
        <v>0.22</v>
      </c>
      <c r="AO14" s="7">
        <v>0.05</v>
      </c>
      <c r="AP14" s="7">
        <v>0.09</v>
      </c>
      <c r="AQ14" s="7">
        <v>0.05</v>
      </c>
      <c r="AR14" s="7">
        <v>0.1</v>
      </c>
      <c r="AS14" s="7">
        <v>0.04</v>
      </c>
      <c r="AT14" s="7">
        <v>0.03</v>
      </c>
      <c r="AU14" s="7">
        <v>0.05</v>
      </c>
      <c r="AV14" s="7">
        <v>0.05</v>
      </c>
      <c r="AW14" s="7">
        <v>0.1</v>
      </c>
      <c r="AX14" s="7">
        <v>0.05</v>
      </c>
      <c r="AY14" s="7">
        <v>0.03</v>
      </c>
      <c r="AZ14" s="7">
        <v>0.04</v>
      </c>
      <c r="BA14" s="7">
        <v>0.05</v>
      </c>
      <c r="BB14" s="7">
        <v>0.02</v>
      </c>
      <c r="BC14" s="7">
        <v>0.03</v>
      </c>
      <c r="BD14" t="s">
        <v>108</v>
      </c>
      <c r="BE14" s="7">
        <v>0.03</v>
      </c>
      <c r="BF14" s="7">
        <v>0.05</v>
      </c>
      <c r="BG14" s="7">
        <v>0.05</v>
      </c>
      <c r="BH14" t="s">
        <v>108</v>
      </c>
      <c r="BI14" s="7">
        <v>0.03</v>
      </c>
      <c r="BJ14" s="7">
        <v>0.06</v>
      </c>
      <c r="BK14" s="7">
        <v>0.06</v>
      </c>
      <c r="BL14" s="7">
        <v>0.06</v>
      </c>
      <c r="BM14" s="7">
        <v>0.04</v>
      </c>
      <c r="BN14" s="7">
        <v>0.04</v>
      </c>
      <c r="BO14" s="7">
        <v>0.05</v>
      </c>
      <c r="BP14" s="7">
        <v>0.08</v>
      </c>
      <c r="BQ14" s="7">
        <v>0.05</v>
      </c>
      <c r="BR14" s="7">
        <v>0.04</v>
      </c>
      <c r="BS14" s="7">
        <v>0.04</v>
      </c>
      <c r="BT14" s="7">
        <v>0.03</v>
      </c>
      <c r="BU14" s="7">
        <v>0.03</v>
      </c>
      <c r="BV14" s="7">
        <v>0.03</v>
      </c>
      <c r="BW14" s="7">
        <v>0.05</v>
      </c>
      <c r="BX14" s="7">
        <v>0.04</v>
      </c>
      <c r="BY14" s="7">
        <v>0.05</v>
      </c>
      <c r="BZ14" s="7">
        <v>0.05</v>
      </c>
    </row>
    <row r="15" spans="1:78" x14ac:dyDescent="0.25">
      <c r="A15" t="s">
        <v>41</v>
      </c>
      <c r="B15">
        <v>31</v>
      </c>
      <c r="C15">
        <v>24</v>
      </c>
      <c r="D15">
        <v>3</v>
      </c>
      <c r="E15">
        <v>4</v>
      </c>
      <c r="F15">
        <v>2</v>
      </c>
      <c r="G15">
        <v>15</v>
      </c>
      <c r="H15">
        <v>14</v>
      </c>
      <c r="I15">
        <v>5</v>
      </c>
      <c r="J15">
        <v>12</v>
      </c>
      <c r="K15">
        <v>3</v>
      </c>
      <c r="L15">
        <v>11</v>
      </c>
      <c r="M15">
        <v>9</v>
      </c>
      <c r="N15">
        <v>15</v>
      </c>
      <c r="O15">
        <v>6</v>
      </c>
      <c r="P15">
        <v>1</v>
      </c>
      <c r="Q15">
        <v>7</v>
      </c>
      <c r="R15">
        <v>25</v>
      </c>
      <c r="S15">
        <v>23</v>
      </c>
      <c r="T15">
        <v>1</v>
      </c>
      <c r="U15">
        <v>6</v>
      </c>
      <c r="V15">
        <v>20</v>
      </c>
      <c r="W15">
        <v>2</v>
      </c>
      <c r="X15">
        <v>8</v>
      </c>
      <c r="Y15">
        <v>0</v>
      </c>
      <c r="Z15">
        <v>31</v>
      </c>
      <c r="AA15">
        <v>31</v>
      </c>
      <c r="AB15">
        <v>31</v>
      </c>
      <c r="AC15">
        <v>1</v>
      </c>
      <c r="AD15">
        <v>20</v>
      </c>
      <c r="AE15">
        <v>10</v>
      </c>
      <c r="AF15">
        <v>19</v>
      </c>
      <c r="AG15">
        <v>2</v>
      </c>
      <c r="AH15">
        <v>0</v>
      </c>
      <c r="AI15">
        <v>22</v>
      </c>
      <c r="AJ15">
        <v>4</v>
      </c>
      <c r="AK15">
        <v>5</v>
      </c>
      <c r="AL15">
        <v>5</v>
      </c>
      <c r="AM15">
        <v>13</v>
      </c>
      <c r="AN15">
        <v>1</v>
      </c>
      <c r="AO15">
        <v>12</v>
      </c>
      <c r="AP15">
        <v>11</v>
      </c>
      <c r="AQ15">
        <v>0</v>
      </c>
      <c r="AR15">
        <v>1</v>
      </c>
      <c r="AS15">
        <v>2</v>
      </c>
      <c r="AT15">
        <v>1</v>
      </c>
      <c r="AU15">
        <v>1</v>
      </c>
      <c r="AV15">
        <v>4</v>
      </c>
      <c r="AW15">
        <v>2</v>
      </c>
      <c r="AX15">
        <v>1</v>
      </c>
      <c r="AY15">
        <v>1</v>
      </c>
      <c r="AZ15">
        <v>2</v>
      </c>
      <c r="BA15">
        <v>4</v>
      </c>
      <c r="BB15">
        <v>0</v>
      </c>
      <c r="BC15">
        <v>1</v>
      </c>
      <c r="BD15">
        <v>1</v>
      </c>
      <c r="BE15">
        <v>4</v>
      </c>
      <c r="BF15">
        <v>27</v>
      </c>
      <c r="BG15">
        <v>31</v>
      </c>
      <c r="BH15">
        <v>0</v>
      </c>
      <c r="BI15">
        <v>5</v>
      </c>
      <c r="BJ15">
        <v>8</v>
      </c>
      <c r="BK15">
        <v>2</v>
      </c>
      <c r="BL15">
        <v>4</v>
      </c>
      <c r="BM15">
        <v>0</v>
      </c>
      <c r="BN15">
        <v>10</v>
      </c>
      <c r="BO15">
        <v>10</v>
      </c>
      <c r="BP15">
        <v>11</v>
      </c>
      <c r="BQ15">
        <v>2</v>
      </c>
      <c r="BR15">
        <v>6</v>
      </c>
      <c r="BS15">
        <v>6</v>
      </c>
      <c r="BT15">
        <v>4</v>
      </c>
      <c r="BU15">
        <v>2</v>
      </c>
      <c r="BV15">
        <v>2</v>
      </c>
      <c r="BW15">
        <v>0</v>
      </c>
      <c r="BX15">
        <v>18</v>
      </c>
      <c r="BY15">
        <v>19</v>
      </c>
      <c r="BZ15">
        <v>17</v>
      </c>
    </row>
    <row r="16" spans="1:78" x14ac:dyDescent="0.25">
      <c r="B16" s="7">
        <v>0.01</v>
      </c>
      <c r="C16" s="7">
        <v>0.01</v>
      </c>
      <c r="D16" s="7">
        <v>0.01</v>
      </c>
      <c r="E16" s="7">
        <v>0.03</v>
      </c>
      <c r="F16">
        <v>0</v>
      </c>
      <c r="G16" s="7">
        <v>0.01</v>
      </c>
      <c r="H16" s="7">
        <v>0.02</v>
      </c>
      <c r="I16" s="7">
        <v>0.01</v>
      </c>
      <c r="J16" s="7">
        <v>0.01</v>
      </c>
      <c r="K16" s="7">
        <v>0.01</v>
      </c>
      <c r="L16" s="7">
        <v>0.02</v>
      </c>
      <c r="M16" s="7">
        <v>0.01</v>
      </c>
      <c r="N16" s="7">
        <v>0.01</v>
      </c>
      <c r="O16" s="7">
        <v>0.02</v>
      </c>
      <c r="P16" s="7">
        <v>0.02</v>
      </c>
      <c r="Q16" s="7">
        <v>0.02</v>
      </c>
      <c r="R16" s="7">
        <v>0.01</v>
      </c>
      <c r="S16" s="7">
        <v>0.01</v>
      </c>
      <c r="T16">
        <v>0</v>
      </c>
      <c r="U16" s="7">
        <v>0.02</v>
      </c>
      <c r="V16" s="7">
        <v>0.01</v>
      </c>
      <c r="W16" s="7">
        <v>0.01</v>
      </c>
      <c r="X16" s="7">
        <v>0.03</v>
      </c>
      <c r="Y16" t="s">
        <v>108</v>
      </c>
      <c r="Z16" s="7">
        <v>0.01</v>
      </c>
      <c r="AA16" s="7">
        <v>0.01</v>
      </c>
      <c r="AB16" s="7">
        <v>0.01</v>
      </c>
      <c r="AC16">
        <v>0</v>
      </c>
      <c r="AD16" s="7">
        <v>0.01</v>
      </c>
      <c r="AE16" s="7">
        <v>0.06</v>
      </c>
      <c r="AF16" s="7">
        <v>0.01</v>
      </c>
      <c r="AG16">
        <v>0</v>
      </c>
      <c r="AH16" t="s">
        <v>108</v>
      </c>
      <c r="AI16" s="7">
        <v>0.01</v>
      </c>
      <c r="AJ16" s="7">
        <v>0.03</v>
      </c>
      <c r="AK16" s="7">
        <v>0.01</v>
      </c>
      <c r="AL16">
        <v>0</v>
      </c>
      <c r="AM16" s="7">
        <v>0.01</v>
      </c>
      <c r="AN16" s="7">
        <v>0.06</v>
      </c>
      <c r="AO16" s="7">
        <v>0.05</v>
      </c>
      <c r="AP16" s="7">
        <v>0.04</v>
      </c>
      <c r="AQ16" t="s">
        <v>108</v>
      </c>
      <c r="AR16" s="7">
        <v>0.01</v>
      </c>
      <c r="AS16" s="7">
        <v>0.01</v>
      </c>
      <c r="AT16">
        <v>0</v>
      </c>
      <c r="AU16">
        <v>0</v>
      </c>
      <c r="AV16" s="7">
        <v>0.02</v>
      </c>
      <c r="AW16" s="7">
        <v>0.04</v>
      </c>
      <c r="AX16" s="7">
        <v>0.01</v>
      </c>
      <c r="AY16">
        <v>0</v>
      </c>
      <c r="AZ16" s="7">
        <v>0.01</v>
      </c>
      <c r="BA16" s="7">
        <v>0.03</v>
      </c>
      <c r="BB16" t="s">
        <v>108</v>
      </c>
      <c r="BC16" s="7">
        <v>0.01</v>
      </c>
      <c r="BD16" s="7">
        <v>0.08</v>
      </c>
      <c r="BE16">
        <v>0</v>
      </c>
      <c r="BF16" s="7">
        <v>0.01</v>
      </c>
      <c r="BG16" s="7">
        <v>0.01</v>
      </c>
      <c r="BH16" t="s">
        <v>108</v>
      </c>
      <c r="BI16">
        <v>0</v>
      </c>
      <c r="BJ16" s="7">
        <v>0.01</v>
      </c>
      <c r="BK16">
        <v>0</v>
      </c>
      <c r="BL16" s="7">
        <v>0.02</v>
      </c>
      <c r="BM16" t="s">
        <v>108</v>
      </c>
      <c r="BN16" s="7">
        <v>0.01</v>
      </c>
      <c r="BO16" s="7">
        <v>0.01</v>
      </c>
      <c r="BP16" s="7">
        <v>0.05</v>
      </c>
      <c r="BQ16">
        <v>0</v>
      </c>
      <c r="BR16" s="7">
        <v>0.01</v>
      </c>
      <c r="BS16" s="7">
        <v>0.01</v>
      </c>
      <c r="BT16" s="7">
        <v>0.01</v>
      </c>
      <c r="BU16">
        <v>0</v>
      </c>
      <c r="BV16" s="7">
        <v>0.01</v>
      </c>
      <c r="BW16" t="s">
        <v>108</v>
      </c>
      <c r="BX16" s="7">
        <v>0.01</v>
      </c>
      <c r="BY16" s="7">
        <v>0.01</v>
      </c>
      <c r="BZ16" s="7">
        <v>0.01</v>
      </c>
    </row>
  </sheetData>
  <pageMargins left="0.7" right="0.7" top="0.75" bottom="0.75" header="0.3" footer="0.3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281</v>
      </c>
    </row>
    <row r="2" spans="1:78" x14ac:dyDescent="0.25">
      <c r="A2" t="s">
        <v>283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2503</v>
      </c>
      <c r="C8">
        <v>2200</v>
      </c>
      <c r="D8">
        <v>169</v>
      </c>
      <c r="E8">
        <v>134</v>
      </c>
      <c r="F8">
        <v>377</v>
      </c>
      <c r="G8">
        <v>1278</v>
      </c>
      <c r="H8">
        <v>848</v>
      </c>
      <c r="I8">
        <v>608</v>
      </c>
      <c r="J8">
        <v>710</v>
      </c>
      <c r="K8">
        <v>461</v>
      </c>
      <c r="L8">
        <v>724</v>
      </c>
      <c r="M8">
        <v>714</v>
      </c>
      <c r="N8">
        <v>1492</v>
      </c>
      <c r="O8">
        <v>229</v>
      </c>
      <c r="P8">
        <v>68</v>
      </c>
      <c r="Q8">
        <v>470</v>
      </c>
      <c r="R8">
        <v>2033</v>
      </c>
      <c r="S8">
        <v>1701</v>
      </c>
      <c r="T8">
        <v>379</v>
      </c>
      <c r="U8">
        <v>396</v>
      </c>
      <c r="V8">
        <v>1904</v>
      </c>
      <c r="W8">
        <v>262</v>
      </c>
      <c r="X8">
        <v>319</v>
      </c>
      <c r="Y8">
        <v>17</v>
      </c>
      <c r="Z8">
        <v>2486</v>
      </c>
      <c r="AA8">
        <v>2501</v>
      </c>
      <c r="AB8">
        <v>2484</v>
      </c>
      <c r="AC8">
        <v>238</v>
      </c>
      <c r="AD8">
        <v>2109</v>
      </c>
      <c r="AE8">
        <v>145</v>
      </c>
      <c r="AF8">
        <v>1779</v>
      </c>
      <c r="AG8">
        <v>640</v>
      </c>
      <c r="AH8">
        <v>7</v>
      </c>
      <c r="AI8">
        <v>1974</v>
      </c>
      <c r="AJ8">
        <v>137</v>
      </c>
      <c r="AK8">
        <v>350</v>
      </c>
      <c r="AL8">
        <v>1190</v>
      </c>
      <c r="AM8">
        <v>1049</v>
      </c>
      <c r="AN8">
        <v>12</v>
      </c>
      <c r="AO8">
        <v>250</v>
      </c>
      <c r="AP8">
        <v>212</v>
      </c>
      <c r="AQ8">
        <v>280</v>
      </c>
      <c r="AR8">
        <v>104</v>
      </c>
      <c r="AS8">
        <v>147</v>
      </c>
      <c r="AT8">
        <v>274</v>
      </c>
      <c r="AU8">
        <v>188</v>
      </c>
      <c r="AV8">
        <v>202</v>
      </c>
      <c r="AW8">
        <v>28</v>
      </c>
      <c r="AX8">
        <v>141</v>
      </c>
      <c r="AY8">
        <v>292</v>
      </c>
      <c r="AZ8">
        <v>168</v>
      </c>
      <c r="BA8">
        <v>121</v>
      </c>
      <c r="BB8">
        <v>183</v>
      </c>
      <c r="BC8">
        <v>158</v>
      </c>
      <c r="BD8">
        <v>5</v>
      </c>
      <c r="BE8">
        <v>684</v>
      </c>
      <c r="BF8">
        <v>1819</v>
      </c>
      <c r="BG8">
        <v>2503</v>
      </c>
      <c r="BH8">
        <v>0</v>
      </c>
      <c r="BI8">
        <v>967</v>
      </c>
      <c r="BJ8">
        <v>651</v>
      </c>
      <c r="BK8">
        <v>632</v>
      </c>
      <c r="BL8">
        <v>149</v>
      </c>
      <c r="BM8">
        <v>571</v>
      </c>
      <c r="BN8">
        <v>976</v>
      </c>
      <c r="BO8">
        <v>763</v>
      </c>
      <c r="BP8">
        <v>193</v>
      </c>
      <c r="BQ8">
        <v>608</v>
      </c>
      <c r="BR8">
        <v>922</v>
      </c>
      <c r="BS8">
        <v>882</v>
      </c>
      <c r="BT8">
        <v>357</v>
      </c>
      <c r="BU8">
        <v>406</v>
      </c>
      <c r="BV8">
        <v>179</v>
      </c>
      <c r="BW8">
        <v>458</v>
      </c>
      <c r="BX8">
        <v>1698</v>
      </c>
      <c r="BY8">
        <v>1712</v>
      </c>
      <c r="BZ8">
        <v>1499</v>
      </c>
    </row>
    <row r="9" spans="1:78" x14ac:dyDescent="0.25">
      <c r="A9" t="s">
        <v>103</v>
      </c>
      <c r="B9">
        <v>2613</v>
      </c>
      <c r="C9">
        <v>2293</v>
      </c>
      <c r="D9">
        <v>190</v>
      </c>
      <c r="E9">
        <v>131</v>
      </c>
      <c r="F9">
        <v>376</v>
      </c>
      <c r="G9">
        <v>1526</v>
      </c>
      <c r="H9">
        <v>711</v>
      </c>
      <c r="I9">
        <v>754</v>
      </c>
      <c r="J9">
        <v>878</v>
      </c>
      <c r="K9">
        <v>493</v>
      </c>
      <c r="L9">
        <v>488</v>
      </c>
      <c r="M9">
        <v>568</v>
      </c>
      <c r="N9">
        <v>1754</v>
      </c>
      <c r="O9">
        <v>228</v>
      </c>
      <c r="P9">
        <v>63</v>
      </c>
      <c r="Q9">
        <v>395</v>
      </c>
      <c r="R9">
        <v>2218</v>
      </c>
      <c r="S9">
        <v>1874</v>
      </c>
      <c r="T9">
        <v>388</v>
      </c>
      <c r="U9">
        <v>324</v>
      </c>
      <c r="V9">
        <v>2123</v>
      </c>
      <c r="W9">
        <v>233</v>
      </c>
      <c r="X9">
        <v>241</v>
      </c>
      <c r="Y9">
        <v>17</v>
      </c>
      <c r="Z9">
        <v>2596</v>
      </c>
      <c r="AA9">
        <v>2611</v>
      </c>
      <c r="AB9">
        <v>2594</v>
      </c>
      <c r="AC9">
        <v>267</v>
      </c>
      <c r="AD9">
        <v>2188</v>
      </c>
      <c r="AE9">
        <v>147</v>
      </c>
      <c r="AF9">
        <v>1842</v>
      </c>
      <c r="AG9">
        <v>685</v>
      </c>
      <c r="AH9">
        <v>7</v>
      </c>
      <c r="AI9">
        <v>2135</v>
      </c>
      <c r="AJ9">
        <v>127</v>
      </c>
      <c r="AK9">
        <v>315</v>
      </c>
      <c r="AL9">
        <v>1274</v>
      </c>
      <c r="AM9">
        <v>1087</v>
      </c>
      <c r="AN9">
        <v>12</v>
      </c>
      <c r="AO9">
        <v>239</v>
      </c>
      <c r="AP9">
        <v>233</v>
      </c>
      <c r="AQ9">
        <v>297</v>
      </c>
      <c r="AR9">
        <v>124</v>
      </c>
      <c r="AS9">
        <v>142</v>
      </c>
      <c r="AT9">
        <v>289</v>
      </c>
      <c r="AU9">
        <v>194</v>
      </c>
      <c r="AV9">
        <v>198</v>
      </c>
      <c r="AW9">
        <v>34</v>
      </c>
      <c r="AX9">
        <v>155</v>
      </c>
      <c r="AY9">
        <v>294</v>
      </c>
      <c r="AZ9">
        <v>178</v>
      </c>
      <c r="BA9">
        <v>123</v>
      </c>
      <c r="BB9">
        <v>187</v>
      </c>
      <c r="BC9">
        <v>159</v>
      </c>
      <c r="BD9">
        <v>7</v>
      </c>
      <c r="BE9">
        <v>723</v>
      </c>
      <c r="BF9">
        <v>1890</v>
      </c>
      <c r="BG9">
        <v>2613</v>
      </c>
      <c r="BH9">
        <v>0</v>
      </c>
      <c r="BI9">
        <v>1088</v>
      </c>
      <c r="BJ9">
        <v>671</v>
      </c>
      <c r="BK9">
        <v>603</v>
      </c>
      <c r="BL9">
        <v>149</v>
      </c>
      <c r="BM9">
        <v>629</v>
      </c>
      <c r="BN9">
        <v>1023</v>
      </c>
      <c r="BO9">
        <v>780</v>
      </c>
      <c r="BP9">
        <v>182</v>
      </c>
      <c r="BQ9">
        <v>657</v>
      </c>
      <c r="BR9">
        <v>1001</v>
      </c>
      <c r="BS9">
        <v>963</v>
      </c>
      <c r="BT9">
        <v>361</v>
      </c>
      <c r="BU9">
        <v>444</v>
      </c>
      <c r="BV9">
        <v>179</v>
      </c>
      <c r="BW9">
        <v>508</v>
      </c>
      <c r="BX9">
        <v>1735</v>
      </c>
      <c r="BY9">
        <v>1757</v>
      </c>
      <c r="BZ9">
        <v>1514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2201</v>
      </c>
      <c r="C11">
        <v>1938</v>
      </c>
      <c r="D11">
        <v>157</v>
      </c>
      <c r="E11">
        <v>107</v>
      </c>
      <c r="F11">
        <v>324</v>
      </c>
      <c r="G11">
        <v>1299</v>
      </c>
      <c r="H11">
        <v>578</v>
      </c>
      <c r="I11">
        <v>662</v>
      </c>
      <c r="J11">
        <v>724</v>
      </c>
      <c r="K11">
        <v>412</v>
      </c>
      <c r="L11">
        <v>404</v>
      </c>
      <c r="M11">
        <v>460</v>
      </c>
      <c r="N11">
        <v>1493</v>
      </c>
      <c r="O11">
        <v>193</v>
      </c>
      <c r="P11">
        <v>55</v>
      </c>
      <c r="Q11">
        <v>334</v>
      </c>
      <c r="R11">
        <v>1867</v>
      </c>
      <c r="S11">
        <v>1576</v>
      </c>
      <c r="T11">
        <v>339</v>
      </c>
      <c r="U11">
        <v>262</v>
      </c>
      <c r="V11">
        <v>1802</v>
      </c>
      <c r="W11">
        <v>196</v>
      </c>
      <c r="X11">
        <v>190</v>
      </c>
      <c r="Y11">
        <v>16</v>
      </c>
      <c r="Z11">
        <v>2185</v>
      </c>
      <c r="AA11">
        <v>2200</v>
      </c>
      <c r="AB11">
        <v>2184</v>
      </c>
      <c r="AC11">
        <v>229</v>
      </c>
      <c r="AD11">
        <v>1845</v>
      </c>
      <c r="AE11">
        <v>120</v>
      </c>
      <c r="AF11">
        <v>1522</v>
      </c>
      <c r="AG11">
        <v>604</v>
      </c>
      <c r="AH11">
        <v>5</v>
      </c>
      <c r="AI11">
        <v>1803</v>
      </c>
      <c r="AJ11">
        <v>106</v>
      </c>
      <c r="AK11">
        <v>254</v>
      </c>
      <c r="AL11">
        <v>1105</v>
      </c>
      <c r="AM11">
        <v>885</v>
      </c>
      <c r="AN11">
        <v>10</v>
      </c>
      <c r="AO11">
        <v>201</v>
      </c>
      <c r="AP11">
        <v>184</v>
      </c>
      <c r="AQ11">
        <v>257</v>
      </c>
      <c r="AR11">
        <v>112</v>
      </c>
      <c r="AS11">
        <v>122</v>
      </c>
      <c r="AT11">
        <v>240</v>
      </c>
      <c r="AU11">
        <v>166</v>
      </c>
      <c r="AV11">
        <v>173</v>
      </c>
      <c r="AW11">
        <v>29</v>
      </c>
      <c r="AX11">
        <v>127</v>
      </c>
      <c r="AY11">
        <v>246</v>
      </c>
      <c r="AZ11">
        <v>139</v>
      </c>
      <c r="BA11">
        <v>99</v>
      </c>
      <c r="BB11">
        <v>158</v>
      </c>
      <c r="BC11">
        <v>140</v>
      </c>
      <c r="BD11">
        <v>7</v>
      </c>
      <c r="BE11">
        <v>650</v>
      </c>
      <c r="BF11">
        <v>1551</v>
      </c>
      <c r="BG11">
        <v>2201</v>
      </c>
      <c r="BH11">
        <v>0</v>
      </c>
      <c r="BI11">
        <v>949</v>
      </c>
      <c r="BJ11">
        <v>554</v>
      </c>
      <c r="BK11">
        <v>502</v>
      </c>
      <c r="BL11">
        <v>111</v>
      </c>
      <c r="BM11">
        <v>569</v>
      </c>
      <c r="BN11">
        <v>852</v>
      </c>
      <c r="BO11">
        <v>637</v>
      </c>
      <c r="BP11">
        <v>144</v>
      </c>
      <c r="BQ11">
        <v>592</v>
      </c>
      <c r="BR11">
        <v>878</v>
      </c>
      <c r="BS11">
        <v>853</v>
      </c>
      <c r="BT11">
        <v>322</v>
      </c>
      <c r="BU11">
        <v>401</v>
      </c>
      <c r="BV11">
        <v>158</v>
      </c>
      <c r="BW11">
        <v>459</v>
      </c>
      <c r="BX11">
        <v>1461</v>
      </c>
      <c r="BY11">
        <v>1478</v>
      </c>
      <c r="BZ11">
        <v>1282</v>
      </c>
    </row>
    <row r="12" spans="1:78" x14ac:dyDescent="0.25">
      <c r="B12" s="7">
        <v>0.84</v>
      </c>
      <c r="C12" s="7">
        <v>0.85</v>
      </c>
      <c r="D12" s="7">
        <v>0.83</v>
      </c>
      <c r="E12" s="7">
        <v>0.82</v>
      </c>
      <c r="F12" s="7">
        <v>0.86</v>
      </c>
      <c r="G12" s="7">
        <v>0.85</v>
      </c>
      <c r="H12" s="7">
        <v>0.81</v>
      </c>
      <c r="I12" s="7">
        <v>0.88</v>
      </c>
      <c r="J12" s="7">
        <v>0.82</v>
      </c>
      <c r="K12" s="7">
        <v>0.84</v>
      </c>
      <c r="L12" s="7">
        <v>0.83</v>
      </c>
      <c r="M12" s="7">
        <v>0.81</v>
      </c>
      <c r="N12" s="7">
        <v>0.85</v>
      </c>
      <c r="O12" s="7">
        <v>0.85</v>
      </c>
      <c r="P12" s="7">
        <v>0.87</v>
      </c>
      <c r="Q12" s="7">
        <v>0.85</v>
      </c>
      <c r="R12" s="7">
        <v>0.84</v>
      </c>
      <c r="S12" s="7">
        <v>0.84</v>
      </c>
      <c r="T12" s="7">
        <v>0.87</v>
      </c>
      <c r="U12" s="7">
        <v>0.81</v>
      </c>
      <c r="V12" s="7">
        <v>0.85</v>
      </c>
      <c r="W12" s="7">
        <v>0.84</v>
      </c>
      <c r="X12" s="7">
        <v>0.79</v>
      </c>
      <c r="Y12" s="7">
        <v>0.9</v>
      </c>
      <c r="Z12" s="7">
        <v>0.84</v>
      </c>
      <c r="AA12" s="7">
        <v>0.84</v>
      </c>
      <c r="AB12" s="7">
        <v>0.84</v>
      </c>
      <c r="AC12" s="7">
        <v>0.86</v>
      </c>
      <c r="AD12" s="7">
        <v>0.84</v>
      </c>
      <c r="AE12" s="7">
        <v>0.82</v>
      </c>
      <c r="AF12" s="7">
        <v>0.83</v>
      </c>
      <c r="AG12" s="7">
        <v>0.88</v>
      </c>
      <c r="AH12" s="7">
        <v>0.74</v>
      </c>
      <c r="AI12" s="7">
        <v>0.84</v>
      </c>
      <c r="AJ12" s="7">
        <v>0.84</v>
      </c>
      <c r="AK12" s="7">
        <v>0.81</v>
      </c>
      <c r="AL12" s="7">
        <v>0.87</v>
      </c>
      <c r="AM12" s="7">
        <v>0.81</v>
      </c>
      <c r="AN12" s="7">
        <v>0.81</v>
      </c>
      <c r="AO12" s="7">
        <v>0.84</v>
      </c>
      <c r="AP12" s="7">
        <v>0.79</v>
      </c>
      <c r="AQ12" s="7">
        <v>0.87</v>
      </c>
      <c r="AR12" s="7">
        <v>0.9</v>
      </c>
      <c r="AS12" s="7">
        <v>0.86</v>
      </c>
      <c r="AT12" s="7">
        <v>0.83</v>
      </c>
      <c r="AU12" s="7">
        <v>0.86</v>
      </c>
      <c r="AV12" s="7">
        <v>0.87</v>
      </c>
      <c r="AW12" s="7">
        <v>0.85</v>
      </c>
      <c r="AX12" s="7">
        <v>0.82</v>
      </c>
      <c r="AY12" s="7">
        <v>0.84</v>
      </c>
      <c r="AZ12" s="7">
        <v>0.79</v>
      </c>
      <c r="BA12" s="7">
        <v>0.81</v>
      </c>
      <c r="BB12" s="7">
        <v>0.84</v>
      </c>
      <c r="BC12" s="7">
        <v>0.88</v>
      </c>
      <c r="BD12" s="7">
        <v>1</v>
      </c>
      <c r="BE12" s="7">
        <v>0.9</v>
      </c>
      <c r="BF12" s="7">
        <v>0.82</v>
      </c>
      <c r="BG12" s="7">
        <v>0.84</v>
      </c>
      <c r="BH12" t="s">
        <v>108</v>
      </c>
      <c r="BI12" s="7">
        <v>0.87</v>
      </c>
      <c r="BJ12" s="7">
        <v>0.82</v>
      </c>
      <c r="BK12" s="7">
        <v>0.83</v>
      </c>
      <c r="BL12" s="7">
        <v>0.75</v>
      </c>
      <c r="BM12" s="7">
        <v>0.9</v>
      </c>
      <c r="BN12" s="7">
        <v>0.83</v>
      </c>
      <c r="BO12" s="7">
        <v>0.82</v>
      </c>
      <c r="BP12" s="7">
        <v>0.79</v>
      </c>
      <c r="BQ12" s="7">
        <v>0.9</v>
      </c>
      <c r="BR12" s="7">
        <v>0.88</v>
      </c>
      <c r="BS12" s="7">
        <v>0.89</v>
      </c>
      <c r="BT12" s="7">
        <v>0.89</v>
      </c>
      <c r="BU12" s="7">
        <v>0.9</v>
      </c>
      <c r="BV12" s="7">
        <v>0.88</v>
      </c>
      <c r="BW12" s="7">
        <v>0.9</v>
      </c>
      <c r="BX12" s="7">
        <v>0.84</v>
      </c>
      <c r="BY12" s="7">
        <v>0.84</v>
      </c>
      <c r="BZ12" s="7">
        <v>0.85</v>
      </c>
    </row>
    <row r="13" spans="1:78" x14ac:dyDescent="0.25">
      <c r="A13" t="s">
        <v>55</v>
      </c>
      <c r="B13">
        <v>388</v>
      </c>
      <c r="C13">
        <v>335</v>
      </c>
      <c r="D13">
        <v>32</v>
      </c>
      <c r="E13">
        <v>21</v>
      </c>
      <c r="F13">
        <v>49</v>
      </c>
      <c r="G13">
        <v>220</v>
      </c>
      <c r="H13">
        <v>119</v>
      </c>
      <c r="I13">
        <v>88</v>
      </c>
      <c r="J13">
        <v>149</v>
      </c>
      <c r="K13">
        <v>76</v>
      </c>
      <c r="L13">
        <v>75</v>
      </c>
      <c r="M13">
        <v>102</v>
      </c>
      <c r="N13">
        <v>249</v>
      </c>
      <c r="O13">
        <v>30</v>
      </c>
      <c r="P13">
        <v>7</v>
      </c>
      <c r="Q13">
        <v>55</v>
      </c>
      <c r="R13">
        <v>333</v>
      </c>
      <c r="S13">
        <v>281</v>
      </c>
      <c r="T13">
        <v>46</v>
      </c>
      <c r="U13">
        <v>58</v>
      </c>
      <c r="V13">
        <v>309</v>
      </c>
      <c r="W13">
        <v>32</v>
      </c>
      <c r="X13">
        <v>44</v>
      </c>
      <c r="Y13">
        <v>1</v>
      </c>
      <c r="Z13">
        <v>387</v>
      </c>
      <c r="AA13">
        <v>388</v>
      </c>
      <c r="AB13">
        <v>387</v>
      </c>
      <c r="AC13">
        <v>37</v>
      </c>
      <c r="AD13">
        <v>325</v>
      </c>
      <c r="AE13">
        <v>23</v>
      </c>
      <c r="AF13">
        <v>299</v>
      </c>
      <c r="AG13">
        <v>80</v>
      </c>
      <c r="AH13">
        <v>2</v>
      </c>
      <c r="AI13">
        <v>311</v>
      </c>
      <c r="AJ13">
        <v>19</v>
      </c>
      <c r="AK13">
        <v>58</v>
      </c>
      <c r="AL13">
        <v>161</v>
      </c>
      <c r="AM13">
        <v>193</v>
      </c>
      <c r="AN13">
        <v>2</v>
      </c>
      <c r="AO13">
        <v>31</v>
      </c>
      <c r="AP13">
        <v>46</v>
      </c>
      <c r="AQ13">
        <v>33</v>
      </c>
      <c r="AR13">
        <v>12</v>
      </c>
      <c r="AS13">
        <v>19</v>
      </c>
      <c r="AT13">
        <v>44</v>
      </c>
      <c r="AU13">
        <v>27</v>
      </c>
      <c r="AV13">
        <v>25</v>
      </c>
      <c r="AW13">
        <v>5</v>
      </c>
      <c r="AX13">
        <v>27</v>
      </c>
      <c r="AY13">
        <v>48</v>
      </c>
      <c r="AZ13">
        <v>37</v>
      </c>
      <c r="BA13">
        <v>22</v>
      </c>
      <c r="BB13">
        <v>26</v>
      </c>
      <c r="BC13">
        <v>19</v>
      </c>
      <c r="BD13">
        <v>0</v>
      </c>
      <c r="BE13">
        <v>71</v>
      </c>
      <c r="BF13">
        <v>317</v>
      </c>
      <c r="BG13">
        <v>388</v>
      </c>
      <c r="BH13">
        <v>0</v>
      </c>
      <c r="BI13">
        <v>138</v>
      </c>
      <c r="BJ13">
        <v>113</v>
      </c>
      <c r="BK13">
        <v>94</v>
      </c>
      <c r="BL13">
        <v>36</v>
      </c>
      <c r="BM13">
        <v>60</v>
      </c>
      <c r="BN13">
        <v>165</v>
      </c>
      <c r="BO13">
        <v>129</v>
      </c>
      <c r="BP13">
        <v>34</v>
      </c>
      <c r="BQ13">
        <v>62</v>
      </c>
      <c r="BR13">
        <v>118</v>
      </c>
      <c r="BS13">
        <v>107</v>
      </c>
      <c r="BT13">
        <v>38</v>
      </c>
      <c r="BU13">
        <v>42</v>
      </c>
      <c r="BV13">
        <v>20</v>
      </c>
      <c r="BW13">
        <v>47</v>
      </c>
      <c r="BX13">
        <v>256</v>
      </c>
      <c r="BY13">
        <v>261</v>
      </c>
      <c r="BZ13">
        <v>218</v>
      </c>
    </row>
    <row r="14" spans="1:78" x14ac:dyDescent="0.25">
      <c r="B14" s="7">
        <v>0.15</v>
      </c>
      <c r="C14" s="7">
        <v>0.15</v>
      </c>
      <c r="D14" s="7">
        <v>0.17</v>
      </c>
      <c r="E14" s="7">
        <v>0.16</v>
      </c>
      <c r="F14" s="7">
        <v>0.13</v>
      </c>
      <c r="G14" s="7">
        <v>0.14000000000000001</v>
      </c>
      <c r="H14" s="7">
        <v>0.17</v>
      </c>
      <c r="I14" s="7">
        <v>0.12</v>
      </c>
      <c r="J14" s="7">
        <v>0.17</v>
      </c>
      <c r="K14" s="7">
        <v>0.16</v>
      </c>
      <c r="L14" s="7">
        <v>0.15</v>
      </c>
      <c r="M14" s="7">
        <v>0.18</v>
      </c>
      <c r="N14" s="7">
        <v>0.14000000000000001</v>
      </c>
      <c r="O14" s="7">
        <v>0.13</v>
      </c>
      <c r="P14" s="7">
        <v>0.11</v>
      </c>
      <c r="Q14" s="7">
        <v>0.14000000000000001</v>
      </c>
      <c r="R14" s="7">
        <v>0.15</v>
      </c>
      <c r="S14" s="7">
        <v>0.15</v>
      </c>
      <c r="T14" s="7">
        <v>0.12</v>
      </c>
      <c r="U14" s="7">
        <v>0.18</v>
      </c>
      <c r="V14" s="7">
        <v>0.15</v>
      </c>
      <c r="W14" s="7">
        <v>0.14000000000000001</v>
      </c>
      <c r="X14" s="7">
        <v>0.18</v>
      </c>
      <c r="Y14" s="7">
        <v>0.06</v>
      </c>
      <c r="Z14" s="7">
        <v>0.15</v>
      </c>
      <c r="AA14" s="7">
        <v>0.15</v>
      </c>
      <c r="AB14" s="7">
        <v>0.15</v>
      </c>
      <c r="AC14" s="7">
        <v>0.14000000000000001</v>
      </c>
      <c r="AD14" s="7">
        <v>0.15</v>
      </c>
      <c r="AE14" s="7">
        <v>0.16</v>
      </c>
      <c r="AF14" s="7">
        <v>0.16</v>
      </c>
      <c r="AG14" s="7">
        <v>0.12</v>
      </c>
      <c r="AH14" s="7">
        <v>0.26</v>
      </c>
      <c r="AI14" s="7">
        <v>0.15</v>
      </c>
      <c r="AJ14" s="7">
        <v>0.15</v>
      </c>
      <c r="AK14" s="7">
        <v>0.18</v>
      </c>
      <c r="AL14" s="7">
        <v>0.13</v>
      </c>
      <c r="AM14" s="7">
        <v>0.18</v>
      </c>
      <c r="AN14" s="7">
        <v>0.19</v>
      </c>
      <c r="AO14" s="7">
        <v>0.13</v>
      </c>
      <c r="AP14" s="7">
        <v>0.2</v>
      </c>
      <c r="AQ14" s="7">
        <v>0.11</v>
      </c>
      <c r="AR14" s="7">
        <v>0.1</v>
      </c>
      <c r="AS14" s="7">
        <v>0.14000000000000001</v>
      </c>
      <c r="AT14" s="7">
        <v>0.15</v>
      </c>
      <c r="AU14" s="7">
        <v>0.14000000000000001</v>
      </c>
      <c r="AV14" s="7">
        <v>0.12</v>
      </c>
      <c r="AW14" s="7">
        <v>0.15</v>
      </c>
      <c r="AX14" s="7">
        <v>0.17</v>
      </c>
      <c r="AY14" s="7">
        <v>0.16</v>
      </c>
      <c r="AZ14" s="7">
        <v>0.21</v>
      </c>
      <c r="BA14" s="7">
        <v>0.18</v>
      </c>
      <c r="BB14" s="7">
        <v>0.14000000000000001</v>
      </c>
      <c r="BC14" s="7">
        <v>0.12</v>
      </c>
      <c r="BD14" t="s">
        <v>108</v>
      </c>
      <c r="BE14" s="7">
        <v>0.1</v>
      </c>
      <c r="BF14" s="7">
        <v>0.17</v>
      </c>
      <c r="BG14" s="7">
        <v>0.15</v>
      </c>
      <c r="BH14" t="s">
        <v>108</v>
      </c>
      <c r="BI14" s="7">
        <v>0.13</v>
      </c>
      <c r="BJ14" s="7">
        <v>0.17</v>
      </c>
      <c r="BK14" s="7">
        <v>0.16</v>
      </c>
      <c r="BL14" s="7">
        <v>0.24</v>
      </c>
      <c r="BM14" s="7">
        <v>0.09</v>
      </c>
      <c r="BN14" s="7">
        <v>0.16</v>
      </c>
      <c r="BO14" s="7">
        <v>0.17</v>
      </c>
      <c r="BP14" s="7">
        <v>0.19</v>
      </c>
      <c r="BQ14" s="7">
        <v>0.09</v>
      </c>
      <c r="BR14" s="7">
        <v>0.12</v>
      </c>
      <c r="BS14" s="7">
        <v>0.11</v>
      </c>
      <c r="BT14" s="7">
        <v>0.11</v>
      </c>
      <c r="BU14" s="7">
        <v>0.09</v>
      </c>
      <c r="BV14" s="7">
        <v>0.11</v>
      </c>
      <c r="BW14" s="7">
        <v>0.09</v>
      </c>
      <c r="BX14" s="7">
        <v>0.15</v>
      </c>
      <c r="BY14" s="7">
        <v>0.15</v>
      </c>
      <c r="BZ14" s="7">
        <v>0.14000000000000001</v>
      </c>
    </row>
    <row r="15" spans="1:78" x14ac:dyDescent="0.25">
      <c r="A15" t="s">
        <v>41</v>
      </c>
      <c r="B15">
        <v>24</v>
      </c>
      <c r="C15">
        <v>20</v>
      </c>
      <c r="D15">
        <v>1</v>
      </c>
      <c r="E15">
        <v>2</v>
      </c>
      <c r="F15">
        <v>3</v>
      </c>
      <c r="G15">
        <v>7</v>
      </c>
      <c r="H15">
        <v>14</v>
      </c>
      <c r="I15">
        <v>4</v>
      </c>
      <c r="J15">
        <v>6</v>
      </c>
      <c r="K15">
        <v>5</v>
      </c>
      <c r="L15">
        <v>9</v>
      </c>
      <c r="M15">
        <v>6</v>
      </c>
      <c r="N15">
        <v>12</v>
      </c>
      <c r="O15">
        <v>5</v>
      </c>
      <c r="P15">
        <v>1</v>
      </c>
      <c r="Q15">
        <v>6</v>
      </c>
      <c r="R15">
        <v>19</v>
      </c>
      <c r="S15">
        <v>17</v>
      </c>
      <c r="T15">
        <v>4</v>
      </c>
      <c r="U15">
        <v>3</v>
      </c>
      <c r="V15">
        <v>12</v>
      </c>
      <c r="W15">
        <v>5</v>
      </c>
      <c r="X15">
        <v>7</v>
      </c>
      <c r="Y15">
        <v>1</v>
      </c>
      <c r="Z15">
        <v>24</v>
      </c>
      <c r="AA15">
        <v>24</v>
      </c>
      <c r="AB15">
        <v>23</v>
      </c>
      <c r="AC15">
        <v>1</v>
      </c>
      <c r="AD15">
        <v>18</v>
      </c>
      <c r="AE15">
        <v>4</v>
      </c>
      <c r="AF15">
        <v>21</v>
      </c>
      <c r="AG15">
        <v>1</v>
      </c>
      <c r="AH15">
        <v>0</v>
      </c>
      <c r="AI15">
        <v>22</v>
      </c>
      <c r="AJ15">
        <v>1</v>
      </c>
      <c r="AK15">
        <v>4</v>
      </c>
      <c r="AL15">
        <v>8</v>
      </c>
      <c r="AM15">
        <v>9</v>
      </c>
      <c r="AN15">
        <v>0</v>
      </c>
      <c r="AO15">
        <v>6</v>
      </c>
      <c r="AP15">
        <v>3</v>
      </c>
      <c r="AQ15">
        <v>7</v>
      </c>
      <c r="AR15">
        <v>0</v>
      </c>
      <c r="AS15">
        <v>0</v>
      </c>
      <c r="AT15">
        <v>4</v>
      </c>
      <c r="AU15">
        <v>0</v>
      </c>
      <c r="AV15">
        <v>0</v>
      </c>
      <c r="AW15">
        <v>0</v>
      </c>
      <c r="AX15">
        <v>1</v>
      </c>
      <c r="AY15">
        <v>0</v>
      </c>
      <c r="AZ15">
        <v>2</v>
      </c>
      <c r="BA15">
        <v>2</v>
      </c>
      <c r="BB15">
        <v>4</v>
      </c>
      <c r="BC15">
        <v>0</v>
      </c>
      <c r="BD15">
        <v>0</v>
      </c>
      <c r="BE15">
        <v>2</v>
      </c>
      <c r="BF15">
        <v>22</v>
      </c>
      <c r="BG15">
        <v>24</v>
      </c>
      <c r="BH15">
        <v>0</v>
      </c>
      <c r="BI15">
        <v>1</v>
      </c>
      <c r="BJ15">
        <v>4</v>
      </c>
      <c r="BK15">
        <v>7</v>
      </c>
      <c r="BL15">
        <v>2</v>
      </c>
      <c r="BM15">
        <v>0</v>
      </c>
      <c r="BN15">
        <v>5</v>
      </c>
      <c r="BO15">
        <v>14</v>
      </c>
      <c r="BP15">
        <v>4</v>
      </c>
      <c r="BQ15">
        <v>3</v>
      </c>
      <c r="BR15">
        <v>5</v>
      </c>
      <c r="BS15">
        <v>3</v>
      </c>
      <c r="BT15">
        <v>0</v>
      </c>
      <c r="BU15">
        <v>1</v>
      </c>
      <c r="BV15">
        <v>2</v>
      </c>
      <c r="BW15">
        <v>1</v>
      </c>
      <c r="BX15">
        <v>18</v>
      </c>
      <c r="BY15">
        <v>18</v>
      </c>
      <c r="BZ15">
        <v>14</v>
      </c>
    </row>
    <row r="16" spans="1:78" x14ac:dyDescent="0.25">
      <c r="B16" s="7">
        <v>0.01</v>
      </c>
      <c r="C16" s="7">
        <v>0.01</v>
      </c>
      <c r="D16" s="7">
        <v>0.01</v>
      </c>
      <c r="E16" s="7">
        <v>0.02</v>
      </c>
      <c r="F16" s="7">
        <v>0.01</v>
      </c>
      <c r="G16">
        <v>0</v>
      </c>
      <c r="H16" s="7">
        <v>0.02</v>
      </c>
      <c r="I16" s="7">
        <v>0.01</v>
      </c>
      <c r="J16" s="7">
        <v>0.01</v>
      </c>
      <c r="K16" s="7">
        <v>0.01</v>
      </c>
      <c r="L16" s="7">
        <v>0.02</v>
      </c>
      <c r="M16" s="7">
        <v>0.01</v>
      </c>
      <c r="N16" s="7">
        <v>0.01</v>
      </c>
      <c r="O16" s="7">
        <v>0.02</v>
      </c>
      <c r="P16" s="7">
        <v>0.02</v>
      </c>
      <c r="Q16" s="7">
        <v>0.01</v>
      </c>
      <c r="R16" s="7">
        <v>0.01</v>
      </c>
      <c r="S16" s="7">
        <v>0.01</v>
      </c>
      <c r="T16" s="7">
        <v>0.01</v>
      </c>
      <c r="U16" s="7">
        <v>0.01</v>
      </c>
      <c r="V16" s="7">
        <v>0.01</v>
      </c>
      <c r="W16" s="7">
        <v>0.02</v>
      </c>
      <c r="X16" s="7">
        <v>0.03</v>
      </c>
      <c r="Y16" s="7">
        <v>0.04</v>
      </c>
      <c r="Z16" s="7">
        <v>0.01</v>
      </c>
      <c r="AA16" s="7">
        <v>0.01</v>
      </c>
      <c r="AB16" s="7">
        <v>0.01</v>
      </c>
      <c r="AC16">
        <v>0</v>
      </c>
      <c r="AD16" s="7">
        <v>0.01</v>
      </c>
      <c r="AE16" s="7">
        <v>0.03</v>
      </c>
      <c r="AF16" s="7">
        <v>0.01</v>
      </c>
      <c r="AG16">
        <v>0</v>
      </c>
      <c r="AH16" t="s">
        <v>108</v>
      </c>
      <c r="AI16" s="7">
        <v>0.01</v>
      </c>
      <c r="AJ16" s="7">
        <v>0.01</v>
      </c>
      <c r="AK16" s="7">
        <v>0.01</v>
      </c>
      <c r="AL16" s="7">
        <v>0.01</v>
      </c>
      <c r="AM16" s="7">
        <v>0.01</v>
      </c>
      <c r="AN16" t="s">
        <v>108</v>
      </c>
      <c r="AO16" s="7">
        <v>0.03</v>
      </c>
      <c r="AP16" s="7">
        <v>0.01</v>
      </c>
      <c r="AQ16" s="7">
        <v>0.02</v>
      </c>
      <c r="AR16" t="s">
        <v>108</v>
      </c>
      <c r="AS16" t="s">
        <v>108</v>
      </c>
      <c r="AT16" s="7">
        <v>0.02</v>
      </c>
      <c r="AU16" t="s">
        <v>108</v>
      </c>
      <c r="AV16">
        <v>0</v>
      </c>
      <c r="AW16" t="s">
        <v>108</v>
      </c>
      <c r="AX16" s="7">
        <v>0.01</v>
      </c>
      <c r="AY16" t="s">
        <v>108</v>
      </c>
      <c r="AZ16" s="7">
        <v>0.01</v>
      </c>
      <c r="BA16" s="7">
        <v>0.02</v>
      </c>
      <c r="BB16" s="7">
        <v>0.02</v>
      </c>
      <c r="BC16">
        <v>0</v>
      </c>
      <c r="BD16" t="s">
        <v>108</v>
      </c>
      <c r="BE16">
        <v>0</v>
      </c>
      <c r="BF16" s="7">
        <v>0.01</v>
      </c>
      <c r="BG16" s="7">
        <v>0.01</v>
      </c>
      <c r="BH16" t="s">
        <v>108</v>
      </c>
      <c r="BI16">
        <v>0</v>
      </c>
      <c r="BJ16" s="7">
        <v>0.01</v>
      </c>
      <c r="BK16" s="7">
        <v>0.01</v>
      </c>
      <c r="BL16" s="7">
        <v>0.01</v>
      </c>
      <c r="BM16">
        <v>0</v>
      </c>
      <c r="BN16" s="7">
        <v>0.01</v>
      </c>
      <c r="BO16" s="7">
        <v>0.02</v>
      </c>
      <c r="BP16" s="7">
        <v>0.02</v>
      </c>
      <c r="BQ16">
        <v>0</v>
      </c>
      <c r="BR16" s="7">
        <v>0.01</v>
      </c>
      <c r="BS16">
        <v>0</v>
      </c>
      <c r="BT16">
        <v>0</v>
      </c>
      <c r="BU16">
        <v>0</v>
      </c>
      <c r="BV16" s="7">
        <v>0.01</v>
      </c>
      <c r="BW16">
        <v>0</v>
      </c>
      <c r="BX16" s="7">
        <v>0.01</v>
      </c>
      <c r="BY16" s="7">
        <v>0.01</v>
      </c>
      <c r="BZ16" s="7">
        <v>0.01</v>
      </c>
    </row>
  </sheetData>
  <pageMargins left="0.7" right="0.7" top="0.75" bottom="0.75" header="0.3" footer="0.3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4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9" sqref="A29"/>
    </sheetView>
  </sheetViews>
  <sheetFormatPr defaultRowHeight="15" x14ac:dyDescent="0.25"/>
  <sheetData>
    <row r="1" spans="1:78" x14ac:dyDescent="0.25">
      <c r="A1" t="s">
        <v>284</v>
      </c>
    </row>
    <row r="2" spans="1:78" x14ac:dyDescent="0.25">
      <c r="A2" t="s">
        <v>286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2047</v>
      </c>
      <c r="C8">
        <v>1809</v>
      </c>
      <c r="D8">
        <v>133</v>
      </c>
      <c r="E8">
        <v>105</v>
      </c>
      <c r="F8">
        <v>309</v>
      </c>
      <c r="G8">
        <v>1058</v>
      </c>
      <c r="H8">
        <v>680</v>
      </c>
      <c r="I8">
        <v>519</v>
      </c>
      <c r="J8">
        <v>566</v>
      </c>
      <c r="K8">
        <v>374</v>
      </c>
      <c r="L8">
        <v>588</v>
      </c>
      <c r="M8">
        <v>566</v>
      </c>
      <c r="N8">
        <v>1236</v>
      </c>
      <c r="O8">
        <v>186</v>
      </c>
      <c r="P8">
        <v>59</v>
      </c>
      <c r="Q8">
        <v>379</v>
      </c>
      <c r="R8">
        <v>1668</v>
      </c>
      <c r="S8">
        <v>1396</v>
      </c>
      <c r="T8">
        <v>326</v>
      </c>
      <c r="U8">
        <v>303</v>
      </c>
      <c r="V8">
        <v>1572</v>
      </c>
      <c r="W8">
        <v>213</v>
      </c>
      <c r="X8">
        <v>248</v>
      </c>
      <c r="Y8">
        <v>0</v>
      </c>
      <c r="Z8">
        <v>2047</v>
      </c>
      <c r="AA8">
        <v>2047</v>
      </c>
      <c r="AB8">
        <v>2047</v>
      </c>
      <c r="AC8">
        <v>197</v>
      </c>
      <c r="AD8">
        <v>1734</v>
      </c>
      <c r="AE8">
        <v>111</v>
      </c>
      <c r="AF8">
        <v>1429</v>
      </c>
      <c r="AG8">
        <v>559</v>
      </c>
      <c r="AH8">
        <v>0</v>
      </c>
      <c r="AI8">
        <v>1627</v>
      </c>
      <c r="AJ8">
        <v>107</v>
      </c>
      <c r="AK8">
        <v>269</v>
      </c>
      <c r="AL8">
        <v>1011</v>
      </c>
      <c r="AM8">
        <v>833</v>
      </c>
      <c r="AN8">
        <v>6</v>
      </c>
      <c r="AO8">
        <v>197</v>
      </c>
      <c r="AP8">
        <v>163</v>
      </c>
      <c r="AQ8">
        <v>240</v>
      </c>
      <c r="AR8">
        <v>90</v>
      </c>
      <c r="AS8">
        <v>124</v>
      </c>
      <c r="AT8">
        <v>220</v>
      </c>
      <c r="AU8">
        <v>156</v>
      </c>
      <c r="AV8">
        <v>172</v>
      </c>
      <c r="AW8">
        <v>22</v>
      </c>
      <c r="AX8">
        <v>111</v>
      </c>
      <c r="AY8">
        <v>238</v>
      </c>
      <c r="AZ8">
        <v>126</v>
      </c>
      <c r="BA8">
        <v>94</v>
      </c>
      <c r="BB8">
        <v>151</v>
      </c>
      <c r="BC8">
        <v>135</v>
      </c>
      <c r="BD8">
        <v>5</v>
      </c>
      <c r="BE8">
        <v>594</v>
      </c>
      <c r="BF8">
        <v>1453</v>
      </c>
      <c r="BG8">
        <v>2047</v>
      </c>
      <c r="BH8">
        <v>0</v>
      </c>
      <c r="BI8">
        <v>819</v>
      </c>
      <c r="BJ8">
        <v>523</v>
      </c>
      <c r="BK8">
        <v>509</v>
      </c>
      <c r="BL8">
        <v>112</v>
      </c>
      <c r="BM8">
        <v>503</v>
      </c>
      <c r="BN8">
        <v>795</v>
      </c>
      <c r="BO8">
        <v>608</v>
      </c>
      <c r="BP8">
        <v>141</v>
      </c>
      <c r="BQ8">
        <v>528</v>
      </c>
      <c r="BR8">
        <v>782</v>
      </c>
      <c r="BS8">
        <v>760</v>
      </c>
      <c r="BT8">
        <v>307</v>
      </c>
      <c r="BU8">
        <v>355</v>
      </c>
      <c r="BV8">
        <v>150</v>
      </c>
      <c r="BW8">
        <v>402</v>
      </c>
      <c r="BX8">
        <v>1389</v>
      </c>
      <c r="BY8">
        <v>1399</v>
      </c>
      <c r="BZ8">
        <v>1230</v>
      </c>
    </row>
    <row r="9" spans="1:78" x14ac:dyDescent="0.25">
      <c r="A9" t="s">
        <v>103</v>
      </c>
      <c r="B9">
        <v>2147</v>
      </c>
      <c r="C9">
        <v>1890</v>
      </c>
      <c r="D9">
        <v>153</v>
      </c>
      <c r="E9">
        <v>103</v>
      </c>
      <c r="F9">
        <v>309</v>
      </c>
      <c r="G9">
        <v>1269</v>
      </c>
      <c r="H9">
        <v>568</v>
      </c>
      <c r="I9">
        <v>648</v>
      </c>
      <c r="J9">
        <v>703</v>
      </c>
      <c r="K9">
        <v>402</v>
      </c>
      <c r="L9">
        <v>393</v>
      </c>
      <c r="M9">
        <v>448</v>
      </c>
      <c r="N9">
        <v>1454</v>
      </c>
      <c r="O9">
        <v>190</v>
      </c>
      <c r="P9">
        <v>55</v>
      </c>
      <c r="Q9">
        <v>319</v>
      </c>
      <c r="R9">
        <v>1827</v>
      </c>
      <c r="S9">
        <v>1545</v>
      </c>
      <c r="T9">
        <v>334</v>
      </c>
      <c r="U9">
        <v>246</v>
      </c>
      <c r="V9">
        <v>1756</v>
      </c>
      <c r="W9">
        <v>194</v>
      </c>
      <c r="X9">
        <v>184</v>
      </c>
      <c r="Y9">
        <v>0</v>
      </c>
      <c r="Z9">
        <v>2147</v>
      </c>
      <c r="AA9">
        <v>2147</v>
      </c>
      <c r="AB9">
        <v>2147</v>
      </c>
      <c r="AC9">
        <v>219</v>
      </c>
      <c r="AD9">
        <v>1808</v>
      </c>
      <c r="AE9">
        <v>113</v>
      </c>
      <c r="AF9">
        <v>1486</v>
      </c>
      <c r="AG9">
        <v>600</v>
      </c>
      <c r="AH9">
        <v>0</v>
      </c>
      <c r="AI9">
        <v>1767</v>
      </c>
      <c r="AJ9">
        <v>102</v>
      </c>
      <c r="AK9">
        <v>240</v>
      </c>
      <c r="AL9">
        <v>1087</v>
      </c>
      <c r="AM9">
        <v>864</v>
      </c>
      <c r="AN9">
        <v>8</v>
      </c>
      <c r="AO9">
        <v>189</v>
      </c>
      <c r="AP9">
        <v>178</v>
      </c>
      <c r="AQ9">
        <v>254</v>
      </c>
      <c r="AR9">
        <v>108</v>
      </c>
      <c r="AS9">
        <v>120</v>
      </c>
      <c r="AT9">
        <v>237</v>
      </c>
      <c r="AU9">
        <v>161</v>
      </c>
      <c r="AV9">
        <v>171</v>
      </c>
      <c r="AW9">
        <v>29</v>
      </c>
      <c r="AX9">
        <v>124</v>
      </c>
      <c r="AY9">
        <v>239</v>
      </c>
      <c r="AZ9">
        <v>134</v>
      </c>
      <c r="BA9">
        <v>96</v>
      </c>
      <c r="BB9">
        <v>154</v>
      </c>
      <c r="BC9">
        <v>135</v>
      </c>
      <c r="BD9">
        <v>7</v>
      </c>
      <c r="BE9">
        <v>630</v>
      </c>
      <c r="BF9">
        <v>1516</v>
      </c>
      <c r="BG9">
        <v>2147</v>
      </c>
      <c r="BH9">
        <v>0</v>
      </c>
      <c r="BI9">
        <v>926</v>
      </c>
      <c r="BJ9">
        <v>542</v>
      </c>
      <c r="BK9">
        <v>488</v>
      </c>
      <c r="BL9">
        <v>108</v>
      </c>
      <c r="BM9">
        <v>557</v>
      </c>
      <c r="BN9">
        <v>835</v>
      </c>
      <c r="BO9">
        <v>621</v>
      </c>
      <c r="BP9">
        <v>133</v>
      </c>
      <c r="BQ9">
        <v>579</v>
      </c>
      <c r="BR9">
        <v>857</v>
      </c>
      <c r="BS9">
        <v>835</v>
      </c>
      <c r="BT9">
        <v>313</v>
      </c>
      <c r="BU9">
        <v>389</v>
      </c>
      <c r="BV9">
        <v>154</v>
      </c>
      <c r="BW9">
        <v>451</v>
      </c>
      <c r="BX9">
        <v>1428</v>
      </c>
      <c r="BY9">
        <v>1443</v>
      </c>
      <c r="BZ9">
        <v>1250</v>
      </c>
    </row>
    <row r="10" spans="1:78" x14ac:dyDescent="0.25">
      <c r="A10" t="s">
        <v>104</v>
      </c>
    </row>
    <row r="11" spans="1:78" x14ac:dyDescent="0.25">
      <c r="A11" t="s">
        <v>287</v>
      </c>
      <c r="B11">
        <v>813</v>
      </c>
      <c r="C11">
        <v>740</v>
      </c>
      <c r="D11">
        <v>47</v>
      </c>
      <c r="E11">
        <v>26</v>
      </c>
      <c r="F11">
        <v>119</v>
      </c>
      <c r="G11">
        <v>538</v>
      </c>
      <c r="H11">
        <v>155</v>
      </c>
      <c r="I11">
        <v>301</v>
      </c>
      <c r="J11">
        <v>291</v>
      </c>
      <c r="K11">
        <v>145</v>
      </c>
      <c r="L11">
        <v>76</v>
      </c>
      <c r="M11">
        <v>87</v>
      </c>
      <c r="N11">
        <v>642</v>
      </c>
      <c r="O11">
        <v>64</v>
      </c>
      <c r="P11">
        <v>20</v>
      </c>
      <c r="Q11">
        <v>80</v>
      </c>
      <c r="R11">
        <v>733</v>
      </c>
      <c r="S11">
        <v>656</v>
      </c>
      <c r="T11">
        <v>98</v>
      </c>
      <c r="U11">
        <v>54</v>
      </c>
      <c r="V11">
        <v>749</v>
      </c>
      <c r="W11">
        <v>49</v>
      </c>
      <c r="X11">
        <v>9</v>
      </c>
      <c r="Y11">
        <v>0</v>
      </c>
      <c r="Z11">
        <v>813</v>
      </c>
      <c r="AA11">
        <v>813</v>
      </c>
      <c r="AB11">
        <v>813</v>
      </c>
      <c r="AC11">
        <v>87</v>
      </c>
      <c r="AD11">
        <v>692</v>
      </c>
      <c r="AE11">
        <v>32</v>
      </c>
      <c r="AF11">
        <v>493</v>
      </c>
      <c r="AG11">
        <v>302</v>
      </c>
      <c r="AH11">
        <v>0</v>
      </c>
      <c r="AI11">
        <v>743</v>
      </c>
      <c r="AJ11">
        <v>19</v>
      </c>
      <c r="AK11">
        <v>43</v>
      </c>
      <c r="AL11">
        <v>510</v>
      </c>
      <c r="AM11">
        <v>242</v>
      </c>
      <c r="AN11">
        <v>4</v>
      </c>
      <c r="AO11">
        <v>57</v>
      </c>
      <c r="AP11">
        <v>69</v>
      </c>
      <c r="AQ11">
        <v>88</v>
      </c>
      <c r="AR11">
        <v>39</v>
      </c>
      <c r="AS11">
        <v>39</v>
      </c>
      <c r="AT11">
        <v>108</v>
      </c>
      <c r="AU11">
        <v>66</v>
      </c>
      <c r="AV11">
        <v>61</v>
      </c>
      <c r="AW11">
        <v>10</v>
      </c>
      <c r="AX11">
        <v>37</v>
      </c>
      <c r="AY11">
        <v>109</v>
      </c>
      <c r="AZ11">
        <v>54</v>
      </c>
      <c r="BA11">
        <v>28</v>
      </c>
      <c r="BB11">
        <v>45</v>
      </c>
      <c r="BC11">
        <v>57</v>
      </c>
      <c r="BD11">
        <v>3</v>
      </c>
      <c r="BE11">
        <v>307</v>
      </c>
      <c r="BF11">
        <v>506</v>
      </c>
      <c r="BG11">
        <v>813</v>
      </c>
      <c r="BH11">
        <v>0</v>
      </c>
      <c r="BI11">
        <v>813</v>
      </c>
      <c r="BJ11">
        <v>0</v>
      </c>
      <c r="BK11">
        <v>0</v>
      </c>
      <c r="BL11">
        <v>0</v>
      </c>
      <c r="BM11">
        <v>301</v>
      </c>
      <c r="BN11">
        <v>321</v>
      </c>
      <c r="BO11">
        <v>166</v>
      </c>
      <c r="BP11">
        <v>25</v>
      </c>
      <c r="BQ11">
        <v>297</v>
      </c>
      <c r="BR11">
        <v>443</v>
      </c>
      <c r="BS11">
        <v>423</v>
      </c>
      <c r="BT11">
        <v>106</v>
      </c>
      <c r="BU11">
        <v>240</v>
      </c>
      <c r="BV11">
        <v>62</v>
      </c>
      <c r="BW11">
        <v>241</v>
      </c>
      <c r="BX11">
        <v>507</v>
      </c>
      <c r="BY11">
        <v>542</v>
      </c>
      <c r="BZ11">
        <v>440</v>
      </c>
    </row>
    <row r="12" spans="1:78" x14ac:dyDescent="0.25">
      <c r="B12" s="7">
        <v>0.38</v>
      </c>
      <c r="C12" s="7">
        <v>0.39</v>
      </c>
      <c r="D12" s="7">
        <v>0.31</v>
      </c>
      <c r="E12" s="7">
        <v>0.25</v>
      </c>
      <c r="F12" s="7">
        <v>0.39</v>
      </c>
      <c r="G12" s="7">
        <v>0.42</v>
      </c>
      <c r="H12" s="7">
        <v>0.27</v>
      </c>
      <c r="I12" s="7">
        <v>0.46</v>
      </c>
      <c r="J12" s="7">
        <v>0.41</v>
      </c>
      <c r="K12" s="7">
        <v>0.36</v>
      </c>
      <c r="L12" s="7">
        <v>0.19</v>
      </c>
      <c r="M12" s="7">
        <v>0.2</v>
      </c>
      <c r="N12" s="7">
        <v>0.44</v>
      </c>
      <c r="O12" s="7">
        <v>0.34</v>
      </c>
      <c r="P12" s="7">
        <v>0.36</v>
      </c>
      <c r="Q12" s="7">
        <v>0.25</v>
      </c>
      <c r="R12" s="7">
        <v>0.4</v>
      </c>
      <c r="S12" s="7">
        <v>0.42</v>
      </c>
      <c r="T12" s="7">
        <v>0.28999999999999998</v>
      </c>
      <c r="U12" s="7">
        <v>0.22</v>
      </c>
      <c r="V12" s="7">
        <v>0.43</v>
      </c>
      <c r="W12" s="7">
        <v>0.25</v>
      </c>
      <c r="X12" s="7">
        <v>0.05</v>
      </c>
      <c r="Y12" t="s">
        <v>108</v>
      </c>
      <c r="Z12" s="7">
        <v>0.38</v>
      </c>
      <c r="AA12" s="7">
        <v>0.38</v>
      </c>
      <c r="AB12" s="7">
        <v>0.38</v>
      </c>
      <c r="AC12" s="7">
        <v>0.4</v>
      </c>
      <c r="AD12" s="7">
        <v>0.38</v>
      </c>
      <c r="AE12" s="7">
        <v>0.28000000000000003</v>
      </c>
      <c r="AF12" s="7">
        <v>0.33</v>
      </c>
      <c r="AG12" s="7">
        <v>0.5</v>
      </c>
      <c r="AH12" t="s">
        <v>108</v>
      </c>
      <c r="AI12" s="7">
        <v>0.42</v>
      </c>
      <c r="AJ12" s="7">
        <v>0.19</v>
      </c>
      <c r="AK12" s="7">
        <v>0.18</v>
      </c>
      <c r="AL12" s="7">
        <v>0.47</v>
      </c>
      <c r="AM12" s="7">
        <v>0.28000000000000003</v>
      </c>
      <c r="AN12" s="7">
        <v>0.46</v>
      </c>
      <c r="AO12" s="7">
        <v>0.3</v>
      </c>
      <c r="AP12" s="7">
        <v>0.38</v>
      </c>
      <c r="AQ12" s="7">
        <v>0.35</v>
      </c>
      <c r="AR12" s="7">
        <v>0.36</v>
      </c>
      <c r="AS12" s="7">
        <v>0.33</v>
      </c>
      <c r="AT12" s="7">
        <v>0.46</v>
      </c>
      <c r="AU12" s="7">
        <v>0.41</v>
      </c>
      <c r="AV12" s="7">
        <v>0.36</v>
      </c>
      <c r="AW12" s="7">
        <v>0.35</v>
      </c>
      <c r="AX12" s="7">
        <v>0.3</v>
      </c>
      <c r="AY12" s="7">
        <v>0.46</v>
      </c>
      <c r="AZ12" s="7">
        <v>0.4</v>
      </c>
      <c r="BA12" s="7">
        <v>0.28999999999999998</v>
      </c>
      <c r="BB12" s="7">
        <v>0.28999999999999998</v>
      </c>
      <c r="BC12" s="7">
        <v>0.42</v>
      </c>
      <c r="BD12" s="7">
        <v>0.41</v>
      </c>
      <c r="BE12" s="7">
        <v>0.49</v>
      </c>
      <c r="BF12" s="7">
        <v>0.33</v>
      </c>
      <c r="BG12" s="7">
        <v>0.38</v>
      </c>
      <c r="BH12" t="s">
        <v>108</v>
      </c>
      <c r="BI12" s="7">
        <v>0.88</v>
      </c>
      <c r="BJ12" t="s">
        <v>108</v>
      </c>
      <c r="BK12" t="s">
        <v>108</v>
      </c>
      <c r="BL12" t="s">
        <v>108</v>
      </c>
      <c r="BM12" s="7">
        <v>0.54</v>
      </c>
      <c r="BN12" s="7">
        <v>0.38</v>
      </c>
      <c r="BO12" s="7">
        <v>0.27</v>
      </c>
      <c r="BP12" s="7">
        <v>0.19</v>
      </c>
      <c r="BQ12" s="7">
        <v>0.51</v>
      </c>
      <c r="BR12" s="7">
        <v>0.52</v>
      </c>
      <c r="BS12" s="7">
        <v>0.51</v>
      </c>
      <c r="BT12" s="7">
        <v>0.34</v>
      </c>
      <c r="BU12" s="7">
        <v>0.62</v>
      </c>
      <c r="BV12" s="7">
        <v>0.4</v>
      </c>
      <c r="BW12" s="7">
        <v>0.54</v>
      </c>
      <c r="BX12" s="7">
        <v>0.35</v>
      </c>
      <c r="BY12" s="7">
        <v>0.38</v>
      </c>
      <c r="BZ12" s="7">
        <v>0.35</v>
      </c>
    </row>
    <row r="13" spans="1:78" x14ac:dyDescent="0.25">
      <c r="A13" t="s">
        <v>288</v>
      </c>
      <c r="B13">
        <v>433</v>
      </c>
      <c r="C13">
        <v>377</v>
      </c>
      <c r="D13">
        <v>34</v>
      </c>
      <c r="E13">
        <v>22</v>
      </c>
      <c r="F13">
        <v>70</v>
      </c>
      <c r="G13">
        <v>230</v>
      </c>
      <c r="H13">
        <v>133</v>
      </c>
      <c r="I13">
        <v>122</v>
      </c>
      <c r="J13">
        <v>135</v>
      </c>
      <c r="K13">
        <v>90</v>
      </c>
      <c r="L13">
        <v>86</v>
      </c>
      <c r="M13">
        <v>113</v>
      </c>
      <c r="N13">
        <v>272</v>
      </c>
      <c r="O13">
        <v>40</v>
      </c>
      <c r="P13">
        <v>9</v>
      </c>
      <c r="Q13">
        <v>88</v>
      </c>
      <c r="R13">
        <v>346</v>
      </c>
      <c r="S13">
        <v>277</v>
      </c>
      <c r="T13">
        <v>89</v>
      </c>
      <c r="U13">
        <v>61</v>
      </c>
      <c r="V13">
        <v>331</v>
      </c>
      <c r="W13">
        <v>46</v>
      </c>
      <c r="X13">
        <v>55</v>
      </c>
      <c r="Y13">
        <v>0</v>
      </c>
      <c r="Z13">
        <v>433</v>
      </c>
      <c r="AA13">
        <v>433</v>
      </c>
      <c r="AB13">
        <v>433</v>
      </c>
      <c r="AC13">
        <v>34</v>
      </c>
      <c r="AD13">
        <v>373</v>
      </c>
      <c r="AE13">
        <v>26</v>
      </c>
      <c r="AF13">
        <v>340</v>
      </c>
      <c r="AG13">
        <v>83</v>
      </c>
      <c r="AH13">
        <v>0</v>
      </c>
      <c r="AI13">
        <v>338</v>
      </c>
      <c r="AJ13">
        <v>31</v>
      </c>
      <c r="AK13">
        <v>58</v>
      </c>
      <c r="AL13">
        <v>188</v>
      </c>
      <c r="AM13">
        <v>211</v>
      </c>
      <c r="AN13">
        <v>0</v>
      </c>
      <c r="AO13">
        <v>34</v>
      </c>
      <c r="AP13">
        <v>35</v>
      </c>
      <c r="AQ13">
        <v>44</v>
      </c>
      <c r="AR13">
        <v>21</v>
      </c>
      <c r="AS13">
        <v>32</v>
      </c>
      <c r="AT13">
        <v>31</v>
      </c>
      <c r="AU13">
        <v>29</v>
      </c>
      <c r="AV13">
        <v>36</v>
      </c>
      <c r="AW13">
        <v>2</v>
      </c>
      <c r="AX13">
        <v>32</v>
      </c>
      <c r="AY13">
        <v>52</v>
      </c>
      <c r="AZ13">
        <v>29</v>
      </c>
      <c r="BA13">
        <v>20</v>
      </c>
      <c r="BB13">
        <v>39</v>
      </c>
      <c r="BC13">
        <v>27</v>
      </c>
      <c r="BD13">
        <v>4</v>
      </c>
      <c r="BE13">
        <v>96</v>
      </c>
      <c r="BF13">
        <v>337</v>
      </c>
      <c r="BG13">
        <v>433</v>
      </c>
      <c r="BH13">
        <v>0</v>
      </c>
      <c r="BI13">
        <v>0</v>
      </c>
      <c r="BJ13">
        <v>433</v>
      </c>
      <c r="BK13">
        <v>0</v>
      </c>
      <c r="BL13">
        <v>0</v>
      </c>
      <c r="BM13">
        <v>106</v>
      </c>
      <c r="BN13">
        <v>156</v>
      </c>
      <c r="BO13">
        <v>145</v>
      </c>
      <c r="BP13">
        <v>26</v>
      </c>
      <c r="BQ13">
        <v>94</v>
      </c>
      <c r="BR13">
        <v>145</v>
      </c>
      <c r="BS13">
        <v>148</v>
      </c>
      <c r="BT13">
        <v>67</v>
      </c>
      <c r="BU13">
        <v>42</v>
      </c>
      <c r="BV13">
        <v>26</v>
      </c>
      <c r="BW13">
        <v>73</v>
      </c>
      <c r="BX13">
        <v>304</v>
      </c>
      <c r="BY13">
        <v>303</v>
      </c>
      <c r="BZ13">
        <v>260</v>
      </c>
    </row>
    <row r="14" spans="1:78" x14ac:dyDescent="0.25">
      <c r="B14" s="7">
        <v>0.2</v>
      </c>
      <c r="C14" s="7">
        <v>0.2</v>
      </c>
      <c r="D14" s="7">
        <v>0.22</v>
      </c>
      <c r="E14" s="7">
        <v>0.22</v>
      </c>
      <c r="F14" s="7">
        <v>0.23</v>
      </c>
      <c r="G14" s="7">
        <v>0.18</v>
      </c>
      <c r="H14" s="7">
        <v>0.23</v>
      </c>
      <c r="I14" s="7">
        <v>0.19</v>
      </c>
      <c r="J14" s="7">
        <v>0.19</v>
      </c>
      <c r="K14" s="7">
        <v>0.22</v>
      </c>
      <c r="L14" s="7">
        <v>0.22</v>
      </c>
      <c r="M14" s="7">
        <v>0.25</v>
      </c>
      <c r="N14" s="7">
        <v>0.19</v>
      </c>
      <c r="O14" s="7">
        <v>0.21</v>
      </c>
      <c r="P14" s="7">
        <v>0.17</v>
      </c>
      <c r="Q14" s="7">
        <v>0.27</v>
      </c>
      <c r="R14" s="7">
        <v>0.19</v>
      </c>
      <c r="S14" s="7">
        <v>0.18</v>
      </c>
      <c r="T14" s="7">
        <v>0.27</v>
      </c>
      <c r="U14" s="7">
        <v>0.25</v>
      </c>
      <c r="V14" s="7">
        <v>0.19</v>
      </c>
      <c r="W14" s="7">
        <v>0.24</v>
      </c>
      <c r="X14" s="7">
        <v>0.3</v>
      </c>
      <c r="Y14" t="s">
        <v>108</v>
      </c>
      <c r="Z14" s="7">
        <v>0.2</v>
      </c>
      <c r="AA14" s="7">
        <v>0.2</v>
      </c>
      <c r="AB14" s="7">
        <v>0.2</v>
      </c>
      <c r="AC14" s="7">
        <v>0.15</v>
      </c>
      <c r="AD14" s="7">
        <v>0.21</v>
      </c>
      <c r="AE14" s="7">
        <v>0.23</v>
      </c>
      <c r="AF14" s="7">
        <v>0.23</v>
      </c>
      <c r="AG14" s="7">
        <v>0.14000000000000001</v>
      </c>
      <c r="AH14" t="s">
        <v>108</v>
      </c>
      <c r="AI14" s="7">
        <v>0.19</v>
      </c>
      <c r="AJ14" s="7">
        <v>0.31</v>
      </c>
      <c r="AK14" s="7">
        <v>0.24</v>
      </c>
      <c r="AL14" s="7">
        <v>0.17</v>
      </c>
      <c r="AM14" s="7">
        <v>0.24</v>
      </c>
      <c r="AN14" t="s">
        <v>108</v>
      </c>
      <c r="AO14" s="7">
        <v>0.18</v>
      </c>
      <c r="AP14" s="7">
        <v>0.2</v>
      </c>
      <c r="AQ14" s="7">
        <v>0.17</v>
      </c>
      <c r="AR14" s="7">
        <v>0.19</v>
      </c>
      <c r="AS14" s="7">
        <v>0.27</v>
      </c>
      <c r="AT14" s="7">
        <v>0.13</v>
      </c>
      <c r="AU14" s="7">
        <v>0.18</v>
      </c>
      <c r="AV14" s="7">
        <v>0.21</v>
      </c>
      <c r="AW14" s="7">
        <v>7.0000000000000007E-2</v>
      </c>
      <c r="AX14" s="7">
        <v>0.26</v>
      </c>
      <c r="AY14" s="7">
        <v>0.22</v>
      </c>
      <c r="AZ14" s="7">
        <v>0.21</v>
      </c>
      <c r="BA14" s="7">
        <v>0.21</v>
      </c>
      <c r="BB14" s="7">
        <v>0.26</v>
      </c>
      <c r="BC14" s="7">
        <v>0.2</v>
      </c>
      <c r="BD14" s="7">
        <v>0.59</v>
      </c>
      <c r="BE14" s="7">
        <v>0.15</v>
      </c>
      <c r="BF14" s="7">
        <v>0.22</v>
      </c>
      <c r="BG14" s="7">
        <v>0.2</v>
      </c>
      <c r="BH14" t="s">
        <v>108</v>
      </c>
      <c r="BI14" t="s">
        <v>108</v>
      </c>
      <c r="BJ14" s="7">
        <v>0.8</v>
      </c>
      <c r="BK14" t="s">
        <v>108</v>
      </c>
      <c r="BL14" t="s">
        <v>108</v>
      </c>
      <c r="BM14" s="7">
        <v>0.19</v>
      </c>
      <c r="BN14" s="7">
        <v>0.19</v>
      </c>
      <c r="BO14" s="7">
        <v>0.23</v>
      </c>
      <c r="BP14" s="7">
        <v>0.2</v>
      </c>
      <c r="BQ14" s="7">
        <v>0.16</v>
      </c>
      <c r="BR14" s="7">
        <v>0.17</v>
      </c>
      <c r="BS14" s="7">
        <v>0.18</v>
      </c>
      <c r="BT14" s="7">
        <v>0.21</v>
      </c>
      <c r="BU14" s="7">
        <v>0.11</v>
      </c>
      <c r="BV14" s="7">
        <v>0.17</v>
      </c>
      <c r="BW14" s="7">
        <v>0.16</v>
      </c>
      <c r="BX14" s="7">
        <v>0.21</v>
      </c>
      <c r="BY14" s="7">
        <v>0.21</v>
      </c>
      <c r="BZ14" s="7">
        <v>0.21</v>
      </c>
    </row>
    <row r="15" spans="1:78" x14ac:dyDescent="0.25">
      <c r="A15" t="s">
        <v>289</v>
      </c>
      <c r="B15">
        <v>285</v>
      </c>
      <c r="C15">
        <v>246</v>
      </c>
      <c r="D15">
        <v>17</v>
      </c>
      <c r="E15">
        <v>22</v>
      </c>
      <c r="F15">
        <v>30</v>
      </c>
      <c r="G15">
        <v>164</v>
      </c>
      <c r="H15">
        <v>91</v>
      </c>
      <c r="I15">
        <v>58</v>
      </c>
      <c r="J15">
        <v>78</v>
      </c>
      <c r="K15">
        <v>57</v>
      </c>
      <c r="L15">
        <v>92</v>
      </c>
      <c r="M15">
        <v>85</v>
      </c>
      <c r="N15">
        <v>156</v>
      </c>
      <c r="O15">
        <v>30</v>
      </c>
      <c r="P15">
        <v>15</v>
      </c>
      <c r="Q15">
        <v>58</v>
      </c>
      <c r="R15">
        <v>227</v>
      </c>
      <c r="S15">
        <v>195</v>
      </c>
      <c r="T15">
        <v>35</v>
      </c>
      <c r="U15">
        <v>52</v>
      </c>
      <c r="V15">
        <v>200</v>
      </c>
      <c r="W15">
        <v>39</v>
      </c>
      <c r="X15">
        <v>44</v>
      </c>
      <c r="Y15">
        <v>0</v>
      </c>
      <c r="Z15">
        <v>285</v>
      </c>
      <c r="AA15">
        <v>285</v>
      </c>
      <c r="AB15">
        <v>285</v>
      </c>
      <c r="AC15">
        <v>29</v>
      </c>
      <c r="AD15">
        <v>241</v>
      </c>
      <c r="AE15">
        <v>15</v>
      </c>
      <c r="AF15">
        <v>233</v>
      </c>
      <c r="AG15">
        <v>45</v>
      </c>
      <c r="AH15">
        <v>0</v>
      </c>
      <c r="AI15">
        <v>195</v>
      </c>
      <c r="AJ15">
        <v>16</v>
      </c>
      <c r="AK15">
        <v>64</v>
      </c>
      <c r="AL15">
        <v>97</v>
      </c>
      <c r="AM15">
        <v>159</v>
      </c>
      <c r="AN15">
        <v>1</v>
      </c>
      <c r="AO15">
        <v>28</v>
      </c>
      <c r="AP15">
        <v>23</v>
      </c>
      <c r="AQ15">
        <v>40</v>
      </c>
      <c r="AR15">
        <v>11</v>
      </c>
      <c r="AS15">
        <v>23</v>
      </c>
      <c r="AT15">
        <v>24</v>
      </c>
      <c r="AU15">
        <v>17</v>
      </c>
      <c r="AV15">
        <v>29</v>
      </c>
      <c r="AW15">
        <v>5</v>
      </c>
      <c r="AX15">
        <v>12</v>
      </c>
      <c r="AY15">
        <v>22</v>
      </c>
      <c r="AZ15">
        <v>19</v>
      </c>
      <c r="BA15">
        <v>20</v>
      </c>
      <c r="BB15">
        <v>19</v>
      </c>
      <c r="BC15">
        <v>22</v>
      </c>
      <c r="BD15">
        <v>0</v>
      </c>
      <c r="BE15">
        <v>44</v>
      </c>
      <c r="BF15">
        <v>241</v>
      </c>
      <c r="BG15">
        <v>285</v>
      </c>
      <c r="BH15">
        <v>0</v>
      </c>
      <c r="BI15">
        <v>0</v>
      </c>
      <c r="BJ15">
        <v>0</v>
      </c>
      <c r="BK15">
        <v>285</v>
      </c>
      <c r="BL15">
        <v>0</v>
      </c>
      <c r="BM15">
        <v>25</v>
      </c>
      <c r="BN15">
        <v>93</v>
      </c>
      <c r="BO15">
        <v>139</v>
      </c>
      <c r="BP15">
        <v>28</v>
      </c>
      <c r="BQ15">
        <v>40</v>
      </c>
      <c r="BR15">
        <v>67</v>
      </c>
      <c r="BS15">
        <v>64</v>
      </c>
      <c r="BT15">
        <v>32</v>
      </c>
      <c r="BU15">
        <v>16</v>
      </c>
      <c r="BV15">
        <v>14</v>
      </c>
      <c r="BW15">
        <v>31</v>
      </c>
      <c r="BX15">
        <v>192</v>
      </c>
      <c r="BY15">
        <v>179</v>
      </c>
      <c r="BZ15">
        <v>162</v>
      </c>
    </row>
    <row r="16" spans="1:78" x14ac:dyDescent="0.25">
      <c r="B16" s="7">
        <v>0.13</v>
      </c>
      <c r="C16" s="7">
        <v>0.13</v>
      </c>
      <c r="D16" s="7">
        <v>0.11</v>
      </c>
      <c r="E16" s="7">
        <v>0.21</v>
      </c>
      <c r="F16" s="7">
        <v>0.1</v>
      </c>
      <c r="G16" s="7">
        <v>0.13</v>
      </c>
      <c r="H16" s="7">
        <v>0.16</v>
      </c>
      <c r="I16" s="7">
        <v>0.09</v>
      </c>
      <c r="J16" s="7">
        <v>0.11</v>
      </c>
      <c r="K16" s="7">
        <v>0.14000000000000001</v>
      </c>
      <c r="L16" s="7">
        <v>0.23</v>
      </c>
      <c r="M16" s="7">
        <v>0.19</v>
      </c>
      <c r="N16" s="7">
        <v>0.11</v>
      </c>
      <c r="O16" s="7">
        <v>0.16</v>
      </c>
      <c r="P16" s="7">
        <v>0.27</v>
      </c>
      <c r="Q16" s="7">
        <v>0.18</v>
      </c>
      <c r="R16" s="7">
        <v>0.12</v>
      </c>
      <c r="S16" s="7">
        <v>0.13</v>
      </c>
      <c r="T16" s="7">
        <v>0.1</v>
      </c>
      <c r="U16" s="7">
        <v>0.21</v>
      </c>
      <c r="V16" s="7">
        <v>0.11</v>
      </c>
      <c r="W16" s="7">
        <v>0.2</v>
      </c>
      <c r="X16" s="7">
        <v>0.24</v>
      </c>
      <c r="Y16" t="s">
        <v>108</v>
      </c>
      <c r="Z16" s="7">
        <v>0.13</v>
      </c>
      <c r="AA16" s="7">
        <v>0.13</v>
      </c>
      <c r="AB16" s="7">
        <v>0.13</v>
      </c>
      <c r="AC16" s="7">
        <v>0.13</v>
      </c>
      <c r="AD16" s="7">
        <v>0.13</v>
      </c>
      <c r="AE16" s="7">
        <v>0.13</v>
      </c>
      <c r="AF16" s="7">
        <v>0.16</v>
      </c>
      <c r="AG16" s="7">
        <v>0.08</v>
      </c>
      <c r="AH16" t="s">
        <v>108</v>
      </c>
      <c r="AI16" s="7">
        <v>0.11</v>
      </c>
      <c r="AJ16" s="7">
        <v>0.16</v>
      </c>
      <c r="AK16" s="7">
        <v>0.26</v>
      </c>
      <c r="AL16" s="7">
        <v>0.09</v>
      </c>
      <c r="AM16" s="7">
        <v>0.18</v>
      </c>
      <c r="AN16" s="7">
        <v>0.16</v>
      </c>
      <c r="AO16" s="7">
        <v>0.15</v>
      </c>
      <c r="AP16" s="7">
        <v>0.13</v>
      </c>
      <c r="AQ16" s="7">
        <v>0.16</v>
      </c>
      <c r="AR16" s="7">
        <v>0.1</v>
      </c>
      <c r="AS16" s="7">
        <v>0.19</v>
      </c>
      <c r="AT16" s="7">
        <v>0.1</v>
      </c>
      <c r="AU16" s="7">
        <v>0.1</v>
      </c>
      <c r="AV16" s="7">
        <v>0.17</v>
      </c>
      <c r="AW16" s="7">
        <v>0.17</v>
      </c>
      <c r="AX16" s="7">
        <v>0.1</v>
      </c>
      <c r="AY16" s="7">
        <v>0.09</v>
      </c>
      <c r="AZ16" s="7">
        <v>0.14000000000000001</v>
      </c>
      <c r="BA16" s="7">
        <v>0.21</v>
      </c>
      <c r="BB16" s="7">
        <v>0.12</v>
      </c>
      <c r="BC16" s="7">
        <v>0.16</v>
      </c>
      <c r="BD16" t="s">
        <v>108</v>
      </c>
      <c r="BE16" s="7">
        <v>7.0000000000000007E-2</v>
      </c>
      <c r="BF16" s="7">
        <v>0.16</v>
      </c>
      <c r="BG16" s="7">
        <v>0.13</v>
      </c>
      <c r="BH16" t="s">
        <v>108</v>
      </c>
      <c r="BI16" t="s">
        <v>108</v>
      </c>
      <c r="BJ16" t="s">
        <v>108</v>
      </c>
      <c r="BK16" s="7">
        <v>0.57999999999999996</v>
      </c>
      <c r="BL16" t="s">
        <v>108</v>
      </c>
      <c r="BM16" s="7">
        <v>0.04</v>
      </c>
      <c r="BN16" s="7">
        <v>0.11</v>
      </c>
      <c r="BO16" s="7">
        <v>0.22</v>
      </c>
      <c r="BP16" s="7">
        <v>0.21</v>
      </c>
      <c r="BQ16" s="7">
        <v>7.0000000000000007E-2</v>
      </c>
      <c r="BR16" s="7">
        <v>0.08</v>
      </c>
      <c r="BS16" s="7">
        <v>0.08</v>
      </c>
      <c r="BT16" s="7">
        <v>0.1</v>
      </c>
      <c r="BU16" s="7">
        <v>0.04</v>
      </c>
      <c r="BV16" s="7">
        <v>0.09</v>
      </c>
      <c r="BW16" s="7">
        <v>7.0000000000000007E-2</v>
      </c>
      <c r="BX16" s="7">
        <v>0.13</v>
      </c>
      <c r="BY16" s="7">
        <v>0.12</v>
      </c>
      <c r="BZ16" s="7">
        <v>0.13</v>
      </c>
    </row>
    <row r="17" spans="1:78" x14ac:dyDescent="0.25">
      <c r="A17" t="s">
        <v>290</v>
      </c>
      <c r="B17">
        <v>113</v>
      </c>
      <c r="C17">
        <v>102</v>
      </c>
      <c r="D17">
        <v>8</v>
      </c>
      <c r="E17">
        <v>3</v>
      </c>
      <c r="F17">
        <v>34</v>
      </c>
      <c r="G17">
        <v>56</v>
      </c>
      <c r="H17">
        <v>23</v>
      </c>
      <c r="I17">
        <v>25</v>
      </c>
      <c r="J17">
        <v>43</v>
      </c>
      <c r="K17">
        <v>16</v>
      </c>
      <c r="L17">
        <v>30</v>
      </c>
      <c r="M17">
        <v>40</v>
      </c>
      <c r="N17">
        <v>61</v>
      </c>
      <c r="O17">
        <v>10</v>
      </c>
      <c r="P17">
        <v>2</v>
      </c>
      <c r="Q17">
        <v>15</v>
      </c>
      <c r="R17">
        <v>98</v>
      </c>
      <c r="S17">
        <v>67</v>
      </c>
      <c r="T17">
        <v>27</v>
      </c>
      <c r="U17">
        <v>19</v>
      </c>
      <c r="V17">
        <v>85</v>
      </c>
      <c r="W17">
        <v>12</v>
      </c>
      <c r="X17">
        <v>14</v>
      </c>
      <c r="Y17">
        <v>0</v>
      </c>
      <c r="Z17">
        <v>113</v>
      </c>
      <c r="AA17">
        <v>113</v>
      </c>
      <c r="AB17">
        <v>113</v>
      </c>
      <c r="AC17">
        <v>19</v>
      </c>
      <c r="AD17">
        <v>81</v>
      </c>
      <c r="AE17">
        <v>11</v>
      </c>
      <c r="AF17">
        <v>88</v>
      </c>
      <c r="AG17">
        <v>24</v>
      </c>
      <c r="AH17">
        <v>0</v>
      </c>
      <c r="AI17">
        <v>90</v>
      </c>
      <c r="AJ17">
        <v>5</v>
      </c>
      <c r="AK17">
        <v>16</v>
      </c>
      <c r="AL17">
        <v>68</v>
      </c>
      <c r="AM17">
        <v>38</v>
      </c>
      <c r="AN17">
        <v>0</v>
      </c>
      <c r="AO17">
        <v>7</v>
      </c>
      <c r="AP17">
        <v>12</v>
      </c>
      <c r="AQ17">
        <v>27</v>
      </c>
      <c r="AR17">
        <v>8</v>
      </c>
      <c r="AS17">
        <v>0</v>
      </c>
      <c r="AT17">
        <v>19</v>
      </c>
      <c r="AU17">
        <v>5</v>
      </c>
      <c r="AV17">
        <v>11</v>
      </c>
      <c r="AW17">
        <v>2</v>
      </c>
      <c r="AX17">
        <v>6</v>
      </c>
      <c r="AY17">
        <v>6</v>
      </c>
      <c r="AZ17">
        <v>2</v>
      </c>
      <c r="BA17">
        <v>3</v>
      </c>
      <c r="BB17">
        <v>2</v>
      </c>
      <c r="BC17">
        <v>10</v>
      </c>
      <c r="BD17">
        <v>0</v>
      </c>
      <c r="BE17">
        <v>42</v>
      </c>
      <c r="BF17">
        <v>71</v>
      </c>
      <c r="BG17">
        <v>113</v>
      </c>
      <c r="BH17">
        <v>0</v>
      </c>
      <c r="BI17">
        <v>113</v>
      </c>
      <c r="BJ17">
        <v>0</v>
      </c>
      <c r="BK17">
        <v>0</v>
      </c>
      <c r="BL17">
        <v>0</v>
      </c>
      <c r="BM17">
        <v>34</v>
      </c>
      <c r="BN17">
        <v>46</v>
      </c>
      <c r="BO17">
        <v>28</v>
      </c>
      <c r="BP17">
        <v>5</v>
      </c>
      <c r="BQ17">
        <v>31</v>
      </c>
      <c r="BR17">
        <v>40</v>
      </c>
      <c r="BS17">
        <v>36</v>
      </c>
      <c r="BT17">
        <v>22</v>
      </c>
      <c r="BU17">
        <v>25</v>
      </c>
      <c r="BV17">
        <v>11</v>
      </c>
      <c r="BW17">
        <v>22</v>
      </c>
      <c r="BX17">
        <v>79</v>
      </c>
      <c r="BY17">
        <v>71</v>
      </c>
      <c r="BZ17">
        <v>72</v>
      </c>
    </row>
    <row r="18" spans="1:78" x14ac:dyDescent="0.25">
      <c r="B18" s="7">
        <v>0.05</v>
      </c>
      <c r="C18" s="7">
        <v>0.05</v>
      </c>
      <c r="D18" s="7">
        <v>0.05</v>
      </c>
      <c r="E18" s="7">
        <v>0.03</v>
      </c>
      <c r="F18" s="7">
        <v>0.11</v>
      </c>
      <c r="G18" s="7">
        <v>0.04</v>
      </c>
      <c r="H18" s="7">
        <v>0.04</v>
      </c>
      <c r="I18" s="7">
        <v>0.04</v>
      </c>
      <c r="J18" s="7">
        <v>0.06</v>
      </c>
      <c r="K18" s="7">
        <v>0.04</v>
      </c>
      <c r="L18" s="7">
        <v>0.08</v>
      </c>
      <c r="M18" s="7">
        <v>0.09</v>
      </c>
      <c r="N18" s="7">
        <v>0.04</v>
      </c>
      <c r="O18" s="7">
        <v>0.05</v>
      </c>
      <c r="P18" s="7">
        <v>0.04</v>
      </c>
      <c r="Q18" s="7">
        <v>0.05</v>
      </c>
      <c r="R18" s="7">
        <v>0.05</v>
      </c>
      <c r="S18" s="7">
        <v>0.04</v>
      </c>
      <c r="T18" s="7">
        <v>0.08</v>
      </c>
      <c r="U18" s="7">
        <v>0.08</v>
      </c>
      <c r="V18" s="7">
        <v>0.05</v>
      </c>
      <c r="W18" s="7">
        <v>0.06</v>
      </c>
      <c r="X18" s="7">
        <v>0.08</v>
      </c>
      <c r="Y18" t="s">
        <v>108</v>
      </c>
      <c r="Z18" s="7">
        <v>0.05</v>
      </c>
      <c r="AA18" s="7">
        <v>0.05</v>
      </c>
      <c r="AB18" s="7">
        <v>0.05</v>
      </c>
      <c r="AC18" s="7">
        <v>0.09</v>
      </c>
      <c r="AD18" s="7">
        <v>0.04</v>
      </c>
      <c r="AE18" s="7">
        <v>0.09</v>
      </c>
      <c r="AF18" s="7">
        <v>0.06</v>
      </c>
      <c r="AG18" s="7">
        <v>0.04</v>
      </c>
      <c r="AH18" t="s">
        <v>108</v>
      </c>
      <c r="AI18" s="7">
        <v>0.05</v>
      </c>
      <c r="AJ18" s="7">
        <v>0.05</v>
      </c>
      <c r="AK18" s="7">
        <v>7.0000000000000007E-2</v>
      </c>
      <c r="AL18" s="7">
        <v>0.06</v>
      </c>
      <c r="AM18" s="7">
        <v>0.04</v>
      </c>
      <c r="AN18" t="s">
        <v>108</v>
      </c>
      <c r="AO18" s="7">
        <v>0.04</v>
      </c>
      <c r="AP18" s="7">
        <v>7.0000000000000007E-2</v>
      </c>
      <c r="AQ18" s="7">
        <v>0.11</v>
      </c>
      <c r="AR18" s="7">
        <v>7.0000000000000007E-2</v>
      </c>
      <c r="AS18" t="s">
        <v>108</v>
      </c>
      <c r="AT18" s="7">
        <v>0.08</v>
      </c>
      <c r="AU18" s="7">
        <v>0.03</v>
      </c>
      <c r="AV18" s="7">
        <v>0.06</v>
      </c>
      <c r="AW18" s="7">
        <v>0.06</v>
      </c>
      <c r="AX18" s="7">
        <v>0.05</v>
      </c>
      <c r="AY18" s="7">
        <v>0.03</v>
      </c>
      <c r="AZ18" s="7">
        <v>0.01</v>
      </c>
      <c r="BA18" s="7">
        <v>0.04</v>
      </c>
      <c r="BB18" s="7">
        <v>0.01</v>
      </c>
      <c r="BC18" s="7">
        <v>0.08</v>
      </c>
      <c r="BD18" t="s">
        <v>108</v>
      </c>
      <c r="BE18" s="7">
        <v>7.0000000000000007E-2</v>
      </c>
      <c r="BF18" s="7">
        <v>0.05</v>
      </c>
      <c r="BG18" s="7">
        <v>0.05</v>
      </c>
      <c r="BH18" t="s">
        <v>108</v>
      </c>
      <c r="BI18" s="7">
        <v>0.12</v>
      </c>
      <c r="BJ18" t="s">
        <v>108</v>
      </c>
      <c r="BK18" t="s">
        <v>108</v>
      </c>
      <c r="BL18" t="s">
        <v>108</v>
      </c>
      <c r="BM18" s="7">
        <v>0.06</v>
      </c>
      <c r="BN18" s="7">
        <v>0.06</v>
      </c>
      <c r="BO18" s="7">
        <v>0.04</v>
      </c>
      <c r="BP18" s="7">
        <v>0.04</v>
      </c>
      <c r="BQ18" s="7">
        <v>0.05</v>
      </c>
      <c r="BR18" s="7">
        <v>0.05</v>
      </c>
      <c r="BS18" s="7">
        <v>0.04</v>
      </c>
      <c r="BT18" s="7">
        <v>7.0000000000000007E-2</v>
      </c>
      <c r="BU18" s="7">
        <v>0.06</v>
      </c>
      <c r="BV18" s="7">
        <v>7.0000000000000007E-2</v>
      </c>
      <c r="BW18" s="7">
        <v>0.05</v>
      </c>
      <c r="BX18" s="7">
        <v>0.06</v>
      </c>
      <c r="BY18" s="7">
        <v>0.05</v>
      </c>
      <c r="BZ18" s="7">
        <v>0.06</v>
      </c>
    </row>
    <row r="19" spans="1:78" x14ac:dyDescent="0.25">
      <c r="A19" t="s">
        <v>291</v>
      </c>
      <c r="B19">
        <v>108</v>
      </c>
      <c r="C19">
        <v>91</v>
      </c>
      <c r="D19">
        <v>9</v>
      </c>
      <c r="E19">
        <v>8</v>
      </c>
      <c r="F19">
        <v>18</v>
      </c>
      <c r="G19">
        <v>72</v>
      </c>
      <c r="H19">
        <v>19</v>
      </c>
      <c r="I19">
        <v>36</v>
      </c>
      <c r="J19">
        <v>45</v>
      </c>
      <c r="K19">
        <v>16</v>
      </c>
      <c r="L19">
        <v>11</v>
      </c>
      <c r="M19">
        <v>9</v>
      </c>
      <c r="N19">
        <v>92</v>
      </c>
      <c r="O19">
        <v>7</v>
      </c>
      <c r="P19">
        <v>1</v>
      </c>
      <c r="Q19">
        <v>11</v>
      </c>
      <c r="R19">
        <v>97</v>
      </c>
      <c r="S19">
        <v>77</v>
      </c>
      <c r="T19">
        <v>22</v>
      </c>
      <c r="U19">
        <v>8</v>
      </c>
      <c r="V19">
        <v>105</v>
      </c>
      <c r="W19">
        <v>3</v>
      </c>
      <c r="X19">
        <v>1</v>
      </c>
      <c r="Y19">
        <v>0</v>
      </c>
      <c r="Z19">
        <v>108</v>
      </c>
      <c r="AA19">
        <v>108</v>
      </c>
      <c r="AB19">
        <v>108</v>
      </c>
      <c r="AC19">
        <v>11</v>
      </c>
      <c r="AD19">
        <v>91</v>
      </c>
      <c r="AE19">
        <v>6</v>
      </c>
      <c r="AF19">
        <v>62</v>
      </c>
      <c r="AG19">
        <v>42</v>
      </c>
      <c r="AH19">
        <v>0</v>
      </c>
      <c r="AI19">
        <v>94</v>
      </c>
      <c r="AJ19">
        <v>5</v>
      </c>
      <c r="AK19">
        <v>8</v>
      </c>
      <c r="AL19">
        <v>63</v>
      </c>
      <c r="AM19">
        <v>41</v>
      </c>
      <c r="AN19">
        <v>0</v>
      </c>
      <c r="AO19">
        <v>4</v>
      </c>
      <c r="AP19">
        <v>8</v>
      </c>
      <c r="AQ19">
        <v>15</v>
      </c>
      <c r="AR19">
        <v>4</v>
      </c>
      <c r="AS19">
        <v>5</v>
      </c>
      <c r="AT19">
        <v>11</v>
      </c>
      <c r="AU19">
        <v>8</v>
      </c>
      <c r="AV19">
        <v>7</v>
      </c>
      <c r="AW19">
        <v>4</v>
      </c>
      <c r="AX19">
        <v>5</v>
      </c>
      <c r="AY19">
        <v>13</v>
      </c>
      <c r="AZ19">
        <v>6</v>
      </c>
      <c r="BA19">
        <v>8</v>
      </c>
      <c r="BB19">
        <v>10</v>
      </c>
      <c r="BC19">
        <v>3</v>
      </c>
      <c r="BD19">
        <v>0</v>
      </c>
      <c r="BE19">
        <v>38</v>
      </c>
      <c r="BF19">
        <v>70</v>
      </c>
      <c r="BG19">
        <v>108</v>
      </c>
      <c r="BH19">
        <v>0</v>
      </c>
      <c r="BI19">
        <v>0</v>
      </c>
      <c r="BJ19">
        <v>108</v>
      </c>
      <c r="BK19">
        <v>0</v>
      </c>
      <c r="BL19">
        <v>0</v>
      </c>
      <c r="BM19">
        <v>37</v>
      </c>
      <c r="BN19">
        <v>56</v>
      </c>
      <c r="BO19">
        <v>10</v>
      </c>
      <c r="BP19">
        <v>5</v>
      </c>
      <c r="BQ19">
        <v>42</v>
      </c>
      <c r="BR19">
        <v>56</v>
      </c>
      <c r="BS19">
        <v>60</v>
      </c>
      <c r="BT19">
        <v>16</v>
      </c>
      <c r="BU19">
        <v>25</v>
      </c>
      <c r="BV19">
        <v>10</v>
      </c>
      <c r="BW19">
        <v>33</v>
      </c>
      <c r="BX19">
        <v>74</v>
      </c>
      <c r="BY19">
        <v>79</v>
      </c>
      <c r="BZ19">
        <v>67</v>
      </c>
    </row>
    <row r="20" spans="1:78" x14ac:dyDescent="0.25">
      <c r="B20" s="7">
        <v>0.05</v>
      </c>
      <c r="C20" s="7">
        <v>0.05</v>
      </c>
      <c r="D20" s="7">
        <v>0.06</v>
      </c>
      <c r="E20" s="7">
        <v>0.08</v>
      </c>
      <c r="F20" s="7">
        <v>0.06</v>
      </c>
      <c r="G20" s="7">
        <v>0.06</v>
      </c>
      <c r="H20" s="7">
        <v>0.03</v>
      </c>
      <c r="I20" s="7">
        <v>0.06</v>
      </c>
      <c r="J20" s="7">
        <v>0.06</v>
      </c>
      <c r="K20" s="7">
        <v>0.04</v>
      </c>
      <c r="L20" s="7">
        <v>0.03</v>
      </c>
      <c r="M20" s="7">
        <v>0.02</v>
      </c>
      <c r="N20" s="7">
        <v>0.06</v>
      </c>
      <c r="O20" s="7">
        <v>0.04</v>
      </c>
      <c r="P20" s="7">
        <v>0.01</v>
      </c>
      <c r="Q20" s="7">
        <v>0.04</v>
      </c>
      <c r="R20" s="7">
        <v>0.05</v>
      </c>
      <c r="S20" s="7">
        <v>0.05</v>
      </c>
      <c r="T20" s="7">
        <v>7.0000000000000007E-2</v>
      </c>
      <c r="U20" s="7">
        <v>0.03</v>
      </c>
      <c r="V20" s="7">
        <v>0.06</v>
      </c>
      <c r="W20" s="7">
        <v>0.01</v>
      </c>
      <c r="X20">
        <v>0</v>
      </c>
      <c r="Y20" t="s">
        <v>108</v>
      </c>
      <c r="Z20" s="7">
        <v>0.05</v>
      </c>
      <c r="AA20" s="7">
        <v>0.05</v>
      </c>
      <c r="AB20" s="7">
        <v>0.05</v>
      </c>
      <c r="AC20" s="7">
        <v>0.05</v>
      </c>
      <c r="AD20" s="7">
        <v>0.05</v>
      </c>
      <c r="AE20" s="7">
        <v>0.05</v>
      </c>
      <c r="AF20" s="7">
        <v>0.04</v>
      </c>
      <c r="AG20" s="7">
        <v>7.0000000000000007E-2</v>
      </c>
      <c r="AH20" t="s">
        <v>108</v>
      </c>
      <c r="AI20" s="7">
        <v>0.05</v>
      </c>
      <c r="AJ20" s="7">
        <v>0.05</v>
      </c>
      <c r="AK20" s="7">
        <v>0.03</v>
      </c>
      <c r="AL20" s="7">
        <v>0.06</v>
      </c>
      <c r="AM20" s="7">
        <v>0.05</v>
      </c>
      <c r="AN20" t="s">
        <v>108</v>
      </c>
      <c r="AO20" s="7">
        <v>0.02</v>
      </c>
      <c r="AP20" s="7">
        <v>0.05</v>
      </c>
      <c r="AQ20" s="7">
        <v>0.06</v>
      </c>
      <c r="AR20" s="7">
        <v>0.04</v>
      </c>
      <c r="AS20" s="7">
        <v>0.04</v>
      </c>
      <c r="AT20" s="7">
        <v>0.05</v>
      </c>
      <c r="AU20" s="7">
        <v>0.05</v>
      </c>
      <c r="AV20" s="7">
        <v>0.04</v>
      </c>
      <c r="AW20" s="7">
        <v>0.13</v>
      </c>
      <c r="AX20" s="7">
        <v>0.04</v>
      </c>
      <c r="AY20" s="7">
        <v>0.05</v>
      </c>
      <c r="AZ20" s="7">
        <v>0.05</v>
      </c>
      <c r="BA20" s="7">
        <v>0.09</v>
      </c>
      <c r="BB20" s="7">
        <v>7.0000000000000007E-2</v>
      </c>
      <c r="BC20" s="7">
        <v>0.02</v>
      </c>
      <c r="BD20" t="s">
        <v>108</v>
      </c>
      <c r="BE20" s="7">
        <v>0.06</v>
      </c>
      <c r="BF20" s="7">
        <v>0.05</v>
      </c>
      <c r="BG20" s="7">
        <v>0.05</v>
      </c>
      <c r="BH20" t="s">
        <v>108</v>
      </c>
      <c r="BI20" t="s">
        <v>108</v>
      </c>
      <c r="BJ20" s="7">
        <v>0.2</v>
      </c>
      <c r="BK20" t="s">
        <v>108</v>
      </c>
      <c r="BL20" t="s">
        <v>108</v>
      </c>
      <c r="BM20" s="7">
        <v>7.0000000000000007E-2</v>
      </c>
      <c r="BN20" s="7">
        <v>7.0000000000000007E-2</v>
      </c>
      <c r="BO20" s="7">
        <v>0.02</v>
      </c>
      <c r="BP20" s="7">
        <v>0.04</v>
      </c>
      <c r="BQ20" s="7">
        <v>7.0000000000000007E-2</v>
      </c>
      <c r="BR20" s="7">
        <v>7.0000000000000007E-2</v>
      </c>
      <c r="BS20" s="7">
        <v>7.0000000000000007E-2</v>
      </c>
      <c r="BT20" s="7">
        <v>0.05</v>
      </c>
      <c r="BU20" s="7">
        <v>0.06</v>
      </c>
      <c r="BV20" s="7">
        <v>7.0000000000000007E-2</v>
      </c>
      <c r="BW20" s="7">
        <v>7.0000000000000007E-2</v>
      </c>
      <c r="BX20" s="7">
        <v>0.05</v>
      </c>
      <c r="BY20" s="7">
        <v>0.05</v>
      </c>
      <c r="BZ20" s="7">
        <v>0.05</v>
      </c>
    </row>
    <row r="21" spans="1:78" x14ac:dyDescent="0.25">
      <c r="A21" t="s">
        <v>292</v>
      </c>
      <c r="B21">
        <v>102</v>
      </c>
      <c r="C21">
        <v>79</v>
      </c>
      <c r="D21">
        <v>15</v>
      </c>
      <c r="E21">
        <v>8</v>
      </c>
      <c r="F21">
        <v>8</v>
      </c>
      <c r="G21">
        <v>55</v>
      </c>
      <c r="H21">
        <v>40</v>
      </c>
      <c r="I21">
        <v>25</v>
      </c>
      <c r="J21">
        <v>26</v>
      </c>
      <c r="K21">
        <v>24</v>
      </c>
      <c r="L21">
        <v>27</v>
      </c>
      <c r="M21">
        <v>30</v>
      </c>
      <c r="N21">
        <v>60</v>
      </c>
      <c r="O21">
        <v>8</v>
      </c>
      <c r="P21">
        <v>4</v>
      </c>
      <c r="Q21">
        <v>21</v>
      </c>
      <c r="R21">
        <v>81</v>
      </c>
      <c r="S21">
        <v>71</v>
      </c>
      <c r="T21">
        <v>16</v>
      </c>
      <c r="U21">
        <v>12</v>
      </c>
      <c r="V21">
        <v>72</v>
      </c>
      <c r="W21">
        <v>12</v>
      </c>
      <c r="X21">
        <v>18</v>
      </c>
      <c r="Y21">
        <v>0</v>
      </c>
      <c r="Z21">
        <v>102</v>
      </c>
      <c r="AA21">
        <v>102</v>
      </c>
      <c r="AB21">
        <v>102</v>
      </c>
      <c r="AC21">
        <v>6</v>
      </c>
      <c r="AD21">
        <v>88</v>
      </c>
      <c r="AE21">
        <v>8</v>
      </c>
      <c r="AF21">
        <v>71</v>
      </c>
      <c r="AG21">
        <v>23</v>
      </c>
      <c r="AH21">
        <v>0</v>
      </c>
      <c r="AI21">
        <v>76</v>
      </c>
      <c r="AJ21">
        <v>9</v>
      </c>
      <c r="AK21">
        <v>17</v>
      </c>
      <c r="AL21">
        <v>43</v>
      </c>
      <c r="AM21">
        <v>42</v>
      </c>
      <c r="AN21">
        <v>1</v>
      </c>
      <c r="AO21">
        <v>16</v>
      </c>
      <c r="AP21">
        <v>3</v>
      </c>
      <c r="AQ21">
        <v>10</v>
      </c>
      <c r="AR21">
        <v>5</v>
      </c>
      <c r="AS21">
        <v>5</v>
      </c>
      <c r="AT21">
        <v>11</v>
      </c>
      <c r="AU21">
        <v>13</v>
      </c>
      <c r="AV21">
        <v>5</v>
      </c>
      <c r="AW21">
        <v>4</v>
      </c>
      <c r="AX21">
        <v>11</v>
      </c>
      <c r="AY21">
        <v>9</v>
      </c>
      <c r="AZ21">
        <v>3</v>
      </c>
      <c r="BA21">
        <v>6</v>
      </c>
      <c r="BB21">
        <v>10</v>
      </c>
      <c r="BC21">
        <v>6</v>
      </c>
      <c r="BD21">
        <v>0</v>
      </c>
      <c r="BE21">
        <v>30</v>
      </c>
      <c r="BF21">
        <v>73</v>
      </c>
      <c r="BG21">
        <v>102</v>
      </c>
      <c r="BH21">
        <v>0</v>
      </c>
      <c r="BI21">
        <v>0</v>
      </c>
      <c r="BJ21">
        <v>0</v>
      </c>
      <c r="BK21">
        <v>102</v>
      </c>
      <c r="BL21">
        <v>0</v>
      </c>
      <c r="BM21">
        <v>12</v>
      </c>
      <c r="BN21">
        <v>48</v>
      </c>
      <c r="BO21">
        <v>34</v>
      </c>
      <c r="BP21">
        <v>9</v>
      </c>
      <c r="BQ21">
        <v>15</v>
      </c>
      <c r="BR21">
        <v>29</v>
      </c>
      <c r="BS21">
        <v>29</v>
      </c>
      <c r="BT21">
        <v>20</v>
      </c>
      <c r="BU21">
        <v>12</v>
      </c>
      <c r="BV21">
        <v>6</v>
      </c>
      <c r="BW21">
        <v>9</v>
      </c>
      <c r="BX21">
        <v>69</v>
      </c>
      <c r="BY21">
        <v>70</v>
      </c>
      <c r="BZ21">
        <v>61</v>
      </c>
    </row>
    <row r="22" spans="1:78" x14ac:dyDescent="0.25">
      <c r="B22" s="7">
        <v>0.05</v>
      </c>
      <c r="C22" s="7">
        <v>0.04</v>
      </c>
      <c r="D22" s="7">
        <v>0.1</v>
      </c>
      <c r="E22" s="7">
        <v>0.08</v>
      </c>
      <c r="F22" s="7">
        <v>0.03</v>
      </c>
      <c r="G22" s="7">
        <v>0.04</v>
      </c>
      <c r="H22" s="7">
        <v>7.0000000000000007E-2</v>
      </c>
      <c r="I22" s="7">
        <v>0.04</v>
      </c>
      <c r="J22" s="7">
        <v>0.04</v>
      </c>
      <c r="K22" s="7">
        <v>0.06</v>
      </c>
      <c r="L22" s="7">
        <v>7.0000000000000007E-2</v>
      </c>
      <c r="M22" s="7">
        <v>7.0000000000000007E-2</v>
      </c>
      <c r="N22" s="7">
        <v>0.04</v>
      </c>
      <c r="O22" s="7">
        <v>0.04</v>
      </c>
      <c r="P22" s="7">
        <v>7.0000000000000007E-2</v>
      </c>
      <c r="Q22" s="7">
        <v>0.06</v>
      </c>
      <c r="R22" s="7">
        <v>0.04</v>
      </c>
      <c r="S22" s="7">
        <v>0.05</v>
      </c>
      <c r="T22" s="7">
        <v>0.05</v>
      </c>
      <c r="U22" s="7">
        <v>0.05</v>
      </c>
      <c r="V22" s="7">
        <v>0.04</v>
      </c>
      <c r="W22" s="7">
        <v>0.06</v>
      </c>
      <c r="X22" s="7">
        <v>0.1</v>
      </c>
      <c r="Y22" t="s">
        <v>108</v>
      </c>
      <c r="Z22" s="7">
        <v>0.05</v>
      </c>
      <c r="AA22" s="7">
        <v>0.05</v>
      </c>
      <c r="AB22" s="7">
        <v>0.05</v>
      </c>
      <c r="AC22" s="7">
        <v>0.03</v>
      </c>
      <c r="AD22" s="7">
        <v>0.05</v>
      </c>
      <c r="AE22" s="7">
        <v>7.0000000000000007E-2</v>
      </c>
      <c r="AF22" s="7">
        <v>0.05</v>
      </c>
      <c r="AG22" s="7">
        <v>0.04</v>
      </c>
      <c r="AH22" t="s">
        <v>108</v>
      </c>
      <c r="AI22" s="7">
        <v>0.04</v>
      </c>
      <c r="AJ22" s="7">
        <v>0.09</v>
      </c>
      <c r="AK22" s="7">
        <v>7.0000000000000007E-2</v>
      </c>
      <c r="AL22" s="7">
        <v>0.04</v>
      </c>
      <c r="AM22" s="7">
        <v>0.05</v>
      </c>
      <c r="AN22" s="7">
        <v>0.17</v>
      </c>
      <c r="AO22" s="7">
        <v>0.09</v>
      </c>
      <c r="AP22" s="7">
        <v>0.02</v>
      </c>
      <c r="AQ22" s="7">
        <v>0.04</v>
      </c>
      <c r="AR22" s="7">
        <v>0.05</v>
      </c>
      <c r="AS22" s="7">
        <v>0.04</v>
      </c>
      <c r="AT22" s="7">
        <v>0.05</v>
      </c>
      <c r="AU22" s="7">
        <v>0.08</v>
      </c>
      <c r="AV22" s="7">
        <v>0.03</v>
      </c>
      <c r="AW22" s="7">
        <v>0.14000000000000001</v>
      </c>
      <c r="AX22" s="7">
        <v>0.09</v>
      </c>
      <c r="AY22" s="7">
        <v>0.04</v>
      </c>
      <c r="AZ22" s="7">
        <v>0.03</v>
      </c>
      <c r="BA22" s="7">
        <v>0.06</v>
      </c>
      <c r="BB22" s="7">
        <v>0.06</v>
      </c>
      <c r="BC22" s="7">
        <v>0.05</v>
      </c>
      <c r="BD22" t="s">
        <v>108</v>
      </c>
      <c r="BE22" s="7">
        <v>0.05</v>
      </c>
      <c r="BF22" s="7">
        <v>0.05</v>
      </c>
      <c r="BG22" s="7">
        <v>0.05</v>
      </c>
      <c r="BH22" t="s">
        <v>108</v>
      </c>
      <c r="BI22" t="s">
        <v>108</v>
      </c>
      <c r="BJ22" t="s">
        <v>108</v>
      </c>
      <c r="BK22" s="7">
        <v>0.21</v>
      </c>
      <c r="BL22" t="s">
        <v>108</v>
      </c>
      <c r="BM22" s="7">
        <v>0.02</v>
      </c>
      <c r="BN22" s="7">
        <v>0.06</v>
      </c>
      <c r="BO22" s="7">
        <v>0.05</v>
      </c>
      <c r="BP22" s="7">
        <v>7.0000000000000007E-2</v>
      </c>
      <c r="BQ22" s="7">
        <v>0.03</v>
      </c>
      <c r="BR22" s="7">
        <v>0.03</v>
      </c>
      <c r="BS22" s="7">
        <v>0.04</v>
      </c>
      <c r="BT22" s="7">
        <v>0.06</v>
      </c>
      <c r="BU22" s="7">
        <v>0.03</v>
      </c>
      <c r="BV22" s="7">
        <v>0.04</v>
      </c>
      <c r="BW22" s="7">
        <v>0.02</v>
      </c>
      <c r="BX22" s="7">
        <v>0.05</v>
      </c>
      <c r="BY22" s="7">
        <v>0.05</v>
      </c>
      <c r="BZ22" s="7">
        <v>0.05</v>
      </c>
    </row>
    <row r="23" spans="1:78" x14ac:dyDescent="0.25">
      <c r="A23" t="s">
        <v>293</v>
      </c>
      <c r="B23">
        <v>101</v>
      </c>
      <c r="C23">
        <v>92</v>
      </c>
      <c r="D23">
        <v>8</v>
      </c>
      <c r="E23">
        <v>2</v>
      </c>
      <c r="F23">
        <v>9</v>
      </c>
      <c r="G23">
        <v>53</v>
      </c>
      <c r="H23">
        <v>39</v>
      </c>
      <c r="I23">
        <v>22</v>
      </c>
      <c r="J23">
        <v>34</v>
      </c>
      <c r="K23">
        <v>21</v>
      </c>
      <c r="L23">
        <v>25</v>
      </c>
      <c r="M23">
        <v>34</v>
      </c>
      <c r="N23">
        <v>59</v>
      </c>
      <c r="O23">
        <v>7</v>
      </c>
      <c r="P23">
        <v>1</v>
      </c>
      <c r="Q23">
        <v>16</v>
      </c>
      <c r="R23">
        <v>85</v>
      </c>
      <c r="S23">
        <v>65</v>
      </c>
      <c r="T23">
        <v>20</v>
      </c>
      <c r="U23">
        <v>16</v>
      </c>
      <c r="V23">
        <v>71</v>
      </c>
      <c r="W23">
        <v>17</v>
      </c>
      <c r="X23">
        <v>13</v>
      </c>
      <c r="Y23">
        <v>0</v>
      </c>
      <c r="Z23">
        <v>101</v>
      </c>
      <c r="AA23">
        <v>101</v>
      </c>
      <c r="AB23">
        <v>101</v>
      </c>
      <c r="AC23">
        <v>11</v>
      </c>
      <c r="AD23">
        <v>83</v>
      </c>
      <c r="AE23">
        <v>8</v>
      </c>
      <c r="AF23">
        <v>62</v>
      </c>
      <c r="AG23">
        <v>37</v>
      </c>
      <c r="AH23">
        <v>0</v>
      </c>
      <c r="AI23">
        <v>77</v>
      </c>
      <c r="AJ23">
        <v>6</v>
      </c>
      <c r="AK23">
        <v>15</v>
      </c>
      <c r="AL23">
        <v>39</v>
      </c>
      <c r="AM23">
        <v>50</v>
      </c>
      <c r="AN23">
        <v>0</v>
      </c>
      <c r="AO23">
        <v>12</v>
      </c>
      <c r="AP23">
        <v>13</v>
      </c>
      <c r="AQ23">
        <v>14</v>
      </c>
      <c r="AR23">
        <v>7</v>
      </c>
      <c r="AS23">
        <v>4</v>
      </c>
      <c r="AT23">
        <v>12</v>
      </c>
      <c r="AU23">
        <v>8</v>
      </c>
      <c r="AV23">
        <v>9</v>
      </c>
      <c r="AW23">
        <v>0</v>
      </c>
      <c r="AX23">
        <v>8</v>
      </c>
      <c r="AY23">
        <v>7</v>
      </c>
      <c r="AZ23">
        <v>8</v>
      </c>
      <c r="BA23">
        <v>2</v>
      </c>
      <c r="BB23">
        <v>7</v>
      </c>
      <c r="BC23">
        <v>2</v>
      </c>
      <c r="BD23">
        <v>0</v>
      </c>
      <c r="BE23">
        <v>21</v>
      </c>
      <c r="BF23">
        <v>80</v>
      </c>
      <c r="BG23">
        <v>101</v>
      </c>
      <c r="BH23">
        <v>0</v>
      </c>
      <c r="BI23">
        <v>0</v>
      </c>
      <c r="BJ23">
        <v>0</v>
      </c>
      <c r="BK23">
        <v>101</v>
      </c>
      <c r="BL23">
        <v>0</v>
      </c>
      <c r="BM23">
        <v>10</v>
      </c>
      <c r="BN23">
        <v>43</v>
      </c>
      <c r="BO23">
        <v>36</v>
      </c>
      <c r="BP23">
        <v>12</v>
      </c>
      <c r="BQ23">
        <v>17</v>
      </c>
      <c r="BR23">
        <v>18</v>
      </c>
      <c r="BS23">
        <v>20</v>
      </c>
      <c r="BT23">
        <v>16</v>
      </c>
      <c r="BU23">
        <v>5</v>
      </c>
      <c r="BV23">
        <v>10</v>
      </c>
      <c r="BW23">
        <v>12</v>
      </c>
      <c r="BX23">
        <v>76</v>
      </c>
      <c r="BY23">
        <v>71</v>
      </c>
      <c r="BZ23">
        <v>64</v>
      </c>
    </row>
    <row r="24" spans="1:78" x14ac:dyDescent="0.25">
      <c r="B24" s="7">
        <v>0.05</v>
      </c>
      <c r="C24" s="7">
        <v>0.05</v>
      </c>
      <c r="D24" s="7">
        <v>0.05</v>
      </c>
      <c r="E24" s="7">
        <v>0.02</v>
      </c>
      <c r="F24" s="7">
        <v>0.03</v>
      </c>
      <c r="G24" s="7">
        <v>0.04</v>
      </c>
      <c r="H24" s="7">
        <v>7.0000000000000007E-2</v>
      </c>
      <c r="I24" s="7">
        <v>0.03</v>
      </c>
      <c r="J24" s="7">
        <v>0.05</v>
      </c>
      <c r="K24" s="7">
        <v>0.05</v>
      </c>
      <c r="L24" s="7">
        <v>0.06</v>
      </c>
      <c r="M24" s="7">
        <v>0.08</v>
      </c>
      <c r="N24" s="7">
        <v>0.04</v>
      </c>
      <c r="O24" s="7">
        <v>0.04</v>
      </c>
      <c r="P24" s="7">
        <v>0.02</v>
      </c>
      <c r="Q24" s="7">
        <v>0.05</v>
      </c>
      <c r="R24" s="7">
        <v>0.05</v>
      </c>
      <c r="S24" s="7">
        <v>0.04</v>
      </c>
      <c r="T24" s="7">
        <v>0.06</v>
      </c>
      <c r="U24" s="7">
        <v>7.0000000000000007E-2</v>
      </c>
      <c r="V24" s="7">
        <v>0.04</v>
      </c>
      <c r="W24" s="7">
        <v>0.09</v>
      </c>
      <c r="X24" s="7">
        <v>7.0000000000000007E-2</v>
      </c>
      <c r="Y24" t="s">
        <v>108</v>
      </c>
      <c r="Z24" s="7">
        <v>0.05</v>
      </c>
      <c r="AA24" s="7">
        <v>0.05</v>
      </c>
      <c r="AB24" s="7">
        <v>0.05</v>
      </c>
      <c r="AC24" s="7">
        <v>0.05</v>
      </c>
      <c r="AD24" s="7">
        <v>0.05</v>
      </c>
      <c r="AE24" s="7">
        <v>7.0000000000000007E-2</v>
      </c>
      <c r="AF24" s="7">
        <v>0.04</v>
      </c>
      <c r="AG24" s="7">
        <v>0.06</v>
      </c>
      <c r="AH24" t="s">
        <v>108</v>
      </c>
      <c r="AI24" s="7">
        <v>0.04</v>
      </c>
      <c r="AJ24" s="7">
        <v>0.06</v>
      </c>
      <c r="AK24" s="7">
        <v>0.06</v>
      </c>
      <c r="AL24" s="7">
        <v>0.04</v>
      </c>
      <c r="AM24" s="7">
        <v>0.06</v>
      </c>
      <c r="AN24" t="s">
        <v>108</v>
      </c>
      <c r="AO24" s="7">
        <v>0.06</v>
      </c>
      <c r="AP24" s="7">
        <v>0.08</v>
      </c>
      <c r="AQ24" s="7">
        <v>0.06</v>
      </c>
      <c r="AR24" s="7">
        <v>7.0000000000000007E-2</v>
      </c>
      <c r="AS24" s="7">
        <v>0.04</v>
      </c>
      <c r="AT24" s="7">
        <v>0.05</v>
      </c>
      <c r="AU24" s="7">
        <v>0.05</v>
      </c>
      <c r="AV24" s="7">
        <v>0.05</v>
      </c>
      <c r="AW24" t="s">
        <v>108</v>
      </c>
      <c r="AX24" s="7">
        <v>0.06</v>
      </c>
      <c r="AY24" s="7">
        <v>0.03</v>
      </c>
      <c r="AZ24" s="7">
        <v>0.06</v>
      </c>
      <c r="BA24" s="7">
        <v>0.02</v>
      </c>
      <c r="BB24" s="7">
        <v>0.04</v>
      </c>
      <c r="BC24" s="7">
        <v>0.01</v>
      </c>
      <c r="BD24" t="s">
        <v>108</v>
      </c>
      <c r="BE24" s="7">
        <v>0.03</v>
      </c>
      <c r="BF24" s="7">
        <v>0.05</v>
      </c>
      <c r="BG24" s="7">
        <v>0.05</v>
      </c>
      <c r="BH24" t="s">
        <v>108</v>
      </c>
      <c r="BI24" t="s">
        <v>108</v>
      </c>
      <c r="BJ24" t="s">
        <v>108</v>
      </c>
      <c r="BK24" s="7">
        <v>0.21</v>
      </c>
      <c r="BL24" t="s">
        <v>108</v>
      </c>
      <c r="BM24" s="7">
        <v>0.02</v>
      </c>
      <c r="BN24" s="7">
        <v>0.05</v>
      </c>
      <c r="BO24" s="7">
        <v>0.06</v>
      </c>
      <c r="BP24" s="7">
        <v>0.09</v>
      </c>
      <c r="BQ24" s="7">
        <v>0.03</v>
      </c>
      <c r="BR24" s="7">
        <v>0.02</v>
      </c>
      <c r="BS24" s="7">
        <v>0.02</v>
      </c>
      <c r="BT24" s="7">
        <v>0.05</v>
      </c>
      <c r="BU24" s="7">
        <v>0.01</v>
      </c>
      <c r="BV24" s="7">
        <v>0.06</v>
      </c>
      <c r="BW24" s="7">
        <v>0.03</v>
      </c>
      <c r="BX24" s="7">
        <v>0.05</v>
      </c>
      <c r="BY24" s="7">
        <v>0.05</v>
      </c>
      <c r="BZ24" s="7">
        <v>0.05</v>
      </c>
    </row>
    <row r="25" spans="1:78" x14ac:dyDescent="0.25">
      <c r="A25" t="s">
        <v>294</v>
      </c>
      <c r="B25">
        <v>32</v>
      </c>
      <c r="C25">
        <v>27</v>
      </c>
      <c r="D25">
        <v>2</v>
      </c>
      <c r="E25">
        <v>3</v>
      </c>
      <c r="F25">
        <v>3</v>
      </c>
      <c r="G25">
        <v>16</v>
      </c>
      <c r="H25">
        <v>13</v>
      </c>
      <c r="I25">
        <v>9</v>
      </c>
      <c r="J25">
        <v>7</v>
      </c>
      <c r="K25">
        <v>5</v>
      </c>
      <c r="L25">
        <v>11</v>
      </c>
      <c r="M25">
        <v>10</v>
      </c>
      <c r="N25">
        <v>18</v>
      </c>
      <c r="O25">
        <v>2</v>
      </c>
      <c r="P25">
        <v>1</v>
      </c>
      <c r="Q25">
        <v>8</v>
      </c>
      <c r="R25">
        <v>23</v>
      </c>
      <c r="S25">
        <v>23</v>
      </c>
      <c r="T25">
        <v>2</v>
      </c>
      <c r="U25">
        <v>5</v>
      </c>
      <c r="V25">
        <v>21</v>
      </c>
      <c r="W25">
        <v>2</v>
      </c>
      <c r="X25">
        <v>9</v>
      </c>
      <c r="Y25">
        <v>0</v>
      </c>
      <c r="Z25">
        <v>32</v>
      </c>
      <c r="AA25">
        <v>32</v>
      </c>
      <c r="AB25">
        <v>32</v>
      </c>
      <c r="AC25">
        <v>4</v>
      </c>
      <c r="AD25">
        <v>26</v>
      </c>
      <c r="AE25">
        <v>1</v>
      </c>
      <c r="AF25">
        <v>14</v>
      </c>
      <c r="AG25">
        <v>17</v>
      </c>
      <c r="AH25">
        <v>0</v>
      </c>
      <c r="AI25">
        <v>28</v>
      </c>
      <c r="AJ25">
        <v>1</v>
      </c>
      <c r="AK25">
        <v>2</v>
      </c>
      <c r="AL25">
        <v>11</v>
      </c>
      <c r="AM25">
        <v>15</v>
      </c>
      <c r="AN25">
        <v>2</v>
      </c>
      <c r="AO25">
        <v>5</v>
      </c>
      <c r="AP25">
        <v>2</v>
      </c>
      <c r="AQ25">
        <v>5</v>
      </c>
      <c r="AR25">
        <v>0</v>
      </c>
      <c r="AS25">
        <v>4</v>
      </c>
      <c r="AT25">
        <v>4</v>
      </c>
      <c r="AU25">
        <v>3</v>
      </c>
      <c r="AV25">
        <v>1</v>
      </c>
      <c r="AW25">
        <v>0</v>
      </c>
      <c r="AX25">
        <v>2</v>
      </c>
      <c r="AY25">
        <v>3</v>
      </c>
      <c r="AZ25">
        <v>1</v>
      </c>
      <c r="BA25">
        <v>2</v>
      </c>
      <c r="BB25">
        <v>3</v>
      </c>
      <c r="BC25">
        <v>1</v>
      </c>
      <c r="BD25">
        <v>0</v>
      </c>
      <c r="BE25">
        <v>15</v>
      </c>
      <c r="BF25">
        <v>17</v>
      </c>
      <c r="BG25">
        <v>32</v>
      </c>
      <c r="BH25">
        <v>0</v>
      </c>
      <c r="BI25">
        <v>0</v>
      </c>
      <c r="BJ25">
        <v>0</v>
      </c>
      <c r="BK25">
        <v>0</v>
      </c>
      <c r="BL25">
        <v>32</v>
      </c>
      <c r="BM25">
        <v>7</v>
      </c>
      <c r="BN25">
        <v>13</v>
      </c>
      <c r="BO25">
        <v>10</v>
      </c>
      <c r="BP25">
        <v>1</v>
      </c>
      <c r="BQ25">
        <v>5</v>
      </c>
      <c r="BR25">
        <v>10</v>
      </c>
      <c r="BS25">
        <v>9</v>
      </c>
      <c r="BT25">
        <v>9</v>
      </c>
      <c r="BU25">
        <v>7</v>
      </c>
      <c r="BV25">
        <v>2</v>
      </c>
      <c r="BW25">
        <v>2</v>
      </c>
      <c r="BX25">
        <v>25</v>
      </c>
      <c r="BY25">
        <v>22</v>
      </c>
      <c r="BZ25">
        <v>28</v>
      </c>
    </row>
    <row r="26" spans="1:78" x14ac:dyDescent="0.25">
      <c r="B26" s="7">
        <v>0.01</v>
      </c>
      <c r="C26" s="7">
        <v>0.01</v>
      </c>
      <c r="D26" s="7">
        <v>0.01</v>
      </c>
      <c r="E26" s="7">
        <v>0.03</v>
      </c>
      <c r="F26" s="7">
        <v>0.01</v>
      </c>
      <c r="G26" s="7">
        <v>0.01</v>
      </c>
      <c r="H26" s="7">
        <v>0.02</v>
      </c>
      <c r="I26" s="7">
        <v>0.01</v>
      </c>
      <c r="J26" s="7">
        <v>0.01</v>
      </c>
      <c r="K26" s="7">
        <v>0.01</v>
      </c>
      <c r="L26" s="7">
        <v>0.03</v>
      </c>
      <c r="M26" s="7">
        <v>0.02</v>
      </c>
      <c r="N26" s="7">
        <v>0.01</v>
      </c>
      <c r="O26" s="7">
        <v>0.01</v>
      </c>
      <c r="P26" s="7">
        <v>0.02</v>
      </c>
      <c r="Q26" s="7">
        <v>0.03</v>
      </c>
      <c r="R26" s="7">
        <v>0.01</v>
      </c>
      <c r="S26" s="7">
        <v>0.02</v>
      </c>
      <c r="T26" s="7">
        <v>0.01</v>
      </c>
      <c r="U26" s="7">
        <v>0.02</v>
      </c>
      <c r="V26" s="7">
        <v>0.01</v>
      </c>
      <c r="W26" s="7">
        <v>0.01</v>
      </c>
      <c r="X26" s="7">
        <v>0.05</v>
      </c>
      <c r="Y26" t="s">
        <v>108</v>
      </c>
      <c r="Z26" s="7">
        <v>0.01</v>
      </c>
      <c r="AA26" s="7">
        <v>0.01</v>
      </c>
      <c r="AB26" s="7">
        <v>0.01</v>
      </c>
      <c r="AC26" s="7">
        <v>0.02</v>
      </c>
      <c r="AD26" s="7">
        <v>0.01</v>
      </c>
      <c r="AE26" s="7">
        <v>0.01</v>
      </c>
      <c r="AF26" s="7">
        <v>0.01</v>
      </c>
      <c r="AG26" s="7">
        <v>0.03</v>
      </c>
      <c r="AH26" t="s">
        <v>108</v>
      </c>
      <c r="AI26" s="7">
        <v>0.02</v>
      </c>
      <c r="AJ26" s="7">
        <v>0.01</v>
      </c>
      <c r="AK26" s="7">
        <v>0.01</v>
      </c>
      <c r="AL26" s="7">
        <v>0.01</v>
      </c>
      <c r="AM26" s="7">
        <v>0.02</v>
      </c>
      <c r="AN26" s="7">
        <v>0.22</v>
      </c>
      <c r="AO26" s="7">
        <v>0.02</v>
      </c>
      <c r="AP26" s="7">
        <v>0.01</v>
      </c>
      <c r="AQ26" s="7">
        <v>0.02</v>
      </c>
      <c r="AR26" t="s">
        <v>108</v>
      </c>
      <c r="AS26" s="7">
        <v>0.04</v>
      </c>
      <c r="AT26" s="7">
        <v>0.02</v>
      </c>
      <c r="AU26" s="7">
        <v>0.02</v>
      </c>
      <c r="AV26" s="7">
        <v>0.01</v>
      </c>
      <c r="AW26" t="s">
        <v>108</v>
      </c>
      <c r="AX26" s="7">
        <v>0.01</v>
      </c>
      <c r="AY26" s="7">
        <v>0.01</v>
      </c>
      <c r="AZ26" s="7">
        <v>0.01</v>
      </c>
      <c r="BA26" s="7">
        <v>0.02</v>
      </c>
      <c r="BB26" s="7">
        <v>0.02</v>
      </c>
      <c r="BC26" s="7">
        <v>0.01</v>
      </c>
      <c r="BD26" t="s">
        <v>108</v>
      </c>
      <c r="BE26" s="7">
        <v>0.02</v>
      </c>
      <c r="BF26" s="7">
        <v>0.01</v>
      </c>
      <c r="BG26" s="7">
        <v>0.01</v>
      </c>
      <c r="BH26" t="s">
        <v>108</v>
      </c>
      <c r="BI26" t="s">
        <v>108</v>
      </c>
      <c r="BJ26" t="s">
        <v>108</v>
      </c>
      <c r="BK26" t="s">
        <v>108</v>
      </c>
      <c r="BL26" s="7">
        <v>0.28999999999999998</v>
      </c>
      <c r="BM26" s="7">
        <v>0.01</v>
      </c>
      <c r="BN26" s="7">
        <v>0.02</v>
      </c>
      <c r="BO26" s="7">
        <v>0.02</v>
      </c>
      <c r="BP26">
        <v>0</v>
      </c>
      <c r="BQ26" s="7">
        <v>0.01</v>
      </c>
      <c r="BR26" s="7">
        <v>0.01</v>
      </c>
      <c r="BS26" s="7">
        <v>0.01</v>
      </c>
      <c r="BT26" s="7">
        <v>0.03</v>
      </c>
      <c r="BU26" s="7">
        <v>0.02</v>
      </c>
      <c r="BV26" s="7">
        <v>0.02</v>
      </c>
      <c r="BW26" s="7">
        <v>0.01</v>
      </c>
      <c r="BX26" s="7">
        <v>0.02</v>
      </c>
      <c r="BY26" s="7">
        <v>0.02</v>
      </c>
      <c r="BZ26" s="7">
        <v>0.02</v>
      </c>
    </row>
    <row r="27" spans="1:78" x14ac:dyDescent="0.25">
      <c r="A27" t="s">
        <v>295</v>
      </c>
      <c r="B27">
        <v>27</v>
      </c>
      <c r="C27">
        <v>23</v>
      </c>
      <c r="D27">
        <v>2</v>
      </c>
      <c r="E27">
        <v>2</v>
      </c>
      <c r="F27">
        <v>10</v>
      </c>
      <c r="G27">
        <v>14</v>
      </c>
      <c r="H27">
        <v>2</v>
      </c>
      <c r="I27">
        <v>8</v>
      </c>
      <c r="J27">
        <v>7</v>
      </c>
      <c r="K27">
        <v>6</v>
      </c>
      <c r="L27">
        <v>6</v>
      </c>
      <c r="M27">
        <v>9</v>
      </c>
      <c r="N27">
        <v>16</v>
      </c>
      <c r="O27">
        <v>2</v>
      </c>
      <c r="P27">
        <v>0</v>
      </c>
      <c r="Q27">
        <v>1</v>
      </c>
      <c r="R27">
        <v>26</v>
      </c>
      <c r="S27">
        <v>12</v>
      </c>
      <c r="T27">
        <v>13</v>
      </c>
      <c r="U27">
        <v>2</v>
      </c>
      <c r="V27">
        <v>22</v>
      </c>
      <c r="W27">
        <v>2</v>
      </c>
      <c r="X27">
        <v>1</v>
      </c>
      <c r="Y27">
        <v>0</v>
      </c>
      <c r="Z27">
        <v>27</v>
      </c>
      <c r="AA27">
        <v>27</v>
      </c>
      <c r="AB27">
        <v>27</v>
      </c>
      <c r="AC27">
        <v>3</v>
      </c>
      <c r="AD27">
        <v>23</v>
      </c>
      <c r="AE27">
        <v>1</v>
      </c>
      <c r="AF27">
        <v>26</v>
      </c>
      <c r="AG27">
        <v>0</v>
      </c>
      <c r="AH27">
        <v>0</v>
      </c>
      <c r="AI27">
        <v>18</v>
      </c>
      <c r="AJ27">
        <v>3</v>
      </c>
      <c r="AK27">
        <v>5</v>
      </c>
      <c r="AL27">
        <v>11</v>
      </c>
      <c r="AM27">
        <v>13</v>
      </c>
      <c r="AN27">
        <v>0</v>
      </c>
      <c r="AO27">
        <v>2</v>
      </c>
      <c r="AP27">
        <v>3</v>
      </c>
      <c r="AQ27">
        <v>1</v>
      </c>
      <c r="AR27">
        <v>2</v>
      </c>
      <c r="AS27">
        <v>1</v>
      </c>
      <c r="AT27">
        <v>3</v>
      </c>
      <c r="AU27">
        <v>0</v>
      </c>
      <c r="AV27">
        <v>1</v>
      </c>
      <c r="AW27">
        <v>0</v>
      </c>
      <c r="AX27">
        <v>2</v>
      </c>
      <c r="AY27">
        <v>4</v>
      </c>
      <c r="AZ27">
        <v>3</v>
      </c>
      <c r="BA27">
        <v>2</v>
      </c>
      <c r="BB27">
        <v>5</v>
      </c>
      <c r="BC27">
        <v>1</v>
      </c>
      <c r="BD27">
        <v>0</v>
      </c>
      <c r="BE27">
        <v>10</v>
      </c>
      <c r="BF27">
        <v>17</v>
      </c>
      <c r="BG27">
        <v>27</v>
      </c>
      <c r="BH27">
        <v>0</v>
      </c>
      <c r="BI27">
        <v>0</v>
      </c>
      <c r="BJ27">
        <v>0</v>
      </c>
      <c r="BK27">
        <v>0</v>
      </c>
      <c r="BL27">
        <v>27</v>
      </c>
      <c r="BM27">
        <v>2</v>
      </c>
      <c r="BN27">
        <v>16</v>
      </c>
      <c r="BO27">
        <v>6</v>
      </c>
      <c r="BP27">
        <v>2</v>
      </c>
      <c r="BQ27">
        <v>8</v>
      </c>
      <c r="BR27">
        <v>7</v>
      </c>
      <c r="BS27">
        <v>8</v>
      </c>
      <c r="BT27">
        <v>8</v>
      </c>
      <c r="BU27">
        <v>4</v>
      </c>
      <c r="BV27">
        <v>4</v>
      </c>
      <c r="BW27">
        <v>6</v>
      </c>
      <c r="BX27">
        <v>16</v>
      </c>
      <c r="BY27">
        <v>16</v>
      </c>
      <c r="BZ27">
        <v>15</v>
      </c>
    </row>
    <row r="28" spans="1:78" x14ac:dyDescent="0.25">
      <c r="B28" s="7">
        <v>0.01</v>
      </c>
      <c r="C28" s="7">
        <v>0.01</v>
      </c>
      <c r="D28" s="7">
        <v>0.01</v>
      </c>
      <c r="E28" s="7">
        <v>0.02</v>
      </c>
      <c r="F28" s="7">
        <v>0.03</v>
      </c>
      <c r="G28" s="7">
        <v>0.01</v>
      </c>
      <c r="H28">
        <v>0</v>
      </c>
      <c r="I28" s="7">
        <v>0.01</v>
      </c>
      <c r="J28" s="7">
        <v>0.01</v>
      </c>
      <c r="K28" s="7">
        <v>0.01</v>
      </c>
      <c r="L28" s="7">
        <v>0.02</v>
      </c>
      <c r="M28" s="7">
        <v>0.02</v>
      </c>
      <c r="N28" s="7">
        <v>0.01</v>
      </c>
      <c r="O28" s="7">
        <v>0.01</v>
      </c>
      <c r="P28" t="s">
        <v>108</v>
      </c>
      <c r="Q28">
        <v>0</v>
      </c>
      <c r="R28" s="7">
        <v>0.01</v>
      </c>
      <c r="S28" s="7">
        <v>0.01</v>
      </c>
      <c r="T28" s="7">
        <v>0.04</v>
      </c>
      <c r="U28" s="7">
        <v>0.01</v>
      </c>
      <c r="V28" s="7">
        <v>0.01</v>
      </c>
      <c r="W28" s="7">
        <v>0.01</v>
      </c>
      <c r="X28" s="7">
        <v>0.01</v>
      </c>
      <c r="Y28" t="s">
        <v>108</v>
      </c>
      <c r="Z28" s="7">
        <v>0.01</v>
      </c>
      <c r="AA28" s="7">
        <v>0.01</v>
      </c>
      <c r="AB28" s="7">
        <v>0.01</v>
      </c>
      <c r="AC28" s="7">
        <v>0.01</v>
      </c>
      <c r="AD28" s="7">
        <v>0.01</v>
      </c>
      <c r="AE28" s="7">
        <v>0.01</v>
      </c>
      <c r="AF28" s="7">
        <v>0.02</v>
      </c>
      <c r="AG28" t="s">
        <v>108</v>
      </c>
      <c r="AH28" t="s">
        <v>108</v>
      </c>
      <c r="AI28" s="7">
        <v>0.01</v>
      </c>
      <c r="AJ28" s="7">
        <v>0.03</v>
      </c>
      <c r="AK28" s="7">
        <v>0.02</v>
      </c>
      <c r="AL28" s="7">
        <v>0.01</v>
      </c>
      <c r="AM28" s="7">
        <v>0.02</v>
      </c>
      <c r="AN28" t="s">
        <v>108</v>
      </c>
      <c r="AO28" s="7">
        <v>0.01</v>
      </c>
      <c r="AP28" s="7">
        <v>0.01</v>
      </c>
      <c r="AQ28">
        <v>0</v>
      </c>
      <c r="AR28" s="7">
        <v>0.02</v>
      </c>
      <c r="AS28" s="7">
        <v>0.01</v>
      </c>
      <c r="AT28" s="7">
        <v>0.01</v>
      </c>
      <c r="AU28" t="s">
        <v>108</v>
      </c>
      <c r="AV28" s="7">
        <v>0.01</v>
      </c>
      <c r="AW28" t="s">
        <v>108</v>
      </c>
      <c r="AX28" s="7">
        <v>0.01</v>
      </c>
      <c r="AY28" s="7">
        <v>0.02</v>
      </c>
      <c r="AZ28" s="7">
        <v>0.02</v>
      </c>
      <c r="BA28" s="7">
        <v>0.02</v>
      </c>
      <c r="BB28" s="7">
        <v>0.03</v>
      </c>
      <c r="BC28" s="7">
        <v>0.01</v>
      </c>
      <c r="BD28" t="s">
        <v>108</v>
      </c>
      <c r="BE28" s="7">
        <v>0.02</v>
      </c>
      <c r="BF28" s="7">
        <v>0.01</v>
      </c>
      <c r="BG28" s="7">
        <v>0.01</v>
      </c>
      <c r="BH28" t="s">
        <v>108</v>
      </c>
      <c r="BI28" t="s">
        <v>108</v>
      </c>
      <c r="BJ28" t="s">
        <v>108</v>
      </c>
      <c r="BK28" t="s">
        <v>108</v>
      </c>
      <c r="BL28" s="7">
        <v>0.24</v>
      </c>
      <c r="BM28">
        <v>0</v>
      </c>
      <c r="BN28" s="7">
        <v>0.02</v>
      </c>
      <c r="BO28" s="7">
        <v>0.01</v>
      </c>
      <c r="BP28" s="7">
        <v>0.02</v>
      </c>
      <c r="BQ28" s="7">
        <v>0.01</v>
      </c>
      <c r="BR28" s="7">
        <v>0.01</v>
      </c>
      <c r="BS28" s="7">
        <v>0.01</v>
      </c>
      <c r="BT28" s="7">
        <v>0.02</v>
      </c>
      <c r="BU28" s="7">
        <v>0.01</v>
      </c>
      <c r="BV28" s="7">
        <v>0.02</v>
      </c>
      <c r="BW28" s="7">
        <v>0.01</v>
      </c>
      <c r="BX28" s="7">
        <v>0.01</v>
      </c>
      <c r="BY28" s="7">
        <v>0.01</v>
      </c>
      <c r="BZ28" s="7">
        <v>0.01</v>
      </c>
    </row>
    <row r="29" spans="1:78" x14ac:dyDescent="0.25">
      <c r="A29" t="s">
        <v>296</v>
      </c>
      <c r="B29">
        <v>25</v>
      </c>
      <c r="C29">
        <v>24</v>
      </c>
      <c r="D29">
        <v>0</v>
      </c>
      <c r="E29">
        <v>1</v>
      </c>
      <c r="F29">
        <v>4</v>
      </c>
      <c r="G29">
        <v>9</v>
      </c>
      <c r="H29">
        <v>12</v>
      </c>
      <c r="I29">
        <v>7</v>
      </c>
      <c r="J29">
        <v>8</v>
      </c>
      <c r="K29">
        <v>6</v>
      </c>
      <c r="L29">
        <v>4</v>
      </c>
      <c r="M29">
        <v>4</v>
      </c>
      <c r="N29">
        <v>17</v>
      </c>
      <c r="O29">
        <v>4</v>
      </c>
      <c r="P29">
        <v>0</v>
      </c>
      <c r="Q29">
        <v>4</v>
      </c>
      <c r="R29">
        <v>21</v>
      </c>
      <c r="S29">
        <v>21</v>
      </c>
      <c r="T29">
        <v>1</v>
      </c>
      <c r="U29">
        <v>3</v>
      </c>
      <c r="V29">
        <v>20</v>
      </c>
      <c r="W29">
        <v>2</v>
      </c>
      <c r="X29">
        <v>2</v>
      </c>
      <c r="Y29">
        <v>0</v>
      </c>
      <c r="Z29">
        <v>25</v>
      </c>
      <c r="AA29">
        <v>25</v>
      </c>
      <c r="AB29">
        <v>25</v>
      </c>
      <c r="AC29">
        <v>2</v>
      </c>
      <c r="AD29">
        <v>23</v>
      </c>
      <c r="AE29">
        <v>0</v>
      </c>
      <c r="AF29">
        <v>17</v>
      </c>
      <c r="AG29">
        <v>7</v>
      </c>
      <c r="AH29">
        <v>0</v>
      </c>
      <c r="AI29">
        <v>23</v>
      </c>
      <c r="AJ29">
        <v>1</v>
      </c>
      <c r="AK29">
        <v>2</v>
      </c>
      <c r="AL29">
        <v>19</v>
      </c>
      <c r="AM29">
        <v>4</v>
      </c>
      <c r="AN29">
        <v>0</v>
      </c>
      <c r="AO29">
        <v>2</v>
      </c>
      <c r="AP29">
        <v>5</v>
      </c>
      <c r="AQ29">
        <v>2</v>
      </c>
      <c r="AR29">
        <v>1</v>
      </c>
      <c r="AS29">
        <v>0</v>
      </c>
      <c r="AT29">
        <v>4</v>
      </c>
      <c r="AU29">
        <v>1</v>
      </c>
      <c r="AV29">
        <v>1</v>
      </c>
      <c r="AW29">
        <v>0</v>
      </c>
      <c r="AX29">
        <v>0</v>
      </c>
      <c r="AY29">
        <v>5</v>
      </c>
      <c r="AZ29">
        <v>0</v>
      </c>
      <c r="BA29">
        <v>2</v>
      </c>
      <c r="BB29">
        <v>3</v>
      </c>
      <c r="BC29">
        <v>1</v>
      </c>
      <c r="BD29">
        <v>0</v>
      </c>
      <c r="BE29">
        <v>13</v>
      </c>
      <c r="BF29">
        <v>12</v>
      </c>
      <c r="BG29">
        <v>25</v>
      </c>
      <c r="BH29">
        <v>0</v>
      </c>
      <c r="BI29">
        <v>0</v>
      </c>
      <c r="BJ29">
        <v>0</v>
      </c>
      <c r="BK29">
        <v>0</v>
      </c>
      <c r="BL29">
        <v>25</v>
      </c>
      <c r="BM29">
        <v>11</v>
      </c>
      <c r="BN29">
        <v>8</v>
      </c>
      <c r="BO29">
        <v>5</v>
      </c>
      <c r="BP29">
        <v>0</v>
      </c>
      <c r="BQ29">
        <v>7</v>
      </c>
      <c r="BR29">
        <v>11</v>
      </c>
      <c r="BS29">
        <v>11</v>
      </c>
      <c r="BT29">
        <v>8</v>
      </c>
      <c r="BU29">
        <v>7</v>
      </c>
      <c r="BV29">
        <v>3</v>
      </c>
      <c r="BW29">
        <v>5</v>
      </c>
      <c r="BX29">
        <v>16</v>
      </c>
      <c r="BY29">
        <v>17</v>
      </c>
      <c r="BZ29">
        <v>14</v>
      </c>
    </row>
    <row r="30" spans="1:78" x14ac:dyDescent="0.25">
      <c r="B30" s="7">
        <v>0.01</v>
      </c>
      <c r="C30" s="7">
        <v>0.01</v>
      </c>
      <c r="D30" t="s">
        <v>108</v>
      </c>
      <c r="E30" s="7">
        <v>0.01</v>
      </c>
      <c r="F30" s="7">
        <v>0.01</v>
      </c>
      <c r="G30" s="7">
        <v>0.01</v>
      </c>
      <c r="H30" s="7">
        <v>0.02</v>
      </c>
      <c r="I30" s="7">
        <v>0.01</v>
      </c>
      <c r="J30" s="7">
        <v>0.01</v>
      </c>
      <c r="K30" s="7">
        <v>0.01</v>
      </c>
      <c r="L30" s="7">
        <v>0.01</v>
      </c>
      <c r="M30" s="7">
        <v>0.01</v>
      </c>
      <c r="N30" s="7">
        <v>0.01</v>
      </c>
      <c r="O30" s="7">
        <v>0.02</v>
      </c>
      <c r="P30" t="s">
        <v>108</v>
      </c>
      <c r="Q30" s="7">
        <v>0.01</v>
      </c>
      <c r="R30" s="7">
        <v>0.01</v>
      </c>
      <c r="S30" s="7">
        <v>0.01</v>
      </c>
      <c r="T30">
        <v>0</v>
      </c>
      <c r="U30" s="7">
        <v>0.01</v>
      </c>
      <c r="V30" s="7">
        <v>0.01</v>
      </c>
      <c r="W30" s="7">
        <v>0.01</v>
      </c>
      <c r="X30" s="7">
        <v>0.01</v>
      </c>
      <c r="Y30" t="s">
        <v>108</v>
      </c>
      <c r="Z30" s="7">
        <v>0.01</v>
      </c>
      <c r="AA30" s="7">
        <v>0.01</v>
      </c>
      <c r="AB30" s="7">
        <v>0.01</v>
      </c>
      <c r="AC30" s="7">
        <v>0.01</v>
      </c>
      <c r="AD30" s="7">
        <v>0.01</v>
      </c>
      <c r="AE30" t="s">
        <v>108</v>
      </c>
      <c r="AF30" s="7">
        <v>0.01</v>
      </c>
      <c r="AG30" s="7">
        <v>0.01</v>
      </c>
      <c r="AH30" t="s">
        <v>108</v>
      </c>
      <c r="AI30" s="7">
        <v>0.01</v>
      </c>
      <c r="AJ30" s="7">
        <v>0.01</v>
      </c>
      <c r="AK30" s="7">
        <v>0.01</v>
      </c>
      <c r="AL30" s="7">
        <v>0.02</v>
      </c>
      <c r="AM30">
        <v>0</v>
      </c>
      <c r="AN30" t="s">
        <v>108</v>
      </c>
      <c r="AO30" s="7">
        <v>0.01</v>
      </c>
      <c r="AP30" s="7">
        <v>0.03</v>
      </c>
      <c r="AQ30" s="7">
        <v>0.01</v>
      </c>
      <c r="AR30" s="7">
        <v>0.01</v>
      </c>
      <c r="AS30" t="s">
        <v>108</v>
      </c>
      <c r="AT30" s="7">
        <v>0.02</v>
      </c>
      <c r="AU30" s="7">
        <v>0.01</v>
      </c>
      <c r="AV30" s="7">
        <v>0.01</v>
      </c>
      <c r="AW30" t="s">
        <v>108</v>
      </c>
      <c r="AX30" t="s">
        <v>108</v>
      </c>
      <c r="AY30" s="7">
        <v>0.02</v>
      </c>
      <c r="AZ30" t="s">
        <v>108</v>
      </c>
      <c r="BA30" s="7">
        <v>0.02</v>
      </c>
      <c r="BB30" s="7">
        <v>0.02</v>
      </c>
      <c r="BC30" s="7">
        <v>0.01</v>
      </c>
      <c r="BD30" t="s">
        <v>108</v>
      </c>
      <c r="BE30" s="7">
        <v>0.02</v>
      </c>
      <c r="BF30" s="7">
        <v>0.01</v>
      </c>
      <c r="BG30" s="7">
        <v>0.01</v>
      </c>
      <c r="BH30" t="s">
        <v>108</v>
      </c>
      <c r="BI30" t="s">
        <v>108</v>
      </c>
      <c r="BJ30" t="s">
        <v>108</v>
      </c>
      <c r="BK30" t="s">
        <v>108</v>
      </c>
      <c r="BL30" s="7">
        <v>0.23</v>
      </c>
      <c r="BM30" s="7">
        <v>0.02</v>
      </c>
      <c r="BN30" s="7">
        <v>0.01</v>
      </c>
      <c r="BO30" s="7">
        <v>0.01</v>
      </c>
      <c r="BP30">
        <v>0</v>
      </c>
      <c r="BQ30" s="7">
        <v>0.01</v>
      </c>
      <c r="BR30" s="7">
        <v>0.01</v>
      </c>
      <c r="BS30" s="7">
        <v>0.01</v>
      </c>
      <c r="BT30" s="7">
        <v>0.03</v>
      </c>
      <c r="BU30" s="7">
        <v>0.02</v>
      </c>
      <c r="BV30" s="7">
        <v>0.02</v>
      </c>
      <c r="BW30" s="7">
        <v>0.01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297</v>
      </c>
      <c r="B31">
        <v>7</v>
      </c>
      <c r="C31">
        <v>7</v>
      </c>
      <c r="D31">
        <v>0</v>
      </c>
      <c r="E31">
        <v>0</v>
      </c>
      <c r="F31">
        <v>0</v>
      </c>
      <c r="G31">
        <v>3</v>
      </c>
      <c r="H31">
        <v>4</v>
      </c>
      <c r="I31">
        <v>2</v>
      </c>
      <c r="J31">
        <v>2</v>
      </c>
      <c r="K31">
        <v>1</v>
      </c>
      <c r="L31">
        <v>1</v>
      </c>
      <c r="M31">
        <v>3</v>
      </c>
      <c r="N31">
        <v>4</v>
      </c>
      <c r="O31">
        <v>0</v>
      </c>
      <c r="P31">
        <v>0</v>
      </c>
      <c r="Q31">
        <v>3</v>
      </c>
      <c r="R31">
        <v>4</v>
      </c>
      <c r="S31">
        <v>5</v>
      </c>
      <c r="T31">
        <v>1</v>
      </c>
      <c r="U31">
        <v>1</v>
      </c>
      <c r="V31">
        <v>5</v>
      </c>
      <c r="W31">
        <v>0</v>
      </c>
      <c r="X31">
        <v>2</v>
      </c>
      <c r="Y31">
        <v>0</v>
      </c>
      <c r="Z31">
        <v>7</v>
      </c>
      <c r="AA31">
        <v>7</v>
      </c>
      <c r="AB31">
        <v>7</v>
      </c>
      <c r="AC31">
        <v>2</v>
      </c>
      <c r="AD31">
        <v>5</v>
      </c>
      <c r="AE31">
        <v>0</v>
      </c>
      <c r="AF31">
        <v>5</v>
      </c>
      <c r="AG31">
        <v>2</v>
      </c>
      <c r="AH31">
        <v>0</v>
      </c>
      <c r="AI31">
        <v>5</v>
      </c>
      <c r="AJ31">
        <v>1</v>
      </c>
      <c r="AK31">
        <v>1</v>
      </c>
      <c r="AL31">
        <v>4</v>
      </c>
      <c r="AM31">
        <v>3</v>
      </c>
      <c r="AN31">
        <v>0</v>
      </c>
      <c r="AO31">
        <v>0</v>
      </c>
      <c r="AP31">
        <v>0</v>
      </c>
      <c r="AQ31">
        <v>1</v>
      </c>
      <c r="AR31">
        <v>0</v>
      </c>
      <c r="AS31">
        <v>0</v>
      </c>
      <c r="AT31">
        <v>0</v>
      </c>
      <c r="AU31">
        <v>0</v>
      </c>
      <c r="AV31">
        <v>2</v>
      </c>
      <c r="AW31">
        <v>0</v>
      </c>
      <c r="AX31">
        <v>0</v>
      </c>
      <c r="AY31">
        <v>2</v>
      </c>
      <c r="AZ31">
        <v>1</v>
      </c>
      <c r="BA31">
        <v>0</v>
      </c>
      <c r="BB31">
        <v>1</v>
      </c>
      <c r="BC31">
        <v>0</v>
      </c>
      <c r="BD31">
        <v>0</v>
      </c>
      <c r="BE31">
        <v>0</v>
      </c>
      <c r="BF31">
        <v>7</v>
      </c>
      <c r="BG31">
        <v>7</v>
      </c>
      <c r="BH31">
        <v>0</v>
      </c>
      <c r="BI31">
        <v>0</v>
      </c>
      <c r="BJ31">
        <v>0</v>
      </c>
      <c r="BK31">
        <v>0</v>
      </c>
      <c r="BL31">
        <v>7</v>
      </c>
      <c r="BM31">
        <v>2</v>
      </c>
      <c r="BN31">
        <v>1</v>
      </c>
      <c r="BO31">
        <v>4</v>
      </c>
      <c r="BP31">
        <v>0</v>
      </c>
      <c r="BQ31">
        <v>2</v>
      </c>
      <c r="BR31">
        <v>2</v>
      </c>
      <c r="BS31">
        <v>2</v>
      </c>
      <c r="BT31">
        <v>0</v>
      </c>
      <c r="BU31">
        <v>0</v>
      </c>
      <c r="BV31">
        <v>1</v>
      </c>
      <c r="BW31">
        <v>2</v>
      </c>
      <c r="BX31">
        <v>3</v>
      </c>
      <c r="BY31">
        <v>4</v>
      </c>
      <c r="BZ31">
        <v>3</v>
      </c>
    </row>
    <row r="32" spans="1:78" x14ac:dyDescent="0.25">
      <c r="B32">
        <v>0</v>
      </c>
      <c r="C32">
        <v>0</v>
      </c>
      <c r="D32" t="s">
        <v>106</v>
      </c>
      <c r="E32" t="s">
        <v>106</v>
      </c>
      <c r="F32" t="s">
        <v>106</v>
      </c>
      <c r="G32">
        <v>0</v>
      </c>
      <c r="H32" s="7">
        <v>0.01</v>
      </c>
      <c r="I32">
        <v>0</v>
      </c>
      <c r="J32">
        <v>0</v>
      </c>
      <c r="K32">
        <v>0</v>
      </c>
      <c r="L32">
        <v>0</v>
      </c>
      <c r="M32" s="7">
        <v>0.01</v>
      </c>
      <c r="N32">
        <v>0</v>
      </c>
      <c r="O32" t="s">
        <v>106</v>
      </c>
      <c r="P32" t="s">
        <v>106</v>
      </c>
      <c r="Q32" s="7">
        <v>0.01</v>
      </c>
      <c r="R32">
        <v>0</v>
      </c>
      <c r="S32">
        <v>0</v>
      </c>
      <c r="T32">
        <v>0</v>
      </c>
      <c r="U32" s="7">
        <v>0.01</v>
      </c>
      <c r="V32">
        <v>0</v>
      </c>
      <c r="W32" t="s">
        <v>106</v>
      </c>
      <c r="X32" s="7">
        <v>0.01</v>
      </c>
      <c r="Y32" t="s">
        <v>106</v>
      </c>
      <c r="Z32">
        <v>0</v>
      </c>
      <c r="AA32">
        <v>0</v>
      </c>
      <c r="AB32">
        <v>0</v>
      </c>
      <c r="AC32" s="7">
        <v>0.01</v>
      </c>
      <c r="AD32">
        <v>0</v>
      </c>
      <c r="AE32" t="s">
        <v>106</v>
      </c>
      <c r="AF32">
        <v>0</v>
      </c>
      <c r="AG32">
        <v>0</v>
      </c>
      <c r="AH32" t="s">
        <v>106</v>
      </c>
      <c r="AI32">
        <v>0</v>
      </c>
      <c r="AJ32">
        <v>0</v>
      </c>
      <c r="AK32" s="7">
        <v>0.01</v>
      </c>
      <c r="AL32">
        <v>0</v>
      </c>
      <c r="AM32">
        <v>0</v>
      </c>
      <c r="AN32" t="s">
        <v>106</v>
      </c>
      <c r="AO32" t="s">
        <v>106</v>
      </c>
      <c r="AP32" t="s">
        <v>106</v>
      </c>
      <c r="AQ32">
        <v>0</v>
      </c>
      <c r="AR32" t="s">
        <v>106</v>
      </c>
      <c r="AS32" t="s">
        <v>106</v>
      </c>
      <c r="AT32" t="s">
        <v>106</v>
      </c>
      <c r="AU32" t="s">
        <v>106</v>
      </c>
      <c r="AV32" s="7">
        <v>0.01</v>
      </c>
      <c r="AW32" t="s">
        <v>106</v>
      </c>
      <c r="AX32" t="s">
        <v>106</v>
      </c>
      <c r="AY32" s="7">
        <v>0.01</v>
      </c>
      <c r="AZ32" s="7">
        <v>0.01</v>
      </c>
      <c r="BA32" t="s">
        <v>106</v>
      </c>
      <c r="BB32" s="7">
        <v>0.01</v>
      </c>
      <c r="BC32" t="s">
        <v>106</v>
      </c>
      <c r="BD32" t="s">
        <v>106</v>
      </c>
      <c r="BE32" t="s">
        <v>106</v>
      </c>
      <c r="BF32">
        <v>0</v>
      </c>
      <c r="BG32">
        <v>0</v>
      </c>
      <c r="BH32" t="s">
        <v>106</v>
      </c>
      <c r="BI32" t="s">
        <v>106</v>
      </c>
      <c r="BJ32" t="s">
        <v>106</v>
      </c>
      <c r="BK32" t="s">
        <v>106</v>
      </c>
      <c r="BL32" s="7">
        <v>0.06</v>
      </c>
      <c r="BM32">
        <v>0</v>
      </c>
      <c r="BN32">
        <v>0</v>
      </c>
      <c r="BO32" s="7">
        <v>0.01</v>
      </c>
      <c r="BP32">
        <v>0</v>
      </c>
      <c r="BQ32">
        <v>0</v>
      </c>
      <c r="BR32">
        <v>0</v>
      </c>
      <c r="BS32">
        <v>0</v>
      </c>
      <c r="BT32" t="s">
        <v>106</v>
      </c>
      <c r="BU32" t="s">
        <v>106</v>
      </c>
      <c r="BV32">
        <v>0</v>
      </c>
      <c r="BW32">
        <v>0</v>
      </c>
      <c r="BX32">
        <v>0</v>
      </c>
      <c r="BY32">
        <v>0</v>
      </c>
      <c r="BZ32">
        <v>0</v>
      </c>
    </row>
    <row r="33" spans="1:78" x14ac:dyDescent="0.25">
      <c r="A33" t="s">
        <v>298</v>
      </c>
      <c r="B33">
        <v>2</v>
      </c>
      <c r="C33">
        <v>2</v>
      </c>
      <c r="D33">
        <v>0</v>
      </c>
      <c r="E33">
        <v>0</v>
      </c>
      <c r="F33">
        <v>0</v>
      </c>
      <c r="G33">
        <v>1</v>
      </c>
      <c r="H33">
        <v>1</v>
      </c>
      <c r="I33">
        <v>1</v>
      </c>
      <c r="J33">
        <v>0</v>
      </c>
      <c r="K33">
        <v>0</v>
      </c>
      <c r="L33">
        <v>1</v>
      </c>
      <c r="M33">
        <v>1</v>
      </c>
      <c r="N33">
        <v>0</v>
      </c>
      <c r="O33">
        <v>1</v>
      </c>
      <c r="P33">
        <v>0</v>
      </c>
      <c r="Q33">
        <v>1</v>
      </c>
      <c r="R33">
        <v>1</v>
      </c>
      <c r="S33">
        <v>1</v>
      </c>
      <c r="T33">
        <v>0</v>
      </c>
      <c r="U33">
        <v>1</v>
      </c>
      <c r="V33">
        <v>2</v>
      </c>
      <c r="W33">
        <v>0</v>
      </c>
      <c r="X33">
        <v>0</v>
      </c>
      <c r="Y33">
        <v>0</v>
      </c>
      <c r="Z33">
        <v>2</v>
      </c>
      <c r="AA33">
        <v>2</v>
      </c>
      <c r="AB33">
        <v>2</v>
      </c>
      <c r="AC33">
        <v>0</v>
      </c>
      <c r="AD33">
        <v>2</v>
      </c>
      <c r="AE33">
        <v>0</v>
      </c>
      <c r="AF33">
        <v>1</v>
      </c>
      <c r="AG33">
        <v>1</v>
      </c>
      <c r="AH33">
        <v>0</v>
      </c>
      <c r="AI33">
        <v>2</v>
      </c>
      <c r="AJ33">
        <v>0</v>
      </c>
      <c r="AK33">
        <v>0</v>
      </c>
      <c r="AL33">
        <v>0</v>
      </c>
      <c r="AM33">
        <v>2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1</v>
      </c>
      <c r="BC33">
        <v>0</v>
      </c>
      <c r="BD33">
        <v>0</v>
      </c>
      <c r="BE33">
        <v>0</v>
      </c>
      <c r="BF33">
        <v>2</v>
      </c>
      <c r="BG33">
        <v>2</v>
      </c>
      <c r="BH33">
        <v>0</v>
      </c>
      <c r="BI33">
        <v>0</v>
      </c>
      <c r="BJ33">
        <v>0</v>
      </c>
      <c r="BK33">
        <v>0</v>
      </c>
      <c r="BL33">
        <v>2</v>
      </c>
      <c r="BM33">
        <v>1</v>
      </c>
      <c r="BN33">
        <v>1</v>
      </c>
      <c r="BO33">
        <v>0</v>
      </c>
      <c r="BP33">
        <v>0</v>
      </c>
      <c r="BQ33">
        <v>1</v>
      </c>
      <c r="BR33">
        <v>1</v>
      </c>
      <c r="BS33">
        <v>1</v>
      </c>
      <c r="BT33">
        <v>0</v>
      </c>
      <c r="BU33">
        <v>0</v>
      </c>
      <c r="BV33">
        <v>0</v>
      </c>
      <c r="BW33">
        <v>1</v>
      </c>
      <c r="BX33">
        <v>2</v>
      </c>
      <c r="BY33">
        <v>2</v>
      </c>
      <c r="BZ33">
        <v>1</v>
      </c>
    </row>
    <row r="34" spans="1:78" x14ac:dyDescent="0.25">
      <c r="B34">
        <v>0</v>
      </c>
      <c r="C34">
        <v>0</v>
      </c>
      <c r="D34" t="s">
        <v>106</v>
      </c>
      <c r="E34" t="s">
        <v>106</v>
      </c>
      <c r="F34" t="s">
        <v>106</v>
      </c>
      <c r="G34">
        <v>0</v>
      </c>
      <c r="H34">
        <v>0</v>
      </c>
      <c r="I34">
        <v>0</v>
      </c>
      <c r="J34" t="s">
        <v>106</v>
      </c>
      <c r="K34" t="s">
        <v>106</v>
      </c>
      <c r="L34">
        <v>0</v>
      </c>
      <c r="M34">
        <v>0</v>
      </c>
      <c r="N34" t="s">
        <v>106</v>
      </c>
      <c r="O34">
        <v>0</v>
      </c>
      <c r="P34" t="s">
        <v>106</v>
      </c>
      <c r="Q34">
        <v>0</v>
      </c>
      <c r="R34">
        <v>0</v>
      </c>
      <c r="S34">
        <v>0</v>
      </c>
      <c r="T34" t="s">
        <v>106</v>
      </c>
      <c r="U34">
        <v>0</v>
      </c>
      <c r="V34">
        <v>0</v>
      </c>
      <c r="W34" t="s">
        <v>106</v>
      </c>
      <c r="X34" t="s">
        <v>106</v>
      </c>
      <c r="Y34" t="s">
        <v>106</v>
      </c>
      <c r="Z34">
        <v>0</v>
      </c>
      <c r="AA34">
        <v>0</v>
      </c>
      <c r="AB34">
        <v>0</v>
      </c>
      <c r="AC34" t="s">
        <v>106</v>
      </c>
      <c r="AD34">
        <v>0</v>
      </c>
      <c r="AE34" t="s">
        <v>106</v>
      </c>
      <c r="AF34">
        <v>0</v>
      </c>
      <c r="AG34">
        <v>0</v>
      </c>
      <c r="AH34" t="s">
        <v>106</v>
      </c>
      <c r="AI34">
        <v>0</v>
      </c>
      <c r="AJ34" t="s">
        <v>106</v>
      </c>
      <c r="AK34" t="s">
        <v>106</v>
      </c>
      <c r="AL34" t="s">
        <v>106</v>
      </c>
      <c r="AM34">
        <v>0</v>
      </c>
      <c r="AN34" t="s">
        <v>106</v>
      </c>
      <c r="AO34" t="s">
        <v>106</v>
      </c>
      <c r="AP34" t="s">
        <v>106</v>
      </c>
      <c r="AQ34" t="s">
        <v>106</v>
      </c>
      <c r="AR34" t="s">
        <v>106</v>
      </c>
      <c r="AS34" s="7">
        <v>0.01</v>
      </c>
      <c r="AT34" t="s">
        <v>106</v>
      </c>
      <c r="AU34" t="s">
        <v>106</v>
      </c>
      <c r="AV34" t="s">
        <v>106</v>
      </c>
      <c r="AW34" t="s">
        <v>106</v>
      </c>
      <c r="AX34" t="s">
        <v>106</v>
      </c>
      <c r="AY34" t="s">
        <v>106</v>
      </c>
      <c r="AZ34" t="s">
        <v>106</v>
      </c>
      <c r="BA34" t="s">
        <v>106</v>
      </c>
      <c r="BB34">
        <v>0</v>
      </c>
      <c r="BC34" t="s">
        <v>106</v>
      </c>
      <c r="BD34" t="s">
        <v>106</v>
      </c>
      <c r="BE34" t="s">
        <v>106</v>
      </c>
      <c r="BF34">
        <v>0</v>
      </c>
      <c r="BG34">
        <v>0</v>
      </c>
      <c r="BH34" t="s">
        <v>106</v>
      </c>
      <c r="BI34" t="s">
        <v>106</v>
      </c>
      <c r="BJ34" t="s">
        <v>106</v>
      </c>
      <c r="BK34" t="s">
        <v>106</v>
      </c>
      <c r="BL34" s="7">
        <v>0.01</v>
      </c>
      <c r="BM34">
        <v>0</v>
      </c>
      <c r="BN34">
        <v>0</v>
      </c>
      <c r="BO34" t="s">
        <v>106</v>
      </c>
      <c r="BP34" t="s">
        <v>106</v>
      </c>
      <c r="BQ34">
        <v>0</v>
      </c>
      <c r="BR34">
        <v>0</v>
      </c>
      <c r="BS34">
        <v>0</v>
      </c>
      <c r="BT34" t="s">
        <v>106</v>
      </c>
      <c r="BU34" t="s">
        <v>106</v>
      </c>
      <c r="BV34" t="s">
        <v>106</v>
      </c>
      <c r="BW34">
        <v>0</v>
      </c>
      <c r="BX34">
        <v>0</v>
      </c>
      <c r="BY34">
        <v>0</v>
      </c>
      <c r="BZ34">
        <v>0</v>
      </c>
    </row>
    <row r="35" spans="1:78" x14ac:dyDescent="0.25">
      <c r="A35" t="s">
        <v>299</v>
      </c>
      <c r="B35">
        <v>1</v>
      </c>
      <c r="C35">
        <v>1</v>
      </c>
      <c r="D35">
        <v>0</v>
      </c>
      <c r="E35">
        <v>0</v>
      </c>
      <c r="F35">
        <v>0</v>
      </c>
      <c r="G35">
        <v>1</v>
      </c>
      <c r="H35">
        <v>0</v>
      </c>
      <c r="I35">
        <v>0</v>
      </c>
      <c r="J35">
        <v>0</v>
      </c>
      <c r="K35">
        <v>1</v>
      </c>
      <c r="L35">
        <v>0</v>
      </c>
      <c r="M35">
        <v>0</v>
      </c>
      <c r="N35">
        <v>1</v>
      </c>
      <c r="O35">
        <v>0</v>
      </c>
      <c r="P35">
        <v>0</v>
      </c>
      <c r="Q35">
        <v>0</v>
      </c>
      <c r="R35">
        <v>1</v>
      </c>
      <c r="S35">
        <v>1</v>
      </c>
      <c r="T35">
        <v>0</v>
      </c>
      <c r="U35">
        <v>0</v>
      </c>
      <c r="V35">
        <v>1</v>
      </c>
      <c r="W35">
        <v>0</v>
      </c>
      <c r="X35">
        <v>0</v>
      </c>
      <c r="Y35">
        <v>0</v>
      </c>
      <c r="Z35">
        <v>1</v>
      </c>
      <c r="AA35">
        <v>1</v>
      </c>
      <c r="AB35">
        <v>1</v>
      </c>
      <c r="AC35">
        <v>0</v>
      </c>
      <c r="AD35">
        <v>1</v>
      </c>
      <c r="AE35">
        <v>0</v>
      </c>
      <c r="AF35">
        <v>1</v>
      </c>
      <c r="AG35">
        <v>0</v>
      </c>
      <c r="AH35">
        <v>0</v>
      </c>
      <c r="AI35">
        <v>0</v>
      </c>
      <c r="AJ35">
        <v>0</v>
      </c>
      <c r="AK35">
        <v>1</v>
      </c>
      <c r="AL35">
        <v>0</v>
      </c>
      <c r="AM35">
        <v>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1</v>
      </c>
      <c r="BG35">
        <v>1</v>
      </c>
      <c r="BH35">
        <v>0</v>
      </c>
      <c r="BI35">
        <v>0</v>
      </c>
      <c r="BJ35">
        <v>0</v>
      </c>
      <c r="BK35">
        <v>0</v>
      </c>
      <c r="BL35">
        <v>1</v>
      </c>
      <c r="BM35">
        <v>0</v>
      </c>
      <c r="BN35">
        <v>0</v>
      </c>
      <c r="BO35">
        <v>1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1</v>
      </c>
      <c r="BY35">
        <v>1</v>
      </c>
      <c r="BZ35">
        <v>1</v>
      </c>
    </row>
    <row r="36" spans="1:78" x14ac:dyDescent="0.25">
      <c r="B36">
        <v>0</v>
      </c>
      <c r="C36">
        <v>0</v>
      </c>
      <c r="D36" t="s">
        <v>106</v>
      </c>
      <c r="E36" t="s">
        <v>106</v>
      </c>
      <c r="F36" t="s">
        <v>106</v>
      </c>
      <c r="G36">
        <v>0</v>
      </c>
      <c r="H36" t="s">
        <v>106</v>
      </c>
      <c r="I36" t="s">
        <v>106</v>
      </c>
      <c r="J36" t="s">
        <v>106</v>
      </c>
      <c r="K36">
        <v>0</v>
      </c>
      <c r="L36" t="s">
        <v>106</v>
      </c>
      <c r="M36" t="s">
        <v>106</v>
      </c>
      <c r="N36">
        <v>0</v>
      </c>
      <c r="O36" t="s">
        <v>106</v>
      </c>
      <c r="P36" t="s">
        <v>106</v>
      </c>
      <c r="Q36" t="s">
        <v>106</v>
      </c>
      <c r="R36">
        <v>0</v>
      </c>
      <c r="S36">
        <v>0</v>
      </c>
      <c r="T36" t="s">
        <v>106</v>
      </c>
      <c r="U36" t="s">
        <v>106</v>
      </c>
      <c r="V36">
        <v>0</v>
      </c>
      <c r="W36" t="s">
        <v>106</v>
      </c>
      <c r="X36" t="s">
        <v>106</v>
      </c>
      <c r="Y36" t="s">
        <v>106</v>
      </c>
      <c r="Z36">
        <v>0</v>
      </c>
      <c r="AA36">
        <v>0</v>
      </c>
      <c r="AB36">
        <v>0</v>
      </c>
      <c r="AC36" t="s">
        <v>106</v>
      </c>
      <c r="AD36">
        <v>0</v>
      </c>
      <c r="AE36" t="s">
        <v>106</v>
      </c>
      <c r="AF36">
        <v>0</v>
      </c>
      <c r="AG36" t="s">
        <v>106</v>
      </c>
      <c r="AH36" t="s">
        <v>106</v>
      </c>
      <c r="AI36" t="s">
        <v>106</v>
      </c>
      <c r="AJ36" t="s">
        <v>106</v>
      </c>
      <c r="AK36" s="7">
        <v>0.01</v>
      </c>
      <c r="AL36" t="s">
        <v>106</v>
      </c>
      <c r="AM36">
        <v>0</v>
      </c>
      <c r="AN36" t="s">
        <v>106</v>
      </c>
      <c r="AO36" t="s">
        <v>106</v>
      </c>
      <c r="AP36" t="s">
        <v>106</v>
      </c>
      <c r="AQ36" t="s">
        <v>106</v>
      </c>
      <c r="AR36" t="s">
        <v>106</v>
      </c>
      <c r="AS36" t="s">
        <v>106</v>
      </c>
      <c r="AT36" s="7">
        <v>0.01</v>
      </c>
      <c r="AU36" t="s">
        <v>106</v>
      </c>
      <c r="AV36" t="s">
        <v>106</v>
      </c>
      <c r="AW36" t="s">
        <v>106</v>
      </c>
      <c r="AX36" t="s">
        <v>106</v>
      </c>
      <c r="AY36" t="s">
        <v>106</v>
      </c>
      <c r="AZ36" t="s">
        <v>106</v>
      </c>
      <c r="BA36" t="s">
        <v>106</v>
      </c>
      <c r="BB36" t="s">
        <v>106</v>
      </c>
      <c r="BC36" t="s">
        <v>106</v>
      </c>
      <c r="BD36" t="s">
        <v>106</v>
      </c>
      <c r="BE36" t="s">
        <v>106</v>
      </c>
      <c r="BF36">
        <v>0</v>
      </c>
      <c r="BG36">
        <v>0</v>
      </c>
      <c r="BH36" t="s">
        <v>106</v>
      </c>
      <c r="BI36" t="s">
        <v>106</v>
      </c>
      <c r="BJ36" t="s">
        <v>106</v>
      </c>
      <c r="BK36" t="s">
        <v>106</v>
      </c>
      <c r="BL36" s="7">
        <v>0.01</v>
      </c>
      <c r="BM36" t="s">
        <v>106</v>
      </c>
      <c r="BN36" t="s">
        <v>106</v>
      </c>
      <c r="BO36">
        <v>0</v>
      </c>
      <c r="BP36" t="s">
        <v>106</v>
      </c>
      <c r="BQ36" t="s">
        <v>106</v>
      </c>
      <c r="BR36" t="s">
        <v>106</v>
      </c>
      <c r="BS36" t="s">
        <v>106</v>
      </c>
      <c r="BT36" t="s">
        <v>106</v>
      </c>
      <c r="BU36" t="s">
        <v>106</v>
      </c>
      <c r="BV36" t="s">
        <v>106</v>
      </c>
      <c r="BW36" t="s">
        <v>106</v>
      </c>
      <c r="BX36">
        <v>0</v>
      </c>
      <c r="BY36">
        <v>0</v>
      </c>
      <c r="BZ36">
        <v>0</v>
      </c>
    </row>
    <row r="37" spans="1:78" x14ac:dyDescent="0.25">
      <c r="A37" t="s">
        <v>300</v>
      </c>
      <c r="B37">
        <v>1</v>
      </c>
      <c r="C37">
        <v>1</v>
      </c>
      <c r="D37">
        <v>0</v>
      </c>
      <c r="E37">
        <v>0</v>
      </c>
      <c r="F37">
        <v>0</v>
      </c>
      <c r="G37">
        <v>1</v>
      </c>
      <c r="H37">
        <v>0</v>
      </c>
      <c r="I37">
        <v>0</v>
      </c>
      <c r="J37">
        <v>0</v>
      </c>
      <c r="K37">
        <v>0</v>
      </c>
      <c r="L37">
        <v>1</v>
      </c>
      <c r="M37">
        <v>0</v>
      </c>
      <c r="N37">
        <v>1</v>
      </c>
      <c r="O37">
        <v>0</v>
      </c>
      <c r="P37">
        <v>0</v>
      </c>
      <c r="Q37">
        <v>0</v>
      </c>
      <c r="R37">
        <v>1</v>
      </c>
      <c r="S37">
        <v>1</v>
      </c>
      <c r="T37">
        <v>0</v>
      </c>
      <c r="U37">
        <v>0</v>
      </c>
      <c r="V37">
        <v>1</v>
      </c>
      <c r="W37">
        <v>0</v>
      </c>
      <c r="X37">
        <v>0</v>
      </c>
      <c r="Y37">
        <v>0</v>
      </c>
      <c r="Z37">
        <v>1</v>
      </c>
      <c r="AA37">
        <v>1</v>
      </c>
      <c r="AB37">
        <v>1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0</v>
      </c>
      <c r="AI37">
        <v>1</v>
      </c>
      <c r="AJ37">
        <v>0</v>
      </c>
      <c r="AK37">
        <v>0</v>
      </c>
      <c r="AL37">
        <v>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1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1</v>
      </c>
      <c r="BG37">
        <v>1</v>
      </c>
      <c r="BH37">
        <v>0</v>
      </c>
      <c r="BI37">
        <v>0</v>
      </c>
      <c r="BJ37">
        <v>0</v>
      </c>
      <c r="BK37">
        <v>0</v>
      </c>
      <c r="BL37">
        <v>1</v>
      </c>
      <c r="BM37">
        <v>1</v>
      </c>
      <c r="BN37">
        <v>0</v>
      </c>
      <c r="BO37">
        <v>0</v>
      </c>
      <c r="BP37">
        <v>0</v>
      </c>
      <c r="BQ37">
        <v>0</v>
      </c>
      <c r="BR37">
        <v>1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1</v>
      </c>
      <c r="BY37">
        <v>1</v>
      </c>
      <c r="BZ37">
        <v>1</v>
      </c>
    </row>
    <row r="38" spans="1:78" x14ac:dyDescent="0.25">
      <c r="B38">
        <v>0</v>
      </c>
      <c r="C38">
        <v>0</v>
      </c>
      <c r="D38" t="s">
        <v>106</v>
      </c>
      <c r="E38" t="s">
        <v>106</v>
      </c>
      <c r="F38" t="s">
        <v>106</v>
      </c>
      <c r="G38">
        <v>0</v>
      </c>
      <c r="H38" t="s">
        <v>106</v>
      </c>
      <c r="I38" t="s">
        <v>106</v>
      </c>
      <c r="J38" t="s">
        <v>106</v>
      </c>
      <c r="K38" t="s">
        <v>106</v>
      </c>
      <c r="L38">
        <v>0</v>
      </c>
      <c r="M38" t="s">
        <v>106</v>
      </c>
      <c r="N38">
        <v>0</v>
      </c>
      <c r="O38" t="s">
        <v>106</v>
      </c>
      <c r="P38" t="s">
        <v>106</v>
      </c>
      <c r="Q38" t="s">
        <v>106</v>
      </c>
      <c r="R38">
        <v>0</v>
      </c>
      <c r="S38">
        <v>0</v>
      </c>
      <c r="T38" t="s">
        <v>106</v>
      </c>
      <c r="U38" t="s">
        <v>106</v>
      </c>
      <c r="V38">
        <v>0</v>
      </c>
      <c r="W38" t="s">
        <v>106</v>
      </c>
      <c r="X38" t="s">
        <v>106</v>
      </c>
      <c r="Y38" t="s">
        <v>106</v>
      </c>
      <c r="Z38">
        <v>0</v>
      </c>
      <c r="AA38">
        <v>0</v>
      </c>
      <c r="AB38">
        <v>0</v>
      </c>
      <c r="AC38" t="s">
        <v>106</v>
      </c>
      <c r="AD38">
        <v>0</v>
      </c>
      <c r="AE38" t="s">
        <v>106</v>
      </c>
      <c r="AF38" t="s">
        <v>106</v>
      </c>
      <c r="AG38">
        <v>0</v>
      </c>
      <c r="AH38" t="s">
        <v>106</v>
      </c>
      <c r="AI38">
        <v>0</v>
      </c>
      <c r="AJ38" t="s">
        <v>106</v>
      </c>
      <c r="AK38" t="s">
        <v>106</v>
      </c>
      <c r="AL38">
        <v>0</v>
      </c>
      <c r="AM38" t="s">
        <v>106</v>
      </c>
      <c r="AN38" t="s">
        <v>106</v>
      </c>
      <c r="AO38" t="s">
        <v>106</v>
      </c>
      <c r="AP38" t="s">
        <v>106</v>
      </c>
      <c r="AQ38" t="s">
        <v>106</v>
      </c>
      <c r="AR38" t="s">
        <v>106</v>
      </c>
      <c r="AS38" t="s">
        <v>106</v>
      </c>
      <c r="AT38" t="s">
        <v>106</v>
      </c>
      <c r="AU38" t="s">
        <v>106</v>
      </c>
      <c r="AV38" t="s">
        <v>106</v>
      </c>
      <c r="AW38" t="s">
        <v>106</v>
      </c>
      <c r="AX38" t="s">
        <v>106</v>
      </c>
      <c r="AY38" t="s">
        <v>106</v>
      </c>
      <c r="AZ38">
        <v>0</v>
      </c>
      <c r="BA38" t="s">
        <v>106</v>
      </c>
      <c r="BB38" t="s">
        <v>106</v>
      </c>
      <c r="BC38" t="s">
        <v>106</v>
      </c>
      <c r="BD38" t="s">
        <v>106</v>
      </c>
      <c r="BE38" t="s">
        <v>106</v>
      </c>
      <c r="BF38">
        <v>0</v>
      </c>
      <c r="BG38">
        <v>0</v>
      </c>
      <c r="BH38" t="s">
        <v>106</v>
      </c>
      <c r="BI38" t="s">
        <v>106</v>
      </c>
      <c r="BJ38" t="s">
        <v>106</v>
      </c>
      <c r="BK38" t="s">
        <v>106</v>
      </c>
      <c r="BL38" s="7">
        <v>0.01</v>
      </c>
      <c r="BM38">
        <v>0</v>
      </c>
      <c r="BN38" t="s">
        <v>106</v>
      </c>
      <c r="BO38" t="s">
        <v>106</v>
      </c>
      <c r="BP38" t="s">
        <v>106</v>
      </c>
      <c r="BQ38" t="s">
        <v>106</v>
      </c>
      <c r="BR38">
        <v>0</v>
      </c>
      <c r="BS38">
        <v>0</v>
      </c>
      <c r="BT38" t="s">
        <v>106</v>
      </c>
      <c r="BU38" t="s">
        <v>106</v>
      </c>
      <c r="BV38" t="s">
        <v>106</v>
      </c>
      <c r="BW38" t="s">
        <v>106</v>
      </c>
      <c r="BX38">
        <v>0</v>
      </c>
      <c r="BY38">
        <v>0</v>
      </c>
      <c r="BZ38">
        <v>0</v>
      </c>
    </row>
    <row r="39" spans="1:78" x14ac:dyDescent="0.25">
      <c r="A39" t="s">
        <v>301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</row>
    <row r="40" spans="1:78" x14ac:dyDescent="0.25">
      <c r="B40">
        <v>0</v>
      </c>
      <c r="C40" t="s">
        <v>106</v>
      </c>
      <c r="D40" t="s">
        <v>106</v>
      </c>
      <c r="E40">
        <v>0</v>
      </c>
      <c r="F40" t="s">
        <v>106</v>
      </c>
      <c r="G40">
        <v>0</v>
      </c>
      <c r="H40" t="s">
        <v>106</v>
      </c>
      <c r="I40" t="s">
        <v>106</v>
      </c>
      <c r="J40" t="s">
        <v>106</v>
      </c>
      <c r="K40" t="s">
        <v>106</v>
      </c>
      <c r="L40">
        <v>0</v>
      </c>
      <c r="M40" t="s">
        <v>106</v>
      </c>
      <c r="N40">
        <v>0</v>
      </c>
      <c r="O40" t="s">
        <v>106</v>
      </c>
      <c r="P40" t="s">
        <v>106</v>
      </c>
      <c r="Q40" t="s">
        <v>106</v>
      </c>
      <c r="R40">
        <v>0</v>
      </c>
      <c r="S40">
        <v>0</v>
      </c>
      <c r="T40" t="s">
        <v>106</v>
      </c>
      <c r="U40" t="s">
        <v>106</v>
      </c>
      <c r="V40">
        <v>0</v>
      </c>
      <c r="W40" t="s">
        <v>106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t="s">
        <v>106</v>
      </c>
      <c r="AF40">
        <v>0</v>
      </c>
      <c r="AG40" t="s">
        <v>106</v>
      </c>
      <c r="AH40" t="s">
        <v>106</v>
      </c>
      <c r="AI40">
        <v>0</v>
      </c>
      <c r="AJ40" t="s">
        <v>106</v>
      </c>
      <c r="AK40" t="s">
        <v>106</v>
      </c>
      <c r="AL40">
        <v>0</v>
      </c>
      <c r="AM40" t="s">
        <v>106</v>
      </c>
      <c r="AN40" t="s">
        <v>106</v>
      </c>
      <c r="AO40" t="s">
        <v>106</v>
      </c>
      <c r="AP40" t="s">
        <v>106</v>
      </c>
      <c r="AQ40" t="s">
        <v>106</v>
      </c>
      <c r="AR40" t="s">
        <v>106</v>
      </c>
      <c r="AS40" t="s">
        <v>106</v>
      </c>
      <c r="AT40" t="s">
        <v>106</v>
      </c>
      <c r="AU40" t="s">
        <v>106</v>
      </c>
      <c r="AV40" t="s">
        <v>106</v>
      </c>
      <c r="AW40" t="s">
        <v>106</v>
      </c>
      <c r="AX40" t="s">
        <v>106</v>
      </c>
      <c r="AY40" t="s">
        <v>106</v>
      </c>
      <c r="AZ40" t="s">
        <v>106</v>
      </c>
      <c r="BA40" s="7">
        <v>0.01</v>
      </c>
      <c r="BB40" t="s">
        <v>106</v>
      </c>
      <c r="BC40" t="s">
        <v>106</v>
      </c>
      <c r="BD40" t="s">
        <v>106</v>
      </c>
      <c r="BE40">
        <v>0</v>
      </c>
      <c r="BF40" t="s">
        <v>106</v>
      </c>
      <c r="BG40">
        <v>0</v>
      </c>
      <c r="BH40" t="s">
        <v>106</v>
      </c>
      <c r="BI40" t="s">
        <v>106</v>
      </c>
      <c r="BJ40" t="s">
        <v>106</v>
      </c>
      <c r="BK40" t="s">
        <v>106</v>
      </c>
      <c r="BL40">
        <v>0</v>
      </c>
      <c r="BM40" t="s">
        <v>106</v>
      </c>
      <c r="BN40">
        <v>0</v>
      </c>
      <c r="BO40" t="s">
        <v>106</v>
      </c>
      <c r="BP40" t="s">
        <v>106</v>
      </c>
      <c r="BQ40">
        <v>0</v>
      </c>
      <c r="BR40">
        <v>0</v>
      </c>
      <c r="BS40" t="s">
        <v>106</v>
      </c>
      <c r="BT40">
        <v>0</v>
      </c>
      <c r="BU40">
        <v>0</v>
      </c>
      <c r="BV40">
        <v>0</v>
      </c>
      <c r="BW40" t="s">
        <v>106</v>
      </c>
      <c r="BX40" t="s">
        <v>106</v>
      </c>
      <c r="BY40" t="s">
        <v>106</v>
      </c>
      <c r="BZ40" t="s">
        <v>106</v>
      </c>
    </row>
    <row r="41" spans="1:78" x14ac:dyDescent="0.25">
      <c r="A41" t="s">
        <v>87</v>
      </c>
      <c r="B41">
        <v>15</v>
      </c>
      <c r="C41">
        <v>12</v>
      </c>
      <c r="D41">
        <v>1</v>
      </c>
      <c r="E41">
        <v>1</v>
      </c>
      <c r="F41">
        <v>0</v>
      </c>
      <c r="G41">
        <v>9</v>
      </c>
      <c r="H41">
        <v>6</v>
      </c>
      <c r="I41">
        <v>10</v>
      </c>
      <c r="J41">
        <v>0</v>
      </c>
      <c r="K41">
        <v>3</v>
      </c>
      <c r="L41">
        <v>2</v>
      </c>
      <c r="M41">
        <v>2</v>
      </c>
      <c r="N41">
        <v>10</v>
      </c>
      <c r="O41">
        <v>3</v>
      </c>
      <c r="P41">
        <v>1</v>
      </c>
      <c r="Q41">
        <v>2</v>
      </c>
      <c r="R41">
        <v>13</v>
      </c>
      <c r="S41">
        <v>14</v>
      </c>
      <c r="T41">
        <v>1</v>
      </c>
      <c r="U41">
        <v>0</v>
      </c>
      <c r="V41">
        <v>13</v>
      </c>
      <c r="W41">
        <v>0</v>
      </c>
      <c r="X41">
        <v>2</v>
      </c>
      <c r="Y41">
        <v>0</v>
      </c>
      <c r="Z41">
        <v>15</v>
      </c>
      <c r="AA41">
        <v>15</v>
      </c>
      <c r="AB41">
        <v>15</v>
      </c>
      <c r="AC41">
        <v>1</v>
      </c>
      <c r="AD41">
        <v>14</v>
      </c>
      <c r="AE41">
        <v>0</v>
      </c>
      <c r="AF41">
        <v>7</v>
      </c>
      <c r="AG41">
        <v>7</v>
      </c>
      <c r="AH41">
        <v>0</v>
      </c>
      <c r="AI41">
        <v>13</v>
      </c>
      <c r="AJ41">
        <v>1</v>
      </c>
      <c r="AK41">
        <v>0</v>
      </c>
      <c r="AL41">
        <v>5</v>
      </c>
      <c r="AM41">
        <v>7</v>
      </c>
      <c r="AN41">
        <v>0</v>
      </c>
      <c r="AO41">
        <v>2</v>
      </c>
      <c r="AP41">
        <v>0</v>
      </c>
      <c r="AQ41">
        <v>1</v>
      </c>
      <c r="AR41">
        <v>0</v>
      </c>
      <c r="AS41">
        <v>3</v>
      </c>
      <c r="AT41">
        <v>2</v>
      </c>
      <c r="AU41">
        <v>3</v>
      </c>
      <c r="AV41">
        <v>1</v>
      </c>
      <c r="AW41">
        <v>0</v>
      </c>
      <c r="AX41">
        <v>1</v>
      </c>
      <c r="AY41">
        <v>1</v>
      </c>
      <c r="AZ41">
        <v>1</v>
      </c>
      <c r="BA41">
        <v>0</v>
      </c>
      <c r="BB41">
        <v>1</v>
      </c>
      <c r="BC41">
        <v>1</v>
      </c>
      <c r="BD41">
        <v>0</v>
      </c>
      <c r="BE41">
        <v>5</v>
      </c>
      <c r="BF41">
        <v>10</v>
      </c>
      <c r="BG41">
        <v>15</v>
      </c>
      <c r="BH41">
        <v>0</v>
      </c>
      <c r="BI41">
        <v>0</v>
      </c>
      <c r="BJ41">
        <v>0</v>
      </c>
      <c r="BK41">
        <v>0</v>
      </c>
      <c r="BL41">
        <v>15</v>
      </c>
      <c r="BM41">
        <v>4</v>
      </c>
      <c r="BN41">
        <v>7</v>
      </c>
      <c r="BO41">
        <v>3</v>
      </c>
      <c r="BP41">
        <v>0</v>
      </c>
      <c r="BQ41">
        <v>5</v>
      </c>
      <c r="BR41">
        <v>8</v>
      </c>
      <c r="BS41">
        <v>6</v>
      </c>
      <c r="BT41">
        <v>2</v>
      </c>
      <c r="BU41">
        <v>3</v>
      </c>
      <c r="BV41">
        <v>1</v>
      </c>
      <c r="BW41">
        <v>4</v>
      </c>
      <c r="BX41">
        <v>14</v>
      </c>
      <c r="BY41">
        <v>13</v>
      </c>
      <c r="BZ41">
        <v>13</v>
      </c>
    </row>
    <row r="42" spans="1:78" x14ac:dyDescent="0.25">
      <c r="B42" s="7">
        <v>0.01</v>
      </c>
      <c r="C42" s="7">
        <v>0.01</v>
      </c>
      <c r="D42" s="7">
        <v>0.01</v>
      </c>
      <c r="E42" s="7">
        <v>0.01</v>
      </c>
      <c r="F42" t="s">
        <v>108</v>
      </c>
      <c r="G42" s="7">
        <v>0.01</v>
      </c>
      <c r="H42" s="7">
        <v>0.01</v>
      </c>
      <c r="I42" s="7">
        <v>0.02</v>
      </c>
      <c r="J42" t="s">
        <v>108</v>
      </c>
      <c r="K42" s="7">
        <v>0.01</v>
      </c>
      <c r="L42">
        <v>0</v>
      </c>
      <c r="M42">
        <v>0</v>
      </c>
      <c r="N42" s="7">
        <v>0.01</v>
      </c>
      <c r="O42" s="7">
        <v>0.01</v>
      </c>
      <c r="P42" s="7">
        <v>0.01</v>
      </c>
      <c r="Q42" s="7">
        <v>0.01</v>
      </c>
      <c r="R42" s="7">
        <v>0.01</v>
      </c>
      <c r="S42" s="7">
        <v>0.01</v>
      </c>
      <c r="T42">
        <v>0</v>
      </c>
      <c r="U42" t="s">
        <v>108</v>
      </c>
      <c r="V42" s="7">
        <v>0.01</v>
      </c>
      <c r="W42" t="s">
        <v>108</v>
      </c>
      <c r="X42" s="7">
        <v>0.01</v>
      </c>
      <c r="Y42" t="s">
        <v>108</v>
      </c>
      <c r="Z42" s="7">
        <v>0.01</v>
      </c>
      <c r="AA42" s="7">
        <v>0.01</v>
      </c>
      <c r="AB42" s="7">
        <v>0.01</v>
      </c>
      <c r="AC42">
        <v>0</v>
      </c>
      <c r="AD42" s="7">
        <v>0.01</v>
      </c>
      <c r="AE42" t="s">
        <v>108</v>
      </c>
      <c r="AF42">
        <v>0</v>
      </c>
      <c r="AG42" s="7">
        <v>0.01</v>
      </c>
      <c r="AH42" t="s">
        <v>108</v>
      </c>
      <c r="AI42" s="7">
        <v>0.01</v>
      </c>
      <c r="AJ42">
        <v>0</v>
      </c>
      <c r="AK42" t="s">
        <v>108</v>
      </c>
      <c r="AL42">
        <v>0</v>
      </c>
      <c r="AM42" s="7">
        <v>0.01</v>
      </c>
      <c r="AN42" t="s">
        <v>108</v>
      </c>
      <c r="AO42" s="7">
        <v>0.01</v>
      </c>
      <c r="AP42" t="s">
        <v>108</v>
      </c>
      <c r="AQ42">
        <v>0</v>
      </c>
      <c r="AR42" t="s">
        <v>108</v>
      </c>
      <c r="AS42" s="7">
        <v>0.03</v>
      </c>
      <c r="AT42" s="7">
        <v>0.01</v>
      </c>
      <c r="AU42" s="7">
        <v>0.02</v>
      </c>
      <c r="AV42" s="7">
        <v>0.01</v>
      </c>
      <c r="AW42" t="s">
        <v>108</v>
      </c>
      <c r="AX42" s="7">
        <v>0.01</v>
      </c>
      <c r="AY42">
        <v>0</v>
      </c>
      <c r="AZ42" s="7">
        <v>0.01</v>
      </c>
      <c r="BA42" t="s">
        <v>108</v>
      </c>
      <c r="BB42" s="7">
        <v>0.01</v>
      </c>
      <c r="BC42">
        <v>0</v>
      </c>
      <c r="BD42" t="s">
        <v>108</v>
      </c>
      <c r="BE42" s="7">
        <v>0.01</v>
      </c>
      <c r="BF42" s="7">
        <v>0.01</v>
      </c>
      <c r="BG42" s="7">
        <v>0.01</v>
      </c>
      <c r="BH42" t="s">
        <v>108</v>
      </c>
      <c r="BI42" t="s">
        <v>108</v>
      </c>
      <c r="BJ42" t="s">
        <v>108</v>
      </c>
      <c r="BK42" t="s">
        <v>108</v>
      </c>
      <c r="BL42" s="7">
        <v>0.13</v>
      </c>
      <c r="BM42" s="7">
        <v>0.01</v>
      </c>
      <c r="BN42" s="7">
        <v>0.01</v>
      </c>
      <c r="BO42">
        <v>0</v>
      </c>
      <c r="BP42" t="s">
        <v>108</v>
      </c>
      <c r="BQ42" s="7">
        <v>0.01</v>
      </c>
      <c r="BR42" s="7">
        <v>0.01</v>
      </c>
      <c r="BS42" s="7">
        <v>0.01</v>
      </c>
      <c r="BT42" s="7">
        <v>0.01</v>
      </c>
      <c r="BU42" s="7">
        <v>0.01</v>
      </c>
      <c r="BV42" s="7">
        <v>0.01</v>
      </c>
      <c r="BW42" s="7">
        <v>0.01</v>
      </c>
      <c r="BX42" s="7">
        <v>0.01</v>
      </c>
      <c r="BY42" s="7">
        <v>0.01</v>
      </c>
      <c r="BZ42" s="7">
        <v>0.01</v>
      </c>
    </row>
    <row r="43" spans="1:78" x14ac:dyDescent="0.25">
      <c r="A43" t="s">
        <v>40</v>
      </c>
      <c r="B43">
        <v>3</v>
      </c>
      <c r="C43">
        <v>3</v>
      </c>
      <c r="D43">
        <v>0</v>
      </c>
      <c r="E43">
        <v>0</v>
      </c>
      <c r="F43">
        <v>0</v>
      </c>
      <c r="G43">
        <v>1</v>
      </c>
      <c r="H43">
        <v>3</v>
      </c>
      <c r="I43">
        <v>1</v>
      </c>
      <c r="J43">
        <v>1</v>
      </c>
      <c r="K43">
        <v>0</v>
      </c>
      <c r="L43">
        <v>1</v>
      </c>
      <c r="M43">
        <v>1</v>
      </c>
      <c r="N43">
        <v>2</v>
      </c>
      <c r="O43">
        <v>1</v>
      </c>
      <c r="P43">
        <v>0</v>
      </c>
      <c r="Q43">
        <v>0</v>
      </c>
      <c r="R43">
        <v>3</v>
      </c>
      <c r="S43">
        <v>3</v>
      </c>
      <c r="T43">
        <v>0</v>
      </c>
      <c r="U43">
        <v>1</v>
      </c>
      <c r="V43">
        <v>2</v>
      </c>
      <c r="W43">
        <v>1</v>
      </c>
      <c r="X43">
        <v>0</v>
      </c>
      <c r="Y43">
        <v>0</v>
      </c>
      <c r="Z43">
        <v>3</v>
      </c>
      <c r="AA43">
        <v>3</v>
      </c>
      <c r="AB43">
        <v>3</v>
      </c>
      <c r="AC43">
        <v>0</v>
      </c>
      <c r="AD43">
        <v>3</v>
      </c>
      <c r="AE43">
        <v>0</v>
      </c>
      <c r="AF43">
        <v>1</v>
      </c>
      <c r="AG43">
        <v>0</v>
      </c>
      <c r="AH43">
        <v>0</v>
      </c>
      <c r="AI43">
        <v>3</v>
      </c>
      <c r="AJ43">
        <v>0</v>
      </c>
      <c r="AK43">
        <v>0</v>
      </c>
      <c r="AL43">
        <v>3</v>
      </c>
      <c r="AM43">
        <v>1</v>
      </c>
      <c r="AN43">
        <v>0</v>
      </c>
      <c r="AO43">
        <v>0</v>
      </c>
      <c r="AP43">
        <v>0</v>
      </c>
      <c r="AQ43">
        <v>1</v>
      </c>
      <c r="AR43">
        <v>0</v>
      </c>
      <c r="AS43">
        <v>0</v>
      </c>
      <c r="AT43">
        <v>0</v>
      </c>
      <c r="AU43">
        <v>2</v>
      </c>
      <c r="AV43">
        <v>0</v>
      </c>
      <c r="AW43">
        <v>0</v>
      </c>
      <c r="AX43">
        <v>0</v>
      </c>
      <c r="AY43">
        <v>0</v>
      </c>
      <c r="AZ43">
        <v>1</v>
      </c>
      <c r="BA43">
        <v>0</v>
      </c>
      <c r="BB43">
        <v>0</v>
      </c>
      <c r="BC43">
        <v>0</v>
      </c>
      <c r="BD43">
        <v>0</v>
      </c>
      <c r="BE43">
        <v>1</v>
      </c>
      <c r="BF43">
        <v>3</v>
      </c>
      <c r="BG43">
        <v>3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1</v>
      </c>
      <c r="BN43">
        <v>1</v>
      </c>
      <c r="BO43">
        <v>1</v>
      </c>
      <c r="BP43">
        <v>0</v>
      </c>
      <c r="BQ43">
        <v>2</v>
      </c>
      <c r="BR43">
        <v>2</v>
      </c>
      <c r="BS43">
        <v>2</v>
      </c>
      <c r="BT43">
        <v>0</v>
      </c>
      <c r="BU43">
        <v>1</v>
      </c>
      <c r="BV43">
        <v>0</v>
      </c>
      <c r="BW43">
        <v>2</v>
      </c>
      <c r="BX43">
        <v>1</v>
      </c>
      <c r="BY43">
        <v>1</v>
      </c>
      <c r="BZ43">
        <v>1</v>
      </c>
    </row>
    <row r="44" spans="1:78" x14ac:dyDescent="0.25">
      <c r="B44">
        <v>0</v>
      </c>
      <c r="C44">
        <v>0</v>
      </c>
      <c r="D44" t="s">
        <v>106</v>
      </c>
      <c r="E44" t="s">
        <v>106</v>
      </c>
      <c r="F44" t="s">
        <v>106</v>
      </c>
      <c r="G44">
        <v>0</v>
      </c>
      <c r="H44">
        <v>0</v>
      </c>
      <c r="I44">
        <v>0</v>
      </c>
      <c r="J44">
        <v>0</v>
      </c>
      <c r="K44" t="s">
        <v>106</v>
      </c>
      <c r="L44">
        <v>0</v>
      </c>
      <c r="M44">
        <v>0</v>
      </c>
      <c r="N44">
        <v>0</v>
      </c>
      <c r="O44">
        <v>0</v>
      </c>
      <c r="P44" t="s">
        <v>106</v>
      </c>
      <c r="Q44" t="s">
        <v>106</v>
      </c>
      <c r="R44">
        <v>0</v>
      </c>
      <c r="S44">
        <v>0</v>
      </c>
      <c r="T44" t="s">
        <v>106</v>
      </c>
      <c r="U44">
        <v>0</v>
      </c>
      <c r="V44">
        <v>0</v>
      </c>
      <c r="W44" s="7">
        <v>0.01</v>
      </c>
      <c r="X44" t="s">
        <v>106</v>
      </c>
      <c r="Y44" t="s">
        <v>106</v>
      </c>
      <c r="Z44">
        <v>0</v>
      </c>
      <c r="AA44">
        <v>0</v>
      </c>
      <c r="AB44">
        <v>0</v>
      </c>
      <c r="AC44" t="s">
        <v>106</v>
      </c>
      <c r="AD44">
        <v>0</v>
      </c>
      <c r="AE44" t="s">
        <v>106</v>
      </c>
      <c r="AF44">
        <v>0</v>
      </c>
      <c r="AG44" t="s">
        <v>106</v>
      </c>
      <c r="AH44" t="s">
        <v>106</v>
      </c>
      <c r="AI44">
        <v>0</v>
      </c>
      <c r="AJ44" t="s">
        <v>106</v>
      </c>
      <c r="AK44" t="s">
        <v>106</v>
      </c>
      <c r="AL44">
        <v>0</v>
      </c>
      <c r="AM44">
        <v>0</v>
      </c>
      <c r="AN44" t="s">
        <v>106</v>
      </c>
      <c r="AO44" t="s">
        <v>106</v>
      </c>
      <c r="AP44" t="s">
        <v>106</v>
      </c>
      <c r="AQ44">
        <v>0</v>
      </c>
      <c r="AR44" t="s">
        <v>106</v>
      </c>
      <c r="AS44" t="s">
        <v>106</v>
      </c>
      <c r="AT44" t="s">
        <v>106</v>
      </c>
      <c r="AU44" s="7">
        <v>0.01</v>
      </c>
      <c r="AV44" t="s">
        <v>106</v>
      </c>
      <c r="AW44" t="s">
        <v>106</v>
      </c>
      <c r="AX44" t="s">
        <v>106</v>
      </c>
      <c r="AY44" t="s">
        <v>106</v>
      </c>
      <c r="AZ44" s="7">
        <v>0.01</v>
      </c>
      <c r="BA44" t="s">
        <v>106</v>
      </c>
      <c r="BB44" t="s">
        <v>106</v>
      </c>
      <c r="BC44" t="s">
        <v>106</v>
      </c>
      <c r="BD44" t="s">
        <v>106</v>
      </c>
      <c r="BE44">
        <v>0</v>
      </c>
      <c r="BF44">
        <v>0</v>
      </c>
      <c r="BG44">
        <v>0</v>
      </c>
      <c r="BH44" t="s">
        <v>106</v>
      </c>
      <c r="BI44" t="s">
        <v>106</v>
      </c>
      <c r="BJ44" t="s">
        <v>106</v>
      </c>
      <c r="BK44" t="s">
        <v>106</v>
      </c>
      <c r="BL44" t="s">
        <v>106</v>
      </c>
      <c r="BM44">
        <v>0</v>
      </c>
      <c r="BN44">
        <v>0</v>
      </c>
      <c r="BO44">
        <v>0</v>
      </c>
      <c r="BP44" t="s">
        <v>106</v>
      </c>
      <c r="BQ44">
        <v>0</v>
      </c>
      <c r="BR44">
        <v>0</v>
      </c>
      <c r="BS44">
        <v>0</v>
      </c>
      <c r="BT44" t="s">
        <v>106</v>
      </c>
      <c r="BU44">
        <v>0</v>
      </c>
      <c r="BV44" t="s">
        <v>106</v>
      </c>
      <c r="BW44">
        <v>0</v>
      </c>
      <c r="BX44">
        <v>0</v>
      </c>
      <c r="BY44">
        <v>0</v>
      </c>
      <c r="BZ44">
        <v>0</v>
      </c>
    </row>
    <row r="45" spans="1:78" x14ac:dyDescent="0.25">
      <c r="A45" t="s">
        <v>41</v>
      </c>
      <c r="B45">
        <v>79</v>
      </c>
      <c r="C45">
        <v>64</v>
      </c>
      <c r="D45">
        <v>10</v>
      </c>
      <c r="E45">
        <v>4</v>
      </c>
      <c r="F45">
        <v>3</v>
      </c>
      <c r="G45">
        <v>46</v>
      </c>
      <c r="H45">
        <v>29</v>
      </c>
      <c r="I45">
        <v>22</v>
      </c>
      <c r="J45">
        <v>25</v>
      </c>
      <c r="K45">
        <v>13</v>
      </c>
      <c r="L45">
        <v>19</v>
      </c>
      <c r="M45">
        <v>21</v>
      </c>
      <c r="N45">
        <v>44</v>
      </c>
      <c r="O45">
        <v>12</v>
      </c>
      <c r="P45">
        <v>2</v>
      </c>
      <c r="Q45">
        <v>13</v>
      </c>
      <c r="R45">
        <v>66</v>
      </c>
      <c r="S45">
        <v>57</v>
      </c>
      <c r="T45">
        <v>10</v>
      </c>
      <c r="U45">
        <v>11</v>
      </c>
      <c r="V45">
        <v>56</v>
      </c>
      <c r="W45">
        <v>7</v>
      </c>
      <c r="X45">
        <v>13</v>
      </c>
      <c r="Y45">
        <v>0</v>
      </c>
      <c r="Z45">
        <v>79</v>
      </c>
      <c r="AA45">
        <v>79</v>
      </c>
      <c r="AB45">
        <v>79</v>
      </c>
      <c r="AC45">
        <v>10</v>
      </c>
      <c r="AD45">
        <v>62</v>
      </c>
      <c r="AE45">
        <v>6</v>
      </c>
      <c r="AF45">
        <v>66</v>
      </c>
      <c r="AG45">
        <v>8</v>
      </c>
      <c r="AH45">
        <v>0</v>
      </c>
      <c r="AI45">
        <v>62</v>
      </c>
      <c r="AJ45">
        <v>5</v>
      </c>
      <c r="AK45">
        <v>9</v>
      </c>
      <c r="AL45">
        <v>25</v>
      </c>
      <c r="AM45">
        <v>34</v>
      </c>
      <c r="AN45">
        <v>0</v>
      </c>
      <c r="AO45">
        <v>20</v>
      </c>
      <c r="AP45">
        <v>6</v>
      </c>
      <c r="AQ45">
        <v>7</v>
      </c>
      <c r="AR45">
        <v>10</v>
      </c>
      <c r="AS45">
        <v>1</v>
      </c>
      <c r="AT45">
        <v>6</v>
      </c>
      <c r="AU45">
        <v>6</v>
      </c>
      <c r="AV45">
        <v>6</v>
      </c>
      <c r="AW45">
        <v>2</v>
      </c>
      <c r="AX45">
        <v>8</v>
      </c>
      <c r="AY45">
        <v>7</v>
      </c>
      <c r="AZ45">
        <v>5</v>
      </c>
      <c r="BA45">
        <v>3</v>
      </c>
      <c r="BB45">
        <v>8</v>
      </c>
      <c r="BC45">
        <v>4</v>
      </c>
      <c r="BD45">
        <v>0</v>
      </c>
      <c r="BE45">
        <v>9</v>
      </c>
      <c r="BF45">
        <v>70</v>
      </c>
      <c r="BG45">
        <v>79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4</v>
      </c>
      <c r="BN45">
        <v>23</v>
      </c>
      <c r="BO45">
        <v>33</v>
      </c>
      <c r="BP45">
        <v>19</v>
      </c>
      <c r="BQ45">
        <v>11</v>
      </c>
      <c r="BR45">
        <v>17</v>
      </c>
      <c r="BS45">
        <v>15</v>
      </c>
      <c r="BT45">
        <v>7</v>
      </c>
      <c r="BU45">
        <v>3</v>
      </c>
      <c r="BV45">
        <v>5</v>
      </c>
      <c r="BW45">
        <v>8</v>
      </c>
      <c r="BX45">
        <v>49</v>
      </c>
      <c r="BY45">
        <v>52</v>
      </c>
      <c r="BZ45">
        <v>47</v>
      </c>
    </row>
    <row r="46" spans="1:78" x14ac:dyDescent="0.25">
      <c r="B46" s="7">
        <v>0.04</v>
      </c>
      <c r="C46" s="7">
        <v>0.03</v>
      </c>
      <c r="D46" s="7">
        <v>7.0000000000000007E-2</v>
      </c>
      <c r="E46" s="7">
        <v>0.04</v>
      </c>
      <c r="F46" s="7">
        <v>0.01</v>
      </c>
      <c r="G46" s="7">
        <v>0.04</v>
      </c>
      <c r="H46" s="7">
        <v>0.05</v>
      </c>
      <c r="I46" s="7">
        <v>0.03</v>
      </c>
      <c r="J46" s="7">
        <v>0.04</v>
      </c>
      <c r="K46" s="7">
        <v>0.03</v>
      </c>
      <c r="L46" s="7">
        <v>0.05</v>
      </c>
      <c r="M46" s="7">
        <v>0.05</v>
      </c>
      <c r="N46" s="7">
        <v>0.03</v>
      </c>
      <c r="O46" s="7">
        <v>0.06</v>
      </c>
      <c r="P46" s="7">
        <v>0.04</v>
      </c>
      <c r="Q46" s="7">
        <v>0.04</v>
      </c>
      <c r="R46" s="7">
        <v>0.04</v>
      </c>
      <c r="S46" s="7">
        <v>0.04</v>
      </c>
      <c r="T46" s="7">
        <v>0.03</v>
      </c>
      <c r="U46" s="7">
        <v>0.05</v>
      </c>
      <c r="V46" s="7">
        <v>0.03</v>
      </c>
      <c r="W46" s="7">
        <v>0.04</v>
      </c>
      <c r="X46" s="7">
        <v>7.0000000000000007E-2</v>
      </c>
      <c r="Y46" t="s">
        <v>108</v>
      </c>
      <c r="Z46" s="7">
        <v>0.04</v>
      </c>
      <c r="AA46" s="7">
        <v>0.04</v>
      </c>
      <c r="AB46" s="7">
        <v>0.04</v>
      </c>
      <c r="AC46" s="7">
        <v>0.05</v>
      </c>
      <c r="AD46" s="7">
        <v>0.03</v>
      </c>
      <c r="AE46" s="7">
        <v>0.05</v>
      </c>
      <c r="AF46" s="7">
        <v>0.04</v>
      </c>
      <c r="AG46" s="7">
        <v>0.01</v>
      </c>
      <c r="AH46" t="s">
        <v>108</v>
      </c>
      <c r="AI46" s="7">
        <v>0.03</v>
      </c>
      <c r="AJ46" s="7">
        <v>0.05</v>
      </c>
      <c r="AK46" s="7">
        <v>0.04</v>
      </c>
      <c r="AL46" s="7">
        <v>0.02</v>
      </c>
      <c r="AM46" s="7">
        <v>0.04</v>
      </c>
      <c r="AN46" t="s">
        <v>108</v>
      </c>
      <c r="AO46" s="7">
        <v>0.11</v>
      </c>
      <c r="AP46" s="7">
        <v>0.03</v>
      </c>
      <c r="AQ46" s="7">
        <v>0.03</v>
      </c>
      <c r="AR46" s="7">
        <v>0.09</v>
      </c>
      <c r="AS46" s="7">
        <v>0.01</v>
      </c>
      <c r="AT46" s="7">
        <v>0.02</v>
      </c>
      <c r="AU46" s="7">
        <v>0.04</v>
      </c>
      <c r="AV46" s="7">
        <v>0.04</v>
      </c>
      <c r="AW46" s="7">
        <v>0.06</v>
      </c>
      <c r="AX46" s="7">
        <v>7.0000000000000007E-2</v>
      </c>
      <c r="AY46" s="7">
        <v>0.03</v>
      </c>
      <c r="AZ46" s="7">
        <v>0.04</v>
      </c>
      <c r="BA46" s="7">
        <v>0.03</v>
      </c>
      <c r="BB46" s="7">
        <v>0.05</v>
      </c>
      <c r="BC46" s="7">
        <v>0.03</v>
      </c>
      <c r="BD46" t="s">
        <v>108</v>
      </c>
      <c r="BE46" s="7">
        <v>0.01</v>
      </c>
      <c r="BF46" s="7">
        <v>0.05</v>
      </c>
      <c r="BG46" s="7">
        <v>0.04</v>
      </c>
      <c r="BH46" t="s">
        <v>108</v>
      </c>
      <c r="BI46" t="s">
        <v>108</v>
      </c>
      <c r="BJ46" t="s">
        <v>108</v>
      </c>
      <c r="BK46" t="s">
        <v>108</v>
      </c>
      <c r="BL46" t="s">
        <v>108</v>
      </c>
      <c r="BM46" s="7">
        <v>0.01</v>
      </c>
      <c r="BN46" s="7">
        <v>0.03</v>
      </c>
      <c r="BO46" s="7">
        <v>0.05</v>
      </c>
      <c r="BP46" s="7">
        <v>0.14000000000000001</v>
      </c>
      <c r="BQ46" s="7">
        <v>0.02</v>
      </c>
      <c r="BR46" s="7">
        <v>0.02</v>
      </c>
      <c r="BS46" s="7">
        <v>0.02</v>
      </c>
      <c r="BT46" s="7">
        <v>0.02</v>
      </c>
      <c r="BU46" s="7">
        <v>0.01</v>
      </c>
      <c r="BV46" s="7">
        <v>0.03</v>
      </c>
      <c r="BW46" s="7">
        <v>0.02</v>
      </c>
      <c r="BX46" s="7">
        <v>0.03</v>
      </c>
      <c r="BY46" s="7">
        <v>0.04</v>
      </c>
      <c r="BZ46" s="7">
        <v>0.04</v>
      </c>
    </row>
  </sheetData>
  <pageMargins left="0.7" right="0.7" top="0.75" bottom="0.75" header="0.3" footer="0.3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7" sqref="A27"/>
    </sheetView>
  </sheetViews>
  <sheetFormatPr defaultRowHeight="15" x14ac:dyDescent="0.25"/>
  <sheetData>
    <row r="1" spans="1:78" x14ac:dyDescent="0.25">
      <c r="A1" t="s">
        <v>302</v>
      </c>
    </row>
    <row r="2" spans="1:78" x14ac:dyDescent="0.25">
      <c r="A2" t="s">
        <v>304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696</v>
      </c>
      <c r="C8">
        <v>589</v>
      </c>
      <c r="D8">
        <v>53</v>
      </c>
      <c r="E8">
        <v>54</v>
      </c>
      <c r="F8">
        <v>111</v>
      </c>
      <c r="G8">
        <v>339</v>
      </c>
      <c r="H8">
        <v>246</v>
      </c>
      <c r="I8">
        <v>130</v>
      </c>
      <c r="J8">
        <v>199</v>
      </c>
      <c r="K8">
        <v>147</v>
      </c>
      <c r="L8">
        <v>220</v>
      </c>
      <c r="M8">
        <v>233</v>
      </c>
      <c r="N8">
        <v>373</v>
      </c>
      <c r="O8">
        <v>71</v>
      </c>
      <c r="P8">
        <v>19</v>
      </c>
      <c r="Q8">
        <v>145</v>
      </c>
      <c r="R8">
        <v>551</v>
      </c>
      <c r="S8">
        <v>439</v>
      </c>
      <c r="T8">
        <v>97</v>
      </c>
      <c r="U8">
        <v>150</v>
      </c>
      <c r="V8">
        <v>499</v>
      </c>
      <c r="W8">
        <v>75</v>
      </c>
      <c r="X8">
        <v>112</v>
      </c>
      <c r="Y8">
        <v>26</v>
      </c>
      <c r="Z8">
        <v>670</v>
      </c>
      <c r="AA8">
        <v>693</v>
      </c>
      <c r="AB8">
        <v>667</v>
      </c>
      <c r="AC8">
        <v>58</v>
      </c>
      <c r="AD8">
        <v>561</v>
      </c>
      <c r="AE8">
        <v>67</v>
      </c>
      <c r="AF8">
        <v>542</v>
      </c>
      <c r="AG8">
        <v>95</v>
      </c>
      <c r="AH8">
        <v>18</v>
      </c>
      <c r="AI8">
        <v>517</v>
      </c>
      <c r="AJ8">
        <v>54</v>
      </c>
      <c r="AK8">
        <v>137</v>
      </c>
      <c r="AL8">
        <v>254</v>
      </c>
      <c r="AM8">
        <v>338</v>
      </c>
      <c r="AN8">
        <v>17</v>
      </c>
      <c r="AO8">
        <v>83</v>
      </c>
      <c r="AP8">
        <v>87</v>
      </c>
      <c r="AQ8">
        <v>60</v>
      </c>
      <c r="AR8">
        <v>38</v>
      </c>
      <c r="AS8">
        <v>36</v>
      </c>
      <c r="AT8">
        <v>70</v>
      </c>
      <c r="AU8">
        <v>48</v>
      </c>
      <c r="AV8">
        <v>49</v>
      </c>
      <c r="AW8">
        <v>12</v>
      </c>
      <c r="AX8">
        <v>40</v>
      </c>
      <c r="AY8">
        <v>71</v>
      </c>
      <c r="AZ8">
        <v>60</v>
      </c>
      <c r="BA8">
        <v>50</v>
      </c>
      <c r="BB8">
        <v>40</v>
      </c>
      <c r="BC8">
        <v>33</v>
      </c>
      <c r="BD8">
        <v>2</v>
      </c>
      <c r="BE8">
        <v>146</v>
      </c>
      <c r="BF8">
        <v>550</v>
      </c>
      <c r="BG8">
        <v>696</v>
      </c>
      <c r="BH8">
        <v>0</v>
      </c>
      <c r="BI8">
        <v>207</v>
      </c>
      <c r="BJ8">
        <v>202</v>
      </c>
      <c r="BK8">
        <v>185</v>
      </c>
      <c r="BL8">
        <v>56</v>
      </c>
      <c r="BM8">
        <v>108</v>
      </c>
      <c r="BN8">
        <v>262</v>
      </c>
      <c r="BO8">
        <v>234</v>
      </c>
      <c r="BP8">
        <v>92</v>
      </c>
      <c r="BQ8">
        <v>129</v>
      </c>
      <c r="BR8">
        <v>217</v>
      </c>
      <c r="BS8">
        <v>195</v>
      </c>
      <c r="BT8">
        <v>79</v>
      </c>
      <c r="BU8">
        <v>82</v>
      </c>
      <c r="BV8">
        <v>40</v>
      </c>
      <c r="BW8">
        <v>94</v>
      </c>
      <c r="BX8">
        <v>461</v>
      </c>
      <c r="BY8">
        <v>473</v>
      </c>
      <c r="BZ8">
        <v>406</v>
      </c>
    </row>
    <row r="9" spans="1:78" x14ac:dyDescent="0.25">
      <c r="A9" t="s">
        <v>103</v>
      </c>
      <c r="B9">
        <v>710</v>
      </c>
      <c r="C9">
        <v>603</v>
      </c>
      <c r="D9">
        <v>57</v>
      </c>
      <c r="E9">
        <v>50</v>
      </c>
      <c r="F9">
        <v>110</v>
      </c>
      <c r="G9">
        <v>394</v>
      </c>
      <c r="H9">
        <v>206</v>
      </c>
      <c r="I9">
        <v>160</v>
      </c>
      <c r="J9">
        <v>243</v>
      </c>
      <c r="K9">
        <v>156</v>
      </c>
      <c r="L9">
        <v>151</v>
      </c>
      <c r="M9">
        <v>187</v>
      </c>
      <c r="N9">
        <v>439</v>
      </c>
      <c r="O9">
        <v>66</v>
      </c>
      <c r="P9">
        <v>17</v>
      </c>
      <c r="Q9">
        <v>119</v>
      </c>
      <c r="R9">
        <v>591</v>
      </c>
      <c r="S9">
        <v>476</v>
      </c>
      <c r="T9">
        <v>101</v>
      </c>
      <c r="U9">
        <v>125</v>
      </c>
      <c r="V9">
        <v>550</v>
      </c>
      <c r="W9">
        <v>64</v>
      </c>
      <c r="X9">
        <v>87</v>
      </c>
      <c r="Y9">
        <v>28</v>
      </c>
      <c r="Z9">
        <v>682</v>
      </c>
      <c r="AA9">
        <v>707</v>
      </c>
      <c r="AB9">
        <v>679</v>
      </c>
      <c r="AC9">
        <v>64</v>
      </c>
      <c r="AD9">
        <v>569</v>
      </c>
      <c r="AE9">
        <v>66</v>
      </c>
      <c r="AF9">
        <v>547</v>
      </c>
      <c r="AG9">
        <v>101</v>
      </c>
      <c r="AH9">
        <v>17</v>
      </c>
      <c r="AI9">
        <v>549</v>
      </c>
      <c r="AJ9">
        <v>47</v>
      </c>
      <c r="AK9">
        <v>126</v>
      </c>
      <c r="AL9">
        <v>267</v>
      </c>
      <c r="AM9">
        <v>342</v>
      </c>
      <c r="AN9">
        <v>15</v>
      </c>
      <c r="AO9">
        <v>83</v>
      </c>
      <c r="AP9">
        <v>95</v>
      </c>
      <c r="AQ9">
        <v>65</v>
      </c>
      <c r="AR9">
        <v>43</v>
      </c>
      <c r="AS9">
        <v>34</v>
      </c>
      <c r="AT9">
        <v>69</v>
      </c>
      <c r="AU9">
        <v>47</v>
      </c>
      <c r="AV9">
        <v>46</v>
      </c>
      <c r="AW9">
        <v>12</v>
      </c>
      <c r="AX9">
        <v>44</v>
      </c>
      <c r="AY9">
        <v>70</v>
      </c>
      <c r="AZ9">
        <v>60</v>
      </c>
      <c r="BA9">
        <v>48</v>
      </c>
      <c r="BB9">
        <v>42</v>
      </c>
      <c r="BC9">
        <v>33</v>
      </c>
      <c r="BD9">
        <v>2</v>
      </c>
      <c r="BE9">
        <v>150</v>
      </c>
      <c r="BF9">
        <v>560</v>
      </c>
      <c r="BG9">
        <v>710</v>
      </c>
      <c r="BH9">
        <v>0</v>
      </c>
      <c r="BI9">
        <v>233</v>
      </c>
      <c r="BJ9">
        <v>205</v>
      </c>
      <c r="BK9">
        <v>170</v>
      </c>
      <c r="BL9">
        <v>58</v>
      </c>
      <c r="BM9">
        <v>114</v>
      </c>
      <c r="BN9">
        <v>273</v>
      </c>
      <c r="BO9">
        <v>240</v>
      </c>
      <c r="BP9">
        <v>83</v>
      </c>
      <c r="BQ9">
        <v>128</v>
      </c>
      <c r="BR9">
        <v>227</v>
      </c>
      <c r="BS9">
        <v>206</v>
      </c>
      <c r="BT9">
        <v>76</v>
      </c>
      <c r="BU9">
        <v>88</v>
      </c>
      <c r="BV9">
        <v>37</v>
      </c>
      <c r="BW9">
        <v>96</v>
      </c>
      <c r="BX9">
        <v>457</v>
      </c>
      <c r="BY9">
        <v>476</v>
      </c>
      <c r="BZ9">
        <v>400</v>
      </c>
    </row>
    <row r="10" spans="1:78" x14ac:dyDescent="0.25">
      <c r="A10" t="s">
        <v>104</v>
      </c>
    </row>
    <row r="11" spans="1:78" x14ac:dyDescent="0.25">
      <c r="A11" t="s">
        <v>287</v>
      </c>
      <c r="B11">
        <v>190</v>
      </c>
      <c r="C11">
        <v>167</v>
      </c>
      <c r="D11">
        <v>14</v>
      </c>
      <c r="E11">
        <v>9</v>
      </c>
      <c r="F11">
        <v>32</v>
      </c>
      <c r="G11">
        <v>124</v>
      </c>
      <c r="H11">
        <v>34</v>
      </c>
      <c r="I11">
        <v>67</v>
      </c>
      <c r="J11">
        <v>66</v>
      </c>
      <c r="K11">
        <v>40</v>
      </c>
      <c r="L11">
        <v>16</v>
      </c>
      <c r="M11">
        <v>26</v>
      </c>
      <c r="N11">
        <v>143</v>
      </c>
      <c r="O11">
        <v>17</v>
      </c>
      <c r="P11">
        <v>4</v>
      </c>
      <c r="Q11">
        <v>21</v>
      </c>
      <c r="R11">
        <v>169</v>
      </c>
      <c r="S11">
        <v>138</v>
      </c>
      <c r="T11">
        <v>27</v>
      </c>
      <c r="U11">
        <v>24</v>
      </c>
      <c r="V11">
        <v>168</v>
      </c>
      <c r="W11">
        <v>14</v>
      </c>
      <c r="X11">
        <v>5</v>
      </c>
      <c r="Y11">
        <v>7</v>
      </c>
      <c r="Z11">
        <v>183</v>
      </c>
      <c r="AA11">
        <v>190</v>
      </c>
      <c r="AB11">
        <v>183</v>
      </c>
      <c r="AC11">
        <v>23</v>
      </c>
      <c r="AD11">
        <v>151</v>
      </c>
      <c r="AE11">
        <v>14</v>
      </c>
      <c r="AF11">
        <v>130</v>
      </c>
      <c r="AG11">
        <v>40</v>
      </c>
      <c r="AH11">
        <v>6</v>
      </c>
      <c r="AI11">
        <v>166</v>
      </c>
      <c r="AJ11">
        <v>9</v>
      </c>
      <c r="AK11">
        <v>20</v>
      </c>
      <c r="AL11">
        <v>106</v>
      </c>
      <c r="AM11">
        <v>60</v>
      </c>
      <c r="AN11">
        <v>1</v>
      </c>
      <c r="AO11">
        <v>22</v>
      </c>
      <c r="AP11">
        <v>35</v>
      </c>
      <c r="AQ11">
        <v>11</v>
      </c>
      <c r="AR11">
        <v>8</v>
      </c>
      <c r="AS11">
        <v>6</v>
      </c>
      <c r="AT11">
        <v>20</v>
      </c>
      <c r="AU11">
        <v>16</v>
      </c>
      <c r="AV11">
        <v>10</v>
      </c>
      <c r="AW11">
        <v>1</v>
      </c>
      <c r="AX11">
        <v>13</v>
      </c>
      <c r="AY11">
        <v>20</v>
      </c>
      <c r="AZ11">
        <v>21</v>
      </c>
      <c r="BA11">
        <v>13</v>
      </c>
      <c r="BB11">
        <v>6</v>
      </c>
      <c r="BC11">
        <v>9</v>
      </c>
      <c r="BD11">
        <v>0</v>
      </c>
      <c r="BE11">
        <v>70</v>
      </c>
      <c r="BF11">
        <v>120</v>
      </c>
      <c r="BG11">
        <v>190</v>
      </c>
      <c r="BH11">
        <v>0</v>
      </c>
      <c r="BI11">
        <v>190</v>
      </c>
      <c r="BJ11">
        <v>5</v>
      </c>
      <c r="BK11">
        <v>1</v>
      </c>
      <c r="BL11">
        <v>1</v>
      </c>
      <c r="BM11">
        <v>51</v>
      </c>
      <c r="BN11">
        <v>87</v>
      </c>
      <c r="BO11">
        <v>49</v>
      </c>
      <c r="BP11">
        <v>3</v>
      </c>
      <c r="BQ11">
        <v>52</v>
      </c>
      <c r="BR11">
        <v>96</v>
      </c>
      <c r="BS11">
        <v>84</v>
      </c>
      <c r="BT11">
        <v>23</v>
      </c>
      <c r="BU11">
        <v>57</v>
      </c>
      <c r="BV11">
        <v>13</v>
      </c>
      <c r="BW11">
        <v>40</v>
      </c>
      <c r="BX11">
        <v>123</v>
      </c>
      <c r="BY11">
        <v>132</v>
      </c>
      <c r="BZ11">
        <v>96</v>
      </c>
    </row>
    <row r="12" spans="1:78" x14ac:dyDescent="0.25">
      <c r="B12" s="7">
        <v>0.27</v>
      </c>
      <c r="C12" s="7">
        <v>0.28000000000000003</v>
      </c>
      <c r="D12" s="7">
        <v>0.25</v>
      </c>
      <c r="E12" s="7">
        <v>0.18</v>
      </c>
      <c r="F12" s="7">
        <v>0.28999999999999998</v>
      </c>
      <c r="G12" s="7">
        <v>0.32</v>
      </c>
      <c r="H12" s="7">
        <v>0.16</v>
      </c>
      <c r="I12" s="7">
        <v>0.42</v>
      </c>
      <c r="J12" s="7">
        <v>0.27</v>
      </c>
      <c r="K12" s="7">
        <v>0.26</v>
      </c>
      <c r="L12" s="7">
        <v>0.11</v>
      </c>
      <c r="M12" s="7">
        <v>0.14000000000000001</v>
      </c>
      <c r="N12" s="7">
        <v>0.33</v>
      </c>
      <c r="O12" s="7">
        <v>0.25</v>
      </c>
      <c r="P12" s="7">
        <v>0.24</v>
      </c>
      <c r="Q12" s="7">
        <v>0.17</v>
      </c>
      <c r="R12" s="7">
        <v>0.28999999999999998</v>
      </c>
      <c r="S12" s="7">
        <v>0.28999999999999998</v>
      </c>
      <c r="T12" s="7">
        <v>0.27</v>
      </c>
      <c r="U12" s="7">
        <v>0.19</v>
      </c>
      <c r="V12" s="7">
        <v>0.3</v>
      </c>
      <c r="W12" s="7">
        <v>0.23</v>
      </c>
      <c r="X12" s="7">
        <v>0.06</v>
      </c>
      <c r="Y12" s="7">
        <v>0.24</v>
      </c>
      <c r="Z12" s="7">
        <v>0.27</v>
      </c>
      <c r="AA12" s="7">
        <v>0.27</v>
      </c>
      <c r="AB12" s="7">
        <v>0.27</v>
      </c>
      <c r="AC12" s="7">
        <v>0.36</v>
      </c>
      <c r="AD12" s="7">
        <v>0.27</v>
      </c>
      <c r="AE12" s="7">
        <v>0.21</v>
      </c>
      <c r="AF12" s="7">
        <v>0.24</v>
      </c>
      <c r="AG12" s="7">
        <v>0.4</v>
      </c>
      <c r="AH12" s="7">
        <v>0.38</v>
      </c>
      <c r="AI12" s="7">
        <v>0.3</v>
      </c>
      <c r="AJ12" s="7">
        <v>0.19</v>
      </c>
      <c r="AK12" s="7">
        <v>0.16</v>
      </c>
      <c r="AL12" s="7">
        <v>0.4</v>
      </c>
      <c r="AM12" s="7">
        <v>0.18</v>
      </c>
      <c r="AN12" s="7">
        <v>0.05</v>
      </c>
      <c r="AO12" s="7">
        <v>0.26</v>
      </c>
      <c r="AP12" s="7">
        <v>0.36</v>
      </c>
      <c r="AQ12" s="7">
        <v>0.16</v>
      </c>
      <c r="AR12" s="7">
        <v>0.19</v>
      </c>
      <c r="AS12" s="7">
        <v>0.19</v>
      </c>
      <c r="AT12" s="7">
        <v>0.28999999999999998</v>
      </c>
      <c r="AU12" s="7">
        <v>0.35</v>
      </c>
      <c r="AV12" s="7">
        <v>0.22</v>
      </c>
      <c r="AW12" s="7">
        <v>0.09</v>
      </c>
      <c r="AX12" s="7">
        <v>0.3</v>
      </c>
      <c r="AY12" s="7">
        <v>0.28000000000000003</v>
      </c>
      <c r="AZ12" s="7">
        <v>0.36</v>
      </c>
      <c r="BA12" s="7">
        <v>0.28000000000000003</v>
      </c>
      <c r="BB12" s="7">
        <v>0.13</v>
      </c>
      <c r="BC12" s="7">
        <v>0.28000000000000003</v>
      </c>
      <c r="BD12" t="s">
        <v>108</v>
      </c>
      <c r="BE12" s="7">
        <v>0.47</v>
      </c>
      <c r="BF12" s="7">
        <v>0.21</v>
      </c>
      <c r="BG12" s="7">
        <v>0.27</v>
      </c>
      <c r="BH12" t="s">
        <v>108</v>
      </c>
      <c r="BI12" s="7">
        <v>0.82</v>
      </c>
      <c r="BJ12" s="7">
        <v>0.02</v>
      </c>
      <c r="BK12" s="7">
        <v>0.01</v>
      </c>
      <c r="BL12" s="7">
        <v>0.02</v>
      </c>
      <c r="BM12" s="7">
        <v>0.44</v>
      </c>
      <c r="BN12" s="7">
        <v>0.32</v>
      </c>
      <c r="BO12" s="7">
        <v>0.2</v>
      </c>
      <c r="BP12" s="7">
        <v>0.04</v>
      </c>
      <c r="BQ12" s="7">
        <v>0.4</v>
      </c>
      <c r="BR12" s="7">
        <v>0.42</v>
      </c>
      <c r="BS12" s="7">
        <v>0.41</v>
      </c>
      <c r="BT12" s="7">
        <v>0.3</v>
      </c>
      <c r="BU12" s="7">
        <v>0.65</v>
      </c>
      <c r="BV12" s="7">
        <v>0.35</v>
      </c>
      <c r="BW12" s="7">
        <v>0.41</v>
      </c>
      <c r="BX12" s="7">
        <v>0.27</v>
      </c>
      <c r="BY12" s="7">
        <v>0.28000000000000003</v>
      </c>
      <c r="BZ12" s="7">
        <v>0.24</v>
      </c>
    </row>
    <row r="13" spans="1:78" x14ac:dyDescent="0.25">
      <c r="A13" t="s">
        <v>288</v>
      </c>
      <c r="B13">
        <v>165</v>
      </c>
      <c r="C13">
        <v>142</v>
      </c>
      <c r="D13">
        <v>10</v>
      </c>
      <c r="E13">
        <v>13</v>
      </c>
      <c r="F13">
        <v>36</v>
      </c>
      <c r="G13">
        <v>87</v>
      </c>
      <c r="H13">
        <v>42</v>
      </c>
      <c r="I13">
        <v>42</v>
      </c>
      <c r="J13">
        <v>41</v>
      </c>
      <c r="K13">
        <v>44</v>
      </c>
      <c r="L13">
        <v>38</v>
      </c>
      <c r="M13">
        <v>48</v>
      </c>
      <c r="N13">
        <v>101</v>
      </c>
      <c r="O13">
        <v>13</v>
      </c>
      <c r="P13">
        <v>3</v>
      </c>
      <c r="Q13">
        <v>25</v>
      </c>
      <c r="R13">
        <v>141</v>
      </c>
      <c r="S13">
        <v>97</v>
      </c>
      <c r="T13">
        <v>34</v>
      </c>
      <c r="U13">
        <v>32</v>
      </c>
      <c r="V13">
        <v>138</v>
      </c>
      <c r="W13">
        <v>11</v>
      </c>
      <c r="X13">
        <v>14</v>
      </c>
      <c r="Y13">
        <v>6</v>
      </c>
      <c r="Z13">
        <v>159</v>
      </c>
      <c r="AA13">
        <v>164</v>
      </c>
      <c r="AB13">
        <v>158</v>
      </c>
      <c r="AC13">
        <v>14</v>
      </c>
      <c r="AD13">
        <v>133</v>
      </c>
      <c r="AE13">
        <v>14</v>
      </c>
      <c r="AF13">
        <v>143</v>
      </c>
      <c r="AG13">
        <v>10</v>
      </c>
      <c r="AH13">
        <v>2</v>
      </c>
      <c r="AI13">
        <v>123</v>
      </c>
      <c r="AJ13">
        <v>12</v>
      </c>
      <c r="AK13">
        <v>36</v>
      </c>
      <c r="AL13">
        <v>66</v>
      </c>
      <c r="AM13">
        <v>82</v>
      </c>
      <c r="AN13">
        <v>4</v>
      </c>
      <c r="AO13">
        <v>12</v>
      </c>
      <c r="AP13">
        <v>13</v>
      </c>
      <c r="AQ13">
        <v>18</v>
      </c>
      <c r="AR13">
        <v>14</v>
      </c>
      <c r="AS13">
        <v>7</v>
      </c>
      <c r="AT13">
        <v>14</v>
      </c>
      <c r="AU13">
        <v>15</v>
      </c>
      <c r="AV13">
        <v>8</v>
      </c>
      <c r="AW13">
        <v>3</v>
      </c>
      <c r="AX13">
        <v>7</v>
      </c>
      <c r="AY13">
        <v>20</v>
      </c>
      <c r="AZ13">
        <v>18</v>
      </c>
      <c r="BA13">
        <v>10</v>
      </c>
      <c r="BB13">
        <v>10</v>
      </c>
      <c r="BC13">
        <v>8</v>
      </c>
      <c r="BD13">
        <v>0</v>
      </c>
      <c r="BE13">
        <v>29</v>
      </c>
      <c r="BF13">
        <v>136</v>
      </c>
      <c r="BG13">
        <v>165</v>
      </c>
      <c r="BH13">
        <v>0</v>
      </c>
      <c r="BI13">
        <v>2</v>
      </c>
      <c r="BJ13">
        <v>165</v>
      </c>
      <c r="BK13">
        <v>2</v>
      </c>
      <c r="BL13">
        <v>0</v>
      </c>
      <c r="BM13">
        <v>36</v>
      </c>
      <c r="BN13">
        <v>58</v>
      </c>
      <c r="BO13">
        <v>56</v>
      </c>
      <c r="BP13">
        <v>16</v>
      </c>
      <c r="BQ13">
        <v>33</v>
      </c>
      <c r="BR13">
        <v>59</v>
      </c>
      <c r="BS13">
        <v>58</v>
      </c>
      <c r="BT13">
        <v>19</v>
      </c>
      <c r="BU13">
        <v>13</v>
      </c>
      <c r="BV13">
        <v>6</v>
      </c>
      <c r="BW13">
        <v>28</v>
      </c>
      <c r="BX13">
        <v>118</v>
      </c>
      <c r="BY13">
        <v>123</v>
      </c>
      <c r="BZ13">
        <v>101</v>
      </c>
    </row>
    <row r="14" spans="1:78" x14ac:dyDescent="0.25">
      <c r="B14" s="7">
        <v>0.23</v>
      </c>
      <c r="C14" s="7">
        <v>0.24</v>
      </c>
      <c r="D14" s="7">
        <v>0.18</v>
      </c>
      <c r="E14" s="7">
        <v>0.26</v>
      </c>
      <c r="F14" s="7">
        <v>0.33</v>
      </c>
      <c r="G14" s="7">
        <v>0.22</v>
      </c>
      <c r="H14" s="7">
        <v>0.2</v>
      </c>
      <c r="I14" s="7">
        <v>0.26</v>
      </c>
      <c r="J14" s="7">
        <v>0.17</v>
      </c>
      <c r="K14" s="7">
        <v>0.28000000000000003</v>
      </c>
      <c r="L14" s="7">
        <v>0.25</v>
      </c>
      <c r="M14" s="7">
        <v>0.26</v>
      </c>
      <c r="N14" s="7">
        <v>0.23</v>
      </c>
      <c r="O14" s="7">
        <v>0.19</v>
      </c>
      <c r="P14" s="7">
        <v>0.2</v>
      </c>
      <c r="Q14" s="7">
        <v>0.21</v>
      </c>
      <c r="R14" s="7">
        <v>0.24</v>
      </c>
      <c r="S14" s="7">
        <v>0.2</v>
      </c>
      <c r="T14" s="7">
        <v>0.33</v>
      </c>
      <c r="U14" s="7">
        <v>0.25</v>
      </c>
      <c r="V14" s="7">
        <v>0.25</v>
      </c>
      <c r="W14" s="7">
        <v>0.17</v>
      </c>
      <c r="X14" s="7">
        <v>0.16</v>
      </c>
      <c r="Y14" s="7">
        <v>0.22</v>
      </c>
      <c r="Z14" s="7">
        <v>0.23</v>
      </c>
      <c r="AA14" s="7">
        <v>0.23</v>
      </c>
      <c r="AB14" s="7">
        <v>0.23</v>
      </c>
      <c r="AC14" s="7">
        <v>0.22</v>
      </c>
      <c r="AD14" s="7">
        <v>0.23</v>
      </c>
      <c r="AE14" s="7">
        <v>0.22</v>
      </c>
      <c r="AF14" s="7">
        <v>0.26</v>
      </c>
      <c r="AG14" s="7">
        <v>0.1</v>
      </c>
      <c r="AH14" s="7">
        <v>0.09</v>
      </c>
      <c r="AI14" s="7">
        <v>0.22</v>
      </c>
      <c r="AJ14" s="7">
        <v>0.26</v>
      </c>
      <c r="AK14" s="7">
        <v>0.28999999999999998</v>
      </c>
      <c r="AL14" s="7">
        <v>0.25</v>
      </c>
      <c r="AM14" s="7">
        <v>0.24</v>
      </c>
      <c r="AN14" s="7">
        <v>0.27</v>
      </c>
      <c r="AO14" s="7">
        <v>0.15</v>
      </c>
      <c r="AP14" s="7">
        <v>0.14000000000000001</v>
      </c>
      <c r="AQ14" s="7">
        <v>0.27</v>
      </c>
      <c r="AR14" s="7">
        <v>0.33</v>
      </c>
      <c r="AS14" s="7">
        <v>0.2</v>
      </c>
      <c r="AT14" s="7">
        <v>0.2</v>
      </c>
      <c r="AU14" s="7">
        <v>0.32</v>
      </c>
      <c r="AV14" s="7">
        <v>0.17</v>
      </c>
      <c r="AW14" s="7">
        <v>0.23</v>
      </c>
      <c r="AX14" s="7">
        <v>0.17</v>
      </c>
      <c r="AY14" s="7">
        <v>0.28999999999999998</v>
      </c>
      <c r="AZ14" s="7">
        <v>0.28999999999999998</v>
      </c>
      <c r="BA14" s="7">
        <v>0.21</v>
      </c>
      <c r="BB14" s="7">
        <v>0.24</v>
      </c>
      <c r="BC14" s="7">
        <v>0.25</v>
      </c>
      <c r="BD14" t="s">
        <v>108</v>
      </c>
      <c r="BE14" s="7">
        <v>0.19</v>
      </c>
      <c r="BF14" s="7">
        <v>0.24</v>
      </c>
      <c r="BG14" s="7">
        <v>0.23</v>
      </c>
      <c r="BH14" t="s">
        <v>108</v>
      </c>
      <c r="BI14" s="7">
        <v>0.01</v>
      </c>
      <c r="BJ14" s="7">
        <v>0.81</v>
      </c>
      <c r="BK14" s="7">
        <v>0.01</v>
      </c>
      <c r="BL14" t="s">
        <v>108</v>
      </c>
      <c r="BM14" s="7">
        <v>0.31</v>
      </c>
      <c r="BN14" s="7">
        <v>0.21</v>
      </c>
      <c r="BO14" s="7">
        <v>0.23</v>
      </c>
      <c r="BP14" s="7">
        <v>0.19</v>
      </c>
      <c r="BQ14" s="7">
        <v>0.26</v>
      </c>
      <c r="BR14" s="7">
        <v>0.26</v>
      </c>
      <c r="BS14" s="7">
        <v>0.28000000000000003</v>
      </c>
      <c r="BT14" s="7">
        <v>0.24</v>
      </c>
      <c r="BU14" s="7">
        <v>0.15</v>
      </c>
      <c r="BV14" s="7">
        <v>0.16</v>
      </c>
      <c r="BW14" s="7">
        <v>0.28999999999999998</v>
      </c>
      <c r="BX14" s="7">
        <v>0.26</v>
      </c>
      <c r="BY14" s="7">
        <v>0.26</v>
      </c>
      <c r="BZ14" s="7">
        <v>0.25</v>
      </c>
    </row>
    <row r="15" spans="1:78" x14ac:dyDescent="0.25">
      <c r="A15" t="s">
        <v>289</v>
      </c>
      <c r="B15">
        <v>109</v>
      </c>
      <c r="C15">
        <v>94</v>
      </c>
      <c r="D15">
        <v>8</v>
      </c>
      <c r="E15">
        <v>7</v>
      </c>
      <c r="F15">
        <v>11</v>
      </c>
      <c r="G15">
        <v>57</v>
      </c>
      <c r="H15">
        <v>41</v>
      </c>
      <c r="I15">
        <v>11</v>
      </c>
      <c r="J15">
        <v>39</v>
      </c>
      <c r="K15">
        <v>28</v>
      </c>
      <c r="L15">
        <v>31</v>
      </c>
      <c r="M15">
        <v>39</v>
      </c>
      <c r="N15">
        <v>58</v>
      </c>
      <c r="O15">
        <v>9</v>
      </c>
      <c r="P15">
        <v>3</v>
      </c>
      <c r="Q15">
        <v>24</v>
      </c>
      <c r="R15">
        <v>85</v>
      </c>
      <c r="S15">
        <v>73</v>
      </c>
      <c r="T15">
        <v>9</v>
      </c>
      <c r="U15">
        <v>24</v>
      </c>
      <c r="V15">
        <v>72</v>
      </c>
      <c r="W15">
        <v>15</v>
      </c>
      <c r="X15">
        <v>21</v>
      </c>
      <c r="Y15">
        <v>4</v>
      </c>
      <c r="Z15">
        <v>106</v>
      </c>
      <c r="AA15">
        <v>109</v>
      </c>
      <c r="AB15">
        <v>106</v>
      </c>
      <c r="AC15">
        <v>3</v>
      </c>
      <c r="AD15">
        <v>94</v>
      </c>
      <c r="AE15">
        <v>12</v>
      </c>
      <c r="AF15">
        <v>97</v>
      </c>
      <c r="AG15">
        <v>8</v>
      </c>
      <c r="AH15">
        <v>2</v>
      </c>
      <c r="AI15">
        <v>77</v>
      </c>
      <c r="AJ15">
        <v>9</v>
      </c>
      <c r="AK15">
        <v>24</v>
      </c>
      <c r="AL15">
        <v>27</v>
      </c>
      <c r="AM15">
        <v>74</v>
      </c>
      <c r="AN15">
        <v>2</v>
      </c>
      <c r="AO15">
        <v>6</v>
      </c>
      <c r="AP15">
        <v>15</v>
      </c>
      <c r="AQ15">
        <v>12</v>
      </c>
      <c r="AR15">
        <v>6</v>
      </c>
      <c r="AS15">
        <v>8</v>
      </c>
      <c r="AT15">
        <v>11</v>
      </c>
      <c r="AU15">
        <v>4</v>
      </c>
      <c r="AV15">
        <v>11</v>
      </c>
      <c r="AW15">
        <v>2</v>
      </c>
      <c r="AX15">
        <v>5</v>
      </c>
      <c r="AY15">
        <v>10</v>
      </c>
      <c r="AZ15">
        <v>7</v>
      </c>
      <c r="BA15">
        <v>6</v>
      </c>
      <c r="BB15">
        <v>10</v>
      </c>
      <c r="BC15">
        <v>3</v>
      </c>
      <c r="BD15">
        <v>0</v>
      </c>
      <c r="BE15">
        <v>7</v>
      </c>
      <c r="BF15">
        <v>103</v>
      </c>
      <c r="BG15">
        <v>109</v>
      </c>
      <c r="BH15">
        <v>0</v>
      </c>
      <c r="BI15">
        <v>0</v>
      </c>
      <c r="BJ15">
        <v>3</v>
      </c>
      <c r="BK15">
        <v>109</v>
      </c>
      <c r="BL15">
        <v>0</v>
      </c>
      <c r="BM15">
        <v>8</v>
      </c>
      <c r="BN15">
        <v>33</v>
      </c>
      <c r="BO15">
        <v>47</v>
      </c>
      <c r="BP15">
        <v>21</v>
      </c>
      <c r="BQ15">
        <v>11</v>
      </c>
      <c r="BR15">
        <v>22</v>
      </c>
      <c r="BS15">
        <v>18</v>
      </c>
      <c r="BT15">
        <v>4</v>
      </c>
      <c r="BU15">
        <v>3</v>
      </c>
      <c r="BV15">
        <v>7</v>
      </c>
      <c r="BW15">
        <v>6</v>
      </c>
      <c r="BX15">
        <v>69</v>
      </c>
      <c r="BY15">
        <v>69</v>
      </c>
      <c r="BZ15">
        <v>63</v>
      </c>
    </row>
    <row r="16" spans="1:78" x14ac:dyDescent="0.25">
      <c r="B16" s="7">
        <v>0.15</v>
      </c>
      <c r="C16" s="7">
        <v>0.16</v>
      </c>
      <c r="D16" s="7">
        <v>0.14000000000000001</v>
      </c>
      <c r="E16" s="7">
        <v>0.14000000000000001</v>
      </c>
      <c r="F16" s="7">
        <v>0.1</v>
      </c>
      <c r="G16" s="7">
        <v>0.14000000000000001</v>
      </c>
      <c r="H16" s="7">
        <v>0.2</v>
      </c>
      <c r="I16" s="7">
        <v>7.0000000000000007E-2</v>
      </c>
      <c r="J16" s="7">
        <v>0.16</v>
      </c>
      <c r="K16" s="7">
        <v>0.18</v>
      </c>
      <c r="L16" s="7">
        <v>0.2</v>
      </c>
      <c r="M16" s="7">
        <v>0.21</v>
      </c>
      <c r="N16" s="7">
        <v>0.13</v>
      </c>
      <c r="O16" s="7">
        <v>0.13</v>
      </c>
      <c r="P16" s="7">
        <v>0.19</v>
      </c>
      <c r="Q16" s="7">
        <v>0.21</v>
      </c>
      <c r="R16" s="7">
        <v>0.14000000000000001</v>
      </c>
      <c r="S16" s="7">
        <v>0.15</v>
      </c>
      <c r="T16" s="7">
        <v>0.09</v>
      </c>
      <c r="U16" s="7">
        <v>0.19</v>
      </c>
      <c r="V16" s="7">
        <v>0.13</v>
      </c>
      <c r="W16" s="7">
        <v>0.24</v>
      </c>
      <c r="X16" s="7">
        <v>0.25</v>
      </c>
      <c r="Y16" s="7">
        <v>0.13</v>
      </c>
      <c r="Z16" s="7">
        <v>0.15</v>
      </c>
      <c r="AA16" s="7">
        <v>0.15</v>
      </c>
      <c r="AB16" s="7">
        <v>0.16</v>
      </c>
      <c r="AC16" s="7">
        <v>0.05</v>
      </c>
      <c r="AD16" s="7">
        <v>0.17</v>
      </c>
      <c r="AE16" s="7">
        <v>0.18</v>
      </c>
      <c r="AF16" s="7">
        <v>0.18</v>
      </c>
      <c r="AG16" s="7">
        <v>0.08</v>
      </c>
      <c r="AH16" s="7">
        <v>0.11</v>
      </c>
      <c r="AI16" s="7">
        <v>0.14000000000000001</v>
      </c>
      <c r="AJ16" s="7">
        <v>0.2</v>
      </c>
      <c r="AK16" s="7">
        <v>0.19</v>
      </c>
      <c r="AL16" s="7">
        <v>0.1</v>
      </c>
      <c r="AM16" s="7">
        <v>0.22</v>
      </c>
      <c r="AN16" s="7">
        <v>0.16</v>
      </c>
      <c r="AO16" s="7">
        <v>7.0000000000000007E-2</v>
      </c>
      <c r="AP16" s="7">
        <v>0.15</v>
      </c>
      <c r="AQ16" s="7">
        <v>0.18</v>
      </c>
      <c r="AR16" s="7">
        <v>0.13</v>
      </c>
      <c r="AS16" s="7">
        <v>0.23</v>
      </c>
      <c r="AT16" s="7">
        <v>0.16</v>
      </c>
      <c r="AU16" s="7">
        <v>0.08</v>
      </c>
      <c r="AV16" s="7">
        <v>0.24</v>
      </c>
      <c r="AW16" s="7">
        <v>0.2</v>
      </c>
      <c r="AX16" s="7">
        <v>0.12</v>
      </c>
      <c r="AY16" s="7">
        <v>0.14000000000000001</v>
      </c>
      <c r="AZ16" s="7">
        <v>0.12</v>
      </c>
      <c r="BA16" s="7">
        <v>0.13</v>
      </c>
      <c r="BB16" s="7">
        <v>0.23</v>
      </c>
      <c r="BC16" s="7">
        <v>0.09</v>
      </c>
      <c r="BD16" t="s">
        <v>108</v>
      </c>
      <c r="BE16" s="7">
        <v>0.04</v>
      </c>
      <c r="BF16" s="7">
        <v>0.18</v>
      </c>
      <c r="BG16" s="7">
        <v>0.15</v>
      </c>
      <c r="BH16" t="s">
        <v>108</v>
      </c>
      <c r="BI16" t="s">
        <v>108</v>
      </c>
      <c r="BJ16" s="7">
        <v>0.01</v>
      </c>
      <c r="BK16" s="7">
        <v>0.64</v>
      </c>
      <c r="BL16" t="s">
        <v>108</v>
      </c>
      <c r="BM16" s="7">
        <v>7.0000000000000007E-2</v>
      </c>
      <c r="BN16" s="7">
        <v>0.12</v>
      </c>
      <c r="BO16" s="7">
        <v>0.2</v>
      </c>
      <c r="BP16" s="7">
        <v>0.25</v>
      </c>
      <c r="BQ16" s="7">
        <v>0.09</v>
      </c>
      <c r="BR16" s="7">
        <v>0.1</v>
      </c>
      <c r="BS16" s="7">
        <v>0.09</v>
      </c>
      <c r="BT16" s="7">
        <v>0.05</v>
      </c>
      <c r="BU16" s="7">
        <v>0.03</v>
      </c>
      <c r="BV16" s="7">
        <v>0.18</v>
      </c>
      <c r="BW16" s="7">
        <v>7.0000000000000007E-2</v>
      </c>
      <c r="BX16" s="7">
        <v>0.15</v>
      </c>
      <c r="BY16" s="7">
        <v>0.14000000000000001</v>
      </c>
      <c r="BZ16" s="7">
        <v>0.16</v>
      </c>
    </row>
    <row r="17" spans="1:78" x14ac:dyDescent="0.25">
      <c r="A17" t="s">
        <v>290</v>
      </c>
      <c r="B17">
        <v>36</v>
      </c>
      <c r="C17">
        <v>29</v>
      </c>
      <c r="D17">
        <v>4</v>
      </c>
      <c r="E17">
        <v>3</v>
      </c>
      <c r="F17">
        <v>4</v>
      </c>
      <c r="G17">
        <v>23</v>
      </c>
      <c r="H17">
        <v>9</v>
      </c>
      <c r="I17">
        <v>3</v>
      </c>
      <c r="J17">
        <v>11</v>
      </c>
      <c r="K17">
        <v>8</v>
      </c>
      <c r="L17">
        <v>14</v>
      </c>
      <c r="M17">
        <v>13</v>
      </c>
      <c r="N17">
        <v>18</v>
      </c>
      <c r="O17">
        <v>5</v>
      </c>
      <c r="P17">
        <v>0</v>
      </c>
      <c r="Q17">
        <v>4</v>
      </c>
      <c r="R17">
        <v>32</v>
      </c>
      <c r="S17">
        <v>23</v>
      </c>
      <c r="T17">
        <v>5</v>
      </c>
      <c r="U17">
        <v>7</v>
      </c>
      <c r="V17">
        <v>28</v>
      </c>
      <c r="W17">
        <v>5</v>
      </c>
      <c r="X17">
        <v>4</v>
      </c>
      <c r="Y17">
        <v>0</v>
      </c>
      <c r="Z17">
        <v>36</v>
      </c>
      <c r="AA17">
        <v>36</v>
      </c>
      <c r="AB17">
        <v>36</v>
      </c>
      <c r="AC17">
        <v>2</v>
      </c>
      <c r="AD17">
        <v>30</v>
      </c>
      <c r="AE17">
        <v>3</v>
      </c>
      <c r="AF17">
        <v>30</v>
      </c>
      <c r="AG17">
        <v>2</v>
      </c>
      <c r="AH17">
        <v>1</v>
      </c>
      <c r="AI17">
        <v>27</v>
      </c>
      <c r="AJ17">
        <v>1</v>
      </c>
      <c r="AK17">
        <v>6</v>
      </c>
      <c r="AL17">
        <v>14</v>
      </c>
      <c r="AM17">
        <v>17</v>
      </c>
      <c r="AN17">
        <v>1</v>
      </c>
      <c r="AO17">
        <v>3</v>
      </c>
      <c r="AP17">
        <v>5</v>
      </c>
      <c r="AQ17">
        <v>3</v>
      </c>
      <c r="AR17">
        <v>6</v>
      </c>
      <c r="AS17">
        <v>1</v>
      </c>
      <c r="AT17">
        <v>3</v>
      </c>
      <c r="AU17">
        <v>1</v>
      </c>
      <c r="AV17">
        <v>4</v>
      </c>
      <c r="AW17">
        <v>2</v>
      </c>
      <c r="AX17">
        <v>1</v>
      </c>
      <c r="AY17">
        <v>2</v>
      </c>
      <c r="AZ17">
        <v>0</v>
      </c>
      <c r="BA17">
        <v>2</v>
      </c>
      <c r="BB17">
        <v>3</v>
      </c>
      <c r="BC17">
        <v>2</v>
      </c>
      <c r="BD17">
        <v>1</v>
      </c>
      <c r="BE17">
        <v>12</v>
      </c>
      <c r="BF17">
        <v>24</v>
      </c>
      <c r="BG17">
        <v>36</v>
      </c>
      <c r="BH17">
        <v>0</v>
      </c>
      <c r="BI17">
        <v>36</v>
      </c>
      <c r="BJ17">
        <v>4</v>
      </c>
      <c r="BK17">
        <v>0</v>
      </c>
      <c r="BL17">
        <v>0</v>
      </c>
      <c r="BM17">
        <v>4</v>
      </c>
      <c r="BN17">
        <v>23</v>
      </c>
      <c r="BO17">
        <v>6</v>
      </c>
      <c r="BP17">
        <v>3</v>
      </c>
      <c r="BQ17">
        <v>9</v>
      </c>
      <c r="BR17">
        <v>12</v>
      </c>
      <c r="BS17">
        <v>13</v>
      </c>
      <c r="BT17">
        <v>8</v>
      </c>
      <c r="BU17">
        <v>4</v>
      </c>
      <c r="BV17">
        <v>2</v>
      </c>
      <c r="BW17">
        <v>6</v>
      </c>
      <c r="BX17">
        <v>20</v>
      </c>
      <c r="BY17">
        <v>23</v>
      </c>
      <c r="BZ17">
        <v>24</v>
      </c>
    </row>
    <row r="18" spans="1:78" x14ac:dyDescent="0.25">
      <c r="B18" s="7">
        <v>0.05</v>
      </c>
      <c r="C18" s="7">
        <v>0.05</v>
      </c>
      <c r="D18" s="7">
        <v>0.08</v>
      </c>
      <c r="E18" s="7">
        <v>0.06</v>
      </c>
      <c r="F18" s="7">
        <v>0.04</v>
      </c>
      <c r="G18" s="7">
        <v>0.06</v>
      </c>
      <c r="H18" s="7">
        <v>0.04</v>
      </c>
      <c r="I18" s="7">
        <v>0.02</v>
      </c>
      <c r="J18" s="7">
        <v>0.05</v>
      </c>
      <c r="K18" s="7">
        <v>0.05</v>
      </c>
      <c r="L18" s="7">
        <v>0.09</v>
      </c>
      <c r="M18" s="7">
        <v>7.0000000000000007E-2</v>
      </c>
      <c r="N18" s="7">
        <v>0.04</v>
      </c>
      <c r="O18" s="7">
        <v>7.0000000000000007E-2</v>
      </c>
      <c r="P18" t="s">
        <v>108</v>
      </c>
      <c r="Q18" s="7">
        <v>0.03</v>
      </c>
      <c r="R18" s="7">
        <v>0.05</v>
      </c>
      <c r="S18" s="7">
        <v>0.05</v>
      </c>
      <c r="T18" s="7">
        <v>0.05</v>
      </c>
      <c r="U18" s="7">
        <v>0.06</v>
      </c>
      <c r="V18" s="7">
        <v>0.05</v>
      </c>
      <c r="W18" s="7">
        <v>7.0000000000000007E-2</v>
      </c>
      <c r="X18" s="7">
        <v>0.04</v>
      </c>
      <c r="Y18" t="s">
        <v>108</v>
      </c>
      <c r="Z18" s="7">
        <v>0.05</v>
      </c>
      <c r="AA18" s="7">
        <v>0.05</v>
      </c>
      <c r="AB18" s="7">
        <v>0.05</v>
      </c>
      <c r="AC18" s="7">
        <v>0.03</v>
      </c>
      <c r="AD18" s="7">
        <v>0.05</v>
      </c>
      <c r="AE18" s="7">
        <v>0.04</v>
      </c>
      <c r="AF18" s="7">
        <v>0.05</v>
      </c>
      <c r="AG18" s="7">
        <v>0.02</v>
      </c>
      <c r="AH18" s="7">
        <v>0.04</v>
      </c>
      <c r="AI18" s="7">
        <v>0.05</v>
      </c>
      <c r="AJ18" s="7">
        <v>0.01</v>
      </c>
      <c r="AK18" s="7">
        <v>0.05</v>
      </c>
      <c r="AL18" s="7">
        <v>0.05</v>
      </c>
      <c r="AM18" s="7">
        <v>0.05</v>
      </c>
      <c r="AN18" s="7">
        <v>0.1</v>
      </c>
      <c r="AO18" s="7">
        <v>0.03</v>
      </c>
      <c r="AP18" s="7">
        <v>0.05</v>
      </c>
      <c r="AQ18" s="7">
        <v>0.04</v>
      </c>
      <c r="AR18" s="7">
        <v>0.15</v>
      </c>
      <c r="AS18" s="7">
        <v>0.03</v>
      </c>
      <c r="AT18" s="7">
        <v>0.05</v>
      </c>
      <c r="AU18" s="7">
        <v>0.02</v>
      </c>
      <c r="AV18" s="7">
        <v>0.08</v>
      </c>
      <c r="AW18" s="7">
        <v>0.14000000000000001</v>
      </c>
      <c r="AX18" s="7">
        <v>0.03</v>
      </c>
      <c r="AY18" s="7">
        <v>0.03</v>
      </c>
      <c r="AZ18" t="s">
        <v>108</v>
      </c>
      <c r="BA18" s="7">
        <v>0.05</v>
      </c>
      <c r="BB18" s="7">
        <v>0.06</v>
      </c>
      <c r="BC18" s="7">
        <v>0.05</v>
      </c>
      <c r="BD18" s="7">
        <v>0.71</v>
      </c>
      <c r="BE18" s="7">
        <v>0.08</v>
      </c>
      <c r="BF18" s="7">
        <v>0.04</v>
      </c>
      <c r="BG18" s="7">
        <v>0.05</v>
      </c>
      <c r="BH18" t="s">
        <v>108</v>
      </c>
      <c r="BI18" s="7">
        <v>0.16</v>
      </c>
      <c r="BJ18" s="7">
        <v>0.02</v>
      </c>
      <c r="BK18" t="s">
        <v>108</v>
      </c>
      <c r="BL18" t="s">
        <v>108</v>
      </c>
      <c r="BM18" s="7">
        <v>0.03</v>
      </c>
      <c r="BN18" s="7">
        <v>0.09</v>
      </c>
      <c r="BO18" s="7">
        <v>0.03</v>
      </c>
      <c r="BP18" s="7">
        <v>0.04</v>
      </c>
      <c r="BQ18" s="7">
        <v>7.0000000000000007E-2</v>
      </c>
      <c r="BR18" s="7">
        <v>0.06</v>
      </c>
      <c r="BS18" s="7">
        <v>0.06</v>
      </c>
      <c r="BT18" s="7">
        <v>0.11</v>
      </c>
      <c r="BU18" s="7">
        <v>0.04</v>
      </c>
      <c r="BV18" s="7">
        <v>0.06</v>
      </c>
      <c r="BW18" s="7">
        <v>7.0000000000000007E-2</v>
      </c>
      <c r="BX18" s="7">
        <v>0.04</v>
      </c>
      <c r="BY18" s="7">
        <v>0.05</v>
      </c>
      <c r="BZ18" s="7">
        <v>0.06</v>
      </c>
    </row>
    <row r="19" spans="1:78" x14ac:dyDescent="0.25">
      <c r="A19" t="s">
        <v>293</v>
      </c>
      <c r="B19">
        <v>31</v>
      </c>
      <c r="C19">
        <v>26</v>
      </c>
      <c r="D19">
        <v>3</v>
      </c>
      <c r="E19">
        <v>2</v>
      </c>
      <c r="F19">
        <v>5</v>
      </c>
      <c r="G19">
        <v>14</v>
      </c>
      <c r="H19">
        <v>12</v>
      </c>
      <c r="I19">
        <v>2</v>
      </c>
      <c r="J19">
        <v>14</v>
      </c>
      <c r="K19">
        <v>5</v>
      </c>
      <c r="L19">
        <v>10</v>
      </c>
      <c r="M19">
        <v>11</v>
      </c>
      <c r="N19">
        <v>15</v>
      </c>
      <c r="O19">
        <v>2</v>
      </c>
      <c r="P19">
        <v>2</v>
      </c>
      <c r="Q19">
        <v>6</v>
      </c>
      <c r="R19">
        <v>25</v>
      </c>
      <c r="S19">
        <v>17</v>
      </c>
      <c r="T19">
        <v>7</v>
      </c>
      <c r="U19">
        <v>5</v>
      </c>
      <c r="V19">
        <v>22</v>
      </c>
      <c r="W19">
        <v>5</v>
      </c>
      <c r="X19">
        <v>4</v>
      </c>
      <c r="Y19">
        <v>5</v>
      </c>
      <c r="Z19">
        <v>26</v>
      </c>
      <c r="AA19">
        <v>31</v>
      </c>
      <c r="AB19">
        <v>26</v>
      </c>
      <c r="AC19">
        <v>6</v>
      </c>
      <c r="AD19">
        <v>21</v>
      </c>
      <c r="AE19">
        <v>4</v>
      </c>
      <c r="AF19">
        <v>23</v>
      </c>
      <c r="AG19">
        <v>6</v>
      </c>
      <c r="AH19">
        <v>1</v>
      </c>
      <c r="AI19">
        <v>23</v>
      </c>
      <c r="AJ19">
        <v>2</v>
      </c>
      <c r="AK19">
        <v>8</v>
      </c>
      <c r="AL19">
        <v>7</v>
      </c>
      <c r="AM19">
        <v>21</v>
      </c>
      <c r="AN19">
        <v>1</v>
      </c>
      <c r="AO19">
        <v>3</v>
      </c>
      <c r="AP19">
        <v>3</v>
      </c>
      <c r="AQ19">
        <v>5</v>
      </c>
      <c r="AR19">
        <v>0</v>
      </c>
      <c r="AS19">
        <v>1</v>
      </c>
      <c r="AT19">
        <v>3</v>
      </c>
      <c r="AU19">
        <v>4</v>
      </c>
      <c r="AV19">
        <v>1</v>
      </c>
      <c r="AW19">
        <v>0</v>
      </c>
      <c r="AX19">
        <v>3</v>
      </c>
      <c r="AY19">
        <v>4</v>
      </c>
      <c r="AZ19">
        <v>3</v>
      </c>
      <c r="BA19">
        <v>2</v>
      </c>
      <c r="BB19">
        <v>0</v>
      </c>
      <c r="BC19">
        <v>3</v>
      </c>
      <c r="BD19">
        <v>0</v>
      </c>
      <c r="BE19">
        <v>6</v>
      </c>
      <c r="BF19">
        <v>25</v>
      </c>
      <c r="BG19">
        <v>31</v>
      </c>
      <c r="BH19">
        <v>0</v>
      </c>
      <c r="BI19">
        <v>0</v>
      </c>
      <c r="BJ19">
        <v>1</v>
      </c>
      <c r="BK19">
        <v>31</v>
      </c>
      <c r="BL19">
        <v>0</v>
      </c>
      <c r="BM19">
        <v>1</v>
      </c>
      <c r="BN19">
        <v>10</v>
      </c>
      <c r="BO19">
        <v>14</v>
      </c>
      <c r="BP19">
        <v>6</v>
      </c>
      <c r="BQ19">
        <v>1</v>
      </c>
      <c r="BR19">
        <v>3</v>
      </c>
      <c r="BS19">
        <v>2</v>
      </c>
      <c r="BT19">
        <v>4</v>
      </c>
      <c r="BU19">
        <v>2</v>
      </c>
      <c r="BV19">
        <v>1</v>
      </c>
      <c r="BW19">
        <v>0</v>
      </c>
      <c r="BX19">
        <v>16</v>
      </c>
      <c r="BY19">
        <v>16</v>
      </c>
      <c r="BZ19">
        <v>16</v>
      </c>
    </row>
    <row r="20" spans="1:78" x14ac:dyDescent="0.25">
      <c r="B20" s="7">
        <v>0.04</v>
      </c>
      <c r="C20" s="7">
        <v>0.04</v>
      </c>
      <c r="D20" s="7">
        <v>0.05</v>
      </c>
      <c r="E20" s="7">
        <v>0.05</v>
      </c>
      <c r="F20" s="7">
        <v>0.04</v>
      </c>
      <c r="G20" s="7">
        <v>0.04</v>
      </c>
      <c r="H20" s="7">
        <v>0.06</v>
      </c>
      <c r="I20" s="7">
        <v>0.01</v>
      </c>
      <c r="J20" s="7">
        <v>0.06</v>
      </c>
      <c r="K20" s="7">
        <v>0.03</v>
      </c>
      <c r="L20" s="7">
        <v>7.0000000000000007E-2</v>
      </c>
      <c r="M20" s="7">
        <v>0.06</v>
      </c>
      <c r="N20" s="7">
        <v>0.03</v>
      </c>
      <c r="O20" s="7">
        <v>0.03</v>
      </c>
      <c r="P20" s="7">
        <v>0.14000000000000001</v>
      </c>
      <c r="Q20" s="7">
        <v>0.05</v>
      </c>
      <c r="R20" s="7">
        <v>0.04</v>
      </c>
      <c r="S20" s="7">
        <v>0.04</v>
      </c>
      <c r="T20" s="7">
        <v>7.0000000000000007E-2</v>
      </c>
      <c r="U20" s="7">
        <v>0.04</v>
      </c>
      <c r="V20" s="7">
        <v>0.04</v>
      </c>
      <c r="W20" s="7">
        <v>0.08</v>
      </c>
      <c r="X20" s="7">
        <v>0.04</v>
      </c>
      <c r="Y20" s="7">
        <v>0.16</v>
      </c>
      <c r="Z20" s="7">
        <v>0.04</v>
      </c>
      <c r="AA20" s="7">
        <v>0.04</v>
      </c>
      <c r="AB20" s="7">
        <v>0.04</v>
      </c>
      <c r="AC20" s="7">
        <v>0.09</v>
      </c>
      <c r="AD20" s="7">
        <v>0.04</v>
      </c>
      <c r="AE20" s="7">
        <v>0.06</v>
      </c>
      <c r="AF20" s="7">
        <v>0.04</v>
      </c>
      <c r="AG20" s="7">
        <v>0.06</v>
      </c>
      <c r="AH20" s="7">
        <v>0.06</v>
      </c>
      <c r="AI20" s="7">
        <v>0.04</v>
      </c>
      <c r="AJ20" s="7">
        <v>0.04</v>
      </c>
      <c r="AK20" s="7">
        <v>0.06</v>
      </c>
      <c r="AL20" s="7">
        <v>0.02</v>
      </c>
      <c r="AM20" s="7">
        <v>0.06</v>
      </c>
      <c r="AN20" s="7">
        <v>0.04</v>
      </c>
      <c r="AO20" s="7">
        <v>0.04</v>
      </c>
      <c r="AP20" s="7">
        <v>0.03</v>
      </c>
      <c r="AQ20" s="7">
        <v>7.0000000000000007E-2</v>
      </c>
      <c r="AR20" t="s">
        <v>108</v>
      </c>
      <c r="AS20" s="7">
        <v>0.02</v>
      </c>
      <c r="AT20" s="7">
        <v>0.04</v>
      </c>
      <c r="AU20" s="7">
        <v>0.09</v>
      </c>
      <c r="AV20" s="7">
        <v>0.02</v>
      </c>
      <c r="AW20" t="s">
        <v>108</v>
      </c>
      <c r="AX20" s="7">
        <v>0.06</v>
      </c>
      <c r="AY20" s="7">
        <v>0.05</v>
      </c>
      <c r="AZ20" s="7">
        <v>0.04</v>
      </c>
      <c r="BA20" s="7">
        <v>0.05</v>
      </c>
      <c r="BB20" t="s">
        <v>108</v>
      </c>
      <c r="BC20" s="7">
        <v>0.08</v>
      </c>
      <c r="BD20" t="s">
        <v>108</v>
      </c>
      <c r="BE20" s="7">
        <v>0.04</v>
      </c>
      <c r="BF20" s="7">
        <v>0.05</v>
      </c>
      <c r="BG20" s="7">
        <v>0.04</v>
      </c>
      <c r="BH20" t="s">
        <v>108</v>
      </c>
      <c r="BI20" t="s">
        <v>108</v>
      </c>
      <c r="BJ20">
        <v>0</v>
      </c>
      <c r="BK20" s="7">
        <v>0.18</v>
      </c>
      <c r="BL20" t="s">
        <v>108</v>
      </c>
      <c r="BM20" s="7">
        <v>0.01</v>
      </c>
      <c r="BN20" s="7">
        <v>0.04</v>
      </c>
      <c r="BO20" s="7">
        <v>0.06</v>
      </c>
      <c r="BP20" s="7">
        <v>7.0000000000000007E-2</v>
      </c>
      <c r="BQ20" s="7">
        <v>0.01</v>
      </c>
      <c r="BR20" s="7">
        <v>0.01</v>
      </c>
      <c r="BS20" s="7">
        <v>0.01</v>
      </c>
      <c r="BT20" s="7">
        <v>0.05</v>
      </c>
      <c r="BU20" s="7">
        <v>0.02</v>
      </c>
      <c r="BV20" s="7">
        <v>0.03</v>
      </c>
      <c r="BW20" t="s">
        <v>108</v>
      </c>
      <c r="BX20" s="7">
        <v>0.04</v>
      </c>
      <c r="BY20" s="7">
        <v>0.03</v>
      </c>
      <c r="BZ20" s="7">
        <v>0.04</v>
      </c>
    </row>
    <row r="21" spans="1:78" x14ac:dyDescent="0.25">
      <c r="A21" t="s">
        <v>292</v>
      </c>
      <c r="B21">
        <v>25</v>
      </c>
      <c r="C21">
        <v>18</v>
      </c>
      <c r="D21">
        <v>4</v>
      </c>
      <c r="E21">
        <v>4</v>
      </c>
      <c r="F21">
        <v>3</v>
      </c>
      <c r="G21">
        <v>15</v>
      </c>
      <c r="H21">
        <v>7</v>
      </c>
      <c r="I21">
        <v>2</v>
      </c>
      <c r="J21">
        <v>6</v>
      </c>
      <c r="K21">
        <v>5</v>
      </c>
      <c r="L21">
        <v>12</v>
      </c>
      <c r="M21">
        <v>9</v>
      </c>
      <c r="N21">
        <v>15</v>
      </c>
      <c r="O21">
        <v>1</v>
      </c>
      <c r="P21">
        <v>1</v>
      </c>
      <c r="Q21">
        <v>10</v>
      </c>
      <c r="R21">
        <v>15</v>
      </c>
      <c r="S21">
        <v>9</v>
      </c>
      <c r="T21">
        <v>5</v>
      </c>
      <c r="U21">
        <v>11</v>
      </c>
      <c r="V21">
        <v>17</v>
      </c>
      <c r="W21">
        <v>1</v>
      </c>
      <c r="X21">
        <v>7</v>
      </c>
      <c r="Y21">
        <v>1</v>
      </c>
      <c r="Z21">
        <v>24</v>
      </c>
      <c r="AA21">
        <v>25</v>
      </c>
      <c r="AB21">
        <v>24</v>
      </c>
      <c r="AC21">
        <v>3</v>
      </c>
      <c r="AD21">
        <v>17</v>
      </c>
      <c r="AE21">
        <v>5</v>
      </c>
      <c r="AF21">
        <v>19</v>
      </c>
      <c r="AG21">
        <v>4</v>
      </c>
      <c r="AH21">
        <v>1</v>
      </c>
      <c r="AI21">
        <v>12</v>
      </c>
      <c r="AJ21">
        <v>4</v>
      </c>
      <c r="AK21">
        <v>9</v>
      </c>
      <c r="AL21">
        <v>5</v>
      </c>
      <c r="AM21">
        <v>14</v>
      </c>
      <c r="AN21">
        <v>2</v>
      </c>
      <c r="AO21">
        <v>4</v>
      </c>
      <c r="AP21">
        <v>2</v>
      </c>
      <c r="AQ21">
        <v>5</v>
      </c>
      <c r="AR21">
        <v>1</v>
      </c>
      <c r="AS21">
        <v>2</v>
      </c>
      <c r="AT21">
        <v>3</v>
      </c>
      <c r="AU21">
        <v>3</v>
      </c>
      <c r="AV21">
        <v>1</v>
      </c>
      <c r="AW21">
        <v>1</v>
      </c>
      <c r="AX21">
        <v>3</v>
      </c>
      <c r="AY21">
        <v>0</v>
      </c>
      <c r="AZ21">
        <v>0</v>
      </c>
      <c r="BA21">
        <v>2</v>
      </c>
      <c r="BB21">
        <v>0</v>
      </c>
      <c r="BC21">
        <v>0</v>
      </c>
      <c r="BD21">
        <v>0</v>
      </c>
      <c r="BE21">
        <v>5</v>
      </c>
      <c r="BF21">
        <v>20</v>
      </c>
      <c r="BG21">
        <v>25</v>
      </c>
      <c r="BH21">
        <v>0</v>
      </c>
      <c r="BI21">
        <v>0</v>
      </c>
      <c r="BJ21">
        <v>2</v>
      </c>
      <c r="BK21">
        <v>25</v>
      </c>
      <c r="BL21">
        <v>0</v>
      </c>
      <c r="BM21">
        <v>3</v>
      </c>
      <c r="BN21">
        <v>10</v>
      </c>
      <c r="BO21">
        <v>9</v>
      </c>
      <c r="BP21">
        <v>4</v>
      </c>
      <c r="BQ21">
        <v>3</v>
      </c>
      <c r="BR21">
        <v>4</v>
      </c>
      <c r="BS21">
        <v>3</v>
      </c>
      <c r="BT21">
        <v>4</v>
      </c>
      <c r="BU21">
        <v>2</v>
      </c>
      <c r="BV21">
        <v>1</v>
      </c>
      <c r="BW21">
        <v>2</v>
      </c>
      <c r="BX21">
        <v>17</v>
      </c>
      <c r="BY21">
        <v>17</v>
      </c>
      <c r="BZ21">
        <v>13</v>
      </c>
    </row>
    <row r="22" spans="1:78" x14ac:dyDescent="0.25">
      <c r="B22" s="7">
        <v>0.04</v>
      </c>
      <c r="C22" s="7">
        <v>0.03</v>
      </c>
      <c r="D22" s="7">
        <v>7.0000000000000007E-2</v>
      </c>
      <c r="E22" s="7">
        <v>7.0000000000000007E-2</v>
      </c>
      <c r="F22" s="7">
        <v>0.03</v>
      </c>
      <c r="G22" s="7">
        <v>0.04</v>
      </c>
      <c r="H22" s="7">
        <v>0.03</v>
      </c>
      <c r="I22" s="7">
        <v>0.01</v>
      </c>
      <c r="J22" s="7">
        <v>0.03</v>
      </c>
      <c r="K22" s="7">
        <v>0.03</v>
      </c>
      <c r="L22" s="7">
        <v>0.08</v>
      </c>
      <c r="M22" s="7">
        <v>0.05</v>
      </c>
      <c r="N22" s="7">
        <v>0.03</v>
      </c>
      <c r="O22" s="7">
        <v>0.01</v>
      </c>
      <c r="P22" s="7">
        <v>0.06</v>
      </c>
      <c r="Q22" s="7">
        <v>0.09</v>
      </c>
      <c r="R22" s="7">
        <v>0.03</v>
      </c>
      <c r="S22" s="7">
        <v>0.02</v>
      </c>
      <c r="T22" s="7">
        <v>0.05</v>
      </c>
      <c r="U22" s="7">
        <v>0.09</v>
      </c>
      <c r="V22" s="7">
        <v>0.03</v>
      </c>
      <c r="W22" s="7">
        <v>0.02</v>
      </c>
      <c r="X22" s="7">
        <v>0.08</v>
      </c>
      <c r="Y22" s="7">
        <v>0.03</v>
      </c>
      <c r="Z22" s="7">
        <v>0.04</v>
      </c>
      <c r="AA22" s="7">
        <v>0.04</v>
      </c>
      <c r="AB22" s="7">
        <v>0.04</v>
      </c>
      <c r="AC22" s="7">
        <v>0.05</v>
      </c>
      <c r="AD22" s="7">
        <v>0.03</v>
      </c>
      <c r="AE22" s="7">
        <v>0.08</v>
      </c>
      <c r="AF22" s="7">
        <v>0.03</v>
      </c>
      <c r="AG22" s="7">
        <v>0.04</v>
      </c>
      <c r="AH22" s="7">
        <v>7.0000000000000007E-2</v>
      </c>
      <c r="AI22" s="7">
        <v>0.02</v>
      </c>
      <c r="AJ22" s="7">
        <v>0.09</v>
      </c>
      <c r="AK22" s="7">
        <v>0.08</v>
      </c>
      <c r="AL22" s="7">
        <v>0.02</v>
      </c>
      <c r="AM22" s="7">
        <v>0.04</v>
      </c>
      <c r="AN22" s="7">
        <v>0.16</v>
      </c>
      <c r="AO22" s="7">
        <v>0.05</v>
      </c>
      <c r="AP22" s="7">
        <v>0.02</v>
      </c>
      <c r="AQ22" s="7">
        <v>0.08</v>
      </c>
      <c r="AR22" s="7">
        <v>0.03</v>
      </c>
      <c r="AS22" s="7">
        <v>7.0000000000000007E-2</v>
      </c>
      <c r="AT22" s="7">
        <v>0.05</v>
      </c>
      <c r="AU22" s="7">
        <v>7.0000000000000007E-2</v>
      </c>
      <c r="AV22" s="7">
        <v>0.02</v>
      </c>
      <c r="AW22" s="7">
        <v>0.1</v>
      </c>
      <c r="AX22" s="7">
        <v>0.06</v>
      </c>
      <c r="AY22" t="s">
        <v>108</v>
      </c>
      <c r="AZ22" t="s">
        <v>108</v>
      </c>
      <c r="BA22" s="7">
        <v>0.05</v>
      </c>
      <c r="BB22" t="s">
        <v>108</v>
      </c>
      <c r="BC22" t="s">
        <v>108</v>
      </c>
      <c r="BD22" t="s">
        <v>108</v>
      </c>
      <c r="BE22" s="7">
        <v>0.03</v>
      </c>
      <c r="BF22" s="7">
        <v>0.04</v>
      </c>
      <c r="BG22" s="7">
        <v>0.04</v>
      </c>
      <c r="BH22" t="s">
        <v>108</v>
      </c>
      <c r="BI22" t="s">
        <v>108</v>
      </c>
      <c r="BJ22" s="7">
        <v>0.01</v>
      </c>
      <c r="BK22" s="7">
        <v>0.15</v>
      </c>
      <c r="BL22" t="s">
        <v>108</v>
      </c>
      <c r="BM22" s="7">
        <v>0.02</v>
      </c>
      <c r="BN22" s="7">
        <v>0.04</v>
      </c>
      <c r="BO22" s="7">
        <v>0.04</v>
      </c>
      <c r="BP22" s="7">
        <v>0.05</v>
      </c>
      <c r="BQ22" s="7">
        <v>0.02</v>
      </c>
      <c r="BR22" s="7">
        <v>0.02</v>
      </c>
      <c r="BS22" s="7">
        <v>0.02</v>
      </c>
      <c r="BT22" s="7">
        <v>0.05</v>
      </c>
      <c r="BU22" s="7">
        <v>0.03</v>
      </c>
      <c r="BV22" s="7">
        <v>0.02</v>
      </c>
      <c r="BW22" s="7">
        <v>0.03</v>
      </c>
      <c r="BX22" s="7">
        <v>0.04</v>
      </c>
      <c r="BY22" s="7">
        <v>0.04</v>
      </c>
      <c r="BZ22" s="7">
        <v>0.03</v>
      </c>
    </row>
    <row r="23" spans="1:78" x14ac:dyDescent="0.25">
      <c r="A23" t="s">
        <v>291</v>
      </c>
      <c r="B23">
        <v>21</v>
      </c>
      <c r="C23">
        <v>16</v>
      </c>
      <c r="D23">
        <v>3</v>
      </c>
      <c r="E23">
        <v>2</v>
      </c>
      <c r="F23">
        <v>2</v>
      </c>
      <c r="G23">
        <v>13</v>
      </c>
      <c r="H23">
        <v>7</v>
      </c>
      <c r="I23">
        <v>7</v>
      </c>
      <c r="J23">
        <v>10</v>
      </c>
      <c r="K23">
        <v>2</v>
      </c>
      <c r="L23">
        <v>3</v>
      </c>
      <c r="M23">
        <v>5</v>
      </c>
      <c r="N23">
        <v>15</v>
      </c>
      <c r="O23">
        <v>2</v>
      </c>
      <c r="P23">
        <v>0</v>
      </c>
      <c r="Q23">
        <v>4</v>
      </c>
      <c r="R23">
        <v>17</v>
      </c>
      <c r="S23">
        <v>15</v>
      </c>
      <c r="T23">
        <v>3</v>
      </c>
      <c r="U23">
        <v>3</v>
      </c>
      <c r="V23">
        <v>17</v>
      </c>
      <c r="W23">
        <v>2</v>
      </c>
      <c r="X23">
        <v>2</v>
      </c>
      <c r="Y23">
        <v>1</v>
      </c>
      <c r="Z23">
        <v>21</v>
      </c>
      <c r="AA23">
        <v>21</v>
      </c>
      <c r="AB23">
        <v>21</v>
      </c>
      <c r="AC23">
        <v>3</v>
      </c>
      <c r="AD23">
        <v>17</v>
      </c>
      <c r="AE23">
        <v>2</v>
      </c>
      <c r="AF23">
        <v>12</v>
      </c>
      <c r="AG23">
        <v>9</v>
      </c>
      <c r="AH23">
        <v>0</v>
      </c>
      <c r="AI23">
        <v>21</v>
      </c>
      <c r="AJ23">
        <v>0</v>
      </c>
      <c r="AK23">
        <v>2</v>
      </c>
      <c r="AL23">
        <v>8</v>
      </c>
      <c r="AM23">
        <v>10</v>
      </c>
      <c r="AN23">
        <v>0</v>
      </c>
      <c r="AO23">
        <v>3</v>
      </c>
      <c r="AP23">
        <v>1</v>
      </c>
      <c r="AQ23">
        <v>4</v>
      </c>
      <c r="AR23">
        <v>0</v>
      </c>
      <c r="AS23">
        <v>0</v>
      </c>
      <c r="AT23">
        <v>1</v>
      </c>
      <c r="AU23">
        <v>0</v>
      </c>
      <c r="AV23">
        <v>3</v>
      </c>
      <c r="AW23">
        <v>0</v>
      </c>
      <c r="AX23">
        <v>3</v>
      </c>
      <c r="AY23">
        <v>3</v>
      </c>
      <c r="AZ23">
        <v>2</v>
      </c>
      <c r="BA23">
        <v>2</v>
      </c>
      <c r="BB23">
        <v>2</v>
      </c>
      <c r="BC23">
        <v>1</v>
      </c>
      <c r="BD23">
        <v>0</v>
      </c>
      <c r="BE23">
        <v>5</v>
      </c>
      <c r="BF23">
        <v>17</v>
      </c>
      <c r="BG23">
        <v>21</v>
      </c>
      <c r="BH23">
        <v>0</v>
      </c>
      <c r="BI23">
        <v>1</v>
      </c>
      <c r="BJ23">
        <v>21</v>
      </c>
      <c r="BK23">
        <v>0</v>
      </c>
      <c r="BL23">
        <v>0</v>
      </c>
      <c r="BM23">
        <v>5</v>
      </c>
      <c r="BN23">
        <v>12</v>
      </c>
      <c r="BO23">
        <v>4</v>
      </c>
      <c r="BP23">
        <v>1</v>
      </c>
      <c r="BQ23">
        <v>3</v>
      </c>
      <c r="BR23">
        <v>10</v>
      </c>
      <c r="BS23">
        <v>9</v>
      </c>
      <c r="BT23">
        <v>0</v>
      </c>
      <c r="BU23">
        <v>5</v>
      </c>
      <c r="BV23">
        <v>0</v>
      </c>
      <c r="BW23">
        <v>3</v>
      </c>
      <c r="BX23">
        <v>12</v>
      </c>
      <c r="BY23">
        <v>11</v>
      </c>
      <c r="BZ23">
        <v>11</v>
      </c>
    </row>
    <row r="24" spans="1:78" x14ac:dyDescent="0.25">
      <c r="B24" s="7">
        <v>0.03</v>
      </c>
      <c r="C24" s="7">
        <v>0.03</v>
      </c>
      <c r="D24" s="7">
        <v>0.05</v>
      </c>
      <c r="E24" s="7">
        <v>0.05</v>
      </c>
      <c r="F24" s="7">
        <v>0.01</v>
      </c>
      <c r="G24" s="7">
        <v>0.03</v>
      </c>
      <c r="H24" s="7">
        <v>0.03</v>
      </c>
      <c r="I24" s="7">
        <v>0.04</v>
      </c>
      <c r="J24" s="7">
        <v>0.04</v>
      </c>
      <c r="K24" s="7">
        <v>0.01</v>
      </c>
      <c r="L24" s="7">
        <v>0.02</v>
      </c>
      <c r="M24" s="7">
        <v>0.03</v>
      </c>
      <c r="N24" s="7">
        <v>0.03</v>
      </c>
      <c r="O24" s="7">
        <v>0.02</v>
      </c>
      <c r="P24" t="s">
        <v>108</v>
      </c>
      <c r="Q24" s="7">
        <v>0.04</v>
      </c>
      <c r="R24" s="7">
        <v>0.03</v>
      </c>
      <c r="S24" s="7">
        <v>0.03</v>
      </c>
      <c r="T24" s="7">
        <v>0.03</v>
      </c>
      <c r="U24" s="7">
        <v>0.02</v>
      </c>
      <c r="V24" s="7">
        <v>0.03</v>
      </c>
      <c r="W24" s="7">
        <v>0.03</v>
      </c>
      <c r="X24" s="7">
        <v>0.02</v>
      </c>
      <c r="Y24" s="7">
        <v>0.03</v>
      </c>
      <c r="Z24" s="7">
        <v>0.03</v>
      </c>
      <c r="AA24" s="7">
        <v>0.03</v>
      </c>
      <c r="AB24" s="7">
        <v>0.03</v>
      </c>
      <c r="AC24" s="7">
        <v>0.04</v>
      </c>
      <c r="AD24" s="7">
        <v>0.03</v>
      </c>
      <c r="AE24" s="7">
        <v>0.03</v>
      </c>
      <c r="AF24" s="7">
        <v>0.02</v>
      </c>
      <c r="AG24" s="7">
        <v>0.09</v>
      </c>
      <c r="AH24" t="s">
        <v>108</v>
      </c>
      <c r="AI24" s="7">
        <v>0.04</v>
      </c>
      <c r="AJ24" t="s">
        <v>108</v>
      </c>
      <c r="AK24" s="7">
        <v>0.02</v>
      </c>
      <c r="AL24" s="7">
        <v>0.03</v>
      </c>
      <c r="AM24" s="7">
        <v>0.03</v>
      </c>
      <c r="AN24" t="s">
        <v>108</v>
      </c>
      <c r="AO24" s="7">
        <v>0.04</v>
      </c>
      <c r="AP24" s="7">
        <v>0.01</v>
      </c>
      <c r="AQ24" s="7">
        <v>0.06</v>
      </c>
      <c r="AR24" t="s">
        <v>108</v>
      </c>
      <c r="AS24" t="s">
        <v>108</v>
      </c>
      <c r="AT24" s="7">
        <v>0.02</v>
      </c>
      <c r="AU24" t="s">
        <v>108</v>
      </c>
      <c r="AV24" s="7">
        <v>0.06</v>
      </c>
      <c r="AW24" t="s">
        <v>108</v>
      </c>
      <c r="AX24" s="7">
        <v>7.0000000000000007E-2</v>
      </c>
      <c r="AY24" s="7">
        <v>0.04</v>
      </c>
      <c r="AZ24" s="7">
        <v>0.04</v>
      </c>
      <c r="BA24" s="7">
        <v>0.05</v>
      </c>
      <c r="BB24" s="7">
        <v>0.05</v>
      </c>
      <c r="BC24" s="7">
        <v>0.02</v>
      </c>
      <c r="BD24" t="s">
        <v>108</v>
      </c>
      <c r="BE24" s="7">
        <v>0.03</v>
      </c>
      <c r="BF24" s="7">
        <v>0.03</v>
      </c>
      <c r="BG24" s="7">
        <v>0.03</v>
      </c>
      <c r="BH24" t="s">
        <v>108</v>
      </c>
      <c r="BI24">
        <v>0</v>
      </c>
      <c r="BJ24" s="7">
        <v>0.1</v>
      </c>
      <c r="BK24" t="s">
        <v>108</v>
      </c>
      <c r="BL24" t="s">
        <v>108</v>
      </c>
      <c r="BM24" s="7">
        <v>0.04</v>
      </c>
      <c r="BN24" s="7">
        <v>0.04</v>
      </c>
      <c r="BO24" s="7">
        <v>0.02</v>
      </c>
      <c r="BP24" s="7">
        <v>0.01</v>
      </c>
      <c r="BQ24" s="7">
        <v>0.03</v>
      </c>
      <c r="BR24" s="7">
        <v>0.05</v>
      </c>
      <c r="BS24" s="7">
        <v>0.04</v>
      </c>
      <c r="BT24" t="s">
        <v>108</v>
      </c>
      <c r="BU24" s="7">
        <v>0.05</v>
      </c>
      <c r="BV24" s="7">
        <v>0.01</v>
      </c>
      <c r="BW24" s="7">
        <v>0.03</v>
      </c>
      <c r="BX24" s="7">
        <v>0.03</v>
      </c>
      <c r="BY24" s="7">
        <v>0.02</v>
      </c>
      <c r="BZ24" s="7">
        <v>0.03</v>
      </c>
    </row>
    <row r="25" spans="1:78" x14ac:dyDescent="0.25">
      <c r="A25" t="s">
        <v>305</v>
      </c>
      <c r="B25">
        <v>10</v>
      </c>
      <c r="C25">
        <v>10</v>
      </c>
      <c r="D25">
        <v>0</v>
      </c>
      <c r="E25">
        <v>1</v>
      </c>
      <c r="F25">
        <v>2</v>
      </c>
      <c r="G25">
        <v>6</v>
      </c>
      <c r="H25">
        <v>2</v>
      </c>
      <c r="I25">
        <v>4</v>
      </c>
      <c r="J25">
        <v>3</v>
      </c>
      <c r="K25">
        <v>2</v>
      </c>
      <c r="L25">
        <v>1</v>
      </c>
      <c r="M25">
        <v>1</v>
      </c>
      <c r="N25">
        <v>8</v>
      </c>
      <c r="O25">
        <v>1</v>
      </c>
      <c r="P25">
        <v>1</v>
      </c>
      <c r="Q25">
        <v>0</v>
      </c>
      <c r="R25">
        <v>10</v>
      </c>
      <c r="S25">
        <v>7</v>
      </c>
      <c r="T25">
        <v>1</v>
      </c>
      <c r="U25">
        <v>2</v>
      </c>
      <c r="V25">
        <v>10</v>
      </c>
      <c r="W25">
        <v>0</v>
      </c>
      <c r="X25">
        <v>0</v>
      </c>
      <c r="Y25">
        <v>0</v>
      </c>
      <c r="Z25">
        <v>10</v>
      </c>
      <c r="AA25">
        <v>10</v>
      </c>
      <c r="AB25">
        <v>10</v>
      </c>
      <c r="AC25">
        <v>0</v>
      </c>
      <c r="AD25">
        <v>10</v>
      </c>
      <c r="AE25">
        <v>1</v>
      </c>
      <c r="AF25">
        <v>10</v>
      </c>
      <c r="AG25">
        <v>0</v>
      </c>
      <c r="AH25">
        <v>0</v>
      </c>
      <c r="AI25">
        <v>8</v>
      </c>
      <c r="AJ25">
        <v>0</v>
      </c>
      <c r="AK25">
        <v>4</v>
      </c>
      <c r="AL25">
        <v>2</v>
      </c>
      <c r="AM25">
        <v>6</v>
      </c>
      <c r="AN25">
        <v>0</v>
      </c>
      <c r="AO25">
        <v>2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</v>
      </c>
      <c r="AV25">
        <v>2</v>
      </c>
      <c r="AW25">
        <v>0</v>
      </c>
      <c r="AX25">
        <v>0</v>
      </c>
      <c r="AY25">
        <v>1</v>
      </c>
      <c r="AZ25">
        <v>1</v>
      </c>
      <c r="BA25">
        <v>1</v>
      </c>
      <c r="BB25">
        <v>2</v>
      </c>
      <c r="BC25">
        <v>2</v>
      </c>
      <c r="BD25">
        <v>0</v>
      </c>
      <c r="BE25">
        <v>2</v>
      </c>
      <c r="BF25">
        <v>8</v>
      </c>
      <c r="BG25">
        <v>10</v>
      </c>
      <c r="BH25">
        <v>0</v>
      </c>
      <c r="BI25">
        <v>0</v>
      </c>
      <c r="BJ25">
        <v>1</v>
      </c>
      <c r="BK25">
        <v>0</v>
      </c>
      <c r="BL25">
        <v>10</v>
      </c>
      <c r="BM25">
        <v>1</v>
      </c>
      <c r="BN25">
        <v>5</v>
      </c>
      <c r="BO25">
        <v>5</v>
      </c>
      <c r="BP25">
        <v>0</v>
      </c>
      <c r="BQ25">
        <v>2</v>
      </c>
      <c r="BR25">
        <v>1</v>
      </c>
      <c r="BS25">
        <v>2</v>
      </c>
      <c r="BT25">
        <v>2</v>
      </c>
      <c r="BU25">
        <v>0</v>
      </c>
      <c r="BV25">
        <v>0</v>
      </c>
      <c r="BW25">
        <v>2</v>
      </c>
      <c r="BX25">
        <v>6</v>
      </c>
      <c r="BY25">
        <v>8</v>
      </c>
      <c r="BZ25">
        <v>5</v>
      </c>
    </row>
    <row r="26" spans="1:78" x14ac:dyDescent="0.25">
      <c r="B26" s="7">
        <v>0.01</v>
      </c>
      <c r="C26" s="7">
        <v>0.02</v>
      </c>
      <c r="D26" t="s">
        <v>108</v>
      </c>
      <c r="E26" s="7">
        <v>0.01</v>
      </c>
      <c r="F26" s="7">
        <v>0.02</v>
      </c>
      <c r="G26" s="7">
        <v>0.02</v>
      </c>
      <c r="H26" s="7">
        <v>0.01</v>
      </c>
      <c r="I26" s="7">
        <v>0.02</v>
      </c>
      <c r="J26" s="7">
        <v>0.01</v>
      </c>
      <c r="K26" s="7">
        <v>0.02</v>
      </c>
      <c r="L26">
        <v>0</v>
      </c>
      <c r="M26" s="7">
        <v>0.01</v>
      </c>
      <c r="N26" s="7">
        <v>0.02</v>
      </c>
      <c r="O26" s="7">
        <v>0.02</v>
      </c>
      <c r="P26" s="7">
        <v>0.04</v>
      </c>
      <c r="Q26" t="s">
        <v>108</v>
      </c>
      <c r="R26" s="7">
        <v>0.02</v>
      </c>
      <c r="S26" s="7">
        <v>0.01</v>
      </c>
      <c r="T26" s="7">
        <v>0.01</v>
      </c>
      <c r="U26" s="7">
        <v>0.02</v>
      </c>
      <c r="V26" s="7">
        <v>0.02</v>
      </c>
      <c r="W26" t="s">
        <v>108</v>
      </c>
      <c r="X26" t="s">
        <v>108</v>
      </c>
      <c r="Y26" t="s">
        <v>108</v>
      </c>
      <c r="Z26" s="7">
        <v>0.02</v>
      </c>
      <c r="AA26" s="7">
        <v>0.01</v>
      </c>
      <c r="AB26" s="7">
        <v>0.02</v>
      </c>
      <c r="AC26" t="s">
        <v>108</v>
      </c>
      <c r="AD26" s="7">
        <v>0.02</v>
      </c>
      <c r="AE26" s="7">
        <v>0.01</v>
      </c>
      <c r="AF26" s="7">
        <v>0.02</v>
      </c>
      <c r="AG26" t="s">
        <v>108</v>
      </c>
      <c r="AH26" t="s">
        <v>108</v>
      </c>
      <c r="AI26" s="7">
        <v>0.01</v>
      </c>
      <c r="AJ26" t="s">
        <v>108</v>
      </c>
      <c r="AK26" s="7">
        <v>0.03</v>
      </c>
      <c r="AL26" s="7">
        <v>0.01</v>
      </c>
      <c r="AM26" s="7">
        <v>0.02</v>
      </c>
      <c r="AN26" t="s">
        <v>108</v>
      </c>
      <c r="AO26" s="7">
        <v>0.02</v>
      </c>
      <c r="AP26" t="s">
        <v>108</v>
      </c>
      <c r="AQ26" t="s">
        <v>108</v>
      </c>
      <c r="AR26" t="s">
        <v>108</v>
      </c>
      <c r="AS26" t="s">
        <v>108</v>
      </c>
      <c r="AT26" t="s">
        <v>108</v>
      </c>
      <c r="AU26" s="7">
        <v>0.03</v>
      </c>
      <c r="AV26" s="7">
        <v>0.05</v>
      </c>
      <c r="AW26" t="s">
        <v>108</v>
      </c>
      <c r="AX26" t="s">
        <v>108</v>
      </c>
      <c r="AY26" s="7">
        <v>0.01</v>
      </c>
      <c r="AZ26" s="7">
        <v>0.02</v>
      </c>
      <c r="BA26" s="7">
        <v>0.01</v>
      </c>
      <c r="BB26" s="7">
        <v>0.05</v>
      </c>
      <c r="BC26" s="7">
        <v>0.05</v>
      </c>
      <c r="BD26" t="s">
        <v>108</v>
      </c>
      <c r="BE26" s="7">
        <v>0.02</v>
      </c>
      <c r="BF26" s="7">
        <v>0.01</v>
      </c>
      <c r="BG26" s="7">
        <v>0.01</v>
      </c>
      <c r="BH26" t="s">
        <v>108</v>
      </c>
      <c r="BI26" t="s">
        <v>108</v>
      </c>
      <c r="BJ26">
        <v>0</v>
      </c>
      <c r="BK26" t="s">
        <v>108</v>
      </c>
      <c r="BL26" s="7">
        <v>0.18</v>
      </c>
      <c r="BM26" s="7">
        <v>0.01</v>
      </c>
      <c r="BN26" s="7">
        <v>0.02</v>
      </c>
      <c r="BO26" s="7">
        <v>0.02</v>
      </c>
      <c r="BP26" t="s">
        <v>108</v>
      </c>
      <c r="BQ26" s="7">
        <v>0.02</v>
      </c>
      <c r="BR26">
        <v>0</v>
      </c>
      <c r="BS26" s="7">
        <v>0.01</v>
      </c>
      <c r="BT26" s="7">
        <v>0.03</v>
      </c>
      <c r="BU26" t="s">
        <v>108</v>
      </c>
      <c r="BV26" t="s">
        <v>108</v>
      </c>
      <c r="BW26" s="7">
        <v>0.02</v>
      </c>
      <c r="BX26" s="7">
        <v>0.01</v>
      </c>
      <c r="BY26" s="7">
        <v>0.02</v>
      </c>
      <c r="BZ26" s="7">
        <v>0.01</v>
      </c>
    </row>
    <row r="27" spans="1:78" x14ac:dyDescent="0.25">
      <c r="A27" t="s">
        <v>296</v>
      </c>
      <c r="B27">
        <v>10</v>
      </c>
      <c r="C27">
        <v>10</v>
      </c>
      <c r="D27">
        <v>0</v>
      </c>
      <c r="E27">
        <v>0</v>
      </c>
      <c r="F27">
        <v>1</v>
      </c>
      <c r="G27">
        <v>7</v>
      </c>
      <c r="H27">
        <v>2</v>
      </c>
      <c r="I27">
        <v>2</v>
      </c>
      <c r="J27">
        <v>6</v>
      </c>
      <c r="K27">
        <v>2</v>
      </c>
      <c r="L27">
        <v>0</v>
      </c>
      <c r="M27">
        <v>3</v>
      </c>
      <c r="N27">
        <v>7</v>
      </c>
      <c r="O27">
        <v>0</v>
      </c>
      <c r="P27">
        <v>0</v>
      </c>
      <c r="Q27">
        <v>2</v>
      </c>
      <c r="R27">
        <v>8</v>
      </c>
      <c r="S27">
        <v>10</v>
      </c>
      <c r="T27">
        <v>0</v>
      </c>
      <c r="U27">
        <v>0</v>
      </c>
      <c r="V27">
        <v>9</v>
      </c>
      <c r="W27">
        <v>0</v>
      </c>
      <c r="X27">
        <v>1</v>
      </c>
      <c r="Y27">
        <v>1</v>
      </c>
      <c r="Z27">
        <v>9</v>
      </c>
      <c r="AA27">
        <v>10</v>
      </c>
      <c r="AB27">
        <v>9</v>
      </c>
      <c r="AC27">
        <v>1</v>
      </c>
      <c r="AD27">
        <v>7</v>
      </c>
      <c r="AE27">
        <v>1</v>
      </c>
      <c r="AF27">
        <v>8</v>
      </c>
      <c r="AG27">
        <v>2</v>
      </c>
      <c r="AH27">
        <v>0</v>
      </c>
      <c r="AI27">
        <v>9</v>
      </c>
      <c r="AJ27">
        <v>1</v>
      </c>
      <c r="AK27">
        <v>0</v>
      </c>
      <c r="AL27">
        <v>5</v>
      </c>
      <c r="AM27">
        <v>5</v>
      </c>
      <c r="AN27">
        <v>0</v>
      </c>
      <c r="AO27">
        <v>0</v>
      </c>
      <c r="AP27">
        <v>1</v>
      </c>
      <c r="AQ27">
        <v>2</v>
      </c>
      <c r="AR27">
        <v>1</v>
      </c>
      <c r="AS27">
        <v>0</v>
      </c>
      <c r="AT27">
        <v>2</v>
      </c>
      <c r="AU27">
        <v>0</v>
      </c>
      <c r="AV27">
        <v>0</v>
      </c>
      <c r="AW27">
        <v>0</v>
      </c>
      <c r="AX27">
        <v>0</v>
      </c>
      <c r="AY27">
        <v>3</v>
      </c>
      <c r="AZ27">
        <v>1</v>
      </c>
      <c r="BA27">
        <v>0</v>
      </c>
      <c r="BB27">
        <v>0</v>
      </c>
      <c r="BC27">
        <v>0</v>
      </c>
      <c r="BD27">
        <v>0</v>
      </c>
      <c r="BE27">
        <v>2</v>
      </c>
      <c r="BF27">
        <v>8</v>
      </c>
      <c r="BG27">
        <v>10</v>
      </c>
      <c r="BH27">
        <v>0</v>
      </c>
      <c r="BI27">
        <v>0</v>
      </c>
      <c r="BJ27">
        <v>1</v>
      </c>
      <c r="BK27">
        <v>0</v>
      </c>
      <c r="BL27">
        <v>10</v>
      </c>
      <c r="BM27">
        <v>3</v>
      </c>
      <c r="BN27">
        <v>3</v>
      </c>
      <c r="BO27">
        <v>2</v>
      </c>
      <c r="BP27">
        <v>2</v>
      </c>
      <c r="BQ27">
        <v>2</v>
      </c>
      <c r="BR27">
        <v>4</v>
      </c>
      <c r="BS27">
        <v>5</v>
      </c>
      <c r="BT27">
        <v>1</v>
      </c>
      <c r="BU27">
        <v>1</v>
      </c>
      <c r="BV27">
        <v>1</v>
      </c>
      <c r="BW27">
        <v>1</v>
      </c>
      <c r="BX27">
        <v>3</v>
      </c>
      <c r="BY27">
        <v>6</v>
      </c>
      <c r="BZ27">
        <v>3</v>
      </c>
    </row>
    <row r="28" spans="1:78" x14ac:dyDescent="0.25">
      <c r="B28" s="7">
        <v>0.01</v>
      </c>
      <c r="C28" s="7">
        <v>0.02</v>
      </c>
      <c r="D28" t="s">
        <v>108</v>
      </c>
      <c r="E28" t="s">
        <v>108</v>
      </c>
      <c r="F28" s="7">
        <v>0.01</v>
      </c>
      <c r="G28" s="7">
        <v>0.02</v>
      </c>
      <c r="H28" s="7">
        <v>0.01</v>
      </c>
      <c r="I28" s="7">
        <v>0.01</v>
      </c>
      <c r="J28" s="7">
        <v>0.02</v>
      </c>
      <c r="K28" s="7">
        <v>0.01</v>
      </c>
      <c r="L28" t="s">
        <v>108</v>
      </c>
      <c r="M28" s="7">
        <v>0.02</v>
      </c>
      <c r="N28" s="7">
        <v>0.02</v>
      </c>
      <c r="O28" t="s">
        <v>108</v>
      </c>
      <c r="P28" t="s">
        <v>108</v>
      </c>
      <c r="Q28" s="7">
        <v>0.01</v>
      </c>
      <c r="R28" s="7">
        <v>0.01</v>
      </c>
      <c r="S28" s="7">
        <v>0.02</v>
      </c>
      <c r="T28" t="s">
        <v>108</v>
      </c>
      <c r="U28" t="s">
        <v>108</v>
      </c>
      <c r="V28" s="7">
        <v>0.02</v>
      </c>
      <c r="W28" t="s">
        <v>108</v>
      </c>
      <c r="X28" s="7">
        <v>0.01</v>
      </c>
      <c r="Y28" s="7">
        <v>0.03</v>
      </c>
      <c r="Z28" s="7">
        <v>0.01</v>
      </c>
      <c r="AA28" s="7">
        <v>0.01</v>
      </c>
      <c r="AB28" s="7">
        <v>0.01</v>
      </c>
      <c r="AC28" s="7">
        <v>0.02</v>
      </c>
      <c r="AD28" s="7">
        <v>0.01</v>
      </c>
      <c r="AE28" s="7">
        <v>0.02</v>
      </c>
      <c r="AF28" s="7">
        <v>0.01</v>
      </c>
      <c r="AG28" s="7">
        <v>0.02</v>
      </c>
      <c r="AH28" t="s">
        <v>108</v>
      </c>
      <c r="AI28" s="7">
        <v>0.02</v>
      </c>
      <c r="AJ28" s="7">
        <v>0.02</v>
      </c>
      <c r="AK28" t="s">
        <v>108</v>
      </c>
      <c r="AL28" s="7">
        <v>0.02</v>
      </c>
      <c r="AM28" s="7">
        <v>0.02</v>
      </c>
      <c r="AN28" t="s">
        <v>108</v>
      </c>
      <c r="AO28" t="s">
        <v>108</v>
      </c>
      <c r="AP28" s="7">
        <v>0.01</v>
      </c>
      <c r="AQ28" s="7">
        <v>0.02</v>
      </c>
      <c r="AR28" s="7">
        <v>0.03</v>
      </c>
      <c r="AS28" t="s">
        <v>108</v>
      </c>
      <c r="AT28" s="7">
        <v>0.03</v>
      </c>
      <c r="AU28" t="s">
        <v>108</v>
      </c>
      <c r="AV28" t="s">
        <v>108</v>
      </c>
      <c r="AW28" t="s">
        <v>108</v>
      </c>
      <c r="AX28" t="s">
        <v>108</v>
      </c>
      <c r="AY28" s="7">
        <v>0.04</v>
      </c>
      <c r="AZ28" s="7">
        <v>0.02</v>
      </c>
      <c r="BA28" t="s">
        <v>108</v>
      </c>
      <c r="BB28" t="s">
        <v>108</v>
      </c>
      <c r="BC28" t="s">
        <v>108</v>
      </c>
      <c r="BD28" t="s">
        <v>108</v>
      </c>
      <c r="BE28" s="7">
        <v>0.02</v>
      </c>
      <c r="BF28" s="7">
        <v>0.01</v>
      </c>
      <c r="BG28" s="7">
        <v>0.01</v>
      </c>
      <c r="BH28" t="s">
        <v>108</v>
      </c>
      <c r="BI28" t="s">
        <v>108</v>
      </c>
      <c r="BJ28">
        <v>0</v>
      </c>
      <c r="BK28" t="s">
        <v>108</v>
      </c>
      <c r="BL28" s="7">
        <v>0.17</v>
      </c>
      <c r="BM28" s="7">
        <v>0.03</v>
      </c>
      <c r="BN28" s="7">
        <v>0.01</v>
      </c>
      <c r="BO28" s="7">
        <v>0.01</v>
      </c>
      <c r="BP28" s="7">
        <v>0.02</v>
      </c>
      <c r="BQ28" s="7">
        <v>0.02</v>
      </c>
      <c r="BR28" s="7">
        <v>0.02</v>
      </c>
      <c r="BS28" s="7">
        <v>0.03</v>
      </c>
      <c r="BT28" s="7">
        <v>0.01</v>
      </c>
      <c r="BU28" s="7">
        <v>0.02</v>
      </c>
      <c r="BV28" s="7">
        <v>0.02</v>
      </c>
      <c r="BW28" s="7">
        <v>0.01</v>
      </c>
      <c r="BX28" s="7">
        <v>0.01</v>
      </c>
      <c r="BY28" s="7">
        <v>0.01</v>
      </c>
      <c r="BZ28" s="7">
        <v>0.01</v>
      </c>
    </row>
    <row r="29" spans="1:78" x14ac:dyDescent="0.25">
      <c r="A29" t="s">
        <v>306</v>
      </c>
      <c r="B29">
        <v>6</v>
      </c>
      <c r="C29">
        <v>3</v>
      </c>
      <c r="D29">
        <v>1</v>
      </c>
      <c r="E29">
        <v>2</v>
      </c>
      <c r="F29">
        <v>0</v>
      </c>
      <c r="G29">
        <v>3</v>
      </c>
      <c r="H29">
        <v>3</v>
      </c>
      <c r="I29">
        <v>0</v>
      </c>
      <c r="J29">
        <v>4</v>
      </c>
      <c r="K29">
        <v>0</v>
      </c>
      <c r="L29">
        <v>2</v>
      </c>
      <c r="M29">
        <v>1</v>
      </c>
      <c r="N29">
        <v>3</v>
      </c>
      <c r="O29">
        <v>2</v>
      </c>
      <c r="P29">
        <v>0</v>
      </c>
      <c r="Q29">
        <v>3</v>
      </c>
      <c r="R29">
        <v>3</v>
      </c>
      <c r="S29">
        <v>5</v>
      </c>
      <c r="T29">
        <v>1</v>
      </c>
      <c r="U29">
        <v>0</v>
      </c>
      <c r="V29">
        <v>3</v>
      </c>
      <c r="W29">
        <v>0</v>
      </c>
      <c r="X29">
        <v>3</v>
      </c>
      <c r="Y29">
        <v>0</v>
      </c>
      <c r="Z29">
        <v>6</v>
      </c>
      <c r="AA29">
        <v>6</v>
      </c>
      <c r="AB29">
        <v>6</v>
      </c>
      <c r="AC29">
        <v>0</v>
      </c>
      <c r="AD29">
        <v>6</v>
      </c>
      <c r="AE29">
        <v>0</v>
      </c>
      <c r="AF29">
        <v>1</v>
      </c>
      <c r="AG29">
        <v>3</v>
      </c>
      <c r="AH29">
        <v>2</v>
      </c>
      <c r="AI29">
        <v>6</v>
      </c>
      <c r="AJ29">
        <v>0</v>
      </c>
      <c r="AK29">
        <v>0</v>
      </c>
      <c r="AL29">
        <v>2</v>
      </c>
      <c r="AM29">
        <v>3</v>
      </c>
      <c r="AN29">
        <v>0</v>
      </c>
      <c r="AO29">
        <v>1</v>
      </c>
      <c r="AP29">
        <v>0</v>
      </c>
      <c r="AQ29">
        <v>1</v>
      </c>
      <c r="AR29">
        <v>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</v>
      </c>
      <c r="AY29">
        <v>0</v>
      </c>
      <c r="AZ29">
        <v>0</v>
      </c>
      <c r="BA29">
        <v>2</v>
      </c>
      <c r="BB29">
        <v>0</v>
      </c>
      <c r="BC29">
        <v>0</v>
      </c>
      <c r="BD29">
        <v>0</v>
      </c>
      <c r="BE29">
        <v>0</v>
      </c>
      <c r="BF29">
        <v>6</v>
      </c>
      <c r="BG29">
        <v>6</v>
      </c>
      <c r="BH29">
        <v>0</v>
      </c>
      <c r="BI29">
        <v>0</v>
      </c>
      <c r="BJ29">
        <v>0</v>
      </c>
      <c r="BK29">
        <v>2</v>
      </c>
      <c r="BL29">
        <v>6</v>
      </c>
      <c r="BM29">
        <v>0</v>
      </c>
      <c r="BN29">
        <v>2</v>
      </c>
      <c r="BO29">
        <v>3</v>
      </c>
      <c r="BP29">
        <v>1</v>
      </c>
      <c r="BQ29">
        <v>0</v>
      </c>
      <c r="BR29">
        <v>1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5</v>
      </c>
      <c r="BY29">
        <v>6</v>
      </c>
      <c r="BZ29">
        <v>5</v>
      </c>
    </row>
    <row r="30" spans="1:78" x14ac:dyDescent="0.25">
      <c r="B30" s="7">
        <v>0.01</v>
      </c>
      <c r="C30">
        <v>0</v>
      </c>
      <c r="D30" s="7">
        <v>0.02</v>
      </c>
      <c r="E30" s="7">
        <v>0.04</v>
      </c>
      <c r="F30" t="s">
        <v>108</v>
      </c>
      <c r="G30" s="7">
        <v>0.01</v>
      </c>
      <c r="H30" s="7">
        <v>0.02</v>
      </c>
      <c r="I30" t="s">
        <v>108</v>
      </c>
      <c r="J30" s="7">
        <v>0.02</v>
      </c>
      <c r="K30" t="s">
        <v>108</v>
      </c>
      <c r="L30" s="7">
        <v>0.01</v>
      </c>
      <c r="M30" s="7">
        <v>0.01</v>
      </c>
      <c r="N30" s="7">
        <v>0.01</v>
      </c>
      <c r="O30" s="7">
        <v>0.03</v>
      </c>
      <c r="P30" t="s">
        <v>108</v>
      </c>
      <c r="Q30" s="7">
        <v>0.02</v>
      </c>
      <c r="R30" s="7">
        <v>0.01</v>
      </c>
      <c r="S30" s="7">
        <v>0.01</v>
      </c>
      <c r="T30" s="7">
        <v>0.01</v>
      </c>
      <c r="U30" t="s">
        <v>108</v>
      </c>
      <c r="V30" s="7">
        <v>0.01</v>
      </c>
      <c r="W30" t="s">
        <v>108</v>
      </c>
      <c r="X30" s="7">
        <v>0.03</v>
      </c>
      <c r="Y30" t="s">
        <v>108</v>
      </c>
      <c r="Z30" s="7">
        <v>0.01</v>
      </c>
      <c r="AA30" s="7">
        <v>0.01</v>
      </c>
      <c r="AB30" s="7">
        <v>0.01</v>
      </c>
      <c r="AC30" t="s">
        <v>108</v>
      </c>
      <c r="AD30" s="7">
        <v>0.01</v>
      </c>
      <c r="AE30" t="s">
        <v>108</v>
      </c>
      <c r="AF30">
        <v>0</v>
      </c>
      <c r="AG30" s="7">
        <v>0.03</v>
      </c>
      <c r="AH30" s="7">
        <v>0.1</v>
      </c>
      <c r="AI30" s="7">
        <v>0.01</v>
      </c>
      <c r="AJ30" t="s">
        <v>108</v>
      </c>
      <c r="AK30" t="s">
        <v>108</v>
      </c>
      <c r="AL30" s="7">
        <v>0.01</v>
      </c>
      <c r="AM30" s="7">
        <v>0.01</v>
      </c>
      <c r="AN30" t="s">
        <v>108</v>
      </c>
      <c r="AO30" s="7">
        <v>0.01</v>
      </c>
      <c r="AP30" t="s">
        <v>108</v>
      </c>
      <c r="AQ30" s="7">
        <v>0.01</v>
      </c>
      <c r="AR30" s="7">
        <v>0.04</v>
      </c>
      <c r="AS30" t="s">
        <v>108</v>
      </c>
      <c r="AT30" t="s">
        <v>108</v>
      </c>
      <c r="AU30" s="7">
        <v>0.01</v>
      </c>
      <c r="AV30" t="s">
        <v>108</v>
      </c>
      <c r="AW30" t="s">
        <v>108</v>
      </c>
      <c r="AX30" s="7">
        <v>0.02</v>
      </c>
      <c r="AY30" t="s">
        <v>108</v>
      </c>
      <c r="AZ30" t="s">
        <v>108</v>
      </c>
      <c r="BA30" s="7">
        <v>0.04</v>
      </c>
      <c r="BB30" t="s">
        <v>108</v>
      </c>
      <c r="BC30" t="s">
        <v>108</v>
      </c>
      <c r="BD30" t="s">
        <v>108</v>
      </c>
      <c r="BE30" t="s">
        <v>108</v>
      </c>
      <c r="BF30" s="7">
        <v>0.01</v>
      </c>
      <c r="BG30" s="7">
        <v>0.01</v>
      </c>
      <c r="BH30" t="s">
        <v>108</v>
      </c>
      <c r="BI30" t="s">
        <v>108</v>
      </c>
      <c r="BJ30" t="s">
        <v>108</v>
      </c>
      <c r="BK30" s="7">
        <v>0.01</v>
      </c>
      <c r="BL30" s="7">
        <v>0.1</v>
      </c>
      <c r="BM30" t="s">
        <v>108</v>
      </c>
      <c r="BN30" s="7">
        <v>0.01</v>
      </c>
      <c r="BO30" s="7">
        <v>0.01</v>
      </c>
      <c r="BP30" s="7">
        <v>0.01</v>
      </c>
      <c r="BQ30" t="s">
        <v>108</v>
      </c>
      <c r="BR30">
        <v>0</v>
      </c>
      <c r="BS30" t="s">
        <v>108</v>
      </c>
      <c r="BT30" t="s">
        <v>108</v>
      </c>
      <c r="BU30" t="s">
        <v>108</v>
      </c>
      <c r="BV30" t="s">
        <v>108</v>
      </c>
      <c r="BW30" t="s">
        <v>108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307</v>
      </c>
      <c r="B31">
        <v>6</v>
      </c>
      <c r="C31">
        <v>5</v>
      </c>
      <c r="D31">
        <v>0</v>
      </c>
      <c r="E31">
        <v>1</v>
      </c>
      <c r="F31">
        <v>0</v>
      </c>
      <c r="G31">
        <v>2</v>
      </c>
      <c r="H31">
        <v>4</v>
      </c>
      <c r="I31">
        <v>0</v>
      </c>
      <c r="J31">
        <v>4</v>
      </c>
      <c r="K31">
        <v>0</v>
      </c>
      <c r="L31">
        <v>2</v>
      </c>
      <c r="M31">
        <v>2</v>
      </c>
      <c r="N31">
        <v>3</v>
      </c>
      <c r="O31">
        <v>1</v>
      </c>
      <c r="P31">
        <v>0</v>
      </c>
      <c r="Q31">
        <v>2</v>
      </c>
      <c r="R31">
        <v>3</v>
      </c>
      <c r="S31">
        <v>4</v>
      </c>
      <c r="T31">
        <v>0</v>
      </c>
      <c r="U31">
        <v>2</v>
      </c>
      <c r="V31">
        <v>3</v>
      </c>
      <c r="W31">
        <v>1</v>
      </c>
      <c r="X31">
        <v>2</v>
      </c>
      <c r="Y31">
        <v>1</v>
      </c>
      <c r="Z31">
        <v>4</v>
      </c>
      <c r="AA31">
        <v>6</v>
      </c>
      <c r="AB31">
        <v>4</v>
      </c>
      <c r="AC31">
        <v>1</v>
      </c>
      <c r="AD31">
        <v>4</v>
      </c>
      <c r="AE31">
        <v>1</v>
      </c>
      <c r="AF31">
        <v>3</v>
      </c>
      <c r="AG31">
        <v>3</v>
      </c>
      <c r="AH31">
        <v>0</v>
      </c>
      <c r="AI31">
        <v>4</v>
      </c>
      <c r="AJ31">
        <v>0</v>
      </c>
      <c r="AK31">
        <v>1</v>
      </c>
      <c r="AL31">
        <v>2</v>
      </c>
      <c r="AM31">
        <v>4</v>
      </c>
      <c r="AN31">
        <v>0</v>
      </c>
      <c r="AO31">
        <v>0</v>
      </c>
      <c r="AP31">
        <v>0</v>
      </c>
      <c r="AQ31">
        <v>0</v>
      </c>
      <c r="AR31">
        <v>2</v>
      </c>
      <c r="AS31">
        <v>0</v>
      </c>
      <c r="AT31">
        <v>1</v>
      </c>
      <c r="AU31">
        <v>1</v>
      </c>
      <c r="AV31">
        <v>1</v>
      </c>
      <c r="AW31">
        <v>0</v>
      </c>
      <c r="AX31">
        <v>0</v>
      </c>
      <c r="AY31">
        <v>0</v>
      </c>
      <c r="AZ31">
        <v>0</v>
      </c>
      <c r="BA31">
        <v>1</v>
      </c>
      <c r="BB31">
        <v>1</v>
      </c>
      <c r="BC31">
        <v>0</v>
      </c>
      <c r="BD31">
        <v>0</v>
      </c>
      <c r="BE31">
        <v>0</v>
      </c>
      <c r="BF31">
        <v>6</v>
      </c>
      <c r="BG31">
        <v>6</v>
      </c>
      <c r="BH31">
        <v>0</v>
      </c>
      <c r="BI31">
        <v>1</v>
      </c>
      <c r="BJ31">
        <v>1</v>
      </c>
      <c r="BK31">
        <v>0</v>
      </c>
      <c r="BL31">
        <v>6</v>
      </c>
      <c r="BM31">
        <v>0</v>
      </c>
      <c r="BN31">
        <v>1</v>
      </c>
      <c r="BO31">
        <v>4</v>
      </c>
      <c r="BP31">
        <v>1</v>
      </c>
      <c r="BQ31">
        <v>0</v>
      </c>
      <c r="BR31">
        <v>1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5</v>
      </c>
      <c r="BY31">
        <v>4</v>
      </c>
      <c r="BZ31">
        <v>5</v>
      </c>
    </row>
    <row r="32" spans="1:78" x14ac:dyDescent="0.25">
      <c r="B32" s="7">
        <v>0.01</v>
      </c>
      <c r="C32" s="7">
        <v>0.01</v>
      </c>
      <c r="D32" t="s">
        <v>108</v>
      </c>
      <c r="E32" s="7">
        <v>0.01</v>
      </c>
      <c r="F32" t="s">
        <v>108</v>
      </c>
      <c r="G32">
        <v>0</v>
      </c>
      <c r="H32" s="7">
        <v>0.02</v>
      </c>
      <c r="I32" t="s">
        <v>108</v>
      </c>
      <c r="J32" s="7">
        <v>0.01</v>
      </c>
      <c r="K32" t="s">
        <v>108</v>
      </c>
      <c r="L32" s="7">
        <v>0.01</v>
      </c>
      <c r="M32" s="7">
        <v>0.01</v>
      </c>
      <c r="N32" s="7">
        <v>0.01</v>
      </c>
      <c r="O32" s="7">
        <v>0.01</v>
      </c>
      <c r="P32" t="s">
        <v>108</v>
      </c>
      <c r="Q32" s="7">
        <v>0.02</v>
      </c>
      <c r="R32" s="7">
        <v>0.01</v>
      </c>
      <c r="S32" s="7">
        <v>0.01</v>
      </c>
      <c r="T32" t="s">
        <v>108</v>
      </c>
      <c r="U32" s="7">
        <v>0.02</v>
      </c>
      <c r="V32" s="7">
        <v>0.01</v>
      </c>
      <c r="W32" s="7">
        <v>0.01</v>
      </c>
      <c r="X32" s="7">
        <v>0.02</v>
      </c>
      <c r="Y32" s="7">
        <v>0.04</v>
      </c>
      <c r="Z32" s="7">
        <v>0.01</v>
      </c>
      <c r="AA32" s="7">
        <v>0.01</v>
      </c>
      <c r="AB32" s="7">
        <v>0.01</v>
      </c>
      <c r="AC32" s="7">
        <v>0.02</v>
      </c>
      <c r="AD32" s="7">
        <v>0.01</v>
      </c>
      <c r="AE32" s="7">
        <v>0.01</v>
      </c>
      <c r="AF32" s="7">
        <v>0.01</v>
      </c>
      <c r="AG32" s="7">
        <v>0.03</v>
      </c>
      <c r="AH32" t="s">
        <v>108</v>
      </c>
      <c r="AI32" s="7">
        <v>0.01</v>
      </c>
      <c r="AJ32" t="s">
        <v>108</v>
      </c>
      <c r="AK32" s="7">
        <v>0.01</v>
      </c>
      <c r="AL32" s="7">
        <v>0.01</v>
      </c>
      <c r="AM32" s="7">
        <v>0.01</v>
      </c>
      <c r="AN32" t="s">
        <v>108</v>
      </c>
      <c r="AO32" t="s">
        <v>108</v>
      </c>
      <c r="AP32" t="s">
        <v>108</v>
      </c>
      <c r="AQ32" t="s">
        <v>108</v>
      </c>
      <c r="AR32" s="7">
        <v>0.04</v>
      </c>
      <c r="AS32" t="s">
        <v>108</v>
      </c>
      <c r="AT32" s="7">
        <v>0.01</v>
      </c>
      <c r="AU32" s="7">
        <v>0.01</v>
      </c>
      <c r="AV32" s="7">
        <v>0.01</v>
      </c>
      <c r="AW32" t="s">
        <v>108</v>
      </c>
      <c r="AX32" t="s">
        <v>108</v>
      </c>
      <c r="AY32" t="s">
        <v>108</v>
      </c>
      <c r="AZ32" t="s">
        <v>108</v>
      </c>
      <c r="BA32" s="7">
        <v>0.01</v>
      </c>
      <c r="BB32" s="7">
        <v>0.02</v>
      </c>
      <c r="BC32" t="s">
        <v>108</v>
      </c>
      <c r="BD32" t="s">
        <v>108</v>
      </c>
      <c r="BE32" t="s">
        <v>108</v>
      </c>
      <c r="BF32" s="7">
        <v>0.01</v>
      </c>
      <c r="BG32" s="7">
        <v>0.01</v>
      </c>
      <c r="BH32" t="s">
        <v>108</v>
      </c>
      <c r="BI32">
        <v>0</v>
      </c>
      <c r="BJ32" s="7">
        <v>0.01</v>
      </c>
      <c r="BK32" t="s">
        <v>108</v>
      </c>
      <c r="BL32" s="7">
        <v>0.09</v>
      </c>
      <c r="BM32" t="s">
        <v>108</v>
      </c>
      <c r="BN32">
        <v>0</v>
      </c>
      <c r="BO32" s="7">
        <v>0.02</v>
      </c>
      <c r="BP32" s="7">
        <v>0.01</v>
      </c>
      <c r="BQ32" t="s">
        <v>108</v>
      </c>
      <c r="BR32">
        <v>0</v>
      </c>
      <c r="BS32" t="s">
        <v>108</v>
      </c>
      <c r="BT32" t="s">
        <v>108</v>
      </c>
      <c r="BU32" t="s">
        <v>108</v>
      </c>
      <c r="BV32" t="s">
        <v>108</v>
      </c>
      <c r="BW32" t="s">
        <v>108</v>
      </c>
      <c r="BX32" s="7">
        <v>0.01</v>
      </c>
      <c r="BY32" s="7">
        <v>0.01</v>
      </c>
      <c r="BZ32" s="7">
        <v>0.01</v>
      </c>
    </row>
    <row r="33" spans="1:78" x14ac:dyDescent="0.25">
      <c r="A33" t="s">
        <v>308</v>
      </c>
      <c r="B33">
        <v>5</v>
      </c>
      <c r="C33">
        <v>2</v>
      </c>
      <c r="D33">
        <v>2</v>
      </c>
      <c r="E33">
        <v>1</v>
      </c>
      <c r="F33">
        <v>0</v>
      </c>
      <c r="G33">
        <v>2</v>
      </c>
      <c r="H33">
        <v>3</v>
      </c>
      <c r="I33">
        <v>3</v>
      </c>
      <c r="J33">
        <v>0</v>
      </c>
      <c r="K33">
        <v>1</v>
      </c>
      <c r="L33">
        <v>1</v>
      </c>
      <c r="M33">
        <v>2</v>
      </c>
      <c r="N33">
        <v>3</v>
      </c>
      <c r="O33">
        <v>0</v>
      </c>
      <c r="P33">
        <v>0</v>
      </c>
      <c r="Q33">
        <v>2</v>
      </c>
      <c r="R33">
        <v>3</v>
      </c>
      <c r="S33">
        <v>5</v>
      </c>
      <c r="T33">
        <v>0</v>
      </c>
      <c r="U33">
        <v>0</v>
      </c>
      <c r="V33">
        <v>4</v>
      </c>
      <c r="W33">
        <v>0</v>
      </c>
      <c r="X33">
        <v>1</v>
      </c>
      <c r="Y33">
        <v>0</v>
      </c>
      <c r="Z33">
        <v>5</v>
      </c>
      <c r="AA33">
        <v>5</v>
      </c>
      <c r="AB33">
        <v>5</v>
      </c>
      <c r="AC33">
        <v>1</v>
      </c>
      <c r="AD33">
        <v>2</v>
      </c>
      <c r="AE33">
        <v>2</v>
      </c>
      <c r="AF33">
        <v>2</v>
      </c>
      <c r="AG33">
        <v>1</v>
      </c>
      <c r="AH33">
        <v>0</v>
      </c>
      <c r="AI33">
        <v>2</v>
      </c>
      <c r="AJ33">
        <v>1</v>
      </c>
      <c r="AK33">
        <v>0</v>
      </c>
      <c r="AL33">
        <v>1</v>
      </c>
      <c r="AM33">
        <v>1</v>
      </c>
      <c r="AN33">
        <v>1</v>
      </c>
      <c r="AO33">
        <v>2</v>
      </c>
      <c r="AP33">
        <v>1</v>
      </c>
      <c r="AQ33">
        <v>0</v>
      </c>
      <c r="AR33">
        <v>0</v>
      </c>
      <c r="AS33">
        <v>1</v>
      </c>
      <c r="AT33">
        <v>0</v>
      </c>
      <c r="AU33">
        <v>0</v>
      </c>
      <c r="AV33">
        <v>1</v>
      </c>
      <c r="AW33">
        <v>2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5</v>
      </c>
      <c r="BG33">
        <v>5</v>
      </c>
      <c r="BH33">
        <v>0</v>
      </c>
      <c r="BI33">
        <v>0</v>
      </c>
      <c r="BJ33">
        <v>0</v>
      </c>
      <c r="BK33">
        <v>0</v>
      </c>
      <c r="BL33">
        <v>5</v>
      </c>
      <c r="BM33">
        <v>0</v>
      </c>
      <c r="BN33">
        <v>1</v>
      </c>
      <c r="BO33">
        <v>4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2</v>
      </c>
      <c r="BY33">
        <v>2</v>
      </c>
      <c r="BZ33">
        <v>2</v>
      </c>
    </row>
    <row r="34" spans="1:78" x14ac:dyDescent="0.25">
      <c r="B34" s="7">
        <v>0.01</v>
      </c>
      <c r="C34">
        <v>0</v>
      </c>
      <c r="D34" s="7">
        <v>0.03</v>
      </c>
      <c r="E34" s="7">
        <v>0.02</v>
      </c>
      <c r="F34" t="s">
        <v>108</v>
      </c>
      <c r="G34">
        <v>0</v>
      </c>
      <c r="H34" s="7">
        <v>0.01</v>
      </c>
      <c r="I34" s="7">
        <v>0.02</v>
      </c>
      <c r="J34" t="s">
        <v>108</v>
      </c>
      <c r="K34" s="7">
        <v>0.01</v>
      </c>
      <c r="L34" s="7">
        <v>0.01</v>
      </c>
      <c r="M34" s="7">
        <v>0.01</v>
      </c>
      <c r="N34" s="7">
        <v>0.01</v>
      </c>
      <c r="O34" t="s">
        <v>108</v>
      </c>
      <c r="P34" t="s">
        <v>108</v>
      </c>
      <c r="Q34" s="7">
        <v>0.02</v>
      </c>
      <c r="R34">
        <v>0</v>
      </c>
      <c r="S34" s="7">
        <v>0.01</v>
      </c>
      <c r="T34" t="s">
        <v>108</v>
      </c>
      <c r="U34" t="s">
        <v>108</v>
      </c>
      <c r="V34" s="7">
        <v>0.01</v>
      </c>
      <c r="W34" t="s">
        <v>108</v>
      </c>
      <c r="X34" s="7">
        <v>0.01</v>
      </c>
      <c r="Y34" t="s">
        <v>108</v>
      </c>
      <c r="Z34" s="7">
        <v>0.01</v>
      </c>
      <c r="AA34" s="7">
        <v>0.01</v>
      </c>
      <c r="AB34" s="7">
        <v>0.01</v>
      </c>
      <c r="AC34" s="7">
        <v>0.02</v>
      </c>
      <c r="AD34">
        <v>0</v>
      </c>
      <c r="AE34" s="7">
        <v>0.03</v>
      </c>
      <c r="AF34">
        <v>0</v>
      </c>
      <c r="AG34" s="7">
        <v>0.01</v>
      </c>
      <c r="AH34" t="s">
        <v>108</v>
      </c>
      <c r="AI34">
        <v>0</v>
      </c>
      <c r="AJ34" s="7">
        <v>0.01</v>
      </c>
      <c r="AK34" t="s">
        <v>108</v>
      </c>
      <c r="AL34" s="7">
        <v>0.01</v>
      </c>
      <c r="AM34">
        <v>0</v>
      </c>
      <c r="AN34" s="7">
        <v>7.0000000000000007E-2</v>
      </c>
      <c r="AO34" s="7">
        <v>0.02</v>
      </c>
      <c r="AP34" s="7">
        <v>0.02</v>
      </c>
      <c r="AQ34" t="s">
        <v>108</v>
      </c>
      <c r="AR34" t="s">
        <v>108</v>
      </c>
      <c r="AS34" s="7">
        <v>0.03</v>
      </c>
      <c r="AT34" t="s">
        <v>108</v>
      </c>
      <c r="AU34" t="s">
        <v>108</v>
      </c>
      <c r="AV34" s="7">
        <v>0.01</v>
      </c>
      <c r="AW34" s="7">
        <v>0.14000000000000001</v>
      </c>
      <c r="AX34" t="s">
        <v>108</v>
      </c>
      <c r="AY34" t="s">
        <v>108</v>
      </c>
      <c r="AZ34" t="s">
        <v>108</v>
      </c>
      <c r="BA34" t="s">
        <v>108</v>
      </c>
      <c r="BB34" t="s">
        <v>108</v>
      </c>
      <c r="BC34" t="s">
        <v>108</v>
      </c>
      <c r="BD34" t="s">
        <v>108</v>
      </c>
      <c r="BE34" t="s">
        <v>108</v>
      </c>
      <c r="BF34" s="7">
        <v>0.01</v>
      </c>
      <c r="BG34" s="7">
        <v>0.01</v>
      </c>
      <c r="BH34" t="s">
        <v>108</v>
      </c>
      <c r="BI34" t="s">
        <v>108</v>
      </c>
      <c r="BJ34" t="s">
        <v>108</v>
      </c>
      <c r="BK34" t="s">
        <v>108</v>
      </c>
      <c r="BL34" s="7">
        <v>0.08</v>
      </c>
      <c r="BM34" t="s">
        <v>108</v>
      </c>
      <c r="BN34">
        <v>0</v>
      </c>
      <c r="BO34" s="7">
        <v>0.02</v>
      </c>
      <c r="BP34" t="s">
        <v>108</v>
      </c>
      <c r="BQ34" t="s">
        <v>108</v>
      </c>
      <c r="BR34" t="s">
        <v>108</v>
      </c>
      <c r="BS34" t="s">
        <v>108</v>
      </c>
      <c r="BT34" t="s">
        <v>108</v>
      </c>
      <c r="BU34" t="s">
        <v>108</v>
      </c>
      <c r="BV34" t="s">
        <v>108</v>
      </c>
      <c r="BW34" t="s">
        <v>108</v>
      </c>
      <c r="BX34">
        <v>0</v>
      </c>
      <c r="BY34">
        <v>0</v>
      </c>
      <c r="BZ34" s="7">
        <v>0.01</v>
      </c>
    </row>
    <row r="35" spans="1:78" x14ac:dyDescent="0.25">
      <c r="A35" t="s">
        <v>309</v>
      </c>
      <c r="B35">
        <v>2</v>
      </c>
      <c r="C35">
        <v>2</v>
      </c>
      <c r="D35">
        <v>0</v>
      </c>
      <c r="E35">
        <v>0</v>
      </c>
      <c r="F35">
        <v>1</v>
      </c>
      <c r="G35">
        <v>0</v>
      </c>
      <c r="H35">
        <v>1</v>
      </c>
      <c r="I35">
        <v>0</v>
      </c>
      <c r="J35">
        <v>2</v>
      </c>
      <c r="K35">
        <v>0</v>
      </c>
      <c r="L35">
        <v>0</v>
      </c>
      <c r="M35">
        <v>1</v>
      </c>
      <c r="N35">
        <v>1</v>
      </c>
      <c r="O35">
        <v>0</v>
      </c>
      <c r="P35">
        <v>0</v>
      </c>
      <c r="Q35">
        <v>1</v>
      </c>
      <c r="R35">
        <v>1</v>
      </c>
      <c r="S35">
        <v>2</v>
      </c>
      <c r="T35">
        <v>0</v>
      </c>
      <c r="U35">
        <v>0</v>
      </c>
      <c r="V35">
        <v>1</v>
      </c>
      <c r="W35">
        <v>0</v>
      </c>
      <c r="X35">
        <v>1</v>
      </c>
      <c r="Y35">
        <v>0</v>
      </c>
      <c r="Z35">
        <v>2</v>
      </c>
      <c r="AA35">
        <v>2</v>
      </c>
      <c r="AB35">
        <v>2</v>
      </c>
      <c r="AC35">
        <v>1</v>
      </c>
      <c r="AD35">
        <v>1</v>
      </c>
      <c r="AE35">
        <v>0</v>
      </c>
      <c r="AF35">
        <v>2</v>
      </c>
      <c r="AG35">
        <v>0</v>
      </c>
      <c r="AH35">
        <v>0</v>
      </c>
      <c r="AI35">
        <v>2</v>
      </c>
      <c r="AJ35">
        <v>0</v>
      </c>
      <c r="AK35">
        <v>0</v>
      </c>
      <c r="AL35">
        <v>1</v>
      </c>
      <c r="AM35">
        <v>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</v>
      </c>
      <c r="AT35">
        <v>0</v>
      </c>
      <c r="AU35">
        <v>1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2</v>
      </c>
      <c r="BG35">
        <v>2</v>
      </c>
      <c r="BH35">
        <v>0</v>
      </c>
      <c r="BI35">
        <v>0</v>
      </c>
      <c r="BJ35">
        <v>0</v>
      </c>
      <c r="BK35">
        <v>0</v>
      </c>
      <c r="BL35">
        <v>2</v>
      </c>
      <c r="BM35">
        <v>0</v>
      </c>
      <c r="BN35">
        <v>0</v>
      </c>
      <c r="BO35">
        <v>1</v>
      </c>
      <c r="BP35">
        <v>1</v>
      </c>
      <c r="BQ35">
        <v>0</v>
      </c>
      <c r="BR35">
        <v>1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2</v>
      </c>
      <c r="BY35">
        <v>2</v>
      </c>
      <c r="BZ35">
        <v>2</v>
      </c>
    </row>
    <row r="36" spans="1:78" x14ac:dyDescent="0.25">
      <c r="B36">
        <v>0</v>
      </c>
      <c r="C36">
        <v>0</v>
      </c>
      <c r="D36" t="s">
        <v>106</v>
      </c>
      <c r="E36" t="s">
        <v>106</v>
      </c>
      <c r="F36" s="7">
        <v>0.01</v>
      </c>
      <c r="G36" t="s">
        <v>106</v>
      </c>
      <c r="H36" s="7">
        <v>0.01</v>
      </c>
      <c r="I36" t="s">
        <v>106</v>
      </c>
      <c r="J36" s="7">
        <v>0.01</v>
      </c>
      <c r="K36" t="s">
        <v>106</v>
      </c>
      <c r="L36" t="s">
        <v>106</v>
      </c>
      <c r="M36" s="7">
        <v>0.01</v>
      </c>
      <c r="N36">
        <v>0</v>
      </c>
      <c r="O36" t="s">
        <v>106</v>
      </c>
      <c r="P36" t="s">
        <v>106</v>
      </c>
      <c r="Q36" s="7">
        <v>0.01</v>
      </c>
      <c r="R36">
        <v>0</v>
      </c>
      <c r="S36">
        <v>0</v>
      </c>
      <c r="T36" t="s">
        <v>106</v>
      </c>
      <c r="U36" t="s">
        <v>106</v>
      </c>
      <c r="V36">
        <v>0</v>
      </c>
      <c r="W36" t="s">
        <v>106</v>
      </c>
      <c r="X36" s="7">
        <v>0.01</v>
      </c>
      <c r="Y36" t="s">
        <v>106</v>
      </c>
      <c r="Z36">
        <v>0</v>
      </c>
      <c r="AA36">
        <v>0</v>
      </c>
      <c r="AB36">
        <v>0</v>
      </c>
      <c r="AC36" s="7">
        <v>0.02</v>
      </c>
      <c r="AD36">
        <v>0</v>
      </c>
      <c r="AE36" t="s">
        <v>106</v>
      </c>
      <c r="AF36">
        <v>0</v>
      </c>
      <c r="AG36" t="s">
        <v>106</v>
      </c>
      <c r="AH36" t="s">
        <v>106</v>
      </c>
      <c r="AI36">
        <v>0</v>
      </c>
      <c r="AJ36" t="s">
        <v>106</v>
      </c>
      <c r="AK36" t="s">
        <v>106</v>
      </c>
      <c r="AL36">
        <v>0</v>
      </c>
      <c r="AM36">
        <v>0</v>
      </c>
      <c r="AN36" t="s">
        <v>106</v>
      </c>
      <c r="AO36" t="s">
        <v>106</v>
      </c>
      <c r="AP36" t="s">
        <v>106</v>
      </c>
      <c r="AQ36" t="s">
        <v>106</v>
      </c>
      <c r="AR36" t="s">
        <v>106</v>
      </c>
      <c r="AS36" s="7">
        <v>0.03</v>
      </c>
      <c r="AT36" t="s">
        <v>106</v>
      </c>
      <c r="AU36" s="7">
        <v>0.02</v>
      </c>
      <c r="AV36" t="s">
        <v>106</v>
      </c>
      <c r="AW36" t="s">
        <v>106</v>
      </c>
      <c r="AX36" t="s">
        <v>106</v>
      </c>
      <c r="AY36" t="s">
        <v>106</v>
      </c>
      <c r="AZ36" t="s">
        <v>106</v>
      </c>
      <c r="BA36" t="s">
        <v>106</v>
      </c>
      <c r="BB36" t="s">
        <v>106</v>
      </c>
      <c r="BC36" t="s">
        <v>106</v>
      </c>
      <c r="BD36" t="s">
        <v>106</v>
      </c>
      <c r="BE36" t="s">
        <v>106</v>
      </c>
      <c r="BF36">
        <v>0</v>
      </c>
      <c r="BG36">
        <v>0</v>
      </c>
      <c r="BH36" t="s">
        <v>106</v>
      </c>
      <c r="BI36" t="s">
        <v>106</v>
      </c>
      <c r="BJ36" t="s">
        <v>106</v>
      </c>
      <c r="BK36" t="s">
        <v>106</v>
      </c>
      <c r="BL36" s="7">
        <v>0.03</v>
      </c>
      <c r="BM36" t="s">
        <v>106</v>
      </c>
      <c r="BN36" t="s">
        <v>106</v>
      </c>
      <c r="BO36">
        <v>0</v>
      </c>
      <c r="BP36" s="7">
        <v>0.01</v>
      </c>
      <c r="BQ36" t="s">
        <v>106</v>
      </c>
      <c r="BR36">
        <v>0</v>
      </c>
      <c r="BS36" t="s">
        <v>106</v>
      </c>
      <c r="BT36" t="s">
        <v>106</v>
      </c>
      <c r="BU36" t="s">
        <v>106</v>
      </c>
      <c r="BV36" t="s">
        <v>106</v>
      </c>
      <c r="BW36" t="s">
        <v>106</v>
      </c>
      <c r="BX36">
        <v>0</v>
      </c>
      <c r="BY36">
        <v>0</v>
      </c>
      <c r="BZ36" s="7">
        <v>0.01</v>
      </c>
    </row>
    <row r="37" spans="1:78" x14ac:dyDescent="0.25">
      <c r="A37" t="s">
        <v>310</v>
      </c>
      <c r="B37">
        <v>2</v>
      </c>
      <c r="C37">
        <v>2</v>
      </c>
      <c r="D37">
        <v>0</v>
      </c>
      <c r="E37">
        <v>0</v>
      </c>
      <c r="F37">
        <v>0</v>
      </c>
      <c r="G37">
        <v>0</v>
      </c>
      <c r="H37">
        <v>2</v>
      </c>
      <c r="I37">
        <v>2</v>
      </c>
      <c r="J37">
        <v>0</v>
      </c>
      <c r="K37">
        <v>0</v>
      </c>
      <c r="L37">
        <v>0</v>
      </c>
      <c r="M37">
        <v>0</v>
      </c>
      <c r="N37">
        <v>2</v>
      </c>
      <c r="O37">
        <v>0</v>
      </c>
      <c r="P37">
        <v>0</v>
      </c>
      <c r="Q37">
        <v>0</v>
      </c>
      <c r="R37">
        <v>2</v>
      </c>
      <c r="S37">
        <v>2</v>
      </c>
      <c r="T37">
        <v>0</v>
      </c>
      <c r="U37">
        <v>0</v>
      </c>
      <c r="V37">
        <v>2</v>
      </c>
      <c r="W37">
        <v>0</v>
      </c>
      <c r="X37">
        <v>0</v>
      </c>
      <c r="Y37">
        <v>1</v>
      </c>
      <c r="Z37">
        <v>1</v>
      </c>
      <c r="AA37">
        <v>2</v>
      </c>
      <c r="AB37">
        <v>1</v>
      </c>
      <c r="AC37">
        <v>1</v>
      </c>
      <c r="AD37">
        <v>1</v>
      </c>
      <c r="AE37">
        <v>0</v>
      </c>
      <c r="AF37">
        <v>2</v>
      </c>
      <c r="AG37">
        <v>0</v>
      </c>
      <c r="AH37">
        <v>0</v>
      </c>
      <c r="AI37">
        <v>2</v>
      </c>
      <c r="AJ37">
        <v>0</v>
      </c>
      <c r="AK37">
        <v>0</v>
      </c>
      <c r="AL37">
        <v>2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1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2</v>
      </c>
      <c r="BG37">
        <v>2</v>
      </c>
      <c r="BH37">
        <v>0</v>
      </c>
      <c r="BI37">
        <v>0</v>
      </c>
      <c r="BJ37">
        <v>0</v>
      </c>
      <c r="BK37">
        <v>0</v>
      </c>
      <c r="BL37">
        <v>2</v>
      </c>
      <c r="BM37">
        <v>1</v>
      </c>
      <c r="BN37">
        <v>1</v>
      </c>
      <c r="BO37">
        <v>0</v>
      </c>
      <c r="BP37">
        <v>0</v>
      </c>
      <c r="BQ37">
        <v>2</v>
      </c>
      <c r="BR37">
        <v>1</v>
      </c>
      <c r="BS37">
        <v>1</v>
      </c>
      <c r="BT37">
        <v>0</v>
      </c>
      <c r="BU37">
        <v>0</v>
      </c>
      <c r="BV37">
        <v>1</v>
      </c>
      <c r="BW37">
        <v>1</v>
      </c>
      <c r="BX37">
        <v>0</v>
      </c>
      <c r="BY37">
        <v>1</v>
      </c>
      <c r="BZ37">
        <v>0</v>
      </c>
    </row>
    <row r="38" spans="1:78" x14ac:dyDescent="0.25">
      <c r="B38">
        <v>0</v>
      </c>
      <c r="C38">
        <v>0</v>
      </c>
      <c r="D38" t="s">
        <v>106</v>
      </c>
      <c r="E38" t="s">
        <v>106</v>
      </c>
      <c r="F38" t="s">
        <v>106</v>
      </c>
      <c r="G38" t="s">
        <v>106</v>
      </c>
      <c r="H38" s="7">
        <v>0.01</v>
      </c>
      <c r="I38" s="7">
        <v>0.01</v>
      </c>
      <c r="J38" t="s">
        <v>106</v>
      </c>
      <c r="K38" t="s">
        <v>106</v>
      </c>
      <c r="L38" t="s">
        <v>106</v>
      </c>
      <c r="M38" t="s">
        <v>106</v>
      </c>
      <c r="N38">
        <v>0</v>
      </c>
      <c r="O38" t="s">
        <v>106</v>
      </c>
      <c r="P38" t="s">
        <v>106</v>
      </c>
      <c r="Q38" t="s">
        <v>106</v>
      </c>
      <c r="R38">
        <v>0</v>
      </c>
      <c r="S38">
        <v>0</v>
      </c>
      <c r="T38" t="s">
        <v>106</v>
      </c>
      <c r="U38" t="s">
        <v>106</v>
      </c>
      <c r="V38">
        <v>0</v>
      </c>
      <c r="W38" t="s">
        <v>106</v>
      </c>
      <c r="X38" t="s">
        <v>106</v>
      </c>
      <c r="Y38" s="7">
        <v>0.04</v>
      </c>
      <c r="Z38">
        <v>0</v>
      </c>
      <c r="AA38">
        <v>0</v>
      </c>
      <c r="AB38">
        <v>0</v>
      </c>
      <c r="AC38" s="7">
        <v>0.02</v>
      </c>
      <c r="AD38">
        <v>0</v>
      </c>
      <c r="AE38" t="s">
        <v>106</v>
      </c>
      <c r="AF38">
        <v>0</v>
      </c>
      <c r="AG38" t="s">
        <v>106</v>
      </c>
      <c r="AH38" t="s">
        <v>106</v>
      </c>
      <c r="AI38">
        <v>0</v>
      </c>
      <c r="AJ38" t="s">
        <v>106</v>
      </c>
      <c r="AK38" t="s">
        <v>106</v>
      </c>
      <c r="AL38" s="7">
        <v>0.01</v>
      </c>
      <c r="AM38" t="s">
        <v>106</v>
      </c>
      <c r="AN38" t="s">
        <v>106</v>
      </c>
      <c r="AO38" t="s">
        <v>106</v>
      </c>
      <c r="AP38" t="s">
        <v>106</v>
      </c>
      <c r="AQ38" t="s">
        <v>106</v>
      </c>
      <c r="AR38" t="s">
        <v>106</v>
      </c>
      <c r="AS38" t="s">
        <v>106</v>
      </c>
      <c r="AT38" s="7">
        <v>0.02</v>
      </c>
      <c r="AU38" t="s">
        <v>106</v>
      </c>
      <c r="AV38" t="s">
        <v>106</v>
      </c>
      <c r="AW38" t="s">
        <v>106</v>
      </c>
      <c r="AX38" t="s">
        <v>106</v>
      </c>
      <c r="AY38" t="s">
        <v>106</v>
      </c>
      <c r="AZ38" s="7">
        <v>0.01</v>
      </c>
      <c r="BA38" t="s">
        <v>106</v>
      </c>
      <c r="BB38" t="s">
        <v>106</v>
      </c>
      <c r="BC38" t="s">
        <v>106</v>
      </c>
      <c r="BD38" t="s">
        <v>106</v>
      </c>
      <c r="BE38" t="s">
        <v>106</v>
      </c>
      <c r="BF38">
        <v>0</v>
      </c>
      <c r="BG38">
        <v>0</v>
      </c>
      <c r="BH38" t="s">
        <v>106</v>
      </c>
      <c r="BI38" t="s">
        <v>106</v>
      </c>
      <c r="BJ38" t="s">
        <v>106</v>
      </c>
      <c r="BK38" t="s">
        <v>106</v>
      </c>
      <c r="BL38" s="7">
        <v>0.03</v>
      </c>
      <c r="BM38" s="7">
        <v>0.01</v>
      </c>
      <c r="BN38">
        <v>0</v>
      </c>
      <c r="BO38" t="s">
        <v>106</v>
      </c>
      <c r="BP38" t="s">
        <v>106</v>
      </c>
      <c r="BQ38" s="7">
        <v>0.02</v>
      </c>
      <c r="BR38">
        <v>0</v>
      </c>
      <c r="BS38" s="7">
        <v>0.01</v>
      </c>
      <c r="BT38" t="s">
        <v>106</v>
      </c>
      <c r="BU38" t="s">
        <v>106</v>
      </c>
      <c r="BV38" s="7">
        <v>0.02</v>
      </c>
      <c r="BW38" s="7">
        <v>0.01</v>
      </c>
      <c r="BX38" t="s">
        <v>106</v>
      </c>
      <c r="BY38">
        <v>0</v>
      </c>
      <c r="BZ38" t="s">
        <v>106</v>
      </c>
    </row>
    <row r="39" spans="1:78" x14ac:dyDescent="0.25">
      <c r="A39" t="s">
        <v>311</v>
      </c>
      <c r="B39">
        <v>1</v>
      </c>
      <c r="C39">
        <v>1</v>
      </c>
      <c r="D39">
        <v>0</v>
      </c>
      <c r="E39">
        <v>0</v>
      </c>
      <c r="F39">
        <v>0</v>
      </c>
      <c r="G39">
        <v>1</v>
      </c>
      <c r="H39">
        <v>0</v>
      </c>
      <c r="I39">
        <v>0</v>
      </c>
      <c r="J39">
        <v>1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>
        <v>1</v>
      </c>
      <c r="S39">
        <v>1</v>
      </c>
      <c r="T39">
        <v>0</v>
      </c>
      <c r="U39">
        <v>0</v>
      </c>
      <c r="V39">
        <v>1</v>
      </c>
      <c r="W39">
        <v>0</v>
      </c>
      <c r="X39">
        <v>0</v>
      </c>
      <c r="Y39">
        <v>0</v>
      </c>
      <c r="Z39">
        <v>1</v>
      </c>
      <c r="AA39">
        <v>1</v>
      </c>
      <c r="AB39">
        <v>1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0</v>
      </c>
      <c r="AI39">
        <v>1</v>
      </c>
      <c r="AJ39">
        <v>0</v>
      </c>
      <c r="AK39">
        <v>0</v>
      </c>
      <c r="AL39">
        <v>0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1</v>
      </c>
      <c r="BC39">
        <v>0</v>
      </c>
      <c r="BD39">
        <v>0</v>
      </c>
      <c r="BE39">
        <v>0</v>
      </c>
      <c r="BF39">
        <v>1</v>
      </c>
      <c r="BG39">
        <v>1</v>
      </c>
      <c r="BH39">
        <v>0</v>
      </c>
      <c r="BI39">
        <v>0</v>
      </c>
      <c r="BJ39">
        <v>0</v>
      </c>
      <c r="BK39">
        <v>0</v>
      </c>
      <c r="BL39">
        <v>1</v>
      </c>
      <c r="BM39">
        <v>0</v>
      </c>
      <c r="BN39">
        <v>0</v>
      </c>
      <c r="BO39">
        <v>1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1</v>
      </c>
      <c r="BY39">
        <v>1</v>
      </c>
      <c r="BZ39">
        <v>1</v>
      </c>
    </row>
    <row r="40" spans="1:78" x14ac:dyDescent="0.25">
      <c r="B40">
        <v>0</v>
      </c>
      <c r="C40">
        <v>0</v>
      </c>
      <c r="D40" t="s">
        <v>106</v>
      </c>
      <c r="E40" t="s">
        <v>106</v>
      </c>
      <c r="F40" t="s">
        <v>106</v>
      </c>
      <c r="G40">
        <v>0</v>
      </c>
      <c r="H40" t="s">
        <v>106</v>
      </c>
      <c r="I40" t="s">
        <v>106</v>
      </c>
      <c r="J40" s="7">
        <v>0.01</v>
      </c>
      <c r="K40" t="s">
        <v>106</v>
      </c>
      <c r="L40" t="s">
        <v>106</v>
      </c>
      <c r="M40" t="s">
        <v>106</v>
      </c>
      <c r="N40">
        <v>0</v>
      </c>
      <c r="O40" t="s">
        <v>106</v>
      </c>
      <c r="P40" t="s">
        <v>106</v>
      </c>
      <c r="Q40" t="s">
        <v>106</v>
      </c>
      <c r="R40">
        <v>0</v>
      </c>
      <c r="S40">
        <v>0</v>
      </c>
      <c r="T40" t="s">
        <v>106</v>
      </c>
      <c r="U40" t="s">
        <v>106</v>
      </c>
      <c r="V40">
        <v>0</v>
      </c>
      <c r="W40" t="s">
        <v>106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t="s">
        <v>106</v>
      </c>
      <c r="AF40" t="s">
        <v>106</v>
      </c>
      <c r="AG40" s="7">
        <v>0.01</v>
      </c>
      <c r="AH40" t="s">
        <v>106</v>
      </c>
      <c r="AI40">
        <v>0</v>
      </c>
      <c r="AJ40" t="s">
        <v>106</v>
      </c>
      <c r="AK40" t="s">
        <v>106</v>
      </c>
      <c r="AL40" t="s">
        <v>106</v>
      </c>
      <c r="AM40">
        <v>0</v>
      </c>
      <c r="AN40" t="s">
        <v>106</v>
      </c>
      <c r="AO40" t="s">
        <v>106</v>
      </c>
      <c r="AP40" t="s">
        <v>106</v>
      </c>
      <c r="AQ40" t="s">
        <v>106</v>
      </c>
      <c r="AR40" t="s">
        <v>106</v>
      </c>
      <c r="AS40" t="s">
        <v>106</v>
      </c>
      <c r="AT40" t="s">
        <v>106</v>
      </c>
      <c r="AU40" t="s">
        <v>106</v>
      </c>
      <c r="AV40" t="s">
        <v>106</v>
      </c>
      <c r="AW40" t="s">
        <v>106</v>
      </c>
      <c r="AX40" t="s">
        <v>106</v>
      </c>
      <c r="AY40" t="s">
        <v>106</v>
      </c>
      <c r="AZ40" t="s">
        <v>106</v>
      </c>
      <c r="BA40" t="s">
        <v>106</v>
      </c>
      <c r="BB40" s="7">
        <v>0.03</v>
      </c>
      <c r="BC40" t="s">
        <v>106</v>
      </c>
      <c r="BD40" t="s">
        <v>106</v>
      </c>
      <c r="BE40" t="s">
        <v>106</v>
      </c>
      <c r="BF40">
        <v>0</v>
      </c>
      <c r="BG40">
        <v>0</v>
      </c>
      <c r="BH40" t="s">
        <v>106</v>
      </c>
      <c r="BI40" t="s">
        <v>106</v>
      </c>
      <c r="BJ40" t="s">
        <v>106</v>
      </c>
      <c r="BK40" t="s">
        <v>106</v>
      </c>
      <c r="BL40" s="7">
        <v>0.02</v>
      </c>
      <c r="BM40" t="s">
        <v>106</v>
      </c>
      <c r="BN40" t="s">
        <v>106</v>
      </c>
      <c r="BO40" s="7">
        <v>0.01</v>
      </c>
      <c r="BP40" t="s">
        <v>106</v>
      </c>
      <c r="BQ40" t="s">
        <v>106</v>
      </c>
      <c r="BR40" t="s">
        <v>106</v>
      </c>
      <c r="BS40" t="s">
        <v>106</v>
      </c>
      <c r="BT40" t="s">
        <v>106</v>
      </c>
      <c r="BU40" t="s">
        <v>106</v>
      </c>
      <c r="BV40" t="s">
        <v>106</v>
      </c>
      <c r="BW40" t="s">
        <v>106</v>
      </c>
      <c r="BX40">
        <v>0</v>
      </c>
      <c r="BY40">
        <v>0</v>
      </c>
      <c r="BZ40">
        <v>0</v>
      </c>
    </row>
    <row r="41" spans="1:78" x14ac:dyDescent="0.25">
      <c r="A41" t="s">
        <v>312</v>
      </c>
      <c r="B41">
        <v>1</v>
      </c>
      <c r="C41">
        <v>1</v>
      </c>
      <c r="D41">
        <v>0</v>
      </c>
      <c r="E41">
        <v>0</v>
      </c>
      <c r="F41">
        <v>0</v>
      </c>
      <c r="G41">
        <v>0</v>
      </c>
      <c r="H41">
        <v>1</v>
      </c>
      <c r="I41">
        <v>0</v>
      </c>
      <c r="J41">
        <v>1</v>
      </c>
      <c r="K41">
        <v>0</v>
      </c>
      <c r="L41">
        <v>0</v>
      </c>
      <c r="M41">
        <v>1</v>
      </c>
      <c r="N41">
        <v>0</v>
      </c>
      <c r="O41">
        <v>0</v>
      </c>
      <c r="P41">
        <v>0</v>
      </c>
      <c r="Q41">
        <v>0</v>
      </c>
      <c r="R41">
        <v>1</v>
      </c>
      <c r="S41">
        <v>1</v>
      </c>
      <c r="T41">
        <v>0</v>
      </c>
      <c r="U41">
        <v>0</v>
      </c>
      <c r="V41">
        <v>0</v>
      </c>
      <c r="W41">
        <v>0</v>
      </c>
      <c r="X41">
        <v>1</v>
      </c>
      <c r="Y41">
        <v>0</v>
      </c>
      <c r="Z41">
        <v>1</v>
      </c>
      <c r="AA41">
        <v>1</v>
      </c>
      <c r="AB41">
        <v>1</v>
      </c>
      <c r="AC41">
        <v>0</v>
      </c>
      <c r="AD41">
        <v>1</v>
      </c>
      <c r="AE41">
        <v>0</v>
      </c>
      <c r="AF41">
        <v>1</v>
      </c>
      <c r="AG41">
        <v>0</v>
      </c>
      <c r="AH41">
        <v>0</v>
      </c>
      <c r="AI41">
        <v>1</v>
      </c>
      <c r="AJ41">
        <v>0</v>
      </c>
      <c r="AK41">
        <v>0</v>
      </c>
      <c r="AL41">
        <v>0</v>
      </c>
      <c r="AM41">
        <v>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</v>
      </c>
      <c r="BG41">
        <v>1</v>
      </c>
      <c r="BH41">
        <v>0</v>
      </c>
      <c r="BI41">
        <v>0</v>
      </c>
      <c r="BJ41">
        <v>0</v>
      </c>
      <c r="BK41">
        <v>0</v>
      </c>
      <c r="BL41">
        <v>1</v>
      </c>
      <c r="BM41">
        <v>0</v>
      </c>
      <c r="BN41">
        <v>1</v>
      </c>
      <c r="BO41">
        <v>0</v>
      </c>
      <c r="BP41">
        <v>0</v>
      </c>
      <c r="BQ41">
        <v>1</v>
      </c>
      <c r="BR41">
        <v>1</v>
      </c>
      <c r="BS41">
        <v>0</v>
      </c>
      <c r="BT41">
        <v>0</v>
      </c>
      <c r="BU41">
        <v>0</v>
      </c>
      <c r="BV41">
        <v>1</v>
      </c>
      <c r="BW41">
        <v>0</v>
      </c>
      <c r="BX41">
        <v>0</v>
      </c>
      <c r="BY41">
        <v>0</v>
      </c>
      <c r="BZ41">
        <v>0</v>
      </c>
    </row>
    <row r="42" spans="1:78" x14ac:dyDescent="0.25">
      <c r="B42">
        <v>0</v>
      </c>
      <c r="C42">
        <v>0</v>
      </c>
      <c r="D42" t="s">
        <v>106</v>
      </c>
      <c r="E42" t="s">
        <v>106</v>
      </c>
      <c r="F42" t="s">
        <v>106</v>
      </c>
      <c r="G42" t="s">
        <v>106</v>
      </c>
      <c r="H42" s="7">
        <v>0.01</v>
      </c>
      <c r="I42" t="s">
        <v>106</v>
      </c>
      <c r="J42">
        <v>0</v>
      </c>
      <c r="K42" t="s">
        <v>106</v>
      </c>
      <c r="L42" t="s">
        <v>106</v>
      </c>
      <c r="M42" s="7">
        <v>0.01</v>
      </c>
      <c r="N42" t="s">
        <v>106</v>
      </c>
      <c r="O42" t="s">
        <v>106</v>
      </c>
      <c r="P42" t="s">
        <v>106</v>
      </c>
      <c r="Q42" t="s">
        <v>106</v>
      </c>
      <c r="R42">
        <v>0</v>
      </c>
      <c r="S42">
        <v>0</v>
      </c>
      <c r="T42" t="s">
        <v>106</v>
      </c>
      <c r="U42" t="s">
        <v>106</v>
      </c>
      <c r="V42" t="s">
        <v>106</v>
      </c>
      <c r="W42" t="s">
        <v>106</v>
      </c>
      <c r="X42" s="7">
        <v>0.01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>
        <v>0</v>
      </c>
      <c r="AE42" t="s">
        <v>106</v>
      </c>
      <c r="AF42">
        <v>0</v>
      </c>
      <c r="AG42" t="s">
        <v>106</v>
      </c>
      <c r="AH42" t="s">
        <v>106</v>
      </c>
      <c r="AI42">
        <v>0</v>
      </c>
      <c r="AJ42" t="s">
        <v>106</v>
      </c>
      <c r="AK42" t="s">
        <v>106</v>
      </c>
      <c r="AL42" t="s">
        <v>106</v>
      </c>
      <c r="AM42">
        <v>0</v>
      </c>
      <c r="AN42" t="s">
        <v>106</v>
      </c>
      <c r="AO42" t="s">
        <v>106</v>
      </c>
      <c r="AP42" t="s">
        <v>106</v>
      </c>
      <c r="AQ42" t="s">
        <v>106</v>
      </c>
      <c r="AR42" t="s">
        <v>106</v>
      </c>
      <c r="AS42" t="s">
        <v>106</v>
      </c>
      <c r="AT42" s="7">
        <v>0.02</v>
      </c>
      <c r="AU42" t="s">
        <v>106</v>
      </c>
      <c r="AV42" t="s">
        <v>106</v>
      </c>
      <c r="AW42" t="s">
        <v>106</v>
      </c>
      <c r="AX42" t="s">
        <v>106</v>
      </c>
      <c r="AY42" t="s">
        <v>106</v>
      </c>
      <c r="AZ42" t="s">
        <v>106</v>
      </c>
      <c r="BA42" t="s">
        <v>106</v>
      </c>
      <c r="BB42" t="s">
        <v>106</v>
      </c>
      <c r="BC42" t="s">
        <v>106</v>
      </c>
      <c r="BD42" t="s">
        <v>106</v>
      </c>
      <c r="BE42" t="s">
        <v>106</v>
      </c>
      <c r="BF42">
        <v>0</v>
      </c>
      <c r="BG42">
        <v>0</v>
      </c>
      <c r="BH42" t="s">
        <v>106</v>
      </c>
      <c r="BI42" t="s">
        <v>106</v>
      </c>
      <c r="BJ42" t="s">
        <v>106</v>
      </c>
      <c r="BK42" t="s">
        <v>106</v>
      </c>
      <c r="BL42" s="7">
        <v>0.02</v>
      </c>
      <c r="BM42" t="s">
        <v>106</v>
      </c>
      <c r="BN42">
        <v>0</v>
      </c>
      <c r="BO42" t="s">
        <v>106</v>
      </c>
      <c r="BP42" t="s">
        <v>106</v>
      </c>
      <c r="BQ42" s="7">
        <v>0.01</v>
      </c>
      <c r="BR42">
        <v>0</v>
      </c>
      <c r="BS42" t="s">
        <v>106</v>
      </c>
      <c r="BT42" t="s">
        <v>106</v>
      </c>
      <c r="BU42" t="s">
        <v>106</v>
      </c>
      <c r="BV42" s="7">
        <v>0.03</v>
      </c>
      <c r="BW42" t="s">
        <v>106</v>
      </c>
      <c r="BX42" t="s">
        <v>106</v>
      </c>
      <c r="BY42" t="s">
        <v>106</v>
      </c>
      <c r="BZ42" t="s">
        <v>106</v>
      </c>
    </row>
    <row r="43" spans="1:78" x14ac:dyDescent="0.25">
      <c r="A43" t="s">
        <v>313</v>
      </c>
      <c r="B43">
        <v>1</v>
      </c>
      <c r="C43">
        <v>1</v>
      </c>
      <c r="D43">
        <v>0</v>
      </c>
      <c r="E43">
        <v>0</v>
      </c>
      <c r="F43">
        <v>0</v>
      </c>
      <c r="G43">
        <v>0</v>
      </c>
      <c r="H43">
        <v>1</v>
      </c>
      <c r="I43">
        <v>1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0</v>
      </c>
      <c r="Q43">
        <v>1</v>
      </c>
      <c r="R43">
        <v>0</v>
      </c>
      <c r="S43">
        <v>1</v>
      </c>
      <c r="T43">
        <v>0</v>
      </c>
      <c r="U43">
        <v>0</v>
      </c>
      <c r="V43">
        <v>1</v>
      </c>
      <c r="W43">
        <v>0</v>
      </c>
      <c r="X43">
        <v>0</v>
      </c>
      <c r="Y43">
        <v>0</v>
      </c>
      <c r="Z43">
        <v>1</v>
      </c>
      <c r="AA43">
        <v>1</v>
      </c>
      <c r="AB43">
        <v>1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0</v>
      </c>
      <c r="AI43">
        <v>1</v>
      </c>
      <c r="AJ43">
        <v>0</v>
      </c>
      <c r="AK43">
        <v>0</v>
      </c>
      <c r="AL43">
        <v>0</v>
      </c>
      <c r="AM43">
        <v>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1</v>
      </c>
      <c r="BG43">
        <v>1</v>
      </c>
      <c r="BH43">
        <v>0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1</v>
      </c>
      <c r="BO43">
        <v>0</v>
      </c>
      <c r="BP43">
        <v>0</v>
      </c>
      <c r="BQ43">
        <v>1</v>
      </c>
      <c r="BR43">
        <v>1</v>
      </c>
      <c r="BS43">
        <v>1</v>
      </c>
      <c r="BT43">
        <v>0</v>
      </c>
      <c r="BU43">
        <v>0</v>
      </c>
      <c r="BV43">
        <v>0</v>
      </c>
      <c r="BW43">
        <v>1</v>
      </c>
      <c r="BX43">
        <v>1</v>
      </c>
      <c r="BY43">
        <v>0</v>
      </c>
      <c r="BZ43">
        <v>0</v>
      </c>
    </row>
    <row r="44" spans="1:78" x14ac:dyDescent="0.25">
      <c r="B44">
        <v>0</v>
      </c>
      <c r="C44">
        <v>0</v>
      </c>
      <c r="D44" t="s">
        <v>106</v>
      </c>
      <c r="E44" t="s">
        <v>106</v>
      </c>
      <c r="F44" t="s">
        <v>106</v>
      </c>
      <c r="G44" t="s">
        <v>106</v>
      </c>
      <c r="H44">
        <v>0</v>
      </c>
      <c r="I44" s="7">
        <v>0.01</v>
      </c>
      <c r="J44" t="s">
        <v>106</v>
      </c>
      <c r="K44" t="s">
        <v>106</v>
      </c>
      <c r="L44" t="s">
        <v>106</v>
      </c>
      <c r="M44" t="s">
        <v>106</v>
      </c>
      <c r="N44">
        <v>0</v>
      </c>
      <c r="O44" t="s">
        <v>106</v>
      </c>
      <c r="P44" t="s">
        <v>106</v>
      </c>
      <c r="Q44" s="7">
        <v>0.01</v>
      </c>
      <c r="R44" t="s">
        <v>106</v>
      </c>
      <c r="S44">
        <v>0</v>
      </c>
      <c r="T44" t="s">
        <v>106</v>
      </c>
      <c r="U44" t="s">
        <v>106</v>
      </c>
      <c r="V44">
        <v>0</v>
      </c>
      <c r="W44" t="s">
        <v>106</v>
      </c>
      <c r="X44" t="s">
        <v>106</v>
      </c>
      <c r="Y44" t="s">
        <v>106</v>
      </c>
      <c r="Z44">
        <v>0</v>
      </c>
      <c r="AA44">
        <v>0</v>
      </c>
      <c r="AB44">
        <v>0</v>
      </c>
      <c r="AC44" t="s">
        <v>106</v>
      </c>
      <c r="AD44">
        <v>0</v>
      </c>
      <c r="AE44" t="s">
        <v>106</v>
      </c>
      <c r="AF44" t="s">
        <v>106</v>
      </c>
      <c r="AG44" s="7">
        <v>0.01</v>
      </c>
      <c r="AH44" t="s">
        <v>106</v>
      </c>
      <c r="AI44">
        <v>0</v>
      </c>
      <c r="AJ44" t="s">
        <v>106</v>
      </c>
      <c r="AK44" t="s">
        <v>106</v>
      </c>
      <c r="AL44" t="s">
        <v>106</v>
      </c>
      <c r="AM44">
        <v>0</v>
      </c>
      <c r="AN44" t="s">
        <v>106</v>
      </c>
      <c r="AO44" t="s">
        <v>106</v>
      </c>
      <c r="AP44" t="s">
        <v>106</v>
      </c>
      <c r="AQ44" t="s">
        <v>106</v>
      </c>
      <c r="AR44" t="s">
        <v>106</v>
      </c>
      <c r="AS44" s="7">
        <v>0.03</v>
      </c>
      <c r="AT44" t="s">
        <v>106</v>
      </c>
      <c r="AU44" t="s">
        <v>106</v>
      </c>
      <c r="AV44" t="s">
        <v>106</v>
      </c>
      <c r="AW44" t="s">
        <v>106</v>
      </c>
      <c r="AX44" t="s">
        <v>106</v>
      </c>
      <c r="AY44" t="s">
        <v>106</v>
      </c>
      <c r="AZ44" t="s">
        <v>106</v>
      </c>
      <c r="BA44" t="s">
        <v>106</v>
      </c>
      <c r="BB44" t="s">
        <v>106</v>
      </c>
      <c r="BC44" t="s">
        <v>106</v>
      </c>
      <c r="BD44" t="s">
        <v>106</v>
      </c>
      <c r="BE44" t="s">
        <v>106</v>
      </c>
      <c r="BF44">
        <v>0</v>
      </c>
      <c r="BG44">
        <v>0</v>
      </c>
      <c r="BH44" t="s">
        <v>106</v>
      </c>
      <c r="BI44" t="s">
        <v>106</v>
      </c>
      <c r="BJ44" t="s">
        <v>106</v>
      </c>
      <c r="BK44" t="s">
        <v>106</v>
      </c>
      <c r="BL44" s="7">
        <v>0.02</v>
      </c>
      <c r="BM44" t="s">
        <v>106</v>
      </c>
      <c r="BN44">
        <v>0</v>
      </c>
      <c r="BO44" t="s">
        <v>106</v>
      </c>
      <c r="BP44" t="s">
        <v>106</v>
      </c>
      <c r="BQ44" s="7">
        <v>0.01</v>
      </c>
      <c r="BR44">
        <v>0</v>
      </c>
      <c r="BS44">
        <v>0</v>
      </c>
      <c r="BT44" t="s">
        <v>106</v>
      </c>
      <c r="BU44" t="s">
        <v>106</v>
      </c>
      <c r="BV44" t="s">
        <v>106</v>
      </c>
      <c r="BW44" s="7">
        <v>0.01</v>
      </c>
      <c r="BX44">
        <v>0</v>
      </c>
      <c r="BY44" t="s">
        <v>106</v>
      </c>
      <c r="BZ44" t="s">
        <v>106</v>
      </c>
    </row>
    <row r="45" spans="1:78" x14ac:dyDescent="0.25">
      <c r="A45" t="s">
        <v>87</v>
      </c>
      <c r="B45">
        <v>14</v>
      </c>
      <c r="C45">
        <v>12</v>
      </c>
      <c r="D45">
        <v>1</v>
      </c>
      <c r="E45">
        <v>0</v>
      </c>
      <c r="F45">
        <v>1</v>
      </c>
      <c r="G45">
        <v>8</v>
      </c>
      <c r="H45">
        <v>5</v>
      </c>
      <c r="I45">
        <v>0</v>
      </c>
      <c r="J45">
        <v>6</v>
      </c>
      <c r="K45">
        <v>5</v>
      </c>
      <c r="L45">
        <v>3</v>
      </c>
      <c r="M45">
        <v>6</v>
      </c>
      <c r="N45">
        <v>5</v>
      </c>
      <c r="O45">
        <v>3</v>
      </c>
      <c r="P45">
        <v>0</v>
      </c>
      <c r="Q45">
        <v>3</v>
      </c>
      <c r="R45">
        <v>10</v>
      </c>
      <c r="S45">
        <v>11</v>
      </c>
      <c r="T45">
        <v>1</v>
      </c>
      <c r="U45">
        <v>1</v>
      </c>
      <c r="V45">
        <v>9</v>
      </c>
      <c r="W45">
        <v>3</v>
      </c>
      <c r="X45">
        <v>1</v>
      </c>
      <c r="Y45">
        <v>1</v>
      </c>
      <c r="Z45">
        <v>12</v>
      </c>
      <c r="AA45">
        <v>14</v>
      </c>
      <c r="AB45">
        <v>12</v>
      </c>
      <c r="AC45">
        <v>0</v>
      </c>
      <c r="AD45">
        <v>13</v>
      </c>
      <c r="AE45">
        <v>1</v>
      </c>
      <c r="AF45">
        <v>7</v>
      </c>
      <c r="AG45">
        <v>6</v>
      </c>
      <c r="AH45">
        <v>1</v>
      </c>
      <c r="AI45">
        <v>11</v>
      </c>
      <c r="AJ45">
        <v>1</v>
      </c>
      <c r="AK45">
        <v>2</v>
      </c>
      <c r="AL45">
        <v>4</v>
      </c>
      <c r="AM45">
        <v>6</v>
      </c>
      <c r="AN45">
        <v>1</v>
      </c>
      <c r="AO45">
        <v>3</v>
      </c>
      <c r="AP45">
        <v>2</v>
      </c>
      <c r="AQ45">
        <v>1</v>
      </c>
      <c r="AR45">
        <v>0</v>
      </c>
      <c r="AS45">
        <v>0</v>
      </c>
      <c r="AT45">
        <v>2</v>
      </c>
      <c r="AU45">
        <v>0</v>
      </c>
      <c r="AV45">
        <v>0</v>
      </c>
      <c r="AW45">
        <v>1</v>
      </c>
      <c r="AX45">
        <v>1</v>
      </c>
      <c r="AY45">
        <v>1</v>
      </c>
      <c r="AZ45">
        <v>2</v>
      </c>
      <c r="BA45">
        <v>0</v>
      </c>
      <c r="BB45">
        <v>3</v>
      </c>
      <c r="BC45">
        <v>1</v>
      </c>
      <c r="BD45">
        <v>0</v>
      </c>
      <c r="BE45">
        <v>3</v>
      </c>
      <c r="BF45">
        <v>11</v>
      </c>
      <c r="BG45">
        <v>14</v>
      </c>
      <c r="BH45">
        <v>0</v>
      </c>
      <c r="BI45">
        <v>1</v>
      </c>
      <c r="BJ45">
        <v>0</v>
      </c>
      <c r="BK45">
        <v>0</v>
      </c>
      <c r="BL45">
        <v>14</v>
      </c>
      <c r="BM45">
        <v>1</v>
      </c>
      <c r="BN45">
        <v>8</v>
      </c>
      <c r="BO45">
        <v>4</v>
      </c>
      <c r="BP45">
        <v>1</v>
      </c>
      <c r="BQ45">
        <v>1</v>
      </c>
      <c r="BR45">
        <v>1</v>
      </c>
      <c r="BS45">
        <v>1</v>
      </c>
      <c r="BT45">
        <v>3</v>
      </c>
      <c r="BU45">
        <v>0</v>
      </c>
      <c r="BV45">
        <v>1</v>
      </c>
      <c r="BW45">
        <v>0</v>
      </c>
      <c r="BX45">
        <v>11</v>
      </c>
      <c r="BY45">
        <v>10</v>
      </c>
      <c r="BZ45">
        <v>10</v>
      </c>
    </row>
    <row r="46" spans="1:78" x14ac:dyDescent="0.25">
      <c r="B46" s="7">
        <v>0.02</v>
      </c>
      <c r="C46" s="7">
        <v>0.02</v>
      </c>
      <c r="D46" s="7">
        <v>0.02</v>
      </c>
      <c r="E46" t="s">
        <v>108</v>
      </c>
      <c r="F46" s="7">
        <v>0.01</v>
      </c>
      <c r="G46" s="7">
        <v>0.02</v>
      </c>
      <c r="H46" s="7">
        <v>0.02</v>
      </c>
      <c r="I46" t="s">
        <v>108</v>
      </c>
      <c r="J46" s="7">
        <v>0.02</v>
      </c>
      <c r="K46" s="7">
        <v>0.03</v>
      </c>
      <c r="L46" s="7">
        <v>0.02</v>
      </c>
      <c r="M46" s="7">
        <v>0.03</v>
      </c>
      <c r="N46" s="7">
        <v>0.01</v>
      </c>
      <c r="O46" s="7">
        <v>0.04</v>
      </c>
      <c r="P46" t="s">
        <v>108</v>
      </c>
      <c r="Q46" s="7">
        <v>0.03</v>
      </c>
      <c r="R46" s="7">
        <v>0.02</v>
      </c>
      <c r="S46" s="7">
        <v>0.02</v>
      </c>
      <c r="T46" s="7">
        <v>0.01</v>
      </c>
      <c r="U46" s="7">
        <v>0.01</v>
      </c>
      <c r="V46" s="7">
        <v>0.02</v>
      </c>
      <c r="W46" s="7">
        <v>0.04</v>
      </c>
      <c r="X46" s="7">
        <v>0.02</v>
      </c>
      <c r="Y46" s="7">
        <v>0.05</v>
      </c>
      <c r="Z46" s="7">
        <v>0.02</v>
      </c>
      <c r="AA46" s="7">
        <v>0.02</v>
      </c>
      <c r="AB46" s="7">
        <v>0.02</v>
      </c>
      <c r="AC46" t="s">
        <v>108</v>
      </c>
      <c r="AD46" s="7">
        <v>0.02</v>
      </c>
      <c r="AE46" s="7">
        <v>0.01</v>
      </c>
      <c r="AF46" s="7">
        <v>0.01</v>
      </c>
      <c r="AG46" s="7">
        <v>0.06</v>
      </c>
      <c r="AH46" s="7">
        <v>0.04</v>
      </c>
      <c r="AI46" s="7">
        <v>0.02</v>
      </c>
      <c r="AJ46" s="7">
        <v>0.03</v>
      </c>
      <c r="AK46" s="7">
        <v>0.02</v>
      </c>
      <c r="AL46" s="7">
        <v>0.02</v>
      </c>
      <c r="AM46" s="7">
        <v>0.02</v>
      </c>
      <c r="AN46" s="7">
        <v>0.05</v>
      </c>
      <c r="AO46" s="7">
        <v>0.04</v>
      </c>
      <c r="AP46" s="7">
        <v>0.02</v>
      </c>
      <c r="AQ46" s="7">
        <v>0.02</v>
      </c>
      <c r="AR46" t="s">
        <v>108</v>
      </c>
      <c r="AS46" t="s">
        <v>108</v>
      </c>
      <c r="AT46" s="7">
        <v>0.03</v>
      </c>
      <c r="AU46" t="s">
        <v>108</v>
      </c>
      <c r="AV46" t="s">
        <v>108</v>
      </c>
      <c r="AW46" s="7">
        <v>0.04</v>
      </c>
      <c r="AX46" s="7">
        <v>0.02</v>
      </c>
      <c r="AY46" s="7">
        <v>0.02</v>
      </c>
      <c r="AZ46" s="7">
        <v>0.03</v>
      </c>
      <c r="BA46" t="s">
        <v>108</v>
      </c>
      <c r="BB46" s="7">
        <v>7.0000000000000007E-2</v>
      </c>
      <c r="BC46" s="7">
        <v>0.04</v>
      </c>
      <c r="BD46" t="s">
        <v>108</v>
      </c>
      <c r="BE46" s="7">
        <v>0.02</v>
      </c>
      <c r="BF46" s="7">
        <v>0.02</v>
      </c>
      <c r="BG46" s="7">
        <v>0.02</v>
      </c>
      <c r="BH46" t="s">
        <v>108</v>
      </c>
      <c r="BI46">
        <v>0</v>
      </c>
      <c r="BJ46" t="s">
        <v>108</v>
      </c>
      <c r="BK46" t="s">
        <v>108</v>
      </c>
      <c r="BL46" s="7">
        <v>0.24</v>
      </c>
      <c r="BM46" s="7">
        <v>0.01</v>
      </c>
      <c r="BN46" s="7">
        <v>0.03</v>
      </c>
      <c r="BO46" s="7">
        <v>0.02</v>
      </c>
      <c r="BP46" s="7">
        <v>0.01</v>
      </c>
      <c r="BQ46" s="7">
        <v>0.01</v>
      </c>
      <c r="BR46" s="7">
        <v>0.01</v>
      </c>
      <c r="BS46" s="7">
        <v>0.01</v>
      </c>
      <c r="BT46" s="7">
        <v>0.04</v>
      </c>
      <c r="BU46" t="s">
        <v>108</v>
      </c>
      <c r="BV46" s="7">
        <v>0.02</v>
      </c>
      <c r="BW46" t="s">
        <v>108</v>
      </c>
      <c r="BX46" s="7">
        <v>0.02</v>
      </c>
      <c r="BY46" s="7">
        <v>0.02</v>
      </c>
      <c r="BZ46" s="7">
        <v>0.03</v>
      </c>
    </row>
    <row r="47" spans="1:78" x14ac:dyDescent="0.25">
      <c r="A47" t="s">
        <v>40</v>
      </c>
      <c r="B47">
        <v>2</v>
      </c>
      <c r="C47">
        <v>2</v>
      </c>
      <c r="D47">
        <v>0</v>
      </c>
      <c r="E47">
        <v>0</v>
      </c>
      <c r="F47">
        <v>1</v>
      </c>
      <c r="G47">
        <v>1</v>
      </c>
      <c r="H47">
        <v>0</v>
      </c>
      <c r="I47">
        <v>0</v>
      </c>
      <c r="J47">
        <v>0</v>
      </c>
      <c r="K47">
        <v>1</v>
      </c>
      <c r="L47">
        <v>1</v>
      </c>
      <c r="M47">
        <v>0</v>
      </c>
      <c r="N47">
        <v>2</v>
      </c>
      <c r="O47">
        <v>0</v>
      </c>
      <c r="P47">
        <v>0</v>
      </c>
      <c r="Q47">
        <v>0</v>
      </c>
      <c r="R47">
        <v>2</v>
      </c>
      <c r="S47">
        <v>1</v>
      </c>
      <c r="T47">
        <v>1</v>
      </c>
      <c r="U47">
        <v>0</v>
      </c>
      <c r="V47">
        <v>1</v>
      </c>
      <c r="W47">
        <v>1</v>
      </c>
      <c r="X47">
        <v>0</v>
      </c>
      <c r="Y47">
        <v>0</v>
      </c>
      <c r="Z47">
        <v>2</v>
      </c>
      <c r="AA47">
        <v>2</v>
      </c>
      <c r="AB47">
        <v>2</v>
      </c>
      <c r="AC47">
        <v>1</v>
      </c>
      <c r="AD47">
        <v>0</v>
      </c>
      <c r="AE47">
        <v>1</v>
      </c>
      <c r="AF47">
        <v>2</v>
      </c>
      <c r="AG47">
        <v>0</v>
      </c>
      <c r="AH47">
        <v>0</v>
      </c>
      <c r="AI47">
        <v>1</v>
      </c>
      <c r="AJ47">
        <v>1</v>
      </c>
      <c r="AK47">
        <v>0</v>
      </c>
      <c r="AL47">
        <v>0</v>
      </c>
      <c r="AM47">
        <v>1</v>
      </c>
      <c r="AN47">
        <v>0</v>
      </c>
      <c r="AO47">
        <v>1</v>
      </c>
      <c r="AP47">
        <v>2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2</v>
      </c>
      <c r="BG47">
        <v>2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</row>
    <row r="48" spans="1:78" x14ac:dyDescent="0.25">
      <c r="B48">
        <v>0</v>
      </c>
      <c r="C48">
        <v>0</v>
      </c>
      <c r="D48" t="s">
        <v>106</v>
      </c>
      <c r="E48" t="s">
        <v>106</v>
      </c>
      <c r="F48" s="7">
        <v>0.01</v>
      </c>
      <c r="G48">
        <v>0</v>
      </c>
      <c r="H48" t="s">
        <v>106</v>
      </c>
      <c r="I48" t="s">
        <v>106</v>
      </c>
      <c r="J48" t="s">
        <v>106</v>
      </c>
      <c r="K48" s="7">
        <v>0.01</v>
      </c>
      <c r="L48" s="7">
        <v>0.01</v>
      </c>
      <c r="M48" t="s">
        <v>106</v>
      </c>
      <c r="N48">
        <v>0</v>
      </c>
      <c r="O48" t="s">
        <v>106</v>
      </c>
      <c r="P48" t="s">
        <v>106</v>
      </c>
      <c r="Q48" t="s">
        <v>106</v>
      </c>
      <c r="R48">
        <v>0</v>
      </c>
      <c r="S48">
        <v>0</v>
      </c>
      <c r="T48" s="7">
        <v>0.01</v>
      </c>
      <c r="U48" t="s">
        <v>106</v>
      </c>
      <c r="V48">
        <v>0</v>
      </c>
      <c r="W48" s="7">
        <v>0.02</v>
      </c>
      <c r="X48" t="s">
        <v>106</v>
      </c>
      <c r="Y48" t="s">
        <v>106</v>
      </c>
      <c r="Z48">
        <v>0</v>
      </c>
      <c r="AA48">
        <v>0</v>
      </c>
      <c r="AB48">
        <v>0</v>
      </c>
      <c r="AC48" s="7">
        <v>0.01</v>
      </c>
      <c r="AD48" t="s">
        <v>106</v>
      </c>
      <c r="AE48" s="7">
        <v>0.02</v>
      </c>
      <c r="AF48">
        <v>0</v>
      </c>
      <c r="AG48" t="s">
        <v>106</v>
      </c>
      <c r="AH48" t="s">
        <v>106</v>
      </c>
      <c r="AI48">
        <v>0</v>
      </c>
      <c r="AJ48" s="7">
        <v>0.02</v>
      </c>
      <c r="AK48" t="s">
        <v>106</v>
      </c>
      <c r="AL48" t="s">
        <v>106</v>
      </c>
      <c r="AM48">
        <v>0</v>
      </c>
      <c r="AN48" t="s">
        <v>106</v>
      </c>
      <c r="AO48" s="7">
        <v>0.01</v>
      </c>
      <c r="AP48" s="7">
        <v>0.02</v>
      </c>
      <c r="AQ48" t="s">
        <v>106</v>
      </c>
      <c r="AR48" t="s">
        <v>106</v>
      </c>
      <c r="AS48" t="s">
        <v>106</v>
      </c>
      <c r="AT48" t="s">
        <v>106</v>
      </c>
      <c r="AU48" t="s">
        <v>106</v>
      </c>
      <c r="AV48" t="s">
        <v>106</v>
      </c>
      <c r="AW48" t="s">
        <v>106</v>
      </c>
      <c r="AX48" t="s">
        <v>106</v>
      </c>
      <c r="AY48" t="s">
        <v>106</v>
      </c>
      <c r="AZ48" t="s">
        <v>106</v>
      </c>
      <c r="BA48" t="s">
        <v>106</v>
      </c>
      <c r="BB48" t="s">
        <v>106</v>
      </c>
      <c r="BC48" t="s">
        <v>106</v>
      </c>
      <c r="BD48" t="s">
        <v>106</v>
      </c>
      <c r="BE48" t="s">
        <v>106</v>
      </c>
      <c r="BF48">
        <v>0</v>
      </c>
      <c r="BG48">
        <v>0</v>
      </c>
      <c r="BH48" t="s">
        <v>106</v>
      </c>
      <c r="BI48" t="s">
        <v>106</v>
      </c>
      <c r="BJ48" t="s">
        <v>106</v>
      </c>
      <c r="BK48" t="s">
        <v>106</v>
      </c>
      <c r="BL48" t="s">
        <v>106</v>
      </c>
      <c r="BM48" t="s">
        <v>106</v>
      </c>
      <c r="BN48" t="s">
        <v>106</v>
      </c>
      <c r="BO48" s="7">
        <v>0.01</v>
      </c>
      <c r="BP48" t="s">
        <v>106</v>
      </c>
      <c r="BQ48" t="s">
        <v>106</v>
      </c>
      <c r="BR48" t="s">
        <v>106</v>
      </c>
      <c r="BS48" t="s">
        <v>106</v>
      </c>
      <c r="BT48" t="s">
        <v>106</v>
      </c>
      <c r="BU48" t="s">
        <v>106</v>
      </c>
      <c r="BV48" t="s">
        <v>106</v>
      </c>
      <c r="BW48" t="s">
        <v>106</v>
      </c>
      <c r="BX48" t="s">
        <v>106</v>
      </c>
      <c r="BY48" t="s">
        <v>106</v>
      </c>
      <c r="BZ48" t="s">
        <v>106</v>
      </c>
    </row>
    <row r="49" spans="1:78" x14ac:dyDescent="0.25">
      <c r="A49" t="s">
        <v>41</v>
      </c>
      <c r="B49">
        <v>72</v>
      </c>
      <c r="C49">
        <v>61</v>
      </c>
      <c r="D49">
        <v>7</v>
      </c>
      <c r="E49">
        <v>5</v>
      </c>
      <c r="F49">
        <v>10</v>
      </c>
      <c r="G49">
        <v>32</v>
      </c>
      <c r="H49">
        <v>31</v>
      </c>
      <c r="I49">
        <v>13</v>
      </c>
      <c r="J49">
        <v>29</v>
      </c>
      <c r="K49">
        <v>14</v>
      </c>
      <c r="L49">
        <v>17</v>
      </c>
      <c r="M49">
        <v>19</v>
      </c>
      <c r="N49">
        <v>39</v>
      </c>
      <c r="O49">
        <v>13</v>
      </c>
      <c r="P49">
        <v>2</v>
      </c>
      <c r="Q49">
        <v>11</v>
      </c>
      <c r="R49">
        <v>62</v>
      </c>
      <c r="S49">
        <v>54</v>
      </c>
      <c r="T49">
        <v>5</v>
      </c>
      <c r="U49">
        <v>13</v>
      </c>
      <c r="V49">
        <v>44</v>
      </c>
      <c r="W49">
        <v>6</v>
      </c>
      <c r="X49">
        <v>21</v>
      </c>
      <c r="Y49">
        <v>1</v>
      </c>
      <c r="Z49">
        <v>72</v>
      </c>
      <c r="AA49">
        <v>71</v>
      </c>
      <c r="AB49">
        <v>70</v>
      </c>
      <c r="AC49">
        <v>4</v>
      </c>
      <c r="AD49">
        <v>58</v>
      </c>
      <c r="AE49">
        <v>7</v>
      </c>
      <c r="AF49">
        <v>54</v>
      </c>
      <c r="AG49">
        <v>5</v>
      </c>
      <c r="AH49">
        <v>2</v>
      </c>
      <c r="AI49">
        <v>50</v>
      </c>
      <c r="AJ49">
        <v>6</v>
      </c>
      <c r="AK49">
        <v>14</v>
      </c>
      <c r="AL49">
        <v>17</v>
      </c>
      <c r="AM49">
        <v>33</v>
      </c>
      <c r="AN49">
        <v>2</v>
      </c>
      <c r="AO49">
        <v>21</v>
      </c>
      <c r="AP49">
        <v>15</v>
      </c>
      <c r="AQ49">
        <v>5</v>
      </c>
      <c r="AR49">
        <v>3</v>
      </c>
      <c r="AS49">
        <v>6</v>
      </c>
      <c r="AT49">
        <v>7</v>
      </c>
      <c r="AU49">
        <v>0</v>
      </c>
      <c r="AV49">
        <v>5</v>
      </c>
      <c r="AW49">
        <v>1</v>
      </c>
      <c r="AX49">
        <v>6</v>
      </c>
      <c r="AY49">
        <v>6</v>
      </c>
      <c r="AZ49">
        <v>4</v>
      </c>
      <c r="BA49">
        <v>6</v>
      </c>
      <c r="BB49">
        <v>5</v>
      </c>
      <c r="BC49">
        <v>4</v>
      </c>
      <c r="BD49">
        <v>1</v>
      </c>
      <c r="BE49">
        <v>9</v>
      </c>
      <c r="BF49">
        <v>63</v>
      </c>
      <c r="BG49">
        <v>72</v>
      </c>
      <c r="BH49">
        <v>0</v>
      </c>
      <c r="BI49">
        <v>1</v>
      </c>
      <c r="BJ49">
        <v>1</v>
      </c>
      <c r="BK49">
        <v>0</v>
      </c>
      <c r="BL49">
        <v>0</v>
      </c>
      <c r="BM49">
        <v>2</v>
      </c>
      <c r="BN49">
        <v>16</v>
      </c>
      <c r="BO49">
        <v>29</v>
      </c>
      <c r="BP49">
        <v>25</v>
      </c>
      <c r="BQ49">
        <v>7</v>
      </c>
      <c r="BR49">
        <v>8</v>
      </c>
      <c r="BS49">
        <v>8</v>
      </c>
      <c r="BT49">
        <v>9</v>
      </c>
      <c r="BU49">
        <v>1</v>
      </c>
      <c r="BV49">
        <v>4</v>
      </c>
      <c r="BW49">
        <v>4</v>
      </c>
      <c r="BX49">
        <v>45</v>
      </c>
      <c r="BY49">
        <v>45</v>
      </c>
      <c r="BZ49">
        <v>43</v>
      </c>
    </row>
    <row r="50" spans="1:78" x14ac:dyDescent="0.25">
      <c r="B50" s="7">
        <v>0.1</v>
      </c>
      <c r="C50" s="7">
        <v>0.1</v>
      </c>
      <c r="D50" s="7">
        <v>0.12</v>
      </c>
      <c r="E50" s="7">
        <v>0.1</v>
      </c>
      <c r="F50" s="7">
        <v>0.09</v>
      </c>
      <c r="G50" s="7">
        <v>0.08</v>
      </c>
      <c r="H50" s="7">
        <v>0.15</v>
      </c>
      <c r="I50" s="7">
        <v>0.08</v>
      </c>
      <c r="J50" s="7">
        <v>0.12</v>
      </c>
      <c r="K50" s="7">
        <v>0.09</v>
      </c>
      <c r="L50" s="7">
        <v>0.11</v>
      </c>
      <c r="M50" s="7">
        <v>0.1</v>
      </c>
      <c r="N50" s="7">
        <v>0.09</v>
      </c>
      <c r="O50" s="7">
        <v>0.19</v>
      </c>
      <c r="P50" s="7">
        <v>0.13</v>
      </c>
      <c r="Q50" s="7">
        <v>0.09</v>
      </c>
      <c r="R50" s="7">
        <v>0.1</v>
      </c>
      <c r="S50" s="7">
        <v>0.11</v>
      </c>
      <c r="T50" s="7">
        <v>0.05</v>
      </c>
      <c r="U50" s="7">
        <v>0.1</v>
      </c>
      <c r="V50" s="7">
        <v>0.08</v>
      </c>
      <c r="W50" s="7">
        <v>0.1</v>
      </c>
      <c r="X50" s="7">
        <v>0.24</v>
      </c>
      <c r="Y50" s="7">
        <v>0.02</v>
      </c>
      <c r="Z50" s="7">
        <v>0.11</v>
      </c>
      <c r="AA50" s="7">
        <v>0.1</v>
      </c>
      <c r="AB50" s="7">
        <v>0.1</v>
      </c>
      <c r="AC50" s="7">
        <v>0.06</v>
      </c>
      <c r="AD50" s="7">
        <v>0.1</v>
      </c>
      <c r="AE50" s="7">
        <v>0.1</v>
      </c>
      <c r="AF50" s="7">
        <v>0.1</v>
      </c>
      <c r="AG50" s="7">
        <v>0.05</v>
      </c>
      <c r="AH50" s="7">
        <v>0.11</v>
      </c>
      <c r="AI50" s="7">
        <v>0.09</v>
      </c>
      <c r="AJ50" s="7">
        <v>0.14000000000000001</v>
      </c>
      <c r="AK50" s="7">
        <v>0.11</v>
      </c>
      <c r="AL50" s="7">
        <v>0.06</v>
      </c>
      <c r="AM50" s="7">
        <v>0.1</v>
      </c>
      <c r="AN50" s="7">
        <v>0.1</v>
      </c>
      <c r="AO50" s="7">
        <v>0.25</v>
      </c>
      <c r="AP50" s="7">
        <v>0.15</v>
      </c>
      <c r="AQ50" s="7">
        <v>0.08</v>
      </c>
      <c r="AR50" s="7">
        <v>0.06</v>
      </c>
      <c r="AS50" s="7">
        <v>0.18</v>
      </c>
      <c r="AT50" s="7">
        <v>0.1</v>
      </c>
      <c r="AU50" t="s">
        <v>108</v>
      </c>
      <c r="AV50" s="7">
        <v>0.1</v>
      </c>
      <c r="AW50" s="7">
        <v>0.06</v>
      </c>
      <c r="AX50" s="7">
        <v>0.14000000000000001</v>
      </c>
      <c r="AY50" s="7">
        <v>0.09</v>
      </c>
      <c r="AZ50" s="7">
        <v>7.0000000000000007E-2</v>
      </c>
      <c r="BA50" s="7">
        <v>0.12</v>
      </c>
      <c r="BB50" s="7">
        <v>0.11</v>
      </c>
      <c r="BC50" s="7">
        <v>0.13</v>
      </c>
      <c r="BD50" s="7">
        <v>0.28999999999999998</v>
      </c>
      <c r="BE50" s="7">
        <v>0.06</v>
      </c>
      <c r="BF50" s="7">
        <v>0.11</v>
      </c>
      <c r="BG50" s="7">
        <v>0.1</v>
      </c>
      <c r="BH50" t="s">
        <v>108</v>
      </c>
      <c r="BI50" s="7">
        <v>0.01</v>
      </c>
      <c r="BJ50">
        <v>0</v>
      </c>
      <c r="BK50" t="s">
        <v>108</v>
      </c>
      <c r="BL50" t="s">
        <v>108</v>
      </c>
      <c r="BM50" s="7">
        <v>0.02</v>
      </c>
      <c r="BN50" s="7">
        <v>0.06</v>
      </c>
      <c r="BO50" s="7">
        <v>0.12</v>
      </c>
      <c r="BP50" s="7">
        <v>0.31</v>
      </c>
      <c r="BQ50" s="7">
        <v>0.05</v>
      </c>
      <c r="BR50" s="7">
        <v>0.03</v>
      </c>
      <c r="BS50" s="7">
        <v>0.04</v>
      </c>
      <c r="BT50" s="7">
        <v>0.12</v>
      </c>
      <c r="BU50" s="7">
        <v>0.01</v>
      </c>
      <c r="BV50" s="7">
        <v>0.1</v>
      </c>
      <c r="BW50" s="7">
        <v>0.04</v>
      </c>
      <c r="BX50" s="7">
        <v>0.1</v>
      </c>
      <c r="BY50" s="7">
        <v>0.09</v>
      </c>
      <c r="BZ50" s="7">
        <v>0.11</v>
      </c>
    </row>
  </sheetData>
  <pageMargins left="0.7" right="0.7" top="0.75" bottom="0.75" header="0.3" footer="0.3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7" sqref="A27"/>
    </sheetView>
  </sheetViews>
  <sheetFormatPr defaultRowHeight="15" x14ac:dyDescent="0.25"/>
  <sheetData>
    <row r="1" spans="1:78" x14ac:dyDescent="0.25">
      <c r="A1" t="s">
        <v>314</v>
      </c>
    </row>
    <row r="2" spans="1:78" x14ac:dyDescent="0.25">
      <c r="A2" t="s">
        <v>316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1069</v>
      </c>
      <c r="C8">
        <v>891</v>
      </c>
      <c r="D8">
        <v>84</v>
      </c>
      <c r="E8">
        <v>94</v>
      </c>
      <c r="F8">
        <v>168</v>
      </c>
      <c r="G8">
        <v>484</v>
      </c>
      <c r="H8">
        <v>417</v>
      </c>
      <c r="I8">
        <v>222</v>
      </c>
      <c r="J8">
        <v>279</v>
      </c>
      <c r="K8">
        <v>220</v>
      </c>
      <c r="L8">
        <v>348</v>
      </c>
      <c r="M8">
        <v>373</v>
      </c>
      <c r="N8">
        <v>560</v>
      </c>
      <c r="O8">
        <v>105</v>
      </c>
      <c r="P8">
        <v>31</v>
      </c>
      <c r="Q8">
        <v>246</v>
      </c>
      <c r="R8">
        <v>823</v>
      </c>
      <c r="S8">
        <v>684</v>
      </c>
      <c r="T8">
        <v>159</v>
      </c>
      <c r="U8">
        <v>209</v>
      </c>
      <c r="V8">
        <v>732</v>
      </c>
      <c r="W8">
        <v>136</v>
      </c>
      <c r="X8">
        <v>187</v>
      </c>
      <c r="Y8">
        <v>296</v>
      </c>
      <c r="Z8">
        <v>773</v>
      </c>
      <c r="AA8">
        <v>1066</v>
      </c>
      <c r="AB8">
        <v>770</v>
      </c>
      <c r="AC8">
        <v>181</v>
      </c>
      <c r="AD8">
        <v>792</v>
      </c>
      <c r="AE8">
        <v>83</v>
      </c>
      <c r="AF8">
        <v>811</v>
      </c>
      <c r="AG8">
        <v>168</v>
      </c>
      <c r="AH8">
        <v>25</v>
      </c>
      <c r="AI8">
        <v>790</v>
      </c>
      <c r="AJ8">
        <v>83</v>
      </c>
      <c r="AK8">
        <v>190</v>
      </c>
      <c r="AL8">
        <v>428</v>
      </c>
      <c r="AM8">
        <v>492</v>
      </c>
      <c r="AN8">
        <v>18</v>
      </c>
      <c r="AO8">
        <v>125</v>
      </c>
      <c r="AP8">
        <v>136</v>
      </c>
      <c r="AQ8">
        <v>102</v>
      </c>
      <c r="AR8">
        <v>45</v>
      </c>
      <c r="AS8">
        <v>63</v>
      </c>
      <c r="AT8">
        <v>113</v>
      </c>
      <c r="AU8">
        <v>57</v>
      </c>
      <c r="AV8">
        <v>61</v>
      </c>
      <c r="AW8">
        <v>17</v>
      </c>
      <c r="AX8">
        <v>67</v>
      </c>
      <c r="AY8">
        <v>105</v>
      </c>
      <c r="AZ8">
        <v>86</v>
      </c>
      <c r="BA8">
        <v>74</v>
      </c>
      <c r="BB8">
        <v>77</v>
      </c>
      <c r="BC8">
        <v>63</v>
      </c>
      <c r="BD8">
        <v>3</v>
      </c>
      <c r="BE8">
        <v>237</v>
      </c>
      <c r="BF8">
        <v>832</v>
      </c>
      <c r="BG8">
        <v>1069</v>
      </c>
      <c r="BH8">
        <v>0</v>
      </c>
      <c r="BI8">
        <v>318</v>
      </c>
      <c r="BJ8">
        <v>306</v>
      </c>
      <c r="BK8">
        <v>287</v>
      </c>
      <c r="BL8">
        <v>82</v>
      </c>
      <c r="BM8">
        <v>173</v>
      </c>
      <c r="BN8">
        <v>405</v>
      </c>
      <c r="BO8">
        <v>373</v>
      </c>
      <c r="BP8">
        <v>118</v>
      </c>
      <c r="BQ8">
        <v>188</v>
      </c>
      <c r="BR8">
        <v>315</v>
      </c>
      <c r="BS8">
        <v>280</v>
      </c>
      <c r="BT8">
        <v>131</v>
      </c>
      <c r="BU8">
        <v>121</v>
      </c>
      <c r="BV8">
        <v>64</v>
      </c>
      <c r="BW8">
        <v>131</v>
      </c>
      <c r="BX8">
        <v>721</v>
      </c>
      <c r="BY8">
        <v>740</v>
      </c>
      <c r="BZ8">
        <v>637</v>
      </c>
    </row>
    <row r="9" spans="1:78" x14ac:dyDescent="0.25">
      <c r="A9" t="s">
        <v>103</v>
      </c>
      <c r="B9">
        <v>1071</v>
      </c>
      <c r="C9">
        <v>892</v>
      </c>
      <c r="D9">
        <v>91</v>
      </c>
      <c r="E9">
        <v>88</v>
      </c>
      <c r="F9">
        <v>167</v>
      </c>
      <c r="G9">
        <v>559</v>
      </c>
      <c r="H9">
        <v>345</v>
      </c>
      <c r="I9">
        <v>266</v>
      </c>
      <c r="J9">
        <v>340</v>
      </c>
      <c r="K9">
        <v>232</v>
      </c>
      <c r="L9">
        <v>233</v>
      </c>
      <c r="M9">
        <v>303</v>
      </c>
      <c r="N9">
        <v>643</v>
      </c>
      <c r="O9">
        <v>99</v>
      </c>
      <c r="P9">
        <v>26</v>
      </c>
      <c r="Q9">
        <v>202</v>
      </c>
      <c r="R9">
        <v>869</v>
      </c>
      <c r="S9">
        <v>718</v>
      </c>
      <c r="T9">
        <v>167</v>
      </c>
      <c r="U9">
        <v>172</v>
      </c>
      <c r="V9">
        <v>801</v>
      </c>
      <c r="W9">
        <v>114</v>
      </c>
      <c r="X9">
        <v>145</v>
      </c>
      <c r="Y9">
        <v>289</v>
      </c>
      <c r="Z9">
        <v>782</v>
      </c>
      <c r="AA9">
        <v>1069</v>
      </c>
      <c r="AB9">
        <v>779</v>
      </c>
      <c r="AC9">
        <v>187</v>
      </c>
      <c r="AD9">
        <v>789</v>
      </c>
      <c r="AE9">
        <v>82</v>
      </c>
      <c r="AF9">
        <v>802</v>
      </c>
      <c r="AG9">
        <v>179</v>
      </c>
      <c r="AH9">
        <v>25</v>
      </c>
      <c r="AI9">
        <v>823</v>
      </c>
      <c r="AJ9">
        <v>71</v>
      </c>
      <c r="AK9">
        <v>172</v>
      </c>
      <c r="AL9">
        <v>441</v>
      </c>
      <c r="AM9">
        <v>490</v>
      </c>
      <c r="AN9">
        <v>16</v>
      </c>
      <c r="AO9">
        <v>118</v>
      </c>
      <c r="AP9">
        <v>144</v>
      </c>
      <c r="AQ9">
        <v>107</v>
      </c>
      <c r="AR9">
        <v>50</v>
      </c>
      <c r="AS9">
        <v>59</v>
      </c>
      <c r="AT9">
        <v>109</v>
      </c>
      <c r="AU9">
        <v>58</v>
      </c>
      <c r="AV9">
        <v>58</v>
      </c>
      <c r="AW9">
        <v>18</v>
      </c>
      <c r="AX9">
        <v>73</v>
      </c>
      <c r="AY9">
        <v>99</v>
      </c>
      <c r="AZ9">
        <v>85</v>
      </c>
      <c r="BA9">
        <v>71</v>
      </c>
      <c r="BB9">
        <v>72</v>
      </c>
      <c r="BC9">
        <v>63</v>
      </c>
      <c r="BD9">
        <v>3</v>
      </c>
      <c r="BE9">
        <v>239</v>
      </c>
      <c r="BF9">
        <v>832</v>
      </c>
      <c r="BG9">
        <v>1071</v>
      </c>
      <c r="BH9">
        <v>0</v>
      </c>
      <c r="BI9">
        <v>345</v>
      </c>
      <c r="BJ9">
        <v>303</v>
      </c>
      <c r="BK9">
        <v>263</v>
      </c>
      <c r="BL9">
        <v>86</v>
      </c>
      <c r="BM9">
        <v>184</v>
      </c>
      <c r="BN9">
        <v>408</v>
      </c>
      <c r="BO9">
        <v>373</v>
      </c>
      <c r="BP9">
        <v>106</v>
      </c>
      <c r="BQ9">
        <v>190</v>
      </c>
      <c r="BR9">
        <v>326</v>
      </c>
      <c r="BS9">
        <v>296</v>
      </c>
      <c r="BT9">
        <v>124</v>
      </c>
      <c r="BU9">
        <v>130</v>
      </c>
      <c r="BV9">
        <v>61</v>
      </c>
      <c r="BW9">
        <v>135</v>
      </c>
      <c r="BX9">
        <v>710</v>
      </c>
      <c r="BY9">
        <v>730</v>
      </c>
      <c r="BZ9">
        <v>623</v>
      </c>
    </row>
    <row r="10" spans="1:78" x14ac:dyDescent="0.25">
      <c r="A10" t="s">
        <v>104</v>
      </c>
    </row>
    <row r="11" spans="1:78" x14ac:dyDescent="0.25">
      <c r="A11" t="s">
        <v>287</v>
      </c>
      <c r="B11">
        <v>275</v>
      </c>
      <c r="C11">
        <v>231</v>
      </c>
      <c r="D11">
        <v>22</v>
      </c>
      <c r="E11">
        <v>21</v>
      </c>
      <c r="F11">
        <v>52</v>
      </c>
      <c r="G11">
        <v>166</v>
      </c>
      <c r="H11">
        <v>57</v>
      </c>
      <c r="I11">
        <v>92</v>
      </c>
      <c r="J11">
        <v>93</v>
      </c>
      <c r="K11">
        <v>58</v>
      </c>
      <c r="L11">
        <v>31</v>
      </c>
      <c r="M11">
        <v>46</v>
      </c>
      <c r="N11">
        <v>197</v>
      </c>
      <c r="O11">
        <v>25</v>
      </c>
      <c r="P11">
        <v>6</v>
      </c>
      <c r="Q11">
        <v>33</v>
      </c>
      <c r="R11">
        <v>242</v>
      </c>
      <c r="S11">
        <v>200</v>
      </c>
      <c r="T11">
        <v>46</v>
      </c>
      <c r="U11">
        <v>26</v>
      </c>
      <c r="V11">
        <v>236</v>
      </c>
      <c r="W11">
        <v>25</v>
      </c>
      <c r="X11">
        <v>8</v>
      </c>
      <c r="Y11">
        <v>86</v>
      </c>
      <c r="Z11">
        <v>189</v>
      </c>
      <c r="AA11">
        <v>275</v>
      </c>
      <c r="AB11">
        <v>189</v>
      </c>
      <c r="AC11">
        <v>56</v>
      </c>
      <c r="AD11">
        <v>202</v>
      </c>
      <c r="AE11">
        <v>15</v>
      </c>
      <c r="AF11">
        <v>180</v>
      </c>
      <c r="AG11">
        <v>73</v>
      </c>
      <c r="AH11">
        <v>8</v>
      </c>
      <c r="AI11">
        <v>243</v>
      </c>
      <c r="AJ11">
        <v>7</v>
      </c>
      <c r="AK11">
        <v>26</v>
      </c>
      <c r="AL11">
        <v>157</v>
      </c>
      <c r="AM11">
        <v>88</v>
      </c>
      <c r="AN11">
        <v>3</v>
      </c>
      <c r="AO11">
        <v>25</v>
      </c>
      <c r="AP11">
        <v>44</v>
      </c>
      <c r="AQ11">
        <v>24</v>
      </c>
      <c r="AR11">
        <v>15</v>
      </c>
      <c r="AS11">
        <v>14</v>
      </c>
      <c r="AT11">
        <v>22</v>
      </c>
      <c r="AU11">
        <v>18</v>
      </c>
      <c r="AV11">
        <v>15</v>
      </c>
      <c r="AW11">
        <v>3</v>
      </c>
      <c r="AX11">
        <v>19</v>
      </c>
      <c r="AY11">
        <v>28</v>
      </c>
      <c r="AZ11">
        <v>27</v>
      </c>
      <c r="BA11">
        <v>15</v>
      </c>
      <c r="BB11">
        <v>12</v>
      </c>
      <c r="BC11">
        <v>18</v>
      </c>
      <c r="BD11">
        <v>1</v>
      </c>
      <c r="BE11">
        <v>97</v>
      </c>
      <c r="BF11">
        <v>177</v>
      </c>
      <c r="BG11">
        <v>275</v>
      </c>
      <c r="BH11">
        <v>0</v>
      </c>
      <c r="BI11">
        <v>275</v>
      </c>
      <c r="BJ11">
        <v>2</v>
      </c>
      <c r="BK11">
        <v>0</v>
      </c>
      <c r="BL11">
        <v>2</v>
      </c>
      <c r="BM11">
        <v>83</v>
      </c>
      <c r="BN11">
        <v>123</v>
      </c>
      <c r="BO11">
        <v>64</v>
      </c>
      <c r="BP11">
        <v>4</v>
      </c>
      <c r="BQ11">
        <v>75</v>
      </c>
      <c r="BR11">
        <v>138</v>
      </c>
      <c r="BS11">
        <v>122</v>
      </c>
      <c r="BT11">
        <v>29</v>
      </c>
      <c r="BU11">
        <v>79</v>
      </c>
      <c r="BV11">
        <v>17</v>
      </c>
      <c r="BW11">
        <v>59</v>
      </c>
      <c r="BX11">
        <v>177</v>
      </c>
      <c r="BY11">
        <v>187</v>
      </c>
      <c r="BZ11">
        <v>146</v>
      </c>
    </row>
    <row r="12" spans="1:78" x14ac:dyDescent="0.25">
      <c r="B12" s="7">
        <v>0.26</v>
      </c>
      <c r="C12" s="7">
        <v>0.26</v>
      </c>
      <c r="D12" s="7">
        <v>0.24</v>
      </c>
      <c r="E12" s="7">
        <v>0.24</v>
      </c>
      <c r="F12" s="7">
        <v>0.31</v>
      </c>
      <c r="G12" s="7">
        <v>0.3</v>
      </c>
      <c r="H12" s="7">
        <v>0.17</v>
      </c>
      <c r="I12" s="7">
        <v>0.35</v>
      </c>
      <c r="J12" s="7">
        <v>0.27</v>
      </c>
      <c r="K12" s="7">
        <v>0.25</v>
      </c>
      <c r="L12" s="7">
        <v>0.13</v>
      </c>
      <c r="M12" s="7">
        <v>0.15</v>
      </c>
      <c r="N12" s="7">
        <v>0.31</v>
      </c>
      <c r="O12" s="7">
        <v>0.26</v>
      </c>
      <c r="P12" s="7">
        <v>0.22</v>
      </c>
      <c r="Q12" s="7">
        <v>0.16</v>
      </c>
      <c r="R12" s="7">
        <v>0.28000000000000003</v>
      </c>
      <c r="S12" s="7">
        <v>0.28000000000000003</v>
      </c>
      <c r="T12" s="7">
        <v>0.27</v>
      </c>
      <c r="U12" s="7">
        <v>0.15</v>
      </c>
      <c r="V12" s="7">
        <v>0.3</v>
      </c>
      <c r="W12" s="7">
        <v>0.22</v>
      </c>
      <c r="X12" s="7">
        <v>0.06</v>
      </c>
      <c r="Y12" s="7">
        <v>0.3</v>
      </c>
      <c r="Z12" s="7">
        <v>0.24</v>
      </c>
      <c r="AA12" s="7">
        <v>0.26</v>
      </c>
      <c r="AB12" s="7">
        <v>0.24</v>
      </c>
      <c r="AC12" s="7">
        <v>0.3</v>
      </c>
      <c r="AD12" s="7">
        <v>0.26</v>
      </c>
      <c r="AE12" s="7">
        <v>0.18</v>
      </c>
      <c r="AF12" s="7">
        <v>0.22</v>
      </c>
      <c r="AG12" s="7">
        <v>0.41</v>
      </c>
      <c r="AH12" s="7">
        <v>0.31</v>
      </c>
      <c r="AI12" s="7">
        <v>0.3</v>
      </c>
      <c r="AJ12" s="7">
        <v>0.1</v>
      </c>
      <c r="AK12" s="7">
        <v>0.15</v>
      </c>
      <c r="AL12" s="7">
        <v>0.36</v>
      </c>
      <c r="AM12" s="7">
        <v>0.18</v>
      </c>
      <c r="AN12" s="7">
        <v>0.16</v>
      </c>
      <c r="AO12" s="7">
        <v>0.22</v>
      </c>
      <c r="AP12" s="7">
        <v>0.31</v>
      </c>
      <c r="AQ12" s="7">
        <v>0.22</v>
      </c>
      <c r="AR12" s="7">
        <v>0.28999999999999998</v>
      </c>
      <c r="AS12" s="7">
        <v>0.23</v>
      </c>
      <c r="AT12" s="7">
        <v>0.2</v>
      </c>
      <c r="AU12" s="7">
        <v>0.32</v>
      </c>
      <c r="AV12" s="7">
        <v>0.25</v>
      </c>
      <c r="AW12" s="7">
        <v>0.17</v>
      </c>
      <c r="AX12" s="7">
        <v>0.26</v>
      </c>
      <c r="AY12" s="7">
        <v>0.28000000000000003</v>
      </c>
      <c r="AZ12" s="7">
        <v>0.32</v>
      </c>
      <c r="BA12" s="7">
        <v>0.21</v>
      </c>
      <c r="BB12" s="7">
        <v>0.17</v>
      </c>
      <c r="BC12" s="7">
        <v>0.28999999999999998</v>
      </c>
      <c r="BD12" s="7">
        <v>0.35</v>
      </c>
      <c r="BE12" s="7">
        <v>0.41</v>
      </c>
      <c r="BF12" s="7">
        <v>0.21</v>
      </c>
      <c r="BG12" s="7">
        <v>0.26</v>
      </c>
      <c r="BH12" t="s">
        <v>108</v>
      </c>
      <c r="BI12" s="7">
        <v>0.8</v>
      </c>
      <c r="BJ12" s="7">
        <v>0.01</v>
      </c>
      <c r="BK12" t="s">
        <v>108</v>
      </c>
      <c r="BL12" s="7">
        <v>0.02</v>
      </c>
      <c r="BM12" s="7">
        <v>0.45</v>
      </c>
      <c r="BN12" s="7">
        <v>0.3</v>
      </c>
      <c r="BO12" s="7">
        <v>0.17</v>
      </c>
      <c r="BP12" s="7">
        <v>0.04</v>
      </c>
      <c r="BQ12" s="7">
        <v>0.4</v>
      </c>
      <c r="BR12" s="7">
        <v>0.42</v>
      </c>
      <c r="BS12" s="7">
        <v>0.41</v>
      </c>
      <c r="BT12" s="7">
        <v>0.23</v>
      </c>
      <c r="BU12" s="7">
        <v>0.61</v>
      </c>
      <c r="BV12" s="7">
        <v>0.28000000000000003</v>
      </c>
      <c r="BW12" s="7">
        <v>0.44</v>
      </c>
      <c r="BX12" s="7">
        <v>0.25</v>
      </c>
      <c r="BY12" s="7">
        <v>0.26</v>
      </c>
      <c r="BZ12" s="7">
        <v>0.23</v>
      </c>
    </row>
    <row r="13" spans="1:78" x14ac:dyDescent="0.25">
      <c r="A13" t="s">
        <v>288</v>
      </c>
      <c r="B13">
        <v>261</v>
      </c>
      <c r="C13">
        <v>215</v>
      </c>
      <c r="D13">
        <v>27</v>
      </c>
      <c r="E13">
        <v>20</v>
      </c>
      <c r="F13">
        <v>44</v>
      </c>
      <c r="G13">
        <v>140</v>
      </c>
      <c r="H13">
        <v>77</v>
      </c>
      <c r="I13">
        <v>66</v>
      </c>
      <c r="J13">
        <v>68</v>
      </c>
      <c r="K13">
        <v>61</v>
      </c>
      <c r="L13">
        <v>66</v>
      </c>
      <c r="M13">
        <v>81</v>
      </c>
      <c r="N13">
        <v>156</v>
      </c>
      <c r="O13">
        <v>17</v>
      </c>
      <c r="P13">
        <v>7</v>
      </c>
      <c r="Q13">
        <v>48</v>
      </c>
      <c r="R13">
        <v>213</v>
      </c>
      <c r="S13">
        <v>157</v>
      </c>
      <c r="T13">
        <v>51</v>
      </c>
      <c r="U13">
        <v>47</v>
      </c>
      <c r="V13">
        <v>203</v>
      </c>
      <c r="W13">
        <v>29</v>
      </c>
      <c r="X13">
        <v>29</v>
      </c>
      <c r="Y13">
        <v>67</v>
      </c>
      <c r="Z13">
        <v>194</v>
      </c>
      <c r="AA13">
        <v>261</v>
      </c>
      <c r="AB13">
        <v>194</v>
      </c>
      <c r="AC13">
        <v>42</v>
      </c>
      <c r="AD13">
        <v>199</v>
      </c>
      <c r="AE13">
        <v>19</v>
      </c>
      <c r="AF13">
        <v>215</v>
      </c>
      <c r="AG13">
        <v>24</v>
      </c>
      <c r="AH13">
        <v>6</v>
      </c>
      <c r="AI13">
        <v>196</v>
      </c>
      <c r="AJ13">
        <v>15</v>
      </c>
      <c r="AK13">
        <v>54</v>
      </c>
      <c r="AL13">
        <v>104</v>
      </c>
      <c r="AM13">
        <v>132</v>
      </c>
      <c r="AN13">
        <v>4</v>
      </c>
      <c r="AO13">
        <v>22</v>
      </c>
      <c r="AP13">
        <v>30</v>
      </c>
      <c r="AQ13">
        <v>26</v>
      </c>
      <c r="AR13">
        <v>14</v>
      </c>
      <c r="AS13">
        <v>9</v>
      </c>
      <c r="AT13">
        <v>29</v>
      </c>
      <c r="AU13">
        <v>20</v>
      </c>
      <c r="AV13">
        <v>13</v>
      </c>
      <c r="AW13">
        <v>6</v>
      </c>
      <c r="AX13">
        <v>21</v>
      </c>
      <c r="AY13">
        <v>25</v>
      </c>
      <c r="AZ13">
        <v>24</v>
      </c>
      <c r="BA13">
        <v>16</v>
      </c>
      <c r="BB13">
        <v>17</v>
      </c>
      <c r="BC13">
        <v>11</v>
      </c>
      <c r="BD13">
        <v>0</v>
      </c>
      <c r="BE13">
        <v>43</v>
      </c>
      <c r="BF13">
        <v>218</v>
      </c>
      <c r="BG13">
        <v>261</v>
      </c>
      <c r="BH13">
        <v>0</v>
      </c>
      <c r="BI13">
        <v>8</v>
      </c>
      <c r="BJ13">
        <v>261</v>
      </c>
      <c r="BK13">
        <v>6</v>
      </c>
      <c r="BL13">
        <v>3</v>
      </c>
      <c r="BM13">
        <v>51</v>
      </c>
      <c r="BN13">
        <v>96</v>
      </c>
      <c r="BO13">
        <v>89</v>
      </c>
      <c r="BP13">
        <v>26</v>
      </c>
      <c r="BQ13">
        <v>43</v>
      </c>
      <c r="BR13">
        <v>76</v>
      </c>
      <c r="BS13">
        <v>71</v>
      </c>
      <c r="BT13">
        <v>26</v>
      </c>
      <c r="BU13">
        <v>20</v>
      </c>
      <c r="BV13">
        <v>16</v>
      </c>
      <c r="BW13">
        <v>30</v>
      </c>
      <c r="BX13">
        <v>192</v>
      </c>
      <c r="BY13">
        <v>192</v>
      </c>
      <c r="BZ13">
        <v>160</v>
      </c>
    </row>
    <row r="14" spans="1:78" x14ac:dyDescent="0.25">
      <c r="B14" s="7">
        <v>0.24</v>
      </c>
      <c r="C14" s="7">
        <v>0.24</v>
      </c>
      <c r="D14" s="7">
        <v>0.28999999999999998</v>
      </c>
      <c r="E14" s="7">
        <v>0.23</v>
      </c>
      <c r="F14" s="7">
        <v>0.27</v>
      </c>
      <c r="G14" s="7">
        <v>0.25</v>
      </c>
      <c r="H14" s="7">
        <v>0.22</v>
      </c>
      <c r="I14" s="7">
        <v>0.25</v>
      </c>
      <c r="J14" s="7">
        <v>0.2</v>
      </c>
      <c r="K14" s="7">
        <v>0.26</v>
      </c>
      <c r="L14" s="7">
        <v>0.28000000000000003</v>
      </c>
      <c r="M14" s="7">
        <v>0.27</v>
      </c>
      <c r="N14" s="7">
        <v>0.24</v>
      </c>
      <c r="O14" s="7">
        <v>0.17</v>
      </c>
      <c r="P14" s="7">
        <v>0.25</v>
      </c>
      <c r="Q14" s="7">
        <v>0.24</v>
      </c>
      <c r="R14" s="7">
        <v>0.25</v>
      </c>
      <c r="S14" s="7">
        <v>0.22</v>
      </c>
      <c r="T14" s="7">
        <v>0.31</v>
      </c>
      <c r="U14" s="7">
        <v>0.27</v>
      </c>
      <c r="V14" s="7">
        <v>0.25</v>
      </c>
      <c r="W14" s="7">
        <v>0.25</v>
      </c>
      <c r="X14" s="7">
        <v>0.2</v>
      </c>
      <c r="Y14" s="7">
        <v>0.23</v>
      </c>
      <c r="Z14" s="7">
        <v>0.25</v>
      </c>
      <c r="AA14" s="7">
        <v>0.24</v>
      </c>
      <c r="AB14" s="7">
        <v>0.25</v>
      </c>
      <c r="AC14" s="7">
        <v>0.23</v>
      </c>
      <c r="AD14" s="7">
        <v>0.25</v>
      </c>
      <c r="AE14" s="7">
        <v>0.23</v>
      </c>
      <c r="AF14" s="7">
        <v>0.27</v>
      </c>
      <c r="AG14" s="7">
        <v>0.13</v>
      </c>
      <c r="AH14" s="7">
        <v>0.24</v>
      </c>
      <c r="AI14" s="7">
        <v>0.24</v>
      </c>
      <c r="AJ14" s="7">
        <v>0.21</v>
      </c>
      <c r="AK14" s="7">
        <v>0.31</v>
      </c>
      <c r="AL14" s="7">
        <v>0.23</v>
      </c>
      <c r="AM14" s="7">
        <v>0.27</v>
      </c>
      <c r="AN14" s="7">
        <v>0.23</v>
      </c>
      <c r="AO14" s="7">
        <v>0.18</v>
      </c>
      <c r="AP14" s="7">
        <v>0.21</v>
      </c>
      <c r="AQ14" s="7">
        <v>0.25</v>
      </c>
      <c r="AR14" s="7">
        <v>0.28000000000000003</v>
      </c>
      <c r="AS14" s="7">
        <v>0.14000000000000001</v>
      </c>
      <c r="AT14" s="7">
        <v>0.26</v>
      </c>
      <c r="AU14" s="7">
        <v>0.35</v>
      </c>
      <c r="AV14" s="7">
        <v>0.23</v>
      </c>
      <c r="AW14" s="7">
        <v>0.31</v>
      </c>
      <c r="AX14" s="7">
        <v>0.28999999999999998</v>
      </c>
      <c r="AY14" s="7">
        <v>0.25</v>
      </c>
      <c r="AZ14" s="7">
        <v>0.28999999999999998</v>
      </c>
      <c r="BA14" s="7">
        <v>0.23</v>
      </c>
      <c r="BB14" s="7">
        <v>0.24</v>
      </c>
      <c r="BC14" s="7">
        <v>0.18</v>
      </c>
      <c r="BD14" t="s">
        <v>108</v>
      </c>
      <c r="BE14" s="7">
        <v>0.18</v>
      </c>
      <c r="BF14" s="7">
        <v>0.26</v>
      </c>
      <c r="BG14" s="7">
        <v>0.24</v>
      </c>
      <c r="BH14" t="s">
        <v>108</v>
      </c>
      <c r="BI14" s="7">
        <v>0.02</v>
      </c>
      <c r="BJ14" s="7">
        <v>0.86</v>
      </c>
      <c r="BK14" s="7">
        <v>0.02</v>
      </c>
      <c r="BL14" s="7">
        <v>0.04</v>
      </c>
      <c r="BM14" s="7">
        <v>0.27</v>
      </c>
      <c r="BN14" s="7">
        <v>0.24</v>
      </c>
      <c r="BO14" s="7">
        <v>0.24</v>
      </c>
      <c r="BP14" s="7">
        <v>0.24</v>
      </c>
      <c r="BQ14" s="7">
        <v>0.23</v>
      </c>
      <c r="BR14" s="7">
        <v>0.23</v>
      </c>
      <c r="BS14" s="7">
        <v>0.24</v>
      </c>
      <c r="BT14" s="7">
        <v>0.21</v>
      </c>
      <c r="BU14" s="7">
        <v>0.15</v>
      </c>
      <c r="BV14" s="7">
        <v>0.26</v>
      </c>
      <c r="BW14" s="7">
        <v>0.22</v>
      </c>
      <c r="BX14" s="7">
        <v>0.27</v>
      </c>
      <c r="BY14" s="7">
        <v>0.26</v>
      </c>
      <c r="BZ14" s="7">
        <v>0.26</v>
      </c>
    </row>
    <row r="15" spans="1:78" x14ac:dyDescent="0.25">
      <c r="A15" t="s">
        <v>289</v>
      </c>
      <c r="B15">
        <v>151</v>
      </c>
      <c r="C15">
        <v>129</v>
      </c>
      <c r="D15">
        <v>11</v>
      </c>
      <c r="E15">
        <v>12</v>
      </c>
      <c r="F15">
        <v>18</v>
      </c>
      <c r="G15">
        <v>71</v>
      </c>
      <c r="H15">
        <v>63</v>
      </c>
      <c r="I15">
        <v>21</v>
      </c>
      <c r="J15">
        <v>44</v>
      </c>
      <c r="K15">
        <v>42</v>
      </c>
      <c r="L15">
        <v>45</v>
      </c>
      <c r="M15">
        <v>62</v>
      </c>
      <c r="N15">
        <v>72</v>
      </c>
      <c r="O15">
        <v>14</v>
      </c>
      <c r="P15">
        <v>4</v>
      </c>
      <c r="Q15">
        <v>36</v>
      </c>
      <c r="R15">
        <v>115</v>
      </c>
      <c r="S15">
        <v>97</v>
      </c>
      <c r="T15">
        <v>16</v>
      </c>
      <c r="U15">
        <v>36</v>
      </c>
      <c r="V15">
        <v>94</v>
      </c>
      <c r="W15">
        <v>23</v>
      </c>
      <c r="X15">
        <v>33</v>
      </c>
      <c r="Y15">
        <v>34</v>
      </c>
      <c r="Z15">
        <v>117</v>
      </c>
      <c r="AA15">
        <v>151</v>
      </c>
      <c r="AB15">
        <v>117</v>
      </c>
      <c r="AC15">
        <v>17</v>
      </c>
      <c r="AD15">
        <v>118</v>
      </c>
      <c r="AE15">
        <v>16</v>
      </c>
      <c r="AF15">
        <v>133</v>
      </c>
      <c r="AG15">
        <v>11</v>
      </c>
      <c r="AH15">
        <v>2</v>
      </c>
      <c r="AI15">
        <v>96</v>
      </c>
      <c r="AJ15">
        <v>17</v>
      </c>
      <c r="AK15">
        <v>36</v>
      </c>
      <c r="AL15">
        <v>41</v>
      </c>
      <c r="AM15">
        <v>94</v>
      </c>
      <c r="AN15">
        <v>3</v>
      </c>
      <c r="AO15">
        <v>11</v>
      </c>
      <c r="AP15">
        <v>20</v>
      </c>
      <c r="AQ15">
        <v>17</v>
      </c>
      <c r="AR15">
        <v>4</v>
      </c>
      <c r="AS15">
        <v>10</v>
      </c>
      <c r="AT15">
        <v>13</v>
      </c>
      <c r="AU15">
        <v>6</v>
      </c>
      <c r="AV15">
        <v>9</v>
      </c>
      <c r="AW15">
        <v>3</v>
      </c>
      <c r="AX15">
        <v>7</v>
      </c>
      <c r="AY15">
        <v>15</v>
      </c>
      <c r="AZ15">
        <v>10</v>
      </c>
      <c r="BA15">
        <v>13</v>
      </c>
      <c r="BB15">
        <v>15</v>
      </c>
      <c r="BC15">
        <v>9</v>
      </c>
      <c r="BD15">
        <v>0</v>
      </c>
      <c r="BE15">
        <v>20</v>
      </c>
      <c r="BF15">
        <v>132</v>
      </c>
      <c r="BG15">
        <v>151</v>
      </c>
      <c r="BH15">
        <v>0</v>
      </c>
      <c r="BI15">
        <v>0</v>
      </c>
      <c r="BJ15">
        <v>0</v>
      </c>
      <c r="BK15">
        <v>151</v>
      </c>
      <c r="BL15">
        <v>0</v>
      </c>
      <c r="BM15">
        <v>7</v>
      </c>
      <c r="BN15">
        <v>47</v>
      </c>
      <c r="BO15">
        <v>73</v>
      </c>
      <c r="BP15">
        <v>25</v>
      </c>
      <c r="BQ15">
        <v>13</v>
      </c>
      <c r="BR15">
        <v>27</v>
      </c>
      <c r="BS15">
        <v>25</v>
      </c>
      <c r="BT15">
        <v>16</v>
      </c>
      <c r="BU15">
        <v>4</v>
      </c>
      <c r="BV15">
        <v>9</v>
      </c>
      <c r="BW15">
        <v>6</v>
      </c>
      <c r="BX15">
        <v>104</v>
      </c>
      <c r="BY15">
        <v>105</v>
      </c>
      <c r="BZ15">
        <v>97</v>
      </c>
    </row>
    <row r="16" spans="1:78" x14ac:dyDescent="0.25">
      <c r="B16" s="7">
        <v>0.14000000000000001</v>
      </c>
      <c r="C16" s="7">
        <v>0.14000000000000001</v>
      </c>
      <c r="D16" s="7">
        <v>0.12</v>
      </c>
      <c r="E16" s="7">
        <v>0.14000000000000001</v>
      </c>
      <c r="F16" s="7">
        <v>0.11</v>
      </c>
      <c r="G16" s="7">
        <v>0.13</v>
      </c>
      <c r="H16" s="7">
        <v>0.18</v>
      </c>
      <c r="I16" s="7">
        <v>0.08</v>
      </c>
      <c r="J16" s="7">
        <v>0.13</v>
      </c>
      <c r="K16" s="7">
        <v>0.18</v>
      </c>
      <c r="L16" s="7">
        <v>0.19</v>
      </c>
      <c r="M16" s="7">
        <v>0.2</v>
      </c>
      <c r="N16" s="7">
        <v>0.11</v>
      </c>
      <c r="O16" s="7">
        <v>0.14000000000000001</v>
      </c>
      <c r="P16" s="7">
        <v>0.13</v>
      </c>
      <c r="Q16" s="7">
        <v>0.18</v>
      </c>
      <c r="R16" s="7">
        <v>0.13</v>
      </c>
      <c r="S16" s="7">
        <v>0.13</v>
      </c>
      <c r="T16" s="7">
        <v>0.09</v>
      </c>
      <c r="U16" s="7">
        <v>0.21</v>
      </c>
      <c r="V16" s="7">
        <v>0.12</v>
      </c>
      <c r="W16" s="7">
        <v>0.2</v>
      </c>
      <c r="X16" s="7">
        <v>0.23</v>
      </c>
      <c r="Y16" s="7">
        <v>0.12</v>
      </c>
      <c r="Z16" s="7">
        <v>0.15</v>
      </c>
      <c r="AA16" s="7">
        <v>0.14000000000000001</v>
      </c>
      <c r="AB16" s="7">
        <v>0.15</v>
      </c>
      <c r="AC16" s="7">
        <v>0.09</v>
      </c>
      <c r="AD16" s="7">
        <v>0.15</v>
      </c>
      <c r="AE16" s="7">
        <v>0.2</v>
      </c>
      <c r="AF16" s="7">
        <v>0.17</v>
      </c>
      <c r="AG16" s="7">
        <v>0.06</v>
      </c>
      <c r="AH16" s="7">
        <v>0.09</v>
      </c>
      <c r="AI16" s="7">
        <v>0.12</v>
      </c>
      <c r="AJ16" s="7">
        <v>0.23</v>
      </c>
      <c r="AK16" s="7">
        <v>0.21</v>
      </c>
      <c r="AL16" s="7">
        <v>0.09</v>
      </c>
      <c r="AM16" s="7">
        <v>0.19</v>
      </c>
      <c r="AN16" s="7">
        <v>0.17</v>
      </c>
      <c r="AO16" s="7">
        <v>0.09</v>
      </c>
      <c r="AP16" s="7">
        <v>0.14000000000000001</v>
      </c>
      <c r="AQ16" s="7">
        <v>0.16</v>
      </c>
      <c r="AR16" s="7">
        <v>0.08</v>
      </c>
      <c r="AS16" s="7">
        <v>0.17</v>
      </c>
      <c r="AT16" s="7">
        <v>0.12</v>
      </c>
      <c r="AU16" s="7">
        <v>0.11</v>
      </c>
      <c r="AV16" s="7">
        <v>0.15</v>
      </c>
      <c r="AW16" s="7">
        <v>0.19</v>
      </c>
      <c r="AX16" s="7">
        <v>0.1</v>
      </c>
      <c r="AY16" s="7">
        <v>0.15</v>
      </c>
      <c r="AZ16" s="7">
        <v>0.12</v>
      </c>
      <c r="BA16" s="7">
        <v>0.18</v>
      </c>
      <c r="BB16" s="7">
        <v>0.2</v>
      </c>
      <c r="BC16" s="7">
        <v>0.14000000000000001</v>
      </c>
      <c r="BD16" t="s">
        <v>108</v>
      </c>
      <c r="BE16" s="7">
        <v>0.08</v>
      </c>
      <c r="BF16" s="7">
        <v>0.16</v>
      </c>
      <c r="BG16" s="7">
        <v>0.14000000000000001</v>
      </c>
      <c r="BH16" t="s">
        <v>108</v>
      </c>
      <c r="BI16" t="s">
        <v>108</v>
      </c>
      <c r="BJ16" t="s">
        <v>108</v>
      </c>
      <c r="BK16" s="7">
        <v>0.56999999999999995</v>
      </c>
      <c r="BL16" t="s">
        <v>108</v>
      </c>
      <c r="BM16" s="7">
        <v>0.04</v>
      </c>
      <c r="BN16" s="7">
        <v>0.12</v>
      </c>
      <c r="BO16" s="7">
        <v>0.2</v>
      </c>
      <c r="BP16" s="7">
        <v>0.23</v>
      </c>
      <c r="BQ16" s="7">
        <v>7.0000000000000007E-2</v>
      </c>
      <c r="BR16" s="7">
        <v>0.08</v>
      </c>
      <c r="BS16" s="7">
        <v>0.08</v>
      </c>
      <c r="BT16" s="7">
        <v>0.13</v>
      </c>
      <c r="BU16" s="7">
        <v>0.03</v>
      </c>
      <c r="BV16" s="7">
        <v>0.14000000000000001</v>
      </c>
      <c r="BW16" s="7">
        <v>0.04</v>
      </c>
      <c r="BX16" s="7">
        <v>0.15</v>
      </c>
      <c r="BY16" s="7">
        <v>0.14000000000000001</v>
      </c>
      <c r="BZ16" s="7">
        <v>0.15</v>
      </c>
    </row>
    <row r="17" spans="1:78" x14ac:dyDescent="0.25">
      <c r="A17" t="s">
        <v>290</v>
      </c>
      <c r="B17">
        <v>59</v>
      </c>
      <c r="C17">
        <v>49</v>
      </c>
      <c r="D17">
        <v>6</v>
      </c>
      <c r="E17">
        <v>4</v>
      </c>
      <c r="F17">
        <v>8</v>
      </c>
      <c r="G17">
        <v>28</v>
      </c>
      <c r="H17">
        <v>23</v>
      </c>
      <c r="I17">
        <v>14</v>
      </c>
      <c r="J17">
        <v>19</v>
      </c>
      <c r="K17">
        <v>7</v>
      </c>
      <c r="L17">
        <v>19</v>
      </c>
      <c r="M17">
        <v>15</v>
      </c>
      <c r="N17">
        <v>35</v>
      </c>
      <c r="O17">
        <v>8</v>
      </c>
      <c r="P17">
        <v>1</v>
      </c>
      <c r="Q17">
        <v>10</v>
      </c>
      <c r="R17">
        <v>49</v>
      </c>
      <c r="S17">
        <v>42</v>
      </c>
      <c r="T17">
        <v>6</v>
      </c>
      <c r="U17">
        <v>10</v>
      </c>
      <c r="V17">
        <v>39</v>
      </c>
      <c r="W17">
        <v>8</v>
      </c>
      <c r="X17">
        <v>10</v>
      </c>
      <c r="Y17">
        <v>16</v>
      </c>
      <c r="Z17">
        <v>42</v>
      </c>
      <c r="AA17">
        <v>59</v>
      </c>
      <c r="AB17">
        <v>42</v>
      </c>
      <c r="AC17">
        <v>11</v>
      </c>
      <c r="AD17">
        <v>41</v>
      </c>
      <c r="AE17">
        <v>5</v>
      </c>
      <c r="AF17">
        <v>45</v>
      </c>
      <c r="AG17">
        <v>8</v>
      </c>
      <c r="AH17">
        <v>0</v>
      </c>
      <c r="AI17">
        <v>44</v>
      </c>
      <c r="AJ17">
        <v>5</v>
      </c>
      <c r="AK17">
        <v>6</v>
      </c>
      <c r="AL17">
        <v>32</v>
      </c>
      <c r="AM17">
        <v>21</v>
      </c>
      <c r="AN17">
        <v>0</v>
      </c>
      <c r="AO17">
        <v>5</v>
      </c>
      <c r="AP17">
        <v>9</v>
      </c>
      <c r="AQ17">
        <v>3</v>
      </c>
      <c r="AR17">
        <v>9</v>
      </c>
      <c r="AS17">
        <v>1</v>
      </c>
      <c r="AT17">
        <v>7</v>
      </c>
      <c r="AU17">
        <v>0</v>
      </c>
      <c r="AV17">
        <v>4</v>
      </c>
      <c r="AW17">
        <v>0</v>
      </c>
      <c r="AX17">
        <v>6</v>
      </c>
      <c r="AY17">
        <v>3</v>
      </c>
      <c r="AZ17">
        <v>0</v>
      </c>
      <c r="BA17">
        <v>3</v>
      </c>
      <c r="BB17">
        <v>6</v>
      </c>
      <c r="BC17">
        <v>7</v>
      </c>
      <c r="BD17">
        <v>0</v>
      </c>
      <c r="BE17">
        <v>13</v>
      </c>
      <c r="BF17">
        <v>46</v>
      </c>
      <c r="BG17">
        <v>59</v>
      </c>
      <c r="BH17">
        <v>0</v>
      </c>
      <c r="BI17">
        <v>59</v>
      </c>
      <c r="BJ17">
        <v>2</v>
      </c>
      <c r="BK17">
        <v>0</v>
      </c>
      <c r="BL17">
        <v>0</v>
      </c>
      <c r="BM17">
        <v>9</v>
      </c>
      <c r="BN17">
        <v>25</v>
      </c>
      <c r="BO17">
        <v>20</v>
      </c>
      <c r="BP17">
        <v>5</v>
      </c>
      <c r="BQ17">
        <v>14</v>
      </c>
      <c r="BR17">
        <v>17</v>
      </c>
      <c r="BS17">
        <v>14</v>
      </c>
      <c r="BT17">
        <v>8</v>
      </c>
      <c r="BU17">
        <v>5</v>
      </c>
      <c r="BV17">
        <v>5</v>
      </c>
      <c r="BW17">
        <v>9</v>
      </c>
      <c r="BX17">
        <v>33</v>
      </c>
      <c r="BY17">
        <v>35</v>
      </c>
      <c r="BZ17">
        <v>32</v>
      </c>
    </row>
    <row r="18" spans="1:78" x14ac:dyDescent="0.25">
      <c r="B18" s="7">
        <v>0.05</v>
      </c>
      <c r="C18" s="7">
        <v>0.06</v>
      </c>
      <c r="D18" s="7">
        <v>0.06</v>
      </c>
      <c r="E18" s="7">
        <v>0.05</v>
      </c>
      <c r="F18" s="7">
        <v>0.05</v>
      </c>
      <c r="G18" s="7">
        <v>0.05</v>
      </c>
      <c r="H18" s="7">
        <v>7.0000000000000007E-2</v>
      </c>
      <c r="I18" s="7">
        <v>0.05</v>
      </c>
      <c r="J18" s="7">
        <v>0.06</v>
      </c>
      <c r="K18" s="7">
        <v>0.03</v>
      </c>
      <c r="L18" s="7">
        <v>0.08</v>
      </c>
      <c r="M18" s="7">
        <v>0.05</v>
      </c>
      <c r="N18" s="7">
        <v>0.05</v>
      </c>
      <c r="O18" s="7">
        <v>0.08</v>
      </c>
      <c r="P18" s="7">
        <v>0.05</v>
      </c>
      <c r="Q18" s="7">
        <v>0.05</v>
      </c>
      <c r="R18" s="7">
        <v>0.06</v>
      </c>
      <c r="S18" s="7">
        <v>0.06</v>
      </c>
      <c r="T18" s="7">
        <v>0.04</v>
      </c>
      <c r="U18" s="7">
        <v>0.06</v>
      </c>
      <c r="V18" s="7">
        <v>0.05</v>
      </c>
      <c r="W18" s="7">
        <v>7.0000000000000007E-2</v>
      </c>
      <c r="X18" s="7">
        <v>7.0000000000000007E-2</v>
      </c>
      <c r="Y18" s="7">
        <v>0.06</v>
      </c>
      <c r="Z18" s="7">
        <v>0.05</v>
      </c>
      <c r="AA18" s="7">
        <v>0.06</v>
      </c>
      <c r="AB18" s="7">
        <v>0.05</v>
      </c>
      <c r="AC18" s="7">
        <v>0.06</v>
      </c>
      <c r="AD18" s="7">
        <v>0.05</v>
      </c>
      <c r="AE18" s="7">
        <v>0.06</v>
      </c>
      <c r="AF18" s="7">
        <v>0.06</v>
      </c>
      <c r="AG18" s="7">
        <v>0.05</v>
      </c>
      <c r="AH18" t="s">
        <v>108</v>
      </c>
      <c r="AI18" s="7">
        <v>0.05</v>
      </c>
      <c r="AJ18" s="7">
        <v>7.0000000000000007E-2</v>
      </c>
      <c r="AK18" s="7">
        <v>0.03</v>
      </c>
      <c r="AL18" s="7">
        <v>7.0000000000000007E-2</v>
      </c>
      <c r="AM18" s="7">
        <v>0.04</v>
      </c>
      <c r="AN18" t="s">
        <v>108</v>
      </c>
      <c r="AO18" s="7">
        <v>0.05</v>
      </c>
      <c r="AP18" s="7">
        <v>0.06</v>
      </c>
      <c r="AQ18" s="7">
        <v>0.03</v>
      </c>
      <c r="AR18" s="7">
        <v>0.18</v>
      </c>
      <c r="AS18" s="7">
        <v>0.02</v>
      </c>
      <c r="AT18" s="7">
        <v>0.06</v>
      </c>
      <c r="AU18" t="s">
        <v>108</v>
      </c>
      <c r="AV18" s="7">
        <v>7.0000000000000007E-2</v>
      </c>
      <c r="AW18" t="s">
        <v>108</v>
      </c>
      <c r="AX18" s="7">
        <v>0.08</v>
      </c>
      <c r="AY18" s="7">
        <v>0.03</v>
      </c>
      <c r="AZ18" t="s">
        <v>108</v>
      </c>
      <c r="BA18" s="7">
        <v>0.04</v>
      </c>
      <c r="BB18" s="7">
        <v>0.09</v>
      </c>
      <c r="BC18" s="7">
        <v>0.12</v>
      </c>
      <c r="BD18" t="s">
        <v>108</v>
      </c>
      <c r="BE18" s="7">
        <v>0.05</v>
      </c>
      <c r="BF18" s="7">
        <v>0.06</v>
      </c>
      <c r="BG18" s="7">
        <v>0.05</v>
      </c>
      <c r="BH18" t="s">
        <v>108</v>
      </c>
      <c r="BI18" s="7">
        <v>0.17</v>
      </c>
      <c r="BJ18" s="7">
        <v>0.01</v>
      </c>
      <c r="BK18" t="s">
        <v>108</v>
      </c>
      <c r="BL18" t="s">
        <v>108</v>
      </c>
      <c r="BM18" s="7">
        <v>0.05</v>
      </c>
      <c r="BN18" s="7">
        <v>0.06</v>
      </c>
      <c r="BO18" s="7">
        <v>0.05</v>
      </c>
      <c r="BP18" s="7">
        <v>0.05</v>
      </c>
      <c r="BQ18" s="7">
        <v>7.0000000000000007E-2</v>
      </c>
      <c r="BR18" s="7">
        <v>0.05</v>
      </c>
      <c r="BS18" s="7">
        <v>0.05</v>
      </c>
      <c r="BT18" s="7">
        <v>7.0000000000000007E-2</v>
      </c>
      <c r="BU18" s="7">
        <v>0.04</v>
      </c>
      <c r="BV18" s="7">
        <v>0.08</v>
      </c>
      <c r="BW18" s="7">
        <v>0.06</v>
      </c>
      <c r="BX18" s="7">
        <v>0.05</v>
      </c>
      <c r="BY18" s="7">
        <v>0.05</v>
      </c>
      <c r="BZ18" s="7">
        <v>0.05</v>
      </c>
    </row>
    <row r="19" spans="1:78" x14ac:dyDescent="0.25">
      <c r="A19" t="s">
        <v>292</v>
      </c>
      <c r="B19">
        <v>57</v>
      </c>
      <c r="C19">
        <v>42</v>
      </c>
      <c r="D19">
        <v>7</v>
      </c>
      <c r="E19">
        <v>8</v>
      </c>
      <c r="F19">
        <v>8</v>
      </c>
      <c r="G19">
        <v>35</v>
      </c>
      <c r="H19">
        <v>14</v>
      </c>
      <c r="I19">
        <v>11</v>
      </c>
      <c r="J19">
        <v>14</v>
      </c>
      <c r="K19">
        <v>14</v>
      </c>
      <c r="L19">
        <v>18</v>
      </c>
      <c r="M19">
        <v>23</v>
      </c>
      <c r="N19">
        <v>30</v>
      </c>
      <c r="O19">
        <v>2</v>
      </c>
      <c r="P19">
        <v>2</v>
      </c>
      <c r="Q19">
        <v>16</v>
      </c>
      <c r="R19">
        <v>41</v>
      </c>
      <c r="S19">
        <v>32</v>
      </c>
      <c r="T19">
        <v>10</v>
      </c>
      <c r="U19">
        <v>15</v>
      </c>
      <c r="V19">
        <v>40</v>
      </c>
      <c r="W19">
        <v>3</v>
      </c>
      <c r="X19">
        <v>13</v>
      </c>
      <c r="Y19">
        <v>20</v>
      </c>
      <c r="Z19">
        <v>38</v>
      </c>
      <c r="AA19">
        <v>57</v>
      </c>
      <c r="AB19">
        <v>38</v>
      </c>
      <c r="AC19">
        <v>14</v>
      </c>
      <c r="AD19">
        <v>36</v>
      </c>
      <c r="AE19">
        <v>7</v>
      </c>
      <c r="AF19">
        <v>46</v>
      </c>
      <c r="AG19">
        <v>6</v>
      </c>
      <c r="AH19">
        <v>3</v>
      </c>
      <c r="AI19">
        <v>36</v>
      </c>
      <c r="AJ19">
        <v>6</v>
      </c>
      <c r="AK19">
        <v>13</v>
      </c>
      <c r="AL19">
        <v>24</v>
      </c>
      <c r="AM19">
        <v>28</v>
      </c>
      <c r="AN19">
        <v>2</v>
      </c>
      <c r="AO19">
        <v>4</v>
      </c>
      <c r="AP19">
        <v>7</v>
      </c>
      <c r="AQ19">
        <v>9</v>
      </c>
      <c r="AR19">
        <v>2</v>
      </c>
      <c r="AS19">
        <v>5</v>
      </c>
      <c r="AT19">
        <v>6</v>
      </c>
      <c r="AU19">
        <v>4</v>
      </c>
      <c r="AV19">
        <v>1</v>
      </c>
      <c r="AW19">
        <v>3</v>
      </c>
      <c r="AX19">
        <v>4</v>
      </c>
      <c r="AY19">
        <v>2</v>
      </c>
      <c r="AZ19">
        <v>4</v>
      </c>
      <c r="BA19">
        <v>5</v>
      </c>
      <c r="BB19">
        <v>3</v>
      </c>
      <c r="BC19">
        <v>2</v>
      </c>
      <c r="BD19">
        <v>1</v>
      </c>
      <c r="BE19">
        <v>15</v>
      </c>
      <c r="BF19">
        <v>42</v>
      </c>
      <c r="BG19">
        <v>57</v>
      </c>
      <c r="BH19">
        <v>0</v>
      </c>
      <c r="BI19">
        <v>0</v>
      </c>
      <c r="BJ19">
        <v>2</v>
      </c>
      <c r="BK19">
        <v>57</v>
      </c>
      <c r="BL19">
        <v>2</v>
      </c>
      <c r="BM19">
        <v>6</v>
      </c>
      <c r="BN19">
        <v>22</v>
      </c>
      <c r="BO19">
        <v>25</v>
      </c>
      <c r="BP19">
        <v>5</v>
      </c>
      <c r="BQ19">
        <v>6</v>
      </c>
      <c r="BR19">
        <v>12</v>
      </c>
      <c r="BS19">
        <v>9</v>
      </c>
      <c r="BT19">
        <v>11</v>
      </c>
      <c r="BU19">
        <v>5</v>
      </c>
      <c r="BV19">
        <v>3</v>
      </c>
      <c r="BW19">
        <v>3</v>
      </c>
      <c r="BX19">
        <v>39</v>
      </c>
      <c r="BY19">
        <v>43</v>
      </c>
      <c r="BZ19">
        <v>35</v>
      </c>
    </row>
    <row r="20" spans="1:78" x14ac:dyDescent="0.25">
      <c r="B20" s="7">
        <v>0.05</v>
      </c>
      <c r="C20" s="7">
        <v>0.05</v>
      </c>
      <c r="D20" s="7">
        <v>0.08</v>
      </c>
      <c r="E20" s="7">
        <v>0.09</v>
      </c>
      <c r="F20" s="7">
        <v>0.05</v>
      </c>
      <c r="G20" s="7">
        <v>0.06</v>
      </c>
      <c r="H20" s="7">
        <v>0.04</v>
      </c>
      <c r="I20" s="7">
        <v>0.04</v>
      </c>
      <c r="J20" s="7">
        <v>0.04</v>
      </c>
      <c r="K20" s="7">
        <v>0.06</v>
      </c>
      <c r="L20" s="7">
        <v>0.08</v>
      </c>
      <c r="M20" s="7">
        <v>0.08</v>
      </c>
      <c r="N20" s="7">
        <v>0.05</v>
      </c>
      <c r="O20" s="7">
        <v>0.02</v>
      </c>
      <c r="P20" s="7">
        <v>0.09</v>
      </c>
      <c r="Q20" s="7">
        <v>0.08</v>
      </c>
      <c r="R20" s="7">
        <v>0.05</v>
      </c>
      <c r="S20" s="7">
        <v>0.05</v>
      </c>
      <c r="T20" s="7">
        <v>0.06</v>
      </c>
      <c r="U20" s="7">
        <v>0.09</v>
      </c>
      <c r="V20" s="7">
        <v>0.05</v>
      </c>
      <c r="W20" s="7">
        <v>0.03</v>
      </c>
      <c r="X20" s="7">
        <v>0.09</v>
      </c>
      <c r="Y20" s="7">
        <v>7.0000000000000007E-2</v>
      </c>
      <c r="Z20" s="7">
        <v>0.05</v>
      </c>
      <c r="AA20" s="7">
        <v>0.05</v>
      </c>
      <c r="AB20" s="7">
        <v>0.05</v>
      </c>
      <c r="AC20" s="7">
        <v>0.08</v>
      </c>
      <c r="AD20" s="7">
        <v>0.05</v>
      </c>
      <c r="AE20" s="7">
        <v>0.08</v>
      </c>
      <c r="AF20" s="7">
        <v>0.06</v>
      </c>
      <c r="AG20" s="7">
        <v>0.03</v>
      </c>
      <c r="AH20" s="7">
        <v>0.11</v>
      </c>
      <c r="AI20" s="7">
        <v>0.04</v>
      </c>
      <c r="AJ20" s="7">
        <v>0.08</v>
      </c>
      <c r="AK20" s="7">
        <v>7.0000000000000007E-2</v>
      </c>
      <c r="AL20" s="7">
        <v>0.05</v>
      </c>
      <c r="AM20" s="7">
        <v>0.06</v>
      </c>
      <c r="AN20" s="7">
        <v>0.11</v>
      </c>
      <c r="AO20" s="7">
        <v>0.03</v>
      </c>
      <c r="AP20" s="7">
        <v>0.05</v>
      </c>
      <c r="AQ20" s="7">
        <v>0.09</v>
      </c>
      <c r="AR20" s="7">
        <v>0.03</v>
      </c>
      <c r="AS20" s="7">
        <v>0.08</v>
      </c>
      <c r="AT20" s="7">
        <v>0.05</v>
      </c>
      <c r="AU20" s="7">
        <v>0.06</v>
      </c>
      <c r="AV20" s="7">
        <v>0.02</v>
      </c>
      <c r="AW20" s="7">
        <v>0.18</v>
      </c>
      <c r="AX20" s="7">
        <v>0.05</v>
      </c>
      <c r="AY20" s="7">
        <v>0.02</v>
      </c>
      <c r="AZ20" s="7">
        <v>0.05</v>
      </c>
      <c r="BA20" s="7">
        <v>0.06</v>
      </c>
      <c r="BB20" s="7">
        <v>0.04</v>
      </c>
      <c r="BC20" s="7">
        <v>0.03</v>
      </c>
      <c r="BD20" s="7">
        <v>0.44</v>
      </c>
      <c r="BE20" s="7">
        <v>0.06</v>
      </c>
      <c r="BF20" s="7">
        <v>0.05</v>
      </c>
      <c r="BG20" s="7">
        <v>0.05</v>
      </c>
      <c r="BH20" t="s">
        <v>108</v>
      </c>
      <c r="BI20" t="s">
        <v>108</v>
      </c>
      <c r="BJ20" s="7">
        <v>0.01</v>
      </c>
      <c r="BK20" s="7">
        <v>0.22</v>
      </c>
      <c r="BL20" s="7">
        <v>0.02</v>
      </c>
      <c r="BM20" s="7">
        <v>0.03</v>
      </c>
      <c r="BN20" s="7">
        <v>0.05</v>
      </c>
      <c r="BO20" s="7">
        <v>7.0000000000000007E-2</v>
      </c>
      <c r="BP20" s="7">
        <v>0.04</v>
      </c>
      <c r="BQ20" s="7">
        <v>0.03</v>
      </c>
      <c r="BR20" s="7">
        <v>0.04</v>
      </c>
      <c r="BS20" s="7">
        <v>0.03</v>
      </c>
      <c r="BT20" s="7">
        <v>0.09</v>
      </c>
      <c r="BU20" s="7">
        <v>0.03</v>
      </c>
      <c r="BV20" s="7">
        <v>0.05</v>
      </c>
      <c r="BW20" s="7">
        <v>0.02</v>
      </c>
      <c r="BX20" s="7">
        <v>0.06</v>
      </c>
      <c r="BY20" s="7">
        <v>0.06</v>
      </c>
      <c r="BZ20" s="7">
        <v>0.06</v>
      </c>
    </row>
    <row r="21" spans="1:78" x14ac:dyDescent="0.25">
      <c r="A21" t="s">
        <v>293</v>
      </c>
      <c r="B21">
        <v>46</v>
      </c>
      <c r="C21">
        <v>38</v>
      </c>
      <c r="D21">
        <v>5</v>
      </c>
      <c r="E21">
        <v>3</v>
      </c>
      <c r="F21">
        <v>11</v>
      </c>
      <c r="G21">
        <v>18</v>
      </c>
      <c r="H21">
        <v>18</v>
      </c>
      <c r="I21">
        <v>5</v>
      </c>
      <c r="J21">
        <v>16</v>
      </c>
      <c r="K21">
        <v>10</v>
      </c>
      <c r="L21">
        <v>14</v>
      </c>
      <c r="M21">
        <v>15</v>
      </c>
      <c r="N21">
        <v>25</v>
      </c>
      <c r="O21">
        <v>5</v>
      </c>
      <c r="P21">
        <v>1</v>
      </c>
      <c r="Q21">
        <v>11</v>
      </c>
      <c r="R21">
        <v>35</v>
      </c>
      <c r="S21">
        <v>27</v>
      </c>
      <c r="T21">
        <v>8</v>
      </c>
      <c r="U21">
        <v>9</v>
      </c>
      <c r="V21">
        <v>34</v>
      </c>
      <c r="W21">
        <v>7</v>
      </c>
      <c r="X21">
        <v>5</v>
      </c>
      <c r="Y21">
        <v>19</v>
      </c>
      <c r="Z21">
        <v>27</v>
      </c>
      <c r="AA21">
        <v>45</v>
      </c>
      <c r="AB21">
        <v>26</v>
      </c>
      <c r="AC21">
        <v>9</v>
      </c>
      <c r="AD21">
        <v>32</v>
      </c>
      <c r="AE21">
        <v>3</v>
      </c>
      <c r="AF21">
        <v>33</v>
      </c>
      <c r="AG21">
        <v>11</v>
      </c>
      <c r="AH21">
        <v>1</v>
      </c>
      <c r="AI21">
        <v>31</v>
      </c>
      <c r="AJ21">
        <v>1</v>
      </c>
      <c r="AK21">
        <v>14</v>
      </c>
      <c r="AL21">
        <v>11</v>
      </c>
      <c r="AM21">
        <v>28</v>
      </c>
      <c r="AN21">
        <v>0</v>
      </c>
      <c r="AO21">
        <v>6</v>
      </c>
      <c r="AP21">
        <v>3</v>
      </c>
      <c r="AQ21">
        <v>4</v>
      </c>
      <c r="AR21">
        <v>0</v>
      </c>
      <c r="AS21">
        <v>4</v>
      </c>
      <c r="AT21">
        <v>4</v>
      </c>
      <c r="AU21">
        <v>3</v>
      </c>
      <c r="AV21">
        <v>2</v>
      </c>
      <c r="AW21">
        <v>0</v>
      </c>
      <c r="AX21">
        <v>5</v>
      </c>
      <c r="AY21">
        <v>8</v>
      </c>
      <c r="AZ21">
        <v>4</v>
      </c>
      <c r="BA21">
        <v>3</v>
      </c>
      <c r="BB21">
        <v>4</v>
      </c>
      <c r="BC21">
        <v>2</v>
      </c>
      <c r="BD21">
        <v>0</v>
      </c>
      <c r="BE21">
        <v>11</v>
      </c>
      <c r="BF21">
        <v>35</v>
      </c>
      <c r="BG21">
        <v>46</v>
      </c>
      <c r="BH21">
        <v>0</v>
      </c>
      <c r="BI21">
        <v>1</v>
      </c>
      <c r="BJ21">
        <v>0</v>
      </c>
      <c r="BK21">
        <v>46</v>
      </c>
      <c r="BL21">
        <v>0</v>
      </c>
      <c r="BM21">
        <v>1</v>
      </c>
      <c r="BN21">
        <v>18</v>
      </c>
      <c r="BO21">
        <v>20</v>
      </c>
      <c r="BP21">
        <v>7</v>
      </c>
      <c r="BQ21">
        <v>4</v>
      </c>
      <c r="BR21">
        <v>9</v>
      </c>
      <c r="BS21">
        <v>4</v>
      </c>
      <c r="BT21">
        <v>5</v>
      </c>
      <c r="BU21">
        <v>6</v>
      </c>
      <c r="BV21">
        <v>1</v>
      </c>
      <c r="BW21">
        <v>3</v>
      </c>
      <c r="BX21">
        <v>29</v>
      </c>
      <c r="BY21">
        <v>28</v>
      </c>
      <c r="BZ21">
        <v>27</v>
      </c>
    </row>
    <row r="22" spans="1:78" x14ac:dyDescent="0.25">
      <c r="B22" s="7">
        <v>0.04</v>
      </c>
      <c r="C22" s="7">
        <v>0.04</v>
      </c>
      <c r="D22" s="7">
        <v>0.06</v>
      </c>
      <c r="E22" s="7">
        <v>0.03</v>
      </c>
      <c r="F22" s="7">
        <v>0.06</v>
      </c>
      <c r="G22" s="7">
        <v>0.03</v>
      </c>
      <c r="H22" s="7">
        <v>0.05</v>
      </c>
      <c r="I22" s="7">
        <v>0.02</v>
      </c>
      <c r="J22" s="7">
        <v>0.05</v>
      </c>
      <c r="K22" s="7">
        <v>0.04</v>
      </c>
      <c r="L22" s="7">
        <v>0.06</v>
      </c>
      <c r="M22" s="7">
        <v>0.05</v>
      </c>
      <c r="N22" s="7">
        <v>0.04</v>
      </c>
      <c r="O22" s="7">
        <v>0.05</v>
      </c>
      <c r="P22" s="7">
        <v>0.02</v>
      </c>
      <c r="Q22" s="7">
        <v>0.05</v>
      </c>
      <c r="R22" s="7">
        <v>0.04</v>
      </c>
      <c r="S22" s="7">
        <v>0.04</v>
      </c>
      <c r="T22" s="7">
        <v>0.05</v>
      </c>
      <c r="U22" s="7">
        <v>0.05</v>
      </c>
      <c r="V22" s="7">
        <v>0.04</v>
      </c>
      <c r="W22" s="7">
        <v>0.06</v>
      </c>
      <c r="X22" s="7">
        <v>0.04</v>
      </c>
      <c r="Y22" s="7">
        <v>7.0000000000000007E-2</v>
      </c>
      <c r="Z22" s="7">
        <v>0.03</v>
      </c>
      <c r="AA22" s="7">
        <v>0.04</v>
      </c>
      <c r="AB22" s="7">
        <v>0.03</v>
      </c>
      <c r="AC22" s="7">
        <v>0.05</v>
      </c>
      <c r="AD22" s="7">
        <v>0.04</v>
      </c>
      <c r="AE22" s="7">
        <v>0.04</v>
      </c>
      <c r="AF22" s="7">
        <v>0.04</v>
      </c>
      <c r="AG22" s="7">
        <v>0.06</v>
      </c>
      <c r="AH22" s="7">
        <v>0.03</v>
      </c>
      <c r="AI22" s="7">
        <v>0.04</v>
      </c>
      <c r="AJ22" s="7">
        <v>0.01</v>
      </c>
      <c r="AK22" s="7">
        <v>0.08</v>
      </c>
      <c r="AL22" s="7">
        <v>0.03</v>
      </c>
      <c r="AM22" s="7">
        <v>0.06</v>
      </c>
      <c r="AN22" t="s">
        <v>108</v>
      </c>
      <c r="AO22" s="7">
        <v>0.05</v>
      </c>
      <c r="AP22" s="7">
        <v>0.02</v>
      </c>
      <c r="AQ22" s="7">
        <v>0.04</v>
      </c>
      <c r="AR22" t="s">
        <v>108</v>
      </c>
      <c r="AS22" s="7">
        <v>7.0000000000000007E-2</v>
      </c>
      <c r="AT22" s="7">
        <v>0.04</v>
      </c>
      <c r="AU22" s="7">
        <v>0.05</v>
      </c>
      <c r="AV22" s="7">
        <v>0.04</v>
      </c>
      <c r="AW22" t="s">
        <v>108</v>
      </c>
      <c r="AX22" s="7">
        <v>7.0000000000000007E-2</v>
      </c>
      <c r="AY22" s="7">
        <v>0.08</v>
      </c>
      <c r="AZ22" s="7">
        <v>0.05</v>
      </c>
      <c r="BA22" s="7">
        <v>0.04</v>
      </c>
      <c r="BB22" s="7">
        <v>0.05</v>
      </c>
      <c r="BC22" s="7">
        <v>0.03</v>
      </c>
      <c r="BD22" t="s">
        <v>108</v>
      </c>
      <c r="BE22" s="7">
        <v>0.05</v>
      </c>
      <c r="BF22" s="7">
        <v>0.04</v>
      </c>
      <c r="BG22" s="7">
        <v>0.04</v>
      </c>
      <c r="BH22" t="s">
        <v>108</v>
      </c>
      <c r="BI22">
        <v>0</v>
      </c>
      <c r="BJ22" t="s">
        <v>108</v>
      </c>
      <c r="BK22" s="7">
        <v>0.17</v>
      </c>
      <c r="BL22" t="s">
        <v>108</v>
      </c>
      <c r="BM22" s="7">
        <v>0.01</v>
      </c>
      <c r="BN22" s="7">
        <v>0.04</v>
      </c>
      <c r="BO22" s="7">
        <v>0.05</v>
      </c>
      <c r="BP22" s="7">
        <v>0.06</v>
      </c>
      <c r="BQ22" s="7">
        <v>0.02</v>
      </c>
      <c r="BR22" s="7">
        <v>0.03</v>
      </c>
      <c r="BS22" s="7">
        <v>0.01</v>
      </c>
      <c r="BT22" s="7">
        <v>0.04</v>
      </c>
      <c r="BU22" s="7">
        <v>0.04</v>
      </c>
      <c r="BV22" s="7">
        <v>0.02</v>
      </c>
      <c r="BW22" s="7">
        <v>0.02</v>
      </c>
      <c r="BX22" s="7">
        <v>0.04</v>
      </c>
      <c r="BY22" s="7">
        <v>0.04</v>
      </c>
      <c r="BZ22" s="7">
        <v>0.04</v>
      </c>
    </row>
    <row r="23" spans="1:78" x14ac:dyDescent="0.25">
      <c r="A23" t="s">
        <v>291</v>
      </c>
      <c r="B23">
        <v>36</v>
      </c>
      <c r="C23">
        <v>31</v>
      </c>
      <c r="D23">
        <v>2</v>
      </c>
      <c r="E23">
        <v>3</v>
      </c>
      <c r="F23">
        <v>3</v>
      </c>
      <c r="G23">
        <v>22</v>
      </c>
      <c r="H23">
        <v>10</v>
      </c>
      <c r="I23">
        <v>11</v>
      </c>
      <c r="J23">
        <v>18</v>
      </c>
      <c r="K23">
        <v>2</v>
      </c>
      <c r="L23">
        <v>6</v>
      </c>
      <c r="M23">
        <v>6</v>
      </c>
      <c r="N23">
        <v>25</v>
      </c>
      <c r="O23">
        <v>3</v>
      </c>
      <c r="P23">
        <v>2</v>
      </c>
      <c r="Q23">
        <v>9</v>
      </c>
      <c r="R23">
        <v>28</v>
      </c>
      <c r="S23">
        <v>24</v>
      </c>
      <c r="T23">
        <v>7</v>
      </c>
      <c r="U23">
        <v>6</v>
      </c>
      <c r="V23">
        <v>32</v>
      </c>
      <c r="W23">
        <v>1</v>
      </c>
      <c r="X23">
        <v>3</v>
      </c>
      <c r="Y23">
        <v>9</v>
      </c>
      <c r="Z23">
        <v>27</v>
      </c>
      <c r="AA23">
        <v>36</v>
      </c>
      <c r="AB23">
        <v>27</v>
      </c>
      <c r="AC23">
        <v>9</v>
      </c>
      <c r="AD23">
        <v>22</v>
      </c>
      <c r="AE23">
        <v>4</v>
      </c>
      <c r="AF23">
        <v>19</v>
      </c>
      <c r="AG23">
        <v>13</v>
      </c>
      <c r="AH23">
        <v>3</v>
      </c>
      <c r="AI23">
        <v>32</v>
      </c>
      <c r="AJ23">
        <v>3</v>
      </c>
      <c r="AK23">
        <v>4</v>
      </c>
      <c r="AL23">
        <v>12</v>
      </c>
      <c r="AM23">
        <v>18</v>
      </c>
      <c r="AN23">
        <v>2</v>
      </c>
      <c r="AO23">
        <v>4</v>
      </c>
      <c r="AP23">
        <v>3</v>
      </c>
      <c r="AQ23">
        <v>7</v>
      </c>
      <c r="AR23">
        <v>0</v>
      </c>
      <c r="AS23">
        <v>0</v>
      </c>
      <c r="AT23">
        <v>5</v>
      </c>
      <c r="AU23">
        <v>0</v>
      </c>
      <c r="AV23">
        <v>4</v>
      </c>
      <c r="AW23">
        <v>0</v>
      </c>
      <c r="AX23">
        <v>2</v>
      </c>
      <c r="AY23">
        <v>3</v>
      </c>
      <c r="AZ23">
        <v>4</v>
      </c>
      <c r="BA23">
        <v>3</v>
      </c>
      <c r="BB23">
        <v>4</v>
      </c>
      <c r="BC23">
        <v>1</v>
      </c>
      <c r="BD23">
        <v>0</v>
      </c>
      <c r="BE23">
        <v>11</v>
      </c>
      <c r="BF23">
        <v>25</v>
      </c>
      <c r="BG23">
        <v>36</v>
      </c>
      <c r="BH23">
        <v>0</v>
      </c>
      <c r="BI23">
        <v>0</v>
      </c>
      <c r="BJ23">
        <v>36</v>
      </c>
      <c r="BK23">
        <v>0</v>
      </c>
      <c r="BL23">
        <v>0</v>
      </c>
      <c r="BM23">
        <v>10</v>
      </c>
      <c r="BN23">
        <v>15</v>
      </c>
      <c r="BO23">
        <v>10</v>
      </c>
      <c r="BP23">
        <v>1</v>
      </c>
      <c r="BQ23">
        <v>11</v>
      </c>
      <c r="BR23">
        <v>15</v>
      </c>
      <c r="BS23">
        <v>15</v>
      </c>
      <c r="BT23">
        <v>7</v>
      </c>
      <c r="BU23">
        <v>4</v>
      </c>
      <c r="BV23">
        <v>1</v>
      </c>
      <c r="BW23">
        <v>9</v>
      </c>
      <c r="BX23">
        <v>22</v>
      </c>
      <c r="BY23">
        <v>22</v>
      </c>
      <c r="BZ23">
        <v>20</v>
      </c>
    </row>
    <row r="24" spans="1:78" x14ac:dyDescent="0.25">
      <c r="B24" s="7">
        <v>0.03</v>
      </c>
      <c r="C24" s="7">
        <v>0.03</v>
      </c>
      <c r="D24" s="7">
        <v>0.02</v>
      </c>
      <c r="E24" s="7">
        <v>0.04</v>
      </c>
      <c r="F24" s="7">
        <v>0.02</v>
      </c>
      <c r="G24" s="7">
        <v>0.04</v>
      </c>
      <c r="H24" s="7">
        <v>0.03</v>
      </c>
      <c r="I24" s="7">
        <v>0.04</v>
      </c>
      <c r="J24" s="7">
        <v>0.05</v>
      </c>
      <c r="K24" s="7">
        <v>0.01</v>
      </c>
      <c r="L24" s="7">
        <v>0.03</v>
      </c>
      <c r="M24" s="7">
        <v>0.02</v>
      </c>
      <c r="N24" s="7">
        <v>0.04</v>
      </c>
      <c r="O24" s="7">
        <v>0.03</v>
      </c>
      <c r="P24" s="7">
        <v>0.06</v>
      </c>
      <c r="Q24" s="7">
        <v>0.04</v>
      </c>
      <c r="R24" s="7">
        <v>0.03</v>
      </c>
      <c r="S24" s="7">
        <v>0.03</v>
      </c>
      <c r="T24" s="7">
        <v>0.04</v>
      </c>
      <c r="U24" s="7">
        <v>0.03</v>
      </c>
      <c r="V24" s="7">
        <v>0.04</v>
      </c>
      <c r="W24" s="7">
        <v>0.01</v>
      </c>
      <c r="X24" s="7">
        <v>0.02</v>
      </c>
      <c r="Y24" s="7">
        <v>0.03</v>
      </c>
      <c r="Z24" s="7">
        <v>0.03</v>
      </c>
      <c r="AA24" s="7">
        <v>0.03</v>
      </c>
      <c r="AB24" s="7">
        <v>0.03</v>
      </c>
      <c r="AC24" s="7">
        <v>0.05</v>
      </c>
      <c r="AD24" s="7">
        <v>0.03</v>
      </c>
      <c r="AE24" s="7">
        <v>0.04</v>
      </c>
      <c r="AF24" s="7">
        <v>0.02</v>
      </c>
      <c r="AG24" s="7">
        <v>7.0000000000000007E-2</v>
      </c>
      <c r="AH24" s="7">
        <v>0.12</v>
      </c>
      <c r="AI24" s="7">
        <v>0.04</v>
      </c>
      <c r="AJ24" s="7">
        <v>0.04</v>
      </c>
      <c r="AK24" s="7">
        <v>0.02</v>
      </c>
      <c r="AL24" s="7">
        <v>0.03</v>
      </c>
      <c r="AM24" s="7">
        <v>0.04</v>
      </c>
      <c r="AN24" s="7">
        <v>0.13</v>
      </c>
      <c r="AO24" s="7">
        <v>0.04</v>
      </c>
      <c r="AP24" s="7">
        <v>0.02</v>
      </c>
      <c r="AQ24" s="7">
        <v>7.0000000000000007E-2</v>
      </c>
      <c r="AR24" t="s">
        <v>108</v>
      </c>
      <c r="AS24" t="s">
        <v>108</v>
      </c>
      <c r="AT24" s="7">
        <v>0.04</v>
      </c>
      <c r="AU24" t="s">
        <v>108</v>
      </c>
      <c r="AV24" s="7">
        <v>0.06</v>
      </c>
      <c r="AW24" t="s">
        <v>108</v>
      </c>
      <c r="AX24" s="7">
        <v>0.03</v>
      </c>
      <c r="AY24" s="7">
        <v>0.03</v>
      </c>
      <c r="AZ24" s="7">
        <v>0.05</v>
      </c>
      <c r="BA24" s="7">
        <v>0.05</v>
      </c>
      <c r="BB24" s="7">
        <v>0.06</v>
      </c>
      <c r="BC24" s="7">
        <v>0.02</v>
      </c>
      <c r="BD24" t="s">
        <v>108</v>
      </c>
      <c r="BE24" s="7">
        <v>0.05</v>
      </c>
      <c r="BF24" s="7">
        <v>0.03</v>
      </c>
      <c r="BG24" s="7">
        <v>0.03</v>
      </c>
      <c r="BH24" t="s">
        <v>108</v>
      </c>
      <c r="BI24" t="s">
        <v>108</v>
      </c>
      <c r="BJ24" s="7">
        <v>0.12</v>
      </c>
      <c r="BK24" t="s">
        <v>108</v>
      </c>
      <c r="BL24" t="s">
        <v>108</v>
      </c>
      <c r="BM24" s="7">
        <v>0.05</v>
      </c>
      <c r="BN24" s="7">
        <v>0.04</v>
      </c>
      <c r="BO24" s="7">
        <v>0.03</v>
      </c>
      <c r="BP24" s="7">
        <v>0.01</v>
      </c>
      <c r="BQ24" s="7">
        <v>0.06</v>
      </c>
      <c r="BR24" s="7">
        <v>0.04</v>
      </c>
      <c r="BS24" s="7">
        <v>0.05</v>
      </c>
      <c r="BT24" s="7">
        <v>0.06</v>
      </c>
      <c r="BU24" s="7">
        <v>0.03</v>
      </c>
      <c r="BV24" s="7">
        <v>0.02</v>
      </c>
      <c r="BW24" s="7">
        <v>7.0000000000000007E-2</v>
      </c>
      <c r="BX24" s="7">
        <v>0.03</v>
      </c>
      <c r="BY24" s="7">
        <v>0.03</v>
      </c>
      <c r="BZ24" s="7">
        <v>0.03</v>
      </c>
    </row>
    <row r="25" spans="1:78" x14ac:dyDescent="0.25">
      <c r="A25" t="s">
        <v>295</v>
      </c>
      <c r="B25">
        <v>17</v>
      </c>
      <c r="C25">
        <v>17</v>
      </c>
      <c r="D25">
        <v>0</v>
      </c>
      <c r="E25">
        <v>0</v>
      </c>
      <c r="F25">
        <v>6</v>
      </c>
      <c r="G25">
        <v>10</v>
      </c>
      <c r="H25">
        <v>1</v>
      </c>
      <c r="I25">
        <v>7</v>
      </c>
      <c r="J25">
        <v>4</v>
      </c>
      <c r="K25">
        <v>5</v>
      </c>
      <c r="L25">
        <v>1</v>
      </c>
      <c r="M25">
        <v>3</v>
      </c>
      <c r="N25">
        <v>12</v>
      </c>
      <c r="O25">
        <v>1</v>
      </c>
      <c r="P25">
        <v>1</v>
      </c>
      <c r="Q25">
        <v>2</v>
      </c>
      <c r="R25">
        <v>15</v>
      </c>
      <c r="S25">
        <v>6</v>
      </c>
      <c r="T25">
        <v>10</v>
      </c>
      <c r="U25">
        <v>2</v>
      </c>
      <c r="V25">
        <v>17</v>
      </c>
      <c r="W25">
        <v>0</v>
      </c>
      <c r="X25">
        <v>1</v>
      </c>
      <c r="Y25">
        <v>6</v>
      </c>
      <c r="Z25">
        <v>11</v>
      </c>
      <c r="AA25">
        <v>17</v>
      </c>
      <c r="AB25">
        <v>11</v>
      </c>
      <c r="AC25">
        <v>6</v>
      </c>
      <c r="AD25">
        <v>11</v>
      </c>
      <c r="AE25">
        <v>0</v>
      </c>
      <c r="AF25">
        <v>16</v>
      </c>
      <c r="AG25">
        <v>1</v>
      </c>
      <c r="AH25">
        <v>0</v>
      </c>
      <c r="AI25">
        <v>11</v>
      </c>
      <c r="AJ25">
        <v>3</v>
      </c>
      <c r="AK25">
        <v>5</v>
      </c>
      <c r="AL25">
        <v>4</v>
      </c>
      <c r="AM25">
        <v>12</v>
      </c>
      <c r="AN25">
        <v>0</v>
      </c>
      <c r="AO25">
        <v>2</v>
      </c>
      <c r="AP25">
        <v>1</v>
      </c>
      <c r="AQ25">
        <v>1</v>
      </c>
      <c r="AR25">
        <v>0</v>
      </c>
      <c r="AS25">
        <v>1</v>
      </c>
      <c r="AT25">
        <v>2</v>
      </c>
      <c r="AU25">
        <v>1</v>
      </c>
      <c r="AV25">
        <v>2</v>
      </c>
      <c r="AW25">
        <v>0</v>
      </c>
      <c r="AX25">
        <v>0</v>
      </c>
      <c r="AY25">
        <v>2</v>
      </c>
      <c r="AZ25">
        <v>3</v>
      </c>
      <c r="BA25">
        <v>0</v>
      </c>
      <c r="BB25">
        <v>2</v>
      </c>
      <c r="BC25">
        <v>2</v>
      </c>
      <c r="BD25">
        <v>0</v>
      </c>
      <c r="BE25">
        <v>5</v>
      </c>
      <c r="BF25">
        <v>13</v>
      </c>
      <c r="BG25">
        <v>17</v>
      </c>
      <c r="BH25">
        <v>0</v>
      </c>
      <c r="BI25">
        <v>1</v>
      </c>
      <c r="BJ25">
        <v>0</v>
      </c>
      <c r="BK25">
        <v>0</v>
      </c>
      <c r="BL25">
        <v>17</v>
      </c>
      <c r="BM25">
        <v>4</v>
      </c>
      <c r="BN25">
        <v>9</v>
      </c>
      <c r="BO25">
        <v>5</v>
      </c>
      <c r="BP25">
        <v>0</v>
      </c>
      <c r="BQ25">
        <v>4</v>
      </c>
      <c r="BR25">
        <v>1</v>
      </c>
      <c r="BS25">
        <v>4</v>
      </c>
      <c r="BT25">
        <v>5</v>
      </c>
      <c r="BU25">
        <v>0</v>
      </c>
      <c r="BV25">
        <v>0</v>
      </c>
      <c r="BW25">
        <v>4</v>
      </c>
      <c r="BX25">
        <v>10</v>
      </c>
      <c r="BY25">
        <v>11</v>
      </c>
      <c r="BZ25">
        <v>11</v>
      </c>
    </row>
    <row r="26" spans="1:78" x14ac:dyDescent="0.25">
      <c r="B26" s="7">
        <v>0.02</v>
      </c>
      <c r="C26" s="7">
        <v>0.02</v>
      </c>
      <c r="D26" t="s">
        <v>108</v>
      </c>
      <c r="E26" t="s">
        <v>108</v>
      </c>
      <c r="F26" s="7">
        <v>0.04</v>
      </c>
      <c r="G26" s="7">
        <v>0.02</v>
      </c>
      <c r="H26">
        <v>0</v>
      </c>
      <c r="I26" s="7">
        <v>0.02</v>
      </c>
      <c r="J26" s="7">
        <v>0.01</v>
      </c>
      <c r="K26" s="7">
        <v>0.02</v>
      </c>
      <c r="L26" s="7">
        <v>0.01</v>
      </c>
      <c r="M26" s="7">
        <v>0.01</v>
      </c>
      <c r="N26" s="7">
        <v>0.02</v>
      </c>
      <c r="O26" s="7">
        <v>0.01</v>
      </c>
      <c r="P26" s="7">
        <v>0.03</v>
      </c>
      <c r="Q26" s="7">
        <v>0.01</v>
      </c>
      <c r="R26" s="7">
        <v>0.02</v>
      </c>
      <c r="S26" s="7">
        <v>0.01</v>
      </c>
      <c r="T26" s="7">
        <v>0.06</v>
      </c>
      <c r="U26" s="7">
        <v>0.01</v>
      </c>
      <c r="V26" s="7">
        <v>0.02</v>
      </c>
      <c r="W26" t="s">
        <v>108</v>
      </c>
      <c r="X26">
        <v>0</v>
      </c>
      <c r="Y26" s="7">
        <v>0.02</v>
      </c>
      <c r="Z26" s="7">
        <v>0.01</v>
      </c>
      <c r="AA26" s="7">
        <v>0.02</v>
      </c>
      <c r="AB26" s="7">
        <v>0.01</v>
      </c>
      <c r="AC26" s="7">
        <v>0.03</v>
      </c>
      <c r="AD26" s="7">
        <v>0.01</v>
      </c>
      <c r="AE26" t="s">
        <v>108</v>
      </c>
      <c r="AF26" s="7">
        <v>0.02</v>
      </c>
      <c r="AG26" s="7">
        <v>0.01</v>
      </c>
      <c r="AH26" t="s">
        <v>108</v>
      </c>
      <c r="AI26" s="7">
        <v>0.01</v>
      </c>
      <c r="AJ26" s="7">
        <v>0.04</v>
      </c>
      <c r="AK26" s="7">
        <v>0.03</v>
      </c>
      <c r="AL26" s="7">
        <v>0.01</v>
      </c>
      <c r="AM26" s="7">
        <v>0.02</v>
      </c>
      <c r="AN26" t="s">
        <v>108</v>
      </c>
      <c r="AO26" s="7">
        <v>0.02</v>
      </c>
      <c r="AP26" s="7">
        <v>0.01</v>
      </c>
      <c r="AQ26" s="7">
        <v>0.01</v>
      </c>
      <c r="AR26" t="s">
        <v>108</v>
      </c>
      <c r="AS26" s="7">
        <v>0.02</v>
      </c>
      <c r="AT26" s="7">
        <v>0.01</v>
      </c>
      <c r="AU26" s="7">
        <v>0.03</v>
      </c>
      <c r="AV26" s="7">
        <v>0.04</v>
      </c>
      <c r="AW26" t="s">
        <v>108</v>
      </c>
      <c r="AX26" t="s">
        <v>108</v>
      </c>
      <c r="AY26" s="7">
        <v>0.02</v>
      </c>
      <c r="AZ26" s="7">
        <v>0.03</v>
      </c>
      <c r="BA26" t="s">
        <v>108</v>
      </c>
      <c r="BB26" s="7">
        <v>0.03</v>
      </c>
      <c r="BC26" s="7">
        <v>0.02</v>
      </c>
      <c r="BD26" t="s">
        <v>108</v>
      </c>
      <c r="BE26" s="7">
        <v>0.02</v>
      </c>
      <c r="BF26" s="7">
        <v>0.02</v>
      </c>
      <c r="BG26" s="7">
        <v>0.02</v>
      </c>
      <c r="BH26" t="s">
        <v>108</v>
      </c>
      <c r="BI26">
        <v>0</v>
      </c>
      <c r="BJ26" t="s">
        <v>108</v>
      </c>
      <c r="BK26" t="s">
        <v>108</v>
      </c>
      <c r="BL26" s="7">
        <v>0.2</v>
      </c>
      <c r="BM26" s="7">
        <v>0.02</v>
      </c>
      <c r="BN26" s="7">
        <v>0.02</v>
      </c>
      <c r="BO26" s="7">
        <v>0.01</v>
      </c>
      <c r="BP26" t="s">
        <v>108</v>
      </c>
      <c r="BQ26" s="7">
        <v>0.02</v>
      </c>
      <c r="BR26">
        <v>0</v>
      </c>
      <c r="BS26" s="7">
        <v>0.01</v>
      </c>
      <c r="BT26" s="7">
        <v>0.04</v>
      </c>
      <c r="BU26" t="s">
        <v>108</v>
      </c>
      <c r="BV26" t="s">
        <v>108</v>
      </c>
      <c r="BW26" s="7">
        <v>0.03</v>
      </c>
      <c r="BX26" s="7">
        <v>0.01</v>
      </c>
      <c r="BY26" s="7">
        <v>0.02</v>
      </c>
      <c r="BZ26" s="7">
        <v>0.02</v>
      </c>
    </row>
    <row r="27" spans="1:78" x14ac:dyDescent="0.25">
      <c r="A27" t="s">
        <v>296</v>
      </c>
      <c r="B27">
        <v>13</v>
      </c>
      <c r="C27">
        <v>13</v>
      </c>
      <c r="D27">
        <v>0</v>
      </c>
      <c r="E27">
        <v>0</v>
      </c>
      <c r="F27">
        <v>1</v>
      </c>
      <c r="G27">
        <v>9</v>
      </c>
      <c r="H27">
        <v>3</v>
      </c>
      <c r="I27">
        <v>2</v>
      </c>
      <c r="J27">
        <v>7</v>
      </c>
      <c r="K27">
        <v>3</v>
      </c>
      <c r="L27">
        <v>1</v>
      </c>
      <c r="M27">
        <v>4</v>
      </c>
      <c r="N27">
        <v>9</v>
      </c>
      <c r="O27">
        <v>0</v>
      </c>
      <c r="P27">
        <v>0</v>
      </c>
      <c r="Q27">
        <v>2</v>
      </c>
      <c r="R27">
        <v>11</v>
      </c>
      <c r="S27">
        <v>12</v>
      </c>
      <c r="T27">
        <v>1</v>
      </c>
      <c r="U27">
        <v>0</v>
      </c>
      <c r="V27">
        <v>11</v>
      </c>
      <c r="W27">
        <v>0</v>
      </c>
      <c r="X27">
        <v>2</v>
      </c>
      <c r="Y27">
        <v>5</v>
      </c>
      <c r="Z27">
        <v>8</v>
      </c>
      <c r="AA27">
        <v>13</v>
      </c>
      <c r="AB27">
        <v>8</v>
      </c>
      <c r="AC27">
        <v>4</v>
      </c>
      <c r="AD27">
        <v>7</v>
      </c>
      <c r="AE27">
        <v>2</v>
      </c>
      <c r="AF27">
        <v>9</v>
      </c>
      <c r="AG27">
        <v>4</v>
      </c>
      <c r="AH27">
        <v>0</v>
      </c>
      <c r="AI27">
        <v>13</v>
      </c>
      <c r="AJ27">
        <v>0</v>
      </c>
      <c r="AK27">
        <v>0</v>
      </c>
      <c r="AL27">
        <v>6</v>
      </c>
      <c r="AM27">
        <v>6</v>
      </c>
      <c r="AN27">
        <v>0</v>
      </c>
      <c r="AO27">
        <v>1</v>
      </c>
      <c r="AP27">
        <v>3</v>
      </c>
      <c r="AQ27">
        <v>5</v>
      </c>
      <c r="AR27">
        <v>1</v>
      </c>
      <c r="AS27">
        <v>0</v>
      </c>
      <c r="AT27">
        <v>1</v>
      </c>
      <c r="AU27">
        <v>0</v>
      </c>
      <c r="AV27">
        <v>0</v>
      </c>
      <c r="AW27">
        <v>0</v>
      </c>
      <c r="AX27">
        <v>0</v>
      </c>
      <c r="AY27">
        <v>2</v>
      </c>
      <c r="AZ27">
        <v>1</v>
      </c>
      <c r="BA27">
        <v>0</v>
      </c>
      <c r="BB27">
        <v>0</v>
      </c>
      <c r="BC27">
        <v>0</v>
      </c>
      <c r="BD27">
        <v>0</v>
      </c>
      <c r="BE27">
        <v>7</v>
      </c>
      <c r="BF27">
        <v>6</v>
      </c>
      <c r="BG27">
        <v>13</v>
      </c>
      <c r="BH27">
        <v>0</v>
      </c>
      <c r="BI27">
        <v>0</v>
      </c>
      <c r="BJ27">
        <v>0</v>
      </c>
      <c r="BK27">
        <v>0</v>
      </c>
      <c r="BL27">
        <v>13</v>
      </c>
      <c r="BM27">
        <v>7</v>
      </c>
      <c r="BN27">
        <v>3</v>
      </c>
      <c r="BO27">
        <v>2</v>
      </c>
      <c r="BP27">
        <v>1</v>
      </c>
      <c r="BQ27">
        <v>5</v>
      </c>
      <c r="BR27">
        <v>7</v>
      </c>
      <c r="BS27">
        <v>9</v>
      </c>
      <c r="BT27">
        <v>1</v>
      </c>
      <c r="BU27">
        <v>5</v>
      </c>
      <c r="BV27">
        <v>1</v>
      </c>
      <c r="BW27">
        <v>4</v>
      </c>
      <c r="BX27">
        <v>8</v>
      </c>
      <c r="BY27">
        <v>7</v>
      </c>
      <c r="BZ27">
        <v>6</v>
      </c>
    </row>
    <row r="28" spans="1:78" x14ac:dyDescent="0.25">
      <c r="B28" s="7">
        <v>0.01</v>
      </c>
      <c r="C28" s="7">
        <v>0.01</v>
      </c>
      <c r="D28" t="s">
        <v>108</v>
      </c>
      <c r="E28" t="s">
        <v>108</v>
      </c>
      <c r="F28" s="7">
        <v>0.01</v>
      </c>
      <c r="G28" s="7">
        <v>0.02</v>
      </c>
      <c r="H28" s="7">
        <v>0.01</v>
      </c>
      <c r="I28" s="7">
        <v>0.01</v>
      </c>
      <c r="J28" s="7">
        <v>0.02</v>
      </c>
      <c r="K28" s="7">
        <v>0.01</v>
      </c>
      <c r="L28">
        <v>0</v>
      </c>
      <c r="M28" s="7">
        <v>0.01</v>
      </c>
      <c r="N28" s="7">
        <v>0.01</v>
      </c>
      <c r="O28" t="s">
        <v>108</v>
      </c>
      <c r="P28" t="s">
        <v>108</v>
      </c>
      <c r="Q28" s="7">
        <v>0.01</v>
      </c>
      <c r="R28" s="7">
        <v>0.01</v>
      </c>
      <c r="S28" s="7">
        <v>0.02</v>
      </c>
      <c r="T28">
        <v>0</v>
      </c>
      <c r="U28" t="s">
        <v>108</v>
      </c>
      <c r="V28" s="7">
        <v>0.01</v>
      </c>
      <c r="W28" t="s">
        <v>108</v>
      </c>
      <c r="X28" s="7">
        <v>0.01</v>
      </c>
      <c r="Y28" s="7">
        <v>0.02</v>
      </c>
      <c r="Z28" s="7">
        <v>0.01</v>
      </c>
      <c r="AA28" s="7">
        <v>0.01</v>
      </c>
      <c r="AB28" s="7">
        <v>0.01</v>
      </c>
      <c r="AC28" s="7">
        <v>0.02</v>
      </c>
      <c r="AD28" s="7">
        <v>0.01</v>
      </c>
      <c r="AE28" s="7">
        <v>0.02</v>
      </c>
      <c r="AF28" s="7">
        <v>0.01</v>
      </c>
      <c r="AG28" s="7">
        <v>0.02</v>
      </c>
      <c r="AH28" t="s">
        <v>108</v>
      </c>
      <c r="AI28" s="7">
        <v>0.02</v>
      </c>
      <c r="AJ28" t="s">
        <v>108</v>
      </c>
      <c r="AK28" t="s">
        <v>108</v>
      </c>
      <c r="AL28" s="7">
        <v>0.01</v>
      </c>
      <c r="AM28" s="7">
        <v>0.01</v>
      </c>
      <c r="AN28" t="s">
        <v>108</v>
      </c>
      <c r="AO28" s="7">
        <v>0.01</v>
      </c>
      <c r="AP28" s="7">
        <v>0.02</v>
      </c>
      <c r="AQ28" s="7">
        <v>0.05</v>
      </c>
      <c r="AR28" s="7">
        <v>0.03</v>
      </c>
      <c r="AS28" t="s">
        <v>108</v>
      </c>
      <c r="AT28" s="7">
        <v>0.01</v>
      </c>
      <c r="AU28" t="s">
        <v>108</v>
      </c>
      <c r="AV28" t="s">
        <v>108</v>
      </c>
      <c r="AW28" t="s">
        <v>108</v>
      </c>
      <c r="AX28" t="s">
        <v>108</v>
      </c>
      <c r="AY28" s="7">
        <v>0.02</v>
      </c>
      <c r="AZ28" s="7">
        <v>0.01</v>
      </c>
      <c r="BA28" t="s">
        <v>108</v>
      </c>
      <c r="BB28" t="s">
        <v>108</v>
      </c>
      <c r="BC28" t="s">
        <v>108</v>
      </c>
      <c r="BD28" t="s">
        <v>108</v>
      </c>
      <c r="BE28" s="7">
        <v>0.03</v>
      </c>
      <c r="BF28" s="7">
        <v>0.01</v>
      </c>
      <c r="BG28" s="7">
        <v>0.01</v>
      </c>
      <c r="BH28" t="s">
        <v>108</v>
      </c>
      <c r="BI28" t="s">
        <v>108</v>
      </c>
      <c r="BJ28" t="s">
        <v>108</v>
      </c>
      <c r="BK28" t="s">
        <v>108</v>
      </c>
      <c r="BL28" s="7">
        <v>0.15</v>
      </c>
      <c r="BM28" s="7">
        <v>0.04</v>
      </c>
      <c r="BN28" s="7">
        <v>0.01</v>
      </c>
      <c r="BO28" s="7">
        <v>0.01</v>
      </c>
      <c r="BP28" s="7">
        <v>0.01</v>
      </c>
      <c r="BQ28" s="7">
        <v>0.02</v>
      </c>
      <c r="BR28" s="7">
        <v>0.02</v>
      </c>
      <c r="BS28" s="7">
        <v>0.03</v>
      </c>
      <c r="BT28" s="7">
        <v>0.01</v>
      </c>
      <c r="BU28" s="7">
        <v>0.04</v>
      </c>
      <c r="BV28" s="7">
        <v>0.01</v>
      </c>
      <c r="BW28" s="7">
        <v>0.03</v>
      </c>
      <c r="BX28" s="7">
        <v>0.01</v>
      </c>
      <c r="BY28" s="7">
        <v>0.01</v>
      </c>
      <c r="BZ28" s="7">
        <v>0.01</v>
      </c>
    </row>
    <row r="29" spans="1:78" x14ac:dyDescent="0.25">
      <c r="A29" t="s">
        <v>308</v>
      </c>
      <c r="B29">
        <v>6</v>
      </c>
      <c r="C29">
        <v>4</v>
      </c>
      <c r="D29">
        <v>2</v>
      </c>
      <c r="E29">
        <v>1</v>
      </c>
      <c r="F29">
        <v>0</v>
      </c>
      <c r="G29">
        <v>2</v>
      </c>
      <c r="H29">
        <v>5</v>
      </c>
      <c r="I29">
        <v>3</v>
      </c>
      <c r="J29">
        <v>0</v>
      </c>
      <c r="K29">
        <v>2</v>
      </c>
      <c r="L29">
        <v>2</v>
      </c>
      <c r="M29">
        <v>3</v>
      </c>
      <c r="N29">
        <v>3</v>
      </c>
      <c r="O29">
        <v>0</v>
      </c>
      <c r="P29">
        <v>0</v>
      </c>
      <c r="Q29">
        <v>3</v>
      </c>
      <c r="R29">
        <v>4</v>
      </c>
      <c r="S29">
        <v>6</v>
      </c>
      <c r="T29">
        <v>0</v>
      </c>
      <c r="U29">
        <v>1</v>
      </c>
      <c r="V29">
        <v>4</v>
      </c>
      <c r="W29">
        <v>1</v>
      </c>
      <c r="X29">
        <v>2</v>
      </c>
      <c r="Y29">
        <v>1</v>
      </c>
      <c r="Z29">
        <v>6</v>
      </c>
      <c r="AA29">
        <v>6</v>
      </c>
      <c r="AB29">
        <v>6</v>
      </c>
      <c r="AC29">
        <v>1</v>
      </c>
      <c r="AD29">
        <v>3</v>
      </c>
      <c r="AE29">
        <v>2</v>
      </c>
      <c r="AF29">
        <v>3</v>
      </c>
      <c r="AG29">
        <v>1</v>
      </c>
      <c r="AH29">
        <v>0</v>
      </c>
      <c r="AI29">
        <v>4</v>
      </c>
      <c r="AJ29">
        <v>0</v>
      </c>
      <c r="AK29">
        <v>0</v>
      </c>
      <c r="AL29">
        <v>2</v>
      </c>
      <c r="AM29">
        <v>1</v>
      </c>
      <c r="AN29">
        <v>1</v>
      </c>
      <c r="AO29">
        <v>2</v>
      </c>
      <c r="AP29">
        <v>1</v>
      </c>
      <c r="AQ29">
        <v>1</v>
      </c>
      <c r="AR29">
        <v>1</v>
      </c>
      <c r="AS29">
        <v>1</v>
      </c>
      <c r="AT29">
        <v>0</v>
      </c>
      <c r="AU29">
        <v>0</v>
      </c>
      <c r="AV29">
        <v>0</v>
      </c>
      <c r="AW29">
        <v>2</v>
      </c>
      <c r="AX29">
        <v>0</v>
      </c>
      <c r="AY29">
        <v>0</v>
      </c>
      <c r="AZ29">
        <v>1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6</v>
      </c>
      <c r="BG29">
        <v>6</v>
      </c>
      <c r="BH29">
        <v>0</v>
      </c>
      <c r="BI29">
        <v>0</v>
      </c>
      <c r="BJ29">
        <v>0</v>
      </c>
      <c r="BK29">
        <v>0</v>
      </c>
      <c r="BL29">
        <v>6</v>
      </c>
      <c r="BM29">
        <v>1</v>
      </c>
      <c r="BN29">
        <v>1</v>
      </c>
      <c r="BO29">
        <v>4</v>
      </c>
      <c r="BP29">
        <v>1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4</v>
      </c>
      <c r="BY29">
        <v>3</v>
      </c>
      <c r="BZ29">
        <v>3</v>
      </c>
    </row>
    <row r="30" spans="1:78" x14ac:dyDescent="0.25">
      <c r="B30" s="7">
        <v>0.01</v>
      </c>
      <c r="C30">
        <v>0</v>
      </c>
      <c r="D30" s="7">
        <v>0.02</v>
      </c>
      <c r="E30" s="7">
        <v>0.01</v>
      </c>
      <c r="F30" t="s">
        <v>108</v>
      </c>
      <c r="G30">
        <v>0</v>
      </c>
      <c r="H30" s="7">
        <v>0.01</v>
      </c>
      <c r="I30" s="7">
        <v>0.01</v>
      </c>
      <c r="J30" t="s">
        <v>108</v>
      </c>
      <c r="K30" s="7">
        <v>0.01</v>
      </c>
      <c r="L30" s="7">
        <v>0.01</v>
      </c>
      <c r="M30" s="7">
        <v>0.01</v>
      </c>
      <c r="N30" s="7">
        <v>0.01</v>
      </c>
      <c r="O30" t="s">
        <v>108</v>
      </c>
      <c r="P30" t="s">
        <v>108</v>
      </c>
      <c r="Q30" s="7">
        <v>0.01</v>
      </c>
      <c r="R30">
        <v>0</v>
      </c>
      <c r="S30" s="7">
        <v>0.01</v>
      </c>
      <c r="T30" t="s">
        <v>108</v>
      </c>
      <c r="U30">
        <v>0</v>
      </c>
      <c r="V30">
        <v>0</v>
      </c>
      <c r="W30" s="7">
        <v>0.01</v>
      </c>
      <c r="X30" s="7">
        <v>0.01</v>
      </c>
      <c r="Y30">
        <v>0</v>
      </c>
      <c r="Z30" s="7">
        <v>0.01</v>
      </c>
      <c r="AA30" s="7">
        <v>0.01</v>
      </c>
      <c r="AB30" s="7">
        <v>0.01</v>
      </c>
      <c r="AC30" s="7">
        <v>0.01</v>
      </c>
      <c r="AD30">
        <v>0</v>
      </c>
      <c r="AE30" s="7">
        <v>0.02</v>
      </c>
      <c r="AF30">
        <v>0</v>
      </c>
      <c r="AG30" s="7">
        <v>0.01</v>
      </c>
      <c r="AH30" t="s">
        <v>108</v>
      </c>
      <c r="AI30" s="7">
        <v>0.01</v>
      </c>
      <c r="AJ30" t="s">
        <v>108</v>
      </c>
      <c r="AK30" t="s">
        <v>108</v>
      </c>
      <c r="AL30">
        <v>0</v>
      </c>
      <c r="AM30">
        <v>0</v>
      </c>
      <c r="AN30" s="7">
        <v>0.06</v>
      </c>
      <c r="AO30" s="7">
        <v>0.02</v>
      </c>
      <c r="AP30" s="7">
        <v>0.01</v>
      </c>
      <c r="AQ30">
        <v>0</v>
      </c>
      <c r="AR30" s="7">
        <v>0.02</v>
      </c>
      <c r="AS30" s="7">
        <v>0.02</v>
      </c>
      <c r="AT30" t="s">
        <v>108</v>
      </c>
      <c r="AU30" s="7">
        <v>0.01</v>
      </c>
      <c r="AV30" t="s">
        <v>108</v>
      </c>
      <c r="AW30" s="7">
        <v>0.09</v>
      </c>
      <c r="AX30" t="s">
        <v>108</v>
      </c>
      <c r="AY30" t="s">
        <v>108</v>
      </c>
      <c r="AZ30" s="7">
        <v>0.01</v>
      </c>
      <c r="BA30" t="s">
        <v>108</v>
      </c>
      <c r="BB30" t="s">
        <v>108</v>
      </c>
      <c r="BC30" t="s">
        <v>108</v>
      </c>
      <c r="BD30" t="s">
        <v>108</v>
      </c>
      <c r="BE30" t="s">
        <v>108</v>
      </c>
      <c r="BF30" s="7">
        <v>0.01</v>
      </c>
      <c r="BG30" s="7">
        <v>0.01</v>
      </c>
      <c r="BH30" t="s">
        <v>108</v>
      </c>
      <c r="BI30" t="s">
        <v>108</v>
      </c>
      <c r="BJ30" t="s">
        <v>108</v>
      </c>
      <c r="BK30" t="s">
        <v>108</v>
      </c>
      <c r="BL30" s="7">
        <v>7.0000000000000007E-2</v>
      </c>
      <c r="BM30">
        <v>0</v>
      </c>
      <c r="BN30">
        <v>0</v>
      </c>
      <c r="BO30" s="7">
        <v>0.01</v>
      </c>
      <c r="BP30">
        <v>0</v>
      </c>
      <c r="BQ30" t="s">
        <v>108</v>
      </c>
      <c r="BR30" t="s">
        <v>108</v>
      </c>
      <c r="BS30" t="s">
        <v>108</v>
      </c>
      <c r="BT30" t="s">
        <v>108</v>
      </c>
      <c r="BU30" t="s">
        <v>108</v>
      </c>
      <c r="BV30" t="s">
        <v>108</v>
      </c>
      <c r="BW30" t="s">
        <v>108</v>
      </c>
      <c r="BX30" s="7">
        <v>0.01</v>
      </c>
      <c r="BY30">
        <v>0</v>
      </c>
      <c r="BZ30">
        <v>0</v>
      </c>
    </row>
    <row r="31" spans="1:78" x14ac:dyDescent="0.25">
      <c r="A31" t="s">
        <v>317</v>
      </c>
      <c r="B31">
        <v>5</v>
      </c>
      <c r="C31">
        <v>5</v>
      </c>
      <c r="D31">
        <v>0</v>
      </c>
      <c r="E31">
        <v>0</v>
      </c>
      <c r="F31">
        <v>0</v>
      </c>
      <c r="G31">
        <v>1</v>
      </c>
      <c r="H31">
        <v>4</v>
      </c>
      <c r="I31">
        <v>2</v>
      </c>
      <c r="J31">
        <v>2</v>
      </c>
      <c r="K31">
        <v>1</v>
      </c>
      <c r="L31">
        <v>1</v>
      </c>
      <c r="M31">
        <v>1</v>
      </c>
      <c r="N31">
        <v>4</v>
      </c>
      <c r="O31">
        <v>0</v>
      </c>
      <c r="P31">
        <v>0</v>
      </c>
      <c r="Q31">
        <v>1</v>
      </c>
      <c r="R31">
        <v>5</v>
      </c>
      <c r="S31">
        <v>4</v>
      </c>
      <c r="T31">
        <v>0</v>
      </c>
      <c r="U31">
        <v>1</v>
      </c>
      <c r="V31">
        <v>4</v>
      </c>
      <c r="W31">
        <v>0</v>
      </c>
      <c r="X31">
        <v>2</v>
      </c>
      <c r="Y31">
        <v>2</v>
      </c>
      <c r="Z31">
        <v>3</v>
      </c>
      <c r="AA31">
        <v>5</v>
      </c>
      <c r="AB31">
        <v>3</v>
      </c>
      <c r="AC31">
        <v>1</v>
      </c>
      <c r="AD31">
        <v>4</v>
      </c>
      <c r="AE31">
        <v>0</v>
      </c>
      <c r="AF31">
        <v>4</v>
      </c>
      <c r="AG31">
        <v>1</v>
      </c>
      <c r="AH31">
        <v>0</v>
      </c>
      <c r="AI31">
        <v>4</v>
      </c>
      <c r="AJ31">
        <v>0</v>
      </c>
      <c r="AK31">
        <v>1</v>
      </c>
      <c r="AL31">
        <v>2</v>
      </c>
      <c r="AM31">
        <v>2</v>
      </c>
      <c r="AN31">
        <v>0</v>
      </c>
      <c r="AO31">
        <v>2</v>
      </c>
      <c r="AP31">
        <v>2</v>
      </c>
      <c r="AQ31">
        <v>0</v>
      </c>
      <c r="AR31">
        <v>0</v>
      </c>
      <c r="AS31">
        <v>1</v>
      </c>
      <c r="AT31">
        <v>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</v>
      </c>
      <c r="BA31">
        <v>0</v>
      </c>
      <c r="BB31">
        <v>0</v>
      </c>
      <c r="BC31">
        <v>0</v>
      </c>
      <c r="BD31">
        <v>0</v>
      </c>
      <c r="BE31">
        <v>2</v>
      </c>
      <c r="BF31">
        <v>4</v>
      </c>
      <c r="BG31">
        <v>5</v>
      </c>
      <c r="BH31">
        <v>0</v>
      </c>
      <c r="BI31">
        <v>0</v>
      </c>
      <c r="BJ31">
        <v>0</v>
      </c>
      <c r="BK31">
        <v>0</v>
      </c>
      <c r="BL31">
        <v>5</v>
      </c>
      <c r="BM31">
        <v>3</v>
      </c>
      <c r="BN31">
        <v>1</v>
      </c>
      <c r="BO31">
        <v>2</v>
      </c>
      <c r="BP31">
        <v>0</v>
      </c>
      <c r="BQ31">
        <v>2</v>
      </c>
      <c r="BR31">
        <v>2</v>
      </c>
      <c r="BS31">
        <v>2</v>
      </c>
      <c r="BT31">
        <v>1</v>
      </c>
      <c r="BU31">
        <v>1</v>
      </c>
      <c r="BV31">
        <v>1</v>
      </c>
      <c r="BW31">
        <v>1</v>
      </c>
      <c r="BX31">
        <v>3</v>
      </c>
      <c r="BY31">
        <v>3</v>
      </c>
      <c r="BZ31">
        <v>3</v>
      </c>
    </row>
    <row r="32" spans="1:78" x14ac:dyDescent="0.25">
      <c r="B32" s="7">
        <v>0.01</v>
      </c>
      <c r="C32" s="7">
        <v>0.01</v>
      </c>
      <c r="D32" t="s">
        <v>108</v>
      </c>
      <c r="E32" t="s">
        <v>108</v>
      </c>
      <c r="F32" t="s">
        <v>108</v>
      </c>
      <c r="G32">
        <v>0</v>
      </c>
      <c r="H32" s="7">
        <v>0.01</v>
      </c>
      <c r="I32" s="7">
        <v>0.01</v>
      </c>
      <c r="J32" s="7">
        <v>0.01</v>
      </c>
      <c r="K32">
        <v>0</v>
      </c>
      <c r="L32">
        <v>0</v>
      </c>
      <c r="M32">
        <v>0</v>
      </c>
      <c r="N32" s="7">
        <v>0.01</v>
      </c>
      <c r="O32" t="s">
        <v>108</v>
      </c>
      <c r="P32" t="s">
        <v>108</v>
      </c>
      <c r="Q32">
        <v>0</v>
      </c>
      <c r="R32" s="7">
        <v>0.01</v>
      </c>
      <c r="S32" s="7">
        <v>0.01</v>
      </c>
      <c r="T32" t="s">
        <v>108</v>
      </c>
      <c r="U32" s="7">
        <v>0.01</v>
      </c>
      <c r="V32">
        <v>0</v>
      </c>
      <c r="W32" t="s">
        <v>108</v>
      </c>
      <c r="X32" s="7">
        <v>0.01</v>
      </c>
      <c r="Y32" s="7">
        <v>0.01</v>
      </c>
      <c r="Z32">
        <v>0</v>
      </c>
      <c r="AA32" s="7">
        <v>0.01</v>
      </c>
      <c r="AB32">
        <v>0</v>
      </c>
      <c r="AC32" s="7">
        <v>0.01</v>
      </c>
      <c r="AD32" s="7">
        <v>0.01</v>
      </c>
      <c r="AE32" t="s">
        <v>108</v>
      </c>
      <c r="AF32">
        <v>0</v>
      </c>
      <c r="AG32" s="7">
        <v>0.01</v>
      </c>
      <c r="AH32" t="s">
        <v>108</v>
      </c>
      <c r="AI32" s="7">
        <v>0.01</v>
      </c>
      <c r="AJ32" t="s">
        <v>108</v>
      </c>
      <c r="AK32" s="7">
        <v>0.01</v>
      </c>
      <c r="AL32">
        <v>0</v>
      </c>
      <c r="AM32">
        <v>0</v>
      </c>
      <c r="AN32" t="s">
        <v>108</v>
      </c>
      <c r="AO32" s="7">
        <v>0.02</v>
      </c>
      <c r="AP32" s="7">
        <v>0.01</v>
      </c>
      <c r="AQ32" t="s">
        <v>108</v>
      </c>
      <c r="AR32" t="s">
        <v>108</v>
      </c>
      <c r="AS32" s="7">
        <v>0.02</v>
      </c>
      <c r="AT32" s="7">
        <v>0.02</v>
      </c>
      <c r="AU32" t="s">
        <v>108</v>
      </c>
      <c r="AV32" t="s">
        <v>108</v>
      </c>
      <c r="AW32" t="s">
        <v>108</v>
      </c>
      <c r="AX32" t="s">
        <v>108</v>
      </c>
      <c r="AY32" t="s">
        <v>108</v>
      </c>
      <c r="AZ32" s="7">
        <v>0.01</v>
      </c>
      <c r="BA32" t="s">
        <v>108</v>
      </c>
      <c r="BB32" t="s">
        <v>108</v>
      </c>
      <c r="BC32" t="s">
        <v>108</v>
      </c>
      <c r="BD32" t="s">
        <v>108</v>
      </c>
      <c r="BE32" s="7">
        <v>0.01</v>
      </c>
      <c r="BF32">
        <v>0</v>
      </c>
      <c r="BG32" s="7">
        <v>0.01</v>
      </c>
      <c r="BH32" t="s">
        <v>108</v>
      </c>
      <c r="BI32" t="s">
        <v>108</v>
      </c>
      <c r="BJ32" t="s">
        <v>108</v>
      </c>
      <c r="BK32" t="s">
        <v>108</v>
      </c>
      <c r="BL32" s="7">
        <v>0.06</v>
      </c>
      <c r="BM32" s="7">
        <v>0.02</v>
      </c>
      <c r="BN32">
        <v>0</v>
      </c>
      <c r="BO32">
        <v>0</v>
      </c>
      <c r="BP32" t="s">
        <v>108</v>
      </c>
      <c r="BQ32" s="7">
        <v>0.01</v>
      </c>
      <c r="BR32" s="7">
        <v>0.01</v>
      </c>
      <c r="BS32" s="7">
        <v>0.01</v>
      </c>
      <c r="BT32" s="7">
        <v>0.01</v>
      </c>
      <c r="BU32" s="7">
        <v>0.01</v>
      </c>
      <c r="BV32" s="7">
        <v>0.01</v>
      </c>
      <c r="BW32" s="7">
        <v>0.01</v>
      </c>
      <c r="BX32">
        <v>0</v>
      </c>
      <c r="BY32">
        <v>0</v>
      </c>
      <c r="BZ32">
        <v>0</v>
      </c>
    </row>
    <row r="33" spans="1:78" x14ac:dyDescent="0.25">
      <c r="A33" t="s">
        <v>318</v>
      </c>
      <c r="B33">
        <v>4</v>
      </c>
      <c r="C33">
        <v>3</v>
      </c>
      <c r="D33">
        <v>1</v>
      </c>
      <c r="E33">
        <v>0</v>
      </c>
      <c r="F33">
        <v>1</v>
      </c>
      <c r="G33">
        <v>3</v>
      </c>
      <c r="H33">
        <v>0</v>
      </c>
      <c r="I33">
        <v>3</v>
      </c>
      <c r="J33">
        <v>1</v>
      </c>
      <c r="K33">
        <v>0</v>
      </c>
      <c r="L33">
        <v>0</v>
      </c>
      <c r="M33">
        <v>0</v>
      </c>
      <c r="N33">
        <v>4</v>
      </c>
      <c r="O33">
        <v>0</v>
      </c>
      <c r="P33">
        <v>0</v>
      </c>
      <c r="Q33">
        <v>0</v>
      </c>
      <c r="R33">
        <v>4</v>
      </c>
      <c r="S33">
        <v>4</v>
      </c>
      <c r="T33">
        <v>0</v>
      </c>
      <c r="U33">
        <v>0</v>
      </c>
      <c r="V33">
        <v>4</v>
      </c>
      <c r="W33">
        <v>0</v>
      </c>
      <c r="X33">
        <v>0</v>
      </c>
      <c r="Y33">
        <v>1</v>
      </c>
      <c r="Z33">
        <v>3</v>
      </c>
      <c r="AA33">
        <v>4</v>
      </c>
      <c r="AB33">
        <v>3</v>
      </c>
      <c r="AC33">
        <v>0</v>
      </c>
      <c r="AD33">
        <v>4</v>
      </c>
      <c r="AE33">
        <v>0</v>
      </c>
      <c r="AF33">
        <v>1</v>
      </c>
      <c r="AG33">
        <v>3</v>
      </c>
      <c r="AH33">
        <v>0</v>
      </c>
      <c r="AI33">
        <v>4</v>
      </c>
      <c r="AJ33">
        <v>0</v>
      </c>
      <c r="AK33">
        <v>0</v>
      </c>
      <c r="AL33">
        <v>1</v>
      </c>
      <c r="AM33">
        <v>2</v>
      </c>
      <c r="AN33">
        <v>0</v>
      </c>
      <c r="AO33">
        <v>1</v>
      </c>
      <c r="AP33">
        <v>1</v>
      </c>
      <c r="AQ33">
        <v>0</v>
      </c>
      <c r="AR33">
        <v>0</v>
      </c>
      <c r="AS33">
        <v>2</v>
      </c>
      <c r="AT33">
        <v>0</v>
      </c>
      <c r="AU33">
        <v>0</v>
      </c>
      <c r="AV33">
        <v>0</v>
      </c>
      <c r="AW33">
        <v>1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4</v>
      </c>
      <c r="BG33">
        <v>4</v>
      </c>
      <c r="BH33">
        <v>0</v>
      </c>
      <c r="BI33">
        <v>0</v>
      </c>
      <c r="BJ33">
        <v>0</v>
      </c>
      <c r="BK33">
        <v>0</v>
      </c>
      <c r="BL33">
        <v>4</v>
      </c>
      <c r="BM33">
        <v>0</v>
      </c>
      <c r="BN33">
        <v>2</v>
      </c>
      <c r="BO33">
        <v>2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3</v>
      </c>
      <c r="BY33">
        <v>3</v>
      </c>
      <c r="BZ33">
        <v>3</v>
      </c>
    </row>
    <row r="34" spans="1:78" x14ac:dyDescent="0.25">
      <c r="B34">
        <v>0</v>
      </c>
      <c r="C34">
        <v>0</v>
      </c>
      <c r="D34" s="7">
        <v>0.01</v>
      </c>
      <c r="E34" t="s">
        <v>106</v>
      </c>
      <c r="F34" s="7">
        <v>0.01</v>
      </c>
      <c r="G34" s="7">
        <v>0.01</v>
      </c>
      <c r="H34" t="s">
        <v>106</v>
      </c>
      <c r="I34" s="7">
        <v>0.01</v>
      </c>
      <c r="J34">
        <v>0</v>
      </c>
      <c r="K34" t="s">
        <v>106</v>
      </c>
      <c r="L34" t="s">
        <v>106</v>
      </c>
      <c r="M34" t="s">
        <v>106</v>
      </c>
      <c r="N34" s="7">
        <v>0.01</v>
      </c>
      <c r="O34" t="s">
        <v>106</v>
      </c>
      <c r="P34" t="s">
        <v>106</v>
      </c>
      <c r="Q34" t="s">
        <v>106</v>
      </c>
      <c r="R34">
        <v>0</v>
      </c>
      <c r="S34" s="7">
        <v>0.01</v>
      </c>
      <c r="T34" t="s">
        <v>106</v>
      </c>
      <c r="U34" t="s">
        <v>106</v>
      </c>
      <c r="V34" s="7">
        <v>0.01</v>
      </c>
      <c r="W34" t="s">
        <v>106</v>
      </c>
      <c r="X34" t="s">
        <v>106</v>
      </c>
      <c r="Y34">
        <v>0</v>
      </c>
      <c r="Z34">
        <v>0</v>
      </c>
      <c r="AA34">
        <v>0</v>
      </c>
      <c r="AB34">
        <v>0</v>
      </c>
      <c r="AC34" t="s">
        <v>106</v>
      </c>
      <c r="AD34" s="7">
        <v>0.01</v>
      </c>
      <c r="AE34" t="s">
        <v>106</v>
      </c>
      <c r="AF34">
        <v>0</v>
      </c>
      <c r="AG34" s="7">
        <v>0.02</v>
      </c>
      <c r="AH34" t="s">
        <v>106</v>
      </c>
      <c r="AI34">
        <v>0</v>
      </c>
      <c r="AJ34" t="s">
        <v>106</v>
      </c>
      <c r="AK34" t="s">
        <v>106</v>
      </c>
      <c r="AL34">
        <v>0</v>
      </c>
      <c r="AM34">
        <v>0</v>
      </c>
      <c r="AN34" t="s">
        <v>106</v>
      </c>
      <c r="AO34" s="7">
        <v>0.01</v>
      </c>
      <c r="AP34" s="7">
        <v>0.01</v>
      </c>
      <c r="AQ34" t="s">
        <v>106</v>
      </c>
      <c r="AR34" t="s">
        <v>106</v>
      </c>
      <c r="AS34" s="7">
        <v>0.03</v>
      </c>
      <c r="AT34" t="s">
        <v>106</v>
      </c>
      <c r="AU34" t="s">
        <v>106</v>
      </c>
      <c r="AV34" t="s">
        <v>106</v>
      </c>
      <c r="AW34" s="7">
        <v>0.06</v>
      </c>
      <c r="AX34" t="s">
        <v>106</v>
      </c>
      <c r="AY34" t="s">
        <v>106</v>
      </c>
      <c r="AZ34" t="s">
        <v>106</v>
      </c>
      <c r="BA34" t="s">
        <v>106</v>
      </c>
      <c r="BB34" t="s">
        <v>106</v>
      </c>
      <c r="BC34" t="s">
        <v>106</v>
      </c>
      <c r="BD34" t="s">
        <v>106</v>
      </c>
      <c r="BE34" t="s">
        <v>106</v>
      </c>
      <c r="BF34">
        <v>0</v>
      </c>
      <c r="BG34">
        <v>0</v>
      </c>
      <c r="BH34" t="s">
        <v>106</v>
      </c>
      <c r="BI34" t="s">
        <v>106</v>
      </c>
      <c r="BJ34" t="s">
        <v>106</v>
      </c>
      <c r="BK34" t="s">
        <v>106</v>
      </c>
      <c r="BL34" s="7">
        <v>0.05</v>
      </c>
      <c r="BM34" t="s">
        <v>106</v>
      </c>
      <c r="BN34">
        <v>0</v>
      </c>
      <c r="BO34" s="7">
        <v>0.01</v>
      </c>
      <c r="BP34" t="s">
        <v>106</v>
      </c>
      <c r="BQ34" t="s">
        <v>106</v>
      </c>
      <c r="BR34" t="s">
        <v>106</v>
      </c>
      <c r="BS34" t="s">
        <v>106</v>
      </c>
      <c r="BT34" t="s">
        <v>106</v>
      </c>
      <c r="BU34" t="s">
        <v>106</v>
      </c>
      <c r="BV34" t="s">
        <v>106</v>
      </c>
      <c r="BW34" t="s">
        <v>106</v>
      </c>
      <c r="BX34">
        <v>0</v>
      </c>
      <c r="BY34">
        <v>0</v>
      </c>
      <c r="BZ34">
        <v>0</v>
      </c>
    </row>
    <row r="35" spans="1:78" x14ac:dyDescent="0.25">
      <c r="A35" t="s">
        <v>319</v>
      </c>
      <c r="B35">
        <v>3</v>
      </c>
      <c r="C35">
        <v>2</v>
      </c>
      <c r="D35">
        <v>0</v>
      </c>
      <c r="E35">
        <v>1</v>
      </c>
      <c r="F35">
        <v>0</v>
      </c>
      <c r="G35">
        <v>2</v>
      </c>
      <c r="H35">
        <v>1</v>
      </c>
      <c r="I35">
        <v>2</v>
      </c>
      <c r="J35">
        <v>1</v>
      </c>
      <c r="K35">
        <v>0</v>
      </c>
      <c r="L35">
        <v>0</v>
      </c>
      <c r="M35">
        <v>0</v>
      </c>
      <c r="N35">
        <v>3</v>
      </c>
      <c r="O35">
        <v>0</v>
      </c>
      <c r="P35">
        <v>0</v>
      </c>
      <c r="Q35">
        <v>0</v>
      </c>
      <c r="R35">
        <v>3</v>
      </c>
      <c r="S35">
        <v>2</v>
      </c>
      <c r="T35">
        <v>2</v>
      </c>
      <c r="U35">
        <v>0</v>
      </c>
      <c r="V35">
        <v>3</v>
      </c>
      <c r="W35">
        <v>0</v>
      </c>
      <c r="X35">
        <v>0</v>
      </c>
      <c r="Y35">
        <v>2</v>
      </c>
      <c r="Z35">
        <v>1</v>
      </c>
      <c r="AA35">
        <v>3</v>
      </c>
      <c r="AB35">
        <v>1</v>
      </c>
      <c r="AC35">
        <v>1</v>
      </c>
      <c r="AD35">
        <v>2</v>
      </c>
      <c r="AE35">
        <v>0</v>
      </c>
      <c r="AF35">
        <v>1</v>
      </c>
      <c r="AG35">
        <v>2</v>
      </c>
      <c r="AH35">
        <v>0</v>
      </c>
      <c r="AI35">
        <v>3</v>
      </c>
      <c r="AJ35">
        <v>0</v>
      </c>
      <c r="AK35">
        <v>0</v>
      </c>
      <c r="AL35">
        <v>2</v>
      </c>
      <c r="AM35">
        <v>2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</v>
      </c>
      <c r="AZ35">
        <v>2</v>
      </c>
      <c r="BA35">
        <v>1</v>
      </c>
      <c r="BB35">
        <v>0</v>
      </c>
      <c r="BC35">
        <v>0</v>
      </c>
      <c r="BD35">
        <v>0</v>
      </c>
      <c r="BE35">
        <v>0</v>
      </c>
      <c r="BF35">
        <v>3</v>
      </c>
      <c r="BG35">
        <v>3</v>
      </c>
      <c r="BH35">
        <v>0</v>
      </c>
      <c r="BI35">
        <v>0</v>
      </c>
      <c r="BJ35">
        <v>0</v>
      </c>
      <c r="BK35">
        <v>0</v>
      </c>
      <c r="BL35">
        <v>3</v>
      </c>
      <c r="BM35">
        <v>0</v>
      </c>
      <c r="BN35">
        <v>2</v>
      </c>
      <c r="BO35">
        <v>1</v>
      </c>
      <c r="BP35">
        <v>1</v>
      </c>
      <c r="BQ35">
        <v>0</v>
      </c>
      <c r="BR35">
        <v>0</v>
      </c>
      <c r="BS35">
        <v>2</v>
      </c>
      <c r="BT35">
        <v>0</v>
      </c>
      <c r="BU35">
        <v>0</v>
      </c>
      <c r="BV35">
        <v>0</v>
      </c>
      <c r="BW35">
        <v>0</v>
      </c>
      <c r="BX35">
        <v>3</v>
      </c>
      <c r="BY35">
        <v>3</v>
      </c>
      <c r="BZ35">
        <v>3</v>
      </c>
    </row>
    <row r="36" spans="1:78" x14ac:dyDescent="0.25">
      <c r="B36">
        <v>0</v>
      </c>
      <c r="C36">
        <v>0</v>
      </c>
      <c r="D36" t="s">
        <v>106</v>
      </c>
      <c r="E36" s="7">
        <v>0.01</v>
      </c>
      <c r="F36" t="s">
        <v>106</v>
      </c>
      <c r="G36">
        <v>0</v>
      </c>
      <c r="H36">
        <v>0</v>
      </c>
      <c r="I36" s="7">
        <v>0.01</v>
      </c>
      <c r="J36">
        <v>0</v>
      </c>
      <c r="K36" t="s">
        <v>106</v>
      </c>
      <c r="L36" t="s">
        <v>106</v>
      </c>
      <c r="M36" t="s">
        <v>106</v>
      </c>
      <c r="N36" s="7">
        <v>0.01</v>
      </c>
      <c r="O36" t="s">
        <v>106</v>
      </c>
      <c r="P36" t="s">
        <v>106</v>
      </c>
      <c r="Q36" t="s">
        <v>106</v>
      </c>
      <c r="R36">
        <v>0</v>
      </c>
      <c r="S36">
        <v>0</v>
      </c>
      <c r="T36" s="7">
        <v>0.01</v>
      </c>
      <c r="U36" t="s">
        <v>106</v>
      </c>
      <c r="V36">
        <v>0</v>
      </c>
      <c r="W36" t="s">
        <v>106</v>
      </c>
      <c r="X36" t="s">
        <v>106</v>
      </c>
      <c r="Y36" s="7">
        <v>0.01</v>
      </c>
      <c r="Z36">
        <v>0</v>
      </c>
      <c r="AA36">
        <v>0</v>
      </c>
      <c r="AB36">
        <v>0</v>
      </c>
      <c r="AC36" s="7">
        <v>0.01</v>
      </c>
      <c r="AD36">
        <v>0</v>
      </c>
      <c r="AE36" t="s">
        <v>106</v>
      </c>
      <c r="AF36">
        <v>0</v>
      </c>
      <c r="AG36" s="7">
        <v>0.01</v>
      </c>
      <c r="AH36" t="s">
        <v>106</v>
      </c>
      <c r="AI36">
        <v>0</v>
      </c>
      <c r="AJ36" t="s">
        <v>106</v>
      </c>
      <c r="AK36" t="s">
        <v>106</v>
      </c>
      <c r="AL36">
        <v>0</v>
      </c>
      <c r="AM36">
        <v>0</v>
      </c>
      <c r="AN36" t="s">
        <v>106</v>
      </c>
      <c r="AO36" t="s">
        <v>106</v>
      </c>
      <c r="AP36" t="s">
        <v>106</v>
      </c>
      <c r="AQ36" t="s">
        <v>106</v>
      </c>
      <c r="AR36" t="s">
        <v>106</v>
      </c>
      <c r="AS36" t="s">
        <v>106</v>
      </c>
      <c r="AT36" t="s">
        <v>106</v>
      </c>
      <c r="AU36" t="s">
        <v>106</v>
      </c>
      <c r="AV36" t="s">
        <v>106</v>
      </c>
      <c r="AW36" t="s">
        <v>106</v>
      </c>
      <c r="AX36" t="s">
        <v>106</v>
      </c>
      <c r="AY36" s="7">
        <v>0.01</v>
      </c>
      <c r="AZ36" s="7">
        <v>0.02</v>
      </c>
      <c r="BA36" s="7">
        <v>0.01</v>
      </c>
      <c r="BB36" t="s">
        <v>106</v>
      </c>
      <c r="BC36" t="s">
        <v>106</v>
      </c>
      <c r="BD36" t="s">
        <v>106</v>
      </c>
      <c r="BE36" t="s">
        <v>106</v>
      </c>
      <c r="BF36">
        <v>0</v>
      </c>
      <c r="BG36">
        <v>0</v>
      </c>
      <c r="BH36" t="s">
        <v>106</v>
      </c>
      <c r="BI36" t="s">
        <v>106</v>
      </c>
      <c r="BJ36" t="s">
        <v>106</v>
      </c>
      <c r="BK36" t="s">
        <v>106</v>
      </c>
      <c r="BL36" s="7">
        <v>0.04</v>
      </c>
      <c r="BM36" t="s">
        <v>106</v>
      </c>
      <c r="BN36">
        <v>0</v>
      </c>
      <c r="BO36">
        <v>0</v>
      </c>
      <c r="BP36" s="7">
        <v>0.01</v>
      </c>
      <c r="BQ36" t="s">
        <v>106</v>
      </c>
      <c r="BR36" t="s">
        <v>106</v>
      </c>
      <c r="BS36" s="7">
        <v>0.01</v>
      </c>
      <c r="BT36" t="s">
        <v>106</v>
      </c>
      <c r="BU36" t="s">
        <v>106</v>
      </c>
      <c r="BV36" t="s">
        <v>106</v>
      </c>
      <c r="BW36" t="s">
        <v>106</v>
      </c>
      <c r="BX36">
        <v>0</v>
      </c>
      <c r="BY36">
        <v>0</v>
      </c>
      <c r="BZ36" s="7">
        <v>0.01</v>
      </c>
    </row>
    <row r="37" spans="1:78" x14ac:dyDescent="0.25">
      <c r="A37" t="s">
        <v>320</v>
      </c>
      <c r="B37">
        <v>3</v>
      </c>
      <c r="C37">
        <v>3</v>
      </c>
      <c r="D37">
        <v>0</v>
      </c>
      <c r="E37">
        <v>0</v>
      </c>
      <c r="F37">
        <v>1</v>
      </c>
      <c r="G37">
        <v>0</v>
      </c>
      <c r="H37">
        <v>2</v>
      </c>
      <c r="I37">
        <v>0</v>
      </c>
      <c r="J37">
        <v>2</v>
      </c>
      <c r="K37">
        <v>0</v>
      </c>
      <c r="L37">
        <v>1</v>
      </c>
      <c r="M37">
        <v>1</v>
      </c>
      <c r="N37">
        <v>1</v>
      </c>
      <c r="O37">
        <v>1</v>
      </c>
      <c r="P37">
        <v>0</v>
      </c>
      <c r="Q37">
        <v>1</v>
      </c>
      <c r="R37">
        <v>2</v>
      </c>
      <c r="S37">
        <v>3</v>
      </c>
      <c r="T37">
        <v>0</v>
      </c>
      <c r="U37">
        <v>0</v>
      </c>
      <c r="V37">
        <v>1</v>
      </c>
      <c r="W37">
        <v>0</v>
      </c>
      <c r="X37">
        <v>2</v>
      </c>
      <c r="Y37">
        <v>1</v>
      </c>
      <c r="Z37">
        <v>2</v>
      </c>
      <c r="AA37">
        <v>3</v>
      </c>
      <c r="AB37">
        <v>2</v>
      </c>
      <c r="AC37">
        <v>1</v>
      </c>
      <c r="AD37">
        <v>2</v>
      </c>
      <c r="AE37">
        <v>0</v>
      </c>
      <c r="AF37">
        <v>3</v>
      </c>
      <c r="AG37">
        <v>0</v>
      </c>
      <c r="AH37">
        <v>0</v>
      </c>
      <c r="AI37">
        <v>3</v>
      </c>
      <c r="AJ37">
        <v>0</v>
      </c>
      <c r="AK37">
        <v>0</v>
      </c>
      <c r="AL37">
        <v>2</v>
      </c>
      <c r="AM37">
        <v>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</v>
      </c>
      <c r="AT37">
        <v>0</v>
      </c>
      <c r="AU37">
        <v>1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3</v>
      </c>
      <c r="BG37">
        <v>3</v>
      </c>
      <c r="BH37">
        <v>0</v>
      </c>
      <c r="BI37">
        <v>0</v>
      </c>
      <c r="BJ37">
        <v>0</v>
      </c>
      <c r="BK37">
        <v>0</v>
      </c>
      <c r="BL37">
        <v>3</v>
      </c>
      <c r="BM37">
        <v>0</v>
      </c>
      <c r="BN37">
        <v>0</v>
      </c>
      <c r="BO37">
        <v>2</v>
      </c>
      <c r="BP37">
        <v>1</v>
      </c>
      <c r="BQ37">
        <v>0</v>
      </c>
      <c r="BR37">
        <v>1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3</v>
      </c>
      <c r="BY37">
        <v>3</v>
      </c>
      <c r="BZ37">
        <v>3</v>
      </c>
    </row>
    <row r="38" spans="1:78" x14ac:dyDescent="0.25">
      <c r="B38">
        <v>0</v>
      </c>
      <c r="C38">
        <v>0</v>
      </c>
      <c r="D38" t="s">
        <v>106</v>
      </c>
      <c r="E38" t="s">
        <v>106</v>
      </c>
      <c r="F38" s="7">
        <v>0.01</v>
      </c>
      <c r="G38" t="s">
        <v>106</v>
      </c>
      <c r="H38">
        <v>0</v>
      </c>
      <c r="I38" t="s">
        <v>106</v>
      </c>
      <c r="J38" s="7">
        <v>0.01</v>
      </c>
      <c r="K38" t="s">
        <v>106</v>
      </c>
      <c r="L38">
        <v>0</v>
      </c>
      <c r="M38">
        <v>0</v>
      </c>
      <c r="N38">
        <v>0</v>
      </c>
      <c r="O38" s="7">
        <v>0.01</v>
      </c>
      <c r="P38" t="s">
        <v>106</v>
      </c>
      <c r="Q38" s="7">
        <v>0.01</v>
      </c>
      <c r="R38">
        <v>0</v>
      </c>
      <c r="S38">
        <v>0</v>
      </c>
      <c r="T38" t="s">
        <v>106</v>
      </c>
      <c r="U38" t="s">
        <v>106</v>
      </c>
      <c r="V38">
        <v>0</v>
      </c>
      <c r="W38" t="s">
        <v>106</v>
      </c>
      <c r="X38" s="7">
        <v>0.01</v>
      </c>
      <c r="Y38">
        <v>0</v>
      </c>
      <c r="Z38">
        <v>0</v>
      </c>
      <c r="AA38">
        <v>0</v>
      </c>
      <c r="AB38">
        <v>0</v>
      </c>
      <c r="AC38" s="7">
        <v>0.01</v>
      </c>
      <c r="AD38">
        <v>0</v>
      </c>
      <c r="AE38" t="s">
        <v>106</v>
      </c>
      <c r="AF38">
        <v>0</v>
      </c>
      <c r="AG38" t="s">
        <v>106</v>
      </c>
      <c r="AH38" t="s">
        <v>106</v>
      </c>
      <c r="AI38">
        <v>0</v>
      </c>
      <c r="AJ38" t="s">
        <v>106</v>
      </c>
      <c r="AK38" t="s">
        <v>106</v>
      </c>
      <c r="AL38">
        <v>0</v>
      </c>
      <c r="AM38">
        <v>0</v>
      </c>
      <c r="AN38" t="s">
        <v>106</v>
      </c>
      <c r="AO38" t="s">
        <v>106</v>
      </c>
      <c r="AP38" t="s">
        <v>106</v>
      </c>
      <c r="AQ38" t="s">
        <v>106</v>
      </c>
      <c r="AR38" t="s">
        <v>106</v>
      </c>
      <c r="AS38" s="7">
        <v>0.02</v>
      </c>
      <c r="AT38" t="s">
        <v>106</v>
      </c>
      <c r="AU38" s="7">
        <v>0.02</v>
      </c>
      <c r="AV38" t="s">
        <v>106</v>
      </c>
      <c r="AW38" t="s">
        <v>106</v>
      </c>
      <c r="AX38" t="s">
        <v>106</v>
      </c>
      <c r="AY38" t="s">
        <v>106</v>
      </c>
      <c r="AZ38" t="s">
        <v>106</v>
      </c>
      <c r="BA38" t="s">
        <v>106</v>
      </c>
      <c r="BB38" t="s">
        <v>106</v>
      </c>
      <c r="BC38" s="7">
        <v>0.01</v>
      </c>
      <c r="BD38" t="s">
        <v>106</v>
      </c>
      <c r="BE38" t="s">
        <v>106</v>
      </c>
      <c r="BF38">
        <v>0</v>
      </c>
      <c r="BG38">
        <v>0</v>
      </c>
      <c r="BH38" t="s">
        <v>106</v>
      </c>
      <c r="BI38" t="s">
        <v>106</v>
      </c>
      <c r="BJ38" t="s">
        <v>106</v>
      </c>
      <c r="BK38" t="s">
        <v>106</v>
      </c>
      <c r="BL38" s="7">
        <v>0.03</v>
      </c>
      <c r="BM38" t="s">
        <v>106</v>
      </c>
      <c r="BN38" t="s">
        <v>106</v>
      </c>
      <c r="BO38">
        <v>0</v>
      </c>
      <c r="BP38" s="7">
        <v>0.01</v>
      </c>
      <c r="BQ38" t="s">
        <v>106</v>
      </c>
      <c r="BR38">
        <v>0</v>
      </c>
      <c r="BS38" t="s">
        <v>106</v>
      </c>
      <c r="BT38" t="s">
        <v>106</v>
      </c>
      <c r="BU38" t="s">
        <v>106</v>
      </c>
      <c r="BV38" t="s">
        <v>106</v>
      </c>
      <c r="BW38" t="s">
        <v>106</v>
      </c>
      <c r="BX38">
        <v>0</v>
      </c>
      <c r="BY38">
        <v>0</v>
      </c>
      <c r="BZ38">
        <v>0</v>
      </c>
    </row>
    <row r="39" spans="1:78" x14ac:dyDescent="0.25">
      <c r="A39" t="s">
        <v>312</v>
      </c>
      <c r="B39">
        <v>2</v>
      </c>
      <c r="C39">
        <v>2</v>
      </c>
      <c r="D39">
        <v>0</v>
      </c>
      <c r="E39">
        <v>0</v>
      </c>
      <c r="F39">
        <v>0</v>
      </c>
      <c r="G39">
        <v>0</v>
      </c>
      <c r="H39">
        <v>2</v>
      </c>
      <c r="I39">
        <v>0</v>
      </c>
      <c r="J39">
        <v>2</v>
      </c>
      <c r="K39">
        <v>0</v>
      </c>
      <c r="L39">
        <v>0</v>
      </c>
      <c r="M39">
        <v>2</v>
      </c>
      <c r="N39">
        <v>0</v>
      </c>
      <c r="O39">
        <v>0</v>
      </c>
      <c r="P39">
        <v>0</v>
      </c>
      <c r="Q39">
        <v>0</v>
      </c>
      <c r="R39">
        <v>2</v>
      </c>
      <c r="S39">
        <v>2</v>
      </c>
      <c r="T39">
        <v>0</v>
      </c>
      <c r="U39">
        <v>0</v>
      </c>
      <c r="V39">
        <v>0</v>
      </c>
      <c r="W39">
        <v>0</v>
      </c>
      <c r="X39">
        <v>2</v>
      </c>
      <c r="Y39">
        <v>0</v>
      </c>
      <c r="Z39">
        <v>2</v>
      </c>
      <c r="AA39">
        <v>2</v>
      </c>
      <c r="AB39">
        <v>2</v>
      </c>
      <c r="AC39">
        <v>0</v>
      </c>
      <c r="AD39">
        <v>2</v>
      </c>
      <c r="AE39">
        <v>0</v>
      </c>
      <c r="AF39">
        <v>2</v>
      </c>
      <c r="AG39">
        <v>0</v>
      </c>
      <c r="AH39">
        <v>0</v>
      </c>
      <c r="AI39">
        <v>2</v>
      </c>
      <c r="AJ39">
        <v>0</v>
      </c>
      <c r="AK39">
        <v>0</v>
      </c>
      <c r="AL39">
        <v>1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</v>
      </c>
      <c r="BD39">
        <v>0</v>
      </c>
      <c r="BE39">
        <v>0</v>
      </c>
      <c r="BF39">
        <v>2</v>
      </c>
      <c r="BG39">
        <v>2</v>
      </c>
      <c r="BH39">
        <v>0</v>
      </c>
      <c r="BI39">
        <v>0</v>
      </c>
      <c r="BJ39">
        <v>0</v>
      </c>
      <c r="BK39">
        <v>0</v>
      </c>
      <c r="BL39">
        <v>2</v>
      </c>
      <c r="BM39">
        <v>0</v>
      </c>
      <c r="BN39">
        <v>1</v>
      </c>
      <c r="BO39">
        <v>1</v>
      </c>
      <c r="BP39">
        <v>0</v>
      </c>
      <c r="BQ39">
        <v>1</v>
      </c>
      <c r="BR39">
        <v>1</v>
      </c>
      <c r="BS39">
        <v>0</v>
      </c>
      <c r="BT39">
        <v>0</v>
      </c>
      <c r="BU39">
        <v>0</v>
      </c>
      <c r="BV39">
        <v>1</v>
      </c>
      <c r="BW39">
        <v>0</v>
      </c>
      <c r="BX39">
        <v>0</v>
      </c>
      <c r="BY39">
        <v>0</v>
      </c>
      <c r="BZ39">
        <v>0</v>
      </c>
    </row>
    <row r="40" spans="1:78" x14ac:dyDescent="0.25">
      <c r="B40">
        <v>0</v>
      </c>
      <c r="C40">
        <v>0</v>
      </c>
      <c r="D40" t="s">
        <v>106</v>
      </c>
      <c r="E40" t="s">
        <v>106</v>
      </c>
      <c r="F40" t="s">
        <v>106</v>
      </c>
      <c r="G40" t="s">
        <v>106</v>
      </c>
      <c r="H40" s="7">
        <v>0.01</v>
      </c>
      <c r="I40" t="s">
        <v>106</v>
      </c>
      <c r="J40" s="7">
        <v>0.01</v>
      </c>
      <c r="K40" t="s">
        <v>106</v>
      </c>
      <c r="L40" t="s">
        <v>106</v>
      </c>
      <c r="M40" s="7">
        <v>0.01</v>
      </c>
      <c r="N40" t="s">
        <v>106</v>
      </c>
      <c r="O40" t="s">
        <v>106</v>
      </c>
      <c r="P40" t="s">
        <v>106</v>
      </c>
      <c r="Q40" t="s">
        <v>106</v>
      </c>
      <c r="R40">
        <v>0</v>
      </c>
      <c r="S40">
        <v>0</v>
      </c>
      <c r="T40" t="s">
        <v>106</v>
      </c>
      <c r="U40" t="s">
        <v>106</v>
      </c>
      <c r="V40" t="s">
        <v>106</v>
      </c>
      <c r="W40" t="s">
        <v>106</v>
      </c>
      <c r="X40" s="7">
        <v>0.01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t="s">
        <v>106</v>
      </c>
      <c r="AF40">
        <v>0</v>
      </c>
      <c r="AG40" t="s">
        <v>106</v>
      </c>
      <c r="AH40" t="s">
        <v>106</v>
      </c>
      <c r="AI40">
        <v>0</v>
      </c>
      <c r="AJ40" t="s">
        <v>106</v>
      </c>
      <c r="AK40" t="s">
        <v>106</v>
      </c>
      <c r="AL40">
        <v>0</v>
      </c>
      <c r="AM40">
        <v>0</v>
      </c>
      <c r="AN40" t="s">
        <v>106</v>
      </c>
      <c r="AO40" t="s">
        <v>106</v>
      </c>
      <c r="AP40" t="s">
        <v>106</v>
      </c>
      <c r="AQ40" t="s">
        <v>106</v>
      </c>
      <c r="AR40" t="s">
        <v>106</v>
      </c>
      <c r="AS40" t="s">
        <v>106</v>
      </c>
      <c r="AT40" s="7">
        <v>0.01</v>
      </c>
      <c r="AU40" t="s">
        <v>106</v>
      </c>
      <c r="AV40" t="s">
        <v>106</v>
      </c>
      <c r="AW40" t="s">
        <v>106</v>
      </c>
      <c r="AX40" t="s">
        <v>106</v>
      </c>
      <c r="AY40" t="s">
        <v>106</v>
      </c>
      <c r="AZ40" t="s">
        <v>106</v>
      </c>
      <c r="BA40" t="s">
        <v>106</v>
      </c>
      <c r="BB40" t="s">
        <v>106</v>
      </c>
      <c r="BC40" s="7">
        <v>0.01</v>
      </c>
      <c r="BD40" t="s">
        <v>106</v>
      </c>
      <c r="BE40" t="s">
        <v>106</v>
      </c>
      <c r="BF40">
        <v>0</v>
      </c>
      <c r="BG40">
        <v>0</v>
      </c>
      <c r="BH40" t="s">
        <v>106</v>
      </c>
      <c r="BI40" t="s">
        <v>106</v>
      </c>
      <c r="BJ40" t="s">
        <v>106</v>
      </c>
      <c r="BK40" t="s">
        <v>106</v>
      </c>
      <c r="BL40" s="7">
        <v>0.02</v>
      </c>
      <c r="BM40" t="s">
        <v>106</v>
      </c>
      <c r="BN40">
        <v>0</v>
      </c>
      <c r="BO40">
        <v>0</v>
      </c>
      <c r="BP40" t="s">
        <v>106</v>
      </c>
      <c r="BQ40" s="7">
        <v>0.01</v>
      </c>
      <c r="BR40">
        <v>0</v>
      </c>
      <c r="BS40" t="s">
        <v>106</v>
      </c>
      <c r="BT40" t="s">
        <v>106</v>
      </c>
      <c r="BU40" t="s">
        <v>106</v>
      </c>
      <c r="BV40" s="7">
        <v>0.02</v>
      </c>
      <c r="BW40" t="s">
        <v>106</v>
      </c>
      <c r="BX40" t="s">
        <v>106</v>
      </c>
      <c r="BY40" t="s">
        <v>106</v>
      </c>
      <c r="BZ40" t="s">
        <v>106</v>
      </c>
    </row>
    <row r="41" spans="1:78" x14ac:dyDescent="0.25">
      <c r="A41" t="s">
        <v>321</v>
      </c>
      <c r="B41">
        <v>2</v>
      </c>
      <c r="C41">
        <v>1</v>
      </c>
      <c r="D41">
        <v>1</v>
      </c>
      <c r="E41">
        <v>0</v>
      </c>
      <c r="F41">
        <v>0</v>
      </c>
      <c r="G41">
        <v>1</v>
      </c>
      <c r="H41">
        <v>1</v>
      </c>
      <c r="I41">
        <v>0</v>
      </c>
      <c r="J41">
        <v>0</v>
      </c>
      <c r="K41">
        <v>0</v>
      </c>
      <c r="L41">
        <v>2</v>
      </c>
      <c r="M41">
        <v>1</v>
      </c>
      <c r="N41">
        <v>1</v>
      </c>
      <c r="O41">
        <v>0</v>
      </c>
      <c r="P41">
        <v>0</v>
      </c>
      <c r="Q41">
        <v>1</v>
      </c>
      <c r="R41">
        <v>1</v>
      </c>
      <c r="S41">
        <v>1</v>
      </c>
      <c r="T41">
        <v>1</v>
      </c>
      <c r="U41">
        <v>0</v>
      </c>
      <c r="V41">
        <v>2</v>
      </c>
      <c r="W41">
        <v>0</v>
      </c>
      <c r="X41">
        <v>0</v>
      </c>
      <c r="Y41">
        <v>0</v>
      </c>
      <c r="Z41">
        <v>2</v>
      </c>
      <c r="AA41">
        <v>2</v>
      </c>
      <c r="AB41">
        <v>2</v>
      </c>
      <c r="AC41">
        <v>0</v>
      </c>
      <c r="AD41">
        <v>2</v>
      </c>
      <c r="AE41">
        <v>0</v>
      </c>
      <c r="AF41">
        <v>0</v>
      </c>
      <c r="AG41">
        <v>2</v>
      </c>
      <c r="AH41">
        <v>0</v>
      </c>
      <c r="AI41">
        <v>2</v>
      </c>
      <c r="AJ41">
        <v>0</v>
      </c>
      <c r="AK41">
        <v>0</v>
      </c>
      <c r="AL41">
        <v>2</v>
      </c>
      <c r="AM41">
        <v>0</v>
      </c>
      <c r="AN41">
        <v>0</v>
      </c>
      <c r="AO41">
        <v>0</v>
      </c>
      <c r="AP41">
        <v>0</v>
      </c>
      <c r="AQ41">
        <v>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2</v>
      </c>
      <c r="BG41">
        <v>2</v>
      </c>
      <c r="BH41">
        <v>0</v>
      </c>
      <c r="BI41">
        <v>0</v>
      </c>
      <c r="BJ41">
        <v>0</v>
      </c>
      <c r="BK41">
        <v>0</v>
      </c>
      <c r="BL41">
        <v>2</v>
      </c>
      <c r="BM41">
        <v>0</v>
      </c>
      <c r="BN41">
        <v>2</v>
      </c>
      <c r="BO41">
        <v>0</v>
      </c>
      <c r="BP41">
        <v>0</v>
      </c>
      <c r="BQ41">
        <v>0</v>
      </c>
      <c r="BR41">
        <v>1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2</v>
      </c>
      <c r="BY41">
        <v>2</v>
      </c>
      <c r="BZ41">
        <v>2</v>
      </c>
    </row>
    <row r="42" spans="1:78" x14ac:dyDescent="0.25">
      <c r="B42">
        <v>0</v>
      </c>
      <c r="C42">
        <v>0</v>
      </c>
      <c r="D42" s="7">
        <v>0.01</v>
      </c>
      <c r="E42" t="s">
        <v>106</v>
      </c>
      <c r="F42" t="s">
        <v>106</v>
      </c>
      <c r="G42">
        <v>0</v>
      </c>
      <c r="H42">
        <v>0</v>
      </c>
      <c r="I42" t="s">
        <v>106</v>
      </c>
      <c r="J42" t="s">
        <v>106</v>
      </c>
      <c r="K42" t="s">
        <v>106</v>
      </c>
      <c r="L42" s="7">
        <v>0.01</v>
      </c>
      <c r="M42">
        <v>0</v>
      </c>
      <c r="N42">
        <v>0</v>
      </c>
      <c r="O42" t="s">
        <v>106</v>
      </c>
      <c r="P42" t="s">
        <v>106</v>
      </c>
      <c r="Q42">
        <v>0</v>
      </c>
      <c r="R42">
        <v>0</v>
      </c>
      <c r="S42">
        <v>0</v>
      </c>
      <c r="T42">
        <v>0</v>
      </c>
      <c r="U42" t="s">
        <v>106</v>
      </c>
      <c r="V42">
        <v>0</v>
      </c>
      <c r="W42" t="s">
        <v>106</v>
      </c>
      <c r="X42" t="s">
        <v>106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>
        <v>0</v>
      </c>
      <c r="AE42" t="s">
        <v>106</v>
      </c>
      <c r="AF42" t="s">
        <v>106</v>
      </c>
      <c r="AG42" s="7">
        <v>0.01</v>
      </c>
      <c r="AH42" t="s">
        <v>106</v>
      </c>
      <c r="AI42">
        <v>0</v>
      </c>
      <c r="AJ42" t="s">
        <v>106</v>
      </c>
      <c r="AK42" t="s">
        <v>106</v>
      </c>
      <c r="AL42">
        <v>0</v>
      </c>
      <c r="AM42" t="s">
        <v>106</v>
      </c>
      <c r="AN42" t="s">
        <v>106</v>
      </c>
      <c r="AO42" t="s">
        <v>106</v>
      </c>
      <c r="AP42" t="s">
        <v>106</v>
      </c>
      <c r="AQ42" s="7">
        <v>0.01</v>
      </c>
      <c r="AR42" t="s">
        <v>106</v>
      </c>
      <c r="AS42" t="s">
        <v>106</v>
      </c>
      <c r="AT42" t="s">
        <v>106</v>
      </c>
      <c r="AU42" t="s">
        <v>106</v>
      </c>
      <c r="AV42" t="s">
        <v>106</v>
      </c>
      <c r="AW42" t="s">
        <v>106</v>
      </c>
      <c r="AX42" s="7">
        <v>0.01</v>
      </c>
      <c r="AY42" t="s">
        <v>106</v>
      </c>
      <c r="AZ42" t="s">
        <v>106</v>
      </c>
      <c r="BA42" t="s">
        <v>106</v>
      </c>
      <c r="BB42" t="s">
        <v>106</v>
      </c>
      <c r="BC42" t="s">
        <v>106</v>
      </c>
      <c r="BD42" t="s">
        <v>106</v>
      </c>
      <c r="BE42" t="s">
        <v>106</v>
      </c>
      <c r="BF42">
        <v>0</v>
      </c>
      <c r="BG42">
        <v>0</v>
      </c>
      <c r="BH42" t="s">
        <v>106</v>
      </c>
      <c r="BI42" t="s">
        <v>106</v>
      </c>
      <c r="BJ42" t="s">
        <v>106</v>
      </c>
      <c r="BK42" t="s">
        <v>106</v>
      </c>
      <c r="BL42" s="7">
        <v>0.02</v>
      </c>
      <c r="BM42" t="s">
        <v>106</v>
      </c>
      <c r="BN42">
        <v>0</v>
      </c>
      <c r="BO42" t="s">
        <v>106</v>
      </c>
      <c r="BP42" t="s">
        <v>106</v>
      </c>
      <c r="BQ42" t="s">
        <v>106</v>
      </c>
      <c r="BR42">
        <v>0</v>
      </c>
      <c r="BS42" t="s">
        <v>106</v>
      </c>
      <c r="BT42" t="s">
        <v>106</v>
      </c>
      <c r="BU42" t="s">
        <v>106</v>
      </c>
      <c r="BV42" t="s">
        <v>106</v>
      </c>
      <c r="BW42" t="s">
        <v>106</v>
      </c>
      <c r="BX42">
        <v>0</v>
      </c>
      <c r="BY42">
        <v>0</v>
      </c>
      <c r="BZ42">
        <v>0</v>
      </c>
    </row>
    <row r="43" spans="1:78" x14ac:dyDescent="0.25">
      <c r="A43" t="s">
        <v>313</v>
      </c>
      <c r="B43">
        <v>1</v>
      </c>
      <c r="C43">
        <v>1</v>
      </c>
      <c r="D43">
        <v>0</v>
      </c>
      <c r="E43">
        <v>0</v>
      </c>
      <c r="F43">
        <v>0</v>
      </c>
      <c r="G43">
        <v>0</v>
      </c>
      <c r="H43">
        <v>1</v>
      </c>
      <c r="I43">
        <v>1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0</v>
      </c>
      <c r="Q43">
        <v>1</v>
      </c>
      <c r="R43">
        <v>0</v>
      </c>
      <c r="S43">
        <v>1</v>
      </c>
      <c r="T43">
        <v>0</v>
      </c>
      <c r="U43">
        <v>0</v>
      </c>
      <c r="V43">
        <v>1</v>
      </c>
      <c r="W43">
        <v>0</v>
      </c>
      <c r="X43">
        <v>0</v>
      </c>
      <c r="Y43">
        <v>0</v>
      </c>
      <c r="Z43">
        <v>1</v>
      </c>
      <c r="AA43">
        <v>1</v>
      </c>
      <c r="AB43">
        <v>1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0</v>
      </c>
      <c r="AI43">
        <v>1</v>
      </c>
      <c r="AJ43">
        <v>0</v>
      </c>
      <c r="AK43">
        <v>0</v>
      </c>
      <c r="AL43">
        <v>0</v>
      </c>
      <c r="AM43">
        <v>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1</v>
      </c>
      <c r="BG43">
        <v>1</v>
      </c>
      <c r="BH43">
        <v>0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1</v>
      </c>
      <c r="BO43">
        <v>0</v>
      </c>
      <c r="BP43">
        <v>0</v>
      </c>
      <c r="BQ43">
        <v>1</v>
      </c>
      <c r="BR43">
        <v>1</v>
      </c>
      <c r="BS43">
        <v>1</v>
      </c>
      <c r="BT43">
        <v>0</v>
      </c>
      <c r="BU43">
        <v>0</v>
      </c>
      <c r="BV43">
        <v>0</v>
      </c>
      <c r="BW43">
        <v>1</v>
      </c>
      <c r="BX43">
        <v>1</v>
      </c>
      <c r="BY43">
        <v>0</v>
      </c>
      <c r="BZ43">
        <v>0</v>
      </c>
    </row>
    <row r="44" spans="1:78" x14ac:dyDescent="0.25">
      <c r="B44">
        <v>0</v>
      </c>
      <c r="C44">
        <v>0</v>
      </c>
      <c r="D44" t="s">
        <v>106</v>
      </c>
      <c r="E44" t="s">
        <v>106</v>
      </c>
      <c r="F44" t="s">
        <v>106</v>
      </c>
      <c r="G44" t="s">
        <v>106</v>
      </c>
      <c r="H44">
        <v>0</v>
      </c>
      <c r="I44">
        <v>0</v>
      </c>
      <c r="J44" t="s">
        <v>106</v>
      </c>
      <c r="K44" t="s">
        <v>106</v>
      </c>
      <c r="L44" t="s">
        <v>106</v>
      </c>
      <c r="M44" t="s">
        <v>106</v>
      </c>
      <c r="N44">
        <v>0</v>
      </c>
      <c r="O44" t="s">
        <v>106</v>
      </c>
      <c r="P44" t="s">
        <v>106</v>
      </c>
      <c r="Q44">
        <v>0</v>
      </c>
      <c r="R44" t="s">
        <v>106</v>
      </c>
      <c r="S44">
        <v>0</v>
      </c>
      <c r="T44" t="s">
        <v>106</v>
      </c>
      <c r="U44" t="s">
        <v>106</v>
      </c>
      <c r="V44">
        <v>0</v>
      </c>
      <c r="W44" t="s">
        <v>106</v>
      </c>
      <c r="X44" t="s">
        <v>106</v>
      </c>
      <c r="Y44" t="s">
        <v>106</v>
      </c>
      <c r="Z44">
        <v>0</v>
      </c>
      <c r="AA44">
        <v>0</v>
      </c>
      <c r="AB44">
        <v>0</v>
      </c>
      <c r="AC44" t="s">
        <v>106</v>
      </c>
      <c r="AD44">
        <v>0</v>
      </c>
      <c r="AE44" t="s">
        <v>106</v>
      </c>
      <c r="AF44" t="s">
        <v>106</v>
      </c>
      <c r="AG44" s="7">
        <v>0.01</v>
      </c>
      <c r="AH44" t="s">
        <v>106</v>
      </c>
      <c r="AI44">
        <v>0</v>
      </c>
      <c r="AJ44" t="s">
        <v>106</v>
      </c>
      <c r="AK44" t="s">
        <v>106</v>
      </c>
      <c r="AL44" t="s">
        <v>106</v>
      </c>
      <c r="AM44">
        <v>0</v>
      </c>
      <c r="AN44" t="s">
        <v>106</v>
      </c>
      <c r="AO44" t="s">
        <v>106</v>
      </c>
      <c r="AP44" t="s">
        <v>106</v>
      </c>
      <c r="AQ44" t="s">
        <v>106</v>
      </c>
      <c r="AR44" t="s">
        <v>106</v>
      </c>
      <c r="AS44" s="7">
        <v>0.02</v>
      </c>
      <c r="AT44" t="s">
        <v>106</v>
      </c>
      <c r="AU44" t="s">
        <v>106</v>
      </c>
      <c r="AV44" t="s">
        <v>106</v>
      </c>
      <c r="AW44" t="s">
        <v>106</v>
      </c>
      <c r="AX44" t="s">
        <v>106</v>
      </c>
      <c r="AY44" t="s">
        <v>106</v>
      </c>
      <c r="AZ44" t="s">
        <v>106</v>
      </c>
      <c r="BA44" t="s">
        <v>106</v>
      </c>
      <c r="BB44" t="s">
        <v>106</v>
      </c>
      <c r="BC44" t="s">
        <v>106</v>
      </c>
      <c r="BD44" t="s">
        <v>106</v>
      </c>
      <c r="BE44" t="s">
        <v>106</v>
      </c>
      <c r="BF44">
        <v>0</v>
      </c>
      <c r="BG44">
        <v>0</v>
      </c>
      <c r="BH44" t="s">
        <v>106</v>
      </c>
      <c r="BI44" t="s">
        <v>106</v>
      </c>
      <c r="BJ44" t="s">
        <v>106</v>
      </c>
      <c r="BK44" t="s">
        <v>106</v>
      </c>
      <c r="BL44" s="7">
        <v>0.01</v>
      </c>
      <c r="BM44" t="s">
        <v>106</v>
      </c>
      <c r="BN44">
        <v>0</v>
      </c>
      <c r="BO44" t="s">
        <v>106</v>
      </c>
      <c r="BP44" t="s">
        <v>106</v>
      </c>
      <c r="BQ44">
        <v>0</v>
      </c>
      <c r="BR44">
        <v>0</v>
      </c>
      <c r="BS44">
        <v>0</v>
      </c>
      <c r="BT44" t="s">
        <v>106</v>
      </c>
      <c r="BU44" t="s">
        <v>106</v>
      </c>
      <c r="BV44" t="s">
        <v>106</v>
      </c>
      <c r="BW44" s="7">
        <v>0.01</v>
      </c>
      <c r="BX44">
        <v>0</v>
      </c>
      <c r="BY44" t="s">
        <v>106</v>
      </c>
      <c r="BZ44" t="s">
        <v>106</v>
      </c>
    </row>
    <row r="45" spans="1:78" x14ac:dyDescent="0.25">
      <c r="A45" t="s">
        <v>322</v>
      </c>
      <c r="B45">
        <v>1</v>
      </c>
      <c r="C45">
        <v>1</v>
      </c>
      <c r="D45">
        <v>0</v>
      </c>
      <c r="E45">
        <v>0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>
        <v>1</v>
      </c>
      <c r="M45">
        <v>1</v>
      </c>
      <c r="N45">
        <v>0</v>
      </c>
      <c r="O45">
        <v>0</v>
      </c>
      <c r="P45">
        <v>0</v>
      </c>
      <c r="Q45">
        <v>1</v>
      </c>
      <c r="R45">
        <v>0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1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1</v>
      </c>
      <c r="AG45">
        <v>0</v>
      </c>
      <c r="AH45">
        <v>0</v>
      </c>
      <c r="AI45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1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1</v>
      </c>
      <c r="BG45">
        <v>1</v>
      </c>
      <c r="BH45">
        <v>0</v>
      </c>
      <c r="BI45">
        <v>0</v>
      </c>
      <c r="BJ45">
        <v>0</v>
      </c>
      <c r="BK45">
        <v>0</v>
      </c>
      <c r="BL45">
        <v>1</v>
      </c>
      <c r="BM45">
        <v>0</v>
      </c>
      <c r="BN45">
        <v>0</v>
      </c>
      <c r="BO45">
        <v>1</v>
      </c>
      <c r="BP45">
        <v>0</v>
      </c>
      <c r="BQ45">
        <v>0</v>
      </c>
      <c r="BR45">
        <v>1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1</v>
      </c>
      <c r="BY45">
        <v>1</v>
      </c>
      <c r="BZ45">
        <v>0</v>
      </c>
    </row>
    <row r="46" spans="1:78" x14ac:dyDescent="0.25">
      <c r="B46">
        <v>0</v>
      </c>
      <c r="C46">
        <v>0</v>
      </c>
      <c r="D46" t="s">
        <v>106</v>
      </c>
      <c r="E46" t="s">
        <v>106</v>
      </c>
      <c r="F46" t="s">
        <v>106</v>
      </c>
      <c r="G46" t="s">
        <v>106</v>
      </c>
      <c r="H46">
        <v>0</v>
      </c>
      <c r="I46" t="s">
        <v>106</v>
      </c>
      <c r="J46" t="s">
        <v>106</v>
      </c>
      <c r="K46" t="s">
        <v>106</v>
      </c>
      <c r="L46">
        <v>0</v>
      </c>
      <c r="M46">
        <v>0</v>
      </c>
      <c r="N46" t="s">
        <v>106</v>
      </c>
      <c r="O46" t="s">
        <v>106</v>
      </c>
      <c r="P46" t="s">
        <v>106</v>
      </c>
      <c r="Q46">
        <v>0</v>
      </c>
      <c r="R46" t="s">
        <v>106</v>
      </c>
      <c r="S46" t="s">
        <v>106</v>
      </c>
      <c r="T46" t="s">
        <v>106</v>
      </c>
      <c r="U46">
        <v>0</v>
      </c>
      <c r="V46" t="s">
        <v>106</v>
      </c>
      <c r="W46" t="s">
        <v>106</v>
      </c>
      <c r="X46">
        <v>0</v>
      </c>
      <c r="Y46">
        <v>0</v>
      </c>
      <c r="Z46" t="s">
        <v>106</v>
      </c>
      <c r="AA46">
        <v>0</v>
      </c>
      <c r="AB46" t="s">
        <v>106</v>
      </c>
      <c r="AC46" t="s">
        <v>106</v>
      </c>
      <c r="AD46">
        <v>0</v>
      </c>
      <c r="AE46" t="s">
        <v>106</v>
      </c>
      <c r="AF46">
        <v>0</v>
      </c>
      <c r="AG46" t="s">
        <v>106</v>
      </c>
      <c r="AH46" t="s">
        <v>106</v>
      </c>
      <c r="AI46">
        <v>0</v>
      </c>
      <c r="AJ46" t="s">
        <v>106</v>
      </c>
      <c r="AK46" t="s">
        <v>106</v>
      </c>
      <c r="AL46" t="s">
        <v>106</v>
      </c>
      <c r="AM46" t="s">
        <v>106</v>
      </c>
      <c r="AN46" t="s">
        <v>106</v>
      </c>
      <c r="AO46" s="7">
        <v>0.01</v>
      </c>
      <c r="AP46" t="s">
        <v>106</v>
      </c>
      <c r="AQ46" t="s">
        <v>106</v>
      </c>
      <c r="AR46" t="s">
        <v>106</v>
      </c>
      <c r="AS46" t="s">
        <v>106</v>
      </c>
      <c r="AT46" t="s">
        <v>106</v>
      </c>
      <c r="AU46" s="7">
        <v>0.01</v>
      </c>
      <c r="AV46" t="s">
        <v>106</v>
      </c>
      <c r="AW46" t="s">
        <v>106</v>
      </c>
      <c r="AX46" t="s">
        <v>106</v>
      </c>
      <c r="AY46" t="s">
        <v>106</v>
      </c>
      <c r="AZ46" t="s">
        <v>106</v>
      </c>
      <c r="BA46" t="s">
        <v>106</v>
      </c>
      <c r="BB46" t="s">
        <v>106</v>
      </c>
      <c r="BC46" t="s">
        <v>106</v>
      </c>
      <c r="BD46" t="s">
        <v>106</v>
      </c>
      <c r="BE46" t="s">
        <v>106</v>
      </c>
      <c r="BF46">
        <v>0</v>
      </c>
      <c r="BG46">
        <v>0</v>
      </c>
      <c r="BH46" t="s">
        <v>106</v>
      </c>
      <c r="BI46" t="s">
        <v>106</v>
      </c>
      <c r="BJ46" t="s">
        <v>106</v>
      </c>
      <c r="BK46" t="s">
        <v>106</v>
      </c>
      <c r="BL46" s="7">
        <v>0.01</v>
      </c>
      <c r="BM46" t="s">
        <v>106</v>
      </c>
      <c r="BN46" t="s">
        <v>106</v>
      </c>
      <c r="BO46">
        <v>0</v>
      </c>
      <c r="BP46" t="s">
        <v>106</v>
      </c>
      <c r="BQ46" t="s">
        <v>106</v>
      </c>
      <c r="BR46">
        <v>0</v>
      </c>
      <c r="BS46" t="s">
        <v>106</v>
      </c>
      <c r="BT46" t="s">
        <v>106</v>
      </c>
      <c r="BU46" t="s">
        <v>106</v>
      </c>
      <c r="BV46" t="s">
        <v>106</v>
      </c>
      <c r="BW46" t="s">
        <v>106</v>
      </c>
      <c r="BX46">
        <v>0</v>
      </c>
      <c r="BY46">
        <v>0</v>
      </c>
      <c r="BZ46" t="s">
        <v>106</v>
      </c>
    </row>
    <row r="47" spans="1:78" x14ac:dyDescent="0.25">
      <c r="A47" t="s">
        <v>87</v>
      </c>
      <c r="B47">
        <v>18</v>
      </c>
      <c r="C47">
        <v>18</v>
      </c>
      <c r="D47">
        <v>0</v>
      </c>
      <c r="E47">
        <v>0</v>
      </c>
      <c r="F47">
        <v>2</v>
      </c>
      <c r="G47">
        <v>6</v>
      </c>
      <c r="H47">
        <v>10</v>
      </c>
      <c r="I47">
        <v>2</v>
      </c>
      <c r="J47">
        <v>9</v>
      </c>
      <c r="K47">
        <v>5</v>
      </c>
      <c r="L47">
        <v>2</v>
      </c>
      <c r="M47">
        <v>7</v>
      </c>
      <c r="N47">
        <v>8</v>
      </c>
      <c r="O47">
        <v>3</v>
      </c>
      <c r="P47">
        <v>0</v>
      </c>
      <c r="Q47">
        <v>5</v>
      </c>
      <c r="R47">
        <v>13</v>
      </c>
      <c r="S47">
        <v>14</v>
      </c>
      <c r="T47">
        <v>2</v>
      </c>
      <c r="U47">
        <v>1</v>
      </c>
      <c r="V47">
        <v>13</v>
      </c>
      <c r="W47">
        <v>2</v>
      </c>
      <c r="X47">
        <v>2</v>
      </c>
      <c r="Y47">
        <v>5</v>
      </c>
      <c r="Z47">
        <v>13</v>
      </c>
      <c r="AA47">
        <v>18</v>
      </c>
      <c r="AB47">
        <v>13</v>
      </c>
      <c r="AC47">
        <v>3</v>
      </c>
      <c r="AD47">
        <v>13</v>
      </c>
      <c r="AE47">
        <v>1</v>
      </c>
      <c r="AF47">
        <v>8</v>
      </c>
      <c r="AG47">
        <v>9</v>
      </c>
      <c r="AH47">
        <v>1</v>
      </c>
      <c r="AI47">
        <v>15</v>
      </c>
      <c r="AJ47">
        <v>2</v>
      </c>
      <c r="AK47">
        <v>1</v>
      </c>
      <c r="AL47">
        <v>7</v>
      </c>
      <c r="AM47">
        <v>11</v>
      </c>
      <c r="AN47">
        <v>0</v>
      </c>
      <c r="AO47">
        <v>1</v>
      </c>
      <c r="AP47">
        <v>0</v>
      </c>
      <c r="AQ47">
        <v>3</v>
      </c>
      <c r="AR47">
        <v>2</v>
      </c>
      <c r="AS47">
        <v>1</v>
      </c>
      <c r="AT47">
        <v>2</v>
      </c>
      <c r="AU47">
        <v>2</v>
      </c>
      <c r="AV47">
        <v>1</v>
      </c>
      <c r="AW47">
        <v>0</v>
      </c>
      <c r="AX47">
        <v>0</v>
      </c>
      <c r="AY47">
        <v>1</v>
      </c>
      <c r="AZ47">
        <v>2</v>
      </c>
      <c r="BA47">
        <v>0</v>
      </c>
      <c r="BB47">
        <v>4</v>
      </c>
      <c r="BC47">
        <v>0</v>
      </c>
      <c r="BD47">
        <v>0</v>
      </c>
      <c r="BE47">
        <v>4</v>
      </c>
      <c r="BF47">
        <v>14</v>
      </c>
      <c r="BG47">
        <v>18</v>
      </c>
      <c r="BH47">
        <v>0</v>
      </c>
      <c r="BI47">
        <v>0</v>
      </c>
      <c r="BJ47">
        <v>0</v>
      </c>
      <c r="BK47">
        <v>0</v>
      </c>
      <c r="BL47">
        <v>18</v>
      </c>
      <c r="BM47">
        <v>1</v>
      </c>
      <c r="BN47">
        <v>10</v>
      </c>
      <c r="BO47">
        <v>6</v>
      </c>
      <c r="BP47">
        <v>1</v>
      </c>
      <c r="BQ47">
        <v>2</v>
      </c>
      <c r="BR47">
        <v>2</v>
      </c>
      <c r="BS47">
        <v>3</v>
      </c>
      <c r="BT47">
        <v>4</v>
      </c>
      <c r="BU47">
        <v>0</v>
      </c>
      <c r="BV47">
        <v>0</v>
      </c>
      <c r="BW47">
        <v>2</v>
      </c>
      <c r="BX47">
        <v>14</v>
      </c>
      <c r="BY47">
        <v>15</v>
      </c>
      <c r="BZ47">
        <v>14</v>
      </c>
    </row>
    <row r="48" spans="1:78" x14ac:dyDescent="0.25">
      <c r="B48" s="7">
        <v>0.02</v>
      </c>
      <c r="C48" s="7">
        <v>0.02</v>
      </c>
      <c r="D48" t="s">
        <v>108</v>
      </c>
      <c r="E48" t="s">
        <v>108</v>
      </c>
      <c r="F48" s="7">
        <v>0.01</v>
      </c>
      <c r="G48" s="7">
        <v>0.01</v>
      </c>
      <c r="H48" s="7">
        <v>0.03</v>
      </c>
      <c r="I48" s="7">
        <v>0.01</v>
      </c>
      <c r="J48" s="7">
        <v>0.03</v>
      </c>
      <c r="K48" s="7">
        <v>0.02</v>
      </c>
      <c r="L48" s="7">
        <v>0.01</v>
      </c>
      <c r="M48" s="7">
        <v>0.02</v>
      </c>
      <c r="N48" s="7">
        <v>0.01</v>
      </c>
      <c r="O48" s="7">
        <v>0.03</v>
      </c>
      <c r="P48" t="s">
        <v>108</v>
      </c>
      <c r="Q48" s="7">
        <v>0.03</v>
      </c>
      <c r="R48" s="7">
        <v>0.01</v>
      </c>
      <c r="S48" s="7">
        <v>0.02</v>
      </c>
      <c r="T48" s="7">
        <v>0.01</v>
      </c>
      <c r="U48" s="7">
        <v>0.01</v>
      </c>
      <c r="V48" s="7">
        <v>0.02</v>
      </c>
      <c r="W48" s="7">
        <v>0.02</v>
      </c>
      <c r="X48" s="7">
        <v>0.01</v>
      </c>
      <c r="Y48" s="7">
        <v>0.02</v>
      </c>
      <c r="Z48" s="7">
        <v>0.02</v>
      </c>
      <c r="AA48" s="7">
        <v>0.02</v>
      </c>
      <c r="AB48" s="7">
        <v>0.02</v>
      </c>
      <c r="AC48" s="7">
        <v>0.02</v>
      </c>
      <c r="AD48" s="7">
        <v>0.02</v>
      </c>
      <c r="AE48" s="7">
        <v>0.01</v>
      </c>
      <c r="AF48" s="7">
        <v>0.01</v>
      </c>
      <c r="AG48" s="7">
        <v>0.05</v>
      </c>
      <c r="AH48" s="7">
        <v>0.03</v>
      </c>
      <c r="AI48" s="7">
        <v>0.02</v>
      </c>
      <c r="AJ48" s="7">
        <v>0.03</v>
      </c>
      <c r="AK48">
        <v>0</v>
      </c>
      <c r="AL48" s="7">
        <v>0.02</v>
      </c>
      <c r="AM48" s="7">
        <v>0.02</v>
      </c>
      <c r="AN48" t="s">
        <v>108</v>
      </c>
      <c r="AO48">
        <v>0</v>
      </c>
      <c r="AP48" t="s">
        <v>108</v>
      </c>
      <c r="AQ48" s="7">
        <v>0.03</v>
      </c>
      <c r="AR48" s="7">
        <v>0.03</v>
      </c>
      <c r="AS48" s="7">
        <v>0.02</v>
      </c>
      <c r="AT48" s="7">
        <v>0.02</v>
      </c>
      <c r="AU48" s="7">
        <v>0.04</v>
      </c>
      <c r="AV48" s="7">
        <v>0.01</v>
      </c>
      <c r="AW48" t="s">
        <v>108</v>
      </c>
      <c r="AX48" t="s">
        <v>108</v>
      </c>
      <c r="AY48" s="7">
        <v>0.01</v>
      </c>
      <c r="AZ48" s="7">
        <v>0.02</v>
      </c>
      <c r="BA48" t="s">
        <v>108</v>
      </c>
      <c r="BB48" s="7">
        <v>0.06</v>
      </c>
      <c r="BC48" t="s">
        <v>108</v>
      </c>
      <c r="BD48" t="s">
        <v>108</v>
      </c>
      <c r="BE48" s="7">
        <v>0.01</v>
      </c>
      <c r="BF48" s="7">
        <v>0.02</v>
      </c>
      <c r="BG48" s="7">
        <v>0.02</v>
      </c>
      <c r="BH48" t="s">
        <v>108</v>
      </c>
      <c r="BI48" t="s">
        <v>108</v>
      </c>
      <c r="BJ48" t="s">
        <v>108</v>
      </c>
      <c r="BK48" t="s">
        <v>108</v>
      </c>
      <c r="BL48" s="7">
        <v>0.21</v>
      </c>
      <c r="BM48" s="7">
        <v>0.01</v>
      </c>
      <c r="BN48" s="7">
        <v>0.02</v>
      </c>
      <c r="BO48" s="7">
        <v>0.02</v>
      </c>
      <c r="BP48" s="7">
        <v>0.01</v>
      </c>
      <c r="BQ48" s="7">
        <v>0.01</v>
      </c>
      <c r="BR48" s="7">
        <v>0.01</v>
      </c>
      <c r="BS48" s="7">
        <v>0.01</v>
      </c>
      <c r="BT48" s="7">
        <v>0.03</v>
      </c>
      <c r="BU48" t="s">
        <v>108</v>
      </c>
      <c r="BV48" t="s">
        <v>108</v>
      </c>
      <c r="BW48" s="7">
        <v>0.02</v>
      </c>
      <c r="BX48" s="7">
        <v>0.02</v>
      </c>
      <c r="BY48" s="7">
        <v>0.02</v>
      </c>
      <c r="BZ48" s="7">
        <v>0.02</v>
      </c>
    </row>
    <row r="49" spans="1:78" x14ac:dyDescent="0.25">
      <c r="A49" t="s">
        <v>40</v>
      </c>
      <c r="B49">
        <v>7</v>
      </c>
      <c r="C49">
        <v>2</v>
      </c>
      <c r="D49">
        <v>3</v>
      </c>
      <c r="E49">
        <v>2</v>
      </c>
      <c r="F49">
        <v>0</v>
      </c>
      <c r="G49">
        <v>5</v>
      </c>
      <c r="H49">
        <v>1</v>
      </c>
      <c r="I49">
        <v>0</v>
      </c>
      <c r="J49">
        <v>3</v>
      </c>
      <c r="K49">
        <v>2</v>
      </c>
      <c r="L49">
        <v>2</v>
      </c>
      <c r="M49">
        <v>0</v>
      </c>
      <c r="N49">
        <v>7</v>
      </c>
      <c r="O49">
        <v>0</v>
      </c>
      <c r="P49">
        <v>0</v>
      </c>
      <c r="Q49">
        <v>2</v>
      </c>
      <c r="R49">
        <v>5</v>
      </c>
      <c r="S49">
        <v>5</v>
      </c>
      <c r="T49">
        <v>2</v>
      </c>
      <c r="U49">
        <v>0</v>
      </c>
      <c r="V49">
        <v>5</v>
      </c>
      <c r="W49">
        <v>2</v>
      </c>
      <c r="X49">
        <v>0</v>
      </c>
      <c r="Y49">
        <v>0</v>
      </c>
      <c r="Z49">
        <v>7</v>
      </c>
      <c r="AA49">
        <v>7</v>
      </c>
      <c r="AB49">
        <v>7</v>
      </c>
      <c r="AC49">
        <v>2</v>
      </c>
      <c r="AD49">
        <v>4</v>
      </c>
      <c r="AE49">
        <v>1</v>
      </c>
      <c r="AF49">
        <v>7</v>
      </c>
      <c r="AG49">
        <v>0</v>
      </c>
      <c r="AH49">
        <v>0</v>
      </c>
      <c r="AI49">
        <v>7</v>
      </c>
      <c r="AJ49">
        <v>0</v>
      </c>
      <c r="AK49">
        <v>0</v>
      </c>
      <c r="AL49">
        <v>3</v>
      </c>
      <c r="AM49">
        <v>2</v>
      </c>
      <c r="AN49">
        <v>0</v>
      </c>
      <c r="AO49">
        <v>1</v>
      </c>
      <c r="AP49">
        <v>2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3</v>
      </c>
      <c r="AY49">
        <v>0</v>
      </c>
      <c r="AZ49">
        <v>0</v>
      </c>
      <c r="BA49">
        <v>2</v>
      </c>
      <c r="BB49">
        <v>0</v>
      </c>
      <c r="BC49">
        <v>0</v>
      </c>
      <c r="BD49">
        <v>0</v>
      </c>
      <c r="BE49">
        <v>0</v>
      </c>
      <c r="BF49">
        <v>7</v>
      </c>
      <c r="BG49">
        <v>7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2</v>
      </c>
      <c r="BO49">
        <v>4</v>
      </c>
      <c r="BP49">
        <v>1</v>
      </c>
      <c r="BQ49">
        <v>0</v>
      </c>
      <c r="BR49">
        <v>2</v>
      </c>
      <c r="BS49">
        <v>2</v>
      </c>
      <c r="BT49">
        <v>0</v>
      </c>
      <c r="BU49">
        <v>0</v>
      </c>
      <c r="BV49">
        <v>0</v>
      </c>
      <c r="BW49">
        <v>0</v>
      </c>
      <c r="BX49">
        <v>5</v>
      </c>
      <c r="BY49">
        <v>4</v>
      </c>
      <c r="BZ49">
        <v>6</v>
      </c>
    </row>
    <row r="50" spans="1:78" x14ac:dyDescent="0.25">
      <c r="B50" s="7">
        <v>0.01</v>
      </c>
      <c r="C50">
        <v>0</v>
      </c>
      <c r="D50" s="7">
        <v>0.03</v>
      </c>
      <c r="E50" s="7">
        <v>0.02</v>
      </c>
      <c r="F50" t="s">
        <v>108</v>
      </c>
      <c r="G50" s="7">
        <v>0.01</v>
      </c>
      <c r="H50">
        <v>0</v>
      </c>
      <c r="I50" t="s">
        <v>108</v>
      </c>
      <c r="J50" s="7">
        <v>0.01</v>
      </c>
      <c r="K50" s="7">
        <v>0.01</v>
      </c>
      <c r="L50" s="7">
        <v>0.01</v>
      </c>
      <c r="M50" t="s">
        <v>108</v>
      </c>
      <c r="N50" s="7">
        <v>0.01</v>
      </c>
      <c r="O50" t="s">
        <v>108</v>
      </c>
      <c r="P50" t="s">
        <v>108</v>
      </c>
      <c r="Q50" s="7">
        <v>0.01</v>
      </c>
      <c r="R50" s="7">
        <v>0.01</v>
      </c>
      <c r="S50" s="7">
        <v>0.01</v>
      </c>
      <c r="T50" s="7">
        <v>0.01</v>
      </c>
      <c r="U50" t="s">
        <v>108</v>
      </c>
      <c r="V50" s="7">
        <v>0.01</v>
      </c>
      <c r="W50" s="7">
        <v>0.02</v>
      </c>
      <c r="X50" t="s">
        <v>108</v>
      </c>
      <c r="Y50" t="s">
        <v>108</v>
      </c>
      <c r="Z50" s="7">
        <v>0.01</v>
      </c>
      <c r="AA50" s="7">
        <v>0.01</v>
      </c>
      <c r="AB50" s="7">
        <v>0.01</v>
      </c>
      <c r="AC50" s="7">
        <v>0.01</v>
      </c>
      <c r="AD50">
        <v>0</v>
      </c>
      <c r="AE50" s="7">
        <v>0.01</v>
      </c>
      <c r="AF50" s="7">
        <v>0.01</v>
      </c>
      <c r="AG50" t="s">
        <v>108</v>
      </c>
      <c r="AH50" t="s">
        <v>108</v>
      </c>
      <c r="AI50" s="7">
        <v>0.01</v>
      </c>
      <c r="AJ50" t="s">
        <v>108</v>
      </c>
      <c r="AK50" t="s">
        <v>108</v>
      </c>
      <c r="AL50" s="7">
        <v>0.01</v>
      </c>
      <c r="AM50">
        <v>0</v>
      </c>
      <c r="AN50" t="s">
        <v>108</v>
      </c>
      <c r="AO50" s="7">
        <v>0.01</v>
      </c>
      <c r="AP50" s="7">
        <v>0.01</v>
      </c>
      <c r="AQ50" t="s">
        <v>108</v>
      </c>
      <c r="AR50" t="s">
        <v>108</v>
      </c>
      <c r="AS50" t="s">
        <v>108</v>
      </c>
      <c r="AT50" t="s">
        <v>108</v>
      </c>
      <c r="AU50" t="s">
        <v>108</v>
      </c>
      <c r="AV50" t="s">
        <v>108</v>
      </c>
      <c r="AW50" t="s">
        <v>108</v>
      </c>
      <c r="AX50" s="7">
        <v>0.04</v>
      </c>
      <c r="AY50" t="s">
        <v>108</v>
      </c>
      <c r="AZ50" t="s">
        <v>108</v>
      </c>
      <c r="BA50" s="7">
        <v>0.02</v>
      </c>
      <c r="BB50" t="s">
        <v>108</v>
      </c>
      <c r="BC50" t="s">
        <v>108</v>
      </c>
      <c r="BD50" t="s">
        <v>108</v>
      </c>
      <c r="BE50" t="s">
        <v>108</v>
      </c>
      <c r="BF50" s="7">
        <v>0.01</v>
      </c>
      <c r="BG50" s="7">
        <v>0.01</v>
      </c>
      <c r="BH50" t="s">
        <v>108</v>
      </c>
      <c r="BI50" t="s">
        <v>108</v>
      </c>
      <c r="BJ50" t="s">
        <v>108</v>
      </c>
      <c r="BK50" t="s">
        <v>108</v>
      </c>
      <c r="BL50" t="s">
        <v>108</v>
      </c>
      <c r="BM50" t="s">
        <v>108</v>
      </c>
      <c r="BN50">
        <v>0</v>
      </c>
      <c r="BO50" s="7">
        <v>0.01</v>
      </c>
      <c r="BP50" s="7">
        <v>0.01</v>
      </c>
      <c r="BQ50" t="s">
        <v>108</v>
      </c>
      <c r="BR50">
        <v>0</v>
      </c>
      <c r="BS50" s="7">
        <v>0.01</v>
      </c>
      <c r="BT50" t="s">
        <v>108</v>
      </c>
      <c r="BU50" t="s">
        <v>108</v>
      </c>
      <c r="BV50" t="s">
        <v>108</v>
      </c>
      <c r="BW50" t="s">
        <v>108</v>
      </c>
      <c r="BX50" s="7">
        <v>0.01</v>
      </c>
      <c r="BY50" s="7">
        <v>0.01</v>
      </c>
      <c r="BZ50" s="7">
        <v>0.01</v>
      </c>
    </row>
    <row r="51" spans="1:78" x14ac:dyDescent="0.25">
      <c r="A51" t="s">
        <v>41</v>
      </c>
      <c r="B51">
        <v>104</v>
      </c>
      <c r="C51">
        <v>86</v>
      </c>
      <c r="D51">
        <v>5</v>
      </c>
      <c r="E51">
        <v>13</v>
      </c>
      <c r="F51">
        <v>12</v>
      </c>
      <c r="G51">
        <v>40</v>
      </c>
      <c r="H51">
        <v>52</v>
      </c>
      <c r="I51">
        <v>23</v>
      </c>
      <c r="J51">
        <v>38</v>
      </c>
      <c r="K51">
        <v>21</v>
      </c>
      <c r="L51">
        <v>22</v>
      </c>
      <c r="M51">
        <v>30</v>
      </c>
      <c r="N51">
        <v>50</v>
      </c>
      <c r="O51">
        <v>20</v>
      </c>
      <c r="P51">
        <v>4</v>
      </c>
      <c r="Q51">
        <v>21</v>
      </c>
      <c r="R51">
        <v>83</v>
      </c>
      <c r="S51">
        <v>79</v>
      </c>
      <c r="T51">
        <v>7</v>
      </c>
      <c r="U51">
        <v>18</v>
      </c>
      <c r="V51">
        <v>58</v>
      </c>
      <c r="W51">
        <v>12</v>
      </c>
      <c r="X51">
        <v>31</v>
      </c>
      <c r="Y51">
        <v>15</v>
      </c>
      <c r="Z51">
        <v>89</v>
      </c>
      <c r="AA51">
        <v>102</v>
      </c>
      <c r="AB51">
        <v>87</v>
      </c>
      <c r="AC51">
        <v>9</v>
      </c>
      <c r="AD51">
        <v>83</v>
      </c>
      <c r="AE51">
        <v>8</v>
      </c>
      <c r="AF51">
        <v>77</v>
      </c>
      <c r="AG51">
        <v>9</v>
      </c>
      <c r="AH51">
        <v>2</v>
      </c>
      <c r="AI51">
        <v>74</v>
      </c>
      <c r="AJ51">
        <v>12</v>
      </c>
      <c r="AK51">
        <v>14</v>
      </c>
      <c r="AL51">
        <v>30</v>
      </c>
      <c r="AM51">
        <v>42</v>
      </c>
      <c r="AN51">
        <v>2</v>
      </c>
      <c r="AO51">
        <v>30</v>
      </c>
      <c r="AP51">
        <v>18</v>
      </c>
      <c r="AQ51">
        <v>5</v>
      </c>
      <c r="AR51">
        <v>3</v>
      </c>
      <c r="AS51">
        <v>9</v>
      </c>
      <c r="AT51">
        <v>16</v>
      </c>
      <c r="AU51">
        <v>1</v>
      </c>
      <c r="AV51">
        <v>8</v>
      </c>
      <c r="AW51">
        <v>0</v>
      </c>
      <c r="AX51">
        <v>5</v>
      </c>
      <c r="AY51">
        <v>11</v>
      </c>
      <c r="AZ51">
        <v>3</v>
      </c>
      <c r="BA51">
        <v>11</v>
      </c>
      <c r="BB51">
        <v>5</v>
      </c>
      <c r="BC51">
        <v>9</v>
      </c>
      <c r="BD51">
        <v>1</v>
      </c>
      <c r="BE51">
        <v>11</v>
      </c>
      <c r="BF51">
        <v>92</v>
      </c>
      <c r="BG51">
        <v>104</v>
      </c>
      <c r="BH51">
        <v>0</v>
      </c>
      <c r="BI51">
        <v>1</v>
      </c>
      <c r="BJ51">
        <v>0</v>
      </c>
      <c r="BK51">
        <v>3</v>
      </c>
      <c r="BL51">
        <v>5</v>
      </c>
      <c r="BM51">
        <v>3</v>
      </c>
      <c r="BN51">
        <v>29</v>
      </c>
      <c r="BO51">
        <v>42</v>
      </c>
      <c r="BP51">
        <v>30</v>
      </c>
      <c r="BQ51">
        <v>9</v>
      </c>
      <c r="BR51">
        <v>16</v>
      </c>
      <c r="BS51">
        <v>14</v>
      </c>
      <c r="BT51">
        <v>11</v>
      </c>
      <c r="BU51">
        <v>2</v>
      </c>
      <c r="BV51">
        <v>6</v>
      </c>
      <c r="BW51">
        <v>4</v>
      </c>
      <c r="BX51">
        <v>60</v>
      </c>
      <c r="BY51">
        <v>64</v>
      </c>
      <c r="BZ51">
        <v>54</v>
      </c>
    </row>
    <row r="52" spans="1:78" x14ac:dyDescent="0.25">
      <c r="B52" s="7">
        <v>0.1</v>
      </c>
      <c r="C52" s="7">
        <v>0.1</v>
      </c>
      <c r="D52" s="7">
        <v>0.06</v>
      </c>
      <c r="E52" s="7">
        <v>0.14000000000000001</v>
      </c>
      <c r="F52" s="7">
        <v>7.0000000000000007E-2</v>
      </c>
      <c r="G52" s="7">
        <v>7.0000000000000007E-2</v>
      </c>
      <c r="H52" s="7">
        <v>0.15</v>
      </c>
      <c r="I52" s="7">
        <v>0.09</v>
      </c>
      <c r="J52" s="7">
        <v>0.11</v>
      </c>
      <c r="K52" s="7">
        <v>0.09</v>
      </c>
      <c r="L52" s="7">
        <v>0.09</v>
      </c>
      <c r="M52" s="7">
        <v>0.1</v>
      </c>
      <c r="N52" s="7">
        <v>0.08</v>
      </c>
      <c r="O52" s="7">
        <v>0.2</v>
      </c>
      <c r="P52" s="7">
        <v>0.14000000000000001</v>
      </c>
      <c r="Q52" s="7">
        <v>0.1</v>
      </c>
      <c r="R52" s="7">
        <v>0.1</v>
      </c>
      <c r="S52" s="7">
        <v>0.11</v>
      </c>
      <c r="T52" s="7">
        <v>0.04</v>
      </c>
      <c r="U52" s="7">
        <v>0.1</v>
      </c>
      <c r="V52" s="7">
        <v>7.0000000000000007E-2</v>
      </c>
      <c r="W52" s="7">
        <v>0.11</v>
      </c>
      <c r="X52" s="7">
        <v>0.22</v>
      </c>
      <c r="Y52" s="7">
        <v>0.05</v>
      </c>
      <c r="Z52" s="7">
        <v>0.11</v>
      </c>
      <c r="AA52" s="7">
        <v>0.1</v>
      </c>
      <c r="AB52" s="7">
        <v>0.11</v>
      </c>
      <c r="AC52" s="7">
        <v>0.05</v>
      </c>
      <c r="AD52" s="7">
        <v>0.1</v>
      </c>
      <c r="AE52" s="7">
        <v>0.09</v>
      </c>
      <c r="AF52" s="7">
        <v>0.1</v>
      </c>
      <c r="AG52" s="7">
        <v>0.05</v>
      </c>
      <c r="AH52" s="7">
        <v>7.0000000000000007E-2</v>
      </c>
      <c r="AI52" s="7">
        <v>0.09</v>
      </c>
      <c r="AJ52" s="7">
        <v>0.18</v>
      </c>
      <c r="AK52" s="7">
        <v>0.08</v>
      </c>
      <c r="AL52" s="7">
        <v>7.0000000000000007E-2</v>
      </c>
      <c r="AM52" s="7">
        <v>0.09</v>
      </c>
      <c r="AN52" s="7">
        <v>0.14000000000000001</v>
      </c>
      <c r="AO52" s="7">
        <v>0.25</v>
      </c>
      <c r="AP52" s="7">
        <v>0.13</v>
      </c>
      <c r="AQ52" s="7">
        <v>0.05</v>
      </c>
      <c r="AR52" s="7">
        <v>0.05</v>
      </c>
      <c r="AS52" s="7">
        <v>0.15</v>
      </c>
      <c r="AT52" s="7">
        <v>0.15</v>
      </c>
      <c r="AU52" s="7">
        <v>0.02</v>
      </c>
      <c r="AV52" s="7">
        <v>0.13</v>
      </c>
      <c r="AW52" t="s">
        <v>108</v>
      </c>
      <c r="AX52" s="7">
        <v>7.0000000000000007E-2</v>
      </c>
      <c r="AY52" s="7">
        <v>0.11</v>
      </c>
      <c r="AZ52" s="7">
        <v>0.03</v>
      </c>
      <c r="BA52" s="7">
        <v>0.16</v>
      </c>
      <c r="BB52" s="7">
        <v>0.06</v>
      </c>
      <c r="BC52" s="7">
        <v>0.14000000000000001</v>
      </c>
      <c r="BD52" s="7">
        <v>0.21</v>
      </c>
      <c r="BE52" s="7">
        <v>0.05</v>
      </c>
      <c r="BF52" s="7">
        <v>0.11</v>
      </c>
      <c r="BG52" s="7">
        <v>0.1</v>
      </c>
      <c r="BH52" t="s">
        <v>108</v>
      </c>
      <c r="BI52">
        <v>0</v>
      </c>
      <c r="BJ52" t="s">
        <v>108</v>
      </c>
      <c r="BK52" s="7">
        <v>0.01</v>
      </c>
      <c r="BL52" s="7">
        <v>0.05</v>
      </c>
      <c r="BM52" s="7">
        <v>0.02</v>
      </c>
      <c r="BN52" s="7">
        <v>7.0000000000000007E-2</v>
      </c>
      <c r="BO52" s="7">
        <v>0.11</v>
      </c>
      <c r="BP52" s="7">
        <v>0.28000000000000003</v>
      </c>
      <c r="BQ52" s="7">
        <v>0.05</v>
      </c>
      <c r="BR52" s="7">
        <v>0.05</v>
      </c>
      <c r="BS52" s="7">
        <v>0.05</v>
      </c>
      <c r="BT52" s="7">
        <v>0.09</v>
      </c>
      <c r="BU52" s="7">
        <v>0.02</v>
      </c>
      <c r="BV52" s="7">
        <v>0.09</v>
      </c>
      <c r="BW52" s="7">
        <v>0.03</v>
      </c>
      <c r="BX52" s="7">
        <v>0.08</v>
      </c>
      <c r="BY52" s="7">
        <v>0.09</v>
      </c>
      <c r="BZ52" s="7">
        <v>0.09</v>
      </c>
    </row>
  </sheetData>
  <pageMargins left="0.7" right="0.7" top="0.75" bottom="0.75" header="0.3" footer="0.3"/>
  <pageSetup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7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3" sqref="A23"/>
    </sheetView>
  </sheetViews>
  <sheetFormatPr defaultRowHeight="15" x14ac:dyDescent="0.25"/>
  <sheetData>
    <row r="1" spans="1:78" x14ac:dyDescent="0.25">
      <c r="A1" t="s">
        <v>1151</v>
      </c>
    </row>
    <row r="2" spans="1:78" x14ac:dyDescent="0.25">
      <c r="A2" t="s">
        <v>324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3194</v>
      </c>
      <c r="C8">
        <v>2763</v>
      </c>
      <c r="D8">
        <v>223</v>
      </c>
      <c r="E8">
        <v>208</v>
      </c>
      <c r="F8">
        <v>493</v>
      </c>
      <c r="G8">
        <v>1579</v>
      </c>
      <c r="H8">
        <v>1122</v>
      </c>
      <c r="I8">
        <v>756</v>
      </c>
      <c r="J8">
        <v>865</v>
      </c>
      <c r="K8">
        <v>614</v>
      </c>
      <c r="L8">
        <v>959</v>
      </c>
      <c r="M8">
        <v>963</v>
      </c>
      <c r="N8">
        <v>1839</v>
      </c>
      <c r="O8">
        <v>299</v>
      </c>
      <c r="P8">
        <v>93</v>
      </c>
      <c r="Q8">
        <v>638</v>
      </c>
      <c r="R8">
        <v>2556</v>
      </c>
      <c r="S8">
        <v>2122</v>
      </c>
      <c r="T8">
        <v>500</v>
      </c>
      <c r="U8">
        <v>532</v>
      </c>
      <c r="V8">
        <v>2358</v>
      </c>
      <c r="W8">
        <v>356</v>
      </c>
      <c r="X8">
        <v>451</v>
      </c>
      <c r="Y8">
        <v>298</v>
      </c>
      <c r="Z8">
        <v>2896</v>
      </c>
      <c r="AA8">
        <v>3191</v>
      </c>
      <c r="AB8">
        <v>2893</v>
      </c>
      <c r="AC8">
        <v>385</v>
      </c>
      <c r="AD8">
        <v>2589</v>
      </c>
      <c r="AE8">
        <v>201</v>
      </c>
      <c r="AF8">
        <v>2307</v>
      </c>
      <c r="AG8">
        <v>729</v>
      </c>
      <c r="AH8">
        <v>29</v>
      </c>
      <c r="AI8">
        <v>2474</v>
      </c>
      <c r="AJ8">
        <v>198</v>
      </c>
      <c r="AK8">
        <v>482</v>
      </c>
      <c r="AL8">
        <v>1465</v>
      </c>
      <c r="AM8">
        <v>1366</v>
      </c>
      <c r="AN8">
        <v>29</v>
      </c>
      <c r="AO8">
        <v>328</v>
      </c>
      <c r="AP8">
        <v>305</v>
      </c>
      <c r="AQ8">
        <v>348</v>
      </c>
      <c r="AR8">
        <v>145</v>
      </c>
      <c r="AS8">
        <v>191</v>
      </c>
      <c r="AT8">
        <v>340</v>
      </c>
      <c r="AU8">
        <v>217</v>
      </c>
      <c r="AV8">
        <v>238</v>
      </c>
      <c r="AW8">
        <v>41</v>
      </c>
      <c r="AX8">
        <v>181</v>
      </c>
      <c r="AY8">
        <v>348</v>
      </c>
      <c r="AZ8">
        <v>219</v>
      </c>
      <c r="BA8">
        <v>178</v>
      </c>
      <c r="BB8">
        <v>232</v>
      </c>
      <c r="BC8">
        <v>202</v>
      </c>
      <c r="BD8">
        <v>9</v>
      </c>
      <c r="BE8">
        <v>860</v>
      </c>
      <c r="BF8">
        <v>2334</v>
      </c>
      <c r="BG8">
        <v>3194</v>
      </c>
      <c r="BH8">
        <v>0</v>
      </c>
      <c r="BI8">
        <v>1163</v>
      </c>
      <c r="BJ8">
        <v>849</v>
      </c>
      <c r="BK8">
        <v>815</v>
      </c>
      <c r="BL8">
        <v>200</v>
      </c>
      <c r="BM8">
        <v>691</v>
      </c>
      <c r="BN8">
        <v>1229</v>
      </c>
      <c r="BO8">
        <v>1006</v>
      </c>
      <c r="BP8">
        <v>268</v>
      </c>
      <c r="BQ8">
        <v>732</v>
      </c>
      <c r="BR8">
        <v>1128</v>
      </c>
      <c r="BS8">
        <v>1069</v>
      </c>
      <c r="BT8">
        <v>450</v>
      </c>
      <c r="BU8">
        <v>493</v>
      </c>
      <c r="BV8">
        <v>217</v>
      </c>
      <c r="BW8">
        <v>546</v>
      </c>
      <c r="BX8">
        <v>2159</v>
      </c>
      <c r="BY8">
        <v>2187</v>
      </c>
      <c r="BZ8">
        <v>1908</v>
      </c>
    </row>
    <row r="9" spans="1:78" x14ac:dyDescent="0.25">
      <c r="A9" t="s">
        <v>103</v>
      </c>
      <c r="B9">
        <v>3297</v>
      </c>
      <c r="C9">
        <v>2847</v>
      </c>
      <c r="D9">
        <v>250</v>
      </c>
      <c r="E9">
        <v>200</v>
      </c>
      <c r="F9">
        <v>493</v>
      </c>
      <c r="G9">
        <v>1871</v>
      </c>
      <c r="H9">
        <v>933</v>
      </c>
      <c r="I9">
        <v>934</v>
      </c>
      <c r="J9">
        <v>1065</v>
      </c>
      <c r="K9">
        <v>657</v>
      </c>
      <c r="L9">
        <v>641</v>
      </c>
      <c r="M9">
        <v>769</v>
      </c>
      <c r="N9">
        <v>2149</v>
      </c>
      <c r="O9">
        <v>296</v>
      </c>
      <c r="P9">
        <v>83</v>
      </c>
      <c r="Q9">
        <v>532</v>
      </c>
      <c r="R9">
        <v>2765</v>
      </c>
      <c r="S9">
        <v>2309</v>
      </c>
      <c r="T9">
        <v>518</v>
      </c>
      <c r="U9">
        <v>434</v>
      </c>
      <c r="V9">
        <v>2616</v>
      </c>
      <c r="W9">
        <v>313</v>
      </c>
      <c r="X9">
        <v>340</v>
      </c>
      <c r="Y9">
        <v>292</v>
      </c>
      <c r="Z9">
        <v>3005</v>
      </c>
      <c r="AA9">
        <v>3294</v>
      </c>
      <c r="AB9">
        <v>3002</v>
      </c>
      <c r="AC9">
        <v>413</v>
      </c>
      <c r="AD9">
        <v>2661</v>
      </c>
      <c r="AE9">
        <v>202</v>
      </c>
      <c r="AF9">
        <v>2355</v>
      </c>
      <c r="AG9">
        <v>782</v>
      </c>
      <c r="AH9">
        <v>29</v>
      </c>
      <c r="AI9">
        <v>2650</v>
      </c>
      <c r="AJ9">
        <v>181</v>
      </c>
      <c r="AK9">
        <v>434</v>
      </c>
      <c r="AL9">
        <v>1555</v>
      </c>
      <c r="AM9">
        <v>1392</v>
      </c>
      <c r="AN9">
        <v>30</v>
      </c>
      <c r="AO9">
        <v>314</v>
      </c>
      <c r="AP9">
        <v>328</v>
      </c>
      <c r="AQ9">
        <v>368</v>
      </c>
      <c r="AR9">
        <v>170</v>
      </c>
      <c r="AS9">
        <v>183</v>
      </c>
      <c r="AT9">
        <v>354</v>
      </c>
      <c r="AU9">
        <v>222</v>
      </c>
      <c r="AV9">
        <v>234</v>
      </c>
      <c r="AW9">
        <v>49</v>
      </c>
      <c r="AX9">
        <v>200</v>
      </c>
      <c r="AY9">
        <v>343</v>
      </c>
      <c r="AZ9">
        <v>226</v>
      </c>
      <c r="BA9">
        <v>179</v>
      </c>
      <c r="BB9">
        <v>230</v>
      </c>
      <c r="BC9">
        <v>201</v>
      </c>
      <c r="BD9">
        <v>11</v>
      </c>
      <c r="BE9">
        <v>900</v>
      </c>
      <c r="BF9">
        <v>2398</v>
      </c>
      <c r="BG9">
        <v>3297</v>
      </c>
      <c r="BH9">
        <v>0</v>
      </c>
      <c r="BI9">
        <v>1301</v>
      </c>
      <c r="BJ9">
        <v>867</v>
      </c>
      <c r="BK9">
        <v>767</v>
      </c>
      <c r="BL9">
        <v>199</v>
      </c>
      <c r="BM9">
        <v>758</v>
      </c>
      <c r="BN9">
        <v>1273</v>
      </c>
      <c r="BO9">
        <v>1019</v>
      </c>
      <c r="BP9">
        <v>247</v>
      </c>
      <c r="BQ9">
        <v>785</v>
      </c>
      <c r="BR9">
        <v>1217</v>
      </c>
      <c r="BS9">
        <v>1161</v>
      </c>
      <c r="BT9">
        <v>450</v>
      </c>
      <c r="BU9">
        <v>536</v>
      </c>
      <c r="BV9">
        <v>218</v>
      </c>
      <c r="BW9">
        <v>600</v>
      </c>
      <c r="BX9">
        <v>2185</v>
      </c>
      <c r="BY9">
        <v>2222</v>
      </c>
      <c r="BZ9">
        <v>1913</v>
      </c>
    </row>
    <row r="10" spans="1:78" x14ac:dyDescent="0.25">
      <c r="A10" t="s">
        <v>104</v>
      </c>
    </row>
    <row r="11" spans="1:78" x14ac:dyDescent="0.25">
      <c r="A11" t="s">
        <v>287</v>
      </c>
      <c r="B11">
        <v>1118</v>
      </c>
      <c r="C11">
        <v>997</v>
      </c>
      <c r="D11">
        <v>73</v>
      </c>
      <c r="E11">
        <v>48</v>
      </c>
      <c r="F11">
        <v>177</v>
      </c>
      <c r="G11">
        <v>720</v>
      </c>
      <c r="H11">
        <v>220</v>
      </c>
      <c r="I11">
        <v>406</v>
      </c>
      <c r="J11">
        <v>396</v>
      </c>
      <c r="K11">
        <v>208</v>
      </c>
      <c r="L11">
        <v>108</v>
      </c>
      <c r="M11">
        <v>138</v>
      </c>
      <c r="N11">
        <v>860</v>
      </c>
      <c r="O11">
        <v>95</v>
      </c>
      <c r="P11">
        <v>25</v>
      </c>
      <c r="Q11">
        <v>118</v>
      </c>
      <c r="R11">
        <v>999</v>
      </c>
      <c r="S11">
        <v>874</v>
      </c>
      <c r="T11">
        <v>149</v>
      </c>
      <c r="U11">
        <v>87</v>
      </c>
      <c r="V11">
        <v>1012</v>
      </c>
      <c r="W11">
        <v>76</v>
      </c>
      <c r="X11">
        <v>19</v>
      </c>
      <c r="Y11">
        <v>89</v>
      </c>
      <c r="Z11">
        <v>1029</v>
      </c>
      <c r="AA11">
        <v>1118</v>
      </c>
      <c r="AB11">
        <v>1029</v>
      </c>
      <c r="AC11">
        <v>146</v>
      </c>
      <c r="AD11">
        <v>920</v>
      </c>
      <c r="AE11">
        <v>47</v>
      </c>
      <c r="AF11">
        <v>693</v>
      </c>
      <c r="AG11">
        <v>377</v>
      </c>
      <c r="AH11">
        <v>9</v>
      </c>
      <c r="AI11">
        <v>1012</v>
      </c>
      <c r="AJ11">
        <v>30</v>
      </c>
      <c r="AK11">
        <v>73</v>
      </c>
      <c r="AL11">
        <v>685</v>
      </c>
      <c r="AM11">
        <v>338</v>
      </c>
      <c r="AN11">
        <v>6</v>
      </c>
      <c r="AO11">
        <v>86</v>
      </c>
      <c r="AP11">
        <v>118</v>
      </c>
      <c r="AQ11">
        <v>113</v>
      </c>
      <c r="AR11">
        <v>55</v>
      </c>
      <c r="AS11">
        <v>54</v>
      </c>
      <c r="AT11">
        <v>134</v>
      </c>
      <c r="AU11">
        <v>87</v>
      </c>
      <c r="AV11">
        <v>78</v>
      </c>
      <c r="AW11">
        <v>13</v>
      </c>
      <c r="AX11">
        <v>60</v>
      </c>
      <c r="AY11">
        <v>139</v>
      </c>
      <c r="AZ11">
        <v>82</v>
      </c>
      <c r="BA11">
        <v>47</v>
      </c>
      <c r="BB11">
        <v>57</v>
      </c>
      <c r="BC11">
        <v>77</v>
      </c>
      <c r="BD11">
        <v>4</v>
      </c>
      <c r="BE11">
        <v>419</v>
      </c>
      <c r="BF11">
        <v>699</v>
      </c>
      <c r="BG11">
        <v>1118</v>
      </c>
      <c r="BH11">
        <v>0</v>
      </c>
      <c r="BI11">
        <v>1118</v>
      </c>
      <c r="BJ11">
        <v>7</v>
      </c>
      <c r="BK11">
        <v>1</v>
      </c>
      <c r="BL11">
        <v>3</v>
      </c>
      <c r="BM11">
        <v>394</v>
      </c>
      <c r="BN11">
        <v>457</v>
      </c>
      <c r="BO11">
        <v>236</v>
      </c>
      <c r="BP11">
        <v>30</v>
      </c>
      <c r="BQ11">
        <v>384</v>
      </c>
      <c r="BR11">
        <v>600</v>
      </c>
      <c r="BS11">
        <v>562</v>
      </c>
      <c r="BT11">
        <v>138</v>
      </c>
      <c r="BU11">
        <v>330</v>
      </c>
      <c r="BV11">
        <v>83</v>
      </c>
      <c r="BW11">
        <v>309</v>
      </c>
      <c r="BX11">
        <v>701</v>
      </c>
      <c r="BY11">
        <v>749</v>
      </c>
      <c r="BZ11">
        <v>600</v>
      </c>
    </row>
    <row r="12" spans="1:78" x14ac:dyDescent="0.25">
      <c r="B12" s="7">
        <v>0.34</v>
      </c>
      <c r="C12" s="7">
        <v>0.35</v>
      </c>
      <c r="D12" s="7">
        <v>0.28999999999999998</v>
      </c>
      <c r="E12" s="7">
        <v>0.24</v>
      </c>
      <c r="F12" s="7">
        <v>0.36</v>
      </c>
      <c r="G12" s="7">
        <v>0.39</v>
      </c>
      <c r="H12" s="7">
        <v>0.24</v>
      </c>
      <c r="I12" s="7">
        <v>0.43</v>
      </c>
      <c r="J12" s="7">
        <v>0.37</v>
      </c>
      <c r="K12" s="7">
        <v>0.32</v>
      </c>
      <c r="L12" s="7">
        <v>0.17</v>
      </c>
      <c r="M12" s="7">
        <v>0.18</v>
      </c>
      <c r="N12" s="7">
        <v>0.4</v>
      </c>
      <c r="O12" s="7">
        <v>0.32</v>
      </c>
      <c r="P12" s="7">
        <v>0.3</v>
      </c>
      <c r="Q12" s="7">
        <v>0.22</v>
      </c>
      <c r="R12" s="7">
        <v>0.36</v>
      </c>
      <c r="S12" s="7">
        <v>0.38</v>
      </c>
      <c r="T12" s="7">
        <v>0.28999999999999998</v>
      </c>
      <c r="U12" s="7">
        <v>0.2</v>
      </c>
      <c r="V12" s="7">
        <v>0.39</v>
      </c>
      <c r="W12" s="7">
        <v>0.24</v>
      </c>
      <c r="X12" s="7">
        <v>0.06</v>
      </c>
      <c r="Y12" s="7">
        <v>0.3</v>
      </c>
      <c r="Z12" s="7">
        <v>0.34</v>
      </c>
      <c r="AA12" s="7">
        <v>0.34</v>
      </c>
      <c r="AB12" s="7">
        <v>0.34</v>
      </c>
      <c r="AC12" s="7">
        <v>0.35</v>
      </c>
      <c r="AD12" s="7">
        <v>0.35</v>
      </c>
      <c r="AE12" s="7">
        <v>0.23</v>
      </c>
      <c r="AF12" s="7">
        <v>0.28999999999999998</v>
      </c>
      <c r="AG12" s="7">
        <v>0.48</v>
      </c>
      <c r="AH12" s="7">
        <v>0.32</v>
      </c>
      <c r="AI12" s="7">
        <v>0.38</v>
      </c>
      <c r="AJ12" s="7">
        <v>0.17</v>
      </c>
      <c r="AK12" s="7">
        <v>0.17</v>
      </c>
      <c r="AL12" s="7">
        <v>0.44</v>
      </c>
      <c r="AM12" s="7">
        <v>0.24</v>
      </c>
      <c r="AN12" s="7">
        <v>0.21</v>
      </c>
      <c r="AO12" s="7">
        <v>0.27</v>
      </c>
      <c r="AP12" s="7">
        <v>0.36</v>
      </c>
      <c r="AQ12" s="7">
        <v>0.31</v>
      </c>
      <c r="AR12" s="7">
        <v>0.32</v>
      </c>
      <c r="AS12" s="7">
        <v>0.28999999999999998</v>
      </c>
      <c r="AT12" s="7">
        <v>0.38</v>
      </c>
      <c r="AU12" s="7">
        <v>0.39</v>
      </c>
      <c r="AV12" s="7">
        <v>0.33</v>
      </c>
      <c r="AW12" s="7">
        <v>0.27</v>
      </c>
      <c r="AX12" s="7">
        <v>0.3</v>
      </c>
      <c r="AY12" s="7">
        <v>0.41</v>
      </c>
      <c r="AZ12" s="7">
        <v>0.36</v>
      </c>
      <c r="BA12" s="7">
        <v>0.26</v>
      </c>
      <c r="BB12" s="7">
        <v>0.25</v>
      </c>
      <c r="BC12" s="7">
        <v>0.38</v>
      </c>
      <c r="BD12" s="7">
        <v>0.34</v>
      </c>
      <c r="BE12" s="7">
        <v>0.47</v>
      </c>
      <c r="BF12" s="7">
        <v>0.28999999999999998</v>
      </c>
      <c r="BG12" s="7">
        <v>0.34</v>
      </c>
      <c r="BH12" t="s">
        <v>108</v>
      </c>
      <c r="BI12" s="7">
        <v>0.86</v>
      </c>
      <c r="BJ12" s="7">
        <v>0.01</v>
      </c>
      <c r="BK12">
        <v>0</v>
      </c>
      <c r="BL12" s="7">
        <v>0.02</v>
      </c>
      <c r="BM12" s="7">
        <v>0.52</v>
      </c>
      <c r="BN12" s="7">
        <v>0.36</v>
      </c>
      <c r="BO12" s="7">
        <v>0.23</v>
      </c>
      <c r="BP12" s="7">
        <v>0.12</v>
      </c>
      <c r="BQ12" s="7">
        <v>0.49</v>
      </c>
      <c r="BR12" s="7">
        <v>0.49</v>
      </c>
      <c r="BS12" s="7">
        <v>0.48</v>
      </c>
      <c r="BT12" s="7">
        <v>0.31</v>
      </c>
      <c r="BU12" s="7">
        <v>0.62</v>
      </c>
      <c r="BV12" s="7">
        <v>0.38</v>
      </c>
      <c r="BW12" s="7">
        <v>0.52</v>
      </c>
      <c r="BX12" s="7">
        <v>0.32</v>
      </c>
      <c r="BY12" s="7">
        <v>0.34</v>
      </c>
      <c r="BZ12" s="7">
        <v>0.31</v>
      </c>
    </row>
    <row r="13" spans="1:78" x14ac:dyDescent="0.25">
      <c r="A13" t="s">
        <v>290</v>
      </c>
      <c r="B13">
        <v>184</v>
      </c>
      <c r="C13">
        <v>158</v>
      </c>
      <c r="D13">
        <v>17</v>
      </c>
      <c r="E13">
        <v>10</v>
      </c>
      <c r="F13">
        <v>43</v>
      </c>
      <c r="G13">
        <v>95</v>
      </c>
      <c r="H13">
        <v>47</v>
      </c>
      <c r="I13">
        <v>39</v>
      </c>
      <c r="J13">
        <v>66</v>
      </c>
      <c r="K13">
        <v>27</v>
      </c>
      <c r="L13">
        <v>52</v>
      </c>
      <c r="M13">
        <v>61</v>
      </c>
      <c r="N13">
        <v>101</v>
      </c>
      <c r="O13">
        <v>20</v>
      </c>
      <c r="P13">
        <v>3</v>
      </c>
      <c r="Q13">
        <v>26</v>
      </c>
      <c r="R13">
        <v>158</v>
      </c>
      <c r="S13">
        <v>117</v>
      </c>
      <c r="T13">
        <v>35</v>
      </c>
      <c r="U13">
        <v>32</v>
      </c>
      <c r="V13">
        <v>134</v>
      </c>
      <c r="W13">
        <v>21</v>
      </c>
      <c r="X13">
        <v>26</v>
      </c>
      <c r="Y13">
        <v>16</v>
      </c>
      <c r="Z13">
        <v>168</v>
      </c>
      <c r="AA13">
        <v>184</v>
      </c>
      <c r="AB13">
        <v>168</v>
      </c>
      <c r="AC13">
        <v>31</v>
      </c>
      <c r="AD13">
        <v>131</v>
      </c>
      <c r="AE13">
        <v>16</v>
      </c>
      <c r="AF13">
        <v>145</v>
      </c>
      <c r="AG13">
        <v>33</v>
      </c>
      <c r="AH13">
        <v>1</v>
      </c>
      <c r="AI13">
        <v>143</v>
      </c>
      <c r="AJ13">
        <v>10</v>
      </c>
      <c r="AK13">
        <v>24</v>
      </c>
      <c r="AL13">
        <v>105</v>
      </c>
      <c r="AM13">
        <v>65</v>
      </c>
      <c r="AN13">
        <v>1</v>
      </c>
      <c r="AO13">
        <v>12</v>
      </c>
      <c r="AP13">
        <v>21</v>
      </c>
      <c r="AQ13">
        <v>32</v>
      </c>
      <c r="AR13">
        <v>18</v>
      </c>
      <c r="AS13">
        <v>2</v>
      </c>
      <c r="AT13">
        <v>28</v>
      </c>
      <c r="AU13">
        <v>6</v>
      </c>
      <c r="AV13">
        <v>15</v>
      </c>
      <c r="AW13">
        <v>4</v>
      </c>
      <c r="AX13">
        <v>12</v>
      </c>
      <c r="AY13">
        <v>10</v>
      </c>
      <c r="AZ13">
        <v>2</v>
      </c>
      <c r="BA13">
        <v>7</v>
      </c>
      <c r="BB13">
        <v>9</v>
      </c>
      <c r="BC13">
        <v>17</v>
      </c>
      <c r="BD13">
        <v>1</v>
      </c>
      <c r="BE13">
        <v>61</v>
      </c>
      <c r="BF13">
        <v>123</v>
      </c>
      <c r="BG13">
        <v>184</v>
      </c>
      <c r="BH13">
        <v>0</v>
      </c>
      <c r="BI13">
        <v>184</v>
      </c>
      <c r="BJ13">
        <v>5</v>
      </c>
      <c r="BK13">
        <v>0</v>
      </c>
      <c r="BL13">
        <v>0</v>
      </c>
      <c r="BM13">
        <v>45</v>
      </c>
      <c r="BN13">
        <v>80</v>
      </c>
      <c r="BO13">
        <v>49</v>
      </c>
      <c r="BP13">
        <v>10</v>
      </c>
      <c r="BQ13">
        <v>49</v>
      </c>
      <c r="BR13">
        <v>62</v>
      </c>
      <c r="BS13">
        <v>56</v>
      </c>
      <c r="BT13">
        <v>34</v>
      </c>
      <c r="BU13">
        <v>32</v>
      </c>
      <c r="BV13">
        <v>17</v>
      </c>
      <c r="BW13">
        <v>33</v>
      </c>
      <c r="BX13">
        <v>118</v>
      </c>
      <c r="BY13">
        <v>113</v>
      </c>
      <c r="BZ13">
        <v>113</v>
      </c>
    </row>
    <row r="14" spans="1:78" x14ac:dyDescent="0.25">
      <c r="B14" s="7">
        <v>0.06</v>
      </c>
      <c r="C14" s="7">
        <v>0.06</v>
      </c>
      <c r="D14" s="7">
        <v>7.0000000000000007E-2</v>
      </c>
      <c r="E14" s="7">
        <v>0.05</v>
      </c>
      <c r="F14" s="7">
        <v>0.09</v>
      </c>
      <c r="G14" s="7">
        <v>0.05</v>
      </c>
      <c r="H14" s="7">
        <v>0.05</v>
      </c>
      <c r="I14" s="7">
        <v>0.04</v>
      </c>
      <c r="J14" s="7">
        <v>0.06</v>
      </c>
      <c r="K14" s="7">
        <v>0.04</v>
      </c>
      <c r="L14" s="7">
        <v>0.08</v>
      </c>
      <c r="M14" s="7">
        <v>0.08</v>
      </c>
      <c r="N14" s="7">
        <v>0.05</v>
      </c>
      <c r="O14" s="7">
        <v>7.0000000000000007E-2</v>
      </c>
      <c r="P14" s="7">
        <v>0.04</v>
      </c>
      <c r="Q14" s="7">
        <v>0.05</v>
      </c>
      <c r="R14" s="7">
        <v>0.06</v>
      </c>
      <c r="S14" s="7">
        <v>0.05</v>
      </c>
      <c r="T14" s="7">
        <v>7.0000000000000007E-2</v>
      </c>
      <c r="U14" s="7">
        <v>7.0000000000000007E-2</v>
      </c>
      <c r="V14" s="7">
        <v>0.05</v>
      </c>
      <c r="W14" s="7">
        <v>7.0000000000000007E-2</v>
      </c>
      <c r="X14" s="7">
        <v>0.08</v>
      </c>
      <c r="Y14" s="7">
        <v>0.06</v>
      </c>
      <c r="Z14" s="7">
        <v>0.06</v>
      </c>
      <c r="AA14" s="7">
        <v>0.06</v>
      </c>
      <c r="AB14" s="7">
        <v>0.06</v>
      </c>
      <c r="AC14" s="7">
        <v>0.08</v>
      </c>
      <c r="AD14" s="7">
        <v>0.05</v>
      </c>
      <c r="AE14" s="7">
        <v>0.08</v>
      </c>
      <c r="AF14" s="7">
        <v>0.06</v>
      </c>
      <c r="AG14" s="7">
        <v>0.04</v>
      </c>
      <c r="AH14" s="7">
        <v>0.02</v>
      </c>
      <c r="AI14" s="7">
        <v>0.05</v>
      </c>
      <c r="AJ14" s="7">
        <v>0.06</v>
      </c>
      <c r="AK14" s="7">
        <v>0.06</v>
      </c>
      <c r="AL14" s="7">
        <v>7.0000000000000007E-2</v>
      </c>
      <c r="AM14" s="7">
        <v>0.05</v>
      </c>
      <c r="AN14" s="7">
        <v>0.05</v>
      </c>
      <c r="AO14" s="7">
        <v>0.04</v>
      </c>
      <c r="AP14" s="7">
        <v>0.06</v>
      </c>
      <c r="AQ14" s="7">
        <v>0.09</v>
      </c>
      <c r="AR14" s="7">
        <v>0.11</v>
      </c>
      <c r="AS14" s="7">
        <v>0.01</v>
      </c>
      <c r="AT14" s="7">
        <v>0.08</v>
      </c>
      <c r="AU14" s="7">
        <v>0.03</v>
      </c>
      <c r="AV14" s="7">
        <v>0.06</v>
      </c>
      <c r="AW14" s="7">
        <v>7.0000000000000007E-2</v>
      </c>
      <c r="AX14" s="7">
        <v>0.06</v>
      </c>
      <c r="AY14" s="7">
        <v>0.03</v>
      </c>
      <c r="AZ14" s="7">
        <v>0.01</v>
      </c>
      <c r="BA14" s="7">
        <v>0.04</v>
      </c>
      <c r="BB14" s="7">
        <v>0.04</v>
      </c>
      <c r="BC14" s="7">
        <v>0.09</v>
      </c>
      <c r="BD14" s="7">
        <v>0.13</v>
      </c>
      <c r="BE14" s="7">
        <v>7.0000000000000007E-2</v>
      </c>
      <c r="BF14" s="7">
        <v>0.05</v>
      </c>
      <c r="BG14" s="7">
        <v>0.06</v>
      </c>
      <c r="BH14" t="s">
        <v>108</v>
      </c>
      <c r="BI14" s="7">
        <v>0.14000000000000001</v>
      </c>
      <c r="BJ14" s="7">
        <v>0.01</v>
      </c>
      <c r="BK14" t="s">
        <v>108</v>
      </c>
      <c r="BL14" t="s">
        <v>108</v>
      </c>
      <c r="BM14" s="7">
        <v>0.06</v>
      </c>
      <c r="BN14" s="7">
        <v>0.06</v>
      </c>
      <c r="BO14" s="7">
        <v>0.05</v>
      </c>
      <c r="BP14" s="7">
        <v>0.04</v>
      </c>
      <c r="BQ14" s="7">
        <v>0.06</v>
      </c>
      <c r="BR14" s="7">
        <v>0.05</v>
      </c>
      <c r="BS14" s="7">
        <v>0.05</v>
      </c>
      <c r="BT14" s="7">
        <v>0.08</v>
      </c>
      <c r="BU14" s="7">
        <v>0.06</v>
      </c>
      <c r="BV14" s="7">
        <v>0.08</v>
      </c>
      <c r="BW14" s="7">
        <v>0.06</v>
      </c>
      <c r="BX14" s="7">
        <v>0.05</v>
      </c>
      <c r="BY14" s="7">
        <v>0.05</v>
      </c>
      <c r="BZ14" s="7">
        <v>0.06</v>
      </c>
    </row>
    <row r="15" spans="1:78" x14ac:dyDescent="0.25">
      <c r="A15" t="s">
        <v>288</v>
      </c>
      <c r="B15">
        <v>722</v>
      </c>
      <c r="C15">
        <v>613</v>
      </c>
      <c r="D15">
        <v>62</v>
      </c>
      <c r="E15">
        <v>46</v>
      </c>
      <c r="F15">
        <v>124</v>
      </c>
      <c r="G15">
        <v>381</v>
      </c>
      <c r="H15">
        <v>216</v>
      </c>
      <c r="I15">
        <v>198</v>
      </c>
      <c r="J15">
        <v>208</v>
      </c>
      <c r="K15">
        <v>161</v>
      </c>
      <c r="L15">
        <v>155</v>
      </c>
      <c r="M15">
        <v>198</v>
      </c>
      <c r="N15">
        <v>449</v>
      </c>
      <c r="O15">
        <v>59</v>
      </c>
      <c r="P15">
        <v>16</v>
      </c>
      <c r="Q15">
        <v>138</v>
      </c>
      <c r="R15">
        <v>583</v>
      </c>
      <c r="S15">
        <v>451</v>
      </c>
      <c r="T15">
        <v>149</v>
      </c>
      <c r="U15">
        <v>109</v>
      </c>
      <c r="V15">
        <v>555</v>
      </c>
      <c r="W15">
        <v>76</v>
      </c>
      <c r="X15">
        <v>87</v>
      </c>
      <c r="Y15">
        <v>67</v>
      </c>
      <c r="Z15">
        <v>655</v>
      </c>
      <c r="AA15">
        <v>720</v>
      </c>
      <c r="AB15">
        <v>653</v>
      </c>
      <c r="AC15">
        <v>79</v>
      </c>
      <c r="AD15">
        <v>591</v>
      </c>
      <c r="AE15">
        <v>47</v>
      </c>
      <c r="AF15">
        <v>579</v>
      </c>
      <c r="AG15">
        <v>109</v>
      </c>
      <c r="AH15">
        <v>6</v>
      </c>
      <c r="AI15">
        <v>553</v>
      </c>
      <c r="AJ15">
        <v>50</v>
      </c>
      <c r="AK15">
        <v>117</v>
      </c>
      <c r="AL15">
        <v>301</v>
      </c>
      <c r="AM15">
        <v>355</v>
      </c>
      <c r="AN15">
        <v>6</v>
      </c>
      <c r="AO15">
        <v>58</v>
      </c>
      <c r="AP15">
        <v>66</v>
      </c>
      <c r="AQ15">
        <v>73</v>
      </c>
      <c r="AR15">
        <v>42</v>
      </c>
      <c r="AS15">
        <v>41</v>
      </c>
      <c r="AT15">
        <v>62</v>
      </c>
      <c r="AU15">
        <v>49</v>
      </c>
      <c r="AV15">
        <v>50</v>
      </c>
      <c r="AW15">
        <v>8</v>
      </c>
      <c r="AX15">
        <v>54</v>
      </c>
      <c r="AY15">
        <v>78</v>
      </c>
      <c r="AZ15">
        <v>55</v>
      </c>
      <c r="BA15">
        <v>40</v>
      </c>
      <c r="BB15">
        <v>59</v>
      </c>
      <c r="BC15">
        <v>39</v>
      </c>
      <c r="BD15">
        <v>4</v>
      </c>
      <c r="BE15">
        <v>149</v>
      </c>
      <c r="BF15">
        <v>573</v>
      </c>
      <c r="BG15">
        <v>722</v>
      </c>
      <c r="BH15">
        <v>0</v>
      </c>
      <c r="BI15">
        <v>11</v>
      </c>
      <c r="BJ15">
        <v>722</v>
      </c>
      <c r="BK15">
        <v>8</v>
      </c>
      <c r="BL15">
        <v>3</v>
      </c>
      <c r="BM15">
        <v>166</v>
      </c>
      <c r="BN15">
        <v>258</v>
      </c>
      <c r="BO15">
        <v>244</v>
      </c>
      <c r="BP15">
        <v>53</v>
      </c>
      <c r="BQ15">
        <v>145</v>
      </c>
      <c r="BR15">
        <v>234</v>
      </c>
      <c r="BS15">
        <v>231</v>
      </c>
      <c r="BT15">
        <v>98</v>
      </c>
      <c r="BU15">
        <v>66</v>
      </c>
      <c r="BV15">
        <v>43</v>
      </c>
      <c r="BW15">
        <v>110</v>
      </c>
      <c r="BX15">
        <v>511</v>
      </c>
      <c r="BY15">
        <v>511</v>
      </c>
      <c r="BZ15">
        <v>431</v>
      </c>
    </row>
    <row r="16" spans="1:78" x14ac:dyDescent="0.25">
      <c r="B16" s="7">
        <v>0.22</v>
      </c>
      <c r="C16" s="7">
        <v>0.22</v>
      </c>
      <c r="D16" s="7">
        <v>0.25</v>
      </c>
      <c r="E16" s="7">
        <v>0.23</v>
      </c>
      <c r="F16" s="7">
        <v>0.25</v>
      </c>
      <c r="G16" s="7">
        <v>0.2</v>
      </c>
      <c r="H16" s="7">
        <v>0.23</v>
      </c>
      <c r="I16" s="7">
        <v>0.21</v>
      </c>
      <c r="J16" s="7">
        <v>0.2</v>
      </c>
      <c r="K16" s="7">
        <v>0.24</v>
      </c>
      <c r="L16" s="7">
        <v>0.24</v>
      </c>
      <c r="M16" s="7">
        <v>0.26</v>
      </c>
      <c r="N16" s="7">
        <v>0.21</v>
      </c>
      <c r="O16" s="7">
        <v>0.2</v>
      </c>
      <c r="P16" s="7">
        <v>0.19</v>
      </c>
      <c r="Q16" s="7">
        <v>0.26</v>
      </c>
      <c r="R16" s="7">
        <v>0.21</v>
      </c>
      <c r="S16" s="7">
        <v>0.2</v>
      </c>
      <c r="T16" s="7">
        <v>0.28999999999999998</v>
      </c>
      <c r="U16" s="7">
        <v>0.25</v>
      </c>
      <c r="V16" s="7">
        <v>0.21</v>
      </c>
      <c r="W16" s="7">
        <v>0.24</v>
      </c>
      <c r="X16" s="7">
        <v>0.26</v>
      </c>
      <c r="Y16" s="7">
        <v>0.23</v>
      </c>
      <c r="Z16" s="7">
        <v>0.22</v>
      </c>
      <c r="AA16" s="7">
        <v>0.22</v>
      </c>
      <c r="AB16" s="7">
        <v>0.22</v>
      </c>
      <c r="AC16" s="7">
        <v>0.19</v>
      </c>
      <c r="AD16" s="7">
        <v>0.22</v>
      </c>
      <c r="AE16" s="7">
        <v>0.23</v>
      </c>
      <c r="AF16" s="7">
        <v>0.25</v>
      </c>
      <c r="AG16" s="7">
        <v>0.14000000000000001</v>
      </c>
      <c r="AH16" s="7">
        <v>0.21</v>
      </c>
      <c r="AI16" s="7">
        <v>0.21</v>
      </c>
      <c r="AJ16" s="7">
        <v>0.28000000000000003</v>
      </c>
      <c r="AK16" s="7">
        <v>0.27</v>
      </c>
      <c r="AL16" s="7">
        <v>0.19</v>
      </c>
      <c r="AM16" s="7">
        <v>0.26</v>
      </c>
      <c r="AN16" s="7">
        <v>0.2</v>
      </c>
      <c r="AO16" s="7">
        <v>0.19</v>
      </c>
      <c r="AP16" s="7">
        <v>0.2</v>
      </c>
      <c r="AQ16" s="7">
        <v>0.2</v>
      </c>
      <c r="AR16" s="7">
        <v>0.25</v>
      </c>
      <c r="AS16" s="7">
        <v>0.23</v>
      </c>
      <c r="AT16" s="7">
        <v>0.17</v>
      </c>
      <c r="AU16" s="7">
        <v>0.22</v>
      </c>
      <c r="AV16" s="7">
        <v>0.21</v>
      </c>
      <c r="AW16" s="7">
        <v>0.16</v>
      </c>
      <c r="AX16" s="7">
        <v>0.27</v>
      </c>
      <c r="AY16" s="7">
        <v>0.23</v>
      </c>
      <c r="AZ16" s="7">
        <v>0.24</v>
      </c>
      <c r="BA16" s="7">
        <v>0.23</v>
      </c>
      <c r="BB16" s="7">
        <v>0.26</v>
      </c>
      <c r="BC16" s="7">
        <v>0.19</v>
      </c>
      <c r="BD16" s="7">
        <v>0.36</v>
      </c>
      <c r="BE16" s="7">
        <v>0.17</v>
      </c>
      <c r="BF16" s="7">
        <v>0.24</v>
      </c>
      <c r="BG16" s="7">
        <v>0.22</v>
      </c>
      <c r="BH16" t="s">
        <v>108</v>
      </c>
      <c r="BI16" s="7">
        <v>0.01</v>
      </c>
      <c r="BJ16" s="7">
        <v>0.83</v>
      </c>
      <c r="BK16" s="7">
        <v>0.01</v>
      </c>
      <c r="BL16" s="7">
        <v>0.02</v>
      </c>
      <c r="BM16" s="7">
        <v>0.22</v>
      </c>
      <c r="BN16" s="7">
        <v>0.2</v>
      </c>
      <c r="BO16" s="7">
        <v>0.24</v>
      </c>
      <c r="BP16" s="7">
        <v>0.22</v>
      </c>
      <c r="BQ16" s="7">
        <v>0.18</v>
      </c>
      <c r="BR16" s="7">
        <v>0.19</v>
      </c>
      <c r="BS16" s="7">
        <v>0.2</v>
      </c>
      <c r="BT16" s="7">
        <v>0.22</v>
      </c>
      <c r="BU16" s="7">
        <v>0.12</v>
      </c>
      <c r="BV16" s="7">
        <v>0.2</v>
      </c>
      <c r="BW16" s="7">
        <v>0.18</v>
      </c>
      <c r="BX16" s="7">
        <v>0.23</v>
      </c>
      <c r="BY16" s="7">
        <v>0.23</v>
      </c>
      <c r="BZ16" s="7">
        <v>0.23</v>
      </c>
    </row>
    <row r="17" spans="1:78" x14ac:dyDescent="0.25">
      <c r="A17" t="s">
        <v>291</v>
      </c>
      <c r="B17">
        <v>146</v>
      </c>
      <c r="C17">
        <v>122</v>
      </c>
      <c r="D17">
        <v>12</v>
      </c>
      <c r="E17">
        <v>12</v>
      </c>
      <c r="F17">
        <v>22</v>
      </c>
      <c r="G17">
        <v>94</v>
      </c>
      <c r="H17">
        <v>30</v>
      </c>
      <c r="I17">
        <v>47</v>
      </c>
      <c r="J17">
        <v>63</v>
      </c>
      <c r="K17">
        <v>18</v>
      </c>
      <c r="L17">
        <v>18</v>
      </c>
      <c r="M17">
        <v>16</v>
      </c>
      <c r="N17">
        <v>117</v>
      </c>
      <c r="O17">
        <v>10</v>
      </c>
      <c r="P17">
        <v>2</v>
      </c>
      <c r="Q17">
        <v>20</v>
      </c>
      <c r="R17">
        <v>126</v>
      </c>
      <c r="S17">
        <v>101</v>
      </c>
      <c r="T17">
        <v>29</v>
      </c>
      <c r="U17">
        <v>14</v>
      </c>
      <c r="V17">
        <v>137</v>
      </c>
      <c r="W17">
        <v>4</v>
      </c>
      <c r="X17">
        <v>4</v>
      </c>
      <c r="Y17">
        <v>9</v>
      </c>
      <c r="Z17">
        <v>137</v>
      </c>
      <c r="AA17">
        <v>146</v>
      </c>
      <c r="AB17">
        <v>137</v>
      </c>
      <c r="AC17">
        <v>20</v>
      </c>
      <c r="AD17">
        <v>115</v>
      </c>
      <c r="AE17">
        <v>9</v>
      </c>
      <c r="AF17">
        <v>81</v>
      </c>
      <c r="AG17">
        <v>56</v>
      </c>
      <c r="AH17">
        <v>3</v>
      </c>
      <c r="AI17">
        <v>127</v>
      </c>
      <c r="AJ17">
        <v>8</v>
      </c>
      <c r="AK17">
        <v>12</v>
      </c>
      <c r="AL17">
        <v>76</v>
      </c>
      <c r="AM17">
        <v>59</v>
      </c>
      <c r="AN17">
        <v>2</v>
      </c>
      <c r="AO17">
        <v>9</v>
      </c>
      <c r="AP17">
        <v>11</v>
      </c>
      <c r="AQ17">
        <v>22</v>
      </c>
      <c r="AR17">
        <v>4</v>
      </c>
      <c r="AS17">
        <v>5</v>
      </c>
      <c r="AT17">
        <v>16</v>
      </c>
      <c r="AU17">
        <v>8</v>
      </c>
      <c r="AV17">
        <v>11</v>
      </c>
      <c r="AW17">
        <v>4</v>
      </c>
      <c r="AX17">
        <v>8</v>
      </c>
      <c r="AY17">
        <v>16</v>
      </c>
      <c r="AZ17">
        <v>10</v>
      </c>
      <c r="BA17">
        <v>12</v>
      </c>
      <c r="BB17">
        <v>14</v>
      </c>
      <c r="BC17">
        <v>4</v>
      </c>
      <c r="BD17">
        <v>0</v>
      </c>
      <c r="BE17">
        <v>50</v>
      </c>
      <c r="BF17">
        <v>96</v>
      </c>
      <c r="BG17">
        <v>146</v>
      </c>
      <c r="BH17">
        <v>0</v>
      </c>
      <c r="BI17">
        <v>1</v>
      </c>
      <c r="BJ17">
        <v>146</v>
      </c>
      <c r="BK17">
        <v>0</v>
      </c>
      <c r="BL17">
        <v>0</v>
      </c>
      <c r="BM17">
        <v>47</v>
      </c>
      <c r="BN17">
        <v>73</v>
      </c>
      <c r="BO17">
        <v>20</v>
      </c>
      <c r="BP17">
        <v>5</v>
      </c>
      <c r="BQ17">
        <v>54</v>
      </c>
      <c r="BR17">
        <v>72</v>
      </c>
      <c r="BS17">
        <v>76</v>
      </c>
      <c r="BT17">
        <v>24</v>
      </c>
      <c r="BU17">
        <v>30</v>
      </c>
      <c r="BV17">
        <v>12</v>
      </c>
      <c r="BW17">
        <v>43</v>
      </c>
      <c r="BX17">
        <v>96</v>
      </c>
      <c r="BY17">
        <v>102</v>
      </c>
      <c r="BZ17">
        <v>89</v>
      </c>
    </row>
    <row r="18" spans="1:78" x14ac:dyDescent="0.25">
      <c r="B18" s="7">
        <v>0.04</v>
      </c>
      <c r="C18" s="7">
        <v>0.04</v>
      </c>
      <c r="D18" s="7">
        <v>0.05</v>
      </c>
      <c r="E18" s="7">
        <v>0.06</v>
      </c>
      <c r="F18" s="7">
        <v>0.04</v>
      </c>
      <c r="G18" s="7">
        <v>0.05</v>
      </c>
      <c r="H18" s="7">
        <v>0.03</v>
      </c>
      <c r="I18" s="7">
        <v>0.05</v>
      </c>
      <c r="J18" s="7">
        <v>0.06</v>
      </c>
      <c r="K18" s="7">
        <v>0.03</v>
      </c>
      <c r="L18" s="7">
        <v>0.03</v>
      </c>
      <c r="M18" s="7">
        <v>0.02</v>
      </c>
      <c r="N18" s="7">
        <v>0.05</v>
      </c>
      <c r="O18" s="7">
        <v>0.04</v>
      </c>
      <c r="P18" s="7">
        <v>0.03</v>
      </c>
      <c r="Q18" s="7">
        <v>0.04</v>
      </c>
      <c r="R18" s="7">
        <v>0.05</v>
      </c>
      <c r="S18" s="7">
        <v>0.04</v>
      </c>
      <c r="T18" s="7">
        <v>0.06</v>
      </c>
      <c r="U18" s="7">
        <v>0.03</v>
      </c>
      <c r="V18" s="7">
        <v>0.05</v>
      </c>
      <c r="W18" s="7">
        <v>0.01</v>
      </c>
      <c r="X18" s="7">
        <v>0.01</v>
      </c>
      <c r="Y18" s="7">
        <v>0.03</v>
      </c>
      <c r="Z18" s="7">
        <v>0.05</v>
      </c>
      <c r="AA18" s="7">
        <v>0.04</v>
      </c>
      <c r="AB18" s="7">
        <v>0.05</v>
      </c>
      <c r="AC18" s="7">
        <v>0.05</v>
      </c>
      <c r="AD18" s="7">
        <v>0.04</v>
      </c>
      <c r="AE18" s="7">
        <v>0.05</v>
      </c>
      <c r="AF18" s="7">
        <v>0.03</v>
      </c>
      <c r="AG18" s="7">
        <v>7.0000000000000007E-2</v>
      </c>
      <c r="AH18" s="7">
        <v>0.11</v>
      </c>
      <c r="AI18" s="7">
        <v>0.05</v>
      </c>
      <c r="AJ18" s="7">
        <v>0.04</v>
      </c>
      <c r="AK18" s="7">
        <v>0.03</v>
      </c>
      <c r="AL18" s="7">
        <v>0.05</v>
      </c>
      <c r="AM18" s="7">
        <v>0.04</v>
      </c>
      <c r="AN18" s="7">
        <v>7.0000000000000007E-2</v>
      </c>
      <c r="AO18" s="7">
        <v>0.03</v>
      </c>
      <c r="AP18" s="7">
        <v>0.03</v>
      </c>
      <c r="AQ18" s="7">
        <v>0.06</v>
      </c>
      <c r="AR18" s="7">
        <v>0.03</v>
      </c>
      <c r="AS18" s="7">
        <v>0.03</v>
      </c>
      <c r="AT18" s="7">
        <v>0.05</v>
      </c>
      <c r="AU18" s="7">
        <v>0.04</v>
      </c>
      <c r="AV18" s="7">
        <v>0.05</v>
      </c>
      <c r="AW18" s="7">
        <v>0.08</v>
      </c>
      <c r="AX18" s="7">
        <v>0.04</v>
      </c>
      <c r="AY18" s="7">
        <v>0.05</v>
      </c>
      <c r="AZ18" s="7">
        <v>0.05</v>
      </c>
      <c r="BA18" s="7">
        <v>7.0000000000000007E-2</v>
      </c>
      <c r="BB18" s="7">
        <v>0.06</v>
      </c>
      <c r="BC18" s="7">
        <v>0.02</v>
      </c>
      <c r="BD18" t="s">
        <v>108</v>
      </c>
      <c r="BE18" s="7">
        <v>0.06</v>
      </c>
      <c r="BF18" s="7">
        <v>0.04</v>
      </c>
      <c r="BG18" s="7">
        <v>0.04</v>
      </c>
      <c r="BH18" t="s">
        <v>108</v>
      </c>
      <c r="BI18">
        <v>0</v>
      </c>
      <c r="BJ18" s="7">
        <v>0.17</v>
      </c>
      <c r="BK18" t="s">
        <v>108</v>
      </c>
      <c r="BL18" t="s">
        <v>108</v>
      </c>
      <c r="BM18" s="7">
        <v>0.06</v>
      </c>
      <c r="BN18" s="7">
        <v>0.06</v>
      </c>
      <c r="BO18" s="7">
        <v>0.02</v>
      </c>
      <c r="BP18" s="7">
        <v>0.02</v>
      </c>
      <c r="BQ18" s="7">
        <v>7.0000000000000007E-2</v>
      </c>
      <c r="BR18" s="7">
        <v>0.06</v>
      </c>
      <c r="BS18" s="7">
        <v>7.0000000000000007E-2</v>
      </c>
      <c r="BT18" s="7">
        <v>0.05</v>
      </c>
      <c r="BU18" s="7">
        <v>0.06</v>
      </c>
      <c r="BV18" s="7">
        <v>0.05</v>
      </c>
      <c r="BW18" s="7">
        <v>7.0000000000000007E-2</v>
      </c>
      <c r="BX18" s="7">
        <v>0.04</v>
      </c>
      <c r="BY18" s="7">
        <v>0.05</v>
      </c>
      <c r="BZ18" s="7">
        <v>0.05</v>
      </c>
    </row>
    <row r="19" spans="1:78" x14ac:dyDescent="0.25">
      <c r="A19" t="s">
        <v>289</v>
      </c>
      <c r="B19">
        <v>453</v>
      </c>
      <c r="C19">
        <v>388</v>
      </c>
      <c r="D19">
        <v>30</v>
      </c>
      <c r="E19">
        <v>34</v>
      </c>
      <c r="F19">
        <v>50</v>
      </c>
      <c r="G19">
        <v>244</v>
      </c>
      <c r="H19">
        <v>159</v>
      </c>
      <c r="I19">
        <v>81</v>
      </c>
      <c r="J19">
        <v>128</v>
      </c>
      <c r="K19">
        <v>102</v>
      </c>
      <c r="L19">
        <v>142</v>
      </c>
      <c r="M19">
        <v>153</v>
      </c>
      <c r="N19">
        <v>236</v>
      </c>
      <c r="O19">
        <v>45</v>
      </c>
      <c r="P19">
        <v>19</v>
      </c>
      <c r="Q19">
        <v>98</v>
      </c>
      <c r="R19">
        <v>355</v>
      </c>
      <c r="S19">
        <v>302</v>
      </c>
      <c r="T19">
        <v>51</v>
      </c>
      <c r="U19">
        <v>92</v>
      </c>
      <c r="V19">
        <v>305</v>
      </c>
      <c r="W19">
        <v>65</v>
      </c>
      <c r="X19">
        <v>80</v>
      </c>
      <c r="Y19">
        <v>34</v>
      </c>
      <c r="Z19">
        <v>418</v>
      </c>
      <c r="AA19">
        <v>453</v>
      </c>
      <c r="AB19">
        <v>418</v>
      </c>
      <c r="AC19">
        <v>46</v>
      </c>
      <c r="AD19">
        <v>373</v>
      </c>
      <c r="AE19">
        <v>33</v>
      </c>
      <c r="AF19">
        <v>380</v>
      </c>
      <c r="AG19">
        <v>57</v>
      </c>
      <c r="AH19">
        <v>4</v>
      </c>
      <c r="AI19">
        <v>304</v>
      </c>
      <c r="AJ19">
        <v>33</v>
      </c>
      <c r="AK19">
        <v>106</v>
      </c>
      <c r="AL19">
        <v>141</v>
      </c>
      <c r="AM19">
        <v>264</v>
      </c>
      <c r="AN19">
        <v>5</v>
      </c>
      <c r="AO19">
        <v>40</v>
      </c>
      <c r="AP19">
        <v>45</v>
      </c>
      <c r="AQ19">
        <v>58</v>
      </c>
      <c r="AR19">
        <v>18</v>
      </c>
      <c r="AS19">
        <v>34</v>
      </c>
      <c r="AT19">
        <v>38</v>
      </c>
      <c r="AU19">
        <v>23</v>
      </c>
      <c r="AV19">
        <v>40</v>
      </c>
      <c r="AW19">
        <v>9</v>
      </c>
      <c r="AX19">
        <v>21</v>
      </c>
      <c r="AY19">
        <v>39</v>
      </c>
      <c r="AZ19">
        <v>29</v>
      </c>
      <c r="BA19">
        <v>33</v>
      </c>
      <c r="BB19">
        <v>33</v>
      </c>
      <c r="BC19">
        <v>31</v>
      </c>
      <c r="BD19">
        <v>0</v>
      </c>
      <c r="BE19">
        <v>66</v>
      </c>
      <c r="BF19">
        <v>386</v>
      </c>
      <c r="BG19">
        <v>453</v>
      </c>
      <c r="BH19">
        <v>0</v>
      </c>
      <c r="BI19">
        <v>0</v>
      </c>
      <c r="BJ19">
        <v>3</v>
      </c>
      <c r="BK19">
        <v>453</v>
      </c>
      <c r="BL19">
        <v>0</v>
      </c>
      <c r="BM19">
        <v>35</v>
      </c>
      <c r="BN19">
        <v>145</v>
      </c>
      <c r="BO19">
        <v>219</v>
      </c>
      <c r="BP19">
        <v>54</v>
      </c>
      <c r="BQ19">
        <v>57</v>
      </c>
      <c r="BR19">
        <v>97</v>
      </c>
      <c r="BS19">
        <v>92</v>
      </c>
      <c r="BT19">
        <v>49</v>
      </c>
      <c r="BU19">
        <v>21</v>
      </c>
      <c r="BV19">
        <v>24</v>
      </c>
      <c r="BW19">
        <v>40</v>
      </c>
      <c r="BX19">
        <v>305</v>
      </c>
      <c r="BY19">
        <v>292</v>
      </c>
      <c r="BZ19">
        <v>267</v>
      </c>
    </row>
    <row r="20" spans="1:78" x14ac:dyDescent="0.25">
      <c r="B20" s="7">
        <v>0.14000000000000001</v>
      </c>
      <c r="C20" s="7">
        <v>0.14000000000000001</v>
      </c>
      <c r="D20" s="7">
        <v>0.12</v>
      </c>
      <c r="E20" s="7">
        <v>0.17</v>
      </c>
      <c r="F20" s="7">
        <v>0.1</v>
      </c>
      <c r="G20" s="7">
        <v>0.13</v>
      </c>
      <c r="H20" s="7">
        <v>0.17</v>
      </c>
      <c r="I20" s="7">
        <v>0.09</v>
      </c>
      <c r="J20" s="7">
        <v>0.12</v>
      </c>
      <c r="K20" s="7">
        <v>0.15</v>
      </c>
      <c r="L20" s="7">
        <v>0.22</v>
      </c>
      <c r="M20" s="7">
        <v>0.2</v>
      </c>
      <c r="N20" s="7">
        <v>0.11</v>
      </c>
      <c r="O20" s="7">
        <v>0.15</v>
      </c>
      <c r="P20" s="7">
        <v>0.23</v>
      </c>
      <c r="Q20" s="7">
        <v>0.18</v>
      </c>
      <c r="R20" s="7">
        <v>0.13</v>
      </c>
      <c r="S20" s="7">
        <v>0.13</v>
      </c>
      <c r="T20" s="7">
        <v>0.1</v>
      </c>
      <c r="U20" s="7">
        <v>0.21</v>
      </c>
      <c r="V20" s="7">
        <v>0.12</v>
      </c>
      <c r="W20" s="7">
        <v>0.21</v>
      </c>
      <c r="X20" s="7">
        <v>0.23</v>
      </c>
      <c r="Y20" s="7">
        <v>0.12</v>
      </c>
      <c r="Z20" s="7">
        <v>0.14000000000000001</v>
      </c>
      <c r="AA20" s="7">
        <v>0.14000000000000001</v>
      </c>
      <c r="AB20" s="7">
        <v>0.14000000000000001</v>
      </c>
      <c r="AC20" s="7">
        <v>0.11</v>
      </c>
      <c r="AD20" s="7">
        <v>0.14000000000000001</v>
      </c>
      <c r="AE20" s="7">
        <v>0.16</v>
      </c>
      <c r="AF20" s="7">
        <v>0.16</v>
      </c>
      <c r="AG20" s="7">
        <v>7.0000000000000007E-2</v>
      </c>
      <c r="AH20" s="7">
        <v>0.12</v>
      </c>
      <c r="AI20" s="7">
        <v>0.11</v>
      </c>
      <c r="AJ20" s="7">
        <v>0.18</v>
      </c>
      <c r="AK20" s="7">
        <v>0.24</v>
      </c>
      <c r="AL20" s="7">
        <v>0.09</v>
      </c>
      <c r="AM20" s="7">
        <v>0.19</v>
      </c>
      <c r="AN20" s="7">
        <v>0.17</v>
      </c>
      <c r="AO20" s="7">
        <v>0.13</v>
      </c>
      <c r="AP20" s="7">
        <v>0.14000000000000001</v>
      </c>
      <c r="AQ20" s="7">
        <v>0.16</v>
      </c>
      <c r="AR20" s="7">
        <v>0.1</v>
      </c>
      <c r="AS20" s="7">
        <v>0.19</v>
      </c>
      <c r="AT20" s="7">
        <v>0.11</v>
      </c>
      <c r="AU20" s="7">
        <v>0.1</v>
      </c>
      <c r="AV20" s="7">
        <v>0.17</v>
      </c>
      <c r="AW20" s="7">
        <v>0.18</v>
      </c>
      <c r="AX20" s="7">
        <v>0.11</v>
      </c>
      <c r="AY20" s="7">
        <v>0.11</v>
      </c>
      <c r="AZ20" s="7">
        <v>0.13</v>
      </c>
      <c r="BA20" s="7">
        <v>0.18</v>
      </c>
      <c r="BB20" s="7">
        <v>0.14000000000000001</v>
      </c>
      <c r="BC20" s="7">
        <v>0.15</v>
      </c>
      <c r="BD20" t="s">
        <v>108</v>
      </c>
      <c r="BE20" s="7">
        <v>7.0000000000000007E-2</v>
      </c>
      <c r="BF20" s="7">
        <v>0.16</v>
      </c>
      <c r="BG20" s="7">
        <v>0.14000000000000001</v>
      </c>
      <c r="BH20" t="s">
        <v>108</v>
      </c>
      <c r="BI20" t="s">
        <v>108</v>
      </c>
      <c r="BJ20">
        <v>0</v>
      </c>
      <c r="BK20" s="7">
        <v>0.59</v>
      </c>
      <c r="BL20" t="s">
        <v>108</v>
      </c>
      <c r="BM20" s="7">
        <v>0.05</v>
      </c>
      <c r="BN20" s="7">
        <v>0.11</v>
      </c>
      <c r="BO20" s="7">
        <v>0.21</v>
      </c>
      <c r="BP20" s="7">
        <v>0.22</v>
      </c>
      <c r="BQ20" s="7">
        <v>7.0000000000000007E-2</v>
      </c>
      <c r="BR20" s="7">
        <v>0.08</v>
      </c>
      <c r="BS20" s="7">
        <v>0.08</v>
      </c>
      <c r="BT20" s="7">
        <v>0.11</v>
      </c>
      <c r="BU20" s="7">
        <v>0.04</v>
      </c>
      <c r="BV20" s="7">
        <v>0.11</v>
      </c>
      <c r="BW20" s="7">
        <v>7.0000000000000007E-2</v>
      </c>
      <c r="BX20" s="7">
        <v>0.14000000000000001</v>
      </c>
      <c r="BY20" s="7">
        <v>0.13</v>
      </c>
      <c r="BZ20" s="7">
        <v>0.14000000000000001</v>
      </c>
    </row>
    <row r="21" spans="1:78" x14ac:dyDescent="0.25">
      <c r="A21" t="s">
        <v>293</v>
      </c>
      <c r="B21">
        <v>156</v>
      </c>
      <c r="C21">
        <v>138</v>
      </c>
      <c r="D21">
        <v>13</v>
      </c>
      <c r="E21">
        <v>5</v>
      </c>
      <c r="F21">
        <v>21</v>
      </c>
      <c r="G21">
        <v>74</v>
      </c>
      <c r="H21">
        <v>60</v>
      </c>
      <c r="I21">
        <v>27</v>
      </c>
      <c r="J21">
        <v>54</v>
      </c>
      <c r="K21">
        <v>33</v>
      </c>
      <c r="L21">
        <v>42</v>
      </c>
      <c r="M21">
        <v>54</v>
      </c>
      <c r="N21">
        <v>86</v>
      </c>
      <c r="O21">
        <v>12</v>
      </c>
      <c r="P21">
        <v>3</v>
      </c>
      <c r="Q21">
        <v>28</v>
      </c>
      <c r="R21">
        <v>127</v>
      </c>
      <c r="S21">
        <v>95</v>
      </c>
      <c r="T21">
        <v>31</v>
      </c>
      <c r="U21">
        <v>27</v>
      </c>
      <c r="V21">
        <v>109</v>
      </c>
      <c r="W21">
        <v>26</v>
      </c>
      <c r="X21">
        <v>20</v>
      </c>
      <c r="Y21">
        <v>20</v>
      </c>
      <c r="Z21">
        <v>136</v>
      </c>
      <c r="AA21">
        <v>156</v>
      </c>
      <c r="AB21">
        <v>136</v>
      </c>
      <c r="AC21">
        <v>20</v>
      </c>
      <c r="AD21">
        <v>121</v>
      </c>
      <c r="AE21">
        <v>14</v>
      </c>
      <c r="AF21">
        <v>102</v>
      </c>
      <c r="AG21">
        <v>48</v>
      </c>
      <c r="AH21">
        <v>2</v>
      </c>
      <c r="AI21">
        <v>113</v>
      </c>
      <c r="AJ21">
        <v>9</v>
      </c>
      <c r="AK21">
        <v>31</v>
      </c>
      <c r="AL21">
        <v>53</v>
      </c>
      <c r="AM21">
        <v>82</v>
      </c>
      <c r="AN21">
        <v>1</v>
      </c>
      <c r="AO21">
        <v>19</v>
      </c>
      <c r="AP21">
        <v>19</v>
      </c>
      <c r="AQ21">
        <v>20</v>
      </c>
      <c r="AR21">
        <v>7</v>
      </c>
      <c r="AS21">
        <v>8</v>
      </c>
      <c r="AT21">
        <v>18</v>
      </c>
      <c r="AU21">
        <v>12</v>
      </c>
      <c r="AV21">
        <v>11</v>
      </c>
      <c r="AW21">
        <v>0</v>
      </c>
      <c r="AX21">
        <v>13</v>
      </c>
      <c r="AY21">
        <v>14</v>
      </c>
      <c r="AZ21">
        <v>13</v>
      </c>
      <c r="BA21">
        <v>5</v>
      </c>
      <c r="BB21">
        <v>10</v>
      </c>
      <c r="BC21">
        <v>5</v>
      </c>
      <c r="BD21">
        <v>0</v>
      </c>
      <c r="BE21">
        <v>33</v>
      </c>
      <c r="BF21">
        <v>122</v>
      </c>
      <c r="BG21">
        <v>156</v>
      </c>
      <c r="BH21">
        <v>0</v>
      </c>
      <c r="BI21">
        <v>1</v>
      </c>
      <c r="BJ21">
        <v>1</v>
      </c>
      <c r="BK21">
        <v>156</v>
      </c>
      <c r="BL21">
        <v>0</v>
      </c>
      <c r="BM21">
        <v>12</v>
      </c>
      <c r="BN21">
        <v>65</v>
      </c>
      <c r="BO21">
        <v>59</v>
      </c>
      <c r="BP21">
        <v>20</v>
      </c>
      <c r="BQ21">
        <v>22</v>
      </c>
      <c r="BR21">
        <v>29</v>
      </c>
      <c r="BS21">
        <v>26</v>
      </c>
      <c r="BT21">
        <v>22</v>
      </c>
      <c r="BU21">
        <v>12</v>
      </c>
      <c r="BV21">
        <v>12</v>
      </c>
      <c r="BW21">
        <v>15</v>
      </c>
      <c r="BX21">
        <v>108</v>
      </c>
      <c r="BY21">
        <v>102</v>
      </c>
      <c r="BZ21">
        <v>95</v>
      </c>
    </row>
    <row r="22" spans="1:78" x14ac:dyDescent="0.25">
      <c r="B22" s="7">
        <v>0.05</v>
      </c>
      <c r="C22" s="7">
        <v>0.05</v>
      </c>
      <c r="D22" s="7">
        <v>0.05</v>
      </c>
      <c r="E22" s="7">
        <v>0.03</v>
      </c>
      <c r="F22" s="7">
        <v>0.04</v>
      </c>
      <c r="G22" s="7">
        <v>0.04</v>
      </c>
      <c r="H22" s="7">
        <v>0.06</v>
      </c>
      <c r="I22" s="7">
        <v>0.03</v>
      </c>
      <c r="J22" s="7">
        <v>0.05</v>
      </c>
      <c r="K22" s="7">
        <v>0.05</v>
      </c>
      <c r="L22" s="7">
        <v>7.0000000000000007E-2</v>
      </c>
      <c r="M22" s="7">
        <v>7.0000000000000007E-2</v>
      </c>
      <c r="N22" s="7">
        <v>0.04</v>
      </c>
      <c r="O22" s="7">
        <v>0.04</v>
      </c>
      <c r="P22" s="7">
        <v>0.04</v>
      </c>
      <c r="Q22" s="7">
        <v>0.05</v>
      </c>
      <c r="R22" s="7">
        <v>0.05</v>
      </c>
      <c r="S22" s="7">
        <v>0.04</v>
      </c>
      <c r="T22" s="7">
        <v>0.06</v>
      </c>
      <c r="U22" s="7">
        <v>0.06</v>
      </c>
      <c r="V22" s="7">
        <v>0.04</v>
      </c>
      <c r="W22" s="7">
        <v>0.08</v>
      </c>
      <c r="X22" s="7">
        <v>0.06</v>
      </c>
      <c r="Y22" s="7">
        <v>7.0000000000000007E-2</v>
      </c>
      <c r="Z22" s="7">
        <v>0.05</v>
      </c>
      <c r="AA22" s="7">
        <v>0.05</v>
      </c>
      <c r="AB22" s="7">
        <v>0.05</v>
      </c>
      <c r="AC22" s="7">
        <v>0.05</v>
      </c>
      <c r="AD22" s="7">
        <v>0.05</v>
      </c>
      <c r="AE22" s="7">
        <v>7.0000000000000007E-2</v>
      </c>
      <c r="AF22" s="7">
        <v>0.04</v>
      </c>
      <c r="AG22" s="7">
        <v>0.06</v>
      </c>
      <c r="AH22" s="7">
        <v>0.06</v>
      </c>
      <c r="AI22" s="7">
        <v>0.04</v>
      </c>
      <c r="AJ22" s="7">
        <v>0.05</v>
      </c>
      <c r="AK22" s="7">
        <v>7.0000000000000007E-2</v>
      </c>
      <c r="AL22" s="7">
        <v>0.03</v>
      </c>
      <c r="AM22" s="7">
        <v>0.06</v>
      </c>
      <c r="AN22" s="7">
        <v>0.02</v>
      </c>
      <c r="AO22" s="7">
        <v>0.06</v>
      </c>
      <c r="AP22" s="7">
        <v>0.06</v>
      </c>
      <c r="AQ22" s="7">
        <v>0.06</v>
      </c>
      <c r="AR22" s="7">
        <v>0.04</v>
      </c>
      <c r="AS22" s="7">
        <v>0.04</v>
      </c>
      <c r="AT22" s="7">
        <v>0.05</v>
      </c>
      <c r="AU22" s="7">
        <v>0.05</v>
      </c>
      <c r="AV22" s="7">
        <v>0.05</v>
      </c>
      <c r="AW22" t="s">
        <v>108</v>
      </c>
      <c r="AX22" s="7">
        <v>0.06</v>
      </c>
      <c r="AY22" s="7">
        <v>0.04</v>
      </c>
      <c r="AZ22" s="7">
        <v>0.06</v>
      </c>
      <c r="BA22" s="7">
        <v>0.03</v>
      </c>
      <c r="BB22" s="7">
        <v>0.05</v>
      </c>
      <c r="BC22" s="7">
        <v>0.02</v>
      </c>
      <c r="BD22" t="s">
        <v>108</v>
      </c>
      <c r="BE22" s="7">
        <v>0.04</v>
      </c>
      <c r="BF22" s="7">
        <v>0.05</v>
      </c>
      <c r="BG22" s="7">
        <v>0.05</v>
      </c>
      <c r="BH22" t="s">
        <v>108</v>
      </c>
      <c r="BI22">
        <v>0</v>
      </c>
      <c r="BJ22">
        <v>0</v>
      </c>
      <c r="BK22" s="7">
        <v>0.2</v>
      </c>
      <c r="BL22" t="s">
        <v>108</v>
      </c>
      <c r="BM22" s="7">
        <v>0.02</v>
      </c>
      <c r="BN22" s="7">
        <v>0.05</v>
      </c>
      <c r="BO22" s="7">
        <v>0.06</v>
      </c>
      <c r="BP22" s="7">
        <v>0.08</v>
      </c>
      <c r="BQ22" s="7">
        <v>0.03</v>
      </c>
      <c r="BR22" s="7">
        <v>0.02</v>
      </c>
      <c r="BS22" s="7">
        <v>0.02</v>
      </c>
      <c r="BT22" s="7">
        <v>0.05</v>
      </c>
      <c r="BU22" s="7">
        <v>0.02</v>
      </c>
      <c r="BV22" s="7">
        <v>0.05</v>
      </c>
      <c r="BW22" s="7">
        <v>0.03</v>
      </c>
      <c r="BX22" s="7">
        <v>0.05</v>
      </c>
      <c r="BY22" s="7">
        <v>0.05</v>
      </c>
      <c r="BZ22" s="7">
        <v>0.05</v>
      </c>
    </row>
    <row r="23" spans="1:78" x14ac:dyDescent="0.25">
      <c r="A23" t="s">
        <v>296</v>
      </c>
      <c r="B23">
        <v>40</v>
      </c>
      <c r="C23">
        <v>40</v>
      </c>
      <c r="D23">
        <v>0</v>
      </c>
      <c r="E23">
        <v>1</v>
      </c>
      <c r="F23">
        <v>6</v>
      </c>
      <c r="G23">
        <v>21</v>
      </c>
      <c r="H23">
        <v>14</v>
      </c>
      <c r="I23">
        <v>9</v>
      </c>
      <c r="J23">
        <v>16</v>
      </c>
      <c r="K23">
        <v>10</v>
      </c>
      <c r="L23">
        <v>5</v>
      </c>
      <c r="M23">
        <v>8</v>
      </c>
      <c r="N23">
        <v>28</v>
      </c>
      <c r="O23">
        <v>4</v>
      </c>
      <c r="P23">
        <v>0</v>
      </c>
      <c r="Q23">
        <v>7</v>
      </c>
      <c r="R23">
        <v>34</v>
      </c>
      <c r="S23">
        <v>36</v>
      </c>
      <c r="T23">
        <v>2</v>
      </c>
      <c r="U23">
        <v>3</v>
      </c>
      <c r="V23">
        <v>34</v>
      </c>
      <c r="W23">
        <v>2</v>
      </c>
      <c r="X23">
        <v>4</v>
      </c>
      <c r="Y23">
        <v>6</v>
      </c>
      <c r="Z23">
        <v>35</v>
      </c>
      <c r="AA23">
        <v>40</v>
      </c>
      <c r="AB23">
        <v>35</v>
      </c>
      <c r="AC23">
        <v>6</v>
      </c>
      <c r="AD23">
        <v>32</v>
      </c>
      <c r="AE23">
        <v>2</v>
      </c>
      <c r="AF23">
        <v>29</v>
      </c>
      <c r="AG23">
        <v>11</v>
      </c>
      <c r="AH23">
        <v>0</v>
      </c>
      <c r="AI23">
        <v>37</v>
      </c>
      <c r="AJ23">
        <v>2</v>
      </c>
      <c r="AK23">
        <v>2</v>
      </c>
      <c r="AL23">
        <v>25</v>
      </c>
      <c r="AM23">
        <v>12</v>
      </c>
      <c r="AN23">
        <v>0</v>
      </c>
      <c r="AO23">
        <v>3</v>
      </c>
      <c r="AP23">
        <v>8</v>
      </c>
      <c r="AQ23">
        <v>7</v>
      </c>
      <c r="AR23">
        <v>2</v>
      </c>
      <c r="AS23">
        <v>0</v>
      </c>
      <c r="AT23">
        <v>5</v>
      </c>
      <c r="AU23">
        <v>1</v>
      </c>
      <c r="AV23">
        <v>1</v>
      </c>
      <c r="AW23">
        <v>0</v>
      </c>
      <c r="AX23">
        <v>0</v>
      </c>
      <c r="AY23">
        <v>8</v>
      </c>
      <c r="AZ23">
        <v>1</v>
      </c>
      <c r="BA23">
        <v>2</v>
      </c>
      <c r="BB23">
        <v>3</v>
      </c>
      <c r="BC23">
        <v>1</v>
      </c>
      <c r="BD23">
        <v>0</v>
      </c>
      <c r="BE23">
        <v>20</v>
      </c>
      <c r="BF23">
        <v>20</v>
      </c>
      <c r="BG23">
        <v>40</v>
      </c>
      <c r="BH23">
        <v>0</v>
      </c>
      <c r="BI23">
        <v>0</v>
      </c>
      <c r="BJ23">
        <v>1</v>
      </c>
      <c r="BK23">
        <v>0</v>
      </c>
      <c r="BL23">
        <v>40</v>
      </c>
      <c r="BM23">
        <v>18</v>
      </c>
      <c r="BN23">
        <v>13</v>
      </c>
      <c r="BO23">
        <v>7</v>
      </c>
      <c r="BP23">
        <v>3</v>
      </c>
      <c r="BQ23">
        <v>12</v>
      </c>
      <c r="BR23">
        <v>19</v>
      </c>
      <c r="BS23">
        <v>20</v>
      </c>
      <c r="BT23">
        <v>10</v>
      </c>
      <c r="BU23">
        <v>12</v>
      </c>
      <c r="BV23">
        <v>3</v>
      </c>
      <c r="BW23">
        <v>9</v>
      </c>
      <c r="BX23">
        <v>25</v>
      </c>
      <c r="BY23">
        <v>27</v>
      </c>
      <c r="BZ23">
        <v>21</v>
      </c>
    </row>
    <row r="24" spans="1:78" x14ac:dyDescent="0.25">
      <c r="B24" s="7">
        <v>0.01</v>
      </c>
      <c r="C24" s="7">
        <v>0.01</v>
      </c>
      <c r="D24" t="s">
        <v>108</v>
      </c>
      <c r="E24">
        <v>0</v>
      </c>
      <c r="F24" s="7">
        <v>0.01</v>
      </c>
      <c r="G24" s="7">
        <v>0.01</v>
      </c>
      <c r="H24" s="7">
        <v>0.02</v>
      </c>
      <c r="I24" s="7">
        <v>0.01</v>
      </c>
      <c r="J24" s="7">
        <v>0.02</v>
      </c>
      <c r="K24" s="7">
        <v>0.01</v>
      </c>
      <c r="L24" s="7">
        <v>0.01</v>
      </c>
      <c r="M24" s="7">
        <v>0.01</v>
      </c>
      <c r="N24" s="7">
        <v>0.01</v>
      </c>
      <c r="O24" s="7">
        <v>0.01</v>
      </c>
      <c r="P24" t="s">
        <v>108</v>
      </c>
      <c r="Q24" s="7">
        <v>0.01</v>
      </c>
      <c r="R24" s="7">
        <v>0.01</v>
      </c>
      <c r="S24" s="7">
        <v>0.02</v>
      </c>
      <c r="T24">
        <v>0</v>
      </c>
      <c r="U24" s="7">
        <v>0.01</v>
      </c>
      <c r="V24" s="7">
        <v>0.01</v>
      </c>
      <c r="W24" s="7">
        <v>0.01</v>
      </c>
      <c r="X24" s="7">
        <v>0.01</v>
      </c>
      <c r="Y24" s="7">
        <v>0.02</v>
      </c>
      <c r="Z24" s="7">
        <v>0.01</v>
      </c>
      <c r="AA24" s="7">
        <v>0.01</v>
      </c>
      <c r="AB24" s="7">
        <v>0.01</v>
      </c>
      <c r="AC24" s="7">
        <v>0.02</v>
      </c>
      <c r="AD24" s="7">
        <v>0.01</v>
      </c>
      <c r="AE24" s="7">
        <v>0.01</v>
      </c>
      <c r="AF24" s="7">
        <v>0.01</v>
      </c>
      <c r="AG24" s="7">
        <v>0.01</v>
      </c>
      <c r="AH24" t="s">
        <v>108</v>
      </c>
      <c r="AI24" s="7">
        <v>0.01</v>
      </c>
      <c r="AJ24" s="7">
        <v>0.01</v>
      </c>
      <c r="AK24">
        <v>0</v>
      </c>
      <c r="AL24" s="7">
        <v>0.02</v>
      </c>
      <c r="AM24" s="7">
        <v>0.01</v>
      </c>
      <c r="AN24" t="s">
        <v>108</v>
      </c>
      <c r="AO24" s="7">
        <v>0.01</v>
      </c>
      <c r="AP24" s="7">
        <v>0.02</v>
      </c>
      <c r="AQ24" s="7">
        <v>0.02</v>
      </c>
      <c r="AR24" s="7">
        <v>0.01</v>
      </c>
      <c r="AS24" t="s">
        <v>108</v>
      </c>
      <c r="AT24" s="7">
        <v>0.02</v>
      </c>
      <c r="AU24" s="7">
        <v>0.01</v>
      </c>
      <c r="AV24">
        <v>0</v>
      </c>
      <c r="AW24" t="s">
        <v>108</v>
      </c>
      <c r="AX24" t="s">
        <v>108</v>
      </c>
      <c r="AY24" s="7">
        <v>0.02</v>
      </c>
      <c r="AZ24">
        <v>0</v>
      </c>
      <c r="BA24" s="7">
        <v>0.01</v>
      </c>
      <c r="BB24" s="7">
        <v>0.02</v>
      </c>
      <c r="BC24" s="7">
        <v>0.01</v>
      </c>
      <c r="BD24" t="s">
        <v>108</v>
      </c>
      <c r="BE24" s="7">
        <v>0.02</v>
      </c>
      <c r="BF24" s="7">
        <v>0.01</v>
      </c>
      <c r="BG24" s="7">
        <v>0.01</v>
      </c>
      <c r="BH24" t="s">
        <v>108</v>
      </c>
      <c r="BI24" t="s">
        <v>108</v>
      </c>
      <c r="BJ24">
        <v>0</v>
      </c>
      <c r="BK24" t="s">
        <v>108</v>
      </c>
      <c r="BL24" s="7">
        <v>0.2</v>
      </c>
      <c r="BM24" s="7">
        <v>0.02</v>
      </c>
      <c r="BN24" s="7">
        <v>0.01</v>
      </c>
      <c r="BO24" s="7">
        <v>0.01</v>
      </c>
      <c r="BP24" s="7">
        <v>0.01</v>
      </c>
      <c r="BQ24" s="7">
        <v>0.02</v>
      </c>
      <c r="BR24" s="7">
        <v>0.02</v>
      </c>
      <c r="BS24" s="7">
        <v>0.02</v>
      </c>
      <c r="BT24" s="7">
        <v>0.02</v>
      </c>
      <c r="BU24" s="7">
        <v>0.02</v>
      </c>
      <c r="BV24" s="7">
        <v>0.02</v>
      </c>
      <c r="BW24" s="7">
        <v>0.01</v>
      </c>
      <c r="BX24" s="7">
        <v>0.01</v>
      </c>
      <c r="BY24" s="7">
        <v>0.01</v>
      </c>
      <c r="BZ24" s="7">
        <v>0.01</v>
      </c>
    </row>
    <row r="25" spans="1:78" x14ac:dyDescent="0.25">
      <c r="A25" t="s">
        <v>292</v>
      </c>
      <c r="B25">
        <v>165</v>
      </c>
      <c r="C25">
        <v>124</v>
      </c>
      <c r="D25">
        <v>23</v>
      </c>
      <c r="E25">
        <v>17</v>
      </c>
      <c r="F25">
        <v>17</v>
      </c>
      <c r="G25">
        <v>92</v>
      </c>
      <c r="H25">
        <v>55</v>
      </c>
      <c r="I25">
        <v>38</v>
      </c>
      <c r="J25">
        <v>41</v>
      </c>
      <c r="K25">
        <v>39</v>
      </c>
      <c r="L25">
        <v>47</v>
      </c>
      <c r="M25">
        <v>55</v>
      </c>
      <c r="N25">
        <v>94</v>
      </c>
      <c r="O25">
        <v>10</v>
      </c>
      <c r="P25">
        <v>6</v>
      </c>
      <c r="Q25">
        <v>40</v>
      </c>
      <c r="R25">
        <v>125</v>
      </c>
      <c r="S25">
        <v>106</v>
      </c>
      <c r="T25">
        <v>27</v>
      </c>
      <c r="U25">
        <v>29</v>
      </c>
      <c r="V25">
        <v>117</v>
      </c>
      <c r="W25">
        <v>16</v>
      </c>
      <c r="X25">
        <v>32</v>
      </c>
      <c r="Y25">
        <v>21</v>
      </c>
      <c r="Z25">
        <v>144</v>
      </c>
      <c r="AA25">
        <v>165</v>
      </c>
      <c r="AB25">
        <v>144</v>
      </c>
      <c r="AC25">
        <v>22</v>
      </c>
      <c r="AD25">
        <v>128</v>
      </c>
      <c r="AE25">
        <v>15</v>
      </c>
      <c r="AF25">
        <v>121</v>
      </c>
      <c r="AG25">
        <v>30</v>
      </c>
      <c r="AH25">
        <v>3</v>
      </c>
      <c r="AI25">
        <v>117</v>
      </c>
      <c r="AJ25">
        <v>15</v>
      </c>
      <c r="AK25">
        <v>31</v>
      </c>
      <c r="AL25">
        <v>67</v>
      </c>
      <c r="AM25">
        <v>74</v>
      </c>
      <c r="AN25">
        <v>4</v>
      </c>
      <c r="AO25">
        <v>20</v>
      </c>
      <c r="AP25">
        <v>11</v>
      </c>
      <c r="AQ25">
        <v>21</v>
      </c>
      <c r="AR25">
        <v>8</v>
      </c>
      <c r="AS25">
        <v>11</v>
      </c>
      <c r="AT25">
        <v>17</v>
      </c>
      <c r="AU25">
        <v>18</v>
      </c>
      <c r="AV25">
        <v>6</v>
      </c>
      <c r="AW25">
        <v>7</v>
      </c>
      <c r="AX25">
        <v>16</v>
      </c>
      <c r="AY25">
        <v>10</v>
      </c>
      <c r="AZ25">
        <v>8</v>
      </c>
      <c r="BA25">
        <v>10</v>
      </c>
      <c r="BB25">
        <v>13</v>
      </c>
      <c r="BC25">
        <v>8</v>
      </c>
      <c r="BD25">
        <v>1</v>
      </c>
      <c r="BE25">
        <v>46</v>
      </c>
      <c r="BF25">
        <v>118</v>
      </c>
      <c r="BG25">
        <v>165</v>
      </c>
      <c r="BH25">
        <v>0</v>
      </c>
      <c r="BI25">
        <v>0</v>
      </c>
      <c r="BJ25">
        <v>4</v>
      </c>
      <c r="BK25">
        <v>165</v>
      </c>
      <c r="BL25">
        <v>2</v>
      </c>
      <c r="BM25">
        <v>17</v>
      </c>
      <c r="BN25">
        <v>74</v>
      </c>
      <c r="BO25">
        <v>59</v>
      </c>
      <c r="BP25">
        <v>14</v>
      </c>
      <c r="BQ25">
        <v>22</v>
      </c>
      <c r="BR25">
        <v>42</v>
      </c>
      <c r="BS25">
        <v>38</v>
      </c>
      <c r="BT25">
        <v>32</v>
      </c>
      <c r="BU25">
        <v>17</v>
      </c>
      <c r="BV25">
        <v>10</v>
      </c>
      <c r="BW25">
        <v>12</v>
      </c>
      <c r="BX25">
        <v>112</v>
      </c>
      <c r="BY25">
        <v>114</v>
      </c>
      <c r="BZ25">
        <v>99</v>
      </c>
    </row>
    <row r="26" spans="1:78" x14ac:dyDescent="0.25">
      <c r="B26" s="7">
        <v>0.05</v>
      </c>
      <c r="C26" s="7">
        <v>0.04</v>
      </c>
      <c r="D26" s="7">
        <v>0.09</v>
      </c>
      <c r="E26" s="7">
        <v>0.09</v>
      </c>
      <c r="F26" s="7">
        <v>0.03</v>
      </c>
      <c r="G26" s="7">
        <v>0.05</v>
      </c>
      <c r="H26" s="7">
        <v>0.06</v>
      </c>
      <c r="I26" s="7">
        <v>0.04</v>
      </c>
      <c r="J26" s="7">
        <v>0.04</v>
      </c>
      <c r="K26" s="7">
        <v>0.06</v>
      </c>
      <c r="L26" s="7">
        <v>7.0000000000000007E-2</v>
      </c>
      <c r="M26" s="7">
        <v>7.0000000000000007E-2</v>
      </c>
      <c r="N26" s="7">
        <v>0.04</v>
      </c>
      <c r="O26" s="7">
        <v>0.03</v>
      </c>
      <c r="P26" s="7">
        <v>7.0000000000000007E-2</v>
      </c>
      <c r="Q26" s="7">
        <v>7.0000000000000007E-2</v>
      </c>
      <c r="R26" s="7">
        <v>0.05</v>
      </c>
      <c r="S26" s="7">
        <v>0.05</v>
      </c>
      <c r="T26" s="7">
        <v>0.05</v>
      </c>
      <c r="U26" s="7">
        <v>7.0000000000000007E-2</v>
      </c>
      <c r="V26" s="7">
        <v>0.04</v>
      </c>
      <c r="W26" s="7">
        <v>0.05</v>
      </c>
      <c r="X26" s="7">
        <v>0.09</v>
      </c>
      <c r="Y26" s="7">
        <v>7.0000000000000007E-2</v>
      </c>
      <c r="Z26" s="7">
        <v>0.05</v>
      </c>
      <c r="AA26" s="7">
        <v>0.05</v>
      </c>
      <c r="AB26" s="7">
        <v>0.05</v>
      </c>
      <c r="AC26" s="7">
        <v>0.05</v>
      </c>
      <c r="AD26" s="7">
        <v>0.05</v>
      </c>
      <c r="AE26" s="7">
        <v>7.0000000000000007E-2</v>
      </c>
      <c r="AF26" s="7">
        <v>0.05</v>
      </c>
      <c r="AG26" s="7">
        <v>0.04</v>
      </c>
      <c r="AH26" s="7">
        <v>0.1</v>
      </c>
      <c r="AI26" s="7">
        <v>0.04</v>
      </c>
      <c r="AJ26" s="7">
        <v>0.08</v>
      </c>
      <c r="AK26" s="7">
        <v>7.0000000000000007E-2</v>
      </c>
      <c r="AL26" s="7">
        <v>0.04</v>
      </c>
      <c r="AM26" s="7">
        <v>0.05</v>
      </c>
      <c r="AN26" s="7">
        <v>0.12</v>
      </c>
      <c r="AO26" s="7">
        <v>0.06</v>
      </c>
      <c r="AP26" s="7">
        <v>0.03</v>
      </c>
      <c r="AQ26" s="7">
        <v>0.06</v>
      </c>
      <c r="AR26" s="7">
        <v>0.05</v>
      </c>
      <c r="AS26" s="7">
        <v>0.06</v>
      </c>
      <c r="AT26" s="7">
        <v>0.05</v>
      </c>
      <c r="AU26" s="7">
        <v>0.08</v>
      </c>
      <c r="AV26" s="7">
        <v>0.02</v>
      </c>
      <c r="AW26" s="7">
        <v>0.15</v>
      </c>
      <c r="AX26" s="7">
        <v>0.08</v>
      </c>
      <c r="AY26" s="7">
        <v>0.03</v>
      </c>
      <c r="AZ26" s="7">
        <v>0.03</v>
      </c>
      <c r="BA26" s="7">
        <v>0.06</v>
      </c>
      <c r="BB26" s="7">
        <v>0.05</v>
      </c>
      <c r="BC26" s="7">
        <v>0.04</v>
      </c>
      <c r="BD26" s="7">
        <v>0.11</v>
      </c>
      <c r="BE26" s="7">
        <v>0.05</v>
      </c>
      <c r="BF26" s="7">
        <v>0.05</v>
      </c>
      <c r="BG26" s="7">
        <v>0.05</v>
      </c>
      <c r="BH26" t="s">
        <v>108</v>
      </c>
      <c r="BI26" t="s">
        <v>108</v>
      </c>
      <c r="BJ26">
        <v>0</v>
      </c>
      <c r="BK26" s="7">
        <v>0.21</v>
      </c>
      <c r="BL26" s="7">
        <v>0.01</v>
      </c>
      <c r="BM26" s="7">
        <v>0.02</v>
      </c>
      <c r="BN26" s="7">
        <v>0.06</v>
      </c>
      <c r="BO26" s="7">
        <v>0.06</v>
      </c>
      <c r="BP26" s="7">
        <v>0.06</v>
      </c>
      <c r="BQ26" s="7">
        <v>0.03</v>
      </c>
      <c r="BR26" s="7">
        <v>0.03</v>
      </c>
      <c r="BS26" s="7">
        <v>0.03</v>
      </c>
      <c r="BT26" s="7">
        <v>7.0000000000000007E-2</v>
      </c>
      <c r="BU26" s="7">
        <v>0.03</v>
      </c>
      <c r="BV26" s="7">
        <v>0.05</v>
      </c>
      <c r="BW26" s="7">
        <v>0.02</v>
      </c>
      <c r="BX26" s="7">
        <v>0.05</v>
      </c>
      <c r="BY26" s="7">
        <v>0.05</v>
      </c>
      <c r="BZ26" s="7">
        <v>0.05</v>
      </c>
    </row>
    <row r="27" spans="1:78" x14ac:dyDescent="0.25">
      <c r="A27" t="s">
        <v>309</v>
      </c>
      <c r="B27">
        <v>3</v>
      </c>
      <c r="C27">
        <v>3</v>
      </c>
      <c r="D27">
        <v>0</v>
      </c>
      <c r="E27">
        <v>0</v>
      </c>
      <c r="F27">
        <v>1</v>
      </c>
      <c r="G27">
        <v>0</v>
      </c>
      <c r="H27">
        <v>2</v>
      </c>
      <c r="I27">
        <v>0</v>
      </c>
      <c r="J27">
        <v>2</v>
      </c>
      <c r="K27">
        <v>0</v>
      </c>
      <c r="L27">
        <v>1</v>
      </c>
      <c r="M27">
        <v>1</v>
      </c>
      <c r="N27">
        <v>1</v>
      </c>
      <c r="O27">
        <v>1</v>
      </c>
      <c r="P27">
        <v>0</v>
      </c>
      <c r="Q27">
        <v>1</v>
      </c>
      <c r="R27">
        <v>2</v>
      </c>
      <c r="S27">
        <v>3</v>
      </c>
      <c r="T27">
        <v>0</v>
      </c>
      <c r="U27">
        <v>0</v>
      </c>
      <c r="V27">
        <v>1</v>
      </c>
      <c r="W27">
        <v>0</v>
      </c>
      <c r="X27">
        <v>2</v>
      </c>
      <c r="Y27">
        <v>1</v>
      </c>
      <c r="Z27">
        <v>2</v>
      </c>
      <c r="AA27">
        <v>3</v>
      </c>
      <c r="AB27">
        <v>2</v>
      </c>
      <c r="AC27">
        <v>1</v>
      </c>
      <c r="AD27">
        <v>2</v>
      </c>
      <c r="AE27">
        <v>0</v>
      </c>
      <c r="AF27">
        <v>3</v>
      </c>
      <c r="AG27">
        <v>0</v>
      </c>
      <c r="AH27">
        <v>0</v>
      </c>
      <c r="AI27">
        <v>3</v>
      </c>
      <c r="AJ27">
        <v>0</v>
      </c>
      <c r="AK27">
        <v>0</v>
      </c>
      <c r="AL27">
        <v>2</v>
      </c>
      <c r="AM27">
        <v>1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</v>
      </c>
      <c r="AT27">
        <v>0</v>
      </c>
      <c r="AU27">
        <v>1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</v>
      </c>
      <c r="BD27">
        <v>0</v>
      </c>
      <c r="BE27">
        <v>0</v>
      </c>
      <c r="BF27">
        <v>3</v>
      </c>
      <c r="BG27">
        <v>3</v>
      </c>
      <c r="BH27">
        <v>0</v>
      </c>
      <c r="BI27">
        <v>0</v>
      </c>
      <c r="BJ27">
        <v>0</v>
      </c>
      <c r="BK27">
        <v>0</v>
      </c>
      <c r="BL27">
        <v>3</v>
      </c>
      <c r="BM27">
        <v>0</v>
      </c>
      <c r="BN27">
        <v>0</v>
      </c>
      <c r="BO27">
        <v>2</v>
      </c>
      <c r="BP27">
        <v>1</v>
      </c>
      <c r="BQ27">
        <v>0</v>
      </c>
      <c r="BR27">
        <v>1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3</v>
      </c>
      <c r="BY27">
        <v>3</v>
      </c>
      <c r="BZ27">
        <v>3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>
        <v>0</v>
      </c>
      <c r="G28" t="s">
        <v>106</v>
      </c>
      <c r="H28">
        <v>0</v>
      </c>
      <c r="I28" t="s">
        <v>106</v>
      </c>
      <c r="J28">
        <v>0</v>
      </c>
      <c r="K28" t="s">
        <v>106</v>
      </c>
      <c r="L28">
        <v>0</v>
      </c>
      <c r="M28">
        <v>0</v>
      </c>
      <c r="N28">
        <v>0</v>
      </c>
      <c r="O28">
        <v>0</v>
      </c>
      <c r="P28" t="s">
        <v>106</v>
      </c>
      <c r="Q28">
        <v>0</v>
      </c>
      <c r="R28">
        <v>0</v>
      </c>
      <c r="S28">
        <v>0</v>
      </c>
      <c r="T28" t="s">
        <v>106</v>
      </c>
      <c r="U28" t="s">
        <v>106</v>
      </c>
      <c r="V28">
        <v>0</v>
      </c>
      <c r="W28" t="s">
        <v>106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t="s">
        <v>106</v>
      </c>
      <c r="AF28">
        <v>0</v>
      </c>
      <c r="AG28" t="s">
        <v>106</v>
      </c>
      <c r="AH28" t="s">
        <v>106</v>
      </c>
      <c r="AI28">
        <v>0</v>
      </c>
      <c r="AJ28" t="s">
        <v>106</v>
      </c>
      <c r="AK28" t="s">
        <v>106</v>
      </c>
      <c r="AL28">
        <v>0</v>
      </c>
      <c r="AM28">
        <v>0</v>
      </c>
      <c r="AN28" t="s">
        <v>106</v>
      </c>
      <c r="AO28" t="s">
        <v>106</v>
      </c>
      <c r="AP28" t="s">
        <v>106</v>
      </c>
      <c r="AQ28" t="s">
        <v>106</v>
      </c>
      <c r="AR28" t="s">
        <v>106</v>
      </c>
      <c r="AS28" s="7">
        <v>0.01</v>
      </c>
      <c r="AT28" t="s">
        <v>106</v>
      </c>
      <c r="AU28">
        <v>0</v>
      </c>
      <c r="AV28" t="s">
        <v>106</v>
      </c>
      <c r="AW28" t="s">
        <v>106</v>
      </c>
      <c r="AX28" t="s">
        <v>106</v>
      </c>
      <c r="AY28" t="s">
        <v>106</v>
      </c>
      <c r="AZ28" t="s">
        <v>106</v>
      </c>
      <c r="BA28" t="s">
        <v>106</v>
      </c>
      <c r="BB28" t="s">
        <v>106</v>
      </c>
      <c r="BC28">
        <v>0</v>
      </c>
      <c r="BD28" t="s">
        <v>106</v>
      </c>
      <c r="BE28" t="s">
        <v>106</v>
      </c>
      <c r="BF28">
        <v>0</v>
      </c>
      <c r="BG28">
        <v>0</v>
      </c>
      <c r="BH28" t="s">
        <v>106</v>
      </c>
      <c r="BI28" t="s">
        <v>106</v>
      </c>
      <c r="BJ28" t="s">
        <v>106</v>
      </c>
      <c r="BK28" t="s">
        <v>106</v>
      </c>
      <c r="BL28" s="7">
        <v>0.01</v>
      </c>
      <c r="BM28" t="s">
        <v>106</v>
      </c>
      <c r="BN28" t="s">
        <v>106</v>
      </c>
      <c r="BO28">
        <v>0</v>
      </c>
      <c r="BP28">
        <v>0</v>
      </c>
      <c r="BQ28" t="s">
        <v>106</v>
      </c>
      <c r="BR28">
        <v>0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>
        <v>0</v>
      </c>
      <c r="BY28">
        <v>0</v>
      </c>
      <c r="BZ28">
        <v>0</v>
      </c>
    </row>
    <row r="29" spans="1:78" x14ac:dyDescent="0.25">
      <c r="A29" t="s">
        <v>322</v>
      </c>
      <c r="B29">
        <v>1</v>
      </c>
      <c r="C29">
        <v>1</v>
      </c>
      <c r="D29">
        <v>0</v>
      </c>
      <c r="E29">
        <v>0</v>
      </c>
      <c r="F29">
        <v>0</v>
      </c>
      <c r="G29">
        <v>0</v>
      </c>
      <c r="H29">
        <v>1</v>
      </c>
      <c r="I29">
        <v>0</v>
      </c>
      <c r="J29">
        <v>0</v>
      </c>
      <c r="K29">
        <v>0</v>
      </c>
      <c r="L29">
        <v>1</v>
      </c>
      <c r="M29">
        <v>1</v>
      </c>
      <c r="N29">
        <v>0</v>
      </c>
      <c r="O29">
        <v>0</v>
      </c>
      <c r="P29">
        <v>0</v>
      </c>
      <c r="Q29">
        <v>1</v>
      </c>
      <c r="R29">
        <v>0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1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1</v>
      </c>
      <c r="AG29">
        <v>0</v>
      </c>
      <c r="AH29">
        <v>0</v>
      </c>
      <c r="AI29">
        <v>1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1</v>
      </c>
      <c r="BG29">
        <v>1</v>
      </c>
      <c r="BH29">
        <v>0</v>
      </c>
      <c r="BI29">
        <v>0</v>
      </c>
      <c r="BJ29">
        <v>0</v>
      </c>
      <c r="BK29">
        <v>0</v>
      </c>
      <c r="BL29">
        <v>1</v>
      </c>
      <c r="BM29">
        <v>0</v>
      </c>
      <c r="BN29">
        <v>0</v>
      </c>
      <c r="BO29">
        <v>1</v>
      </c>
      <c r="BP29">
        <v>0</v>
      </c>
      <c r="BQ29">
        <v>0</v>
      </c>
      <c r="BR29">
        <v>1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1</v>
      </c>
      <c r="BY29">
        <v>1</v>
      </c>
      <c r="BZ29">
        <v>0</v>
      </c>
    </row>
    <row r="30" spans="1:78" x14ac:dyDescent="0.25">
      <c r="B30">
        <v>0</v>
      </c>
      <c r="C30">
        <v>0</v>
      </c>
      <c r="D30" t="s">
        <v>106</v>
      </c>
      <c r="E30" t="s">
        <v>106</v>
      </c>
      <c r="F30" t="s">
        <v>106</v>
      </c>
      <c r="G30" t="s">
        <v>106</v>
      </c>
      <c r="H30">
        <v>0</v>
      </c>
      <c r="I30" t="s">
        <v>106</v>
      </c>
      <c r="J30" t="s">
        <v>106</v>
      </c>
      <c r="K30" t="s">
        <v>106</v>
      </c>
      <c r="L30">
        <v>0</v>
      </c>
      <c r="M30">
        <v>0</v>
      </c>
      <c r="N30" t="s">
        <v>106</v>
      </c>
      <c r="O30" t="s">
        <v>106</v>
      </c>
      <c r="P30" t="s">
        <v>106</v>
      </c>
      <c r="Q30">
        <v>0</v>
      </c>
      <c r="R30" t="s">
        <v>106</v>
      </c>
      <c r="S30" t="s">
        <v>106</v>
      </c>
      <c r="T30" t="s">
        <v>106</v>
      </c>
      <c r="U30">
        <v>0</v>
      </c>
      <c r="V30" t="s">
        <v>106</v>
      </c>
      <c r="W30" t="s">
        <v>106</v>
      </c>
      <c r="X30">
        <v>0</v>
      </c>
      <c r="Y30">
        <v>0</v>
      </c>
      <c r="Z30" t="s">
        <v>106</v>
      </c>
      <c r="AA30">
        <v>0</v>
      </c>
      <c r="AB30" t="s">
        <v>106</v>
      </c>
      <c r="AC30" t="s">
        <v>106</v>
      </c>
      <c r="AD30">
        <v>0</v>
      </c>
      <c r="AE30" t="s">
        <v>106</v>
      </c>
      <c r="AF30">
        <v>0</v>
      </c>
      <c r="AG30" t="s">
        <v>106</v>
      </c>
      <c r="AH30" t="s">
        <v>106</v>
      </c>
      <c r="AI30">
        <v>0</v>
      </c>
      <c r="AJ30" t="s">
        <v>106</v>
      </c>
      <c r="AK30" t="s">
        <v>106</v>
      </c>
      <c r="AL30" t="s">
        <v>106</v>
      </c>
      <c r="AM30" t="s">
        <v>106</v>
      </c>
      <c r="AN30" t="s">
        <v>106</v>
      </c>
      <c r="AO30">
        <v>0</v>
      </c>
      <c r="AP30" t="s">
        <v>106</v>
      </c>
      <c r="AQ30" t="s">
        <v>106</v>
      </c>
      <c r="AR30" t="s">
        <v>106</v>
      </c>
      <c r="AS30" t="s">
        <v>106</v>
      </c>
      <c r="AT30" t="s">
        <v>106</v>
      </c>
      <c r="AU30">
        <v>0</v>
      </c>
      <c r="AV30" t="s">
        <v>106</v>
      </c>
      <c r="AW30" t="s">
        <v>106</v>
      </c>
      <c r="AX30" t="s">
        <v>106</v>
      </c>
      <c r="AY30" t="s">
        <v>106</v>
      </c>
      <c r="AZ30" t="s">
        <v>106</v>
      </c>
      <c r="BA30" t="s">
        <v>106</v>
      </c>
      <c r="BB30" t="s">
        <v>106</v>
      </c>
      <c r="BC30" t="s">
        <v>106</v>
      </c>
      <c r="BD30" t="s">
        <v>106</v>
      </c>
      <c r="BE30" t="s">
        <v>106</v>
      </c>
      <c r="BF30">
        <v>0</v>
      </c>
      <c r="BG30">
        <v>0</v>
      </c>
      <c r="BH30" t="s">
        <v>106</v>
      </c>
      <c r="BI30" t="s">
        <v>106</v>
      </c>
      <c r="BJ30" t="s">
        <v>106</v>
      </c>
      <c r="BK30" t="s">
        <v>106</v>
      </c>
      <c r="BL30">
        <v>0</v>
      </c>
      <c r="BM30" t="s">
        <v>106</v>
      </c>
      <c r="BN30" t="s">
        <v>106</v>
      </c>
      <c r="BO30">
        <v>0</v>
      </c>
      <c r="BP30" t="s">
        <v>106</v>
      </c>
      <c r="BQ30" t="s">
        <v>106</v>
      </c>
      <c r="BR30">
        <v>0</v>
      </c>
      <c r="BS30" t="s">
        <v>106</v>
      </c>
      <c r="BT30" t="s">
        <v>106</v>
      </c>
      <c r="BU30" t="s">
        <v>106</v>
      </c>
      <c r="BV30" t="s">
        <v>106</v>
      </c>
      <c r="BW30" t="s">
        <v>106</v>
      </c>
      <c r="BX30">
        <v>0</v>
      </c>
      <c r="BY30">
        <v>0</v>
      </c>
      <c r="BZ30" t="s">
        <v>106</v>
      </c>
    </row>
    <row r="31" spans="1:78" x14ac:dyDescent="0.25">
      <c r="A31" t="s">
        <v>308</v>
      </c>
      <c r="B31">
        <v>7</v>
      </c>
      <c r="C31">
        <v>4</v>
      </c>
      <c r="D31">
        <v>2</v>
      </c>
      <c r="E31">
        <v>1</v>
      </c>
      <c r="F31">
        <v>0</v>
      </c>
      <c r="G31">
        <v>2</v>
      </c>
      <c r="H31">
        <v>5</v>
      </c>
      <c r="I31">
        <v>3</v>
      </c>
      <c r="J31">
        <v>0</v>
      </c>
      <c r="K31">
        <v>2</v>
      </c>
      <c r="L31">
        <v>3</v>
      </c>
      <c r="M31">
        <v>4</v>
      </c>
      <c r="N31">
        <v>3</v>
      </c>
      <c r="O31">
        <v>0</v>
      </c>
      <c r="P31">
        <v>0</v>
      </c>
      <c r="Q31">
        <v>3</v>
      </c>
      <c r="R31">
        <v>4</v>
      </c>
      <c r="S31">
        <v>7</v>
      </c>
      <c r="T31">
        <v>0</v>
      </c>
      <c r="U31">
        <v>1</v>
      </c>
      <c r="V31">
        <v>4</v>
      </c>
      <c r="W31">
        <v>1</v>
      </c>
      <c r="X31">
        <v>3</v>
      </c>
      <c r="Y31">
        <v>1</v>
      </c>
      <c r="Z31">
        <v>7</v>
      </c>
      <c r="AA31">
        <v>7</v>
      </c>
      <c r="AB31">
        <v>7</v>
      </c>
      <c r="AC31">
        <v>1</v>
      </c>
      <c r="AD31">
        <v>4</v>
      </c>
      <c r="AE31">
        <v>2</v>
      </c>
      <c r="AF31">
        <v>4</v>
      </c>
      <c r="AG31">
        <v>1</v>
      </c>
      <c r="AH31">
        <v>0</v>
      </c>
      <c r="AI31">
        <v>4</v>
      </c>
      <c r="AJ31">
        <v>1</v>
      </c>
      <c r="AK31">
        <v>0</v>
      </c>
      <c r="AL31">
        <v>2</v>
      </c>
      <c r="AM31">
        <v>2</v>
      </c>
      <c r="AN31">
        <v>1</v>
      </c>
      <c r="AO31">
        <v>2</v>
      </c>
      <c r="AP31">
        <v>1</v>
      </c>
      <c r="AQ31">
        <v>1</v>
      </c>
      <c r="AR31">
        <v>1</v>
      </c>
      <c r="AS31">
        <v>1</v>
      </c>
      <c r="AT31">
        <v>0</v>
      </c>
      <c r="AU31">
        <v>0</v>
      </c>
      <c r="AV31">
        <v>1</v>
      </c>
      <c r="AW31">
        <v>2</v>
      </c>
      <c r="AX31">
        <v>0</v>
      </c>
      <c r="AY31">
        <v>0</v>
      </c>
      <c r="AZ31">
        <v>1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7</v>
      </c>
      <c r="BG31">
        <v>7</v>
      </c>
      <c r="BH31">
        <v>0</v>
      </c>
      <c r="BI31">
        <v>0</v>
      </c>
      <c r="BJ31">
        <v>0</v>
      </c>
      <c r="BK31">
        <v>0</v>
      </c>
      <c r="BL31">
        <v>7</v>
      </c>
      <c r="BM31">
        <v>1</v>
      </c>
      <c r="BN31">
        <v>1</v>
      </c>
      <c r="BO31">
        <v>5</v>
      </c>
      <c r="BP31">
        <v>1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4</v>
      </c>
      <c r="BY31">
        <v>4</v>
      </c>
      <c r="BZ31">
        <v>3</v>
      </c>
    </row>
    <row r="32" spans="1:78" x14ac:dyDescent="0.25">
      <c r="B32">
        <v>0</v>
      </c>
      <c r="C32">
        <v>0</v>
      </c>
      <c r="D32" s="7">
        <v>0.01</v>
      </c>
      <c r="E32">
        <v>0</v>
      </c>
      <c r="F32" t="s">
        <v>106</v>
      </c>
      <c r="G32">
        <v>0</v>
      </c>
      <c r="H32" s="7">
        <v>0.01</v>
      </c>
      <c r="I32">
        <v>0</v>
      </c>
      <c r="J32" t="s">
        <v>106</v>
      </c>
      <c r="K32">
        <v>0</v>
      </c>
      <c r="L32">
        <v>0</v>
      </c>
      <c r="M32">
        <v>0</v>
      </c>
      <c r="N32">
        <v>0</v>
      </c>
      <c r="O32" t="s">
        <v>106</v>
      </c>
      <c r="P32" t="s">
        <v>106</v>
      </c>
      <c r="Q32" s="7">
        <v>0.01</v>
      </c>
      <c r="R32">
        <v>0</v>
      </c>
      <c r="S32">
        <v>0</v>
      </c>
      <c r="T32" t="s">
        <v>106</v>
      </c>
      <c r="U32">
        <v>0</v>
      </c>
      <c r="V32">
        <v>0</v>
      </c>
      <c r="W32">
        <v>0</v>
      </c>
      <c r="X32" s="7">
        <v>0.01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7">
        <v>0.01</v>
      </c>
      <c r="AF32">
        <v>0</v>
      </c>
      <c r="AG32">
        <v>0</v>
      </c>
      <c r="AH32" t="s">
        <v>106</v>
      </c>
      <c r="AI32">
        <v>0</v>
      </c>
      <c r="AJ32">
        <v>0</v>
      </c>
      <c r="AK32" t="s">
        <v>106</v>
      </c>
      <c r="AL32">
        <v>0</v>
      </c>
      <c r="AM32">
        <v>0</v>
      </c>
      <c r="AN32" s="7">
        <v>0.03</v>
      </c>
      <c r="AO32" s="7">
        <v>0.01</v>
      </c>
      <c r="AP32">
        <v>0</v>
      </c>
      <c r="AQ32">
        <v>0</v>
      </c>
      <c r="AR32">
        <v>0</v>
      </c>
      <c r="AS32" s="7">
        <v>0.01</v>
      </c>
      <c r="AT32" t="s">
        <v>106</v>
      </c>
      <c r="AU32">
        <v>0</v>
      </c>
      <c r="AV32">
        <v>0</v>
      </c>
      <c r="AW32" s="7">
        <v>0.03</v>
      </c>
      <c r="AX32" t="s">
        <v>106</v>
      </c>
      <c r="AY32" t="s">
        <v>106</v>
      </c>
      <c r="AZ32">
        <v>0</v>
      </c>
      <c r="BA32" t="s">
        <v>106</v>
      </c>
      <c r="BB32" t="s">
        <v>106</v>
      </c>
      <c r="BC32" t="s">
        <v>106</v>
      </c>
      <c r="BD32" t="s">
        <v>106</v>
      </c>
      <c r="BE32" t="s">
        <v>106</v>
      </c>
      <c r="BF32">
        <v>0</v>
      </c>
      <c r="BG32">
        <v>0</v>
      </c>
      <c r="BH32" t="s">
        <v>106</v>
      </c>
      <c r="BI32" t="s">
        <v>106</v>
      </c>
      <c r="BJ32" t="s">
        <v>106</v>
      </c>
      <c r="BK32" t="s">
        <v>106</v>
      </c>
      <c r="BL32" s="7">
        <v>0.04</v>
      </c>
      <c r="BM32">
        <v>0</v>
      </c>
      <c r="BN32">
        <v>0</v>
      </c>
      <c r="BO32">
        <v>0</v>
      </c>
      <c r="BP32">
        <v>0</v>
      </c>
      <c r="BQ32" t="s">
        <v>106</v>
      </c>
      <c r="BR32" t="s">
        <v>106</v>
      </c>
      <c r="BS32" t="s">
        <v>106</v>
      </c>
      <c r="BT32" t="s">
        <v>106</v>
      </c>
      <c r="BU32" t="s">
        <v>106</v>
      </c>
      <c r="BV32" t="s">
        <v>106</v>
      </c>
      <c r="BW32" t="s">
        <v>106</v>
      </c>
      <c r="BX32">
        <v>0</v>
      </c>
      <c r="BY32">
        <v>0</v>
      </c>
      <c r="BZ32">
        <v>0</v>
      </c>
    </row>
    <row r="33" spans="1:78" x14ac:dyDescent="0.25">
      <c r="A33" t="s">
        <v>295</v>
      </c>
      <c r="B33">
        <v>44</v>
      </c>
      <c r="C33">
        <v>40</v>
      </c>
      <c r="D33">
        <v>2</v>
      </c>
      <c r="E33">
        <v>2</v>
      </c>
      <c r="F33">
        <v>17</v>
      </c>
      <c r="G33">
        <v>24</v>
      </c>
      <c r="H33">
        <v>3</v>
      </c>
      <c r="I33">
        <v>14</v>
      </c>
      <c r="J33">
        <v>12</v>
      </c>
      <c r="K33">
        <v>11</v>
      </c>
      <c r="L33">
        <v>7</v>
      </c>
      <c r="M33">
        <v>13</v>
      </c>
      <c r="N33">
        <v>28</v>
      </c>
      <c r="O33">
        <v>3</v>
      </c>
      <c r="P33">
        <v>1</v>
      </c>
      <c r="Q33">
        <v>3</v>
      </c>
      <c r="R33">
        <v>41</v>
      </c>
      <c r="S33">
        <v>18</v>
      </c>
      <c r="T33">
        <v>22</v>
      </c>
      <c r="U33">
        <v>4</v>
      </c>
      <c r="V33">
        <v>39</v>
      </c>
      <c r="W33">
        <v>2</v>
      </c>
      <c r="X33">
        <v>2</v>
      </c>
      <c r="Y33">
        <v>6</v>
      </c>
      <c r="Z33">
        <v>38</v>
      </c>
      <c r="AA33">
        <v>44</v>
      </c>
      <c r="AB33">
        <v>38</v>
      </c>
      <c r="AC33">
        <v>9</v>
      </c>
      <c r="AD33">
        <v>35</v>
      </c>
      <c r="AE33">
        <v>1</v>
      </c>
      <c r="AF33">
        <v>41</v>
      </c>
      <c r="AG33">
        <v>1</v>
      </c>
      <c r="AH33">
        <v>0</v>
      </c>
      <c r="AI33">
        <v>30</v>
      </c>
      <c r="AJ33">
        <v>6</v>
      </c>
      <c r="AK33">
        <v>10</v>
      </c>
      <c r="AL33">
        <v>15</v>
      </c>
      <c r="AM33">
        <v>25</v>
      </c>
      <c r="AN33">
        <v>0</v>
      </c>
      <c r="AO33">
        <v>4</v>
      </c>
      <c r="AP33">
        <v>4</v>
      </c>
      <c r="AQ33">
        <v>2</v>
      </c>
      <c r="AR33">
        <v>2</v>
      </c>
      <c r="AS33">
        <v>2</v>
      </c>
      <c r="AT33">
        <v>5</v>
      </c>
      <c r="AU33">
        <v>1</v>
      </c>
      <c r="AV33">
        <v>4</v>
      </c>
      <c r="AW33">
        <v>0</v>
      </c>
      <c r="AX33">
        <v>2</v>
      </c>
      <c r="AY33">
        <v>6</v>
      </c>
      <c r="AZ33">
        <v>6</v>
      </c>
      <c r="BA33">
        <v>2</v>
      </c>
      <c r="BB33">
        <v>7</v>
      </c>
      <c r="BC33">
        <v>3</v>
      </c>
      <c r="BD33">
        <v>0</v>
      </c>
      <c r="BE33">
        <v>14</v>
      </c>
      <c r="BF33">
        <v>30</v>
      </c>
      <c r="BG33">
        <v>44</v>
      </c>
      <c r="BH33">
        <v>0</v>
      </c>
      <c r="BI33">
        <v>1</v>
      </c>
      <c r="BJ33">
        <v>0</v>
      </c>
      <c r="BK33">
        <v>0</v>
      </c>
      <c r="BL33">
        <v>44</v>
      </c>
      <c r="BM33">
        <v>6</v>
      </c>
      <c r="BN33">
        <v>25</v>
      </c>
      <c r="BO33">
        <v>11</v>
      </c>
      <c r="BP33">
        <v>2</v>
      </c>
      <c r="BQ33">
        <v>11</v>
      </c>
      <c r="BR33">
        <v>8</v>
      </c>
      <c r="BS33">
        <v>11</v>
      </c>
      <c r="BT33">
        <v>12</v>
      </c>
      <c r="BU33">
        <v>4</v>
      </c>
      <c r="BV33">
        <v>4</v>
      </c>
      <c r="BW33">
        <v>9</v>
      </c>
      <c r="BX33">
        <v>26</v>
      </c>
      <c r="BY33">
        <v>27</v>
      </c>
      <c r="BZ33">
        <v>26</v>
      </c>
    </row>
    <row r="34" spans="1:78" x14ac:dyDescent="0.25">
      <c r="B34" s="7">
        <v>0.01</v>
      </c>
      <c r="C34" s="7">
        <v>0.01</v>
      </c>
      <c r="D34" s="7">
        <v>0.01</v>
      </c>
      <c r="E34" s="7">
        <v>0.01</v>
      </c>
      <c r="F34" s="7">
        <v>0.03</v>
      </c>
      <c r="G34" s="7">
        <v>0.01</v>
      </c>
      <c r="H34">
        <v>0</v>
      </c>
      <c r="I34" s="7">
        <v>0.02</v>
      </c>
      <c r="J34" s="7">
        <v>0.01</v>
      </c>
      <c r="K34" s="7">
        <v>0.02</v>
      </c>
      <c r="L34" s="7">
        <v>0.01</v>
      </c>
      <c r="M34" s="7">
        <v>0.02</v>
      </c>
      <c r="N34" s="7">
        <v>0.01</v>
      </c>
      <c r="O34" s="7">
        <v>0.01</v>
      </c>
      <c r="P34" s="7">
        <v>0.01</v>
      </c>
      <c r="Q34" s="7">
        <v>0.01</v>
      </c>
      <c r="R34" s="7">
        <v>0.01</v>
      </c>
      <c r="S34" s="7">
        <v>0.01</v>
      </c>
      <c r="T34" s="7">
        <v>0.04</v>
      </c>
      <c r="U34" s="7">
        <v>0.01</v>
      </c>
      <c r="V34" s="7">
        <v>0.01</v>
      </c>
      <c r="W34">
        <v>0</v>
      </c>
      <c r="X34" s="7">
        <v>0.01</v>
      </c>
      <c r="Y34" s="7">
        <v>0.02</v>
      </c>
      <c r="Z34" s="7">
        <v>0.01</v>
      </c>
      <c r="AA34" s="7">
        <v>0.01</v>
      </c>
      <c r="AB34" s="7">
        <v>0.01</v>
      </c>
      <c r="AC34" s="7">
        <v>0.02</v>
      </c>
      <c r="AD34" s="7">
        <v>0.01</v>
      </c>
      <c r="AE34">
        <v>0</v>
      </c>
      <c r="AF34" s="7">
        <v>0.02</v>
      </c>
      <c r="AG34">
        <v>0</v>
      </c>
      <c r="AH34" t="s">
        <v>108</v>
      </c>
      <c r="AI34" s="7">
        <v>0.01</v>
      </c>
      <c r="AJ34" s="7">
        <v>0.03</v>
      </c>
      <c r="AK34" s="7">
        <v>0.02</v>
      </c>
      <c r="AL34" s="7">
        <v>0.01</v>
      </c>
      <c r="AM34" s="7">
        <v>0.02</v>
      </c>
      <c r="AN34" t="s">
        <v>108</v>
      </c>
      <c r="AO34" s="7">
        <v>0.01</v>
      </c>
      <c r="AP34" s="7">
        <v>0.01</v>
      </c>
      <c r="AQ34">
        <v>0</v>
      </c>
      <c r="AR34" s="7">
        <v>0.01</v>
      </c>
      <c r="AS34" s="7">
        <v>0.01</v>
      </c>
      <c r="AT34" s="7">
        <v>0.01</v>
      </c>
      <c r="AU34" s="7">
        <v>0.01</v>
      </c>
      <c r="AV34" s="7">
        <v>0.02</v>
      </c>
      <c r="AW34" t="s">
        <v>108</v>
      </c>
      <c r="AX34" s="7">
        <v>0.01</v>
      </c>
      <c r="AY34" s="7">
        <v>0.02</v>
      </c>
      <c r="AZ34" s="7">
        <v>0.02</v>
      </c>
      <c r="BA34" s="7">
        <v>0.01</v>
      </c>
      <c r="BB34" s="7">
        <v>0.03</v>
      </c>
      <c r="BC34" s="7">
        <v>0.01</v>
      </c>
      <c r="BD34" t="s">
        <v>108</v>
      </c>
      <c r="BE34" s="7">
        <v>0.02</v>
      </c>
      <c r="BF34" s="7">
        <v>0.01</v>
      </c>
      <c r="BG34" s="7">
        <v>0.01</v>
      </c>
      <c r="BH34" t="s">
        <v>108</v>
      </c>
      <c r="BI34">
        <v>0</v>
      </c>
      <c r="BJ34" t="s">
        <v>108</v>
      </c>
      <c r="BK34" t="s">
        <v>108</v>
      </c>
      <c r="BL34" s="7">
        <v>0.22</v>
      </c>
      <c r="BM34" s="7">
        <v>0.01</v>
      </c>
      <c r="BN34" s="7">
        <v>0.02</v>
      </c>
      <c r="BO34" s="7">
        <v>0.01</v>
      </c>
      <c r="BP34" s="7">
        <v>0.01</v>
      </c>
      <c r="BQ34" s="7">
        <v>0.01</v>
      </c>
      <c r="BR34" s="7">
        <v>0.01</v>
      </c>
      <c r="BS34" s="7">
        <v>0.01</v>
      </c>
      <c r="BT34" s="7">
        <v>0.03</v>
      </c>
      <c r="BU34" s="7">
        <v>0.01</v>
      </c>
      <c r="BV34" s="7">
        <v>0.02</v>
      </c>
      <c r="BW34" s="7">
        <v>0.02</v>
      </c>
      <c r="BX34" s="7">
        <v>0.01</v>
      </c>
      <c r="BY34" s="7">
        <v>0.01</v>
      </c>
      <c r="BZ34" s="7">
        <v>0.01</v>
      </c>
    </row>
    <row r="35" spans="1:78" x14ac:dyDescent="0.25">
      <c r="A35" t="s">
        <v>306</v>
      </c>
      <c r="B35">
        <v>6</v>
      </c>
      <c r="C35">
        <v>3</v>
      </c>
      <c r="D35">
        <v>1</v>
      </c>
      <c r="E35">
        <v>2</v>
      </c>
      <c r="F35">
        <v>0</v>
      </c>
      <c r="G35">
        <v>3</v>
      </c>
      <c r="H35">
        <v>3</v>
      </c>
      <c r="I35">
        <v>0</v>
      </c>
      <c r="J35">
        <v>4</v>
      </c>
      <c r="K35">
        <v>0</v>
      </c>
      <c r="L35">
        <v>2</v>
      </c>
      <c r="M35">
        <v>1</v>
      </c>
      <c r="N35">
        <v>3</v>
      </c>
      <c r="O35">
        <v>2</v>
      </c>
      <c r="P35">
        <v>0</v>
      </c>
      <c r="Q35">
        <v>3</v>
      </c>
      <c r="R35">
        <v>3</v>
      </c>
      <c r="S35">
        <v>5</v>
      </c>
      <c r="T35">
        <v>1</v>
      </c>
      <c r="U35">
        <v>0</v>
      </c>
      <c r="V35">
        <v>3</v>
      </c>
      <c r="W35">
        <v>0</v>
      </c>
      <c r="X35">
        <v>3</v>
      </c>
      <c r="Y35">
        <v>0</v>
      </c>
      <c r="Z35">
        <v>6</v>
      </c>
      <c r="AA35">
        <v>6</v>
      </c>
      <c r="AB35">
        <v>6</v>
      </c>
      <c r="AC35">
        <v>0</v>
      </c>
      <c r="AD35">
        <v>6</v>
      </c>
      <c r="AE35">
        <v>0</v>
      </c>
      <c r="AF35">
        <v>1</v>
      </c>
      <c r="AG35">
        <v>3</v>
      </c>
      <c r="AH35">
        <v>2</v>
      </c>
      <c r="AI35">
        <v>6</v>
      </c>
      <c r="AJ35">
        <v>0</v>
      </c>
      <c r="AK35">
        <v>0</v>
      </c>
      <c r="AL35">
        <v>2</v>
      </c>
      <c r="AM35">
        <v>3</v>
      </c>
      <c r="AN35">
        <v>0</v>
      </c>
      <c r="AO35">
        <v>1</v>
      </c>
      <c r="AP35">
        <v>0</v>
      </c>
      <c r="AQ35">
        <v>1</v>
      </c>
      <c r="AR35">
        <v>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1</v>
      </c>
      <c r="AY35">
        <v>0</v>
      </c>
      <c r="AZ35">
        <v>0</v>
      </c>
      <c r="BA35">
        <v>2</v>
      </c>
      <c r="BB35">
        <v>0</v>
      </c>
      <c r="BC35">
        <v>0</v>
      </c>
      <c r="BD35">
        <v>0</v>
      </c>
      <c r="BE35">
        <v>0</v>
      </c>
      <c r="BF35">
        <v>6</v>
      </c>
      <c r="BG35">
        <v>6</v>
      </c>
      <c r="BH35">
        <v>0</v>
      </c>
      <c r="BI35">
        <v>0</v>
      </c>
      <c r="BJ35">
        <v>0</v>
      </c>
      <c r="BK35">
        <v>2</v>
      </c>
      <c r="BL35">
        <v>6</v>
      </c>
      <c r="BM35">
        <v>0</v>
      </c>
      <c r="BN35">
        <v>2</v>
      </c>
      <c r="BO35">
        <v>3</v>
      </c>
      <c r="BP35">
        <v>1</v>
      </c>
      <c r="BQ35">
        <v>0</v>
      </c>
      <c r="BR35">
        <v>1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5</v>
      </c>
      <c r="BY35">
        <v>6</v>
      </c>
      <c r="BZ35">
        <v>5</v>
      </c>
    </row>
    <row r="36" spans="1:78" x14ac:dyDescent="0.25">
      <c r="B36">
        <v>0</v>
      </c>
      <c r="C36">
        <v>0</v>
      </c>
      <c r="D36">
        <v>0</v>
      </c>
      <c r="E36" s="7">
        <v>0.01</v>
      </c>
      <c r="F36" t="s">
        <v>106</v>
      </c>
      <c r="G36">
        <v>0</v>
      </c>
      <c r="H36">
        <v>0</v>
      </c>
      <c r="I36" t="s">
        <v>106</v>
      </c>
      <c r="J36">
        <v>0</v>
      </c>
      <c r="K36" t="s">
        <v>106</v>
      </c>
      <c r="L36">
        <v>0</v>
      </c>
      <c r="M36">
        <v>0</v>
      </c>
      <c r="N36">
        <v>0</v>
      </c>
      <c r="O36" s="7">
        <v>0.01</v>
      </c>
      <c r="P36" t="s">
        <v>106</v>
      </c>
      <c r="Q36" s="7">
        <v>0.01</v>
      </c>
      <c r="R36">
        <v>0</v>
      </c>
      <c r="S36">
        <v>0</v>
      </c>
      <c r="T36">
        <v>0</v>
      </c>
      <c r="U36" t="s">
        <v>106</v>
      </c>
      <c r="V36">
        <v>0</v>
      </c>
      <c r="W36" t="s">
        <v>106</v>
      </c>
      <c r="X36" s="7">
        <v>0.01</v>
      </c>
      <c r="Y36" t="s">
        <v>106</v>
      </c>
      <c r="Z36">
        <v>0</v>
      </c>
      <c r="AA36">
        <v>0</v>
      </c>
      <c r="AB36">
        <v>0</v>
      </c>
      <c r="AC36" t="s">
        <v>106</v>
      </c>
      <c r="AD36">
        <v>0</v>
      </c>
      <c r="AE36" t="s">
        <v>106</v>
      </c>
      <c r="AF36">
        <v>0</v>
      </c>
      <c r="AG36">
        <v>0</v>
      </c>
      <c r="AH36" s="7">
        <v>0.06</v>
      </c>
      <c r="AI36">
        <v>0</v>
      </c>
      <c r="AJ36" t="s">
        <v>106</v>
      </c>
      <c r="AK36" t="s">
        <v>106</v>
      </c>
      <c r="AL36">
        <v>0</v>
      </c>
      <c r="AM36">
        <v>0</v>
      </c>
      <c r="AN36" t="s">
        <v>106</v>
      </c>
      <c r="AO36">
        <v>0</v>
      </c>
      <c r="AP36" t="s">
        <v>106</v>
      </c>
      <c r="AQ36">
        <v>0</v>
      </c>
      <c r="AR36" s="7">
        <v>0.01</v>
      </c>
      <c r="AS36" t="s">
        <v>106</v>
      </c>
      <c r="AT36" t="s">
        <v>106</v>
      </c>
      <c r="AU36">
        <v>0</v>
      </c>
      <c r="AV36" t="s">
        <v>106</v>
      </c>
      <c r="AW36" t="s">
        <v>106</v>
      </c>
      <c r="AX36">
        <v>0</v>
      </c>
      <c r="AY36" t="s">
        <v>106</v>
      </c>
      <c r="AZ36" t="s">
        <v>106</v>
      </c>
      <c r="BA36" s="7">
        <v>0.01</v>
      </c>
      <c r="BB36" t="s">
        <v>106</v>
      </c>
      <c r="BC36" t="s">
        <v>106</v>
      </c>
      <c r="BD36" t="s">
        <v>106</v>
      </c>
      <c r="BE36" t="s">
        <v>106</v>
      </c>
      <c r="BF36">
        <v>0</v>
      </c>
      <c r="BG36">
        <v>0</v>
      </c>
      <c r="BH36" t="s">
        <v>106</v>
      </c>
      <c r="BI36" t="s">
        <v>106</v>
      </c>
      <c r="BJ36" t="s">
        <v>106</v>
      </c>
      <c r="BK36">
        <v>0</v>
      </c>
      <c r="BL36" s="7">
        <v>0.03</v>
      </c>
      <c r="BM36" t="s">
        <v>106</v>
      </c>
      <c r="BN36">
        <v>0</v>
      </c>
      <c r="BO36">
        <v>0</v>
      </c>
      <c r="BP36">
        <v>0</v>
      </c>
      <c r="BQ36" t="s">
        <v>106</v>
      </c>
      <c r="BR36">
        <v>0</v>
      </c>
      <c r="BS36" t="s">
        <v>106</v>
      </c>
      <c r="BT36" t="s">
        <v>106</v>
      </c>
      <c r="BU36" t="s">
        <v>106</v>
      </c>
      <c r="BV36" t="s">
        <v>106</v>
      </c>
      <c r="BW36" t="s">
        <v>106</v>
      </c>
      <c r="BX36">
        <v>0</v>
      </c>
      <c r="BY36">
        <v>0</v>
      </c>
      <c r="BZ36">
        <v>0</v>
      </c>
    </row>
    <row r="37" spans="1:78" x14ac:dyDescent="0.25">
      <c r="A37" t="s">
        <v>307</v>
      </c>
      <c r="B37">
        <v>10</v>
      </c>
      <c r="C37">
        <v>8</v>
      </c>
      <c r="D37">
        <v>1</v>
      </c>
      <c r="E37">
        <v>1</v>
      </c>
      <c r="F37">
        <v>1</v>
      </c>
      <c r="G37">
        <v>5</v>
      </c>
      <c r="H37">
        <v>4</v>
      </c>
      <c r="I37">
        <v>3</v>
      </c>
      <c r="J37">
        <v>5</v>
      </c>
      <c r="K37">
        <v>0</v>
      </c>
      <c r="L37">
        <v>2</v>
      </c>
      <c r="M37">
        <v>2</v>
      </c>
      <c r="N37">
        <v>7</v>
      </c>
      <c r="O37">
        <v>1</v>
      </c>
      <c r="P37">
        <v>0</v>
      </c>
      <c r="Q37">
        <v>2</v>
      </c>
      <c r="R37">
        <v>7</v>
      </c>
      <c r="S37">
        <v>8</v>
      </c>
      <c r="T37">
        <v>0</v>
      </c>
      <c r="U37">
        <v>2</v>
      </c>
      <c r="V37">
        <v>7</v>
      </c>
      <c r="W37">
        <v>1</v>
      </c>
      <c r="X37">
        <v>2</v>
      </c>
      <c r="Y37">
        <v>2</v>
      </c>
      <c r="Z37">
        <v>7</v>
      </c>
      <c r="AA37">
        <v>10</v>
      </c>
      <c r="AB37">
        <v>7</v>
      </c>
      <c r="AC37">
        <v>1</v>
      </c>
      <c r="AD37">
        <v>8</v>
      </c>
      <c r="AE37">
        <v>1</v>
      </c>
      <c r="AF37">
        <v>4</v>
      </c>
      <c r="AG37">
        <v>5</v>
      </c>
      <c r="AH37">
        <v>0</v>
      </c>
      <c r="AI37">
        <v>8</v>
      </c>
      <c r="AJ37">
        <v>0</v>
      </c>
      <c r="AK37">
        <v>1</v>
      </c>
      <c r="AL37">
        <v>3</v>
      </c>
      <c r="AM37">
        <v>6</v>
      </c>
      <c r="AN37">
        <v>0</v>
      </c>
      <c r="AO37">
        <v>1</v>
      </c>
      <c r="AP37">
        <v>1</v>
      </c>
      <c r="AQ37">
        <v>0</v>
      </c>
      <c r="AR37">
        <v>2</v>
      </c>
      <c r="AS37">
        <v>2</v>
      </c>
      <c r="AT37">
        <v>1</v>
      </c>
      <c r="AU37">
        <v>1</v>
      </c>
      <c r="AV37">
        <v>1</v>
      </c>
      <c r="AW37">
        <v>1</v>
      </c>
      <c r="AX37">
        <v>0</v>
      </c>
      <c r="AY37">
        <v>0</v>
      </c>
      <c r="AZ37">
        <v>0</v>
      </c>
      <c r="BA37">
        <v>1</v>
      </c>
      <c r="BB37">
        <v>1</v>
      </c>
      <c r="BC37">
        <v>0</v>
      </c>
      <c r="BD37">
        <v>0</v>
      </c>
      <c r="BE37">
        <v>0</v>
      </c>
      <c r="BF37">
        <v>10</v>
      </c>
      <c r="BG37">
        <v>10</v>
      </c>
      <c r="BH37">
        <v>0</v>
      </c>
      <c r="BI37">
        <v>1</v>
      </c>
      <c r="BJ37">
        <v>1</v>
      </c>
      <c r="BK37">
        <v>0</v>
      </c>
      <c r="BL37">
        <v>10</v>
      </c>
      <c r="BM37">
        <v>0</v>
      </c>
      <c r="BN37">
        <v>3</v>
      </c>
      <c r="BO37">
        <v>6</v>
      </c>
      <c r="BP37">
        <v>1</v>
      </c>
      <c r="BQ37">
        <v>0</v>
      </c>
      <c r="BR37">
        <v>1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8</v>
      </c>
      <c r="BY37">
        <v>7</v>
      </c>
      <c r="BZ37">
        <v>8</v>
      </c>
    </row>
    <row r="38" spans="1:78" x14ac:dyDescent="0.25"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 t="s">
        <v>106</v>
      </c>
      <c r="L38">
        <v>0</v>
      </c>
      <c r="M38">
        <v>0</v>
      </c>
      <c r="N38">
        <v>0</v>
      </c>
      <c r="O38">
        <v>0</v>
      </c>
      <c r="P38" t="s">
        <v>106</v>
      </c>
      <c r="Q38">
        <v>0</v>
      </c>
      <c r="R38">
        <v>0</v>
      </c>
      <c r="S38">
        <v>0</v>
      </c>
      <c r="T38" t="s">
        <v>106</v>
      </c>
      <c r="U38">
        <v>0</v>
      </c>
      <c r="V38">
        <v>0</v>
      </c>
      <c r="W38">
        <v>0</v>
      </c>
      <c r="X38">
        <v>0</v>
      </c>
      <c r="Y38" s="7">
        <v>0.01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 s="7">
        <v>0.01</v>
      </c>
      <c r="AH38" t="s">
        <v>106</v>
      </c>
      <c r="AI38">
        <v>0</v>
      </c>
      <c r="AJ38" t="s">
        <v>106</v>
      </c>
      <c r="AK38">
        <v>0</v>
      </c>
      <c r="AL38">
        <v>0</v>
      </c>
      <c r="AM38">
        <v>0</v>
      </c>
      <c r="AN38" t="s">
        <v>106</v>
      </c>
      <c r="AO38">
        <v>0</v>
      </c>
      <c r="AP38">
        <v>0</v>
      </c>
      <c r="AQ38" t="s">
        <v>106</v>
      </c>
      <c r="AR38" s="7">
        <v>0.01</v>
      </c>
      <c r="AS38" s="7">
        <v>0.01</v>
      </c>
      <c r="AT38">
        <v>0</v>
      </c>
      <c r="AU38">
        <v>0</v>
      </c>
      <c r="AV38">
        <v>0</v>
      </c>
      <c r="AW38" s="7">
        <v>0.02</v>
      </c>
      <c r="AX38" t="s">
        <v>106</v>
      </c>
      <c r="AY38" t="s">
        <v>106</v>
      </c>
      <c r="AZ38" t="s">
        <v>106</v>
      </c>
      <c r="BA38">
        <v>0</v>
      </c>
      <c r="BB38">
        <v>0</v>
      </c>
      <c r="BC38" t="s">
        <v>106</v>
      </c>
      <c r="BD38" t="s">
        <v>106</v>
      </c>
      <c r="BE38" t="s">
        <v>106</v>
      </c>
      <c r="BF38">
        <v>0</v>
      </c>
      <c r="BG38">
        <v>0</v>
      </c>
      <c r="BH38" t="s">
        <v>106</v>
      </c>
      <c r="BI38">
        <v>0</v>
      </c>
      <c r="BJ38">
        <v>0</v>
      </c>
      <c r="BK38" t="s">
        <v>106</v>
      </c>
      <c r="BL38" s="7">
        <v>0.05</v>
      </c>
      <c r="BM38" t="s">
        <v>106</v>
      </c>
      <c r="BN38">
        <v>0</v>
      </c>
      <c r="BO38" s="7">
        <v>0.01</v>
      </c>
      <c r="BP38">
        <v>0</v>
      </c>
      <c r="BQ38" t="s">
        <v>106</v>
      </c>
      <c r="BR38">
        <v>0</v>
      </c>
      <c r="BS38" t="s">
        <v>106</v>
      </c>
      <c r="BT38" t="s">
        <v>106</v>
      </c>
      <c r="BU38" t="s">
        <v>106</v>
      </c>
      <c r="BV38" t="s">
        <v>106</v>
      </c>
      <c r="BW38" t="s">
        <v>106</v>
      </c>
      <c r="BX38">
        <v>0</v>
      </c>
      <c r="BY38">
        <v>0</v>
      </c>
      <c r="BZ38">
        <v>0</v>
      </c>
    </row>
    <row r="39" spans="1:78" x14ac:dyDescent="0.25">
      <c r="A39" t="s">
        <v>313</v>
      </c>
      <c r="B39">
        <v>1</v>
      </c>
      <c r="C39">
        <v>1</v>
      </c>
      <c r="D39">
        <v>0</v>
      </c>
      <c r="E39">
        <v>0</v>
      </c>
      <c r="F39">
        <v>0</v>
      </c>
      <c r="G39">
        <v>0</v>
      </c>
      <c r="H39">
        <v>1</v>
      </c>
      <c r="I39">
        <v>1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1</v>
      </c>
      <c r="R39">
        <v>0</v>
      </c>
      <c r="S39">
        <v>1</v>
      </c>
      <c r="T39">
        <v>0</v>
      </c>
      <c r="U39">
        <v>0</v>
      </c>
      <c r="V39">
        <v>1</v>
      </c>
      <c r="W39">
        <v>0</v>
      </c>
      <c r="X39">
        <v>0</v>
      </c>
      <c r="Y39">
        <v>0</v>
      </c>
      <c r="Z39">
        <v>1</v>
      </c>
      <c r="AA39">
        <v>1</v>
      </c>
      <c r="AB39">
        <v>1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0</v>
      </c>
      <c r="AI39">
        <v>1</v>
      </c>
      <c r="AJ39">
        <v>0</v>
      </c>
      <c r="AK39">
        <v>0</v>
      </c>
      <c r="AL39">
        <v>0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1</v>
      </c>
      <c r="BG39">
        <v>1</v>
      </c>
      <c r="BH39">
        <v>0</v>
      </c>
      <c r="BI39">
        <v>0</v>
      </c>
      <c r="BJ39">
        <v>0</v>
      </c>
      <c r="BK39">
        <v>0</v>
      </c>
      <c r="BL39">
        <v>1</v>
      </c>
      <c r="BM39">
        <v>0</v>
      </c>
      <c r="BN39">
        <v>1</v>
      </c>
      <c r="BO39">
        <v>0</v>
      </c>
      <c r="BP39">
        <v>0</v>
      </c>
      <c r="BQ39">
        <v>1</v>
      </c>
      <c r="BR39">
        <v>1</v>
      </c>
      <c r="BS39">
        <v>1</v>
      </c>
      <c r="BT39">
        <v>0</v>
      </c>
      <c r="BU39">
        <v>0</v>
      </c>
      <c r="BV39">
        <v>0</v>
      </c>
      <c r="BW39">
        <v>1</v>
      </c>
      <c r="BX39">
        <v>1</v>
      </c>
      <c r="BY39">
        <v>0</v>
      </c>
      <c r="BZ39">
        <v>0</v>
      </c>
    </row>
    <row r="40" spans="1:78" x14ac:dyDescent="0.25">
      <c r="B40">
        <v>0</v>
      </c>
      <c r="C40">
        <v>0</v>
      </c>
      <c r="D40" t="s">
        <v>106</v>
      </c>
      <c r="E40" t="s">
        <v>106</v>
      </c>
      <c r="F40" t="s">
        <v>106</v>
      </c>
      <c r="G40" t="s">
        <v>106</v>
      </c>
      <c r="H40">
        <v>0</v>
      </c>
      <c r="I40">
        <v>0</v>
      </c>
      <c r="J40" t="s">
        <v>106</v>
      </c>
      <c r="K40" t="s">
        <v>106</v>
      </c>
      <c r="L40" t="s">
        <v>106</v>
      </c>
      <c r="M40" t="s">
        <v>106</v>
      </c>
      <c r="N40">
        <v>0</v>
      </c>
      <c r="O40" t="s">
        <v>106</v>
      </c>
      <c r="P40" t="s">
        <v>106</v>
      </c>
      <c r="Q40">
        <v>0</v>
      </c>
      <c r="R40" t="s">
        <v>106</v>
      </c>
      <c r="S40">
        <v>0</v>
      </c>
      <c r="T40" t="s">
        <v>106</v>
      </c>
      <c r="U40" t="s">
        <v>106</v>
      </c>
      <c r="V40">
        <v>0</v>
      </c>
      <c r="W40" t="s">
        <v>106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t="s">
        <v>106</v>
      </c>
      <c r="AF40" t="s">
        <v>106</v>
      </c>
      <c r="AG40">
        <v>0</v>
      </c>
      <c r="AH40" t="s">
        <v>106</v>
      </c>
      <c r="AI40">
        <v>0</v>
      </c>
      <c r="AJ40" t="s">
        <v>106</v>
      </c>
      <c r="AK40" t="s">
        <v>106</v>
      </c>
      <c r="AL40" t="s">
        <v>106</v>
      </c>
      <c r="AM40">
        <v>0</v>
      </c>
      <c r="AN40" t="s">
        <v>106</v>
      </c>
      <c r="AO40" t="s">
        <v>106</v>
      </c>
      <c r="AP40" t="s">
        <v>106</v>
      </c>
      <c r="AQ40" t="s">
        <v>106</v>
      </c>
      <c r="AR40" t="s">
        <v>106</v>
      </c>
      <c r="AS40" s="7">
        <v>0.01</v>
      </c>
      <c r="AT40" t="s">
        <v>106</v>
      </c>
      <c r="AU40" t="s">
        <v>106</v>
      </c>
      <c r="AV40" t="s">
        <v>106</v>
      </c>
      <c r="AW40" t="s">
        <v>106</v>
      </c>
      <c r="AX40" t="s">
        <v>106</v>
      </c>
      <c r="AY40" t="s">
        <v>106</v>
      </c>
      <c r="AZ40" t="s">
        <v>106</v>
      </c>
      <c r="BA40" t="s">
        <v>106</v>
      </c>
      <c r="BB40" t="s">
        <v>106</v>
      </c>
      <c r="BC40" t="s">
        <v>106</v>
      </c>
      <c r="BD40" t="s">
        <v>106</v>
      </c>
      <c r="BE40" t="s">
        <v>106</v>
      </c>
      <c r="BF40">
        <v>0</v>
      </c>
      <c r="BG40">
        <v>0</v>
      </c>
      <c r="BH40" t="s">
        <v>106</v>
      </c>
      <c r="BI40" t="s">
        <v>106</v>
      </c>
      <c r="BJ40" t="s">
        <v>106</v>
      </c>
      <c r="BK40" t="s">
        <v>106</v>
      </c>
      <c r="BL40">
        <v>0</v>
      </c>
      <c r="BM40" t="s">
        <v>106</v>
      </c>
      <c r="BN40">
        <v>0</v>
      </c>
      <c r="BO40" t="s">
        <v>106</v>
      </c>
      <c r="BP40" t="s">
        <v>106</v>
      </c>
      <c r="BQ40">
        <v>0</v>
      </c>
      <c r="BR40">
        <v>0</v>
      </c>
      <c r="BS40">
        <v>0</v>
      </c>
      <c r="BT40" t="s">
        <v>106</v>
      </c>
      <c r="BU40" t="s">
        <v>106</v>
      </c>
      <c r="BV40" t="s">
        <v>106</v>
      </c>
      <c r="BW40">
        <v>0</v>
      </c>
      <c r="BX40">
        <v>0</v>
      </c>
      <c r="BY40" t="s">
        <v>106</v>
      </c>
      <c r="BZ40" t="s">
        <v>106</v>
      </c>
    </row>
    <row r="41" spans="1:78" x14ac:dyDescent="0.25">
      <c r="A41" t="s">
        <v>312</v>
      </c>
      <c r="B41">
        <v>1</v>
      </c>
      <c r="C41">
        <v>1</v>
      </c>
      <c r="D41">
        <v>0</v>
      </c>
      <c r="E41">
        <v>0</v>
      </c>
      <c r="F41">
        <v>0</v>
      </c>
      <c r="G41">
        <v>0</v>
      </c>
      <c r="H41">
        <v>1</v>
      </c>
      <c r="I41">
        <v>0</v>
      </c>
      <c r="J41">
        <v>1</v>
      </c>
      <c r="K41">
        <v>0</v>
      </c>
      <c r="L41">
        <v>0</v>
      </c>
      <c r="M41">
        <v>1</v>
      </c>
      <c r="N41">
        <v>0</v>
      </c>
      <c r="O41">
        <v>0</v>
      </c>
      <c r="P41">
        <v>0</v>
      </c>
      <c r="Q41">
        <v>0</v>
      </c>
      <c r="R41">
        <v>1</v>
      </c>
      <c r="S41">
        <v>1</v>
      </c>
      <c r="T41">
        <v>0</v>
      </c>
      <c r="U41">
        <v>0</v>
      </c>
      <c r="V41">
        <v>0</v>
      </c>
      <c r="W41">
        <v>0</v>
      </c>
      <c r="X41">
        <v>1</v>
      </c>
      <c r="Y41">
        <v>0</v>
      </c>
      <c r="Z41">
        <v>1</v>
      </c>
      <c r="AA41">
        <v>1</v>
      </c>
      <c r="AB41">
        <v>1</v>
      </c>
      <c r="AC41">
        <v>0</v>
      </c>
      <c r="AD41">
        <v>1</v>
      </c>
      <c r="AE41">
        <v>0</v>
      </c>
      <c r="AF41">
        <v>1</v>
      </c>
      <c r="AG41">
        <v>0</v>
      </c>
      <c r="AH41">
        <v>0</v>
      </c>
      <c r="AI41">
        <v>1</v>
      </c>
      <c r="AJ41">
        <v>0</v>
      </c>
      <c r="AK41">
        <v>0</v>
      </c>
      <c r="AL41">
        <v>0</v>
      </c>
      <c r="AM41">
        <v>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</v>
      </c>
      <c r="BG41">
        <v>1</v>
      </c>
      <c r="BH41">
        <v>0</v>
      </c>
      <c r="BI41">
        <v>0</v>
      </c>
      <c r="BJ41">
        <v>0</v>
      </c>
      <c r="BK41">
        <v>0</v>
      </c>
      <c r="BL41">
        <v>1</v>
      </c>
      <c r="BM41">
        <v>0</v>
      </c>
      <c r="BN41">
        <v>1</v>
      </c>
      <c r="BO41">
        <v>0</v>
      </c>
      <c r="BP41">
        <v>0</v>
      </c>
      <c r="BQ41">
        <v>1</v>
      </c>
      <c r="BR41">
        <v>1</v>
      </c>
      <c r="BS41">
        <v>0</v>
      </c>
      <c r="BT41">
        <v>0</v>
      </c>
      <c r="BU41">
        <v>0</v>
      </c>
      <c r="BV41">
        <v>1</v>
      </c>
      <c r="BW41">
        <v>0</v>
      </c>
      <c r="BX41">
        <v>0</v>
      </c>
      <c r="BY41">
        <v>0</v>
      </c>
      <c r="BZ41">
        <v>0</v>
      </c>
    </row>
    <row r="42" spans="1:78" x14ac:dyDescent="0.25">
      <c r="B42">
        <v>0</v>
      </c>
      <c r="C42">
        <v>0</v>
      </c>
      <c r="D42" t="s">
        <v>106</v>
      </c>
      <c r="E42" t="s">
        <v>106</v>
      </c>
      <c r="F42" t="s">
        <v>106</v>
      </c>
      <c r="G42" t="s">
        <v>106</v>
      </c>
      <c r="H42">
        <v>0</v>
      </c>
      <c r="I42" t="s">
        <v>106</v>
      </c>
      <c r="J42">
        <v>0</v>
      </c>
      <c r="K42" t="s">
        <v>106</v>
      </c>
      <c r="L42" t="s">
        <v>106</v>
      </c>
      <c r="M42">
        <v>0</v>
      </c>
      <c r="N42" t="s">
        <v>106</v>
      </c>
      <c r="O42" t="s">
        <v>106</v>
      </c>
      <c r="P42" t="s">
        <v>106</v>
      </c>
      <c r="Q42" t="s">
        <v>106</v>
      </c>
      <c r="R42">
        <v>0</v>
      </c>
      <c r="S42">
        <v>0</v>
      </c>
      <c r="T42" t="s">
        <v>106</v>
      </c>
      <c r="U42" t="s">
        <v>106</v>
      </c>
      <c r="V42" t="s">
        <v>106</v>
      </c>
      <c r="W42" t="s">
        <v>106</v>
      </c>
      <c r="X42">
        <v>0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>
        <v>0</v>
      </c>
      <c r="AE42" t="s">
        <v>106</v>
      </c>
      <c r="AF42">
        <v>0</v>
      </c>
      <c r="AG42" t="s">
        <v>106</v>
      </c>
      <c r="AH42" t="s">
        <v>106</v>
      </c>
      <c r="AI42">
        <v>0</v>
      </c>
      <c r="AJ42" t="s">
        <v>106</v>
      </c>
      <c r="AK42" t="s">
        <v>106</v>
      </c>
      <c r="AL42" t="s">
        <v>106</v>
      </c>
      <c r="AM42">
        <v>0</v>
      </c>
      <c r="AN42" t="s">
        <v>106</v>
      </c>
      <c r="AO42" t="s">
        <v>106</v>
      </c>
      <c r="AP42" t="s">
        <v>106</v>
      </c>
      <c r="AQ42" t="s">
        <v>106</v>
      </c>
      <c r="AR42" t="s">
        <v>106</v>
      </c>
      <c r="AS42" t="s">
        <v>106</v>
      </c>
      <c r="AT42">
        <v>0</v>
      </c>
      <c r="AU42" t="s">
        <v>106</v>
      </c>
      <c r="AV42" t="s">
        <v>106</v>
      </c>
      <c r="AW42" t="s">
        <v>106</v>
      </c>
      <c r="AX42" t="s">
        <v>106</v>
      </c>
      <c r="AY42" t="s">
        <v>106</v>
      </c>
      <c r="AZ42" t="s">
        <v>106</v>
      </c>
      <c r="BA42" t="s">
        <v>106</v>
      </c>
      <c r="BB42" t="s">
        <v>106</v>
      </c>
      <c r="BC42" t="s">
        <v>106</v>
      </c>
      <c r="BD42" t="s">
        <v>106</v>
      </c>
      <c r="BE42" t="s">
        <v>106</v>
      </c>
      <c r="BF42">
        <v>0</v>
      </c>
      <c r="BG42">
        <v>0</v>
      </c>
      <c r="BH42" t="s">
        <v>106</v>
      </c>
      <c r="BI42" t="s">
        <v>106</v>
      </c>
      <c r="BJ42" t="s">
        <v>106</v>
      </c>
      <c r="BK42" t="s">
        <v>106</v>
      </c>
      <c r="BL42" s="7">
        <v>0.01</v>
      </c>
      <c r="BM42" t="s">
        <v>106</v>
      </c>
      <c r="BN42">
        <v>0</v>
      </c>
      <c r="BO42" t="s">
        <v>106</v>
      </c>
      <c r="BP42" t="s">
        <v>106</v>
      </c>
      <c r="BQ42">
        <v>0</v>
      </c>
      <c r="BR42">
        <v>0</v>
      </c>
      <c r="BS42" t="s">
        <v>106</v>
      </c>
      <c r="BT42" t="s">
        <v>106</v>
      </c>
      <c r="BU42" t="s">
        <v>106</v>
      </c>
      <c r="BV42">
        <v>0</v>
      </c>
      <c r="BW42" t="s">
        <v>106</v>
      </c>
      <c r="BX42" t="s">
        <v>106</v>
      </c>
      <c r="BY42" t="s">
        <v>106</v>
      </c>
      <c r="BZ42" t="s">
        <v>106</v>
      </c>
    </row>
    <row r="43" spans="1:78" x14ac:dyDescent="0.25">
      <c r="A43" t="s">
        <v>319</v>
      </c>
      <c r="B43">
        <v>3</v>
      </c>
      <c r="C43">
        <v>2</v>
      </c>
      <c r="D43">
        <v>0</v>
      </c>
      <c r="E43">
        <v>1</v>
      </c>
      <c r="F43">
        <v>0</v>
      </c>
      <c r="G43">
        <v>2</v>
      </c>
      <c r="H43">
        <v>1</v>
      </c>
      <c r="I43">
        <v>2</v>
      </c>
      <c r="J43">
        <v>1</v>
      </c>
      <c r="K43">
        <v>0</v>
      </c>
      <c r="L43">
        <v>0</v>
      </c>
      <c r="M43">
        <v>0</v>
      </c>
      <c r="N43">
        <v>3</v>
      </c>
      <c r="O43">
        <v>0</v>
      </c>
      <c r="P43">
        <v>0</v>
      </c>
      <c r="Q43">
        <v>0</v>
      </c>
      <c r="R43">
        <v>3</v>
      </c>
      <c r="S43">
        <v>2</v>
      </c>
      <c r="T43">
        <v>2</v>
      </c>
      <c r="U43">
        <v>0</v>
      </c>
      <c r="V43">
        <v>3</v>
      </c>
      <c r="W43">
        <v>0</v>
      </c>
      <c r="X43">
        <v>0</v>
      </c>
      <c r="Y43">
        <v>2</v>
      </c>
      <c r="Z43">
        <v>1</v>
      </c>
      <c r="AA43">
        <v>3</v>
      </c>
      <c r="AB43">
        <v>1</v>
      </c>
      <c r="AC43">
        <v>1</v>
      </c>
      <c r="AD43">
        <v>2</v>
      </c>
      <c r="AE43">
        <v>0</v>
      </c>
      <c r="AF43">
        <v>1</v>
      </c>
      <c r="AG43">
        <v>2</v>
      </c>
      <c r="AH43">
        <v>0</v>
      </c>
      <c r="AI43">
        <v>3</v>
      </c>
      <c r="AJ43">
        <v>0</v>
      </c>
      <c r="AK43">
        <v>0</v>
      </c>
      <c r="AL43">
        <v>2</v>
      </c>
      <c r="AM43">
        <v>2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</v>
      </c>
      <c r="AZ43">
        <v>2</v>
      </c>
      <c r="BA43">
        <v>1</v>
      </c>
      <c r="BB43">
        <v>0</v>
      </c>
      <c r="BC43">
        <v>0</v>
      </c>
      <c r="BD43">
        <v>0</v>
      </c>
      <c r="BE43">
        <v>0</v>
      </c>
      <c r="BF43">
        <v>3</v>
      </c>
      <c r="BG43">
        <v>3</v>
      </c>
      <c r="BH43">
        <v>0</v>
      </c>
      <c r="BI43">
        <v>0</v>
      </c>
      <c r="BJ43">
        <v>0</v>
      </c>
      <c r="BK43">
        <v>0</v>
      </c>
      <c r="BL43">
        <v>3</v>
      </c>
      <c r="BM43">
        <v>0</v>
      </c>
      <c r="BN43">
        <v>2</v>
      </c>
      <c r="BO43">
        <v>1</v>
      </c>
      <c r="BP43">
        <v>1</v>
      </c>
      <c r="BQ43">
        <v>0</v>
      </c>
      <c r="BR43">
        <v>0</v>
      </c>
      <c r="BS43">
        <v>2</v>
      </c>
      <c r="BT43">
        <v>0</v>
      </c>
      <c r="BU43">
        <v>0</v>
      </c>
      <c r="BV43">
        <v>0</v>
      </c>
      <c r="BW43">
        <v>0</v>
      </c>
      <c r="BX43">
        <v>3</v>
      </c>
      <c r="BY43">
        <v>3</v>
      </c>
      <c r="BZ43">
        <v>3</v>
      </c>
    </row>
    <row r="44" spans="1:78" x14ac:dyDescent="0.25">
      <c r="B44">
        <v>0</v>
      </c>
      <c r="C44">
        <v>0</v>
      </c>
      <c r="D44" t="s">
        <v>106</v>
      </c>
      <c r="E44">
        <v>0</v>
      </c>
      <c r="F44" t="s">
        <v>106</v>
      </c>
      <c r="G44">
        <v>0</v>
      </c>
      <c r="H44">
        <v>0</v>
      </c>
      <c r="I44">
        <v>0</v>
      </c>
      <c r="J44">
        <v>0</v>
      </c>
      <c r="K44" t="s">
        <v>106</v>
      </c>
      <c r="L44" t="s">
        <v>106</v>
      </c>
      <c r="M44" t="s">
        <v>106</v>
      </c>
      <c r="N44">
        <v>0</v>
      </c>
      <c r="O44" t="s">
        <v>106</v>
      </c>
      <c r="P44" t="s">
        <v>106</v>
      </c>
      <c r="Q44" t="s">
        <v>106</v>
      </c>
      <c r="R44">
        <v>0</v>
      </c>
      <c r="S44">
        <v>0</v>
      </c>
      <c r="T44">
        <v>0</v>
      </c>
      <c r="U44" t="s">
        <v>106</v>
      </c>
      <c r="V44">
        <v>0</v>
      </c>
      <c r="W44" t="s">
        <v>106</v>
      </c>
      <c r="X44" t="s">
        <v>106</v>
      </c>
      <c r="Y44" s="7">
        <v>0.01</v>
      </c>
      <c r="Z44">
        <v>0</v>
      </c>
      <c r="AA44">
        <v>0</v>
      </c>
      <c r="AB44">
        <v>0</v>
      </c>
      <c r="AC44">
        <v>0</v>
      </c>
      <c r="AD44">
        <v>0</v>
      </c>
      <c r="AE44" t="s">
        <v>106</v>
      </c>
      <c r="AF44">
        <v>0</v>
      </c>
      <c r="AG44">
        <v>0</v>
      </c>
      <c r="AH44" t="s">
        <v>106</v>
      </c>
      <c r="AI44">
        <v>0</v>
      </c>
      <c r="AJ44" t="s">
        <v>106</v>
      </c>
      <c r="AK44" t="s">
        <v>106</v>
      </c>
      <c r="AL44">
        <v>0</v>
      </c>
      <c r="AM44">
        <v>0</v>
      </c>
      <c r="AN44" t="s">
        <v>106</v>
      </c>
      <c r="AO44" t="s">
        <v>106</v>
      </c>
      <c r="AP44" t="s">
        <v>106</v>
      </c>
      <c r="AQ44" t="s">
        <v>106</v>
      </c>
      <c r="AR44" t="s">
        <v>106</v>
      </c>
      <c r="AS44" t="s">
        <v>106</v>
      </c>
      <c r="AT44" t="s">
        <v>106</v>
      </c>
      <c r="AU44" t="s">
        <v>106</v>
      </c>
      <c r="AV44" t="s">
        <v>106</v>
      </c>
      <c r="AW44" t="s">
        <v>106</v>
      </c>
      <c r="AX44" t="s">
        <v>106</v>
      </c>
      <c r="AY44">
        <v>0</v>
      </c>
      <c r="AZ44" s="7">
        <v>0.01</v>
      </c>
      <c r="BA44" s="7">
        <v>0.01</v>
      </c>
      <c r="BB44" t="s">
        <v>106</v>
      </c>
      <c r="BC44" t="s">
        <v>106</v>
      </c>
      <c r="BD44" t="s">
        <v>106</v>
      </c>
      <c r="BE44" t="s">
        <v>106</v>
      </c>
      <c r="BF44">
        <v>0</v>
      </c>
      <c r="BG44">
        <v>0</v>
      </c>
      <c r="BH44" t="s">
        <v>106</v>
      </c>
      <c r="BI44" t="s">
        <v>106</v>
      </c>
      <c r="BJ44" t="s">
        <v>106</v>
      </c>
      <c r="BK44" t="s">
        <v>106</v>
      </c>
      <c r="BL44" s="7">
        <v>0.02</v>
      </c>
      <c r="BM44" t="s">
        <v>106</v>
      </c>
      <c r="BN44">
        <v>0</v>
      </c>
      <c r="BO44">
        <v>0</v>
      </c>
      <c r="BP44">
        <v>0</v>
      </c>
      <c r="BQ44" t="s">
        <v>106</v>
      </c>
      <c r="BR44" t="s">
        <v>106</v>
      </c>
      <c r="BS44">
        <v>0</v>
      </c>
      <c r="BT44" t="s">
        <v>106</v>
      </c>
      <c r="BU44" t="s">
        <v>106</v>
      </c>
      <c r="BV44" t="s">
        <v>106</v>
      </c>
      <c r="BW44" t="s">
        <v>106</v>
      </c>
      <c r="BX44">
        <v>0</v>
      </c>
      <c r="BY44">
        <v>0</v>
      </c>
      <c r="BZ44">
        <v>0</v>
      </c>
    </row>
    <row r="45" spans="1:78" x14ac:dyDescent="0.25">
      <c r="A45" t="s">
        <v>310</v>
      </c>
      <c r="B45">
        <v>2</v>
      </c>
      <c r="C45">
        <v>2</v>
      </c>
      <c r="D45">
        <v>0</v>
      </c>
      <c r="E45">
        <v>0</v>
      </c>
      <c r="F45">
        <v>0</v>
      </c>
      <c r="G45">
        <v>0</v>
      </c>
      <c r="H45">
        <v>2</v>
      </c>
      <c r="I45">
        <v>2</v>
      </c>
      <c r="J45">
        <v>0</v>
      </c>
      <c r="K45">
        <v>0</v>
      </c>
      <c r="L45">
        <v>0</v>
      </c>
      <c r="M45">
        <v>0</v>
      </c>
      <c r="N45">
        <v>2</v>
      </c>
      <c r="O45">
        <v>0</v>
      </c>
      <c r="P45">
        <v>0</v>
      </c>
      <c r="Q45">
        <v>0</v>
      </c>
      <c r="R45">
        <v>2</v>
      </c>
      <c r="S45">
        <v>2</v>
      </c>
      <c r="T45">
        <v>0</v>
      </c>
      <c r="U45">
        <v>0</v>
      </c>
      <c r="V45">
        <v>2</v>
      </c>
      <c r="W45">
        <v>0</v>
      </c>
      <c r="X45">
        <v>0</v>
      </c>
      <c r="Y45">
        <v>1</v>
      </c>
      <c r="Z45">
        <v>1</v>
      </c>
      <c r="AA45">
        <v>2</v>
      </c>
      <c r="AB45">
        <v>1</v>
      </c>
      <c r="AC45">
        <v>1</v>
      </c>
      <c r="AD45">
        <v>1</v>
      </c>
      <c r="AE45">
        <v>0</v>
      </c>
      <c r="AF45">
        <v>2</v>
      </c>
      <c r="AG45">
        <v>0</v>
      </c>
      <c r="AH45">
        <v>0</v>
      </c>
      <c r="AI45">
        <v>2</v>
      </c>
      <c r="AJ45">
        <v>0</v>
      </c>
      <c r="AK45">
        <v>0</v>
      </c>
      <c r="AL45">
        <v>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1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2</v>
      </c>
      <c r="BG45">
        <v>2</v>
      </c>
      <c r="BH45">
        <v>0</v>
      </c>
      <c r="BI45">
        <v>0</v>
      </c>
      <c r="BJ45">
        <v>0</v>
      </c>
      <c r="BK45">
        <v>0</v>
      </c>
      <c r="BL45">
        <v>2</v>
      </c>
      <c r="BM45">
        <v>1</v>
      </c>
      <c r="BN45">
        <v>1</v>
      </c>
      <c r="BO45">
        <v>0</v>
      </c>
      <c r="BP45">
        <v>0</v>
      </c>
      <c r="BQ45">
        <v>2</v>
      </c>
      <c r="BR45">
        <v>1</v>
      </c>
      <c r="BS45">
        <v>1</v>
      </c>
      <c r="BT45">
        <v>0</v>
      </c>
      <c r="BU45">
        <v>0</v>
      </c>
      <c r="BV45">
        <v>1</v>
      </c>
      <c r="BW45">
        <v>1</v>
      </c>
      <c r="BX45">
        <v>0</v>
      </c>
      <c r="BY45">
        <v>1</v>
      </c>
      <c r="BZ45">
        <v>0</v>
      </c>
    </row>
    <row r="46" spans="1:78" x14ac:dyDescent="0.25">
      <c r="B46">
        <v>0</v>
      </c>
      <c r="C46">
        <v>0</v>
      </c>
      <c r="D46" t="s">
        <v>106</v>
      </c>
      <c r="E46" t="s">
        <v>106</v>
      </c>
      <c r="F46" t="s">
        <v>106</v>
      </c>
      <c r="G46" t="s">
        <v>106</v>
      </c>
      <c r="H46">
        <v>0</v>
      </c>
      <c r="I46">
        <v>0</v>
      </c>
      <c r="J46" t="s">
        <v>106</v>
      </c>
      <c r="K46" t="s">
        <v>106</v>
      </c>
      <c r="L46" t="s">
        <v>106</v>
      </c>
      <c r="M46" t="s">
        <v>106</v>
      </c>
      <c r="N46">
        <v>0</v>
      </c>
      <c r="O46" t="s">
        <v>106</v>
      </c>
      <c r="P46" t="s">
        <v>106</v>
      </c>
      <c r="Q46" t="s">
        <v>106</v>
      </c>
      <c r="R46">
        <v>0</v>
      </c>
      <c r="S46">
        <v>0</v>
      </c>
      <c r="T46" t="s">
        <v>106</v>
      </c>
      <c r="U46" t="s">
        <v>106</v>
      </c>
      <c r="V46">
        <v>0</v>
      </c>
      <c r="W46" t="s">
        <v>106</v>
      </c>
      <c r="X46" t="s">
        <v>106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t="s">
        <v>106</v>
      </c>
      <c r="AF46">
        <v>0</v>
      </c>
      <c r="AG46" t="s">
        <v>106</v>
      </c>
      <c r="AH46" t="s">
        <v>106</v>
      </c>
      <c r="AI46">
        <v>0</v>
      </c>
      <c r="AJ46" t="s">
        <v>106</v>
      </c>
      <c r="AK46" t="s">
        <v>106</v>
      </c>
      <c r="AL46">
        <v>0</v>
      </c>
      <c r="AM46" t="s">
        <v>106</v>
      </c>
      <c r="AN46" t="s">
        <v>106</v>
      </c>
      <c r="AO46" t="s">
        <v>106</v>
      </c>
      <c r="AP46" t="s">
        <v>106</v>
      </c>
      <c r="AQ46" t="s">
        <v>106</v>
      </c>
      <c r="AR46" t="s">
        <v>106</v>
      </c>
      <c r="AS46" t="s">
        <v>106</v>
      </c>
      <c r="AT46">
        <v>0</v>
      </c>
      <c r="AU46" t="s">
        <v>106</v>
      </c>
      <c r="AV46" t="s">
        <v>106</v>
      </c>
      <c r="AW46" t="s">
        <v>106</v>
      </c>
      <c r="AX46" t="s">
        <v>106</v>
      </c>
      <c r="AY46" t="s">
        <v>106</v>
      </c>
      <c r="AZ46">
        <v>0</v>
      </c>
      <c r="BA46" t="s">
        <v>106</v>
      </c>
      <c r="BB46" t="s">
        <v>106</v>
      </c>
      <c r="BC46" t="s">
        <v>106</v>
      </c>
      <c r="BD46" t="s">
        <v>106</v>
      </c>
      <c r="BE46" t="s">
        <v>106</v>
      </c>
      <c r="BF46">
        <v>0</v>
      </c>
      <c r="BG46">
        <v>0</v>
      </c>
      <c r="BH46" t="s">
        <v>106</v>
      </c>
      <c r="BI46" t="s">
        <v>106</v>
      </c>
      <c r="BJ46" t="s">
        <v>106</v>
      </c>
      <c r="BK46" t="s">
        <v>106</v>
      </c>
      <c r="BL46" s="7">
        <v>0.01</v>
      </c>
      <c r="BM46">
        <v>0</v>
      </c>
      <c r="BN46">
        <v>0</v>
      </c>
      <c r="BO46" t="s">
        <v>106</v>
      </c>
      <c r="BP46" t="s">
        <v>106</v>
      </c>
      <c r="BQ46">
        <v>0</v>
      </c>
      <c r="BR46">
        <v>0</v>
      </c>
      <c r="BS46">
        <v>0</v>
      </c>
      <c r="BT46" t="s">
        <v>106</v>
      </c>
      <c r="BU46" t="s">
        <v>106</v>
      </c>
      <c r="BV46">
        <v>0</v>
      </c>
      <c r="BW46">
        <v>0</v>
      </c>
      <c r="BX46" t="s">
        <v>106</v>
      </c>
      <c r="BY46">
        <v>0</v>
      </c>
      <c r="BZ46" t="s">
        <v>106</v>
      </c>
    </row>
    <row r="47" spans="1:78" x14ac:dyDescent="0.25">
      <c r="A47" t="s">
        <v>305</v>
      </c>
      <c r="B47">
        <v>10</v>
      </c>
      <c r="C47">
        <v>10</v>
      </c>
      <c r="D47">
        <v>0</v>
      </c>
      <c r="E47">
        <v>1</v>
      </c>
      <c r="F47">
        <v>2</v>
      </c>
      <c r="G47">
        <v>6</v>
      </c>
      <c r="H47">
        <v>2</v>
      </c>
      <c r="I47">
        <v>4</v>
      </c>
      <c r="J47">
        <v>3</v>
      </c>
      <c r="K47">
        <v>2</v>
      </c>
      <c r="L47">
        <v>1</v>
      </c>
      <c r="M47">
        <v>1</v>
      </c>
      <c r="N47">
        <v>8</v>
      </c>
      <c r="O47">
        <v>1</v>
      </c>
      <c r="P47">
        <v>1</v>
      </c>
      <c r="Q47">
        <v>0</v>
      </c>
      <c r="R47">
        <v>10</v>
      </c>
      <c r="S47">
        <v>7</v>
      </c>
      <c r="T47">
        <v>1</v>
      </c>
      <c r="U47">
        <v>2</v>
      </c>
      <c r="V47">
        <v>10</v>
      </c>
      <c r="W47">
        <v>0</v>
      </c>
      <c r="X47">
        <v>0</v>
      </c>
      <c r="Y47">
        <v>0</v>
      </c>
      <c r="Z47">
        <v>10</v>
      </c>
      <c r="AA47">
        <v>10</v>
      </c>
      <c r="AB47">
        <v>10</v>
      </c>
      <c r="AC47">
        <v>0</v>
      </c>
      <c r="AD47">
        <v>10</v>
      </c>
      <c r="AE47">
        <v>1</v>
      </c>
      <c r="AF47">
        <v>10</v>
      </c>
      <c r="AG47">
        <v>0</v>
      </c>
      <c r="AH47">
        <v>0</v>
      </c>
      <c r="AI47">
        <v>8</v>
      </c>
      <c r="AJ47">
        <v>0</v>
      </c>
      <c r="AK47">
        <v>4</v>
      </c>
      <c r="AL47">
        <v>2</v>
      </c>
      <c r="AM47">
        <v>6</v>
      </c>
      <c r="AN47">
        <v>0</v>
      </c>
      <c r="AO47">
        <v>2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</v>
      </c>
      <c r="AV47">
        <v>2</v>
      </c>
      <c r="AW47">
        <v>0</v>
      </c>
      <c r="AX47">
        <v>0</v>
      </c>
      <c r="AY47">
        <v>1</v>
      </c>
      <c r="AZ47">
        <v>1</v>
      </c>
      <c r="BA47">
        <v>1</v>
      </c>
      <c r="BB47">
        <v>2</v>
      </c>
      <c r="BC47">
        <v>2</v>
      </c>
      <c r="BD47">
        <v>0</v>
      </c>
      <c r="BE47">
        <v>2</v>
      </c>
      <c r="BF47">
        <v>8</v>
      </c>
      <c r="BG47">
        <v>10</v>
      </c>
      <c r="BH47">
        <v>0</v>
      </c>
      <c r="BI47">
        <v>0</v>
      </c>
      <c r="BJ47">
        <v>1</v>
      </c>
      <c r="BK47">
        <v>0</v>
      </c>
      <c r="BL47">
        <v>10</v>
      </c>
      <c r="BM47">
        <v>1</v>
      </c>
      <c r="BN47">
        <v>5</v>
      </c>
      <c r="BO47">
        <v>5</v>
      </c>
      <c r="BP47">
        <v>0</v>
      </c>
      <c r="BQ47">
        <v>2</v>
      </c>
      <c r="BR47">
        <v>1</v>
      </c>
      <c r="BS47">
        <v>2</v>
      </c>
      <c r="BT47">
        <v>2</v>
      </c>
      <c r="BU47">
        <v>0</v>
      </c>
      <c r="BV47">
        <v>0</v>
      </c>
      <c r="BW47">
        <v>2</v>
      </c>
      <c r="BX47">
        <v>6</v>
      </c>
      <c r="BY47">
        <v>8</v>
      </c>
      <c r="BZ47">
        <v>5</v>
      </c>
    </row>
    <row r="48" spans="1:78" x14ac:dyDescent="0.25">
      <c r="B48">
        <v>0</v>
      </c>
      <c r="C48">
        <v>0</v>
      </c>
      <c r="D48" t="s">
        <v>106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 s="7">
        <v>0.01</v>
      </c>
      <c r="Q48" t="s">
        <v>106</v>
      </c>
      <c r="R48">
        <v>0</v>
      </c>
      <c r="S48">
        <v>0</v>
      </c>
      <c r="T48">
        <v>0</v>
      </c>
      <c r="U48">
        <v>0</v>
      </c>
      <c r="V48">
        <v>0</v>
      </c>
      <c r="W48" t="s">
        <v>106</v>
      </c>
      <c r="X48" t="s">
        <v>106</v>
      </c>
      <c r="Y48" t="s">
        <v>106</v>
      </c>
      <c r="Z48">
        <v>0</v>
      </c>
      <c r="AA48">
        <v>0</v>
      </c>
      <c r="AB48">
        <v>0</v>
      </c>
      <c r="AC48" t="s">
        <v>106</v>
      </c>
      <c r="AD48">
        <v>0</v>
      </c>
      <c r="AE48">
        <v>0</v>
      </c>
      <c r="AF48">
        <v>0</v>
      </c>
      <c r="AG48" t="s">
        <v>106</v>
      </c>
      <c r="AH48" t="s">
        <v>106</v>
      </c>
      <c r="AI48">
        <v>0</v>
      </c>
      <c r="AJ48" t="s">
        <v>106</v>
      </c>
      <c r="AK48" s="7">
        <v>0.01</v>
      </c>
      <c r="AL48">
        <v>0</v>
      </c>
      <c r="AM48">
        <v>0</v>
      </c>
      <c r="AN48" t="s">
        <v>106</v>
      </c>
      <c r="AO48" s="7">
        <v>0.01</v>
      </c>
      <c r="AP48" t="s">
        <v>106</v>
      </c>
      <c r="AQ48" t="s">
        <v>106</v>
      </c>
      <c r="AR48" t="s">
        <v>106</v>
      </c>
      <c r="AS48" t="s">
        <v>106</v>
      </c>
      <c r="AT48" t="s">
        <v>106</v>
      </c>
      <c r="AU48" s="7">
        <v>0.01</v>
      </c>
      <c r="AV48" s="7">
        <v>0.01</v>
      </c>
      <c r="AW48" t="s">
        <v>106</v>
      </c>
      <c r="AX48" t="s">
        <v>106</v>
      </c>
      <c r="AY48">
        <v>0</v>
      </c>
      <c r="AZ48" s="7">
        <v>0.01</v>
      </c>
      <c r="BA48">
        <v>0</v>
      </c>
      <c r="BB48" s="7">
        <v>0.01</v>
      </c>
      <c r="BC48" s="7">
        <v>0.01</v>
      </c>
      <c r="BD48" t="s">
        <v>106</v>
      </c>
      <c r="BE48">
        <v>0</v>
      </c>
      <c r="BF48">
        <v>0</v>
      </c>
      <c r="BG48">
        <v>0</v>
      </c>
      <c r="BH48" t="s">
        <v>106</v>
      </c>
      <c r="BI48" t="s">
        <v>106</v>
      </c>
      <c r="BJ48">
        <v>0</v>
      </c>
      <c r="BK48" t="s">
        <v>106</v>
      </c>
      <c r="BL48" s="7">
        <v>0.05</v>
      </c>
      <c r="BM48">
        <v>0</v>
      </c>
      <c r="BN48">
        <v>0</v>
      </c>
      <c r="BO48">
        <v>0</v>
      </c>
      <c r="BP48" t="s">
        <v>106</v>
      </c>
      <c r="BQ48">
        <v>0</v>
      </c>
      <c r="BR48">
        <v>0</v>
      </c>
      <c r="BS48">
        <v>0</v>
      </c>
      <c r="BT48" s="7">
        <v>0.01</v>
      </c>
      <c r="BU48" t="s">
        <v>106</v>
      </c>
      <c r="BV48" t="s">
        <v>106</v>
      </c>
      <c r="BW48">
        <v>0</v>
      </c>
      <c r="BX48">
        <v>0</v>
      </c>
      <c r="BY48">
        <v>0</v>
      </c>
      <c r="BZ48">
        <v>0</v>
      </c>
    </row>
    <row r="49" spans="1:78" x14ac:dyDescent="0.25">
      <c r="A49" t="s">
        <v>311</v>
      </c>
      <c r="B49">
        <v>1</v>
      </c>
      <c r="C49">
        <v>1</v>
      </c>
      <c r="D49">
        <v>0</v>
      </c>
      <c r="E49">
        <v>0</v>
      </c>
      <c r="F49">
        <v>0</v>
      </c>
      <c r="G49">
        <v>1</v>
      </c>
      <c r="H49">
        <v>0</v>
      </c>
      <c r="I49">
        <v>0</v>
      </c>
      <c r="J49">
        <v>1</v>
      </c>
      <c r="K49">
        <v>0</v>
      </c>
      <c r="L49">
        <v>0</v>
      </c>
      <c r="M49">
        <v>0</v>
      </c>
      <c r="N49">
        <v>1</v>
      </c>
      <c r="O49">
        <v>0</v>
      </c>
      <c r="P49">
        <v>0</v>
      </c>
      <c r="Q49">
        <v>0</v>
      </c>
      <c r="R49">
        <v>1</v>
      </c>
      <c r="S49">
        <v>1</v>
      </c>
      <c r="T49">
        <v>0</v>
      </c>
      <c r="U49">
        <v>0</v>
      </c>
      <c r="V49">
        <v>1</v>
      </c>
      <c r="W49">
        <v>0</v>
      </c>
      <c r="X49">
        <v>0</v>
      </c>
      <c r="Y49">
        <v>0</v>
      </c>
      <c r="Z49">
        <v>1</v>
      </c>
      <c r="AA49">
        <v>1</v>
      </c>
      <c r="AB49">
        <v>1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0</v>
      </c>
      <c r="AI49">
        <v>1</v>
      </c>
      <c r="AJ49">
        <v>0</v>
      </c>
      <c r="AK49">
        <v>0</v>
      </c>
      <c r="AL49">
        <v>0</v>
      </c>
      <c r="AM49">
        <v>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1</v>
      </c>
      <c r="BC49">
        <v>0</v>
      </c>
      <c r="BD49">
        <v>0</v>
      </c>
      <c r="BE49">
        <v>0</v>
      </c>
      <c r="BF49">
        <v>1</v>
      </c>
      <c r="BG49">
        <v>1</v>
      </c>
      <c r="BH49">
        <v>0</v>
      </c>
      <c r="BI49">
        <v>0</v>
      </c>
      <c r="BJ49">
        <v>0</v>
      </c>
      <c r="BK49">
        <v>0</v>
      </c>
      <c r="BL49">
        <v>1</v>
      </c>
      <c r="BM49">
        <v>0</v>
      </c>
      <c r="BN49">
        <v>0</v>
      </c>
      <c r="BO49">
        <v>1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1</v>
      </c>
      <c r="BY49">
        <v>1</v>
      </c>
      <c r="BZ49">
        <v>1</v>
      </c>
    </row>
    <row r="50" spans="1:78" x14ac:dyDescent="0.25">
      <c r="B50">
        <v>0</v>
      </c>
      <c r="C50">
        <v>0</v>
      </c>
      <c r="D50" t="s">
        <v>106</v>
      </c>
      <c r="E50" t="s">
        <v>106</v>
      </c>
      <c r="F50" t="s">
        <v>106</v>
      </c>
      <c r="G50">
        <v>0</v>
      </c>
      <c r="H50" t="s">
        <v>106</v>
      </c>
      <c r="I50" t="s">
        <v>106</v>
      </c>
      <c r="J50">
        <v>0</v>
      </c>
      <c r="K50" t="s">
        <v>106</v>
      </c>
      <c r="L50" t="s">
        <v>106</v>
      </c>
      <c r="M50" t="s">
        <v>106</v>
      </c>
      <c r="N50">
        <v>0</v>
      </c>
      <c r="O50" t="s">
        <v>106</v>
      </c>
      <c r="P50" t="s">
        <v>106</v>
      </c>
      <c r="Q50" t="s">
        <v>106</v>
      </c>
      <c r="R50">
        <v>0</v>
      </c>
      <c r="S50">
        <v>0</v>
      </c>
      <c r="T50" t="s">
        <v>106</v>
      </c>
      <c r="U50" t="s">
        <v>106</v>
      </c>
      <c r="V50">
        <v>0</v>
      </c>
      <c r="W50" t="s">
        <v>106</v>
      </c>
      <c r="X50" t="s">
        <v>106</v>
      </c>
      <c r="Y50" t="s">
        <v>106</v>
      </c>
      <c r="Z50">
        <v>0</v>
      </c>
      <c r="AA50">
        <v>0</v>
      </c>
      <c r="AB50">
        <v>0</v>
      </c>
      <c r="AC50" t="s">
        <v>106</v>
      </c>
      <c r="AD50">
        <v>0</v>
      </c>
      <c r="AE50" t="s">
        <v>106</v>
      </c>
      <c r="AF50" t="s">
        <v>106</v>
      </c>
      <c r="AG50">
        <v>0</v>
      </c>
      <c r="AH50" t="s">
        <v>106</v>
      </c>
      <c r="AI50">
        <v>0</v>
      </c>
      <c r="AJ50" t="s">
        <v>106</v>
      </c>
      <c r="AK50" t="s">
        <v>106</v>
      </c>
      <c r="AL50" t="s">
        <v>106</v>
      </c>
      <c r="AM50">
        <v>0</v>
      </c>
      <c r="AN50" t="s">
        <v>106</v>
      </c>
      <c r="AO50" t="s">
        <v>106</v>
      </c>
      <c r="AP50" t="s">
        <v>106</v>
      </c>
      <c r="AQ50" t="s">
        <v>106</v>
      </c>
      <c r="AR50" t="s">
        <v>106</v>
      </c>
      <c r="AS50" t="s">
        <v>106</v>
      </c>
      <c r="AT50" t="s">
        <v>106</v>
      </c>
      <c r="AU50" t="s">
        <v>106</v>
      </c>
      <c r="AV50" t="s">
        <v>106</v>
      </c>
      <c r="AW50" t="s">
        <v>106</v>
      </c>
      <c r="AX50" t="s">
        <v>106</v>
      </c>
      <c r="AY50" t="s">
        <v>106</v>
      </c>
      <c r="AZ50" t="s">
        <v>106</v>
      </c>
      <c r="BA50" t="s">
        <v>106</v>
      </c>
      <c r="BB50" s="7">
        <v>0.01</v>
      </c>
      <c r="BC50" t="s">
        <v>106</v>
      </c>
      <c r="BD50" t="s">
        <v>106</v>
      </c>
      <c r="BE50" t="s">
        <v>106</v>
      </c>
      <c r="BF50">
        <v>0</v>
      </c>
      <c r="BG50">
        <v>0</v>
      </c>
      <c r="BH50" t="s">
        <v>106</v>
      </c>
      <c r="BI50" t="s">
        <v>106</v>
      </c>
      <c r="BJ50" t="s">
        <v>106</v>
      </c>
      <c r="BK50" t="s">
        <v>106</v>
      </c>
      <c r="BL50" s="7">
        <v>0.01</v>
      </c>
      <c r="BM50" t="s">
        <v>106</v>
      </c>
      <c r="BN50" t="s">
        <v>106</v>
      </c>
      <c r="BO50">
        <v>0</v>
      </c>
      <c r="BP50" t="s">
        <v>106</v>
      </c>
      <c r="BQ50" t="s">
        <v>106</v>
      </c>
      <c r="BR50" t="s">
        <v>106</v>
      </c>
      <c r="BS50" t="s">
        <v>106</v>
      </c>
      <c r="BT50" t="s">
        <v>106</v>
      </c>
      <c r="BU50" t="s">
        <v>106</v>
      </c>
      <c r="BV50" t="s">
        <v>106</v>
      </c>
      <c r="BW50" t="s">
        <v>106</v>
      </c>
      <c r="BX50">
        <v>0</v>
      </c>
      <c r="BY50">
        <v>0</v>
      </c>
      <c r="BZ50">
        <v>0</v>
      </c>
    </row>
    <row r="51" spans="1:78" x14ac:dyDescent="0.25">
      <c r="A51" t="s">
        <v>321</v>
      </c>
      <c r="B51">
        <v>2</v>
      </c>
      <c r="C51">
        <v>1</v>
      </c>
      <c r="D51">
        <v>1</v>
      </c>
      <c r="E51">
        <v>0</v>
      </c>
      <c r="F51">
        <v>0</v>
      </c>
      <c r="G51">
        <v>1</v>
      </c>
      <c r="H51">
        <v>1</v>
      </c>
      <c r="I51">
        <v>0</v>
      </c>
      <c r="J51">
        <v>0</v>
      </c>
      <c r="K51">
        <v>0</v>
      </c>
      <c r="L51">
        <v>2</v>
      </c>
      <c r="M51">
        <v>1</v>
      </c>
      <c r="N51">
        <v>1</v>
      </c>
      <c r="O51">
        <v>0</v>
      </c>
      <c r="P51">
        <v>0</v>
      </c>
      <c r="Q51">
        <v>1</v>
      </c>
      <c r="R51">
        <v>1</v>
      </c>
      <c r="S51">
        <v>1</v>
      </c>
      <c r="T51">
        <v>1</v>
      </c>
      <c r="U51">
        <v>0</v>
      </c>
      <c r="V51">
        <v>2</v>
      </c>
      <c r="W51">
        <v>0</v>
      </c>
      <c r="X51">
        <v>0</v>
      </c>
      <c r="Y51">
        <v>0</v>
      </c>
      <c r="Z51">
        <v>2</v>
      </c>
      <c r="AA51">
        <v>2</v>
      </c>
      <c r="AB51">
        <v>2</v>
      </c>
      <c r="AC51">
        <v>0</v>
      </c>
      <c r="AD51">
        <v>2</v>
      </c>
      <c r="AE51">
        <v>0</v>
      </c>
      <c r="AF51">
        <v>0</v>
      </c>
      <c r="AG51">
        <v>2</v>
      </c>
      <c r="AH51">
        <v>0</v>
      </c>
      <c r="AI51">
        <v>2</v>
      </c>
      <c r="AJ51">
        <v>0</v>
      </c>
      <c r="AK51">
        <v>0</v>
      </c>
      <c r="AL51">
        <v>2</v>
      </c>
      <c r="AM51">
        <v>0</v>
      </c>
      <c r="AN51">
        <v>0</v>
      </c>
      <c r="AO51">
        <v>0</v>
      </c>
      <c r="AP51">
        <v>0</v>
      </c>
      <c r="AQ51">
        <v>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2</v>
      </c>
      <c r="BG51">
        <v>2</v>
      </c>
      <c r="BH51">
        <v>0</v>
      </c>
      <c r="BI51">
        <v>0</v>
      </c>
      <c r="BJ51">
        <v>0</v>
      </c>
      <c r="BK51">
        <v>0</v>
      </c>
      <c r="BL51">
        <v>2</v>
      </c>
      <c r="BM51">
        <v>0</v>
      </c>
      <c r="BN51">
        <v>2</v>
      </c>
      <c r="BO51">
        <v>0</v>
      </c>
      <c r="BP51">
        <v>0</v>
      </c>
      <c r="BQ51">
        <v>0</v>
      </c>
      <c r="BR51">
        <v>1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2</v>
      </c>
      <c r="BY51">
        <v>2</v>
      </c>
      <c r="BZ51">
        <v>2</v>
      </c>
    </row>
    <row r="52" spans="1:78" x14ac:dyDescent="0.25">
      <c r="B52">
        <v>0</v>
      </c>
      <c r="C52">
        <v>0</v>
      </c>
      <c r="D52">
        <v>0</v>
      </c>
      <c r="E52" t="s">
        <v>106</v>
      </c>
      <c r="F52" t="s">
        <v>106</v>
      </c>
      <c r="G52">
        <v>0</v>
      </c>
      <c r="H52">
        <v>0</v>
      </c>
      <c r="I52" t="s">
        <v>106</v>
      </c>
      <c r="J52" t="s">
        <v>106</v>
      </c>
      <c r="K52" t="s">
        <v>106</v>
      </c>
      <c r="L52">
        <v>0</v>
      </c>
      <c r="M52">
        <v>0</v>
      </c>
      <c r="N52">
        <v>0</v>
      </c>
      <c r="O52" t="s">
        <v>106</v>
      </c>
      <c r="P52" t="s">
        <v>106</v>
      </c>
      <c r="Q52">
        <v>0</v>
      </c>
      <c r="R52">
        <v>0</v>
      </c>
      <c r="S52">
        <v>0</v>
      </c>
      <c r="T52">
        <v>0</v>
      </c>
      <c r="U52" t="s">
        <v>106</v>
      </c>
      <c r="V52">
        <v>0</v>
      </c>
      <c r="W52" t="s">
        <v>106</v>
      </c>
      <c r="X52" t="s">
        <v>106</v>
      </c>
      <c r="Y52" t="s">
        <v>106</v>
      </c>
      <c r="Z52">
        <v>0</v>
      </c>
      <c r="AA52">
        <v>0</v>
      </c>
      <c r="AB52">
        <v>0</v>
      </c>
      <c r="AC52" t="s">
        <v>106</v>
      </c>
      <c r="AD52">
        <v>0</v>
      </c>
      <c r="AE52" t="s">
        <v>106</v>
      </c>
      <c r="AF52" t="s">
        <v>106</v>
      </c>
      <c r="AG52">
        <v>0</v>
      </c>
      <c r="AH52" t="s">
        <v>106</v>
      </c>
      <c r="AI52">
        <v>0</v>
      </c>
      <c r="AJ52" t="s">
        <v>106</v>
      </c>
      <c r="AK52" t="s">
        <v>106</v>
      </c>
      <c r="AL52">
        <v>0</v>
      </c>
      <c r="AM52" t="s">
        <v>106</v>
      </c>
      <c r="AN52" t="s">
        <v>106</v>
      </c>
      <c r="AO52" t="s">
        <v>106</v>
      </c>
      <c r="AP52" t="s">
        <v>106</v>
      </c>
      <c r="AQ52">
        <v>0</v>
      </c>
      <c r="AR52" t="s">
        <v>106</v>
      </c>
      <c r="AS52" t="s">
        <v>106</v>
      </c>
      <c r="AT52" t="s">
        <v>106</v>
      </c>
      <c r="AU52" t="s">
        <v>106</v>
      </c>
      <c r="AV52" t="s">
        <v>106</v>
      </c>
      <c r="AW52" t="s">
        <v>106</v>
      </c>
      <c r="AX52">
        <v>0</v>
      </c>
      <c r="AY52" t="s">
        <v>106</v>
      </c>
      <c r="AZ52" t="s">
        <v>106</v>
      </c>
      <c r="BA52" t="s">
        <v>106</v>
      </c>
      <c r="BB52" t="s">
        <v>106</v>
      </c>
      <c r="BC52" t="s">
        <v>106</v>
      </c>
      <c r="BD52" t="s">
        <v>106</v>
      </c>
      <c r="BE52" t="s">
        <v>106</v>
      </c>
      <c r="BF52">
        <v>0</v>
      </c>
      <c r="BG52">
        <v>0</v>
      </c>
      <c r="BH52" t="s">
        <v>106</v>
      </c>
      <c r="BI52" t="s">
        <v>106</v>
      </c>
      <c r="BJ52" t="s">
        <v>106</v>
      </c>
      <c r="BK52" t="s">
        <v>106</v>
      </c>
      <c r="BL52" s="7">
        <v>0.01</v>
      </c>
      <c r="BM52" t="s">
        <v>106</v>
      </c>
      <c r="BN52">
        <v>0</v>
      </c>
      <c r="BO52" t="s">
        <v>106</v>
      </c>
      <c r="BP52" t="s">
        <v>106</v>
      </c>
      <c r="BQ52" t="s">
        <v>106</v>
      </c>
      <c r="BR52">
        <v>0</v>
      </c>
      <c r="BS52" t="s">
        <v>106</v>
      </c>
      <c r="BT52" t="s">
        <v>106</v>
      </c>
      <c r="BU52" t="s">
        <v>106</v>
      </c>
      <c r="BV52" t="s">
        <v>106</v>
      </c>
      <c r="BW52" t="s">
        <v>106</v>
      </c>
      <c r="BX52">
        <v>0</v>
      </c>
      <c r="BY52">
        <v>0</v>
      </c>
      <c r="BZ52">
        <v>0</v>
      </c>
    </row>
    <row r="53" spans="1:78" x14ac:dyDescent="0.25">
      <c r="A53" t="s">
        <v>312</v>
      </c>
      <c r="B53">
        <v>2</v>
      </c>
      <c r="C53">
        <v>2</v>
      </c>
      <c r="D53">
        <v>0</v>
      </c>
      <c r="E53">
        <v>0</v>
      </c>
      <c r="F53">
        <v>0</v>
      </c>
      <c r="G53">
        <v>0</v>
      </c>
      <c r="H53">
        <v>2</v>
      </c>
      <c r="I53">
        <v>0</v>
      </c>
      <c r="J53">
        <v>2</v>
      </c>
      <c r="K53">
        <v>0</v>
      </c>
      <c r="L53">
        <v>0</v>
      </c>
      <c r="M53">
        <v>2</v>
      </c>
      <c r="N53">
        <v>0</v>
      </c>
      <c r="O53">
        <v>0</v>
      </c>
      <c r="P53">
        <v>0</v>
      </c>
      <c r="Q53">
        <v>0</v>
      </c>
      <c r="R53">
        <v>2</v>
      </c>
      <c r="S53">
        <v>2</v>
      </c>
      <c r="T53">
        <v>0</v>
      </c>
      <c r="U53">
        <v>0</v>
      </c>
      <c r="V53">
        <v>0</v>
      </c>
      <c r="W53">
        <v>0</v>
      </c>
      <c r="X53">
        <v>2</v>
      </c>
      <c r="Y53">
        <v>0</v>
      </c>
      <c r="Z53">
        <v>2</v>
      </c>
      <c r="AA53">
        <v>2</v>
      </c>
      <c r="AB53">
        <v>2</v>
      </c>
      <c r="AC53">
        <v>0</v>
      </c>
      <c r="AD53">
        <v>2</v>
      </c>
      <c r="AE53">
        <v>0</v>
      </c>
      <c r="AF53">
        <v>2</v>
      </c>
      <c r="AG53">
        <v>0</v>
      </c>
      <c r="AH53">
        <v>0</v>
      </c>
      <c r="AI53">
        <v>2</v>
      </c>
      <c r="AJ53">
        <v>0</v>
      </c>
      <c r="AK53">
        <v>0</v>
      </c>
      <c r="AL53">
        <v>1</v>
      </c>
      <c r="AM53">
        <v>1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</v>
      </c>
      <c r="BD53">
        <v>0</v>
      </c>
      <c r="BE53">
        <v>0</v>
      </c>
      <c r="BF53">
        <v>2</v>
      </c>
      <c r="BG53">
        <v>2</v>
      </c>
      <c r="BH53">
        <v>0</v>
      </c>
      <c r="BI53">
        <v>0</v>
      </c>
      <c r="BJ53">
        <v>0</v>
      </c>
      <c r="BK53">
        <v>0</v>
      </c>
      <c r="BL53">
        <v>2</v>
      </c>
      <c r="BM53">
        <v>0</v>
      </c>
      <c r="BN53">
        <v>1</v>
      </c>
      <c r="BO53">
        <v>1</v>
      </c>
      <c r="BP53">
        <v>0</v>
      </c>
      <c r="BQ53">
        <v>1</v>
      </c>
      <c r="BR53">
        <v>1</v>
      </c>
      <c r="BS53">
        <v>0</v>
      </c>
      <c r="BT53">
        <v>0</v>
      </c>
      <c r="BU53">
        <v>0</v>
      </c>
      <c r="BV53">
        <v>1</v>
      </c>
      <c r="BW53">
        <v>0</v>
      </c>
      <c r="BX53">
        <v>0</v>
      </c>
      <c r="BY53">
        <v>0</v>
      </c>
      <c r="BZ53">
        <v>0</v>
      </c>
    </row>
    <row r="54" spans="1:78" x14ac:dyDescent="0.25">
      <c r="B54">
        <v>0</v>
      </c>
      <c r="C54">
        <v>0</v>
      </c>
      <c r="D54" t="s">
        <v>106</v>
      </c>
      <c r="E54" t="s">
        <v>106</v>
      </c>
      <c r="F54" t="s">
        <v>106</v>
      </c>
      <c r="G54" t="s">
        <v>106</v>
      </c>
      <c r="H54">
        <v>0</v>
      </c>
      <c r="I54" t="s">
        <v>106</v>
      </c>
      <c r="J54">
        <v>0</v>
      </c>
      <c r="K54" t="s">
        <v>106</v>
      </c>
      <c r="L54" t="s">
        <v>106</v>
      </c>
      <c r="M54">
        <v>0</v>
      </c>
      <c r="N54" t="s">
        <v>106</v>
      </c>
      <c r="O54" t="s">
        <v>106</v>
      </c>
      <c r="P54" t="s">
        <v>106</v>
      </c>
      <c r="Q54" t="s">
        <v>106</v>
      </c>
      <c r="R54">
        <v>0</v>
      </c>
      <c r="S54">
        <v>0</v>
      </c>
      <c r="T54" t="s">
        <v>106</v>
      </c>
      <c r="U54" t="s">
        <v>106</v>
      </c>
      <c r="V54" t="s">
        <v>106</v>
      </c>
      <c r="W54" t="s">
        <v>106</v>
      </c>
      <c r="X54" s="7">
        <v>0.01</v>
      </c>
      <c r="Y54" t="s">
        <v>106</v>
      </c>
      <c r="Z54">
        <v>0</v>
      </c>
      <c r="AA54">
        <v>0</v>
      </c>
      <c r="AB54">
        <v>0</v>
      </c>
      <c r="AC54" t="s">
        <v>106</v>
      </c>
      <c r="AD54">
        <v>0</v>
      </c>
      <c r="AE54" t="s">
        <v>106</v>
      </c>
      <c r="AF54">
        <v>0</v>
      </c>
      <c r="AG54" t="s">
        <v>106</v>
      </c>
      <c r="AH54" t="s">
        <v>106</v>
      </c>
      <c r="AI54">
        <v>0</v>
      </c>
      <c r="AJ54" t="s">
        <v>106</v>
      </c>
      <c r="AK54" t="s">
        <v>106</v>
      </c>
      <c r="AL54">
        <v>0</v>
      </c>
      <c r="AM54">
        <v>0</v>
      </c>
      <c r="AN54" t="s">
        <v>106</v>
      </c>
      <c r="AO54" t="s">
        <v>106</v>
      </c>
      <c r="AP54" t="s">
        <v>106</v>
      </c>
      <c r="AQ54" t="s">
        <v>106</v>
      </c>
      <c r="AR54" t="s">
        <v>106</v>
      </c>
      <c r="AS54" t="s">
        <v>106</v>
      </c>
      <c r="AT54">
        <v>0</v>
      </c>
      <c r="AU54" t="s">
        <v>106</v>
      </c>
      <c r="AV54" t="s">
        <v>106</v>
      </c>
      <c r="AW54" t="s">
        <v>106</v>
      </c>
      <c r="AX54" t="s">
        <v>106</v>
      </c>
      <c r="AY54" t="s">
        <v>106</v>
      </c>
      <c r="AZ54" t="s">
        <v>106</v>
      </c>
      <c r="BA54" t="s">
        <v>106</v>
      </c>
      <c r="BB54" t="s">
        <v>106</v>
      </c>
      <c r="BC54">
        <v>0</v>
      </c>
      <c r="BD54" t="s">
        <v>106</v>
      </c>
      <c r="BE54" t="s">
        <v>106</v>
      </c>
      <c r="BF54">
        <v>0</v>
      </c>
      <c r="BG54">
        <v>0</v>
      </c>
      <c r="BH54" t="s">
        <v>106</v>
      </c>
      <c r="BI54" t="s">
        <v>106</v>
      </c>
      <c r="BJ54" t="s">
        <v>106</v>
      </c>
      <c r="BK54" t="s">
        <v>106</v>
      </c>
      <c r="BL54" s="7">
        <v>0.01</v>
      </c>
      <c r="BM54" t="s">
        <v>106</v>
      </c>
      <c r="BN54">
        <v>0</v>
      </c>
      <c r="BO54">
        <v>0</v>
      </c>
      <c r="BP54" t="s">
        <v>106</v>
      </c>
      <c r="BQ54">
        <v>0</v>
      </c>
      <c r="BR54">
        <v>0</v>
      </c>
      <c r="BS54" t="s">
        <v>106</v>
      </c>
      <c r="BT54" t="s">
        <v>106</v>
      </c>
      <c r="BU54" t="s">
        <v>106</v>
      </c>
      <c r="BV54">
        <v>0</v>
      </c>
      <c r="BW54" t="s">
        <v>106</v>
      </c>
      <c r="BX54" t="s">
        <v>106</v>
      </c>
      <c r="BY54" t="s">
        <v>106</v>
      </c>
      <c r="BZ54" t="s">
        <v>106</v>
      </c>
    </row>
    <row r="55" spans="1:78" x14ac:dyDescent="0.25">
      <c r="A55" t="s">
        <v>294</v>
      </c>
      <c r="B55">
        <v>32</v>
      </c>
      <c r="C55">
        <v>27</v>
      </c>
      <c r="D55">
        <v>2</v>
      </c>
      <c r="E55">
        <v>3</v>
      </c>
      <c r="F55">
        <v>3</v>
      </c>
      <c r="G55">
        <v>16</v>
      </c>
      <c r="H55">
        <v>13</v>
      </c>
      <c r="I55">
        <v>9</v>
      </c>
      <c r="J55">
        <v>7</v>
      </c>
      <c r="K55">
        <v>5</v>
      </c>
      <c r="L55">
        <v>11</v>
      </c>
      <c r="M55">
        <v>10</v>
      </c>
      <c r="N55">
        <v>18</v>
      </c>
      <c r="O55">
        <v>2</v>
      </c>
      <c r="P55">
        <v>1</v>
      </c>
      <c r="Q55">
        <v>8</v>
      </c>
      <c r="R55">
        <v>23</v>
      </c>
      <c r="S55">
        <v>23</v>
      </c>
      <c r="T55">
        <v>2</v>
      </c>
      <c r="U55">
        <v>5</v>
      </c>
      <c r="V55">
        <v>21</v>
      </c>
      <c r="W55">
        <v>2</v>
      </c>
      <c r="X55">
        <v>9</v>
      </c>
      <c r="Y55">
        <v>0</v>
      </c>
      <c r="Z55">
        <v>32</v>
      </c>
      <c r="AA55">
        <v>32</v>
      </c>
      <c r="AB55">
        <v>32</v>
      </c>
      <c r="AC55">
        <v>4</v>
      </c>
      <c r="AD55">
        <v>26</v>
      </c>
      <c r="AE55">
        <v>1</v>
      </c>
      <c r="AF55">
        <v>14</v>
      </c>
      <c r="AG55">
        <v>17</v>
      </c>
      <c r="AH55">
        <v>0</v>
      </c>
      <c r="AI55">
        <v>28</v>
      </c>
      <c r="AJ55">
        <v>1</v>
      </c>
      <c r="AK55">
        <v>2</v>
      </c>
      <c r="AL55">
        <v>11</v>
      </c>
      <c r="AM55">
        <v>15</v>
      </c>
      <c r="AN55">
        <v>2</v>
      </c>
      <c r="AO55">
        <v>5</v>
      </c>
      <c r="AP55">
        <v>2</v>
      </c>
      <c r="AQ55">
        <v>5</v>
      </c>
      <c r="AR55">
        <v>0</v>
      </c>
      <c r="AS55">
        <v>4</v>
      </c>
      <c r="AT55">
        <v>4</v>
      </c>
      <c r="AU55">
        <v>3</v>
      </c>
      <c r="AV55">
        <v>1</v>
      </c>
      <c r="AW55">
        <v>0</v>
      </c>
      <c r="AX55">
        <v>2</v>
      </c>
      <c r="AY55">
        <v>3</v>
      </c>
      <c r="AZ55">
        <v>1</v>
      </c>
      <c r="BA55">
        <v>2</v>
      </c>
      <c r="BB55">
        <v>3</v>
      </c>
      <c r="BC55">
        <v>1</v>
      </c>
      <c r="BD55">
        <v>0</v>
      </c>
      <c r="BE55">
        <v>15</v>
      </c>
      <c r="BF55">
        <v>17</v>
      </c>
      <c r="BG55">
        <v>32</v>
      </c>
      <c r="BH55">
        <v>0</v>
      </c>
      <c r="BI55">
        <v>0</v>
      </c>
      <c r="BJ55">
        <v>0</v>
      </c>
      <c r="BK55">
        <v>0</v>
      </c>
      <c r="BL55">
        <v>32</v>
      </c>
      <c r="BM55">
        <v>7</v>
      </c>
      <c r="BN55">
        <v>13</v>
      </c>
      <c r="BO55">
        <v>10</v>
      </c>
      <c r="BP55">
        <v>1</v>
      </c>
      <c r="BQ55">
        <v>5</v>
      </c>
      <c r="BR55">
        <v>10</v>
      </c>
      <c r="BS55">
        <v>9</v>
      </c>
      <c r="BT55">
        <v>9</v>
      </c>
      <c r="BU55">
        <v>7</v>
      </c>
      <c r="BV55">
        <v>2</v>
      </c>
      <c r="BW55">
        <v>2</v>
      </c>
      <c r="BX55">
        <v>25</v>
      </c>
      <c r="BY55">
        <v>22</v>
      </c>
      <c r="BZ55">
        <v>28</v>
      </c>
    </row>
    <row r="56" spans="1:78" x14ac:dyDescent="0.25">
      <c r="B56" s="7">
        <v>0.01</v>
      </c>
      <c r="C56" s="7">
        <v>0.01</v>
      </c>
      <c r="D56" s="7">
        <v>0.01</v>
      </c>
      <c r="E56" s="7">
        <v>0.01</v>
      </c>
      <c r="F56" s="7">
        <v>0.01</v>
      </c>
      <c r="G56" s="7">
        <v>0.01</v>
      </c>
      <c r="H56" s="7">
        <v>0.01</v>
      </c>
      <c r="I56" s="7">
        <v>0.01</v>
      </c>
      <c r="J56" s="7">
        <v>0.01</v>
      </c>
      <c r="K56" s="7">
        <v>0.01</v>
      </c>
      <c r="L56" s="7">
        <v>0.02</v>
      </c>
      <c r="M56" s="7">
        <v>0.01</v>
      </c>
      <c r="N56" s="7">
        <v>0.01</v>
      </c>
      <c r="O56" s="7">
        <v>0.01</v>
      </c>
      <c r="P56" s="7">
        <v>0.02</v>
      </c>
      <c r="Q56" s="7">
        <v>0.02</v>
      </c>
      <c r="R56" s="7">
        <v>0.01</v>
      </c>
      <c r="S56" s="7">
        <v>0.01</v>
      </c>
      <c r="T56">
        <v>0</v>
      </c>
      <c r="U56" s="7">
        <v>0.01</v>
      </c>
      <c r="V56" s="7">
        <v>0.01</v>
      </c>
      <c r="W56" s="7">
        <v>0.01</v>
      </c>
      <c r="X56" s="7">
        <v>0.03</v>
      </c>
      <c r="Y56" t="s">
        <v>108</v>
      </c>
      <c r="Z56" s="7">
        <v>0.01</v>
      </c>
      <c r="AA56" s="7">
        <v>0.01</v>
      </c>
      <c r="AB56" s="7">
        <v>0.01</v>
      </c>
      <c r="AC56" s="7">
        <v>0.01</v>
      </c>
      <c r="AD56" s="7">
        <v>0.01</v>
      </c>
      <c r="AE56" s="7">
        <v>0.01</v>
      </c>
      <c r="AF56" s="7">
        <v>0.01</v>
      </c>
      <c r="AG56" s="7">
        <v>0.02</v>
      </c>
      <c r="AH56" t="s">
        <v>108</v>
      </c>
      <c r="AI56" s="7">
        <v>0.01</v>
      </c>
      <c r="AJ56">
        <v>0</v>
      </c>
      <c r="AK56" s="7">
        <v>0.01</v>
      </c>
      <c r="AL56" s="7">
        <v>0.01</v>
      </c>
      <c r="AM56" s="7">
        <v>0.01</v>
      </c>
      <c r="AN56" s="7">
        <v>0.06</v>
      </c>
      <c r="AO56" s="7">
        <v>0.01</v>
      </c>
      <c r="AP56">
        <v>0</v>
      </c>
      <c r="AQ56" s="7">
        <v>0.01</v>
      </c>
      <c r="AR56" t="s">
        <v>108</v>
      </c>
      <c r="AS56" s="7">
        <v>0.02</v>
      </c>
      <c r="AT56" s="7">
        <v>0.01</v>
      </c>
      <c r="AU56" s="7">
        <v>0.01</v>
      </c>
      <c r="AV56" s="7">
        <v>0.01</v>
      </c>
      <c r="AW56" t="s">
        <v>108</v>
      </c>
      <c r="AX56" s="7">
        <v>0.01</v>
      </c>
      <c r="AY56" s="7">
        <v>0.01</v>
      </c>
      <c r="AZ56">
        <v>0</v>
      </c>
      <c r="BA56" s="7">
        <v>0.01</v>
      </c>
      <c r="BB56" s="7">
        <v>0.01</v>
      </c>
      <c r="BC56" s="7">
        <v>0.01</v>
      </c>
      <c r="BD56" t="s">
        <v>108</v>
      </c>
      <c r="BE56" s="7">
        <v>0.02</v>
      </c>
      <c r="BF56" s="7">
        <v>0.01</v>
      </c>
      <c r="BG56" s="7">
        <v>0.01</v>
      </c>
      <c r="BH56" t="s">
        <v>108</v>
      </c>
      <c r="BI56" t="s">
        <v>108</v>
      </c>
      <c r="BJ56" t="s">
        <v>108</v>
      </c>
      <c r="BK56" t="s">
        <v>108</v>
      </c>
      <c r="BL56" s="7">
        <v>0.16</v>
      </c>
      <c r="BM56" s="7">
        <v>0.01</v>
      </c>
      <c r="BN56" s="7">
        <v>0.01</v>
      </c>
      <c r="BO56" s="7">
        <v>0.01</v>
      </c>
      <c r="BP56">
        <v>0</v>
      </c>
      <c r="BQ56" s="7">
        <v>0.01</v>
      </c>
      <c r="BR56" s="7">
        <v>0.01</v>
      </c>
      <c r="BS56" s="7">
        <v>0.01</v>
      </c>
      <c r="BT56" s="7">
        <v>0.02</v>
      </c>
      <c r="BU56" s="7">
        <v>0.01</v>
      </c>
      <c r="BV56" s="7">
        <v>0.01</v>
      </c>
      <c r="BW56">
        <v>0</v>
      </c>
      <c r="BX56" s="7">
        <v>0.01</v>
      </c>
      <c r="BY56" s="7">
        <v>0.01</v>
      </c>
      <c r="BZ56" s="7">
        <v>0.01</v>
      </c>
    </row>
    <row r="57" spans="1:78" x14ac:dyDescent="0.25">
      <c r="A57" t="s">
        <v>298</v>
      </c>
      <c r="B57">
        <v>2</v>
      </c>
      <c r="C57">
        <v>2</v>
      </c>
      <c r="D57">
        <v>0</v>
      </c>
      <c r="E57">
        <v>0</v>
      </c>
      <c r="F57">
        <v>0</v>
      </c>
      <c r="G57">
        <v>1</v>
      </c>
      <c r="H57">
        <v>1</v>
      </c>
      <c r="I57">
        <v>1</v>
      </c>
      <c r="J57">
        <v>0</v>
      </c>
      <c r="K57">
        <v>0</v>
      </c>
      <c r="L57">
        <v>1</v>
      </c>
      <c r="M57">
        <v>1</v>
      </c>
      <c r="N57">
        <v>0</v>
      </c>
      <c r="O57">
        <v>1</v>
      </c>
      <c r="P57">
        <v>0</v>
      </c>
      <c r="Q57">
        <v>1</v>
      </c>
      <c r="R57">
        <v>1</v>
      </c>
      <c r="S57">
        <v>1</v>
      </c>
      <c r="T57">
        <v>0</v>
      </c>
      <c r="U57">
        <v>1</v>
      </c>
      <c r="V57">
        <v>2</v>
      </c>
      <c r="W57">
        <v>0</v>
      </c>
      <c r="X57">
        <v>0</v>
      </c>
      <c r="Y57">
        <v>0</v>
      </c>
      <c r="Z57">
        <v>2</v>
      </c>
      <c r="AA57">
        <v>2</v>
      </c>
      <c r="AB57">
        <v>2</v>
      </c>
      <c r="AC57">
        <v>0</v>
      </c>
      <c r="AD57">
        <v>2</v>
      </c>
      <c r="AE57">
        <v>0</v>
      </c>
      <c r="AF57">
        <v>1</v>
      </c>
      <c r="AG57">
        <v>1</v>
      </c>
      <c r="AH57">
        <v>0</v>
      </c>
      <c r="AI57">
        <v>2</v>
      </c>
      <c r="AJ57">
        <v>0</v>
      </c>
      <c r="AK57">
        <v>0</v>
      </c>
      <c r="AL57">
        <v>0</v>
      </c>
      <c r="AM57">
        <v>2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1</v>
      </c>
      <c r="BC57">
        <v>0</v>
      </c>
      <c r="BD57">
        <v>0</v>
      </c>
      <c r="BE57">
        <v>0</v>
      </c>
      <c r="BF57">
        <v>2</v>
      </c>
      <c r="BG57">
        <v>2</v>
      </c>
      <c r="BH57">
        <v>0</v>
      </c>
      <c r="BI57">
        <v>0</v>
      </c>
      <c r="BJ57">
        <v>0</v>
      </c>
      <c r="BK57">
        <v>0</v>
      </c>
      <c r="BL57">
        <v>2</v>
      </c>
      <c r="BM57">
        <v>1</v>
      </c>
      <c r="BN57">
        <v>1</v>
      </c>
      <c r="BO57">
        <v>0</v>
      </c>
      <c r="BP57">
        <v>0</v>
      </c>
      <c r="BQ57">
        <v>1</v>
      </c>
      <c r="BR57">
        <v>1</v>
      </c>
      <c r="BS57">
        <v>1</v>
      </c>
      <c r="BT57">
        <v>0</v>
      </c>
      <c r="BU57">
        <v>0</v>
      </c>
      <c r="BV57">
        <v>0</v>
      </c>
      <c r="BW57">
        <v>1</v>
      </c>
      <c r="BX57">
        <v>2</v>
      </c>
      <c r="BY57">
        <v>2</v>
      </c>
      <c r="BZ57">
        <v>1</v>
      </c>
    </row>
    <row r="58" spans="1:78" x14ac:dyDescent="0.25">
      <c r="B58">
        <v>0</v>
      </c>
      <c r="C58">
        <v>0</v>
      </c>
      <c r="D58" t="s">
        <v>106</v>
      </c>
      <c r="E58" t="s">
        <v>106</v>
      </c>
      <c r="F58" t="s">
        <v>106</v>
      </c>
      <c r="G58">
        <v>0</v>
      </c>
      <c r="H58">
        <v>0</v>
      </c>
      <c r="I58">
        <v>0</v>
      </c>
      <c r="J58" t="s">
        <v>106</v>
      </c>
      <c r="K58" t="s">
        <v>106</v>
      </c>
      <c r="L58">
        <v>0</v>
      </c>
      <c r="M58">
        <v>0</v>
      </c>
      <c r="N58" t="s">
        <v>106</v>
      </c>
      <c r="O58">
        <v>0</v>
      </c>
      <c r="P58" t="s">
        <v>106</v>
      </c>
      <c r="Q58">
        <v>0</v>
      </c>
      <c r="R58">
        <v>0</v>
      </c>
      <c r="S58">
        <v>0</v>
      </c>
      <c r="T58" t="s">
        <v>106</v>
      </c>
      <c r="U58">
        <v>0</v>
      </c>
      <c r="V58">
        <v>0</v>
      </c>
      <c r="W58" t="s">
        <v>106</v>
      </c>
      <c r="X58" t="s">
        <v>106</v>
      </c>
      <c r="Y58" t="s">
        <v>106</v>
      </c>
      <c r="Z58">
        <v>0</v>
      </c>
      <c r="AA58">
        <v>0</v>
      </c>
      <c r="AB58">
        <v>0</v>
      </c>
      <c r="AC58" t="s">
        <v>106</v>
      </c>
      <c r="AD58">
        <v>0</v>
      </c>
      <c r="AE58" t="s">
        <v>106</v>
      </c>
      <c r="AF58">
        <v>0</v>
      </c>
      <c r="AG58">
        <v>0</v>
      </c>
      <c r="AH58" t="s">
        <v>106</v>
      </c>
      <c r="AI58">
        <v>0</v>
      </c>
      <c r="AJ58" t="s">
        <v>106</v>
      </c>
      <c r="AK58" t="s">
        <v>106</v>
      </c>
      <c r="AL58" t="s">
        <v>106</v>
      </c>
      <c r="AM58">
        <v>0</v>
      </c>
      <c r="AN58" t="s">
        <v>106</v>
      </c>
      <c r="AO58" t="s">
        <v>106</v>
      </c>
      <c r="AP58" t="s">
        <v>106</v>
      </c>
      <c r="AQ58" t="s">
        <v>106</v>
      </c>
      <c r="AR58" t="s">
        <v>106</v>
      </c>
      <c r="AS58" s="7">
        <v>0.01</v>
      </c>
      <c r="AT58" t="s">
        <v>106</v>
      </c>
      <c r="AU58" t="s">
        <v>106</v>
      </c>
      <c r="AV58" t="s">
        <v>106</v>
      </c>
      <c r="AW58" t="s">
        <v>106</v>
      </c>
      <c r="AX58" t="s">
        <v>106</v>
      </c>
      <c r="AY58" t="s">
        <v>106</v>
      </c>
      <c r="AZ58" t="s">
        <v>106</v>
      </c>
      <c r="BA58" t="s">
        <v>106</v>
      </c>
      <c r="BB58">
        <v>0</v>
      </c>
      <c r="BC58" t="s">
        <v>106</v>
      </c>
      <c r="BD58" t="s">
        <v>106</v>
      </c>
      <c r="BE58" t="s">
        <v>106</v>
      </c>
      <c r="BF58">
        <v>0</v>
      </c>
      <c r="BG58">
        <v>0</v>
      </c>
      <c r="BH58" t="s">
        <v>106</v>
      </c>
      <c r="BI58" t="s">
        <v>106</v>
      </c>
      <c r="BJ58" t="s">
        <v>106</v>
      </c>
      <c r="BK58" t="s">
        <v>106</v>
      </c>
      <c r="BL58" s="7">
        <v>0.01</v>
      </c>
      <c r="BM58">
        <v>0</v>
      </c>
      <c r="BN58">
        <v>0</v>
      </c>
      <c r="BO58" t="s">
        <v>106</v>
      </c>
      <c r="BP58" t="s">
        <v>106</v>
      </c>
      <c r="BQ58">
        <v>0</v>
      </c>
      <c r="BR58">
        <v>0</v>
      </c>
      <c r="BS58">
        <v>0</v>
      </c>
      <c r="BT58" t="s">
        <v>106</v>
      </c>
      <c r="BU58" t="s">
        <v>106</v>
      </c>
      <c r="BV58" t="s">
        <v>106</v>
      </c>
      <c r="BW58">
        <v>0</v>
      </c>
      <c r="BX58">
        <v>0</v>
      </c>
      <c r="BY58">
        <v>0</v>
      </c>
      <c r="BZ58">
        <v>0</v>
      </c>
    </row>
    <row r="59" spans="1:78" x14ac:dyDescent="0.25">
      <c r="A59" t="s">
        <v>300</v>
      </c>
      <c r="B59">
        <v>1</v>
      </c>
      <c r="C59">
        <v>1</v>
      </c>
      <c r="D59">
        <v>0</v>
      </c>
      <c r="E59">
        <v>0</v>
      </c>
      <c r="F59">
        <v>0</v>
      </c>
      <c r="G59">
        <v>1</v>
      </c>
      <c r="H59">
        <v>0</v>
      </c>
      <c r="I59">
        <v>0</v>
      </c>
      <c r="J59">
        <v>0</v>
      </c>
      <c r="K59">
        <v>0</v>
      </c>
      <c r="L59">
        <v>1</v>
      </c>
      <c r="M59">
        <v>0</v>
      </c>
      <c r="N59">
        <v>1</v>
      </c>
      <c r="O59">
        <v>0</v>
      </c>
      <c r="P59">
        <v>0</v>
      </c>
      <c r="Q59">
        <v>0</v>
      </c>
      <c r="R59">
        <v>1</v>
      </c>
      <c r="S59">
        <v>1</v>
      </c>
      <c r="T59">
        <v>0</v>
      </c>
      <c r="U59">
        <v>0</v>
      </c>
      <c r="V59">
        <v>1</v>
      </c>
      <c r="W59">
        <v>0</v>
      </c>
      <c r="X59">
        <v>0</v>
      </c>
      <c r="Y59">
        <v>0</v>
      </c>
      <c r="Z59">
        <v>1</v>
      </c>
      <c r="AA59">
        <v>1</v>
      </c>
      <c r="AB59">
        <v>1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0</v>
      </c>
      <c r="AI59">
        <v>1</v>
      </c>
      <c r="AJ59">
        <v>0</v>
      </c>
      <c r="AK59">
        <v>0</v>
      </c>
      <c r="AL59">
        <v>1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1</v>
      </c>
      <c r="BG59">
        <v>1</v>
      </c>
      <c r="BH59">
        <v>0</v>
      </c>
      <c r="BI59">
        <v>0</v>
      </c>
      <c r="BJ59">
        <v>0</v>
      </c>
      <c r="BK59">
        <v>0</v>
      </c>
      <c r="BL59">
        <v>1</v>
      </c>
      <c r="BM59">
        <v>1</v>
      </c>
      <c r="BN59">
        <v>0</v>
      </c>
      <c r="BO59">
        <v>0</v>
      </c>
      <c r="BP59">
        <v>0</v>
      </c>
      <c r="BQ59">
        <v>0</v>
      </c>
      <c r="BR59">
        <v>1</v>
      </c>
      <c r="BS59">
        <v>1</v>
      </c>
      <c r="BT59">
        <v>0</v>
      </c>
      <c r="BU59">
        <v>0</v>
      </c>
      <c r="BV59">
        <v>0</v>
      </c>
      <c r="BW59">
        <v>0</v>
      </c>
      <c r="BX59">
        <v>1</v>
      </c>
      <c r="BY59">
        <v>1</v>
      </c>
      <c r="BZ59">
        <v>1</v>
      </c>
    </row>
    <row r="60" spans="1:78" x14ac:dyDescent="0.25">
      <c r="B60">
        <v>0</v>
      </c>
      <c r="C60">
        <v>0</v>
      </c>
      <c r="D60" t="s">
        <v>106</v>
      </c>
      <c r="E60" t="s">
        <v>106</v>
      </c>
      <c r="F60" t="s">
        <v>106</v>
      </c>
      <c r="G60">
        <v>0</v>
      </c>
      <c r="H60" t="s">
        <v>106</v>
      </c>
      <c r="I60" t="s">
        <v>106</v>
      </c>
      <c r="J60" t="s">
        <v>106</v>
      </c>
      <c r="K60" t="s">
        <v>106</v>
      </c>
      <c r="L60">
        <v>0</v>
      </c>
      <c r="M60" t="s">
        <v>106</v>
      </c>
      <c r="N60">
        <v>0</v>
      </c>
      <c r="O60" t="s">
        <v>106</v>
      </c>
      <c r="P60" t="s">
        <v>106</v>
      </c>
      <c r="Q60" t="s">
        <v>106</v>
      </c>
      <c r="R60">
        <v>0</v>
      </c>
      <c r="S60">
        <v>0</v>
      </c>
      <c r="T60" t="s">
        <v>106</v>
      </c>
      <c r="U60" t="s">
        <v>106</v>
      </c>
      <c r="V60">
        <v>0</v>
      </c>
      <c r="W60" t="s">
        <v>106</v>
      </c>
      <c r="X60" t="s">
        <v>106</v>
      </c>
      <c r="Y60" t="s">
        <v>106</v>
      </c>
      <c r="Z60">
        <v>0</v>
      </c>
      <c r="AA60">
        <v>0</v>
      </c>
      <c r="AB60">
        <v>0</v>
      </c>
      <c r="AC60" t="s">
        <v>106</v>
      </c>
      <c r="AD60">
        <v>0</v>
      </c>
      <c r="AE60" t="s">
        <v>106</v>
      </c>
      <c r="AF60" t="s">
        <v>106</v>
      </c>
      <c r="AG60">
        <v>0</v>
      </c>
      <c r="AH60" t="s">
        <v>106</v>
      </c>
      <c r="AI60">
        <v>0</v>
      </c>
      <c r="AJ60" t="s">
        <v>106</v>
      </c>
      <c r="AK60" t="s">
        <v>106</v>
      </c>
      <c r="AL60">
        <v>0</v>
      </c>
      <c r="AM60" t="s">
        <v>106</v>
      </c>
      <c r="AN60" t="s">
        <v>106</v>
      </c>
      <c r="AO60" t="s">
        <v>106</v>
      </c>
      <c r="AP60" t="s">
        <v>106</v>
      </c>
      <c r="AQ60" t="s">
        <v>106</v>
      </c>
      <c r="AR60" t="s">
        <v>106</v>
      </c>
      <c r="AS60" t="s">
        <v>106</v>
      </c>
      <c r="AT60" t="s">
        <v>106</v>
      </c>
      <c r="AU60" t="s">
        <v>106</v>
      </c>
      <c r="AV60" t="s">
        <v>106</v>
      </c>
      <c r="AW60" t="s">
        <v>106</v>
      </c>
      <c r="AX60" t="s">
        <v>106</v>
      </c>
      <c r="AY60" t="s">
        <v>106</v>
      </c>
      <c r="AZ60">
        <v>0</v>
      </c>
      <c r="BA60" t="s">
        <v>106</v>
      </c>
      <c r="BB60" t="s">
        <v>106</v>
      </c>
      <c r="BC60" t="s">
        <v>106</v>
      </c>
      <c r="BD60" t="s">
        <v>106</v>
      </c>
      <c r="BE60" t="s">
        <v>106</v>
      </c>
      <c r="BF60">
        <v>0</v>
      </c>
      <c r="BG60">
        <v>0</v>
      </c>
      <c r="BH60" t="s">
        <v>106</v>
      </c>
      <c r="BI60" t="s">
        <v>106</v>
      </c>
      <c r="BJ60" t="s">
        <v>106</v>
      </c>
      <c r="BK60" t="s">
        <v>106</v>
      </c>
      <c r="BL60">
        <v>0</v>
      </c>
      <c r="BM60">
        <v>0</v>
      </c>
      <c r="BN60" t="s">
        <v>106</v>
      </c>
      <c r="BO60" t="s">
        <v>106</v>
      </c>
      <c r="BP60" t="s">
        <v>106</v>
      </c>
      <c r="BQ60" t="s">
        <v>106</v>
      </c>
      <c r="BR60">
        <v>0</v>
      </c>
      <c r="BS60">
        <v>0</v>
      </c>
      <c r="BT60" t="s">
        <v>106</v>
      </c>
      <c r="BU60" t="s">
        <v>106</v>
      </c>
      <c r="BV60" t="s">
        <v>106</v>
      </c>
      <c r="BW60" t="s">
        <v>106</v>
      </c>
      <c r="BX60">
        <v>0</v>
      </c>
      <c r="BY60">
        <v>0</v>
      </c>
      <c r="BZ60">
        <v>0</v>
      </c>
    </row>
    <row r="61" spans="1:78" x14ac:dyDescent="0.25">
      <c r="A61" t="s">
        <v>297</v>
      </c>
      <c r="B61">
        <v>7</v>
      </c>
      <c r="C61">
        <v>7</v>
      </c>
      <c r="D61">
        <v>0</v>
      </c>
      <c r="E61">
        <v>0</v>
      </c>
      <c r="F61">
        <v>0</v>
      </c>
      <c r="G61">
        <v>3</v>
      </c>
      <c r="H61">
        <v>4</v>
      </c>
      <c r="I61">
        <v>2</v>
      </c>
      <c r="J61">
        <v>2</v>
      </c>
      <c r="K61">
        <v>1</v>
      </c>
      <c r="L61">
        <v>1</v>
      </c>
      <c r="M61">
        <v>3</v>
      </c>
      <c r="N61">
        <v>4</v>
      </c>
      <c r="O61">
        <v>0</v>
      </c>
      <c r="P61">
        <v>0</v>
      </c>
      <c r="Q61">
        <v>3</v>
      </c>
      <c r="R61">
        <v>4</v>
      </c>
      <c r="S61">
        <v>5</v>
      </c>
      <c r="T61">
        <v>1</v>
      </c>
      <c r="U61">
        <v>1</v>
      </c>
      <c r="V61">
        <v>5</v>
      </c>
      <c r="W61">
        <v>0</v>
      </c>
      <c r="X61">
        <v>2</v>
      </c>
      <c r="Y61">
        <v>0</v>
      </c>
      <c r="Z61">
        <v>7</v>
      </c>
      <c r="AA61">
        <v>7</v>
      </c>
      <c r="AB61">
        <v>7</v>
      </c>
      <c r="AC61">
        <v>2</v>
      </c>
      <c r="AD61">
        <v>5</v>
      </c>
      <c r="AE61">
        <v>0</v>
      </c>
      <c r="AF61">
        <v>5</v>
      </c>
      <c r="AG61">
        <v>2</v>
      </c>
      <c r="AH61">
        <v>0</v>
      </c>
      <c r="AI61">
        <v>5</v>
      </c>
      <c r="AJ61">
        <v>1</v>
      </c>
      <c r="AK61">
        <v>1</v>
      </c>
      <c r="AL61">
        <v>4</v>
      </c>
      <c r="AM61">
        <v>3</v>
      </c>
      <c r="AN61">
        <v>0</v>
      </c>
      <c r="AO61">
        <v>0</v>
      </c>
      <c r="AP61">
        <v>0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2</v>
      </c>
      <c r="AW61">
        <v>0</v>
      </c>
      <c r="AX61">
        <v>0</v>
      </c>
      <c r="AY61">
        <v>2</v>
      </c>
      <c r="AZ61">
        <v>1</v>
      </c>
      <c r="BA61">
        <v>0</v>
      </c>
      <c r="BB61">
        <v>1</v>
      </c>
      <c r="BC61">
        <v>0</v>
      </c>
      <c r="BD61">
        <v>0</v>
      </c>
      <c r="BE61">
        <v>0</v>
      </c>
      <c r="BF61">
        <v>7</v>
      </c>
      <c r="BG61">
        <v>7</v>
      </c>
      <c r="BH61">
        <v>0</v>
      </c>
      <c r="BI61">
        <v>0</v>
      </c>
      <c r="BJ61">
        <v>0</v>
      </c>
      <c r="BK61">
        <v>0</v>
      </c>
      <c r="BL61">
        <v>7</v>
      </c>
      <c r="BM61">
        <v>2</v>
      </c>
      <c r="BN61">
        <v>1</v>
      </c>
      <c r="BO61">
        <v>4</v>
      </c>
      <c r="BP61">
        <v>0</v>
      </c>
      <c r="BQ61">
        <v>2</v>
      </c>
      <c r="BR61">
        <v>2</v>
      </c>
      <c r="BS61">
        <v>2</v>
      </c>
      <c r="BT61">
        <v>0</v>
      </c>
      <c r="BU61">
        <v>0</v>
      </c>
      <c r="BV61">
        <v>1</v>
      </c>
      <c r="BW61">
        <v>2</v>
      </c>
      <c r="BX61">
        <v>3</v>
      </c>
      <c r="BY61">
        <v>4</v>
      </c>
      <c r="BZ61">
        <v>3</v>
      </c>
    </row>
    <row r="62" spans="1:78" x14ac:dyDescent="0.25">
      <c r="B62">
        <v>0</v>
      </c>
      <c r="C62">
        <v>0</v>
      </c>
      <c r="D62" t="s">
        <v>106</v>
      </c>
      <c r="E62" t="s">
        <v>106</v>
      </c>
      <c r="F62" t="s">
        <v>106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 t="s">
        <v>106</v>
      </c>
      <c r="P62" t="s">
        <v>106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 t="s">
        <v>106</v>
      </c>
      <c r="X62" s="7">
        <v>0.01</v>
      </c>
      <c r="Y62" t="s">
        <v>106</v>
      </c>
      <c r="Z62">
        <v>0</v>
      </c>
      <c r="AA62">
        <v>0</v>
      </c>
      <c r="AB62">
        <v>0</v>
      </c>
      <c r="AC62" s="7">
        <v>0.01</v>
      </c>
      <c r="AD62">
        <v>0</v>
      </c>
      <c r="AE62" t="s">
        <v>106</v>
      </c>
      <c r="AF62">
        <v>0</v>
      </c>
      <c r="AG62">
        <v>0</v>
      </c>
      <c r="AH62" t="s">
        <v>106</v>
      </c>
      <c r="AI62">
        <v>0</v>
      </c>
      <c r="AJ62">
        <v>0</v>
      </c>
      <c r="AK62">
        <v>0</v>
      </c>
      <c r="AL62">
        <v>0</v>
      </c>
      <c r="AM62">
        <v>0</v>
      </c>
      <c r="AN62" t="s">
        <v>106</v>
      </c>
      <c r="AO62" t="s">
        <v>106</v>
      </c>
      <c r="AP62" t="s">
        <v>106</v>
      </c>
      <c r="AQ62">
        <v>0</v>
      </c>
      <c r="AR62" t="s">
        <v>106</v>
      </c>
      <c r="AS62" t="s">
        <v>106</v>
      </c>
      <c r="AT62" t="s">
        <v>106</v>
      </c>
      <c r="AU62" t="s">
        <v>106</v>
      </c>
      <c r="AV62" s="7">
        <v>0.01</v>
      </c>
      <c r="AW62" t="s">
        <v>106</v>
      </c>
      <c r="AX62" t="s">
        <v>106</v>
      </c>
      <c r="AY62" s="7">
        <v>0.01</v>
      </c>
      <c r="AZ62">
        <v>0</v>
      </c>
      <c r="BA62" t="s">
        <v>106</v>
      </c>
      <c r="BB62">
        <v>0</v>
      </c>
      <c r="BC62" t="s">
        <v>106</v>
      </c>
      <c r="BD62" t="s">
        <v>106</v>
      </c>
      <c r="BE62" t="s">
        <v>106</v>
      </c>
      <c r="BF62">
        <v>0</v>
      </c>
      <c r="BG62">
        <v>0</v>
      </c>
      <c r="BH62" t="s">
        <v>106</v>
      </c>
      <c r="BI62" t="s">
        <v>106</v>
      </c>
      <c r="BJ62" t="s">
        <v>106</v>
      </c>
      <c r="BK62" t="s">
        <v>106</v>
      </c>
      <c r="BL62" s="7">
        <v>0.03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 t="s">
        <v>106</v>
      </c>
      <c r="BU62" t="s">
        <v>106</v>
      </c>
      <c r="BV62">
        <v>0</v>
      </c>
      <c r="BW62">
        <v>0</v>
      </c>
      <c r="BX62">
        <v>0</v>
      </c>
      <c r="BY62">
        <v>0</v>
      </c>
      <c r="BZ62">
        <v>0</v>
      </c>
    </row>
    <row r="63" spans="1:78" x14ac:dyDescent="0.25">
      <c r="A63" t="s">
        <v>301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</row>
    <row r="64" spans="1:78" x14ac:dyDescent="0.25">
      <c r="B64">
        <v>0</v>
      </c>
      <c r="C64" t="s">
        <v>106</v>
      </c>
      <c r="D64" t="s">
        <v>106</v>
      </c>
      <c r="E64">
        <v>0</v>
      </c>
      <c r="F64" t="s">
        <v>106</v>
      </c>
      <c r="G64">
        <v>0</v>
      </c>
      <c r="H64" t="s">
        <v>106</v>
      </c>
      <c r="I64" t="s">
        <v>106</v>
      </c>
      <c r="J64" t="s">
        <v>106</v>
      </c>
      <c r="K64" t="s">
        <v>106</v>
      </c>
      <c r="L64">
        <v>0</v>
      </c>
      <c r="M64" t="s">
        <v>106</v>
      </c>
      <c r="N64">
        <v>0</v>
      </c>
      <c r="O64" t="s">
        <v>106</v>
      </c>
      <c r="P64" t="s">
        <v>106</v>
      </c>
      <c r="Q64" t="s">
        <v>106</v>
      </c>
      <c r="R64">
        <v>0</v>
      </c>
      <c r="S64">
        <v>0</v>
      </c>
      <c r="T64" t="s">
        <v>106</v>
      </c>
      <c r="U64" t="s">
        <v>106</v>
      </c>
      <c r="V64">
        <v>0</v>
      </c>
      <c r="W64" t="s">
        <v>106</v>
      </c>
      <c r="X64" t="s">
        <v>106</v>
      </c>
      <c r="Y64" t="s">
        <v>106</v>
      </c>
      <c r="Z64">
        <v>0</v>
      </c>
      <c r="AA64">
        <v>0</v>
      </c>
      <c r="AB64">
        <v>0</v>
      </c>
      <c r="AC64" t="s">
        <v>106</v>
      </c>
      <c r="AD64">
        <v>0</v>
      </c>
      <c r="AE64" t="s">
        <v>106</v>
      </c>
      <c r="AF64">
        <v>0</v>
      </c>
      <c r="AG64" t="s">
        <v>106</v>
      </c>
      <c r="AH64" t="s">
        <v>106</v>
      </c>
      <c r="AI64">
        <v>0</v>
      </c>
      <c r="AJ64" t="s">
        <v>106</v>
      </c>
      <c r="AK64" t="s">
        <v>106</v>
      </c>
      <c r="AL64">
        <v>0</v>
      </c>
      <c r="AM64" t="s">
        <v>106</v>
      </c>
      <c r="AN64" t="s">
        <v>106</v>
      </c>
      <c r="AO64" t="s">
        <v>106</v>
      </c>
      <c r="AP64" t="s">
        <v>106</v>
      </c>
      <c r="AQ64" t="s">
        <v>106</v>
      </c>
      <c r="AR64" t="s">
        <v>106</v>
      </c>
      <c r="AS64" t="s">
        <v>106</v>
      </c>
      <c r="AT64" t="s">
        <v>106</v>
      </c>
      <c r="AU64" t="s">
        <v>106</v>
      </c>
      <c r="AV64" t="s">
        <v>106</v>
      </c>
      <c r="AW64" t="s">
        <v>106</v>
      </c>
      <c r="AX64" t="s">
        <v>106</v>
      </c>
      <c r="AY64" t="s">
        <v>106</v>
      </c>
      <c r="AZ64" t="s">
        <v>106</v>
      </c>
      <c r="BA64">
        <v>0</v>
      </c>
      <c r="BB64" t="s">
        <v>106</v>
      </c>
      <c r="BC64" t="s">
        <v>106</v>
      </c>
      <c r="BD64" t="s">
        <v>106</v>
      </c>
      <c r="BE64">
        <v>0</v>
      </c>
      <c r="BF64" t="s">
        <v>106</v>
      </c>
      <c r="BG64">
        <v>0</v>
      </c>
      <c r="BH64" t="s">
        <v>106</v>
      </c>
      <c r="BI64" t="s">
        <v>106</v>
      </c>
      <c r="BJ64" t="s">
        <v>106</v>
      </c>
      <c r="BK64" t="s">
        <v>106</v>
      </c>
      <c r="BL64">
        <v>0</v>
      </c>
      <c r="BM64" t="s">
        <v>106</v>
      </c>
      <c r="BN64">
        <v>0</v>
      </c>
      <c r="BO64" t="s">
        <v>106</v>
      </c>
      <c r="BP64" t="s">
        <v>106</v>
      </c>
      <c r="BQ64">
        <v>0</v>
      </c>
      <c r="BR64">
        <v>0</v>
      </c>
      <c r="BS64" t="s">
        <v>106</v>
      </c>
      <c r="BT64">
        <v>0</v>
      </c>
      <c r="BU64">
        <v>0</v>
      </c>
      <c r="BV64">
        <v>0</v>
      </c>
      <c r="BW64" t="s">
        <v>106</v>
      </c>
      <c r="BX64" t="s">
        <v>106</v>
      </c>
      <c r="BY64" t="s">
        <v>106</v>
      </c>
      <c r="BZ64" t="s">
        <v>106</v>
      </c>
    </row>
    <row r="65" spans="1:78" x14ac:dyDescent="0.25">
      <c r="A65" t="s">
        <v>299</v>
      </c>
      <c r="B65">
        <v>1</v>
      </c>
      <c r="C65">
        <v>1</v>
      </c>
      <c r="D65">
        <v>0</v>
      </c>
      <c r="E65">
        <v>0</v>
      </c>
      <c r="F65">
        <v>0</v>
      </c>
      <c r="G65">
        <v>1</v>
      </c>
      <c r="H65">
        <v>0</v>
      </c>
      <c r="I65">
        <v>0</v>
      </c>
      <c r="J65">
        <v>0</v>
      </c>
      <c r="K65">
        <v>1</v>
      </c>
      <c r="L65">
        <v>0</v>
      </c>
      <c r="M65">
        <v>0</v>
      </c>
      <c r="N65">
        <v>1</v>
      </c>
      <c r="O65">
        <v>0</v>
      </c>
      <c r="P65">
        <v>0</v>
      </c>
      <c r="Q65">
        <v>0</v>
      </c>
      <c r="R65">
        <v>1</v>
      </c>
      <c r="S65">
        <v>1</v>
      </c>
      <c r="T65">
        <v>0</v>
      </c>
      <c r="U65">
        <v>0</v>
      </c>
      <c r="V65">
        <v>1</v>
      </c>
      <c r="W65">
        <v>0</v>
      </c>
      <c r="X65">
        <v>0</v>
      </c>
      <c r="Y65">
        <v>0</v>
      </c>
      <c r="Z65">
        <v>1</v>
      </c>
      <c r="AA65">
        <v>1</v>
      </c>
      <c r="AB65">
        <v>1</v>
      </c>
      <c r="AC65">
        <v>0</v>
      </c>
      <c r="AD65">
        <v>1</v>
      </c>
      <c r="AE65">
        <v>0</v>
      </c>
      <c r="AF65">
        <v>1</v>
      </c>
      <c r="AG65">
        <v>0</v>
      </c>
      <c r="AH65">
        <v>0</v>
      </c>
      <c r="AI65">
        <v>0</v>
      </c>
      <c r="AJ65">
        <v>0</v>
      </c>
      <c r="AK65">
        <v>1</v>
      </c>
      <c r="AL65">
        <v>0</v>
      </c>
      <c r="AM65">
        <v>1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1</v>
      </c>
      <c r="BG65">
        <v>1</v>
      </c>
      <c r="BH65">
        <v>0</v>
      </c>
      <c r="BI65">
        <v>0</v>
      </c>
      <c r="BJ65">
        <v>0</v>
      </c>
      <c r="BK65">
        <v>0</v>
      </c>
      <c r="BL65">
        <v>1</v>
      </c>
      <c r="BM65">
        <v>0</v>
      </c>
      <c r="BN65">
        <v>0</v>
      </c>
      <c r="BO65">
        <v>1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1</v>
      </c>
      <c r="BY65">
        <v>1</v>
      </c>
      <c r="BZ65">
        <v>1</v>
      </c>
    </row>
    <row r="66" spans="1:78" x14ac:dyDescent="0.25">
      <c r="B66">
        <v>0</v>
      </c>
      <c r="C66">
        <v>0</v>
      </c>
      <c r="D66" t="s">
        <v>106</v>
      </c>
      <c r="E66" t="s">
        <v>106</v>
      </c>
      <c r="F66" t="s">
        <v>106</v>
      </c>
      <c r="G66">
        <v>0</v>
      </c>
      <c r="H66" t="s">
        <v>106</v>
      </c>
      <c r="I66" t="s">
        <v>106</v>
      </c>
      <c r="J66" t="s">
        <v>106</v>
      </c>
      <c r="K66">
        <v>0</v>
      </c>
      <c r="L66" t="s">
        <v>106</v>
      </c>
      <c r="M66" t="s">
        <v>106</v>
      </c>
      <c r="N66">
        <v>0</v>
      </c>
      <c r="O66" t="s">
        <v>106</v>
      </c>
      <c r="P66" t="s">
        <v>106</v>
      </c>
      <c r="Q66" t="s">
        <v>106</v>
      </c>
      <c r="R66">
        <v>0</v>
      </c>
      <c r="S66">
        <v>0</v>
      </c>
      <c r="T66" t="s">
        <v>106</v>
      </c>
      <c r="U66" t="s">
        <v>106</v>
      </c>
      <c r="V66">
        <v>0</v>
      </c>
      <c r="W66" t="s">
        <v>106</v>
      </c>
      <c r="X66" t="s">
        <v>106</v>
      </c>
      <c r="Y66" t="s">
        <v>106</v>
      </c>
      <c r="Z66">
        <v>0</v>
      </c>
      <c r="AA66">
        <v>0</v>
      </c>
      <c r="AB66">
        <v>0</v>
      </c>
      <c r="AC66" t="s">
        <v>106</v>
      </c>
      <c r="AD66">
        <v>0</v>
      </c>
      <c r="AE66" t="s">
        <v>106</v>
      </c>
      <c r="AF66">
        <v>0</v>
      </c>
      <c r="AG66" t="s">
        <v>106</v>
      </c>
      <c r="AH66" t="s">
        <v>106</v>
      </c>
      <c r="AI66" t="s">
        <v>106</v>
      </c>
      <c r="AJ66" t="s">
        <v>106</v>
      </c>
      <c r="AK66">
        <v>0</v>
      </c>
      <c r="AL66" t="s">
        <v>106</v>
      </c>
      <c r="AM66">
        <v>0</v>
      </c>
      <c r="AN66" t="s">
        <v>106</v>
      </c>
      <c r="AO66" t="s">
        <v>106</v>
      </c>
      <c r="AP66" t="s">
        <v>106</v>
      </c>
      <c r="AQ66" t="s">
        <v>106</v>
      </c>
      <c r="AR66" t="s">
        <v>106</v>
      </c>
      <c r="AS66" t="s">
        <v>106</v>
      </c>
      <c r="AT66">
        <v>0</v>
      </c>
      <c r="AU66" t="s">
        <v>106</v>
      </c>
      <c r="AV66" t="s">
        <v>106</v>
      </c>
      <c r="AW66" t="s">
        <v>106</v>
      </c>
      <c r="AX66" t="s">
        <v>106</v>
      </c>
      <c r="AY66" t="s">
        <v>106</v>
      </c>
      <c r="AZ66" t="s">
        <v>106</v>
      </c>
      <c r="BA66" t="s">
        <v>106</v>
      </c>
      <c r="BB66" t="s">
        <v>106</v>
      </c>
      <c r="BC66" t="s">
        <v>106</v>
      </c>
      <c r="BD66" t="s">
        <v>106</v>
      </c>
      <c r="BE66" t="s">
        <v>106</v>
      </c>
      <c r="BF66">
        <v>0</v>
      </c>
      <c r="BG66">
        <v>0</v>
      </c>
      <c r="BH66" t="s">
        <v>106</v>
      </c>
      <c r="BI66" t="s">
        <v>106</v>
      </c>
      <c r="BJ66" t="s">
        <v>106</v>
      </c>
      <c r="BK66" t="s">
        <v>106</v>
      </c>
      <c r="BL66" s="7">
        <v>0.01</v>
      </c>
      <c r="BM66" t="s">
        <v>106</v>
      </c>
      <c r="BN66" t="s">
        <v>106</v>
      </c>
      <c r="BO66">
        <v>0</v>
      </c>
      <c r="BP66" t="s">
        <v>106</v>
      </c>
      <c r="BQ66" t="s">
        <v>106</v>
      </c>
      <c r="BR66" t="s">
        <v>106</v>
      </c>
      <c r="BS66" t="s">
        <v>106</v>
      </c>
      <c r="BT66" t="s">
        <v>106</v>
      </c>
      <c r="BU66" t="s">
        <v>106</v>
      </c>
      <c r="BV66" t="s">
        <v>106</v>
      </c>
      <c r="BW66" t="s">
        <v>106</v>
      </c>
      <c r="BX66">
        <v>0</v>
      </c>
      <c r="BY66">
        <v>0</v>
      </c>
      <c r="BZ66">
        <v>0</v>
      </c>
    </row>
    <row r="67" spans="1:78" x14ac:dyDescent="0.25">
      <c r="A67" t="s">
        <v>87</v>
      </c>
      <c r="B67">
        <v>38</v>
      </c>
      <c r="C67">
        <v>34</v>
      </c>
      <c r="D67">
        <v>2</v>
      </c>
      <c r="E67">
        <v>1</v>
      </c>
      <c r="F67">
        <v>3</v>
      </c>
      <c r="G67">
        <v>18</v>
      </c>
      <c r="H67">
        <v>17</v>
      </c>
      <c r="I67">
        <v>12</v>
      </c>
      <c r="J67">
        <v>10</v>
      </c>
      <c r="K67">
        <v>10</v>
      </c>
      <c r="L67">
        <v>6</v>
      </c>
      <c r="M67">
        <v>10</v>
      </c>
      <c r="N67">
        <v>20</v>
      </c>
      <c r="O67">
        <v>7</v>
      </c>
      <c r="P67">
        <v>1</v>
      </c>
      <c r="Q67">
        <v>8</v>
      </c>
      <c r="R67">
        <v>30</v>
      </c>
      <c r="S67">
        <v>32</v>
      </c>
      <c r="T67">
        <v>4</v>
      </c>
      <c r="U67">
        <v>1</v>
      </c>
      <c r="V67">
        <v>29</v>
      </c>
      <c r="W67">
        <v>4</v>
      </c>
      <c r="X67">
        <v>5</v>
      </c>
      <c r="Y67">
        <v>6</v>
      </c>
      <c r="Z67">
        <v>32</v>
      </c>
      <c r="AA67">
        <v>38</v>
      </c>
      <c r="AB67">
        <v>32</v>
      </c>
      <c r="AC67">
        <v>3</v>
      </c>
      <c r="AD67">
        <v>33</v>
      </c>
      <c r="AE67">
        <v>1</v>
      </c>
      <c r="AF67">
        <v>19</v>
      </c>
      <c r="AG67">
        <v>18</v>
      </c>
      <c r="AH67">
        <v>1</v>
      </c>
      <c r="AI67">
        <v>33</v>
      </c>
      <c r="AJ67">
        <v>3</v>
      </c>
      <c r="AK67">
        <v>2</v>
      </c>
      <c r="AL67">
        <v>13</v>
      </c>
      <c r="AM67">
        <v>19</v>
      </c>
      <c r="AN67">
        <v>1</v>
      </c>
      <c r="AO67">
        <v>5</v>
      </c>
      <c r="AP67">
        <v>2</v>
      </c>
      <c r="AQ67">
        <v>3</v>
      </c>
      <c r="AR67">
        <v>2</v>
      </c>
      <c r="AS67">
        <v>4</v>
      </c>
      <c r="AT67">
        <v>5</v>
      </c>
      <c r="AU67">
        <v>6</v>
      </c>
      <c r="AV67">
        <v>2</v>
      </c>
      <c r="AW67">
        <v>1</v>
      </c>
      <c r="AX67">
        <v>2</v>
      </c>
      <c r="AY67">
        <v>2</v>
      </c>
      <c r="AZ67">
        <v>3</v>
      </c>
      <c r="BA67">
        <v>0</v>
      </c>
      <c r="BB67">
        <v>5</v>
      </c>
      <c r="BC67">
        <v>2</v>
      </c>
      <c r="BD67">
        <v>0</v>
      </c>
      <c r="BE67">
        <v>10</v>
      </c>
      <c r="BF67">
        <v>28</v>
      </c>
      <c r="BG67">
        <v>38</v>
      </c>
      <c r="BH67">
        <v>0</v>
      </c>
      <c r="BI67">
        <v>1</v>
      </c>
      <c r="BJ67">
        <v>0</v>
      </c>
      <c r="BK67">
        <v>0</v>
      </c>
      <c r="BL67">
        <v>38</v>
      </c>
      <c r="BM67">
        <v>6</v>
      </c>
      <c r="BN67">
        <v>19</v>
      </c>
      <c r="BO67">
        <v>11</v>
      </c>
      <c r="BP67">
        <v>1</v>
      </c>
      <c r="BQ67">
        <v>8</v>
      </c>
      <c r="BR67">
        <v>11</v>
      </c>
      <c r="BS67">
        <v>10</v>
      </c>
      <c r="BT67">
        <v>7</v>
      </c>
      <c r="BU67">
        <v>3</v>
      </c>
      <c r="BV67">
        <v>2</v>
      </c>
      <c r="BW67">
        <v>7</v>
      </c>
      <c r="BX67">
        <v>31</v>
      </c>
      <c r="BY67">
        <v>30</v>
      </c>
      <c r="BZ67">
        <v>28</v>
      </c>
    </row>
    <row r="68" spans="1:78" x14ac:dyDescent="0.25">
      <c r="B68" s="7">
        <v>0.01</v>
      </c>
      <c r="C68" s="7">
        <v>0.01</v>
      </c>
      <c r="D68" s="7">
        <v>0.01</v>
      </c>
      <c r="E68" s="7">
        <v>0.01</v>
      </c>
      <c r="F68" s="7">
        <v>0.01</v>
      </c>
      <c r="G68" s="7">
        <v>0.01</v>
      </c>
      <c r="H68" s="7">
        <v>0.02</v>
      </c>
      <c r="I68" s="7">
        <v>0.01</v>
      </c>
      <c r="J68" s="7">
        <v>0.01</v>
      </c>
      <c r="K68" s="7">
        <v>0.02</v>
      </c>
      <c r="L68" s="7">
        <v>0.01</v>
      </c>
      <c r="M68" s="7">
        <v>0.01</v>
      </c>
      <c r="N68" s="7">
        <v>0.01</v>
      </c>
      <c r="O68" s="7">
        <v>0.02</v>
      </c>
      <c r="P68" s="7">
        <v>0.01</v>
      </c>
      <c r="Q68" s="7">
        <v>0.01</v>
      </c>
      <c r="R68" s="7">
        <v>0.01</v>
      </c>
      <c r="S68" s="7">
        <v>0.01</v>
      </c>
      <c r="T68" s="7">
        <v>0.01</v>
      </c>
      <c r="U68">
        <v>0</v>
      </c>
      <c r="V68" s="7">
        <v>0.01</v>
      </c>
      <c r="W68" s="7">
        <v>0.01</v>
      </c>
      <c r="X68" s="7">
        <v>0.01</v>
      </c>
      <c r="Y68" s="7">
        <v>0.02</v>
      </c>
      <c r="Z68" s="7">
        <v>0.01</v>
      </c>
      <c r="AA68" s="7">
        <v>0.01</v>
      </c>
      <c r="AB68" s="7">
        <v>0.01</v>
      </c>
      <c r="AC68" s="7">
        <v>0.01</v>
      </c>
      <c r="AD68" s="7">
        <v>0.01</v>
      </c>
      <c r="AE68">
        <v>0</v>
      </c>
      <c r="AF68" s="7">
        <v>0.01</v>
      </c>
      <c r="AG68" s="7">
        <v>0.02</v>
      </c>
      <c r="AH68" s="7">
        <v>0.02</v>
      </c>
      <c r="AI68" s="7">
        <v>0.01</v>
      </c>
      <c r="AJ68" s="7">
        <v>0.01</v>
      </c>
      <c r="AK68" s="7">
        <v>0.01</v>
      </c>
      <c r="AL68" s="7">
        <v>0.01</v>
      </c>
      <c r="AM68" s="7">
        <v>0.01</v>
      </c>
      <c r="AN68" s="7">
        <v>0.02</v>
      </c>
      <c r="AO68" s="7">
        <v>0.02</v>
      </c>
      <c r="AP68" s="7">
        <v>0.01</v>
      </c>
      <c r="AQ68" s="7">
        <v>0.01</v>
      </c>
      <c r="AR68" s="7">
        <v>0.01</v>
      </c>
      <c r="AS68" s="7">
        <v>0.02</v>
      </c>
      <c r="AT68" s="7">
        <v>0.01</v>
      </c>
      <c r="AU68" s="7">
        <v>0.03</v>
      </c>
      <c r="AV68" s="7">
        <v>0.01</v>
      </c>
      <c r="AW68" s="7">
        <v>0.01</v>
      </c>
      <c r="AX68" s="7">
        <v>0.01</v>
      </c>
      <c r="AY68" s="7">
        <v>0.01</v>
      </c>
      <c r="AZ68" s="7">
        <v>0.01</v>
      </c>
      <c r="BA68" t="s">
        <v>108</v>
      </c>
      <c r="BB68" s="7">
        <v>0.02</v>
      </c>
      <c r="BC68" s="7">
        <v>0.01</v>
      </c>
      <c r="BD68" t="s">
        <v>108</v>
      </c>
      <c r="BE68" s="7">
        <v>0.01</v>
      </c>
      <c r="BF68" s="7">
        <v>0.01</v>
      </c>
      <c r="BG68" s="7">
        <v>0.01</v>
      </c>
      <c r="BH68" t="s">
        <v>108</v>
      </c>
      <c r="BI68">
        <v>0</v>
      </c>
      <c r="BJ68" t="s">
        <v>108</v>
      </c>
      <c r="BK68" t="s">
        <v>108</v>
      </c>
      <c r="BL68" s="7">
        <v>0.19</v>
      </c>
      <c r="BM68" s="7">
        <v>0.01</v>
      </c>
      <c r="BN68" s="7">
        <v>0.02</v>
      </c>
      <c r="BO68" s="7">
        <v>0.01</v>
      </c>
      <c r="BP68" s="7">
        <v>0.01</v>
      </c>
      <c r="BQ68" s="7">
        <v>0.01</v>
      </c>
      <c r="BR68" s="7">
        <v>0.01</v>
      </c>
      <c r="BS68" s="7">
        <v>0.01</v>
      </c>
      <c r="BT68" s="7">
        <v>0.02</v>
      </c>
      <c r="BU68" s="7">
        <v>0.01</v>
      </c>
      <c r="BV68" s="7">
        <v>0.01</v>
      </c>
      <c r="BW68" s="7">
        <v>0.01</v>
      </c>
      <c r="BX68" s="7">
        <v>0.01</v>
      </c>
      <c r="BY68" s="7">
        <v>0.01</v>
      </c>
      <c r="BZ68" s="7">
        <v>0.01</v>
      </c>
    </row>
    <row r="69" spans="1:78" x14ac:dyDescent="0.25">
      <c r="A69" t="s">
        <v>40</v>
      </c>
      <c r="B69">
        <v>11</v>
      </c>
      <c r="C69">
        <v>6</v>
      </c>
      <c r="D69">
        <v>3</v>
      </c>
      <c r="E69">
        <v>2</v>
      </c>
      <c r="F69">
        <v>1</v>
      </c>
      <c r="G69">
        <v>6</v>
      </c>
      <c r="H69">
        <v>4</v>
      </c>
      <c r="I69">
        <v>1</v>
      </c>
      <c r="J69">
        <v>4</v>
      </c>
      <c r="K69">
        <v>2</v>
      </c>
      <c r="L69">
        <v>3</v>
      </c>
      <c r="M69">
        <v>1</v>
      </c>
      <c r="N69">
        <v>10</v>
      </c>
      <c r="O69">
        <v>1</v>
      </c>
      <c r="P69">
        <v>0</v>
      </c>
      <c r="Q69">
        <v>2</v>
      </c>
      <c r="R69">
        <v>9</v>
      </c>
      <c r="S69">
        <v>8</v>
      </c>
      <c r="T69">
        <v>2</v>
      </c>
      <c r="U69">
        <v>1</v>
      </c>
      <c r="V69">
        <v>8</v>
      </c>
      <c r="W69">
        <v>3</v>
      </c>
      <c r="X69">
        <v>0</v>
      </c>
      <c r="Y69">
        <v>0</v>
      </c>
      <c r="Z69">
        <v>11</v>
      </c>
      <c r="AA69">
        <v>11</v>
      </c>
      <c r="AB69">
        <v>11</v>
      </c>
      <c r="AC69">
        <v>2</v>
      </c>
      <c r="AD69">
        <v>7</v>
      </c>
      <c r="AE69">
        <v>1</v>
      </c>
      <c r="AF69">
        <v>9</v>
      </c>
      <c r="AG69">
        <v>0</v>
      </c>
      <c r="AH69">
        <v>0</v>
      </c>
      <c r="AI69">
        <v>9</v>
      </c>
      <c r="AJ69">
        <v>1</v>
      </c>
      <c r="AK69">
        <v>0</v>
      </c>
      <c r="AL69">
        <v>6</v>
      </c>
      <c r="AM69">
        <v>4</v>
      </c>
      <c r="AN69">
        <v>0</v>
      </c>
      <c r="AO69">
        <v>1</v>
      </c>
      <c r="AP69">
        <v>3</v>
      </c>
      <c r="AQ69">
        <v>1</v>
      </c>
      <c r="AR69">
        <v>0</v>
      </c>
      <c r="AS69">
        <v>0</v>
      </c>
      <c r="AT69">
        <v>0</v>
      </c>
      <c r="AU69">
        <v>2</v>
      </c>
      <c r="AV69">
        <v>0</v>
      </c>
      <c r="AW69">
        <v>0</v>
      </c>
      <c r="AX69">
        <v>3</v>
      </c>
      <c r="AY69">
        <v>0</v>
      </c>
      <c r="AZ69">
        <v>1</v>
      </c>
      <c r="BA69">
        <v>2</v>
      </c>
      <c r="BB69">
        <v>0</v>
      </c>
      <c r="BC69">
        <v>0</v>
      </c>
      <c r="BD69">
        <v>0</v>
      </c>
      <c r="BE69">
        <v>1</v>
      </c>
      <c r="BF69">
        <v>10</v>
      </c>
      <c r="BG69">
        <v>11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1</v>
      </c>
      <c r="BN69">
        <v>3</v>
      </c>
      <c r="BO69">
        <v>6</v>
      </c>
      <c r="BP69">
        <v>1</v>
      </c>
      <c r="BQ69">
        <v>2</v>
      </c>
      <c r="BR69">
        <v>3</v>
      </c>
      <c r="BS69">
        <v>3</v>
      </c>
      <c r="BT69">
        <v>0</v>
      </c>
      <c r="BU69">
        <v>1</v>
      </c>
      <c r="BV69">
        <v>0</v>
      </c>
      <c r="BW69">
        <v>2</v>
      </c>
      <c r="BX69">
        <v>5</v>
      </c>
      <c r="BY69">
        <v>5</v>
      </c>
      <c r="BZ69">
        <v>7</v>
      </c>
    </row>
    <row r="70" spans="1:78" x14ac:dyDescent="0.25">
      <c r="B70">
        <v>0</v>
      </c>
      <c r="C70">
        <v>0</v>
      </c>
      <c r="D70" s="7">
        <v>0.01</v>
      </c>
      <c r="E70" s="7">
        <v>0.01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 t="s">
        <v>106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 s="7">
        <v>0.01</v>
      </c>
      <c r="X70" t="s">
        <v>106</v>
      </c>
      <c r="Y70" t="s">
        <v>106</v>
      </c>
      <c r="Z70">
        <v>0</v>
      </c>
      <c r="AA70">
        <v>0</v>
      </c>
      <c r="AB70">
        <v>0</v>
      </c>
      <c r="AC70" s="7">
        <v>0.01</v>
      </c>
      <c r="AD70">
        <v>0</v>
      </c>
      <c r="AE70" s="7">
        <v>0.01</v>
      </c>
      <c r="AF70">
        <v>0</v>
      </c>
      <c r="AG70" t="s">
        <v>106</v>
      </c>
      <c r="AH70" t="s">
        <v>106</v>
      </c>
      <c r="AI70">
        <v>0</v>
      </c>
      <c r="AJ70" s="7">
        <v>0.01</v>
      </c>
      <c r="AK70" t="s">
        <v>106</v>
      </c>
      <c r="AL70">
        <v>0</v>
      </c>
      <c r="AM70">
        <v>0</v>
      </c>
      <c r="AN70" t="s">
        <v>106</v>
      </c>
      <c r="AO70">
        <v>0</v>
      </c>
      <c r="AP70" s="7">
        <v>0.01</v>
      </c>
      <c r="AQ70">
        <v>0</v>
      </c>
      <c r="AR70" t="s">
        <v>106</v>
      </c>
      <c r="AS70" t="s">
        <v>106</v>
      </c>
      <c r="AT70" t="s">
        <v>106</v>
      </c>
      <c r="AU70" s="7">
        <v>0.01</v>
      </c>
      <c r="AV70" t="s">
        <v>106</v>
      </c>
      <c r="AW70" t="s">
        <v>106</v>
      </c>
      <c r="AX70" s="7">
        <v>0.02</v>
      </c>
      <c r="AY70" t="s">
        <v>106</v>
      </c>
      <c r="AZ70" s="7">
        <v>0.01</v>
      </c>
      <c r="BA70" s="7">
        <v>0.01</v>
      </c>
      <c r="BB70" t="s">
        <v>106</v>
      </c>
      <c r="BC70" t="s">
        <v>106</v>
      </c>
      <c r="BD70" t="s">
        <v>106</v>
      </c>
      <c r="BE70">
        <v>0</v>
      </c>
      <c r="BF70">
        <v>0</v>
      </c>
      <c r="BG70">
        <v>0</v>
      </c>
      <c r="BH70" t="s">
        <v>106</v>
      </c>
      <c r="BI70" t="s">
        <v>106</v>
      </c>
      <c r="BJ70" t="s">
        <v>106</v>
      </c>
      <c r="BK70" t="s">
        <v>106</v>
      </c>
      <c r="BL70" t="s">
        <v>106</v>
      </c>
      <c r="BM70">
        <v>0</v>
      </c>
      <c r="BN70">
        <v>0</v>
      </c>
      <c r="BO70" s="7">
        <v>0.01</v>
      </c>
      <c r="BP70">
        <v>0</v>
      </c>
      <c r="BQ70">
        <v>0</v>
      </c>
      <c r="BR70">
        <v>0</v>
      </c>
      <c r="BS70">
        <v>0</v>
      </c>
      <c r="BT70" t="s">
        <v>106</v>
      </c>
      <c r="BU70">
        <v>0</v>
      </c>
      <c r="BV70" t="s">
        <v>106</v>
      </c>
      <c r="BW70">
        <v>0</v>
      </c>
      <c r="BX70">
        <v>0</v>
      </c>
      <c r="BY70">
        <v>0</v>
      </c>
      <c r="BZ70">
        <v>0</v>
      </c>
    </row>
    <row r="71" spans="1:78" x14ac:dyDescent="0.25">
      <c r="A71" t="s">
        <v>41</v>
      </c>
      <c r="B71">
        <v>183</v>
      </c>
      <c r="C71">
        <v>151</v>
      </c>
      <c r="D71">
        <v>16</v>
      </c>
      <c r="E71">
        <v>16</v>
      </c>
      <c r="F71">
        <v>14</v>
      </c>
      <c r="G71">
        <v>88</v>
      </c>
      <c r="H71">
        <v>81</v>
      </c>
      <c r="I71">
        <v>47</v>
      </c>
      <c r="J71">
        <v>62</v>
      </c>
      <c r="K71">
        <v>33</v>
      </c>
      <c r="L71">
        <v>40</v>
      </c>
      <c r="M71">
        <v>51</v>
      </c>
      <c r="N71">
        <v>97</v>
      </c>
      <c r="O71">
        <v>29</v>
      </c>
      <c r="P71">
        <v>6</v>
      </c>
      <c r="Q71">
        <v>33</v>
      </c>
      <c r="R71">
        <v>149</v>
      </c>
      <c r="S71">
        <v>136</v>
      </c>
      <c r="T71">
        <v>16</v>
      </c>
      <c r="U71">
        <v>29</v>
      </c>
      <c r="V71">
        <v>113</v>
      </c>
      <c r="W71">
        <v>20</v>
      </c>
      <c r="X71">
        <v>46</v>
      </c>
      <c r="Y71">
        <v>17</v>
      </c>
      <c r="Z71">
        <v>166</v>
      </c>
      <c r="AA71">
        <v>181</v>
      </c>
      <c r="AB71">
        <v>164</v>
      </c>
      <c r="AC71">
        <v>19</v>
      </c>
      <c r="AD71">
        <v>143</v>
      </c>
      <c r="AE71">
        <v>16</v>
      </c>
      <c r="AF71">
        <v>146</v>
      </c>
      <c r="AG71">
        <v>13</v>
      </c>
      <c r="AH71">
        <v>2</v>
      </c>
      <c r="AI71">
        <v>136</v>
      </c>
      <c r="AJ71">
        <v>17</v>
      </c>
      <c r="AK71">
        <v>24</v>
      </c>
      <c r="AL71">
        <v>55</v>
      </c>
      <c r="AM71">
        <v>75</v>
      </c>
      <c r="AN71">
        <v>2</v>
      </c>
      <c r="AO71">
        <v>51</v>
      </c>
      <c r="AP71">
        <v>23</v>
      </c>
      <c r="AQ71">
        <v>14</v>
      </c>
      <c r="AR71">
        <v>12</v>
      </c>
      <c r="AS71">
        <v>11</v>
      </c>
      <c r="AT71">
        <v>21</v>
      </c>
      <c r="AU71">
        <v>6</v>
      </c>
      <c r="AV71">
        <v>14</v>
      </c>
      <c r="AW71">
        <v>3</v>
      </c>
      <c r="AX71">
        <v>13</v>
      </c>
      <c r="AY71">
        <v>15</v>
      </c>
      <c r="AZ71">
        <v>10</v>
      </c>
      <c r="BA71">
        <v>14</v>
      </c>
      <c r="BB71">
        <v>14</v>
      </c>
      <c r="BC71">
        <v>13</v>
      </c>
      <c r="BD71">
        <v>1</v>
      </c>
      <c r="BE71">
        <v>21</v>
      </c>
      <c r="BF71">
        <v>162</v>
      </c>
      <c r="BG71">
        <v>183</v>
      </c>
      <c r="BH71">
        <v>0</v>
      </c>
      <c r="BI71">
        <v>0</v>
      </c>
      <c r="BJ71">
        <v>0</v>
      </c>
      <c r="BK71">
        <v>0</v>
      </c>
      <c r="BL71">
        <v>2</v>
      </c>
      <c r="BM71">
        <v>8</v>
      </c>
      <c r="BN71">
        <v>51</v>
      </c>
      <c r="BO71">
        <v>74</v>
      </c>
      <c r="BP71">
        <v>49</v>
      </c>
      <c r="BQ71">
        <v>19</v>
      </c>
      <c r="BR71">
        <v>34</v>
      </c>
      <c r="BS71">
        <v>31</v>
      </c>
      <c r="BT71">
        <v>17</v>
      </c>
      <c r="BU71">
        <v>5</v>
      </c>
      <c r="BV71">
        <v>9</v>
      </c>
      <c r="BW71">
        <v>12</v>
      </c>
      <c r="BX71">
        <v>109</v>
      </c>
      <c r="BY71">
        <v>115</v>
      </c>
      <c r="BZ71">
        <v>102</v>
      </c>
    </row>
    <row r="72" spans="1:78" x14ac:dyDescent="0.25">
      <c r="B72" s="7">
        <v>0.06</v>
      </c>
      <c r="C72" s="7">
        <v>0.05</v>
      </c>
      <c r="D72" s="7">
        <v>0.06</v>
      </c>
      <c r="E72" s="7">
        <v>0.08</v>
      </c>
      <c r="F72" s="7">
        <v>0.03</v>
      </c>
      <c r="G72" s="7">
        <v>0.05</v>
      </c>
      <c r="H72" s="7">
        <v>0.09</v>
      </c>
      <c r="I72" s="7">
        <v>0.05</v>
      </c>
      <c r="J72" s="7">
        <v>0.06</v>
      </c>
      <c r="K72" s="7">
        <v>0.05</v>
      </c>
      <c r="L72" s="7">
        <v>0.06</v>
      </c>
      <c r="M72" s="7">
        <v>7.0000000000000007E-2</v>
      </c>
      <c r="N72" s="7">
        <v>0.04</v>
      </c>
      <c r="O72" s="7">
        <v>0.1</v>
      </c>
      <c r="P72" s="7">
        <v>7.0000000000000007E-2</v>
      </c>
      <c r="Q72" s="7">
        <v>0.06</v>
      </c>
      <c r="R72" s="7">
        <v>0.05</v>
      </c>
      <c r="S72" s="7">
        <v>0.06</v>
      </c>
      <c r="T72" s="7">
        <v>0.03</v>
      </c>
      <c r="U72" s="7">
        <v>7.0000000000000007E-2</v>
      </c>
      <c r="V72" s="7">
        <v>0.04</v>
      </c>
      <c r="W72" s="7">
        <v>0.06</v>
      </c>
      <c r="X72" s="7">
        <v>0.14000000000000001</v>
      </c>
      <c r="Y72" s="7">
        <v>0.06</v>
      </c>
      <c r="Z72" s="7">
        <v>0.06</v>
      </c>
      <c r="AA72" s="7">
        <v>0.05</v>
      </c>
      <c r="AB72" s="7">
        <v>0.05</v>
      </c>
      <c r="AC72" s="7">
        <v>0.05</v>
      </c>
      <c r="AD72" s="7">
        <v>0.05</v>
      </c>
      <c r="AE72" s="7">
        <v>0.08</v>
      </c>
      <c r="AF72" s="7">
        <v>0.06</v>
      </c>
      <c r="AG72" s="7">
        <v>0.02</v>
      </c>
      <c r="AH72" s="7">
        <v>0.06</v>
      </c>
      <c r="AI72" s="7">
        <v>0.05</v>
      </c>
      <c r="AJ72" s="7">
        <v>0.1</v>
      </c>
      <c r="AK72" s="7">
        <v>0.06</v>
      </c>
      <c r="AL72" s="7">
        <v>0.04</v>
      </c>
      <c r="AM72" s="7">
        <v>0.05</v>
      </c>
      <c r="AN72" s="7">
        <v>0.05</v>
      </c>
      <c r="AO72" s="7">
        <v>0.16</v>
      </c>
      <c r="AP72" s="7">
        <v>7.0000000000000007E-2</v>
      </c>
      <c r="AQ72" s="7">
        <v>0.04</v>
      </c>
      <c r="AR72" s="7">
        <v>7.0000000000000007E-2</v>
      </c>
      <c r="AS72" s="7">
        <v>0.06</v>
      </c>
      <c r="AT72" s="7">
        <v>0.06</v>
      </c>
      <c r="AU72" s="7">
        <v>0.03</v>
      </c>
      <c r="AV72" s="7">
        <v>0.06</v>
      </c>
      <c r="AW72" s="7">
        <v>0.05</v>
      </c>
      <c r="AX72" s="7">
        <v>7.0000000000000007E-2</v>
      </c>
      <c r="AY72" s="7">
        <v>0.04</v>
      </c>
      <c r="AZ72" s="7">
        <v>0.04</v>
      </c>
      <c r="BA72" s="7">
        <v>0.08</v>
      </c>
      <c r="BB72" s="7">
        <v>0.06</v>
      </c>
      <c r="BC72" s="7">
        <v>0.06</v>
      </c>
      <c r="BD72" s="7">
        <v>0.05</v>
      </c>
      <c r="BE72" s="7">
        <v>0.02</v>
      </c>
      <c r="BF72" s="7">
        <v>7.0000000000000007E-2</v>
      </c>
      <c r="BG72" s="7">
        <v>0.06</v>
      </c>
      <c r="BH72" t="s">
        <v>108</v>
      </c>
      <c r="BI72" t="s">
        <v>108</v>
      </c>
      <c r="BJ72" t="s">
        <v>108</v>
      </c>
      <c r="BK72" t="s">
        <v>108</v>
      </c>
      <c r="BL72" s="7">
        <v>0.01</v>
      </c>
      <c r="BM72" s="7">
        <v>0.01</v>
      </c>
      <c r="BN72" s="7">
        <v>0.04</v>
      </c>
      <c r="BO72" s="7">
        <v>7.0000000000000007E-2</v>
      </c>
      <c r="BP72" s="7">
        <v>0.2</v>
      </c>
      <c r="BQ72" s="7">
        <v>0.02</v>
      </c>
      <c r="BR72" s="7">
        <v>0.03</v>
      </c>
      <c r="BS72" s="7">
        <v>0.03</v>
      </c>
      <c r="BT72" s="7">
        <v>0.04</v>
      </c>
      <c r="BU72" s="7">
        <v>0.01</v>
      </c>
      <c r="BV72" s="7">
        <v>0.04</v>
      </c>
      <c r="BW72" s="7">
        <v>0.02</v>
      </c>
      <c r="BX72" s="7">
        <v>0.05</v>
      </c>
      <c r="BY72" s="7">
        <v>0.05</v>
      </c>
      <c r="BZ72" s="7">
        <v>0.05</v>
      </c>
    </row>
  </sheetData>
  <pageMargins left="0.7" right="0.7" top="0.75" bottom="0.75" header="0.3" footer="0.3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L3" sqref="L3"/>
    </sheetView>
  </sheetViews>
  <sheetFormatPr defaultRowHeight="15" x14ac:dyDescent="0.25"/>
  <sheetData>
    <row r="1" spans="1:78" x14ac:dyDescent="0.25">
      <c r="A1" t="s">
        <v>1146</v>
      </c>
    </row>
    <row r="2" spans="1:78" x14ac:dyDescent="0.25">
      <c r="A2" t="s">
        <v>286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2047</v>
      </c>
      <c r="C8">
        <v>1809</v>
      </c>
      <c r="D8">
        <v>133</v>
      </c>
      <c r="E8">
        <v>105</v>
      </c>
      <c r="F8">
        <v>309</v>
      </c>
      <c r="G8">
        <v>1058</v>
      </c>
      <c r="H8">
        <v>680</v>
      </c>
      <c r="I8">
        <v>519</v>
      </c>
      <c r="J8">
        <v>566</v>
      </c>
      <c r="K8">
        <v>374</v>
      </c>
      <c r="L8">
        <v>588</v>
      </c>
      <c r="M8">
        <v>566</v>
      </c>
      <c r="N8">
        <v>1236</v>
      </c>
      <c r="O8">
        <v>186</v>
      </c>
      <c r="P8">
        <v>59</v>
      </c>
      <c r="Q8">
        <v>379</v>
      </c>
      <c r="R8">
        <v>1668</v>
      </c>
      <c r="S8">
        <v>1396</v>
      </c>
      <c r="T8">
        <v>326</v>
      </c>
      <c r="U8">
        <v>303</v>
      </c>
      <c r="V8">
        <v>1572</v>
      </c>
      <c r="W8">
        <v>213</v>
      </c>
      <c r="X8">
        <v>248</v>
      </c>
      <c r="Y8">
        <v>0</v>
      </c>
      <c r="Z8">
        <v>2047</v>
      </c>
      <c r="AA8">
        <v>2047</v>
      </c>
      <c r="AB8">
        <v>2047</v>
      </c>
      <c r="AC8">
        <v>197</v>
      </c>
      <c r="AD8">
        <v>1734</v>
      </c>
      <c r="AE8">
        <v>111</v>
      </c>
      <c r="AF8">
        <v>1429</v>
      </c>
      <c r="AG8">
        <v>559</v>
      </c>
      <c r="AH8">
        <v>0</v>
      </c>
      <c r="AI8">
        <v>1627</v>
      </c>
      <c r="AJ8">
        <v>107</v>
      </c>
      <c r="AK8">
        <v>269</v>
      </c>
      <c r="AL8">
        <v>1011</v>
      </c>
      <c r="AM8">
        <v>833</v>
      </c>
      <c r="AN8">
        <v>6</v>
      </c>
      <c r="AO8">
        <v>197</v>
      </c>
      <c r="AP8">
        <v>163</v>
      </c>
      <c r="AQ8">
        <v>240</v>
      </c>
      <c r="AR8">
        <v>90</v>
      </c>
      <c r="AS8">
        <v>124</v>
      </c>
      <c r="AT8">
        <v>220</v>
      </c>
      <c r="AU8">
        <v>156</v>
      </c>
      <c r="AV8">
        <v>172</v>
      </c>
      <c r="AW8">
        <v>22</v>
      </c>
      <c r="AX8">
        <v>111</v>
      </c>
      <c r="AY8">
        <v>238</v>
      </c>
      <c r="AZ8">
        <v>126</v>
      </c>
      <c r="BA8">
        <v>94</v>
      </c>
      <c r="BB8">
        <v>151</v>
      </c>
      <c r="BC8">
        <v>135</v>
      </c>
      <c r="BD8">
        <v>5</v>
      </c>
      <c r="BE8">
        <v>594</v>
      </c>
      <c r="BF8">
        <v>1453</v>
      </c>
      <c r="BG8">
        <v>2047</v>
      </c>
      <c r="BH8">
        <v>0</v>
      </c>
      <c r="BI8">
        <v>819</v>
      </c>
      <c r="BJ8">
        <v>523</v>
      </c>
      <c r="BK8">
        <v>509</v>
      </c>
      <c r="BL8">
        <v>112</v>
      </c>
      <c r="BM8">
        <v>503</v>
      </c>
      <c r="BN8">
        <v>795</v>
      </c>
      <c r="BO8">
        <v>608</v>
      </c>
      <c r="BP8">
        <v>141</v>
      </c>
      <c r="BQ8">
        <v>528</v>
      </c>
      <c r="BR8">
        <v>782</v>
      </c>
      <c r="BS8">
        <v>760</v>
      </c>
      <c r="BT8">
        <v>307</v>
      </c>
      <c r="BU8">
        <v>355</v>
      </c>
      <c r="BV8">
        <v>150</v>
      </c>
      <c r="BW8">
        <v>402</v>
      </c>
      <c r="BX8">
        <v>1389</v>
      </c>
      <c r="BY8">
        <v>1399</v>
      </c>
      <c r="BZ8">
        <v>1230</v>
      </c>
    </row>
    <row r="9" spans="1:78" x14ac:dyDescent="0.25">
      <c r="A9" t="s">
        <v>103</v>
      </c>
      <c r="B9">
        <v>2147</v>
      </c>
      <c r="C9">
        <v>1890</v>
      </c>
      <c r="D9">
        <v>153</v>
      </c>
      <c r="E9">
        <v>103</v>
      </c>
      <c r="F9">
        <v>309</v>
      </c>
      <c r="G9">
        <v>1269</v>
      </c>
      <c r="H9">
        <v>568</v>
      </c>
      <c r="I9">
        <v>648</v>
      </c>
      <c r="J9">
        <v>703</v>
      </c>
      <c r="K9">
        <v>402</v>
      </c>
      <c r="L9">
        <v>393</v>
      </c>
      <c r="M9">
        <v>448</v>
      </c>
      <c r="N9">
        <v>1454</v>
      </c>
      <c r="O9">
        <v>190</v>
      </c>
      <c r="P9">
        <v>55</v>
      </c>
      <c r="Q9">
        <v>319</v>
      </c>
      <c r="R9">
        <v>1827</v>
      </c>
      <c r="S9">
        <v>1545</v>
      </c>
      <c r="T9">
        <v>334</v>
      </c>
      <c r="U9">
        <v>246</v>
      </c>
      <c r="V9">
        <v>1756</v>
      </c>
      <c r="W9">
        <v>194</v>
      </c>
      <c r="X9">
        <v>184</v>
      </c>
      <c r="Y9">
        <v>0</v>
      </c>
      <c r="Z9">
        <v>2147</v>
      </c>
      <c r="AA9">
        <v>2147</v>
      </c>
      <c r="AB9">
        <v>2147</v>
      </c>
      <c r="AC9">
        <v>219</v>
      </c>
      <c r="AD9">
        <v>1808</v>
      </c>
      <c r="AE9">
        <v>113</v>
      </c>
      <c r="AF9">
        <v>1486</v>
      </c>
      <c r="AG9">
        <v>600</v>
      </c>
      <c r="AH9">
        <v>0</v>
      </c>
      <c r="AI9">
        <v>1767</v>
      </c>
      <c r="AJ9">
        <v>102</v>
      </c>
      <c r="AK9">
        <v>240</v>
      </c>
      <c r="AL9">
        <v>1087</v>
      </c>
      <c r="AM9">
        <v>864</v>
      </c>
      <c r="AN9">
        <v>8</v>
      </c>
      <c r="AO9">
        <v>189</v>
      </c>
      <c r="AP9">
        <v>178</v>
      </c>
      <c r="AQ9">
        <v>254</v>
      </c>
      <c r="AR9">
        <v>108</v>
      </c>
      <c r="AS9">
        <v>120</v>
      </c>
      <c r="AT9">
        <v>237</v>
      </c>
      <c r="AU9">
        <v>161</v>
      </c>
      <c r="AV9">
        <v>171</v>
      </c>
      <c r="AW9">
        <v>29</v>
      </c>
      <c r="AX9">
        <v>124</v>
      </c>
      <c r="AY9">
        <v>239</v>
      </c>
      <c r="AZ9">
        <v>134</v>
      </c>
      <c r="BA9">
        <v>96</v>
      </c>
      <c r="BB9">
        <v>154</v>
      </c>
      <c r="BC9">
        <v>135</v>
      </c>
      <c r="BD9">
        <v>7</v>
      </c>
      <c r="BE9">
        <v>630</v>
      </c>
      <c r="BF9">
        <v>1516</v>
      </c>
      <c r="BG9">
        <v>2147</v>
      </c>
      <c r="BH9">
        <v>0</v>
      </c>
      <c r="BI9">
        <v>926</v>
      </c>
      <c r="BJ9">
        <v>542</v>
      </c>
      <c r="BK9">
        <v>488</v>
      </c>
      <c r="BL9">
        <v>108</v>
      </c>
      <c r="BM9">
        <v>557</v>
      </c>
      <c r="BN9">
        <v>835</v>
      </c>
      <c r="BO9">
        <v>621</v>
      </c>
      <c r="BP9">
        <v>133</v>
      </c>
      <c r="BQ9">
        <v>579</v>
      </c>
      <c r="BR9">
        <v>857</v>
      </c>
      <c r="BS9">
        <v>835</v>
      </c>
      <c r="BT9">
        <v>313</v>
      </c>
      <c r="BU9">
        <v>389</v>
      </c>
      <c r="BV9">
        <v>154</v>
      </c>
      <c r="BW9">
        <v>451</v>
      </c>
      <c r="BX9">
        <v>1428</v>
      </c>
      <c r="BY9">
        <v>1443</v>
      </c>
      <c r="BZ9">
        <v>1250</v>
      </c>
    </row>
    <row r="10" spans="1:78" x14ac:dyDescent="0.25">
      <c r="A10" t="s">
        <v>104</v>
      </c>
    </row>
    <row r="11" spans="1:78" x14ac:dyDescent="0.25">
      <c r="A11" t="s">
        <v>326</v>
      </c>
      <c r="B11">
        <v>685</v>
      </c>
      <c r="C11">
        <v>588</v>
      </c>
      <c r="D11">
        <v>66</v>
      </c>
      <c r="E11">
        <v>32</v>
      </c>
      <c r="F11">
        <v>104</v>
      </c>
      <c r="G11">
        <v>423</v>
      </c>
      <c r="H11">
        <v>157</v>
      </c>
      <c r="I11">
        <v>238</v>
      </c>
      <c r="J11">
        <v>227</v>
      </c>
      <c r="K11">
        <v>114</v>
      </c>
      <c r="L11">
        <v>106</v>
      </c>
      <c r="M11">
        <v>120</v>
      </c>
      <c r="N11">
        <v>475</v>
      </c>
      <c r="O11">
        <v>73</v>
      </c>
      <c r="P11">
        <v>17</v>
      </c>
      <c r="Q11">
        <v>95</v>
      </c>
      <c r="R11">
        <v>590</v>
      </c>
      <c r="S11">
        <v>484</v>
      </c>
      <c r="T11">
        <v>118</v>
      </c>
      <c r="U11">
        <v>74</v>
      </c>
      <c r="V11">
        <v>599</v>
      </c>
      <c r="W11">
        <v>39</v>
      </c>
      <c r="X11">
        <v>45</v>
      </c>
      <c r="Y11">
        <v>0</v>
      </c>
      <c r="Z11">
        <v>685</v>
      </c>
      <c r="AA11">
        <v>685</v>
      </c>
      <c r="AB11">
        <v>685</v>
      </c>
      <c r="AC11">
        <v>60</v>
      </c>
      <c r="AD11">
        <v>583</v>
      </c>
      <c r="AE11">
        <v>39</v>
      </c>
      <c r="AF11">
        <v>435</v>
      </c>
      <c r="AG11">
        <v>242</v>
      </c>
      <c r="AH11">
        <v>0</v>
      </c>
      <c r="AI11">
        <v>583</v>
      </c>
      <c r="AJ11">
        <v>26</v>
      </c>
      <c r="AK11">
        <v>60</v>
      </c>
      <c r="AL11">
        <v>399</v>
      </c>
      <c r="AM11">
        <v>233</v>
      </c>
      <c r="AN11">
        <v>3</v>
      </c>
      <c r="AO11">
        <v>50</v>
      </c>
      <c r="AP11">
        <v>57</v>
      </c>
      <c r="AQ11">
        <v>48</v>
      </c>
      <c r="AR11">
        <v>38</v>
      </c>
      <c r="AS11">
        <v>43</v>
      </c>
      <c r="AT11">
        <v>81</v>
      </c>
      <c r="AU11">
        <v>62</v>
      </c>
      <c r="AV11">
        <v>44</v>
      </c>
      <c r="AW11">
        <v>11</v>
      </c>
      <c r="AX11">
        <v>55</v>
      </c>
      <c r="AY11">
        <v>70</v>
      </c>
      <c r="AZ11">
        <v>47</v>
      </c>
      <c r="BA11">
        <v>29</v>
      </c>
      <c r="BB11">
        <v>42</v>
      </c>
      <c r="BC11">
        <v>55</v>
      </c>
      <c r="BD11">
        <v>2</v>
      </c>
      <c r="BE11">
        <v>258</v>
      </c>
      <c r="BF11">
        <v>427</v>
      </c>
      <c r="BG11">
        <v>685</v>
      </c>
      <c r="BH11">
        <v>0</v>
      </c>
      <c r="BI11">
        <v>340</v>
      </c>
      <c r="BJ11">
        <v>166</v>
      </c>
      <c r="BK11">
        <v>125</v>
      </c>
      <c r="BL11">
        <v>42</v>
      </c>
      <c r="BM11">
        <v>213</v>
      </c>
      <c r="BN11">
        <v>277</v>
      </c>
      <c r="BO11">
        <v>164</v>
      </c>
      <c r="BP11">
        <v>30</v>
      </c>
      <c r="BQ11">
        <v>204</v>
      </c>
      <c r="BR11">
        <v>309</v>
      </c>
      <c r="BS11">
        <v>295</v>
      </c>
      <c r="BT11">
        <v>123</v>
      </c>
      <c r="BU11">
        <v>162</v>
      </c>
      <c r="BV11">
        <v>44</v>
      </c>
      <c r="BW11">
        <v>164</v>
      </c>
      <c r="BX11">
        <v>519</v>
      </c>
      <c r="BY11">
        <v>530</v>
      </c>
      <c r="BZ11">
        <v>463</v>
      </c>
    </row>
    <row r="12" spans="1:78" x14ac:dyDescent="0.25">
      <c r="B12" s="7">
        <v>0.32</v>
      </c>
      <c r="C12" s="7">
        <v>0.31</v>
      </c>
      <c r="D12" s="7">
        <v>0.43</v>
      </c>
      <c r="E12" s="7">
        <v>0.31</v>
      </c>
      <c r="F12" s="7">
        <v>0.34</v>
      </c>
      <c r="G12" s="7">
        <v>0.33</v>
      </c>
      <c r="H12" s="7">
        <v>0.28000000000000003</v>
      </c>
      <c r="I12" s="7">
        <v>0.37</v>
      </c>
      <c r="J12" s="7">
        <v>0.32</v>
      </c>
      <c r="K12" s="7">
        <v>0.28000000000000003</v>
      </c>
      <c r="L12" s="7">
        <v>0.27</v>
      </c>
      <c r="M12" s="7">
        <v>0.27</v>
      </c>
      <c r="N12" s="7">
        <v>0.33</v>
      </c>
      <c r="O12" s="7">
        <v>0.38</v>
      </c>
      <c r="P12" s="7">
        <v>0.32</v>
      </c>
      <c r="Q12" s="7">
        <v>0.3</v>
      </c>
      <c r="R12" s="7">
        <v>0.32</v>
      </c>
      <c r="S12" s="7">
        <v>0.31</v>
      </c>
      <c r="T12" s="7">
        <v>0.36</v>
      </c>
      <c r="U12" s="7">
        <v>0.3</v>
      </c>
      <c r="V12" s="7">
        <v>0.34</v>
      </c>
      <c r="W12" s="7">
        <v>0.2</v>
      </c>
      <c r="X12" s="7">
        <v>0.25</v>
      </c>
      <c r="Y12" t="s">
        <v>108</v>
      </c>
      <c r="Z12" s="7">
        <v>0.32</v>
      </c>
      <c r="AA12" s="7">
        <v>0.32</v>
      </c>
      <c r="AB12" s="7">
        <v>0.32</v>
      </c>
      <c r="AC12" s="7">
        <v>0.27</v>
      </c>
      <c r="AD12" s="7">
        <v>0.32</v>
      </c>
      <c r="AE12" s="7">
        <v>0.35</v>
      </c>
      <c r="AF12" s="7">
        <v>0.28999999999999998</v>
      </c>
      <c r="AG12" s="7">
        <v>0.4</v>
      </c>
      <c r="AH12" t="s">
        <v>108</v>
      </c>
      <c r="AI12" s="7">
        <v>0.33</v>
      </c>
      <c r="AJ12" s="7">
        <v>0.25</v>
      </c>
      <c r="AK12" s="7">
        <v>0.25</v>
      </c>
      <c r="AL12" s="7">
        <v>0.37</v>
      </c>
      <c r="AM12" s="7">
        <v>0.27</v>
      </c>
      <c r="AN12" s="7">
        <v>0.4</v>
      </c>
      <c r="AO12" s="7">
        <v>0.26</v>
      </c>
      <c r="AP12" s="7">
        <v>0.32</v>
      </c>
      <c r="AQ12" s="7">
        <v>0.19</v>
      </c>
      <c r="AR12" s="7">
        <v>0.35</v>
      </c>
      <c r="AS12" s="7">
        <v>0.36</v>
      </c>
      <c r="AT12" s="7">
        <v>0.34</v>
      </c>
      <c r="AU12" s="7">
        <v>0.38</v>
      </c>
      <c r="AV12" s="7">
        <v>0.26</v>
      </c>
      <c r="AW12" s="7">
        <v>0.37</v>
      </c>
      <c r="AX12" s="7">
        <v>0.44</v>
      </c>
      <c r="AY12" s="7">
        <v>0.28999999999999998</v>
      </c>
      <c r="AZ12" s="7">
        <v>0.36</v>
      </c>
      <c r="BA12" s="7">
        <v>0.3</v>
      </c>
      <c r="BB12" s="7">
        <v>0.28000000000000003</v>
      </c>
      <c r="BC12" s="7">
        <v>0.41</v>
      </c>
      <c r="BD12" s="7">
        <v>0.35</v>
      </c>
      <c r="BE12" s="7">
        <v>0.41</v>
      </c>
      <c r="BF12" s="7">
        <v>0.28000000000000003</v>
      </c>
      <c r="BG12" s="7">
        <v>0.32</v>
      </c>
      <c r="BH12" t="s">
        <v>108</v>
      </c>
      <c r="BI12" s="7">
        <v>0.37</v>
      </c>
      <c r="BJ12" s="7">
        <v>0.31</v>
      </c>
      <c r="BK12" s="7">
        <v>0.26</v>
      </c>
      <c r="BL12" s="7">
        <v>0.39</v>
      </c>
      <c r="BM12" s="7">
        <v>0.38</v>
      </c>
      <c r="BN12" s="7">
        <v>0.33</v>
      </c>
      <c r="BO12" s="7">
        <v>0.26</v>
      </c>
      <c r="BP12" s="7">
        <v>0.23</v>
      </c>
      <c r="BQ12" s="7">
        <v>0.35</v>
      </c>
      <c r="BR12" s="7">
        <v>0.36</v>
      </c>
      <c r="BS12" s="7">
        <v>0.35</v>
      </c>
      <c r="BT12" s="7">
        <v>0.39</v>
      </c>
      <c r="BU12" s="7">
        <v>0.42</v>
      </c>
      <c r="BV12" s="7">
        <v>0.28999999999999998</v>
      </c>
      <c r="BW12" s="7">
        <v>0.36</v>
      </c>
      <c r="BX12" s="7">
        <v>0.36</v>
      </c>
      <c r="BY12" s="7">
        <v>0.37</v>
      </c>
      <c r="BZ12" s="7">
        <v>0.37</v>
      </c>
    </row>
    <row r="13" spans="1:78" x14ac:dyDescent="0.25">
      <c r="A13" t="s">
        <v>327</v>
      </c>
      <c r="B13">
        <v>976</v>
      </c>
      <c r="C13">
        <v>872</v>
      </c>
      <c r="D13">
        <v>52</v>
      </c>
      <c r="E13">
        <v>52</v>
      </c>
      <c r="F13">
        <v>151</v>
      </c>
      <c r="G13">
        <v>550</v>
      </c>
      <c r="H13">
        <v>275</v>
      </c>
      <c r="I13">
        <v>262</v>
      </c>
      <c r="J13">
        <v>323</v>
      </c>
      <c r="K13">
        <v>200</v>
      </c>
      <c r="L13">
        <v>191</v>
      </c>
      <c r="M13">
        <v>217</v>
      </c>
      <c r="N13">
        <v>660</v>
      </c>
      <c r="O13">
        <v>77</v>
      </c>
      <c r="P13">
        <v>22</v>
      </c>
      <c r="Q13">
        <v>136</v>
      </c>
      <c r="R13">
        <v>840</v>
      </c>
      <c r="S13">
        <v>702</v>
      </c>
      <c r="T13">
        <v>149</v>
      </c>
      <c r="U13">
        <v>114</v>
      </c>
      <c r="V13">
        <v>774</v>
      </c>
      <c r="W13">
        <v>106</v>
      </c>
      <c r="X13">
        <v>90</v>
      </c>
      <c r="Y13">
        <v>0</v>
      </c>
      <c r="Z13">
        <v>976</v>
      </c>
      <c r="AA13">
        <v>976</v>
      </c>
      <c r="AB13">
        <v>976</v>
      </c>
      <c r="AC13">
        <v>104</v>
      </c>
      <c r="AD13">
        <v>817</v>
      </c>
      <c r="AE13">
        <v>51</v>
      </c>
      <c r="AF13">
        <v>679</v>
      </c>
      <c r="AG13">
        <v>260</v>
      </c>
      <c r="AH13">
        <v>0</v>
      </c>
      <c r="AI13">
        <v>799</v>
      </c>
      <c r="AJ13">
        <v>46</v>
      </c>
      <c r="AK13">
        <v>115</v>
      </c>
      <c r="AL13">
        <v>497</v>
      </c>
      <c r="AM13">
        <v>403</v>
      </c>
      <c r="AN13">
        <v>0</v>
      </c>
      <c r="AO13">
        <v>76</v>
      </c>
      <c r="AP13">
        <v>76</v>
      </c>
      <c r="AQ13">
        <v>154</v>
      </c>
      <c r="AR13">
        <v>49</v>
      </c>
      <c r="AS13">
        <v>55</v>
      </c>
      <c r="AT13">
        <v>106</v>
      </c>
      <c r="AU13">
        <v>68</v>
      </c>
      <c r="AV13">
        <v>85</v>
      </c>
      <c r="AW13">
        <v>11</v>
      </c>
      <c r="AX13">
        <v>41</v>
      </c>
      <c r="AY13">
        <v>107</v>
      </c>
      <c r="AZ13">
        <v>55</v>
      </c>
      <c r="BA13">
        <v>46</v>
      </c>
      <c r="BB13">
        <v>66</v>
      </c>
      <c r="BC13">
        <v>51</v>
      </c>
      <c r="BD13">
        <v>5</v>
      </c>
      <c r="BE13">
        <v>277</v>
      </c>
      <c r="BF13">
        <v>699</v>
      </c>
      <c r="BG13">
        <v>976</v>
      </c>
      <c r="BH13">
        <v>0</v>
      </c>
      <c r="BI13">
        <v>425</v>
      </c>
      <c r="BJ13">
        <v>245</v>
      </c>
      <c r="BK13">
        <v>241</v>
      </c>
      <c r="BL13">
        <v>36</v>
      </c>
      <c r="BM13">
        <v>246</v>
      </c>
      <c r="BN13">
        <v>385</v>
      </c>
      <c r="BO13">
        <v>286</v>
      </c>
      <c r="BP13">
        <v>59</v>
      </c>
      <c r="BQ13">
        <v>250</v>
      </c>
      <c r="BR13">
        <v>398</v>
      </c>
      <c r="BS13">
        <v>381</v>
      </c>
      <c r="BT13">
        <v>131</v>
      </c>
      <c r="BU13">
        <v>175</v>
      </c>
      <c r="BV13">
        <v>71</v>
      </c>
      <c r="BW13">
        <v>196</v>
      </c>
      <c r="BX13">
        <v>675</v>
      </c>
      <c r="BY13">
        <v>684</v>
      </c>
      <c r="BZ13">
        <v>601</v>
      </c>
    </row>
    <row r="14" spans="1:78" x14ac:dyDescent="0.25">
      <c r="B14" s="7">
        <v>0.45</v>
      </c>
      <c r="C14" s="7">
        <v>0.46</v>
      </c>
      <c r="D14" s="7">
        <v>0.34</v>
      </c>
      <c r="E14" s="7">
        <v>0.5</v>
      </c>
      <c r="F14" s="7">
        <v>0.49</v>
      </c>
      <c r="G14" s="7">
        <v>0.43</v>
      </c>
      <c r="H14" s="7">
        <v>0.48</v>
      </c>
      <c r="I14" s="7">
        <v>0.4</v>
      </c>
      <c r="J14" s="7">
        <v>0.46</v>
      </c>
      <c r="K14" s="7">
        <v>0.5</v>
      </c>
      <c r="L14" s="7">
        <v>0.49</v>
      </c>
      <c r="M14" s="7">
        <v>0.48</v>
      </c>
      <c r="N14" s="7">
        <v>0.45</v>
      </c>
      <c r="O14" s="7">
        <v>0.41</v>
      </c>
      <c r="P14" s="7">
        <v>0.4</v>
      </c>
      <c r="Q14" s="7">
        <v>0.43</v>
      </c>
      <c r="R14" s="7">
        <v>0.46</v>
      </c>
      <c r="S14" s="7">
        <v>0.45</v>
      </c>
      <c r="T14" s="7">
        <v>0.45</v>
      </c>
      <c r="U14" s="7">
        <v>0.46</v>
      </c>
      <c r="V14" s="7">
        <v>0.44</v>
      </c>
      <c r="W14" s="7">
        <v>0.55000000000000004</v>
      </c>
      <c r="X14" s="7">
        <v>0.49</v>
      </c>
      <c r="Y14" t="s">
        <v>108</v>
      </c>
      <c r="Z14" s="7">
        <v>0.45</v>
      </c>
      <c r="AA14" s="7">
        <v>0.45</v>
      </c>
      <c r="AB14" s="7">
        <v>0.45</v>
      </c>
      <c r="AC14" s="7">
        <v>0.47</v>
      </c>
      <c r="AD14" s="7">
        <v>0.45</v>
      </c>
      <c r="AE14" s="7">
        <v>0.46</v>
      </c>
      <c r="AF14" s="7">
        <v>0.46</v>
      </c>
      <c r="AG14" s="7">
        <v>0.43</v>
      </c>
      <c r="AH14" t="s">
        <v>108</v>
      </c>
      <c r="AI14" s="7">
        <v>0.45</v>
      </c>
      <c r="AJ14" s="7">
        <v>0.45</v>
      </c>
      <c r="AK14" s="7">
        <v>0.48</v>
      </c>
      <c r="AL14" s="7">
        <v>0.46</v>
      </c>
      <c r="AM14" s="7">
        <v>0.47</v>
      </c>
      <c r="AN14" t="s">
        <v>108</v>
      </c>
      <c r="AO14" s="7">
        <v>0.4</v>
      </c>
      <c r="AP14" s="7">
        <v>0.43</v>
      </c>
      <c r="AQ14" s="7">
        <v>0.61</v>
      </c>
      <c r="AR14" s="7">
        <v>0.45</v>
      </c>
      <c r="AS14" s="7">
        <v>0.46</v>
      </c>
      <c r="AT14" s="7">
        <v>0.45</v>
      </c>
      <c r="AU14" s="7">
        <v>0.43</v>
      </c>
      <c r="AV14" s="7">
        <v>0.5</v>
      </c>
      <c r="AW14" s="7">
        <v>0.39</v>
      </c>
      <c r="AX14" s="7">
        <v>0.33</v>
      </c>
      <c r="AY14" s="7">
        <v>0.45</v>
      </c>
      <c r="AZ14" s="7">
        <v>0.41</v>
      </c>
      <c r="BA14" s="7">
        <v>0.48</v>
      </c>
      <c r="BB14" s="7">
        <v>0.43</v>
      </c>
      <c r="BC14" s="7">
        <v>0.38</v>
      </c>
      <c r="BD14" s="7">
        <v>0.65</v>
      </c>
      <c r="BE14" s="7">
        <v>0.44</v>
      </c>
      <c r="BF14" s="7">
        <v>0.46</v>
      </c>
      <c r="BG14" s="7">
        <v>0.45</v>
      </c>
      <c r="BH14" t="s">
        <v>108</v>
      </c>
      <c r="BI14" s="7">
        <v>0.46</v>
      </c>
      <c r="BJ14" s="7">
        <v>0.45</v>
      </c>
      <c r="BK14" s="7">
        <v>0.49</v>
      </c>
      <c r="BL14" s="7">
        <v>0.33</v>
      </c>
      <c r="BM14" s="7">
        <v>0.44</v>
      </c>
      <c r="BN14" s="7">
        <v>0.46</v>
      </c>
      <c r="BO14" s="7">
        <v>0.46</v>
      </c>
      <c r="BP14" s="7">
        <v>0.44</v>
      </c>
      <c r="BQ14" s="7">
        <v>0.43</v>
      </c>
      <c r="BR14" s="7">
        <v>0.46</v>
      </c>
      <c r="BS14" s="7">
        <v>0.46</v>
      </c>
      <c r="BT14" s="7">
        <v>0.42</v>
      </c>
      <c r="BU14" s="7">
        <v>0.45</v>
      </c>
      <c r="BV14" s="7">
        <v>0.46</v>
      </c>
      <c r="BW14" s="7">
        <v>0.43</v>
      </c>
      <c r="BX14" s="7">
        <v>0.47</v>
      </c>
      <c r="BY14" s="7">
        <v>0.47</v>
      </c>
      <c r="BZ14" s="7">
        <v>0.48</v>
      </c>
    </row>
    <row r="15" spans="1:78" x14ac:dyDescent="0.25">
      <c r="A15" t="s">
        <v>328</v>
      </c>
      <c r="B15">
        <v>203</v>
      </c>
      <c r="C15">
        <v>174</v>
      </c>
      <c r="D15">
        <v>22</v>
      </c>
      <c r="E15">
        <v>8</v>
      </c>
      <c r="F15">
        <v>25</v>
      </c>
      <c r="G15">
        <v>133</v>
      </c>
      <c r="H15">
        <v>45</v>
      </c>
      <c r="I15">
        <v>53</v>
      </c>
      <c r="J15">
        <v>64</v>
      </c>
      <c r="K15">
        <v>39</v>
      </c>
      <c r="L15">
        <v>47</v>
      </c>
      <c r="M15">
        <v>56</v>
      </c>
      <c r="N15">
        <v>122</v>
      </c>
      <c r="O15">
        <v>21</v>
      </c>
      <c r="P15">
        <v>4</v>
      </c>
      <c r="Q15">
        <v>39</v>
      </c>
      <c r="R15">
        <v>164</v>
      </c>
      <c r="S15">
        <v>146</v>
      </c>
      <c r="T15">
        <v>29</v>
      </c>
      <c r="U15">
        <v>27</v>
      </c>
      <c r="V15">
        <v>163</v>
      </c>
      <c r="W15">
        <v>21</v>
      </c>
      <c r="X15">
        <v>17</v>
      </c>
      <c r="Y15">
        <v>0</v>
      </c>
      <c r="Z15">
        <v>203</v>
      </c>
      <c r="AA15">
        <v>203</v>
      </c>
      <c r="AB15">
        <v>203</v>
      </c>
      <c r="AC15">
        <v>26</v>
      </c>
      <c r="AD15">
        <v>171</v>
      </c>
      <c r="AE15">
        <v>6</v>
      </c>
      <c r="AF15">
        <v>151</v>
      </c>
      <c r="AG15">
        <v>45</v>
      </c>
      <c r="AH15">
        <v>0</v>
      </c>
      <c r="AI15">
        <v>162</v>
      </c>
      <c r="AJ15">
        <v>9</v>
      </c>
      <c r="AK15">
        <v>32</v>
      </c>
      <c r="AL15">
        <v>75</v>
      </c>
      <c r="AM15">
        <v>98</v>
      </c>
      <c r="AN15">
        <v>3</v>
      </c>
      <c r="AO15">
        <v>26</v>
      </c>
      <c r="AP15">
        <v>23</v>
      </c>
      <c r="AQ15">
        <v>15</v>
      </c>
      <c r="AR15">
        <v>9</v>
      </c>
      <c r="AS15">
        <v>8</v>
      </c>
      <c r="AT15">
        <v>22</v>
      </c>
      <c r="AU15">
        <v>8</v>
      </c>
      <c r="AV15">
        <v>24</v>
      </c>
      <c r="AW15">
        <v>5</v>
      </c>
      <c r="AX15">
        <v>17</v>
      </c>
      <c r="AY15">
        <v>18</v>
      </c>
      <c r="AZ15">
        <v>12</v>
      </c>
      <c r="BA15">
        <v>8</v>
      </c>
      <c r="BB15">
        <v>23</v>
      </c>
      <c r="BC15">
        <v>13</v>
      </c>
      <c r="BD15">
        <v>0</v>
      </c>
      <c r="BE15">
        <v>43</v>
      </c>
      <c r="BF15">
        <v>160</v>
      </c>
      <c r="BG15">
        <v>203</v>
      </c>
      <c r="BH15">
        <v>0</v>
      </c>
      <c r="BI15">
        <v>62</v>
      </c>
      <c r="BJ15">
        <v>47</v>
      </c>
      <c r="BK15">
        <v>64</v>
      </c>
      <c r="BL15">
        <v>17</v>
      </c>
      <c r="BM15">
        <v>38</v>
      </c>
      <c r="BN15">
        <v>77</v>
      </c>
      <c r="BO15">
        <v>72</v>
      </c>
      <c r="BP15">
        <v>17</v>
      </c>
      <c r="BQ15">
        <v>46</v>
      </c>
      <c r="BR15">
        <v>61</v>
      </c>
      <c r="BS15">
        <v>64</v>
      </c>
      <c r="BT15">
        <v>28</v>
      </c>
      <c r="BU15">
        <v>25</v>
      </c>
      <c r="BV15">
        <v>17</v>
      </c>
      <c r="BW15">
        <v>32</v>
      </c>
      <c r="BX15">
        <v>111</v>
      </c>
      <c r="BY15">
        <v>107</v>
      </c>
      <c r="BZ15">
        <v>87</v>
      </c>
    </row>
    <row r="16" spans="1:78" x14ac:dyDescent="0.25">
      <c r="B16" s="7">
        <v>0.09</v>
      </c>
      <c r="C16" s="7">
        <v>0.09</v>
      </c>
      <c r="D16" s="7">
        <v>0.14000000000000001</v>
      </c>
      <c r="E16" s="7">
        <v>0.08</v>
      </c>
      <c r="F16" s="7">
        <v>0.08</v>
      </c>
      <c r="G16" s="7">
        <v>0.1</v>
      </c>
      <c r="H16" s="7">
        <v>0.08</v>
      </c>
      <c r="I16" s="7">
        <v>0.08</v>
      </c>
      <c r="J16" s="7">
        <v>0.09</v>
      </c>
      <c r="K16" s="7">
        <v>0.1</v>
      </c>
      <c r="L16" s="7">
        <v>0.12</v>
      </c>
      <c r="M16" s="7">
        <v>0.12</v>
      </c>
      <c r="N16" s="7">
        <v>0.08</v>
      </c>
      <c r="O16" s="7">
        <v>0.11</v>
      </c>
      <c r="P16" s="7">
        <v>0.08</v>
      </c>
      <c r="Q16" s="7">
        <v>0.12</v>
      </c>
      <c r="R16" s="7">
        <v>0.09</v>
      </c>
      <c r="S16" s="7">
        <v>0.09</v>
      </c>
      <c r="T16" s="7">
        <v>0.09</v>
      </c>
      <c r="U16" s="7">
        <v>0.11</v>
      </c>
      <c r="V16" s="7">
        <v>0.09</v>
      </c>
      <c r="W16" s="7">
        <v>0.11</v>
      </c>
      <c r="X16" s="7">
        <v>0.09</v>
      </c>
      <c r="Y16" t="s">
        <v>108</v>
      </c>
      <c r="Z16" s="7">
        <v>0.09</v>
      </c>
      <c r="AA16" s="7">
        <v>0.09</v>
      </c>
      <c r="AB16" s="7">
        <v>0.09</v>
      </c>
      <c r="AC16" s="7">
        <v>0.12</v>
      </c>
      <c r="AD16" s="7">
        <v>0.09</v>
      </c>
      <c r="AE16" s="7">
        <v>0.05</v>
      </c>
      <c r="AF16" s="7">
        <v>0.1</v>
      </c>
      <c r="AG16" s="7">
        <v>0.08</v>
      </c>
      <c r="AH16" t="s">
        <v>108</v>
      </c>
      <c r="AI16" s="7">
        <v>0.09</v>
      </c>
      <c r="AJ16" s="7">
        <v>0.09</v>
      </c>
      <c r="AK16" s="7">
        <v>0.13</v>
      </c>
      <c r="AL16" s="7">
        <v>7.0000000000000007E-2</v>
      </c>
      <c r="AM16" s="7">
        <v>0.11</v>
      </c>
      <c r="AN16" s="7">
        <v>0.38</v>
      </c>
      <c r="AO16" s="7">
        <v>0.14000000000000001</v>
      </c>
      <c r="AP16" s="7">
        <v>0.13</v>
      </c>
      <c r="AQ16" s="7">
        <v>0.06</v>
      </c>
      <c r="AR16" s="7">
        <v>0.09</v>
      </c>
      <c r="AS16" s="7">
        <v>7.0000000000000007E-2</v>
      </c>
      <c r="AT16" s="7">
        <v>0.09</v>
      </c>
      <c r="AU16" s="7">
        <v>0.05</v>
      </c>
      <c r="AV16" s="7">
        <v>0.14000000000000001</v>
      </c>
      <c r="AW16" s="7">
        <v>0.15</v>
      </c>
      <c r="AX16" s="7">
        <v>0.14000000000000001</v>
      </c>
      <c r="AY16" s="7">
        <v>0.08</v>
      </c>
      <c r="AZ16" s="7">
        <v>0.09</v>
      </c>
      <c r="BA16" s="7">
        <v>0.08</v>
      </c>
      <c r="BB16" s="7">
        <v>0.15</v>
      </c>
      <c r="BC16" s="7">
        <v>0.1</v>
      </c>
      <c r="BD16" t="s">
        <v>108</v>
      </c>
      <c r="BE16" s="7">
        <v>7.0000000000000007E-2</v>
      </c>
      <c r="BF16" s="7">
        <v>0.11</v>
      </c>
      <c r="BG16" s="7">
        <v>0.09</v>
      </c>
      <c r="BH16" t="s">
        <v>108</v>
      </c>
      <c r="BI16" s="7">
        <v>7.0000000000000007E-2</v>
      </c>
      <c r="BJ16" s="7">
        <v>0.09</v>
      </c>
      <c r="BK16" s="7">
        <v>0.13</v>
      </c>
      <c r="BL16" s="7">
        <v>0.16</v>
      </c>
      <c r="BM16" s="7">
        <v>7.0000000000000007E-2</v>
      </c>
      <c r="BN16" s="7">
        <v>0.09</v>
      </c>
      <c r="BO16" s="7">
        <v>0.12</v>
      </c>
      <c r="BP16" s="7">
        <v>0.12</v>
      </c>
      <c r="BQ16" s="7">
        <v>0.08</v>
      </c>
      <c r="BR16" s="7">
        <v>7.0000000000000007E-2</v>
      </c>
      <c r="BS16" s="7">
        <v>0.08</v>
      </c>
      <c r="BT16" s="7">
        <v>0.09</v>
      </c>
      <c r="BU16" s="7">
        <v>0.06</v>
      </c>
      <c r="BV16" s="7">
        <v>0.11</v>
      </c>
      <c r="BW16" s="7">
        <v>7.0000000000000007E-2</v>
      </c>
      <c r="BX16" s="7">
        <v>0.08</v>
      </c>
      <c r="BY16" s="7">
        <v>7.0000000000000007E-2</v>
      </c>
      <c r="BZ16" s="7">
        <v>7.0000000000000007E-2</v>
      </c>
    </row>
    <row r="17" spans="1:78" x14ac:dyDescent="0.25">
      <c r="A17" t="s">
        <v>329</v>
      </c>
      <c r="B17">
        <v>170</v>
      </c>
      <c r="C17">
        <v>159</v>
      </c>
      <c r="D17">
        <v>4</v>
      </c>
      <c r="E17">
        <v>7</v>
      </c>
      <c r="F17">
        <v>20</v>
      </c>
      <c r="G17">
        <v>98</v>
      </c>
      <c r="H17">
        <v>51</v>
      </c>
      <c r="I17">
        <v>62</v>
      </c>
      <c r="J17">
        <v>52</v>
      </c>
      <c r="K17">
        <v>27</v>
      </c>
      <c r="L17">
        <v>29</v>
      </c>
      <c r="M17">
        <v>34</v>
      </c>
      <c r="N17">
        <v>124</v>
      </c>
      <c r="O17">
        <v>4</v>
      </c>
      <c r="P17">
        <v>7</v>
      </c>
      <c r="Q17">
        <v>29</v>
      </c>
      <c r="R17">
        <v>140</v>
      </c>
      <c r="S17">
        <v>130</v>
      </c>
      <c r="T17">
        <v>21</v>
      </c>
      <c r="U17">
        <v>19</v>
      </c>
      <c r="V17">
        <v>145</v>
      </c>
      <c r="W17">
        <v>11</v>
      </c>
      <c r="X17">
        <v>12</v>
      </c>
      <c r="Y17">
        <v>0</v>
      </c>
      <c r="Z17">
        <v>170</v>
      </c>
      <c r="AA17">
        <v>170</v>
      </c>
      <c r="AB17">
        <v>170</v>
      </c>
      <c r="AC17">
        <v>20</v>
      </c>
      <c r="AD17">
        <v>140</v>
      </c>
      <c r="AE17">
        <v>10</v>
      </c>
      <c r="AF17">
        <v>126</v>
      </c>
      <c r="AG17">
        <v>41</v>
      </c>
      <c r="AH17">
        <v>0</v>
      </c>
      <c r="AI17">
        <v>135</v>
      </c>
      <c r="AJ17">
        <v>14</v>
      </c>
      <c r="AK17">
        <v>19</v>
      </c>
      <c r="AL17">
        <v>74</v>
      </c>
      <c r="AM17">
        <v>78</v>
      </c>
      <c r="AN17">
        <v>2</v>
      </c>
      <c r="AO17">
        <v>17</v>
      </c>
      <c r="AP17">
        <v>10</v>
      </c>
      <c r="AQ17">
        <v>25</v>
      </c>
      <c r="AR17">
        <v>8</v>
      </c>
      <c r="AS17">
        <v>10</v>
      </c>
      <c r="AT17">
        <v>18</v>
      </c>
      <c r="AU17">
        <v>11</v>
      </c>
      <c r="AV17">
        <v>12</v>
      </c>
      <c r="AW17">
        <v>0</v>
      </c>
      <c r="AX17">
        <v>4</v>
      </c>
      <c r="AY17">
        <v>32</v>
      </c>
      <c r="AZ17">
        <v>10</v>
      </c>
      <c r="BA17">
        <v>5</v>
      </c>
      <c r="BB17">
        <v>15</v>
      </c>
      <c r="BC17">
        <v>11</v>
      </c>
      <c r="BD17">
        <v>0</v>
      </c>
      <c r="BE17">
        <v>33</v>
      </c>
      <c r="BF17">
        <v>136</v>
      </c>
      <c r="BG17">
        <v>170</v>
      </c>
      <c r="BH17">
        <v>0</v>
      </c>
      <c r="BI17">
        <v>67</v>
      </c>
      <c r="BJ17">
        <v>50</v>
      </c>
      <c r="BK17">
        <v>36</v>
      </c>
      <c r="BL17">
        <v>8</v>
      </c>
      <c r="BM17">
        <v>40</v>
      </c>
      <c r="BN17">
        <v>66</v>
      </c>
      <c r="BO17">
        <v>50</v>
      </c>
      <c r="BP17">
        <v>13</v>
      </c>
      <c r="BQ17">
        <v>49</v>
      </c>
      <c r="BR17">
        <v>60</v>
      </c>
      <c r="BS17">
        <v>63</v>
      </c>
      <c r="BT17">
        <v>19</v>
      </c>
      <c r="BU17">
        <v>19</v>
      </c>
      <c r="BV17">
        <v>11</v>
      </c>
      <c r="BW17">
        <v>40</v>
      </c>
      <c r="BX17">
        <v>72</v>
      </c>
      <c r="BY17">
        <v>72</v>
      </c>
      <c r="BZ17">
        <v>51</v>
      </c>
    </row>
    <row r="18" spans="1:78" x14ac:dyDescent="0.25">
      <c r="B18" s="7">
        <v>0.08</v>
      </c>
      <c r="C18" s="7">
        <v>0.08</v>
      </c>
      <c r="D18" s="7">
        <v>0.03</v>
      </c>
      <c r="E18" s="7">
        <v>0.06</v>
      </c>
      <c r="F18" s="7">
        <v>7.0000000000000007E-2</v>
      </c>
      <c r="G18" s="7">
        <v>0.08</v>
      </c>
      <c r="H18" s="7">
        <v>0.09</v>
      </c>
      <c r="I18" s="7">
        <v>0.1</v>
      </c>
      <c r="J18" s="7">
        <v>7.0000000000000007E-2</v>
      </c>
      <c r="K18" s="7">
        <v>7.0000000000000007E-2</v>
      </c>
      <c r="L18" s="7">
        <v>7.0000000000000007E-2</v>
      </c>
      <c r="M18" s="7">
        <v>0.08</v>
      </c>
      <c r="N18" s="7">
        <v>0.09</v>
      </c>
      <c r="O18" s="7">
        <v>0.02</v>
      </c>
      <c r="P18" s="7">
        <v>0.12</v>
      </c>
      <c r="Q18" s="7">
        <v>0.09</v>
      </c>
      <c r="R18" s="7">
        <v>0.08</v>
      </c>
      <c r="S18" s="7">
        <v>0.08</v>
      </c>
      <c r="T18" s="7">
        <v>0.06</v>
      </c>
      <c r="U18" s="7">
        <v>0.08</v>
      </c>
      <c r="V18" s="7">
        <v>0.08</v>
      </c>
      <c r="W18" s="7">
        <v>0.06</v>
      </c>
      <c r="X18" s="7">
        <v>0.06</v>
      </c>
      <c r="Y18" t="s">
        <v>108</v>
      </c>
      <c r="Z18" s="7">
        <v>0.08</v>
      </c>
      <c r="AA18" s="7">
        <v>0.08</v>
      </c>
      <c r="AB18" s="7">
        <v>0.08</v>
      </c>
      <c r="AC18" s="7">
        <v>0.09</v>
      </c>
      <c r="AD18" s="7">
        <v>0.08</v>
      </c>
      <c r="AE18" s="7">
        <v>0.08</v>
      </c>
      <c r="AF18" s="7">
        <v>0.08</v>
      </c>
      <c r="AG18" s="7">
        <v>7.0000000000000007E-2</v>
      </c>
      <c r="AH18" t="s">
        <v>108</v>
      </c>
      <c r="AI18" s="7">
        <v>0.08</v>
      </c>
      <c r="AJ18" s="7">
        <v>0.13</v>
      </c>
      <c r="AK18" s="7">
        <v>0.08</v>
      </c>
      <c r="AL18" s="7">
        <v>7.0000000000000007E-2</v>
      </c>
      <c r="AM18" s="7">
        <v>0.09</v>
      </c>
      <c r="AN18" s="7">
        <v>0.22</v>
      </c>
      <c r="AO18" s="7">
        <v>0.09</v>
      </c>
      <c r="AP18" s="7">
        <v>0.05</v>
      </c>
      <c r="AQ18" s="7">
        <v>0.1</v>
      </c>
      <c r="AR18" s="7">
        <v>7.0000000000000007E-2</v>
      </c>
      <c r="AS18" s="7">
        <v>0.08</v>
      </c>
      <c r="AT18" s="7">
        <v>0.08</v>
      </c>
      <c r="AU18" s="7">
        <v>7.0000000000000007E-2</v>
      </c>
      <c r="AV18" s="7">
        <v>7.0000000000000007E-2</v>
      </c>
      <c r="AW18" t="s">
        <v>108</v>
      </c>
      <c r="AX18" s="7">
        <v>0.03</v>
      </c>
      <c r="AY18" s="7">
        <v>0.13</v>
      </c>
      <c r="AZ18" s="7">
        <v>7.0000000000000007E-2</v>
      </c>
      <c r="BA18" s="7">
        <v>0.05</v>
      </c>
      <c r="BB18" s="7">
        <v>0.1</v>
      </c>
      <c r="BC18" s="7">
        <v>0.08</v>
      </c>
      <c r="BD18" t="s">
        <v>108</v>
      </c>
      <c r="BE18" s="7">
        <v>0.05</v>
      </c>
      <c r="BF18" s="7">
        <v>0.09</v>
      </c>
      <c r="BG18" s="7">
        <v>0.08</v>
      </c>
      <c r="BH18" t="s">
        <v>108</v>
      </c>
      <c r="BI18" s="7">
        <v>7.0000000000000007E-2</v>
      </c>
      <c r="BJ18" s="7">
        <v>0.09</v>
      </c>
      <c r="BK18" s="7">
        <v>7.0000000000000007E-2</v>
      </c>
      <c r="BL18" s="7">
        <v>0.08</v>
      </c>
      <c r="BM18" s="7">
        <v>7.0000000000000007E-2</v>
      </c>
      <c r="BN18" s="7">
        <v>0.08</v>
      </c>
      <c r="BO18" s="7">
        <v>0.08</v>
      </c>
      <c r="BP18" s="7">
        <v>0.1</v>
      </c>
      <c r="BQ18" s="7">
        <v>0.08</v>
      </c>
      <c r="BR18" s="7">
        <v>7.0000000000000007E-2</v>
      </c>
      <c r="BS18" s="7">
        <v>0.08</v>
      </c>
      <c r="BT18" s="7">
        <v>0.06</v>
      </c>
      <c r="BU18" s="7">
        <v>0.05</v>
      </c>
      <c r="BV18" s="7">
        <v>7.0000000000000007E-2</v>
      </c>
      <c r="BW18" s="7">
        <v>0.09</v>
      </c>
      <c r="BX18" s="7">
        <v>0.05</v>
      </c>
      <c r="BY18" s="7">
        <v>0.05</v>
      </c>
      <c r="BZ18" s="7">
        <v>0.04</v>
      </c>
    </row>
    <row r="19" spans="1:78" x14ac:dyDescent="0.25">
      <c r="A19" t="s">
        <v>330</v>
      </c>
      <c r="B19">
        <v>66</v>
      </c>
      <c r="C19">
        <v>59</v>
      </c>
      <c r="D19">
        <v>6</v>
      </c>
      <c r="E19">
        <v>1</v>
      </c>
      <c r="F19">
        <v>4</v>
      </c>
      <c r="G19">
        <v>45</v>
      </c>
      <c r="H19">
        <v>18</v>
      </c>
      <c r="I19">
        <v>21</v>
      </c>
      <c r="J19">
        <v>21</v>
      </c>
      <c r="K19">
        <v>12</v>
      </c>
      <c r="L19">
        <v>12</v>
      </c>
      <c r="M19">
        <v>11</v>
      </c>
      <c r="N19">
        <v>47</v>
      </c>
      <c r="O19">
        <v>7</v>
      </c>
      <c r="P19">
        <v>1</v>
      </c>
      <c r="Q19">
        <v>15</v>
      </c>
      <c r="R19">
        <v>51</v>
      </c>
      <c r="S19">
        <v>48</v>
      </c>
      <c r="T19">
        <v>9</v>
      </c>
      <c r="U19">
        <v>9</v>
      </c>
      <c r="V19">
        <v>52</v>
      </c>
      <c r="W19">
        <v>6</v>
      </c>
      <c r="X19">
        <v>8</v>
      </c>
      <c r="Y19">
        <v>0</v>
      </c>
      <c r="Z19">
        <v>66</v>
      </c>
      <c r="AA19">
        <v>66</v>
      </c>
      <c r="AB19">
        <v>66</v>
      </c>
      <c r="AC19">
        <v>7</v>
      </c>
      <c r="AD19">
        <v>57</v>
      </c>
      <c r="AE19">
        <v>2</v>
      </c>
      <c r="AF19">
        <v>55</v>
      </c>
      <c r="AG19">
        <v>8</v>
      </c>
      <c r="AH19">
        <v>0</v>
      </c>
      <c r="AI19">
        <v>56</v>
      </c>
      <c r="AJ19">
        <v>3</v>
      </c>
      <c r="AK19">
        <v>9</v>
      </c>
      <c r="AL19">
        <v>27</v>
      </c>
      <c r="AM19">
        <v>34</v>
      </c>
      <c r="AN19">
        <v>0</v>
      </c>
      <c r="AO19">
        <v>6</v>
      </c>
      <c r="AP19">
        <v>6</v>
      </c>
      <c r="AQ19">
        <v>6</v>
      </c>
      <c r="AR19">
        <v>1</v>
      </c>
      <c r="AS19">
        <v>2</v>
      </c>
      <c r="AT19">
        <v>8</v>
      </c>
      <c r="AU19">
        <v>6</v>
      </c>
      <c r="AV19">
        <v>2</v>
      </c>
      <c r="AW19">
        <v>3</v>
      </c>
      <c r="AX19">
        <v>3</v>
      </c>
      <c r="AY19">
        <v>7</v>
      </c>
      <c r="AZ19">
        <v>7</v>
      </c>
      <c r="BA19">
        <v>4</v>
      </c>
      <c r="BB19">
        <v>6</v>
      </c>
      <c r="BC19">
        <v>4</v>
      </c>
      <c r="BD19">
        <v>0</v>
      </c>
      <c r="BE19">
        <v>10</v>
      </c>
      <c r="BF19">
        <v>56</v>
      </c>
      <c r="BG19">
        <v>66</v>
      </c>
      <c r="BH19">
        <v>0</v>
      </c>
      <c r="BI19">
        <v>24</v>
      </c>
      <c r="BJ19">
        <v>25</v>
      </c>
      <c r="BK19">
        <v>16</v>
      </c>
      <c r="BL19">
        <v>1</v>
      </c>
      <c r="BM19">
        <v>17</v>
      </c>
      <c r="BN19">
        <v>22</v>
      </c>
      <c r="BO19">
        <v>26</v>
      </c>
      <c r="BP19">
        <v>1</v>
      </c>
      <c r="BQ19">
        <v>23</v>
      </c>
      <c r="BR19">
        <v>21</v>
      </c>
      <c r="BS19">
        <v>24</v>
      </c>
      <c r="BT19">
        <v>7</v>
      </c>
      <c r="BU19">
        <v>4</v>
      </c>
      <c r="BV19">
        <v>9</v>
      </c>
      <c r="BW19">
        <v>15</v>
      </c>
      <c r="BX19">
        <v>25</v>
      </c>
      <c r="BY19">
        <v>23</v>
      </c>
      <c r="BZ19">
        <v>23</v>
      </c>
    </row>
    <row r="20" spans="1:78" x14ac:dyDescent="0.25">
      <c r="B20" s="7">
        <v>0.03</v>
      </c>
      <c r="C20" s="7">
        <v>0.03</v>
      </c>
      <c r="D20" s="7">
        <v>0.04</v>
      </c>
      <c r="E20" s="7">
        <v>0.01</v>
      </c>
      <c r="F20" s="7">
        <v>0.01</v>
      </c>
      <c r="G20" s="7">
        <v>0.04</v>
      </c>
      <c r="H20" s="7">
        <v>0.03</v>
      </c>
      <c r="I20" s="7">
        <v>0.03</v>
      </c>
      <c r="J20" s="7">
        <v>0.03</v>
      </c>
      <c r="K20" s="7">
        <v>0.03</v>
      </c>
      <c r="L20" s="7">
        <v>0.03</v>
      </c>
      <c r="M20" s="7">
        <v>0.02</v>
      </c>
      <c r="N20" s="7">
        <v>0.03</v>
      </c>
      <c r="O20" s="7">
        <v>0.04</v>
      </c>
      <c r="P20" s="7">
        <v>0.03</v>
      </c>
      <c r="Q20" s="7">
        <v>0.05</v>
      </c>
      <c r="R20" s="7">
        <v>0.03</v>
      </c>
      <c r="S20" s="7">
        <v>0.03</v>
      </c>
      <c r="T20" s="7">
        <v>0.03</v>
      </c>
      <c r="U20" s="7">
        <v>0.04</v>
      </c>
      <c r="V20" s="7">
        <v>0.03</v>
      </c>
      <c r="W20" s="7">
        <v>0.03</v>
      </c>
      <c r="X20" s="7">
        <v>0.04</v>
      </c>
      <c r="Y20" t="s">
        <v>108</v>
      </c>
      <c r="Z20" s="7">
        <v>0.03</v>
      </c>
      <c r="AA20" s="7">
        <v>0.03</v>
      </c>
      <c r="AB20" s="7">
        <v>0.03</v>
      </c>
      <c r="AC20" s="7">
        <v>0.03</v>
      </c>
      <c r="AD20" s="7">
        <v>0.03</v>
      </c>
      <c r="AE20" s="7">
        <v>0.02</v>
      </c>
      <c r="AF20" s="7">
        <v>0.04</v>
      </c>
      <c r="AG20" s="7">
        <v>0.01</v>
      </c>
      <c r="AH20" t="s">
        <v>108</v>
      </c>
      <c r="AI20" s="7">
        <v>0.03</v>
      </c>
      <c r="AJ20" s="7">
        <v>0.03</v>
      </c>
      <c r="AK20" s="7">
        <v>0.04</v>
      </c>
      <c r="AL20" s="7">
        <v>0.02</v>
      </c>
      <c r="AM20" s="7">
        <v>0.04</v>
      </c>
      <c r="AN20" t="s">
        <v>108</v>
      </c>
      <c r="AO20" s="7">
        <v>0.03</v>
      </c>
      <c r="AP20" s="7">
        <v>0.04</v>
      </c>
      <c r="AQ20" s="7">
        <v>0.03</v>
      </c>
      <c r="AR20" s="7">
        <v>0.01</v>
      </c>
      <c r="AS20" s="7">
        <v>0.02</v>
      </c>
      <c r="AT20" s="7">
        <v>0.03</v>
      </c>
      <c r="AU20" s="7">
        <v>0.04</v>
      </c>
      <c r="AV20" s="7">
        <v>0.01</v>
      </c>
      <c r="AW20" s="7">
        <v>0.09</v>
      </c>
      <c r="AX20" s="7">
        <v>0.03</v>
      </c>
      <c r="AY20" s="7">
        <v>0.03</v>
      </c>
      <c r="AZ20" s="7">
        <v>0.06</v>
      </c>
      <c r="BA20" s="7">
        <v>0.05</v>
      </c>
      <c r="BB20" s="7">
        <v>0.04</v>
      </c>
      <c r="BC20" s="7">
        <v>0.03</v>
      </c>
      <c r="BD20" t="s">
        <v>108</v>
      </c>
      <c r="BE20" s="7">
        <v>0.02</v>
      </c>
      <c r="BF20" s="7">
        <v>0.04</v>
      </c>
      <c r="BG20" s="7">
        <v>0.03</v>
      </c>
      <c r="BH20" t="s">
        <v>108</v>
      </c>
      <c r="BI20" s="7">
        <v>0.03</v>
      </c>
      <c r="BJ20" s="7">
        <v>0.05</v>
      </c>
      <c r="BK20" s="7">
        <v>0.03</v>
      </c>
      <c r="BL20" s="7">
        <v>0.01</v>
      </c>
      <c r="BM20" s="7">
        <v>0.03</v>
      </c>
      <c r="BN20" s="7">
        <v>0.03</v>
      </c>
      <c r="BO20" s="7">
        <v>0.04</v>
      </c>
      <c r="BP20" s="7">
        <v>0.01</v>
      </c>
      <c r="BQ20" s="7">
        <v>0.04</v>
      </c>
      <c r="BR20" s="7">
        <v>0.02</v>
      </c>
      <c r="BS20" s="7">
        <v>0.03</v>
      </c>
      <c r="BT20" s="7">
        <v>0.02</v>
      </c>
      <c r="BU20" s="7">
        <v>0.01</v>
      </c>
      <c r="BV20" s="7">
        <v>0.06</v>
      </c>
      <c r="BW20" s="7">
        <v>0.03</v>
      </c>
      <c r="BX20" s="7">
        <v>0.02</v>
      </c>
      <c r="BY20" s="7">
        <v>0.02</v>
      </c>
      <c r="BZ20" s="7">
        <v>0.02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331</v>
      </c>
      <c r="B23">
        <v>1661</v>
      </c>
      <c r="C23">
        <v>1459</v>
      </c>
      <c r="D23">
        <v>118</v>
      </c>
      <c r="E23">
        <v>84</v>
      </c>
      <c r="F23">
        <v>256</v>
      </c>
      <c r="G23">
        <v>973</v>
      </c>
      <c r="H23">
        <v>432</v>
      </c>
      <c r="I23">
        <v>500</v>
      </c>
      <c r="J23">
        <v>550</v>
      </c>
      <c r="K23">
        <v>314</v>
      </c>
      <c r="L23">
        <v>297</v>
      </c>
      <c r="M23">
        <v>337</v>
      </c>
      <c r="N23">
        <v>1134</v>
      </c>
      <c r="O23">
        <v>150</v>
      </c>
      <c r="P23">
        <v>39</v>
      </c>
      <c r="Q23">
        <v>231</v>
      </c>
      <c r="R23">
        <v>1430</v>
      </c>
      <c r="S23">
        <v>1187</v>
      </c>
      <c r="T23">
        <v>268</v>
      </c>
      <c r="U23">
        <v>188</v>
      </c>
      <c r="V23">
        <v>1373</v>
      </c>
      <c r="W23">
        <v>145</v>
      </c>
      <c r="X23">
        <v>135</v>
      </c>
      <c r="Y23">
        <v>0</v>
      </c>
      <c r="Z23">
        <v>1661</v>
      </c>
      <c r="AA23">
        <v>1661</v>
      </c>
      <c r="AB23">
        <v>1661</v>
      </c>
      <c r="AC23">
        <v>163</v>
      </c>
      <c r="AD23">
        <v>1400</v>
      </c>
      <c r="AE23">
        <v>91</v>
      </c>
      <c r="AF23">
        <v>1115</v>
      </c>
      <c r="AG23">
        <v>502</v>
      </c>
      <c r="AH23">
        <v>0</v>
      </c>
      <c r="AI23">
        <v>1382</v>
      </c>
      <c r="AJ23">
        <v>71</v>
      </c>
      <c r="AK23">
        <v>175</v>
      </c>
      <c r="AL23">
        <v>895</v>
      </c>
      <c r="AM23">
        <v>637</v>
      </c>
      <c r="AN23">
        <v>3</v>
      </c>
      <c r="AO23">
        <v>125</v>
      </c>
      <c r="AP23">
        <v>133</v>
      </c>
      <c r="AQ23">
        <v>202</v>
      </c>
      <c r="AR23">
        <v>87</v>
      </c>
      <c r="AS23">
        <v>98</v>
      </c>
      <c r="AT23">
        <v>187</v>
      </c>
      <c r="AU23">
        <v>130</v>
      </c>
      <c r="AV23">
        <v>129</v>
      </c>
      <c r="AW23">
        <v>22</v>
      </c>
      <c r="AX23">
        <v>96</v>
      </c>
      <c r="AY23">
        <v>177</v>
      </c>
      <c r="AZ23">
        <v>103</v>
      </c>
      <c r="BA23">
        <v>75</v>
      </c>
      <c r="BB23">
        <v>108</v>
      </c>
      <c r="BC23">
        <v>106</v>
      </c>
      <c r="BD23">
        <v>7</v>
      </c>
      <c r="BE23">
        <v>535</v>
      </c>
      <c r="BF23">
        <v>1126</v>
      </c>
      <c r="BG23">
        <v>1661</v>
      </c>
      <c r="BH23">
        <v>0</v>
      </c>
      <c r="BI23">
        <v>765</v>
      </c>
      <c r="BJ23">
        <v>411</v>
      </c>
      <c r="BK23">
        <v>366</v>
      </c>
      <c r="BL23">
        <v>78</v>
      </c>
      <c r="BM23">
        <v>459</v>
      </c>
      <c r="BN23">
        <v>662</v>
      </c>
      <c r="BO23">
        <v>450</v>
      </c>
      <c r="BP23">
        <v>90</v>
      </c>
      <c r="BQ23">
        <v>454</v>
      </c>
      <c r="BR23">
        <v>707</v>
      </c>
      <c r="BS23">
        <v>676</v>
      </c>
      <c r="BT23">
        <v>254</v>
      </c>
      <c r="BU23">
        <v>337</v>
      </c>
      <c r="BV23">
        <v>115</v>
      </c>
      <c r="BW23">
        <v>360</v>
      </c>
      <c r="BX23">
        <v>1194</v>
      </c>
      <c r="BY23">
        <v>1214</v>
      </c>
      <c r="BZ23">
        <v>1064</v>
      </c>
    </row>
    <row r="24" spans="1:78" x14ac:dyDescent="0.25">
      <c r="B24" s="7">
        <v>0.77</v>
      </c>
      <c r="C24" s="7">
        <v>0.77</v>
      </c>
      <c r="D24" s="7">
        <v>0.77</v>
      </c>
      <c r="E24" s="7">
        <v>0.81</v>
      </c>
      <c r="F24" s="7">
        <v>0.83</v>
      </c>
      <c r="G24" s="7">
        <v>0.77</v>
      </c>
      <c r="H24" s="7">
        <v>0.76</v>
      </c>
      <c r="I24" s="7">
        <v>0.77</v>
      </c>
      <c r="J24" s="7">
        <v>0.78</v>
      </c>
      <c r="K24" s="7">
        <v>0.78</v>
      </c>
      <c r="L24" s="7">
        <v>0.76</v>
      </c>
      <c r="M24" s="7">
        <v>0.75</v>
      </c>
      <c r="N24" s="7">
        <v>0.78</v>
      </c>
      <c r="O24" s="7">
        <v>0.79</v>
      </c>
      <c r="P24" s="7">
        <v>0.72</v>
      </c>
      <c r="Q24" s="7">
        <v>0.72</v>
      </c>
      <c r="R24" s="7">
        <v>0.78</v>
      </c>
      <c r="S24" s="7">
        <v>0.77</v>
      </c>
      <c r="T24" s="7">
        <v>0.8</v>
      </c>
      <c r="U24" s="7">
        <v>0.76</v>
      </c>
      <c r="V24" s="7">
        <v>0.78</v>
      </c>
      <c r="W24" s="7">
        <v>0.75</v>
      </c>
      <c r="X24" s="7">
        <v>0.74</v>
      </c>
      <c r="Y24" t="s">
        <v>108</v>
      </c>
      <c r="Z24" s="7">
        <v>0.77</v>
      </c>
      <c r="AA24" s="7">
        <v>0.77</v>
      </c>
      <c r="AB24" s="7">
        <v>0.77</v>
      </c>
      <c r="AC24" s="7">
        <v>0.75</v>
      </c>
      <c r="AD24" s="7">
        <v>0.77</v>
      </c>
      <c r="AE24" s="7">
        <v>0.8</v>
      </c>
      <c r="AF24" s="7">
        <v>0.75</v>
      </c>
      <c r="AG24" s="7">
        <v>0.84</v>
      </c>
      <c r="AH24" t="s">
        <v>108</v>
      </c>
      <c r="AI24" s="7">
        <v>0.78</v>
      </c>
      <c r="AJ24" s="7">
        <v>0.7</v>
      </c>
      <c r="AK24" s="7">
        <v>0.73</v>
      </c>
      <c r="AL24" s="7">
        <v>0.82</v>
      </c>
      <c r="AM24" s="7">
        <v>0.74</v>
      </c>
      <c r="AN24" s="7">
        <v>0.4</v>
      </c>
      <c r="AO24" s="7">
        <v>0.66</v>
      </c>
      <c r="AP24" s="7">
        <v>0.75</v>
      </c>
      <c r="AQ24" s="7">
        <v>0.79</v>
      </c>
      <c r="AR24" s="7">
        <v>0.8</v>
      </c>
      <c r="AS24" s="7">
        <v>0.82</v>
      </c>
      <c r="AT24" s="7">
        <v>0.79</v>
      </c>
      <c r="AU24" s="7">
        <v>0.81</v>
      </c>
      <c r="AV24" s="7">
        <v>0.76</v>
      </c>
      <c r="AW24" s="7">
        <v>0.76</v>
      </c>
      <c r="AX24" s="7">
        <v>0.77</v>
      </c>
      <c r="AY24" s="7">
        <v>0.74</v>
      </c>
      <c r="AZ24" s="7">
        <v>0.77</v>
      </c>
      <c r="BA24" s="7">
        <v>0.78</v>
      </c>
      <c r="BB24" s="7">
        <v>0.71</v>
      </c>
      <c r="BC24" s="7">
        <v>0.79</v>
      </c>
      <c r="BD24" s="7">
        <v>1</v>
      </c>
      <c r="BE24" s="7">
        <v>0.85</v>
      </c>
      <c r="BF24" s="7">
        <v>0.74</v>
      </c>
      <c r="BG24" s="7">
        <v>0.77</v>
      </c>
      <c r="BH24" t="s">
        <v>108</v>
      </c>
      <c r="BI24" s="7">
        <v>0.83</v>
      </c>
      <c r="BJ24" s="7">
        <v>0.76</v>
      </c>
      <c r="BK24" s="7">
        <v>0.75</v>
      </c>
      <c r="BL24" s="7">
        <v>0.72</v>
      </c>
      <c r="BM24" s="7">
        <v>0.82</v>
      </c>
      <c r="BN24" s="7">
        <v>0.79</v>
      </c>
      <c r="BO24" s="7">
        <v>0.72</v>
      </c>
      <c r="BP24" s="7">
        <v>0.67</v>
      </c>
      <c r="BQ24" s="7">
        <v>0.78</v>
      </c>
      <c r="BR24" s="7">
        <v>0.82</v>
      </c>
      <c r="BS24" s="7">
        <v>0.81</v>
      </c>
      <c r="BT24" s="7">
        <v>0.81</v>
      </c>
      <c r="BU24" s="7">
        <v>0.87</v>
      </c>
      <c r="BV24" s="7">
        <v>0.75</v>
      </c>
      <c r="BW24" s="7">
        <v>0.8</v>
      </c>
      <c r="BX24" s="7">
        <v>0.84</v>
      </c>
      <c r="BY24" s="7">
        <v>0.84</v>
      </c>
      <c r="BZ24" s="7">
        <v>0.85</v>
      </c>
    </row>
    <row r="25" spans="1:78" x14ac:dyDescent="0.25">
      <c r="A25" t="s">
        <v>332</v>
      </c>
      <c r="B25">
        <v>236</v>
      </c>
      <c r="C25">
        <v>218</v>
      </c>
      <c r="D25">
        <v>10</v>
      </c>
      <c r="E25">
        <v>8</v>
      </c>
      <c r="F25">
        <v>24</v>
      </c>
      <c r="G25">
        <v>143</v>
      </c>
      <c r="H25">
        <v>69</v>
      </c>
      <c r="I25">
        <v>83</v>
      </c>
      <c r="J25">
        <v>73</v>
      </c>
      <c r="K25">
        <v>39</v>
      </c>
      <c r="L25">
        <v>41</v>
      </c>
      <c r="M25">
        <v>45</v>
      </c>
      <c r="N25">
        <v>171</v>
      </c>
      <c r="O25">
        <v>11</v>
      </c>
      <c r="P25">
        <v>8</v>
      </c>
      <c r="Q25">
        <v>44</v>
      </c>
      <c r="R25">
        <v>192</v>
      </c>
      <c r="S25">
        <v>178</v>
      </c>
      <c r="T25">
        <v>29</v>
      </c>
      <c r="U25">
        <v>28</v>
      </c>
      <c r="V25">
        <v>197</v>
      </c>
      <c r="W25">
        <v>17</v>
      </c>
      <c r="X25">
        <v>20</v>
      </c>
      <c r="Y25">
        <v>0</v>
      </c>
      <c r="Z25">
        <v>236</v>
      </c>
      <c r="AA25">
        <v>236</v>
      </c>
      <c r="AB25">
        <v>236</v>
      </c>
      <c r="AC25">
        <v>27</v>
      </c>
      <c r="AD25">
        <v>198</v>
      </c>
      <c r="AE25">
        <v>12</v>
      </c>
      <c r="AF25">
        <v>182</v>
      </c>
      <c r="AG25">
        <v>50</v>
      </c>
      <c r="AH25">
        <v>0</v>
      </c>
      <c r="AI25">
        <v>191</v>
      </c>
      <c r="AJ25">
        <v>17</v>
      </c>
      <c r="AK25">
        <v>27</v>
      </c>
      <c r="AL25">
        <v>100</v>
      </c>
      <c r="AM25">
        <v>111</v>
      </c>
      <c r="AN25">
        <v>2</v>
      </c>
      <c r="AO25">
        <v>22</v>
      </c>
      <c r="AP25">
        <v>16</v>
      </c>
      <c r="AQ25">
        <v>31</v>
      </c>
      <c r="AR25">
        <v>9</v>
      </c>
      <c r="AS25">
        <v>12</v>
      </c>
      <c r="AT25">
        <v>26</v>
      </c>
      <c r="AU25">
        <v>17</v>
      </c>
      <c r="AV25">
        <v>14</v>
      </c>
      <c r="AW25">
        <v>3</v>
      </c>
      <c r="AX25">
        <v>7</v>
      </c>
      <c r="AY25">
        <v>39</v>
      </c>
      <c r="AZ25">
        <v>17</v>
      </c>
      <c r="BA25">
        <v>10</v>
      </c>
      <c r="BB25">
        <v>21</v>
      </c>
      <c r="BC25">
        <v>15</v>
      </c>
      <c r="BD25">
        <v>0</v>
      </c>
      <c r="BE25">
        <v>44</v>
      </c>
      <c r="BF25">
        <v>192</v>
      </c>
      <c r="BG25">
        <v>236</v>
      </c>
      <c r="BH25">
        <v>0</v>
      </c>
      <c r="BI25">
        <v>90</v>
      </c>
      <c r="BJ25">
        <v>75</v>
      </c>
      <c r="BK25">
        <v>52</v>
      </c>
      <c r="BL25">
        <v>9</v>
      </c>
      <c r="BM25">
        <v>57</v>
      </c>
      <c r="BN25">
        <v>89</v>
      </c>
      <c r="BO25">
        <v>76</v>
      </c>
      <c r="BP25">
        <v>14</v>
      </c>
      <c r="BQ25">
        <v>72</v>
      </c>
      <c r="BR25">
        <v>81</v>
      </c>
      <c r="BS25">
        <v>87</v>
      </c>
      <c r="BT25">
        <v>26</v>
      </c>
      <c r="BU25">
        <v>23</v>
      </c>
      <c r="BV25">
        <v>19</v>
      </c>
      <c r="BW25">
        <v>55</v>
      </c>
      <c r="BX25">
        <v>97</v>
      </c>
      <c r="BY25">
        <v>95</v>
      </c>
      <c r="BZ25">
        <v>74</v>
      </c>
    </row>
    <row r="26" spans="1:78" x14ac:dyDescent="0.25">
      <c r="B26" s="7">
        <v>0.11</v>
      </c>
      <c r="C26" s="7">
        <v>0.12</v>
      </c>
      <c r="D26" s="7">
        <v>7.0000000000000007E-2</v>
      </c>
      <c r="E26" s="7">
        <v>0.08</v>
      </c>
      <c r="F26" s="7">
        <v>0.08</v>
      </c>
      <c r="G26" s="7">
        <v>0.11</v>
      </c>
      <c r="H26" s="7">
        <v>0.12</v>
      </c>
      <c r="I26" s="7">
        <v>0.13</v>
      </c>
      <c r="J26" s="7">
        <v>0.1</v>
      </c>
      <c r="K26" s="7">
        <v>0.1</v>
      </c>
      <c r="L26" s="7">
        <v>0.1</v>
      </c>
      <c r="M26" s="7">
        <v>0.1</v>
      </c>
      <c r="N26" s="7">
        <v>0.12</v>
      </c>
      <c r="O26" s="7">
        <v>0.06</v>
      </c>
      <c r="P26" s="7">
        <v>0.15</v>
      </c>
      <c r="Q26" s="7">
        <v>0.14000000000000001</v>
      </c>
      <c r="R26" s="7">
        <v>0.1</v>
      </c>
      <c r="S26" s="7">
        <v>0.12</v>
      </c>
      <c r="T26" s="7">
        <v>0.09</v>
      </c>
      <c r="U26" s="7">
        <v>0.11</v>
      </c>
      <c r="V26" s="7">
        <v>0.11</v>
      </c>
      <c r="W26" s="7">
        <v>0.09</v>
      </c>
      <c r="X26" s="7">
        <v>0.11</v>
      </c>
      <c r="Y26" t="s">
        <v>108</v>
      </c>
      <c r="Z26" s="7">
        <v>0.11</v>
      </c>
      <c r="AA26" s="7">
        <v>0.11</v>
      </c>
      <c r="AB26" s="7">
        <v>0.11</v>
      </c>
      <c r="AC26" s="7">
        <v>0.12</v>
      </c>
      <c r="AD26" s="7">
        <v>0.11</v>
      </c>
      <c r="AE26" s="7">
        <v>0.1</v>
      </c>
      <c r="AF26" s="7">
        <v>0.12</v>
      </c>
      <c r="AG26" s="7">
        <v>0.08</v>
      </c>
      <c r="AH26" t="s">
        <v>108</v>
      </c>
      <c r="AI26" s="7">
        <v>0.11</v>
      </c>
      <c r="AJ26" s="7">
        <v>0.16</v>
      </c>
      <c r="AK26" s="7">
        <v>0.11</v>
      </c>
      <c r="AL26" s="7">
        <v>0.09</v>
      </c>
      <c r="AM26" s="7">
        <v>0.13</v>
      </c>
      <c r="AN26" s="7">
        <v>0.22</v>
      </c>
      <c r="AO26" s="7">
        <v>0.12</v>
      </c>
      <c r="AP26" s="7">
        <v>0.09</v>
      </c>
      <c r="AQ26" s="7">
        <v>0.12</v>
      </c>
      <c r="AR26" s="7">
        <v>0.08</v>
      </c>
      <c r="AS26" s="7">
        <v>0.1</v>
      </c>
      <c r="AT26" s="7">
        <v>0.11</v>
      </c>
      <c r="AU26" s="7">
        <v>0.11</v>
      </c>
      <c r="AV26" s="7">
        <v>0.08</v>
      </c>
      <c r="AW26" s="7">
        <v>0.09</v>
      </c>
      <c r="AX26" s="7">
        <v>0.06</v>
      </c>
      <c r="AY26" s="7">
        <v>0.16</v>
      </c>
      <c r="AZ26" s="7">
        <v>0.13</v>
      </c>
      <c r="BA26" s="7">
        <v>0.1</v>
      </c>
      <c r="BB26" s="7">
        <v>0.14000000000000001</v>
      </c>
      <c r="BC26" s="7">
        <v>0.11</v>
      </c>
      <c r="BD26" t="s">
        <v>108</v>
      </c>
      <c r="BE26" s="7">
        <v>7.0000000000000007E-2</v>
      </c>
      <c r="BF26" s="7">
        <v>0.13</v>
      </c>
      <c r="BG26" s="7">
        <v>0.11</v>
      </c>
      <c r="BH26" t="s">
        <v>108</v>
      </c>
      <c r="BI26" s="7">
        <v>0.1</v>
      </c>
      <c r="BJ26" s="7">
        <v>0.14000000000000001</v>
      </c>
      <c r="BK26" s="7">
        <v>0.11</v>
      </c>
      <c r="BL26" s="7">
        <v>0.08</v>
      </c>
      <c r="BM26" s="7">
        <v>0.1</v>
      </c>
      <c r="BN26" s="7">
        <v>0.11</v>
      </c>
      <c r="BO26" s="7">
        <v>0.12</v>
      </c>
      <c r="BP26" s="7">
        <v>0.11</v>
      </c>
      <c r="BQ26" s="7">
        <v>0.12</v>
      </c>
      <c r="BR26" s="7">
        <v>0.09</v>
      </c>
      <c r="BS26" s="7">
        <v>0.1</v>
      </c>
      <c r="BT26" s="7">
        <v>0.08</v>
      </c>
      <c r="BU26" s="7">
        <v>0.06</v>
      </c>
      <c r="BV26" s="7">
        <v>0.13</v>
      </c>
      <c r="BW26" s="7">
        <v>0.12</v>
      </c>
      <c r="BX26" s="7">
        <v>7.0000000000000007E-2</v>
      </c>
      <c r="BY26" s="7">
        <v>7.0000000000000007E-2</v>
      </c>
      <c r="BZ26" s="7">
        <v>0.06</v>
      </c>
    </row>
    <row r="27" spans="1:78" x14ac:dyDescent="0.25">
      <c r="A27" t="s">
        <v>40</v>
      </c>
      <c r="B27">
        <v>1</v>
      </c>
      <c r="C27">
        <v>1</v>
      </c>
      <c r="D27">
        <v>0</v>
      </c>
      <c r="E27">
        <v>0</v>
      </c>
      <c r="F27">
        <v>0</v>
      </c>
      <c r="G27">
        <v>1</v>
      </c>
      <c r="H27">
        <v>0</v>
      </c>
      <c r="I27">
        <v>0</v>
      </c>
      <c r="J27">
        <v>0</v>
      </c>
      <c r="K27">
        <v>0</v>
      </c>
      <c r="L27">
        <v>1</v>
      </c>
      <c r="M27">
        <v>1</v>
      </c>
      <c r="N27">
        <v>0</v>
      </c>
      <c r="O27">
        <v>0</v>
      </c>
      <c r="P27">
        <v>0</v>
      </c>
      <c r="Q27">
        <v>1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1</v>
      </c>
      <c r="AA27">
        <v>1</v>
      </c>
      <c r="AB27">
        <v>1</v>
      </c>
      <c r="AC27">
        <v>0</v>
      </c>
      <c r="AD27">
        <v>1</v>
      </c>
      <c r="AE27">
        <v>0</v>
      </c>
      <c r="AF27">
        <v>1</v>
      </c>
      <c r="AG27">
        <v>0</v>
      </c>
      <c r="AH27">
        <v>0</v>
      </c>
      <c r="AI27">
        <v>1</v>
      </c>
      <c r="AJ27">
        <v>0</v>
      </c>
      <c r="AK27">
        <v>0</v>
      </c>
      <c r="AL27">
        <v>1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1</v>
      </c>
      <c r="BG27">
        <v>1</v>
      </c>
      <c r="BH27">
        <v>0</v>
      </c>
      <c r="BI27">
        <v>0</v>
      </c>
      <c r="BJ27">
        <v>1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1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 t="s">
        <v>106</v>
      </c>
      <c r="G28">
        <v>0</v>
      </c>
      <c r="H28" t="s">
        <v>106</v>
      </c>
      <c r="I28" t="s">
        <v>106</v>
      </c>
      <c r="J28" t="s">
        <v>106</v>
      </c>
      <c r="K28" t="s">
        <v>106</v>
      </c>
      <c r="L28">
        <v>0</v>
      </c>
      <c r="M28">
        <v>0</v>
      </c>
      <c r="N28" t="s">
        <v>106</v>
      </c>
      <c r="O28" t="s">
        <v>106</v>
      </c>
      <c r="P28" t="s">
        <v>106</v>
      </c>
      <c r="Q28">
        <v>0</v>
      </c>
      <c r="R28" t="s">
        <v>106</v>
      </c>
      <c r="S28" t="s">
        <v>106</v>
      </c>
      <c r="T28" t="s">
        <v>106</v>
      </c>
      <c r="U28">
        <v>0</v>
      </c>
      <c r="V28" t="s">
        <v>106</v>
      </c>
      <c r="W28" s="7">
        <v>0.01</v>
      </c>
      <c r="X28" t="s">
        <v>106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>
        <v>0</v>
      </c>
      <c r="AG28" t="s">
        <v>106</v>
      </c>
      <c r="AH28" t="s">
        <v>106</v>
      </c>
      <c r="AI28">
        <v>0</v>
      </c>
      <c r="AJ28" t="s">
        <v>106</v>
      </c>
      <c r="AK28" t="s">
        <v>106</v>
      </c>
      <c r="AL28">
        <v>0</v>
      </c>
      <c r="AM28" t="s">
        <v>106</v>
      </c>
      <c r="AN28" t="s">
        <v>106</v>
      </c>
      <c r="AO28" t="s">
        <v>106</v>
      </c>
      <c r="AP28" t="s">
        <v>106</v>
      </c>
      <c r="AQ28" t="s">
        <v>106</v>
      </c>
      <c r="AR28" t="s">
        <v>106</v>
      </c>
      <c r="AS28" t="s">
        <v>106</v>
      </c>
      <c r="AT28" t="s">
        <v>106</v>
      </c>
      <c r="AU28" t="s">
        <v>106</v>
      </c>
      <c r="AV28" t="s">
        <v>106</v>
      </c>
      <c r="AW28" t="s">
        <v>106</v>
      </c>
      <c r="AX28" t="s">
        <v>106</v>
      </c>
      <c r="AY28">
        <v>0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>
        <v>0</v>
      </c>
      <c r="BH28" t="s">
        <v>106</v>
      </c>
      <c r="BI28" t="s">
        <v>106</v>
      </c>
      <c r="BJ28">
        <v>0</v>
      </c>
      <c r="BK28" t="s">
        <v>106</v>
      </c>
      <c r="BL28" t="s">
        <v>106</v>
      </c>
      <c r="BM28" t="s">
        <v>106</v>
      </c>
      <c r="BN28" t="s">
        <v>106</v>
      </c>
      <c r="BO28" t="s">
        <v>106</v>
      </c>
      <c r="BP28" s="7">
        <v>0.01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46</v>
      </c>
      <c r="C29">
        <v>38</v>
      </c>
      <c r="D29">
        <v>4</v>
      </c>
      <c r="E29">
        <v>4</v>
      </c>
      <c r="F29">
        <v>4</v>
      </c>
      <c r="G29">
        <v>20</v>
      </c>
      <c r="H29">
        <v>22</v>
      </c>
      <c r="I29">
        <v>12</v>
      </c>
      <c r="J29">
        <v>15</v>
      </c>
      <c r="K29">
        <v>11</v>
      </c>
      <c r="L29">
        <v>8</v>
      </c>
      <c r="M29">
        <v>10</v>
      </c>
      <c r="N29">
        <v>27</v>
      </c>
      <c r="O29">
        <v>7</v>
      </c>
      <c r="P29">
        <v>3</v>
      </c>
      <c r="Q29">
        <v>5</v>
      </c>
      <c r="R29">
        <v>42</v>
      </c>
      <c r="S29">
        <v>34</v>
      </c>
      <c r="T29">
        <v>8</v>
      </c>
      <c r="U29">
        <v>3</v>
      </c>
      <c r="V29">
        <v>23</v>
      </c>
      <c r="W29">
        <v>10</v>
      </c>
      <c r="X29">
        <v>11</v>
      </c>
      <c r="Y29">
        <v>0</v>
      </c>
      <c r="Z29">
        <v>46</v>
      </c>
      <c r="AA29">
        <v>46</v>
      </c>
      <c r="AB29">
        <v>46</v>
      </c>
      <c r="AC29">
        <v>3</v>
      </c>
      <c r="AD29">
        <v>39</v>
      </c>
      <c r="AE29">
        <v>5</v>
      </c>
      <c r="AF29">
        <v>38</v>
      </c>
      <c r="AG29">
        <v>3</v>
      </c>
      <c r="AH29">
        <v>0</v>
      </c>
      <c r="AI29">
        <v>33</v>
      </c>
      <c r="AJ29">
        <v>5</v>
      </c>
      <c r="AK29">
        <v>6</v>
      </c>
      <c r="AL29">
        <v>14</v>
      </c>
      <c r="AM29">
        <v>17</v>
      </c>
      <c r="AN29">
        <v>0</v>
      </c>
      <c r="AO29">
        <v>15</v>
      </c>
      <c r="AP29">
        <v>6</v>
      </c>
      <c r="AQ29">
        <v>6</v>
      </c>
      <c r="AR29">
        <v>3</v>
      </c>
      <c r="AS29">
        <v>2</v>
      </c>
      <c r="AT29">
        <v>2</v>
      </c>
      <c r="AU29">
        <v>6</v>
      </c>
      <c r="AV29">
        <v>4</v>
      </c>
      <c r="AW29">
        <v>0</v>
      </c>
      <c r="AX29">
        <v>4</v>
      </c>
      <c r="AY29">
        <v>5</v>
      </c>
      <c r="AZ29">
        <v>2</v>
      </c>
      <c r="BA29">
        <v>4</v>
      </c>
      <c r="BB29">
        <v>1</v>
      </c>
      <c r="BC29">
        <v>1</v>
      </c>
      <c r="BD29">
        <v>0</v>
      </c>
      <c r="BE29">
        <v>9</v>
      </c>
      <c r="BF29">
        <v>37</v>
      </c>
      <c r="BG29">
        <v>46</v>
      </c>
      <c r="BH29">
        <v>0</v>
      </c>
      <c r="BI29">
        <v>9</v>
      </c>
      <c r="BJ29">
        <v>7</v>
      </c>
      <c r="BK29">
        <v>7</v>
      </c>
      <c r="BL29">
        <v>4</v>
      </c>
      <c r="BM29">
        <v>3</v>
      </c>
      <c r="BN29">
        <v>7</v>
      </c>
      <c r="BO29">
        <v>24</v>
      </c>
      <c r="BP29">
        <v>12</v>
      </c>
      <c r="BQ29">
        <v>7</v>
      </c>
      <c r="BR29">
        <v>9</v>
      </c>
      <c r="BS29">
        <v>7</v>
      </c>
      <c r="BT29">
        <v>6</v>
      </c>
      <c r="BU29">
        <v>4</v>
      </c>
      <c r="BV29">
        <v>2</v>
      </c>
      <c r="BW29">
        <v>5</v>
      </c>
      <c r="BX29">
        <v>26</v>
      </c>
      <c r="BY29">
        <v>27</v>
      </c>
      <c r="BZ29">
        <v>25</v>
      </c>
    </row>
    <row r="30" spans="1:78" x14ac:dyDescent="0.25">
      <c r="B30" s="7">
        <v>0.02</v>
      </c>
      <c r="C30" s="7">
        <v>0.02</v>
      </c>
      <c r="D30" s="7">
        <v>0.02</v>
      </c>
      <c r="E30" s="7">
        <v>0.04</v>
      </c>
      <c r="F30" s="7">
        <v>0.01</v>
      </c>
      <c r="G30" s="7">
        <v>0.02</v>
      </c>
      <c r="H30" s="7">
        <v>0.04</v>
      </c>
      <c r="I30" s="7">
        <v>0.02</v>
      </c>
      <c r="J30" s="7">
        <v>0.02</v>
      </c>
      <c r="K30" s="7">
        <v>0.03</v>
      </c>
      <c r="L30" s="7">
        <v>0.02</v>
      </c>
      <c r="M30" s="7">
        <v>0.02</v>
      </c>
      <c r="N30" s="7">
        <v>0.02</v>
      </c>
      <c r="O30" s="7">
        <v>0.04</v>
      </c>
      <c r="P30" s="7">
        <v>0.05</v>
      </c>
      <c r="Q30" s="7">
        <v>0.01</v>
      </c>
      <c r="R30" s="7">
        <v>0.02</v>
      </c>
      <c r="S30" s="7">
        <v>0.02</v>
      </c>
      <c r="T30" s="7">
        <v>0.02</v>
      </c>
      <c r="U30" s="7">
        <v>0.01</v>
      </c>
      <c r="V30" s="7">
        <v>0.01</v>
      </c>
      <c r="W30" s="7">
        <v>0.05</v>
      </c>
      <c r="X30" s="7">
        <v>0.06</v>
      </c>
      <c r="Y30" t="s">
        <v>108</v>
      </c>
      <c r="Z30" s="7">
        <v>0.02</v>
      </c>
      <c r="AA30" s="7">
        <v>0.02</v>
      </c>
      <c r="AB30" s="7">
        <v>0.02</v>
      </c>
      <c r="AC30" s="7">
        <v>0.01</v>
      </c>
      <c r="AD30" s="7">
        <v>0.02</v>
      </c>
      <c r="AE30" s="7">
        <v>0.04</v>
      </c>
      <c r="AF30" s="7">
        <v>0.03</v>
      </c>
      <c r="AG30">
        <v>0</v>
      </c>
      <c r="AH30" t="s">
        <v>108</v>
      </c>
      <c r="AI30" s="7">
        <v>0.02</v>
      </c>
      <c r="AJ30" s="7">
        <v>0.05</v>
      </c>
      <c r="AK30" s="7">
        <v>0.03</v>
      </c>
      <c r="AL30" s="7">
        <v>0.01</v>
      </c>
      <c r="AM30" s="7">
        <v>0.02</v>
      </c>
      <c r="AN30" t="s">
        <v>108</v>
      </c>
      <c r="AO30" s="7">
        <v>0.08</v>
      </c>
      <c r="AP30" s="7">
        <v>0.03</v>
      </c>
      <c r="AQ30" s="7">
        <v>0.02</v>
      </c>
      <c r="AR30" s="7">
        <v>0.03</v>
      </c>
      <c r="AS30" s="7">
        <v>0.02</v>
      </c>
      <c r="AT30" s="7">
        <v>0.01</v>
      </c>
      <c r="AU30" s="7">
        <v>0.04</v>
      </c>
      <c r="AV30" s="7">
        <v>0.02</v>
      </c>
      <c r="AW30" t="s">
        <v>108</v>
      </c>
      <c r="AX30" s="7">
        <v>0.03</v>
      </c>
      <c r="AY30" s="7">
        <v>0.02</v>
      </c>
      <c r="AZ30" s="7">
        <v>0.02</v>
      </c>
      <c r="BA30" s="7">
        <v>0.04</v>
      </c>
      <c r="BB30" s="7">
        <v>0.01</v>
      </c>
      <c r="BC30">
        <v>0</v>
      </c>
      <c r="BD30" t="s">
        <v>108</v>
      </c>
      <c r="BE30" s="7">
        <v>0.01</v>
      </c>
      <c r="BF30" s="7">
        <v>0.02</v>
      </c>
      <c r="BG30" s="7">
        <v>0.02</v>
      </c>
      <c r="BH30" t="s">
        <v>108</v>
      </c>
      <c r="BI30" s="7">
        <v>0.01</v>
      </c>
      <c r="BJ30" s="7">
        <v>0.01</v>
      </c>
      <c r="BK30" s="7">
        <v>0.01</v>
      </c>
      <c r="BL30" s="7">
        <v>0.03</v>
      </c>
      <c r="BM30" s="7">
        <v>0.01</v>
      </c>
      <c r="BN30" s="7">
        <v>0.01</v>
      </c>
      <c r="BO30" s="7">
        <v>0.04</v>
      </c>
      <c r="BP30" s="7">
        <v>0.09</v>
      </c>
      <c r="BQ30" s="7">
        <v>0.01</v>
      </c>
      <c r="BR30" s="7">
        <v>0.01</v>
      </c>
      <c r="BS30" s="7">
        <v>0.01</v>
      </c>
      <c r="BT30" s="7">
        <v>0.02</v>
      </c>
      <c r="BU30" s="7">
        <v>0.01</v>
      </c>
      <c r="BV30" s="7">
        <v>0.02</v>
      </c>
      <c r="BW30" s="7">
        <v>0.01</v>
      </c>
      <c r="BX30" s="7">
        <v>0.02</v>
      </c>
      <c r="BY30" s="7">
        <v>0.02</v>
      </c>
      <c r="BZ30" s="7">
        <v>0.02</v>
      </c>
    </row>
    <row r="31" spans="1:78" x14ac:dyDescent="0.25">
      <c r="A31" t="s">
        <v>193</v>
      </c>
      <c r="B31">
        <v>0.97299999999999998</v>
      </c>
      <c r="C31">
        <v>0.95599999999999996</v>
      </c>
      <c r="D31">
        <v>1.1220000000000001</v>
      </c>
      <c r="E31">
        <v>1.0649999999999999</v>
      </c>
      <c r="F31">
        <v>1.089</v>
      </c>
      <c r="G31">
        <v>0.96899999999999997</v>
      </c>
      <c r="H31">
        <v>0.91900000000000004</v>
      </c>
      <c r="I31">
        <v>0.998</v>
      </c>
      <c r="J31">
        <v>0.99199999999999999</v>
      </c>
      <c r="K31">
        <v>0.96399999999999997</v>
      </c>
      <c r="L31">
        <v>0.90900000000000003</v>
      </c>
      <c r="M31">
        <v>0.91800000000000004</v>
      </c>
      <c r="N31">
        <v>0.97399999999999998</v>
      </c>
      <c r="O31">
        <v>1.1220000000000001</v>
      </c>
      <c r="P31">
        <v>0.91100000000000003</v>
      </c>
      <c r="Q31">
        <v>0.84899999999999998</v>
      </c>
      <c r="R31">
        <v>0.995</v>
      </c>
      <c r="S31">
        <v>0.95599999999999996</v>
      </c>
      <c r="T31">
        <v>1.0680000000000001</v>
      </c>
      <c r="U31">
        <v>0.92600000000000005</v>
      </c>
      <c r="V31">
        <v>0.99399999999999999</v>
      </c>
      <c r="W31">
        <v>0.88200000000000001</v>
      </c>
      <c r="X31">
        <v>0.88800000000000001</v>
      </c>
      <c r="Y31">
        <v>0</v>
      </c>
      <c r="Z31">
        <v>0.97299999999999998</v>
      </c>
      <c r="AA31">
        <v>0.97299999999999998</v>
      </c>
      <c r="AB31">
        <v>0.97299999999999998</v>
      </c>
      <c r="AC31">
        <v>0.876</v>
      </c>
      <c r="AD31">
        <v>0.97699999999999998</v>
      </c>
      <c r="AE31">
        <v>1.075</v>
      </c>
      <c r="AF31">
        <v>0.90800000000000003</v>
      </c>
      <c r="AG31">
        <v>1.1479999999999999</v>
      </c>
      <c r="AH31">
        <v>0</v>
      </c>
      <c r="AI31">
        <v>0.99099999999999999</v>
      </c>
      <c r="AJ31">
        <v>0.8</v>
      </c>
      <c r="AK31">
        <v>0.84899999999999998</v>
      </c>
      <c r="AL31">
        <v>1.089</v>
      </c>
      <c r="AM31">
        <v>0.85599999999999998</v>
      </c>
      <c r="AN31">
        <v>0.58199999999999996</v>
      </c>
      <c r="AO31">
        <v>0.84799999999999998</v>
      </c>
      <c r="AP31">
        <v>0.97399999999999998</v>
      </c>
      <c r="AQ31">
        <v>0.85699999999999998</v>
      </c>
      <c r="AR31">
        <v>1.1000000000000001</v>
      </c>
      <c r="AS31">
        <v>1.073</v>
      </c>
      <c r="AT31">
        <v>1.0009999999999999</v>
      </c>
      <c r="AU31">
        <v>1.091</v>
      </c>
      <c r="AV31">
        <v>0.94699999999999995</v>
      </c>
      <c r="AW31">
        <v>0.95</v>
      </c>
      <c r="AX31">
        <v>1.1639999999999999</v>
      </c>
      <c r="AY31">
        <v>0.86199999999999999</v>
      </c>
      <c r="AZ31">
        <v>0.95599999999999996</v>
      </c>
      <c r="BA31">
        <v>0.97499999999999998</v>
      </c>
      <c r="BB31">
        <v>0.81100000000000005</v>
      </c>
      <c r="BC31">
        <v>1.0589999999999999</v>
      </c>
      <c r="BD31">
        <v>1.3460000000000001</v>
      </c>
      <c r="BE31">
        <v>1.1890000000000001</v>
      </c>
      <c r="BF31">
        <v>0.88300000000000001</v>
      </c>
      <c r="BG31">
        <v>0.97299999999999998</v>
      </c>
      <c r="BH31">
        <v>0</v>
      </c>
      <c r="BI31">
        <v>1.0820000000000001</v>
      </c>
      <c r="BJ31">
        <v>0.89500000000000002</v>
      </c>
      <c r="BK31">
        <v>0.877</v>
      </c>
      <c r="BL31">
        <v>1.0580000000000001</v>
      </c>
      <c r="BM31">
        <v>1.08</v>
      </c>
      <c r="BN31">
        <v>1</v>
      </c>
      <c r="BO31">
        <v>0.85899999999999999</v>
      </c>
      <c r="BP31">
        <v>0.86899999999999999</v>
      </c>
      <c r="BQ31">
        <v>0.98499999999999999</v>
      </c>
      <c r="BR31">
        <v>1.0780000000000001</v>
      </c>
      <c r="BS31">
        <v>1.038</v>
      </c>
      <c r="BT31">
        <v>1.1200000000000001</v>
      </c>
      <c r="BU31">
        <v>1.23</v>
      </c>
      <c r="BV31">
        <v>0.86299999999999999</v>
      </c>
      <c r="BW31">
        <v>1.02</v>
      </c>
      <c r="BX31">
        <v>1.135</v>
      </c>
      <c r="BY31">
        <v>1.1479999999999999</v>
      </c>
      <c r="BZ31">
        <v>1.1679999999999999</v>
      </c>
    </row>
    <row r="32" spans="1:78" x14ac:dyDescent="0.25">
      <c r="A32" t="s">
        <v>194</v>
      </c>
      <c r="B32">
        <v>1.0149999999999999</v>
      </c>
      <c r="C32">
        <v>1.02</v>
      </c>
      <c r="D32">
        <v>1.0209999999999999</v>
      </c>
      <c r="E32">
        <v>0.88800000000000001</v>
      </c>
      <c r="F32">
        <v>0.89100000000000001</v>
      </c>
      <c r="G32">
        <v>1.04</v>
      </c>
      <c r="H32">
        <v>1.018</v>
      </c>
      <c r="I32">
        <v>1.07</v>
      </c>
      <c r="J32">
        <v>1.0029999999999999</v>
      </c>
      <c r="K32">
        <v>0.96799999999999997</v>
      </c>
      <c r="L32">
        <v>0.98799999999999999</v>
      </c>
      <c r="M32">
        <v>0.96499999999999997</v>
      </c>
      <c r="N32">
        <v>1.0309999999999999</v>
      </c>
      <c r="O32">
        <v>0.96799999999999997</v>
      </c>
      <c r="P32">
        <v>1.101</v>
      </c>
      <c r="Q32">
        <v>1.099</v>
      </c>
      <c r="R32">
        <v>0.998</v>
      </c>
      <c r="S32">
        <v>1.0229999999999999</v>
      </c>
      <c r="T32">
        <v>0.97</v>
      </c>
      <c r="U32">
        <v>1.0269999999999999</v>
      </c>
      <c r="V32">
        <v>1.022</v>
      </c>
      <c r="W32">
        <v>0.92</v>
      </c>
      <c r="X32">
        <v>1.024</v>
      </c>
      <c r="Y32">
        <v>0</v>
      </c>
      <c r="Z32">
        <v>1.0149999999999999</v>
      </c>
      <c r="AA32">
        <v>1.0149999999999999</v>
      </c>
      <c r="AB32">
        <v>1.0149999999999999</v>
      </c>
      <c r="AC32">
        <v>1.02</v>
      </c>
      <c r="AD32">
        <v>1.0169999999999999</v>
      </c>
      <c r="AE32">
        <v>0.97</v>
      </c>
      <c r="AF32">
        <v>1.044</v>
      </c>
      <c r="AG32">
        <v>0.93</v>
      </c>
      <c r="AH32">
        <v>0</v>
      </c>
      <c r="AI32">
        <v>1.0149999999999999</v>
      </c>
      <c r="AJ32">
        <v>1.083</v>
      </c>
      <c r="AK32">
        <v>1.014</v>
      </c>
      <c r="AL32">
        <v>0.96699999999999997</v>
      </c>
      <c r="AM32">
        <v>1.048</v>
      </c>
      <c r="AN32">
        <v>1.3009999999999999</v>
      </c>
      <c r="AO32">
        <v>1.0449999999999999</v>
      </c>
      <c r="AP32">
        <v>1.016</v>
      </c>
      <c r="AQ32">
        <v>0.93100000000000005</v>
      </c>
      <c r="AR32">
        <v>0.90700000000000003</v>
      </c>
      <c r="AS32">
        <v>0.96499999999999997</v>
      </c>
      <c r="AT32">
        <v>1.0209999999999999</v>
      </c>
      <c r="AU32">
        <v>1.038</v>
      </c>
      <c r="AV32">
        <v>0.88600000000000001</v>
      </c>
      <c r="AW32">
        <v>1.163</v>
      </c>
      <c r="AX32">
        <v>0.98399999999999999</v>
      </c>
      <c r="AY32">
        <v>1.0840000000000001</v>
      </c>
      <c r="AZ32">
        <v>1.123</v>
      </c>
      <c r="BA32">
        <v>1.0289999999999999</v>
      </c>
      <c r="BB32">
        <v>1.077</v>
      </c>
      <c r="BC32">
        <v>1.0580000000000001</v>
      </c>
      <c r="BD32">
        <v>0.51300000000000001</v>
      </c>
      <c r="BE32">
        <v>0.90100000000000002</v>
      </c>
      <c r="BF32">
        <v>1.046</v>
      </c>
      <c r="BG32">
        <v>1.0149999999999999</v>
      </c>
      <c r="BH32">
        <v>0</v>
      </c>
      <c r="BI32">
        <v>0.97699999999999998</v>
      </c>
      <c r="BJ32">
        <v>1.091</v>
      </c>
      <c r="BK32">
        <v>0.99099999999999999</v>
      </c>
      <c r="BL32">
        <v>0.97199999999999998</v>
      </c>
      <c r="BM32">
        <v>1.008</v>
      </c>
      <c r="BN32">
        <v>0.996</v>
      </c>
      <c r="BO32">
        <v>1.048</v>
      </c>
      <c r="BP32">
        <v>0.94799999999999995</v>
      </c>
      <c r="BQ32">
        <v>1.0680000000000001</v>
      </c>
      <c r="BR32">
        <v>0.96599999999999997</v>
      </c>
      <c r="BS32">
        <v>1</v>
      </c>
      <c r="BT32">
        <v>0.96</v>
      </c>
      <c r="BU32">
        <v>0.84799999999999998</v>
      </c>
      <c r="BV32">
        <v>1.0940000000000001</v>
      </c>
      <c r="BW32">
        <v>1.0469999999999999</v>
      </c>
      <c r="BX32">
        <v>0.89200000000000002</v>
      </c>
      <c r="BY32">
        <v>0.88200000000000001</v>
      </c>
      <c r="BZ32">
        <v>0.86899999999999999</v>
      </c>
    </row>
    <row r="33" spans="1:78" x14ac:dyDescent="0.25">
      <c r="A33" t="s">
        <v>195</v>
      </c>
      <c r="B33">
        <v>1E-3</v>
      </c>
      <c r="C33">
        <v>1E-3</v>
      </c>
      <c r="D33">
        <v>8.0000000000000002E-3</v>
      </c>
      <c r="E33">
        <v>8.0000000000000002E-3</v>
      </c>
      <c r="F33">
        <v>3.0000000000000001E-3</v>
      </c>
      <c r="G33">
        <v>1E-3</v>
      </c>
      <c r="H33">
        <v>2E-3</v>
      </c>
      <c r="I33">
        <v>2E-3</v>
      </c>
      <c r="J33">
        <v>2E-3</v>
      </c>
      <c r="K33">
        <v>3.0000000000000001E-3</v>
      </c>
      <c r="L33">
        <v>2E-3</v>
      </c>
      <c r="M33">
        <v>2E-3</v>
      </c>
      <c r="N33">
        <v>1E-3</v>
      </c>
      <c r="O33">
        <v>5.0000000000000001E-3</v>
      </c>
      <c r="P33">
        <v>2.1999999999999999E-2</v>
      </c>
      <c r="Q33">
        <v>3.0000000000000001E-3</v>
      </c>
      <c r="R33">
        <v>1E-3</v>
      </c>
      <c r="S33">
        <v>1E-3</v>
      </c>
      <c r="T33">
        <v>3.0000000000000001E-3</v>
      </c>
      <c r="U33">
        <v>4.0000000000000001E-3</v>
      </c>
      <c r="V33">
        <v>1E-3</v>
      </c>
      <c r="W33">
        <v>4.0000000000000001E-3</v>
      </c>
      <c r="X33">
        <v>4.0000000000000001E-3</v>
      </c>
      <c r="Y33">
        <v>0</v>
      </c>
      <c r="Z33">
        <v>1E-3</v>
      </c>
      <c r="AA33">
        <v>1E-3</v>
      </c>
      <c r="AB33">
        <v>1E-3</v>
      </c>
      <c r="AC33">
        <v>5.0000000000000001E-3</v>
      </c>
      <c r="AD33">
        <v>1E-3</v>
      </c>
      <c r="AE33">
        <v>8.9999999999999993E-3</v>
      </c>
      <c r="AF33">
        <v>1E-3</v>
      </c>
      <c r="AG33">
        <v>2E-3</v>
      </c>
      <c r="AH33">
        <v>0</v>
      </c>
      <c r="AI33">
        <v>1E-3</v>
      </c>
      <c r="AJ33">
        <v>1.2E-2</v>
      </c>
      <c r="AK33">
        <v>4.0000000000000001E-3</v>
      </c>
      <c r="AL33">
        <v>1E-3</v>
      </c>
      <c r="AM33">
        <v>1E-3</v>
      </c>
      <c r="AN33">
        <v>0.28199999999999997</v>
      </c>
      <c r="AO33">
        <v>6.0000000000000001E-3</v>
      </c>
      <c r="AP33">
        <v>7.0000000000000001E-3</v>
      </c>
      <c r="AQ33">
        <v>4.0000000000000001E-3</v>
      </c>
      <c r="AR33">
        <v>8.9999999999999993E-3</v>
      </c>
      <c r="AS33">
        <v>8.0000000000000002E-3</v>
      </c>
      <c r="AT33">
        <v>5.0000000000000001E-3</v>
      </c>
      <c r="AU33">
        <v>7.0000000000000001E-3</v>
      </c>
      <c r="AV33">
        <v>5.0000000000000001E-3</v>
      </c>
      <c r="AW33">
        <v>6.0999999999999999E-2</v>
      </c>
      <c r="AX33">
        <v>8.9999999999999993E-3</v>
      </c>
      <c r="AY33">
        <v>5.0000000000000001E-3</v>
      </c>
      <c r="AZ33">
        <v>0.01</v>
      </c>
      <c r="BA33">
        <v>1.2E-2</v>
      </c>
      <c r="BB33">
        <v>8.0000000000000002E-3</v>
      </c>
      <c r="BC33">
        <v>8.0000000000000002E-3</v>
      </c>
      <c r="BD33">
        <v>5.2999999999999999E-2</v>
      </c>
      <c r="BE33">
        <v>1E-3</v>
      </c>
      <c r="BF33">
        <v>1E-3</v>
      </c>
      <c r="BG33">
        <v>1E-3</v>
      </c>
      <c r="BH33">
        <v>0</v>
      </c>
      <c r="BI33">
        <v>1E-3</v>
      </c>
      <c r="BJ33">
        <v>2E-3</v>
      </c>
      <c r="BK33">
        <v>2E-3</v>
      </c>
      <c r="BL33">
        <v>8.9999999999999993E-3</v>
      </c>
      <c r="BM33">
        <v>2E-3</v>
      </c>
      <c r="BN33">
        <v>1E-3</v>
      </c>
      <c r="BO33">
        <v>2E-3</v>
      </c>
      <c r="BP33">
        <v>7.0000000000000001E-3</v>
      </c>
      <c r="BQ33">
        <v>2E-3</v>
      </c>
      <c r="BR33">
        <v>1E-3</v>
      </c>
      <c r="BS33">
        <v>1E-3</v>
      </c>
      <c r="BT33">
        <v>3.0000000000000001E-3</v>
      </c>
      <c r="BU33">
        <v>2E-3</v>
      </c>
      <c r="BV33">
        <v>8.0000000000000002E-3</v>
      </c>
      <c r="BW33">
        <v>3.0000000000000001E-3</v>
      </c>
      <c r="BX33">
        <v>1E-3</v>
      </c>
      <c r="BY33">
        <v>1E-3</v>
      </c>
      <c r="BZ33">
        <v>1E-3</v>
      </c>
    </row>
  </sheetData>
  <pageMargins left="0.7" right="0.7" top="0.75" bottom="0.75" header="0.3" footer="0.3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defaultRowHeight="15" x14ac:dyDescent="0.25"/>
  <sheetData>
    <row r="1" spans="1:78" x14ac:dyDescent="0.25">
      <c r="A1" t="s">
        <v>1147</v>
      </c>
    </row>
    <row r="2" spans="1:78" x14ac:dyDescent="0.25">
      <c r="A2" t="s">
        <v>304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696</v>
      </c>
      <c r="C8">
        <v>589</v>
      </c>
      <c r="D8">
        <v>53</v>
      </c>
      <c r="E8">
        <v>54</v>
      </c>
      <c r="F8">
        <v>111</v>
      </c>
      <c r="G8">
        <v>339</v>
      </c>
      <c r="H8">
        <v>246</v>
      </c>
      <c r="I8">
        <v>130</v>
      </c>
      <c r="J8">
        <v>199</v>
      </c>
      <c r="K8">
        <v>147</v>
      </c>
      <c r="L8">
        <v>220</v>
      </c>
      <c r="M8">
        <v>233</v>
      </c>
      <c r="N8">
        <v>373</v>
      </c>
      <c r="O8">
        <v>71</v>
      </c>
      <c r="P8">
        <v>19</v>
      </c>
      <c r="Q8">
        <v>145</v>
      </c>
      <c r="R8">
        <v>551</v>
      </c>
      <c r="S8">
        <v>439</v>
      </c>
      <c r="T8">
        <v>97</v>
      </c>
      <c r="U8">
        <v>150</v>
      </c>
      <c r="V8">
        <v>499</v>
      </c>
      <c r="W8">
        <v>75</v>
      </c>
      <c r="X8">
        <v>112</v>
      </c>
      <c r="Y8">
        <v>26</v>
      </c>
      <c r="Z8">
        <v>670</v>
      </c>
      <c r="AA8">
        <v>693</v>
      </c>
      <c r="AB8">
        <v>667</v>
      </c>
      <c r="AC8">
        <v>58</v>
      </c>
      <c r="AD8">
        <v>561</v>
      </c>
      <c r="AE8">
        <v>67</v>
      </c>
      <c r="AF8">
        <v>542</v>
      </c>
      <c r="AG8">
        <v>95</v>
      </c>
      <c r="AH8">
        <v>18</v>
      </c>
      <c r="AI8">
        <v>517</v>
      </c>
      <c r="AJ8">
        <v>54</v>
      </c>
      <c r="AK8">
        <v>137</v>
      </c>
      <c r="AL8">
        <v>254</v>
      </c>
      <c r="AM8">
        <v>338</v>
      </c>
      <c r="AN8">
        <v>17</v>
      </c>
      <c r="AO8">
        <v>83</v>
      </c>
      <c r="AP8">
        <v>87</v>
      </c>
      <c r="AQ8">
        <v>60</v>
      </c>
      <c r="AR8">
        <v>38</v>
      </c>
      <c r="AS8">
        <v>36</v>
      </c>
      <c r="AT8">
        <v>70</v>
      </c>
      <c r="AU8">
        <v>48</v>
      </c>
      <c r="AV8">
        <v>49</v>
      </c>
      <c r="AW8">
        <v>12</v>
      </c>
      <c r="AX8">
        <v>40</v>
      </c>
      <c r="AY8">
        <v>71</v>
      </c>
      <c r="AZ8">
        <v>60</v>
      </c>
      <c r="BA8">
        <v>50</v>
      </c>
      <c r="BB8">
        <v>40</v>
      </c>
      <c r="BC8">
        <v>33</v>
      </c>
      <c r="BD8">
        <v>2</v>
      </c>
      <c r="BE8">
        <v>146</v>
      </c>
      <c r="BF8">
        <v>550</v>
      </c>
      <c r="BG8">
        <v>696</v>
      </c>
      <c r="BH8">
        <v>0</v>
      </c>
      <c r="BI8">
        <v>207</v>
      </c>
      <c r="BJ8">
        <v>202</v>
      </c>
      <c r="BK8">
        <v>185</v>
      </c>
      <c r="BL8">
        <v>56</v>
      </c>
      <c r="BM8">
        <v>108</v>
      </c>
      <c r="BN8">
        <v>262</v>
      </c>
      <c r="BO8">
        <v>234</v>
      </c>
      <c r="BP8">
        <v>92</v>
      </c>
      <c r="BQ8">
        <v>129</v>
      </c>
      <c r="BR8">
        <v>217</v>
      </c>
      <c r="BS8">
        <v>195</v>
      </c>
      <c r="BT8">
        <v>79</v>
      </c>
      <c r="BU8">
        <v>82</v>
      </c>
      <c r="BV8">
        <v>40</v>
      </c>
      <c r="BW8">
        <v>94</v>
      </c>
      <c r="BX8">
        <v>461</v>
      </c>
      <c r="BY8">
        <v>473</v>
      </c>
      <c r="BZ8">
        <v>406</v>
      </c>
    </row>
    <row r="9" spans="1:78" x14ac:dyDescent="0.25">
      <c r="A9" t="s">
        <v>103</v>
      </c>
      <c r="B9">
        <v>710</v>
      </c>
      <c r="C9">
        <v>603</v>
      </c>
      <c r="D9">
        <v>57</v>
      </c>
      <c r="E9">
        <v>50</v>
      </c>
      <c r="F9">
        <v>110</v>
      </c>
      <c r="G9">
        <v>394</v>
      </c>
      <c r="H9">
        <v>206</v>
      </c>
      <c r="I9">
        <v>160</v>
      </c>
      <c r="J9">
        <v>243</v>
      </c>
      <c r="K9">
        <v>156</v>
      </c>
      <c r="L9">
        <v>151</v>
      </c>
      <c r="M9">
        <v>187</v>
      </c>
      <c r="N9">
        <v>439</v>
      </c>
      <c r="O9">
        <v>66</v>
      </c>
      <c r="P9">
        <v>17</v>
      </c>
      <c r="Q9">
        <v>119</v>
      </c>
      <c r="R9">
        <v>591</v>
      </c>
      <c r="S9">
        <v>476</v>
      </c>
      <c r="T9">
        <v>101</v>
      </c>
      <c r="U9">
        <v>125</v>
      </c>
      <c r="V9">
        <v>550</v>
      </c>
      <c r="W9">
        <v>64</v>
      </c>
      <c r="X9">
        <v>87</v>
      </c>
      <c r="Y9">
        <v>28</v>
      </c>
      <c r="Z9">
        <v>682</v>
      </c>
      <c r="AA9">
        <v>707</v>
      </c>
      <c r="AB9">
        <v>679</v>
      </c>
      <c r="AC9">
        <v>64</v>
      </c>
      <c r="AD9">
        <v>569</v>
      </c>
      <c r="AE9">
        <v>66</v>
      </c>
      <c r="AF9">
        <v>547</v>
      </c>
      <c r="AG9">
        <v>101</v>
      </c>
      <c r="AH9">
        <v>17</v>
      </c>
      <c r="AI9">
        <v>549</v>
      </c>
      <c r="AJ9">
        <v>47</v>
      </c>
      <c r="AK9">
        <v>126</v>
      </c>
      <c r="AL9">
        <v>267</v>
      </c>
      <c r="AM9">
        <v>342</v>
      </c>
      <c r="AN9">
        <v>15</v>
      </c>
      <c r="AO9">
        <v>83</v>
      </c>
      <c r="AP9">
        <v>95</v>
      </c>
      <c r="AQ9">
        <v>65</v>
      </c>
      <c r="AR9">
        <v>43</v>
      </c>
      <c r="AS9">
        <v>34</v>
      </c>
      <c r="AT9">
        <v>69</v>
      </c>
      <c r="AU9">
        <v>47</v>
      </c>
      <c r="AV9">
        <v>46</v>
      </c>
      <c r="AW9">
        <v>12</v>
      </c>
      <c r="AX9">
        <v>44</v>
      </c>
      <c r="AY9">
        <v>70</v>
      </c>
      <c r="AZ9">
        <v>60</v>
      </c>
      <c r="BA9">
        <v>48</v>
      </c>
      <c r="BB9">
        <v>42</v>
      </c>
      <c r="BC9">
        <v>33</v>
      </c>
      <c r="BD9">
        <v>2</v>
      </c>
      <c r="BE9">
        <v>150</v>
      </c>
      <c r="BF9">
        <v>560</v>
      </c>
      <c r="BG9">
        <v>710</v>
      </c>
      <c r="BH9">
        <v>0</v>
      </c>
      <c r="BI9">
        <v>233</v>
      </c>
      <c r="BJ9">
        <v>205</v>
      </c>
      <c r="BK9">
        <v>170</v>
      </c>
      <c r="BL9">
        <v>58</v>
      </c>
      <c r="BM9">
        <v>114</v>
      </c>
      <c r="BN9">
        <v>273</v>
      </c>
      <c r="BO9">
        <v>240</v>
      </c>
      <c r="BP9">
        <v>83</v>
      </c>
      <c r="BQ9">
        <v>128</v>
      </c>
      <c r="BR9">
        <v>227</v>
      </c>
      <c r="BS9">
        <v>206</v>
      </c>
      <c r="BT9">
        <v>76</v>
      </c>
      <c r="BU9">
        <v>88</v>
      </c>
      <c r="BV9">
        <v>37</v>
      </c>
      <c r="BW9">
        <v>96</v>
      </c>
      <c r="BX9">
        <v>457</v>
      </c>
      <c r="BY9">
        <v>476</v>
      </c>
      <c r="BZ9">
        <v>400</v>
      </c>
    </row>
    <row r="10" spans="1:78" x14ac:dyDescent="0.25">
      <c r="A10" t="s">
        <v>104</v>
      </c>
    </row>
    <row r="11" spans="1:78" x14ac:dyDescent="0.25">
      <c r="A11" t="s">
        <v>326</v>
      </c>
      <c r="B11">
        <v>207</v>
      </c>
      <c r="C11">
        <v>182</v>
      </c>
      <c r="D11">
        <v>16</v>
      </c>
      <c r="E11">
        <v>9</v>
      </c>
      <c r="F11">
        <v>44</v>
      </c>
      <c r="G11">
        <v>117</v>
      </c>
      <c r="H11">
        <v>46</v>
      </c>
      <c r="I11">
        <v>50</v>
      </c>
      <c r="J11">
        <v>59</v>
      </c>
      <c r="K11">
        <v>56</v>
      </c>
      <c r="L11">
        <v>43</v>
      </c>
      <c r="M11">
        <v>50</v>
      </c>
      <c r="N11">
        <v>132</v>
      </c>
      <c r="O11">
        <v>21</v>
      </c>
      <c r="P11">
        <v>5</v>
      </c>
      <c r="Q11">
        <v>36</v>
      </c>
      <c r="R11">
        <v>171</v>
      </c>
      <c r="S11">
        <v>118</v>
      </c>
      <c r="T11">
        <v>46</v>
      </c>
      <c r="U11">
        <v>41</v>
      </c>
      <c r="V11">
        <v>172</v>
      </c>
      <c r="W11">
        <v>16</v>
      </c>
      <c r="X11">
        <v>18</v>
      </c>
      <c r="Y11">
        <v>10</v>
      </c>
      <c r="Z11">
        <v>198</v>
      </c>
      <c r="AA11">
        <v>207</v>
      </c>
      <c r="AB11">
        <v>198</v>
      </c>
      <c r="AC11">
        <v>17</v>
      </c>
      <c r="AD11">
        <v>180</v>
      </c>
      <c r="AE11">
        <v>11</v>
      </c>
      <c r="AF11">
        <v>152</v>
      </c>
      <c r="AG11">
        <v>43</v>
      </c>
      <c r="AH11">
        <v>7</v>
      </c>
      <c r="AI11">
        <v>159</v>
      </c>
      <c r="AJ11">
        <v>9</v>
      </c>
      <c r="AK11">
        <v>42</v>
      </c>
      <c r="AL11">
        <v>100</v>
      </c>
      <c r="AM11">
        <v>90</v>
      </c>
      <c r="AN11">
        <v>4</v>
      </c>
      <c r="AO11">
        <v>13</v>
      </c>
      <c r="AP11">
        <v>18</v>
      </c>
      <c r="AQ11">
        <v>15</v>
      </c>
      <c r="AR11">
        <v>15</v>
      </c>
      <c r="AS11">
        <v>11</v>
      </c>
      <c r="AT11">
        <v>23</v>
      </c>
      <c r="AU11">
        <v>24</v>
      </c>
      <c r="AV11">
        <v>9</v>
      </c>
      <c r="AW11">
        <v>3</v>
      </c>
      <c r="AX11">
        <v>13</v>
      </c>
      <c r="AY11">
        <v>28</v>
      </c>
      <c r="AZ11">
        <v>18</v>
      </c>
      <c r="BA11">
        <v>7</v>
      </c>
      <c r="BB11">
        <v>8</v>
      </c>
      <c r="BC11">
        <v>13</v>
      </c>
      <c r="BD11">
        <v>0</v>
      </c>
      <c r="BE11">
        <v>63</v>
      </c>
      <c r="BF11">
        <v>144</v>
      </c>
      <c r="BG11">
        <v>207</v>
      </c>
      <c r="BH11">
        <v>0</v>
      </c>
      <c r="BI11">
        <v>73</v>
      </c>
      <c r="BJ11">
        <v>70</v>
      </c>
      <c r="BK11">
        <v>48</v>
      </c>
      <c r="BL11">
        <v>19</v>
      </c>
      <c r="BM11">
        <v>48</v>
      </c>
      <c r="BN11">
        <v>76</v>
      </c>
      <c r="BO11">
        <v>72</v>
      </c>
      <c r="BP11">
        <v>10</v>
      </c>
      <c r="BQ11">
        <v>46</v>
      </c>
      <c r="BR11">
        <v>73</v>
      </c>
      <c r="BS11">
        <v>71</v>
      </c>
      <c r="BT11">
        <v>36</v>
      </c>
      <c r="BU11">
        <v>32</v>
      </c>
      <c r="BV11">
        <v>8</v>
      </c>
      <c r="BW11">
        <v>38</v>
      </c>
      <c r="BX11">
        <v>167</v>
      </c>
      <c r="BY11">
        <v>169</v>
      </c>
      <c r="BZ11">
        <v>145</v>
      </c>
    </row>
    <row r="12" spans="1:78" x14ac:dyDescent="0.25">
      <c r="B12" s="7">
        <v>0.28999999999999998</v>
      </c>
      <c r="C12" s="7">
        <v>0.3</v>
      </c>
      <c r="D12" s="7">
        <v>0.28000000000000003</v>
      </c>
      <c r="E12" s="7">
        <v>0.19</v>
      </c>
      <c r="F12" s="7">
        <v>0.4</v>
      </c>
      <c r="G12" s="7">
        <v>0.3</v>
      </c>
      <c r="H12" s="7">
        <v>0.23</v>
      </c>
      <c r="I12" s="7">
        <v>0.31</v>
      </c>
      <c r="J12" s="7">
        <v>0.24</v>
      </c>
      <c r="K12" s="7">
        <v>0.36</v>
      </c>
      <c r="L12" s="7">
        <v>0.28999999999999998</v>
      </c>
      <c r="M12" s="7">
        <v>0.27</v>
      </c>
      <c r="N12" s="7">
        <v>0.3</v>
      </c>
      <c r="O12" s="7">
        <v>0.32</v>
      </c>
      <c r="P12" s="7">
        <v>0.27</v>
      </c>
      <c r="Q12" s="7">
        <v>0.3</v>
      </c>
      <c r="R12" s="7">
        <v>0.28999999999999998</v>
      </c>
      <c r="S12" s="7">
        <v>0.25</v>
      </c>
      <c r="T12" s="7">
        <v>0.46</v>
      </c>
      <c r="U12" s="7">
        <v>0.33</v>
      </c>
      <c r="V12" s="7">
        <v>0.31</v>
      </c>
      <c r="W12" s="7">
        <v>0.25</v>
      </c>
      <c r="X12" s="7">
        <v>0.2</v>
      </c>
      <c r="Y12" s="7">
        <v>0.35</v>
      </c>
      <c r="Z12" s="7">
        <v>0.28999999999999998</v>
      </c>
      <c r="AA12" s="7">
        <v>0.28999999999999998</v>
      </c>
      <c r="AB12" s="7">
        <v>0.28999999999999998</v>
      </c>
      <c r="AC12" s="7">
        <v>0.26</v>
      </c>
      <c r="AD12" s="7">
        <v>0.32</v>
      </c>
      <c r="AE12" s="7">
        <v>0.17</v>
      </c>
      <c r="AF12" s="7">
        <v>0.28000000000000003</v>
      </c>
      <c r="AG12" s="7">
        <v>0.43</v>
      </c>
      <c r="AH12" s="7">
        <v>0.42</v>
      </c>
      <c r="AI12" s="7">
        <v>0.28999999999999998</v>
      </c>
      <c r="AJ12" s="7">
        <v>0.19</v>
      </c>
      <c r="AK12" s="7">
        <v>0.33</v>
      </c>
      <c r="AL12" s="7">
        <v>0.37</v>
      </c>
      <c r="AM12" s="7">
        <v>0.26</v>
      </c>
      <c r="AN12" s="7">
        <v>0.27</v>
      </c>
      <c r="AO12" s="7">
        <v>0.16</v>
      </c>
      <c r="AP12" s="7">
        <v>0.19</v>
      </c>
      <c r="AQ12" s="7">
        <v>0.23</v>
      </c>
      <c r="AR12" s="7">
        <v>0.36</v>
      </c>
      <c r="AS12" s="7">
        <v>0.32</v>
      </c>
      <c r="AT12" s="7">
        <v>0.34</v>
      </c>
      <c r="AU12" s="7">
        <v>0.51</v>
      </c>
      <c r="AV12" s="7">
        <v>0.2</v>
      </c>
      <c r="AW12" s="7">
        <v>0.21</v>
      </c>
      <c r="AX12" s="7">
        <v>0.31</v>
      </c>
      <c r="AY12" s="7">
        <v>0.41</v>
      </c>
      <c r="AZ12" s="7">
        <v>0.3</v>
      </c>
      <c r="BA12" s="7">
        <v>0.15</v>
      </c>
      <c r="BB12" s="7">
        <v>0.2</v>
      </c>
      <c r="BC12" s="7">
        <v>0.4</v>
      </c>
      <c r="BD12" t="s">
        <v>108</v>
      </c>
      <c r="BE12" s="7">
        <v>0.42</v>
      </c>
      <c r="BF12" s="7">
        <v>0.26</v>
      </c>
      <c r="BG12" s="7">
        <v>0.28999999999999998</v>
      </c>
      <c r="BH12" t="s">
        <v>108</v>
      </c>
      <c r="BI12" s="7">
        <v>0.31</v>
      </c>
      <c r="BJ12" s="7">
        <v>0.34</v>
      </c>
      <c r="BK12" s="7">
        <v>0.28000000000000003</v>
      </c>
      <c r="BL12" s="7">
        <v>0.33</v>
      </c>
      <c r="BM12" s="7">
        <v>0.42</v>
      </c>
      <c r="BN12" s="7">
        <v>0.28000000000000003</v>
      </c>
      <c r="BO12" s="7">
        <v>0.3</v>
      </c>
      <c r="BP12" s="7">
        <v>0.12</v>
      </c>
      <c r="BQ12" s="7">
        <v>0.36</v>
      </c>
      <c r="BR12" s="7">
        <v>0.32</v>
      </c>
      <c r="BS12" s="7">
        <v>0.34</v>
      </c>
      <c r="BT12" s="7">
        <v>0.47</v>
      </c>
      <c r="BU12" s="7">
        <v>0.36</v>
      </c>
      <c r="BV12" s="7">
        <v>0.21</v>
      </c>
      <c r="BW12" s="7">
        <v>0.4</v>
      </c>
      <c r="BX12" s="7">
        <v>0.37</v>
      </c>
      <c r="BY12" s="7">
        <v>0.36</v>
      </c>
      <c r="BZ12" s="7">
        <v>0.36</v>
      </c>
    </row>
    <row r="13" spans="1:78" x14ac:dyDescent="0.25">
      <c r="A13" t="s">
        <v>327</v>
      </c>
      <c r="B13">
        <v>277</v>
      </c>
      <c r="C13">
        <v>239</v>
      </c>
      <c r="D13">
        <v>20</v>
      </c>
      <c r="E13">
        <v>18</v>
      </c>
      <c r="F13">
        <v>43</v>
      </c>
      <c r="G13">
        <v>145</v>
      </c>
      <c r="H13">
        <v>88</v>
      </c>
      <c r="I13">
        <v>64</v>
      </c>
      <c r="J13">
        <v>97</v>
      </c>
      <c r="K13">
        <v>57</v>
      </c>
      <c r="L13">
        <v>59</v>
      </c>
      <c r="M13">
        <v>76</v>
      </c>
      <c r="N13">
        <v>167</v>
      </c>
      <c r="O13">
        <v>28</v>
      </c>
      <c r="P13">
        <v>5</v>
      </c>
      <c r="Q13">
        <v>38</v>
      </c>
      <c r="R13">
        <v>239</v>
      </c>
      <c r="S13">
        <v>198</v>
      </c>
      <c r="T13">
        <v>30</v>
      </c>
      <c r="U13">
        <v>47</v>
      </c>
      <c r="V13">
        <v>216</v>
      </c>
      <c r="W13">
        <v>29</v>
      </c>
      <c r="X13">
        <v>29</v>
      </c>
      <c r="Y13">
        <v>10</v>
      </c>
      <c r="Z13">
        <v>267</v>
      </c>
      <c r="AA13">
        <v>275</v>
      </c>
      <c r="AB13">
        <v>265</v>
      </c>
      <c r="AC13">
        <v>27</v>
      </c>
      <c r="AD13">
        <v>228</v>
      </c>
      <c r="AE13">
        <v>18</v>
      </c>
      <c r="AF13">
        <v>209</v>
      </c>
      <c r="AG13">
        <v>41</v>
      </c>
      <c r="AH13">
        <v>7</v>
      </c>
      <c r="AI13">
        <v>216</v>
      </c>
      <c r="AJ13">
        <v>20</v>
      </c>
      <c r="AK13">
        <v>43</v>
      </c>
      <c r="AL13">
        <v>94</v>
      </c>
      <c r="AM13">
        <v>148</v>
      </c>
      <c r="AN13">
        <v>2</v>
      </c>
      <c r="AO13">
        <v>32</v>
      </c>
      <c r="AP13">
        <v>40</v>
      </c>
      <c r="AQ13">
        <v>29</v>
      </c>
      <c r="AR13">
        <v>12</v>
      </c>
      <c r="AS13">
        <v>9</v>
      </c>
      <c r="AT13">
        <v>32</v>
      </c>
      <c r="AU13">
        <v>16</v>
      </c>
      <c r="AV13">
        <v>20</v>
      </c>
      <c r="AW13">
        <v>5</v>
      </c>
      <c r="AX13">
        <v>15</v>
      </c>
      <c r="AY13">
        <v>23</v>
      </c>
      <c r="AZ13">
        <v>23</v>
      </c>
      <c r="BA13">
        <v>21</v>
      </c>
      <c r="BB13">
        <v>19</v>
      </c>
      <c r="BC13">
        <v>12</v>
      </c>
      <c r="BD13">
        <v>0</v>
      </c>
      <c r="BE13">
        <v>53</v>
      </c>
      <c r="BF13">
        <v>224</v>
      </c>
      <c r="BG13">
        <v>277</v>
      </c>
      <c r="BH13">
        <v>0</v>
      </c>
      <c r="BI13">
        <v>99</v>
      </c>
      <c r="BJ13">
        <v>88</v>
      </c>
      <c r="BK13">
        <v>65</v>
      </c>
      <c r="BL13">
        <v>15</v>
      </c>
      <c r="BM13">
        <v>40</v>
      </c>
      <c r="BN13">
        <v>117</v>
      </c>
      <c r="BO13">
        <v>90</v>
      </c>
      <c r="BP13">
        <v>30</v>
      </c>
      <c r="BQ13">
        <v>53</v>
      </c>
      <c r="BR13">
        <v>97</v>
      </c>
      <c r="BS13">
        <v>86</v>
      </c>
      <c r="BT13">
        <v>23</v>
      </c>
      <c r="BU13">
        <v>37</v>
      </c>
      <c r="BV13">
        <v>19</v>
      </c>
      <c r="BW13">
        <v>39</v>
      </c>
      <c r="BX13">
        <v>181</v>
      </c>
      <c r="BY13">
        <v>194</v>
      </c>
      <c r="BZ13">
        <v>162</v>
      </c>
    </row>
    <row r="14" spans="1:78" x14ac:dyDescent="0.25">
      <c r="B14" s="7">
        <v>0.39</v>
      </c>
      <c r="C14" s="7">
        <v>0.4</v>
      </c>
      <c r="D14" s="7">
        <v>0.36</v>
      </c>
      <c r="E14" s="7">
        <v>0.35</v>
      </c>
      <c r="F14" s="7">
        <v>0.39</v>
      </c>
      <c r="G14" s="7">
        <v>0.37</v>
      </c>
      <c r="H14" s="7">
        <v>0.43</v>
      </c>
      <c r="I14" s="7">
        <v>0.4</v>
      </c>
      <c r="J14" s="7">
        <v>0.4</v>
      </c>
      <c r="K14" s="7">
        <v>0.36</v>
      </c>
      <c r="L14" s="7">
        <v>0.39</v>
      </c>
      <c r="M14" s="7">
        <v>0.41</v>
      </c>
      <c r="N14" s="7">
        <v>0.38</v>
      </c>
      <c r="O14" s="7">
        <v>0.43</v>
      </c>
      <c r="P14" s="7">
        <v>0.28999999999999998</v>
      </c>
      <c r="Q14" s="7">
        <v>0.32</v>
      </c>
      <c r="R14" s="7">
        <v>0.4</v>
      </c>
      <c r="S14" s="7">
        <v>0.42</v>
      </c>
      <c r="T14" s="7">
        <v>0.28999999999999998</v>
      </c>
      <c r="U14" s="7">
        <v>0.38</v>
      </c>
      <c r="V14" s="7">
        <v>0.39</v>
      </c>
      <c r="W14" s="7">
        <v>0.46</v>
      </c>
      <c r="X14" s="7">
        <v>0.33</v>
      </c>
      <c r="Y14" s="7">
        <v>0.35</v>
      </c>
      <c r="Z14" s="7">
        <v>0.39</v>
      </c>
      <c r="AA14" s="7">
        <v>0.39</v>
      </c>
      <c r="AB14" s="7">
        <v>0.39</v>
      </c>
      <c r="AC14" s="7">
        <v>0.42</v>
      </c>
      <c r="AD14" s="7">
        <v>0.4</v>
      </c>
      <c r="AE14" s="7">
        <v>0.27</v>
      </c>
      <c r="AF14" s="7">
        <v>0.38</v>
      </c>
      <c r="AG14" s="7">
        <v>0.4</v>
      </c>
      <c r="AH14" s="7">
        <v>0.44</v>
      </c>
      <c r="AI14" s="7">
        <v>0.39</v>
      </c>
      <c r="AJ14" s="7">
        <v>0.43</v>
      </c>
      <c r="AK14" s="7">
        <v>0.34</v>
      </c>
      <c r="AL14" s="7">
        <v>0.35</v>
      </c>
      <c r="AM14" s="7">
        <v>0.43</v>
      </c>
      <c r="AN14" s="7">
        <v>0.14000000000000001</v>
      </c>
      <c r="AO14" s="7">
        <v>0.39</v>
      </c>
      <c r="AP14" s="7">
        <v>0.42</v>
      </c>
      <c r="AQ14" s="7">
        <v>0.45</v>
      </c>
      <c r="AR14" s="7">
        <v>0.28999999999999998</v>
      </c>
      <c r="AS14" s="7">
        <v>0.25</v>
      </c>
      <c r="AT14" s="7">
        <v>0.47</v>
      </c>
      <c r="AU14" s="7">
        <v>0.34</v>
      </c>
      <c r="AV14" s="7">
        <v>0.44</v>
      </c>
      <c r="AW14" s="7">
        <v>0.45</v>
      </c>
      <c r="AX14" s="7">
        <v>0.34</v>
      </c>
      <c r="AY14" s="7">
        <v>0.33</v>
      </c>
      <c r="AZ14" s="7">
        <v>0.38</v>
      </c>
      <c r="BA14" s="7">
        <v>0.45</v>
      </c>
      <c r="BB14" s="7">
        <v>0.46</v>
      </c>
      <c r="BC14" s="7">
        <v>0.35</v>
      </c>
      <c r="BD14" t="s">
        <v>108</v>
      </c>
      <c r="BE14" s="7">
        <v>0.35</v>
      </c>
      <c r="BF14" s="7">
        <v>0.4</v>
      </c>
      <c r="BG14" s="7">
        <v>0.39</v>
      </c>
      <c r="BH14" t="s">
        <v>108</v>
      </c>
      <c r="BI14" s="7">
        <v>0.42</v>
      </c>
      <c r="BJ14" s="7">
        <v>0.43</v>
      </c>
      <c r="BK14" s="7">
        <v>0.38</v>
      </c>
      <c r="BL14" s="7">
        <v>0.26</v>
      </c>
      <c r="BM14" s="7">
        <v>0.35</v>
      </c>
      <c r="BN14" s="7">
        <v>0.43</v>
      </c>
      <c r="BO14" s="7">
        <v>0.38</v>
      </c>
      <c r="BP14" s="7">
        <v>0.36</v>
      </c>
      <c r="BQ14" s="7">
        <v>0.42</v>
      </c>
      <c r="BR14" s="7">
        <v>0.43</v>
      </c>
      <c r="BS14" s="7">
        <v>0.42</v>
      </c>
      <c r="BT14" s="7">
        <v>0.3</v>
      </c>
      <c r="BU14" s="7">
        <v>0.41</v>
      </c>
      <c r="BV14" s="7">
        <v>0.51</v>
      </c>
      <c r="BW14" s="7">
        <v>0.4</v>
      </c>
      <c r="BX14" s="7">
        <v>0.4</v>
      </c>
      <c r="BY14" s="7">
        <v>0.41</v>
      </c>
      <c r="BZ14" s="7">
        <v>0.4</v>
      </c>
    </row>
    <row r="15" spans="1:78" x14ac:dyDescent="0.25">
      <c r="A15" t="s">
        <v>334</v>
      </c>
      <c r="B15">
        <v>92</v>
      </c>
      <c r="C15">
        <v>68</v>
      </c>
      <c r="D15">
        <v>17</v>
      </c>
      <c r="E15">
        <v>7</v>
      </c>
      <c r="F15">
        <v>11</v>
      </c>
      <c r="G15">
        <v>48</v>
      </c>
      <c r="H15">
        <v>33</v>
      </c>
      <c r="I15">
        <v>15</v>
      </c>
      <c r="J15">
        <v>37</v>
      </c>
      <c r="K15">
        <v>19</v>
      </c>
      <c r="L15">
        <v>21</v>
      </c>
      <c r="M15">
        <v>28</v>
      </c>
      <c r="N15">
        <v>53</v>
      </c>
      <c r="O15">
        <v>8</v>
      </c>
      <c r="P15">
        <v>3</v>
      </c>
      <c r="Q15">
        <v>21</v>
      </c>
      <c r="R15">
        <v>71</v>
      </c>
      <c r="S15">
        <v>66</v>
      </c>
      <c r="T15">
        <v>10</v>
      </c>
      <c r="U15">
        <v>14</v>
      </c>
      <c r="V15">
        <v>61</v>
      </c>
      <c r="W15">
        <v>8</v>
      </c>
      <c r="X15">
        <v>22</v>
      </c>
      <c r="Y15">
        <v>2</v>
      </c>
      <c r="Z15">
        <v>90</v>
      </c>
      <c r="AA15">
        <v>92</v>
      </c>
      <c r="AB15">
        <v>90</v>
      </c>
      <c r="AC15">
        <v>7</v>
      </c>
      <c r="AD15">
        <v>72</v>
      </c>
      <c r="AE15">
        <v>12</v>
      </c>
      <c r="AF15">
        <v>77</v>
      </c>
      <c r="AG15">
        <v>8</v>
      </c>
      <c r="AH15">
        <v>1</v>
      </c>
      <c r="AI15">
        <v>73</v>
      </c>
      <c r="AJ15">
        <v>8</v>
      </c>
      <c r="AK15">
        <v>11</v>
      </c>
      <c r="AL15">
        <v>27</v>
      </c>
      <c r="AM15">
        <v>53</v>
      </c>
      <c r="AN15">
        <v>1</v>
      </c>
      <c r="AO15">
        <v>11</v>
      </c>
      <c r="AP15">
        <v>16</v>
      </c>
      <c r="AQ15">
        <v>8</v>
      </c>
      <c r="AR15">
        <v>10</v>
      </c>
      <c r="AS15">
        <v>6</v>
      </c>
      <c r="AT15">
        <v>7</v>
      </c>
      <c r="AU15">
        <v>0</v>
      </c>
      <c r="AV15">
        <v>3</v>
      </c>
      <c r="AW15">
        <v>3</v>
      </c>
      <c r="AX15">
        <v>14</v>
      </c>
      <c r="AY15">
        <v>6</v>
      </c>
      <c r="AZ15">
        <v>6</v>
      </c>
      <c r="BA15">
        <v>8</v>
      </c>
      <c r="BB15">
        <v>4</v>
      </c>
      <c r="BC15">
        <v>3</v>
      </c>
      <c r="BD15">
        <v>0</v>
      </c>
      <c r="BE15">
        <v>12</v>
      </c>
      <c r="BF15">
        <v>80</v>
      </c>
      <c r="BG15">
        <v>92</v>
      </c>
      <c r="BH15">
        <v>0</v>
      </c>
      <c r="BI15">
        <v>25</v>
      </c>
      <c r="BJ15">
        <v>16</v>
      </c>
      <c r="BK15">
        <v>30</v>
      </c>
      <c r="BL15">
        <v>9</v>
      </c>
      <c r="BM15">
        <v>9</v>
      </c>
      <c r="BN15">
        <v>25</v>
      </c>
      <c r="BO15">
        <v>39</v>
      </c>
      <c r="BP15">
        <v>20</v>
      </c>
      <c r="BQ15">
        <v>9</v>
      </c>
      <c r="BR15">
        <v>20</v>
      </c>
      <c r="BS15">
        <v>14</v>
      </c>
      <c r="BT15">
        <v>6</v>
      </c>
      <c r="BU15">
        <v>7</v>
      </c>
      <c r="BV15">
        <v>3</v>
      </c>
      <c r="BW15">
        <v>6</v>
      </c>
      <c r="BX15">
        <v>41</v>
      </c>
      <c r="BY15">
        <v>40</v>
      </c>
      <c r="BZ15">
        <v>33</v>
      </c>
    </row>
    <row r="16" spans="1:78" x14ac:dyDescent="0.25">
      <c r="B16" s="7">
        <v>0.13</v>
      </c>
      <c r="C16" s="7">
        <v>0.11</v>
      </c>
      <c r="D16" s="7">
        <v>0.3</v>
      </c>
      <c r="E16" s="7">
        <v>0.15</v>
      </c>
      <c r="F16" s="7">
        <v>0.1</v>
      </c>
      <c r="G16" s="7">
        <v>0.12</v>
      </c>
      <c r="H16" s="7">
        <v>0.16</v>
      </c>
      <c r="I16" s="7">
        <v>0.09</v>
      </c>
      <c r="J16" s="7">
        <v>0.15</v>
      </c>
      <c r="K16" s="7">
        <v>0.12</v>
      </c>
      <c r="L16" s="7">
        <v>0.14000000000000001</v>
      </c>
      <c r="M16" s="7">
        <v>0.15</v>
      </c>
      <c r="N16" s="7">
        <v>0.12</v>
      </c>
      <c r="O16" s="7">
        <v>0.13</v>
      </c>
      <c r="P16" s="7">
        <v>0.16</v>
      </c>
      <c r="Q16" s="7">
        <v>0.17</v>
      </c>
      <c r="R16" s="7">
        <v>0.12</v>
      </c>
      <c r="S16" s="7">
        <v>0.14000000000000001</v>
      </c>
      <c r="T16" s="7">
        <v>0.1</v>
      </c>
      <c r="U16" s="7">
        <v>0.12</v>
      </c>
      <c r="V16" s="7">
        <v>0.11</v>
      </c>
      <c r="W16" s="7">
        <v>0.13</v>
      </c>
      <c r="X16" s="7">
        <v>0.25</v>
      </c>
      <c r="Y16" s="7">
        <v>7.0000000000000007E-2</v>
      </c>
      <c r="Z16" s="7">
        <v>0.13</v>
      </c>
      <c r="AA16" s="7">
        <v>0.13</v>
      </c>
      <c r="AB16" s="7">
        <v>0.13</v>
      </c>
      <c r="AC16" s="7">
        <v>0.11</v>
      </c>
      <c r="AD16" s="7">
        <v>0.13</v>
      </c>
      <c r="AE16" s="7">
        <v>0.18</v>
      </c>
      <c r="AF16" s="7">
        <v>0.14000000000000001</v>
      </c>
      <c r="AG16" s="7">
        <v>0.08</v>
      </c>
      <c r="AH16" s="7">
        <v>7.0000000000000007E-2</v>
      </c>
      <c r="AI16" s="7">
        <v>0.13</v>
      </c>
      <c r="AJ16" s="7">
        <v>0.17</v>
      </c>
      <c r="AK16" s="7">
        <v>0.08</v>
      </c>
      <c r="AL16" s="7">
        <v>0.1</v>
      </c>
      <c r="AM16" s="7">
        <v>0.15</v>
      </c>
      <c r="AN16" s="7">
        <v>0.05</v>
      </c>
      <c r="AO16" s="7">
        <v>0.13</v>
      </c>
      <c r="AP16" s="7">
        <v>0.16</v>
      </c>
      <c r="AQ16" s="7">
        <v>0.12</v>
      </c>
      <c r="AR16" s="7">
        <v>0.23</v>
      </c>
      <c r="AS16" s="7">
        <v>0.18</v>
      </c>
      <c r="AT16" s="7">
        <v>0.1</v>
      </c>
      <c r="AU16" t="s">
        <v>108</v>
      </c>
      <c r="AV16" s="7">
        <v>7.0000000000000007E-2</v>
      </c>
      <c r="AW16" s="7">
        <v>0.28000000000000003</v>
      </c>
      <c r="AX16" s="7">
        <v>0.32</v>
      </c>
      <c r="AY16" s="7">
        <v>0.08</v>
      </c>
      <c r="AZ16" s="7">
        <v>0.09</v>
      </c>
      <c r="BA16" s="7">
        <v>0.17</v>
      </c>
      <c r="BB16" s="7">
        <v>0.1</v>
      </c>
      <c r="BC16" s="7">
        <v>0.08</v>
      </c>
      <c r="BD16" t="s">
        <v>108</v>
      </c>
      <c r="BE16" s="7">
        <v>0.08</v>
      </c>
      <c r="BF16" s="7">
        <v>0.14000000000000001</v>
      </c>
      <c r="BG16" s="7">
        <v>0.13</v>
      </c>
      <c r="BH16" t="s">
        <v>108</v>
      </c>
      <c r="BI16" s="7">
        <v>0.11</v>
      </c>
      <c r="BJ16" s="7">
        <v>0.08</v>
      </c>
      <c r="BK16" s="7">
        <v>0.18</v>
      </c>
      <c r="BL16" s="7">
        <v>0.15</v>
      </c>
      <c r="BM16" s="7">
        <v>0.08</v>
      </c>
      <c r="BN16" s="7">
        <v>0.09</v>
      </c>
      <c r="BO16" s="7">
        <v>0.16</v>
      </c>
      <c r="BP16" s="7">
        <v>0.24</v>
      </c>
      <c r="BQ16" s="7">
        <v>7.0000000000000007E-2</v>
      </c>
      <c r="BR16" s="7">
        <v>0.09</v>
      </c>
      <c r="BS16" s="7">
        <v>7.0000000000000007E-2</v>
      </c>
      <c r="BT16" s="7">
        <v>0.08</v>
      </c>
      <c r="BU16" s="7">
        <v>0.08</v>
      </c>
      <c r="BV16" s="7">
        <v>7.0000000000000007E-2</v>
      </c>
      <c r="BW16" s="7">
        <v>0.06</v>
      </c>
      <c r="BX16" s="7">
        <v>0.09</v>
      </c>
      <c r="BY16" s="7">
        <v>0.08</v>
      </c>
      <c r="BZ16" s="7">
        <v>0.08</v>
      </c>
    </row>
    <row r="17" spans="1:78" x14ac:dyDescent="0.25">
      <c r="A17" t="s">
        <v>329</v>
      </c>
      <c r="B17">
        <v>59</v>
      </c>
      <c r="C17">
        <v>52</v>
      </c>
      <c r="D17">
        <v>0</v>
      </c>
      <c r="E17">
        <v>6</v>
      </c>
      <c r="F17">
        <v>6</v>
      </c>
      <c r="G17">
        <v>38</v>
      </c>
      <c r="H17">
        <v>15</v>
      </c>
      <c r="I17">
        <v>12</v>
      </c>
      <c r="J17">
        <v>25</v>
      </c>
      <c r="K17">
        <v>10</v>
      </c>
      <c r="L17">
        <v>12</v>
      </c>
      <c r="M17">
        <v>17</v>
      </c>
      <c r="N17">
        <v>36</v>
      </c>
      <c r="O17">
        <v>3</v>
      </c>
      <c r="P17">
        <v>2</v>
      </c>
      <c r="Q17">
        <v>10</v>
      </c>
      <c r="R17">
        <v>48</v>
      </c>
      <c r="S17">
        <v>39</v>
      </c>
      <c r="T17">
        <v>9</v>
      </c>
      <c r="U17">
        <v>9</v>
      </c>
      <c r="V17">
        <v>48</v>
      </c>
      <c r="W17">
        <v>2</v>
      </c>
      <c r="X17">
        <v>8</v>
      </c>
      <c r="Y17">
        <v>3</v>
      </c>
      <c r="Z17">
        <v>56</v>
      </c>
      <c r="AA17">
        <v>59</v>
      </c>
      <c r="AB17">
        <v>56</v>
      </c>
      <c r="AC17">
        <v>10</v>
      </c>
      <c r="AD17">
        <v>39</v>
      </c>
      <c r="AE17">
        <v>10</v>
      </c>
      <c r="AF17">
        <v>54</v>
      </c>
      <c r="AG17">
        <v>4</v>
      </c>
      <c r="AH17">
        <v>1</v>
      </c>
      <c r="AI17">
        <v>46</v>
      </c>
      <c r="AJ17">
        <v>4</v>
      </c>
      <c r="AK17">
        <v>15</v>
      </c>
      <c r="AL17">
        <v>28</v>
      </c>
      <c r="AM17">
        <v>26</v>
      </c>
      <c r="AN17">
        <v>2</v>
      </c>
      <c r="AO17">
        <v>3</v>
      </c>
      <c r="AP17">
        <v>8</v>
      </c>
      <c r="AQ17">
        <v>9</v>
      </c>
      <c r="AR17">
        <v>2</v>
      </c>
      <c r="AS17">
        <v>3</v>
      </c>
      <c r="AT17">
        <v>2</v>
      </c>
      <c r="AU17">
        <v>4</v>
      </c>
      <c r="AV17">
        <v>8</v>
      </c>
      <c r="AW17">
        <v>0</v>
      </c>
      <c r="AX17">
        <v>0</v>
      </c>
      <c r="AY17">
        <v>3</v>
      </c>
      <c r="AZ17">
        <v>7</v>
      </c>
      <c r="BA17">
        <v>5</v>
      </c>
      <c r="BB17">
        <v>4</v>
      </c>
      <c r="BC17">
        <v>2</v>
      </c>
      <c r="BD17">
        <v>0</v>
      </c>
      <c r="BE17">
        <v>9</v>
      </c>
      <c r="BF17">
        <v>50</v>
      </c>
      <c r="BG17">
        <v>59</v>
      </c>
      <c r="BH17">
        <v>0</v>
      </c>
      <c r="BI17">
        <v>22</v>
      </c>
      <c r="BJ17">
        <v>17</v>
      </c>
      <c r="BK17">
        <v>15</v>
      </c>
      <c r="BL17">
        <v>7</v>
      </c>
      <c r="BM17">
        <v>11</v>
      </c>
      <c r="BN17">
        <v>30</v>
      </c>
      <c r="BO17">
        <v>14</v>
      </c>
      <c r="BP17">
        <v>3</v>
      </c>
      <c r="BQ17">
        <v>10</v>
      </c>
      <c r="BR17">
        <v>25</v>
      </c>
      <c r="BS17">
        <v>24</v>
      </c>
      <c r="BT17">
        <v>3</v>
      </c>
      <c r="BU17">
        <v>7</v>
      </c>
      <c r="BV17">
        <v>4</v>
      </c>
      <c r="BW17">
        <v>7</v>
      </c>
      <c r="BX17">
        <v>32</v>
      </c>
      <c r="BY17">
        <v>35</v>
      </c>
      <c r="BZ17">
        <v>28</v>
      </c>
    </row>
    <row r="18" spans="1:78" x14ac:dyDescent="0.25">
      <c r="B18" s="7">
        <v>0.08</v>
      </c>
      <c r="C18" s="7">
        <v>0.09</v>
      </c>
      <c r="D18" t="s">
        <v>108</v>
      </c>
      <c r="E18" s="7">
        <v>0.13</v>
      </c>
      <c r="F18" s="7">
        <v>0.05</v>
      </c>
      <c r="G18" s="7">
        <v>0.1</v>
      </c>
      <c r="H18" s="7">
        <v>7.0000000000000007E-2</v>
      </c>
      <c r="I18" s="7">
        <v>7.0000000000000007E-2</v>
      </c>
      <c r="J18" s="7">
        <v>0.1</v>
      </c>
      <c r="K18" s="7">
        <v>0.06</v>
      </c>
      <c r="L18" s="7">
        <v>0.08</v>
      </c>
      <c r="M18" s="7">
        <v>0.09</v>
      </c>
      <c r="N18" s="7">
        <v>0.08</v>
      </c>
      <c r="O18" s="7">
        <v>0.05</v>
      </c>
      <c r="P18" s="7">
        <v>0.12</v>
      </c>
      <c r="Q18" s="7">
        <v>0.09</v>
      </c>
      <c r="R18" s="7">
        <v>0.08</v>
      </c>
      <c r="S18" s="7">
        <v>0.08</v>
      </c>
      <c r="T18" s="7">
        <v>0.09</v>
      </c>
      <c r="U18" s="7">
        <v>7.0000000000000007E-2</v>
      </c>
      <c r="V18" s="7">
        <v>0.09</v>
      </c>
      <c r="W18" s="7">
        <v>0.03</v>
      </c>
      <c r="X18" s="7">
        <v>0.09</v>
      </c>
      <c r="Y18" s="7">
        <v>0.1</v>
      </c>
      <c r="Z18" s="7">
        <v>0.08</v>
      </c>
      <c r="AA18" s="7">
        <v>0.08</v>
      </c>
      <c r="AB18" s="7">
        <v>0.08</v>
      </c>
      <c r="AC18" s="7">
        <v>0.15</v>
      </c>
      <c r="AD18" s="7">
        <v>7.0000000000000007E-2</v>
      </c>
      <c r="AE18" s="7">
        <v>0.15</v>
      </c>
      <c r="AF18" s="7">
        <v>0.1</v>
      </c>
      <c r="AG18" s="7">
        <v>0.04</v>
      </c>
      <c r="AH18" s="7">
        <v>0.04</v>
      </c>
      <c r="AI18" s="7">
        <v>0.08</v>
      </c>
      <c r="AJ18" s="7">
        <v>0.08</v>
      </c>
      <c r="AK18" s="7">
        <v>0.12</v>
      </c>
      <c r="AL18" s="7">
        <v>0.1</v>
      </c>
      <c r="AM18" s="7">
        <v>0.08</v>
      </c>
      <c r="AN18" s="7">
        <v>0.13</v>
      </c>
      <c r="AO18" s="7">
        <v>0.03</v>
      </c>
      <c r="AP18" s="7">
        <v>0.09</v>
      </c>
      <c r="AQ18" s="7">
        <v>0.14000000000000001</v>
      </c>
      <c r="AR18" s="7">
        <v>0.05</v>
      </c>
      <c r="AS18" s="7">
        <v>0.1</v>
      </c>
      <c r="AT18" s="7">
        <v>0.03</v>
      </c>
      <c r="AU18" s="7">
        <v>0.09</v>
      </c>
      <c r="AV18" s="7">
        <v>0.18</v>
      </c>
      <c r="AW18" t="s">
        <v>108</v>
      </c>
      <c r="AX18" t="s">
        <v>108</v>
      </c>
      <c r="AY18" s="7">
        <v>0.05</v>
      </c>
      <c r="AZ18" s="7">
        <v>0.11</v>
      </c>
      <c r="BA18" s="7">
        <v>0.11</v>
      </c>
      <c r="BB18" s="7">
        <v>0.09</v>
      </c>
      <c r="BC18" s="7">
        <v>0.05</v>
      </c>
      <c r="BD18" t="s">
        <v>108</v>
      </c>
      <c r="BE18" s="7">
        <v>0.06</v>
      </c>
      <c r="BF18" s="7">
        <v>0.09</v>
      </c>
      <c r="BG18" s="7">
        <v>0.08</v>
      </c>
      <c r="BH18" t="s">
        <v>108</v>
      </c>
      <c r="BI18" s="7">
        <v>0.09</v>
      </c>
      <c r="BJ18" s="7">
        <v>0.08</v>
      </c>
      <c r="BK18" s="7">
        <v>0.09</v>
      </c>
      <c r="BL18" s="7">
        <v>0.12</v>
      </c>
      <c r="BM18" s="7">
        <v>0.1</v>
      </c>
      <c r="BN18" s="7">
        <v>0.11</v>
      </c>
      <c r="BO18" s="7">
        <v>0.06</v>
      </c>
      <c r="BP18" s="7">
        <v>0.04</v>
      </c>
      <c r="BQ18" s="7">
        <v>0.08</v>
      </c>
      <c r="BR18" s="7">
        <v>0.11</v>
      </c>
      <c r="BS18" s="7">
        <v>0.12</v>
      </c>
      <c r="BT18" s="7">
        <v>0.04</v>
      </c>
      <c r="BU18" s="7">
        <v>0.08</v>
      </c>
      <c r="BV18" s="7">
        <v>0.11</v>
      </c>
      <c r="BW18" s="7">
        <v>7.0000000000000007E-2</v>
      </c>
      <c r="BX18" s="7">
        <v>7.0000000000000007E-2</v>
      </c>
      <c r="BY18" s="7">
        <v>7.0000000000000007E-2</v>
      </c>
      <c r="BZ18" s="7">
        <v>7.0000000000000007E-2</v>
      </c>
    </row>
    <row r="19" spans="1:78" x14ac:dyDescent="0.25">
      <c r="A19" t="s">
        <v>330</v>
      </c>
      <c r="B19">
        <v>31</v>
      </c>
      <c r="C19">
        <v>23</v>
      </c>
      <c r="D19">
        <v>2</v>
      </c>
      <c r="E19">
        <v>5</v>
      </c>
      <c r="F19">
        <v>4</v>
      </c>
      <c r="G19">
        <v>19</v>
      </c>
      <c r="H19">
        <v>8</v>
      </c>
      <c r="I19">
        <v>10</v>
      </c>
      <c r="J19">
        <v>12</v>
      </c>
      <c r="K19">
        <v>4</v>
      </c>
      <c r="L19">
        <v>5</v>
      </c>
      <c r="M19">
        <v>6</v>
      </c>
      <c r="N19">
        <v>21</v>
      </c>
      <c r="O19">
        <v>2</v>
      </c>
      <c r="P19">
        <v>1</v>
      </c>
      <c r="Q19">
        <v>8</v>
      </c>
      <c r="R19">
        <v>22</v>
      </c>
      <c r="S19">
        <v>22</v>
      </c>
      <c r="T19">
        <v>2</v>
      </c>
      <c r="U19">
        <v>6</v>
      </c>
      <c r="V19">
        <v>22</v>
      </c>
      <c r="W19">
        <v>2</v>
      </c>
      <c r="X19">
        <v>5</v>
      </c>
      <c r="Y19">
        <v>2</v>
      </c>
      <c r="Z19">
        <v>29</v>
      </c>
      <c r="AA19">
        <v>30</v>
      </c>
      <c r="AB19">
        <v>28</v>
      </c>
      <c r="AC19">
        <v>1</v>
      </c>
      <c r="AD19">
        <v>18</v>
      </c>
      <c r="AE19">
        <v>8</v>
      </c>
      <c r="AF19">
        <v>27</v>
      </c>
      <c r="AG19">
        <v>1</v>
      </c>
      <c r="AH19">
        <v>1</v>
      </c>
      <c r="AI19">
        <v>24</v>
      </c>
      <c r="AJ19">
        <v>1</v>
      </c>
      <c r="AK19">
        <v>6</v>
      </c>
      <c r="AL19">
        <v>11</v>
      </c>
      <c r="AM19">
        <v>10</v>
      </c>
      <c r="AN19">
        <v>4</v>
      </c>
      <c r="AO19">
        <v>3</v>
      </c>
      <c r="AP19">
        <v>2</v>
      </c>
      <c r="AQ19">
        <v>3</v>
      </c>
      <c r="AR19">
        <v>2</v>
      </c>
      <c r="AS19">
        <v>2</v>
      </c>
      <c r="AT19">
        <v>2</v>
      </c>
      <c r="AU19">
        <v>3</v>
      </c>
      <c r="AV19">
        <v>2</v>
      </c>
      <c r="AW19">
        <v>0</v>
      </c>
      <c r="AX19">
        <v>1</v>
      </c>
      <c r="AY19">
        <v>5</v>
      </c>
      <c r="AZ19">
        <v>2</v>
      </c>
      <c r="BA19">
        <v>4</v>
      </c>
      <c r="BB19">
        <v>3</v>
      </c>
      <c r="BC19">
        <v>0</v>
      </c>
      <c r="BD19">
        <v>1</v>
      </c>
      <c r="BE19">
        <v>4</v>
      </c>
      <c r="BF19">
        <v>27</v>
      </c>
      <c r="BG19">
        <v>31</v>
      </c>
      <c r="BH19">
        <v>0</v>
      </c>
      <c r="BI19">
        <v>11</v>
      </c>
      <c r="BJ19">
        <v>8</v>
      </c>
      <c r="BK19">
        <v>9</v>
      </c>
      <c r="BL19">
        <v>2</v>
      </c>
      <c r="BM19">
        <v>6</v>
      </c>
      <c r="BN19">
        <v>14</v>
      </c>
      <c r="BO19">
        <v>7</v>
      </c>
      <c r="BP19">
        <v>4</v>
      </c>
      <c r="BQ19">
        <v>8</v>
      </c>
      <c r="BR19">
        <v>6</v>
      </c>
      <c r="BS19">
        <v>6</v>
      </c>
      <c r="BT19">
        <v>3</v>
      </c>
      <c r="BU19">
        <v>2</v>
      </c>
      <c r="BV19">
        <v>4</v>
      </c>
      <c r="BW19">
        <v>5</v>
      </c>
      <c r="BX19">
        <v>13</v>
      </c>
      <c r="BY19">
        <v>15</v>
      </c>
      <c r="BZ19">
        <v>14</v>
      </c>
    </row>
    <row r="20" spans="1:78" x14ac:dyDescent="0.25">
      <c r="B20" s="7">
        <v>0.04</v>
      </c>
      <c r="C20" s="7">
        <v>0.04</v>
      </c>
      <c r="D20" s="7">
        <v>0.04</v>
      </c>
      <c r="E20" s="7">
        <v>0.11</v>
      </c>
      <c r="F20" s="7">
        <v>0.03</v>
      </c>
      <c r="G20" s="7">
        <v>0.05</v>
      </c>
      <c r="H20" s="7">
        <v>0.04</v>
      </c>
      <c r="I20" s="7">
        <v>0.06</v>
      </c>
      <c r="J20" s="7">
        <v>0.05</v>
      </c>
      <c r="K20" s="7">
        <v>0.03</v>
      </c>
      <c r="L20" s="7">
        <v>0.03</v>
      </c>
      <c r="M20" s="7">
        <v>0.03</v>
      </c>
      <c r="N20" s="7">
        <v>0.05</v>
      </c>
      <c r="O20" s="7">
        <v>0.03</v>
      </c>
      <c r="P20" s="7">
        <v>0.09</v>
      </c>
      <c r="Q20" s="7">
        <v>7.0000000000000007E-2</v>
      </c>
      <c r="R20" s="7">
        <v>0.04</v>
      </c>
      <c r="S20" s="7">
        <v>0.05</v>
      </c>
      <c r="T20" s="7">
        <v>0.02</v>
      </c>
      <c r="U20" s="7">
        <v>0.05</v>
      </c>
      <c r="V20" s="7">
        <v>0.04</v>
      </c>
      <c r="W20" s="7">
        <v>0.03</v>
      </c>
      <c r="X20" s="7">
        <v>0.05</v>
      </c>
      <c r="Y20" s="7">
        <v>7.0000000000000007E-2</v>
      </c>
      <c r="Z20" s="7">
        <v>0.04</v>
      </c>
      <c r="AA20" s="7">
        <v>0.04</v>
      </c>
      <c r="AB20" s="7">
        <v>0.04</v>
      </c>
      <c r="AC20" s="7">
        <v>0.02</v>
      </c>
      <c r="AD20" s="7">
        <v>0.03</v>
      </c>
      <c r="AE20" s="7">
        <v>0.12</v>
      </c>
      <c r="AF20" s="7">
        <v>0.05</v>
      </c>
      <c r="AG20" s="7">
        <v>0.01</v>
      </c>
      <c r="AH20" s="7">
        <v>0.03</v>
      </c>
      <c r="AI20" s="7">
        <v>0.04</v>
      </c>
      <c r="AJ20" s="7">
        <v>0.01</v>
      </c>
      <c r="AK20" s="7">
        <v>0.05</v>
      </c>
      <c r="AL20" s="7">
        <v>0.04</v>
      </c>
      <c r="AM20" s="7">
        <v>0.03</v>
      </c>
      <c r="AN20" s="7">
        <v>0.28999999999999998</v>
      </c>
      <c r="AO20" s="7">
        <v>0.03</v>
      </c>
      <c r="AP20" s="7">
        <v>0.02</v>
      </c>
      <c r="AQ20" s="7">
        <v>0.05</v>
      </c>
      <c r="AR20" s="7">
        <v>0.05</v>
      </c>
      <c r="AS20" s="7">
        <v>0.05</v>
      </c>
      <c r="AT20" s="7">
        <v>0.02</v>
      </c>
      <c r="AU20" s="7">
        <v>0.06</v>
      </c>
      <c r="AV20" s="7">
        <v>0.05</v>
      </c>
      <c r="AW20" t="s">
        <v>108</v>
      </c>
      <c r="AX20" s="7">
        <v>0.02</v>
      </c>
      <c r="AY20" s="7">
        <v>7.0000000000000007E-2</v>
      </c>
      <c r="AZ20" s="7">
        <v>0.03</v>
      </c>
      <c r="BA20" s="7">
        <v>0.08</v>
      </c>
      <c r="BB20" s="7">
        <v>7.0000000000000007E-2</v>
      </c>
      <c r="BC20" t="s">
        <v>108</v>
      </c>
      <c r="BD20" s="7">
        <v>0.71</v>
      </c>
      <c r="BE20" s="7">
        <v>0.03</v>
      </c>
      <c r="BF20" s="7">
        <v>0.05</v>
      </c>
      <c r="BG20" s="7">
        <v>0.04</v>
      </c>
      <c r="BH20" t="s">
        <v>108</v>
      </c>
      <c r="BI20" s="7">
        <v>0.05</v>
      </c>
      <c r="BJ20" s="7">
        <v>0.04</v>
      </c>
      <c r="BK20" s="7">
        <v>0.05</v>
      </c>
      <c r="BL20" s="7">
        <v>0.04</v>
      </c>
      <c r="BM20" s="7">
        <v>0.05</v>
      </c>
      <c r="BN20" s="7">
        <v>0.05</v>
      </c>
      <c r="BO20" s="7">
        <v>0.03</v>
      </c>
      <c r="BP20" s="7">
        <v>0.05</v>
      </c>
      <c r="BQ20" s="7">
        <v>0.06</v>
      </c>
      <c r="BR20" s="7">
        <v>0.03</v>
      </c>
      <c r="BS20" s="7">
        <v>0.03</v>
      </c>
      <c r="BT20" s="7">
        <v>0.03</v>
      </c>
      <c r="BU20" s="7">
        <v>0.02</v>
      </c>
      <c r="BV20" s="7">
        <v>0.1</v>
      </c>
      <c r="BW20" s="7">
        <v>0.05</v>
      </c>
      <c r="BX20" s="7">
        <v>0.03</v>
      </c>
      <c r="BY20" s="7">
        <v>0.03</v>
      </c>
      <c r="BZ20" s="7">
        <v>0.03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331</v>
      </c>
      <c r="B23">
        <v>484</v>
      </c>
      <c r="C23">
        <v>421</v>
      </c>
      <c r="D23">
        <v>36</v>
      </c>
      <c r="E23">
        <v>27</v>
      </c>
      <c r="F23">
        <v>87</v>
      </c>
      <c r="G23">
        <v>263</v>
      </c>
      <c r="H23">
        <v>135</v>
      </c>
      <c r="I23">
        <v>114</v>
      </c>
      <c r="J23">
        <v>156</v>
      </c>
      <c r="K23">
        <v>112</v>
      </c>
      <c r="L23">
        <v>102</v>
      </c>
      <c r="M23">
        <v>126</v>
      </c>
      <c r="N23">
        <v>299</v>
      </c>
      <c r="O23">
        <v>50</v>
      </c>
      <c r="P23">
        <v>10</v>
      </c>
      <c r="Q23">
        <v>74</v>
      </c>
      <c r="R23">
        <v>410</v>
      </c>
      <c r="S23">
        <v>316</v>
      </c>
      <c r="T23">
        <v>76</v>
      </c>
      <c r="U23">
        <v>88</v>
      </c>
      <c r="V23">
        <v>388</v>
      </c>
      <c r="W23">
        <v>46</v>
      </c>
      <c r="X23">
        <v>46</v>
      </c>
      <c r="Y23">
        <v>19</v>
      </c>
      <c r="Z23">
        <v>464</v>
      </c>
      <c r="AA23">
        <v>482</v>
      </c>
      <c r="AB23">
        <v>463</v>
      </c>
      <c r="AC23">
        <v>43</v>
      </c>
      <c r="AD23">
        <v>407</v>
      </c>
      <c r="AE23">
        <v>29</v>
      </c>
      <c r="AF23">
        <v>360</v>
      </c>
      <c r="AG23">
        <v>84</v>
      </c>
      <c r="AH23">
        <v>14</v>
      </c>
      <c r="AI23">
        <v>376</v>
      </c>
      <c r="AJ23">
        <v>29</v>
      </c>
      <c r="AK23">
        <v>85</v>
      </c>
      <c r="AL23">
        <v>193</v>
      </c>
      <c r="AM23">
        <v>238</v>
      </c>
      <c r="AN23">
        <v>6</v>
      </c>
      <c r="AO23">
        <v>45</v>
      </c>
      <c r="AP23">
        <v>58</v>
      </c>
      <c r="AQ23">
        <v>44</v>
      </c>
      <c r="AR23">
        <v>28</v>
      </c>
      <c r="AS23">
        <v>19</v>
      </c>
      <c r="AT23">
        <v>56</v>
      </c>
      <c r="AU23">
        <v>40</v>
      </c>
      <c r="AV23">
        <v>29</v>
      </c>
      <c r="AW23">
        <v>8</v>
      </c>
      <c r="AX23">
        <v>28</v>
      </c>
      <c r="AY23">
        <v>51</v>
      </c>
      <c r="AZ23">
        <v>41</v>
      </c>
      <c r="BA23">
        <v>29</v>
      </c>
      <c r="BB23">
        <v>28</v>
      </c>
      <c r="BC23">
        <v>25</v>
      </c>
      <c r="BD23">
        <v>0</v>
      </c>
      <c r="BE23">
        <v>116</v>
      </c>
      <c r="BF23">
        <v>368</v>
      </c>
      <c r="BG23">
        <v>484</v>
      </c>
      <c r="BH23">
        <v>0</v>
      </c>
      <c r="BI23">
        <v>171</v>
      </c>
      <c r="BJ23">
        <v>158</v>
      </c>
      <c r="BK23">
        <v>113</v>
      </c>
      <c r="BL23">
        <v>34</v>
      </c>
      <c r="BM23">
        <v>88</v>
      </c>
      <c r="BN23">
        <v>193</v>
      </c>
      <c r="BO23">
        <v>163</v>
      </c>
      <c r="BP23">
        <v>40</v>
      </c>
      <c r="BQ23">
        <v>99</v>
      </c>
      <c r="BR23">
        <v>171</v>
      </c>
      <c r="BS23">
        <v>156</v>
      </c>
      <c r="BT23">
        <v>59</v>
      </c>
      <c r="BU23">
        <v>69</v>
      </c>
      <c r="BV23">
        <v>27</v>
      </c>
      <c r="BW23">
        <v>76</v>
      </c>
      <c r="BX23">
        <v>348</v>
      </c>
      <c r="BY23">
        <v>363</v>
      </c>
      <c r="BZ23">
        <v>306</v>
      </c>
    </row>
    <row r="24" spans="1:78" x14ac:dyDescent="0.25">
      <c r="B24" s="7">
        <v>0.68</v>
      </c>
      <c r="C24" s="7">
        <v>0.7</v>
      </c>
      <c r="D24" s="7">
        <v>0.64</v>
      </c>
      <c r="E24" s="7">
        <v>0.54</v>
      </c>
      <c r="F24" s="7">
        <v>0.79</v>
      </c>
      <c r="G24" s="7">
        <v>0.67</v>
      </c>
      <c r="H24" s="7">
        <v>0.65</v>
      </c>
      <c r="I24" s="7">
        <v>0.71</v>
      </c>
      <c r="J24" s="7">
        <v>0.64</v>
      </c>
      <c r="K24" s="7">
        <v>0.72</v>
      </c>
      <c r="L24" s="7">
        <v>0.68</v>
      </c>
      <c r="M24" s="7">
        <v>0.67</v>
      </c>
      <c r="N24" s="7">
        <v>0.68</v>
      </c>
      <c r="O24" s="7">
        <v>0.75</v>
      </c>
      <c r="P24" s="7">
        <v>0.56000000000000005</v>
      </c>
      <c r="Q24" s="7">
        <v>0.62</v>
      </c>
      <c r="R24" s="7">
        <v>0.69</v>
      </c>
      <c r="S24" s="7">
        <v>0.66</v>
      </c>
      <c r="T24" s="7">
        <v>0.75</v>
      </c>
      <c r="U24" s="7">
        <v>0.7</v>
      </c>
      <c r="V24" s="7">
        <v>0.7</v>
      </c>
      <c r="W24" s="7">
        <v>0.72</v>
      </c>
      <c r="X24" s="7">
        <v>0.53</v>
      </c>
      <c r="Y24" s="7">
        <v>0.7</v>
      </c>
      <c r="Z24" s="7">
        <v>0.68</v>
      </c>
      <c r="AA24" s="7">
        <v>0.68</v>
      </c>
      <c r="AB24" s="7">
        <v>0.68</v>
      </c>
      <c r="AC24" s="7">
        <v>0.67</v>
      </c>
      <c r="AD24" s="7">
        <v>0.72</v>
      </c>
      <c r="AE24" s="7">
        <v>0.44</v>
      </c>
      <c r="AF24" s="7">
        <v>0.66</v>
      </c>
      <c r="AG24" s="7">
        <v>0.83</v>
      </c>
      <c r="AH24" s="7">
        <v>0.86</v>
      </c>
      <c r="AI24" s="7">
        <v>0.68</v>
      </c>
      <c r="AJ24" s="7">
        <v>0.62</v>
      </c>
      <c r="AK24" s="7">
        <v>0.68</v>
      </c>
      <c r="AL24" s="7">
        <v>0.72</v>
      </c>
      <c r="AM24" s="7">
        <v>0.7</v>
      </c>
      <c r="AN24" s="7">
        <v>0.41</v>
      </c>
      <c r="AO24" s="7">
        <v>0.55000000000000004</v>
      </c>
      <c r="AP24" s="7">
        <v>0.6</v>
      </c>
      <c r="AQ24" s="7">
        <v>0.68</v>
      </c>
      <c r="AR24" s="7">
        <v>0.65</v>
      </c>
      <c r="AS24" s="7">
        <v>0.56999999999999995</v>
      </c>
      <c r="AT24" s="7">
        <v>0.81</v>
      </c>
      <c r="AU24" s="7">
        <v>0.85</v>
      </c>
      <c r="AV24" s="7">
        <v>0.63</v>
      </c>
      <c r="AW24" s="7">
        <v>0.66</v>
      </c>
      <c r="AX24" s="7">
        <v>0.65</v>
      </c>
      <c r="AY24" s="7">
        <v>0.74</v>
      </c>
      <c r="AZ24" s="7">
        <v>0.68</v>
      </c>
      <c r="BA24" s="7">
        <v>0.6</v>
      </c>
      <c r="BB24" s="7">
        <v>0.66</v>
      </c>
      <c r="BC24" s="7">
        <v>0.75</v>
      </c>
      <c r="BD24" t="s">
        <v>108</v>
      </c>
      <c r="BE24" s="7">
        <v>0.77</v>
      </c>
      <c r="BF24" s="7">
        <v>0.66</v>
      </c>
      <c r="BG24" s="7">
        <v>0.68</v>
      </c>
      <c r="BH24" t="s">
        <v>108</v>
      </c>
      <c r="BI24" s="7">
        <v>0.74</v>
      </c>
      <c r="BJ24" s="7">
        <v>0.77</v>
      </c>
      <c r="BK24" s="7">
        <v>0.67</v>
      </c>
      <c r="BL24" s="7">
        <v>0.59</v>
      </c>
      <c r="BM24" s="7">
        <v>0.77</v>
      </c>
      <c r="BN24" s="7">
        <v>0.71</v>
      </c>
      <c r="BO24" s="7">
        <v>0.68</v>
      </c>
      <c r="BP24" s="7">
        <v>0.48</v>
      </c>
      <c r="BQ24" s="7">
        <v>0.77</v>
      </c>
      <c r="BR24" s="7">
        <v>0.75</v>
      </c>
      <c r="BS24" s="7">
        <v>0.76</v>
      </c>
      <c r="BT24" s="7">
        <v>0.77</v>
      </c>
      <c r="BU24" s="7">
        <v>0.78</v>
      </c>
      <c r="BV24" s="7">
        <v>0.72</v>
      </c>
      <c r="BW24" s="7">
        <v>0.8</v>
      </c>
      <c r="BX24" s="7">
        <v>0.76</v>
      </c>
      <c r="BY24" s="7">
        <v>0.76</v>
      </c>
      <c r="BZ24" s="7">
        <v>0.77</v>
      </c>
    </row>
    <row r="25" spans="1:78" x14ac:dyDescent="0.25">
      <c r="A25" t="s">
        <v>332</v>
      </c>
      <c r="B25">
        <v>89</v>
      </c>
      <c r="C25">
        <v>75</v>
      </c>
      <c r="D25">
        <v>2</v>
      </c>
      <c r="E25">
        <v>12</v>
      </c>
      <c r="F25">
        <v>9</v>
      </c>
      <c r="G25">
        <v>57</v>
      </c>
      <c r="H25">
        <v>23</v>
      </c>
      <c r="I25">
        <v>22</v>
      </c>
      <c r="J25">
        <v>37</v>
      </c>
      <c r="K25">
        <v>14</v>
      </c>
      <c r="L25">
        <v>17</v>
      </c>
      <c r="M25">
        <v>23</v>
      </c>
      <c r="N25">
        <v>58</v>
      </c>
      <c r="O25">
        <v>5</v>
      </c>
      <c r="P25">
        <v>4</v>
      </c>
      <c r="Q25">
        <v>19</v>
      </c>
      <c r="R25">
        <v>71</v>
      </c>
      <c r="S25">
        <v>61</v>
      </c>
      <c r="T25">
        <v>11</v>
      </c>
      <c r="U25">
        <v>16</v>
      </c>
      <c r="V25">
        <v>71</v>
      </c>
      <c r="W25">
        <v>4</v>
      </c>
      <c r="X25">
        <v>13</v>
      </c>
      <c r="Y25">
        <v>5</v>
      </c>
      <c r="Z25">
        <v>84</v>
      </c>
      <c r="AA25">
        <v>88</v>
      </c>
      <c r="AB25">
        <v>83</v>
      </c>
      <c r="AC25">
        <v>11</v>
      </c>
      <c r="AD25">
        <v>57</v>
      </c>
      <c r="AE25">
        <v>18</v>
      </c>
      <c r="AF25">
        <v>80</v>
      </c>
      <c r="AG25">
        <v>5</v>
      </c>
      <c r="AH25">
        <v>1</v>
      </c>
      <c r="AI25">
        <v>70</v>
      </c>
      <c r="AJ25">
        <v>4</v>
      </c>
      <c r="AK25">
        <v>21</v>
      </c>
      <c r="AL25">
        <v>39</v>
      </c>
      <c r="AM25">
        <v>37</v>
      </c>
      <c r="AN25">
        <v>6</v>
      </c>
      <c r="AO25">
        <v>6</v>
      </c>
      <c r="AP25">
        <v>10</v>
      </c>
      <c r="AQ25">
        <v>12</v>
      </c>
      <c r="AR25">
        <v>4</v>
      </c>
      <c r="AS25">
        <v>5</v>
      </c>
      <c r="AT25">
        <v>3</v>
      </c>
      <c r="AU25">
        <v>7</v>
      </c>
      <c r="AV25">
        <v>11</v>
      </c>
      <c r="AW25">
        <v>0</v>
      </c>
      <c r="AX25">
        <v>1</v>
      </c>
      <c r="AY25">
        <v>8</v>
      </c>
      <c r="AZ25">
        <v>9</v>
      </c>
      <c r="BA25">
        <v>9</v>
      </c>
      <c r="BB25">
        <v>7</v>
      </c>
      <c r="BC25">
        <v>2</v>
      </c>
      <c r="BD25">
        <v>1</v>
      </c>
      <c r="BE25">
        <v>13</v>
      </c>
      <c r="BF25">
        <v>76</v>
      </c>
      <c r="BG25">
        <v>89</v>
      </c>
      <c r="BH25">
        <v>0</v>
      </c>
      <c r="BI25">
        <v>32</v>
      </c>
      <c r="BJ25">
        <v>25</v>
      </c>
      <c r="BK25">
        <v>24</v>
      </c>
      <c r="BL25">
        <v>9</v>
      </c>
      <c r="BM25">
        <v>18</v>
      </c>
      <c r="BN25">
        <v>44</v>
      </c>
      <c r="BO25">
        <v>21</v>
      </c>
      <c r="BP25">
        <v>7</v>
      </c>
      <c r="BQ25">
        <v>18</v>
      </c>
      <c r="BR25">
        <v>31</v>
      </c>
      <c r="BS25">
        <v>31</v>
      </c>
      <c r="BT25">
        <v>6</v>
      </c>
      <c r="BU25">
        <v>9</v>
      </c>
      <c r="BV25">
        <v>8</v>
      </c>
      <c r="BW25">
        <v>12</v>
      </c>
      <c r="BX25">
        <v>45</v>
      </c>
      <c r="BY25">
        <v>50</v>
      </c>
      <c r="BZ25">
        <v>42</v>
      </c>
    </row>
    <row r="26" spans="1:78" x14ac:dyDescent="0.25">
      <c r="B26" s="7">
        <v>0.13</v>
      </c>
      <c r="C26" s="7">
        <v>0.12</v>
      </c>
      <c r="D26" s="7">
        <v>0.04</v>
      </c>
      <c r="E26" s="7">
        <v>0.24</v>
      </c>
      <c r="F26" s="7">
        <v>0.08</v>
      </c>
      <c r="G26" s="7">
        <v>0.14000000000000001</v>
      </c>
      <c r="H26" s="7">
        <v>0.11</v>
      </c>
      <c r="I26" s="7">
        <v>0.14000000000000001</v>
      </c>
      <c r="J26" s="7">
        <v>0.15</v>
      </c>
      <c r="K26" s="7">
        <v>0.09</v>
      </c>
      <c r="L26" s="7">
        <v>0.11</v>
      </c>
      <c r="M26" s="7">
        <v>0.13</v>
      </c>
      <c r="N26" s="7">
        <v>0.13</v>
      </c>
      <c r="O26" s="7">
        <v>7.0000000000000007E-2</v>
      </c>
      <c r="P26" s="7">
        <v>0.21</v>
      </c>
      <c r="Q26" s="7">
        <v>0.16</v>
      </c>
      <c r="R26" s="7">
        <v>0.12</v>
      </c>
      <c r="S26" s="7">
        <v>0.13</v>
      </c>
      <c r="T26" s="7">
        <v>0.11</v>
      </c>
      <c r="U26" s="7">
        <v>0.13</v>
      </c>
      <c r="V26" s="7">
        <v>0.13</v>
      </c>
      <c r="W26" s="7">
        <v>0.06</v>
      </c>
      <c r="X26" s="7">
        <v>0.15</v>
      </c>
      <c r="Y26" s="7">
        <v>0.18</v>
      </c>
      <c r="Z26" s="7">
        <v>0.12</v>
      </c>
      <c r="AA26" s="7">
        <v>0.12</v>
      </c>
      <c r="AB26" s="7">
        <v>0.12</v>
      </c>
      <c r="AC26" s="7">
        <v>0.16</v>
      </c>
      <c r="AD26" s="7">
        <v>0.1</v>
      </c>
      <c r="AE26" s="7">
        <v>0.27</v>
      </c>
      <c r="AF26" s="7">
        <v>0.15</v>
      </c>
      <c r="AG26" s="7">
        <v>0.05</v>
      </c>
      <c r="AH26" s="7">
        <v>0.08</v>
      </c>
      <c r="AI26" s="7">
        <v>0.13</v>
      </c>
      <c r="AJ26" s="7">
        <v>0.09</v>
      </c>
      <c r="AK26" s="7">
        <v>0.17</v>
      </c>
      <c r="AL26" s="7">
        <v>0.15</v>
      </c>
      <c r="AM26" s="7">
        <v>0.11</v>
      </c>
      <c r="AN26" s="7">
        <v>0.42</v>
      </c>
      <c r="AO26" s="7">
        <v>7.0000000000000007E-2</v>
      </c>
      <c r="AP26" s="7">
        <v>0.11</v>
      </c>
      <c r="AQ26" s="7">
        <v>0.19</v>
      </c>
      <c r="AR26" s="7">
        <v>0.1</v>
      </c>
      <c r="AS26" s="7">
        <v>0.15</v>
      </c>
      <c r="AT26" s="7">
        <v>0.05</v>
      </c>
      <c r="AU26" s="7">
        <v>0.15</v>
      </c>
      <c r="AV26" s="7">
        <v>0.23</v>
      </c>
      <c r="AW26" t="s">
        <v>108</v>
      </c>
      <c r="AX26" s="7">
        <v>0.02</v>
      </c>
      <c r="AY26" s="7">
        <v>0.12</v>
      </c>
      <c r="AZ26" s="7">
        <v>0.14000000000000001</v>
      </c>
      <c r="BA26" s="7">
        <v>0.19</v>
      </c>
      <c r="BB26" s="7">
        <v>0.16</v>
      </c>
      <c r="BC26" s="7">
        <v>0.05</v>
      </c>
      <c r="BD26" s="7">
        <v>0.71</v>
      </c>
      <c r="BE26" s="7">
        <v>0.09</v>
      </c>
      <c r="BF26" s="7">
        <v>0.14000000000000001</v>
      </c>
      <c r="BG26" s="7">
        <v>0.13</v>
      </c>
      <c r="BH26" t="s">
        <v>108</v>
      </c>
      <c r="BI26" s="7">
        <v>0.14000000000000001</v>
      </c>
      <c r="BJ26" s="7">
        <v>0.12</v>
      </c>
      <c r="BK26" s="7">
        <v>0.14000000000000001</v>
      </c>
      <c r="BL26" s="7">
        <v>0.16</v>
      </c>
      <c r="BM26" s="7">
        <v>0.15</v>
      </c>
      <c r="BN26" s="7">
        <v>0.16</v>
      </c>
      <c r="BO26" s="7">
        <v>0.09</v>
      </c>
      <c r="BP26" s="7">
        <v>0.09</v>
      </c>
      <c r="BQ26" s="7">
        <v>0.14000000000000001</v>
      </c>
      <c r="BR26" s="7">
        <v>0.14000000000000001</v>
      </c>
      <c r="BS26" s="7">
        <v>0.15</v>
      </c>
      <c r="BT26" s="7">
        <v>0.08</v>
      </c>
      <c r="BU26" s="7">
        <v>0.1</v>
      </c>
      <c r="BV26" s="7">
        <v>0.21</v>
      </c>
      <c r="BW26" s="7">
        <v>0.12</v>
      </c>
      <c r="BX26" s="7">
        <v>0.1</v>
      </c>
      <c r="BY26" s="7">
        <v>0.11</v>
      </c>
      <c r="BZ26" s="7">
        <v>0.11</v>
      </c>
    </row>
    <row r="27" spans="1:78" x14ac:dyDescent="0.25">
      <c r="A27" t="s">
        <v>40</v>
      </c>
      <c r="B27">
        <v>4</v>
      </c>
      <c r="C27">
        <v>4</v>
      </c>
      <c r="D27">
        <v>0</v>
      </c>
      <c r="E27">
        <v>0</v>
      </c>
      <c r="F27">
        <v>0</v>
      </c>
      <c r="G27">
        <v>3</v>
      </c>
      <c r="H27">
        <v>1</v>
      </c>
      <c r="I27">
        <v>1</v>
      </c>
      <c r="J27">
        <v>0</v>
      </c>
      <c r="K27">
        <v>1</v>
      </c>
      <c r="L27">
        <v>1</v>
      </c>
      <c r="M27">
        <v>0</v>
      </c>
      <c r="N27">
        <v>3</v>
      </c>
      <c r="O27">
        <v>1</v>
      </c>
      <c r="P27">
        <v>0</v>
      </c>
      <c r="Q27">
        <v>0</v>
      </c>
      <c r="R27">
        <v>4</v>
      </c>
      <c r="S27">
        <v>2</v>
      </c>
      <c r="T27">
        <v>1</v>
      </c>
      <c r="U27">
        <v>0</v>
      </c>
      <c r="V27">
        <v>1</v>
      </c>
      <c r="W27">
        <v>3</v>
      </c>
      <c r="X27">
        <v>0</v>
      </c>
      <c r="Y27">
        <v>1</v>
      </c>
      <c r="Z27">
        <v>2</v>
      </c>
      <c r="AA27">
        <v>4</v>
      </c>
      <c r="AB27">
        <v>2</v>
      </c>
      <c r="AC27">
        <v>0</v>
      </c>
      <c r="AD27">
        <v>2</v>
      </c>
      <c r="AE27">
        <v>1</v>
      </c>
      <c r="AF27">
        <v>4</v>
      </c>
      <c r="AG27">
        <v>0</v>
      </c>
      <c r="AH27">
        <v>0</v>
      </c>
      <c r="AI27">
        <v>4</v>
      </c>
      <c r="AJ27">
        <v>0</v>
      </c>
      <c r="AK27">
        <v>0</v>
      </c>
      <c r="AL27">
        <v>1</v>
      </c>
      <c r="AM27">
        <v>1</v>
      </c>
      <c r="AN27">
        <v>0</v>
      </c>
      <c r="AO27">
        <v>1</v>
      </c>
      <c r="AP27">
        <v>1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1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</v>
      </c>
      <c r="BD27">
        <v>0</v>
      </c>
      <c r="BE27">
        <v>0</v>
      </c>
      <c r="BF27">
        <v>4</v>
      </c>
      <c r="BG27">
        <v>4</v>
      </c>
      <c r="BH27">
        <v>0</v>
      </c>
      <c r="BI27">
        <v>1</v>
      </c>
      <c r="BJ27">
        <v>0</v>
      </c>
      <c r="BK27">
        <v>0</v>
      </c>
      <c r="BL27">
        <v>1</v>
      </c>
      <c r="BM27">
        <v>0</v>
      </c>
      <c r="BN27">
        <v>2</v>
      </c>
      <c r="BO27">
        <v>1</v>
      </c>
      <c r="BP27">
        <v>0</v>
      </c>
      <c r="BQ27">
        <v>1</v>
      </c>
      <c r="BR27">
        <v>1</v>
      </c>
      <c r="BS27">
        <v>2</v>
      </c>
      <c r="BT27">
        <v>0</v>
      </c>
      <c r="BU27">
        <v>0</v>
      </c>
      <c r="BV27">
        <v>0</v>
      </c>
      <c r="BW27">
        <v>1</v>
      </c>
      <c r="BX27">
        <v>1</v>
      </c>
      <c r="BY27">
        <v>1</v>
      </c>
      <c r="BZ27">
        <v>0</v>
      </c>
    </row>
    <row r="28" spans="1:78" x14ac:dyDescent="0.25">
      <c r="B28" s="7">
        <v>0.01</v>
      </c>
      <c r="C28" s="7">
        <v>0.01</v>
      </c>
      <c r="D28" t="s">
        <v>108</v>
      </c>
      <c r="E28" t="s">
        <v>108</v>
      </c>
      <c r="F28" t="s">
        <v>108</v>
      </c>
      <c r="G28" s="7">
        <v>0.01</v>
      </c>
      <c r="H28" s="7">
        <v>0.01</v>
      </c>
      <c r="I28" s="7">
        <v>0.01</v>
      </c>
      <c r="J28" t="s">
        <v>108</v>
      </c>
      <c r="K28" s="7">
        <v>0.01</v>
      </c>
      <c r="L28" s="7">
        <v>0.01</v>
      </c>
      <c r="M28" t="s">
        <v>108</v>
      </c>
      <c r="N28" s="7">
        <v>0.01</v>
      </c>
      <c r="O28" s="7">
        <v>0.02</v>
      </c>
      <c r="P28" t="s">
        <v>108</v>
      </c>
      <c r="Q28" t="s">
        <v>108</v>
      </c>
      <c r="R28" s="7">
        <v>0.01</v>
      </c>
      <c r="S28" s="7">
        <v>0.01</v>
      </c>
      <c r="T28" s="7">
        <v>0.01</v>
      </c>
      <c r="U28" t="s">
        <v>108</v>
      </c>
      <c r="V28">
        <v>0</v>
      </c>
      <c r="W28" s="7">
        <v>0.04</v>
      </c>
      <c r="X28" t="s">
        <v>108</v>
      </c>
      <c r="Y28" s="7">
        <v>0.05</v>
      </c>
      <c r="Z28">
        <v>0</v>
      </c>
      <c r="AA28" s="7">
        <v>0.01</v>
      </c>
      <c r="AB28">
        <v>0</v>
      </c>
      <c r="AC28" t="s">
        <v>108</v>
      </c>
      <c r="AD28">
        <v>0</v>
      </c>
      <c r="AE28" s="7">
        <v>0.02</v>
      </c>
      <c r="AF28" s="7">
        <v>0.01</v>
      </c>
      <c r="AG28" t="s">
        <v>108</v>
      </c>
      <c r="AH28" t="s">
        <v>108</v>
      </c>
      <c r="AI28" s="7">
        <v>0.01</v>
      </c>
      <c r="AJ28" t="s">
        <v>108</v>
      </c>
      <c r="AK28" t="s">
        <v>108</v>
      </c>
      <c r="AL28">
        <v>0</v>
      </c>
      <c r="AM28">
        <v>0</v>
      </c>
      <c r="AN28" t="s">
        <v>108</v>
      </c>
      <c r="AO28" s="7">
        <v>0.01</v>
      </c>
      <c r="AP28" s="7">
        <v>0.01</v>
      </c>
      <c r="AQ28" t="s">
        <v>108</v>
      </c>
      <c r="AR28" t="s">
        <v>108</v>
      </c>
      <c r="AS28" t="s">
        <v>108</v>
      </c>
      <c r="AT28" t="s">
        <v>108</v>
      </c>
      <c r="AU28" t="s">
        <v>108</v>
      </c>
      <c r="AV28" s="7">
        <v>0.02</v>
      </c>
      <c r="AW28" t="s">
        <v>108</v>
      </c>
      <c r="AX28" t="s">
        <v>108</v>
      </c>
      <c r="AY28" t="s">
        <v>108</v>
      </c>
      <c r="AZ28" t="s">
        <v>108</v>
      </c>
      <c r="BA28" t="s">
        <v>108</v>
      </c>
      <c r="BB28" t="s">
        <v>108</v>
      </c>
      <c r="BC28" s="7">
        <v>0.04</v>
      </c>
      <c r="BD28" t="s">
        <v>108</v>
      </c>
      <c r="BE28" t="s">
        <v>108</v>
      </c>
      <c r="BF28" s="7">
        <v>0.01</v>
      </c>
      <c r="BG28" s="7">
        <v>0.01</v>
      </c>
      <c r="BH28" t="s">
        <v>108</v>
      </c>
      <c r="BI28">
        <v>0</v>
      </c>
      <c r="BJ28" t="s">
        <v>108</v>
      </c>
      <c r="BK28" t="s">
        <v>108</v>
      </c>
      <c r="BL28" s="7">
        <v>0.02</v>
      </c>
      <c r="BM28" t="s">
        <v>108</v>
      </c>
      <c r="BN28" s="7">
        <v>0.01</v>
      </c>
      <c r="BO28">
        <v>0</v>
      </c>
      <c r="BP28" t="s">
        <v>108</v>
      </c>
      <c r="BQ28" s="7">
        <v>0.01</v>
      </c>
      <c r="BR28" s="7">
        <v>0.01</v>
      </c>
      <c r="BS28" s="7">
        <v>0.01</v>
      </c>
      <c r="BT28" t="s">
        <v>108</v>
      </c>
      <c r="BU28" t="s">
        <v>108</v>
      </c>
      <c r="BV28" t="s">
        <v>108</v>
      </c>
      <c r="BW28" s="7">
        <v>0.01</v>
      </c>
      <c r="BX28">
        <v>0</v>
      </c>
      <c r="BY28">
        <v>0</v>
      </c>
      <c r="BZ28" t="s">
        <v>108</v>
      </c>
    </row>
    <row r="29" spans="1:78" x14ac:dyDescent="0.25">
      <c r="A29" t="s">
        <v>41</v>
      </c>
      <c r="B29">
        <v>41</v>
      </c>
      <c r="C29">
        <v>36</v>
      </c>
      <c r="D29">
        <v>1</v>
      </c>
      <c r="E29">
        <v>4</v>
      </c>
      <c r="F29">
        <v>3</v>
      </c>
      <c r="G29">
        <v>24</v>
      </c>
      <c r="H29">
        <v>14</v>
      </c>
      <c r="I29">
        <v>8</v>
      </c>
      <c r="J29">
        <v>13</v>
      </c>
      <c r="K29">
        <v>10</v>
      </c>
      <c r="L29">
        <v>9</v>
      </c>
      <c r="M29">
        <v>10</v>
      </c>
      <c r="N29">
        <v>27</v>
      </c>
      <c r="O29">
        <v>3</v>
      </c>
      <c r="P29">
        <v>1</v>
      </c>
      <c r="Q29">
        <v>6</v>
      </c>
      <c r="R29">
        <v>35</v>
      </c>
      <c r="S29">
        <v>30</v>
      </c>
      <c r="T29">
        <v>3</v>
      </c>
      <c r="U29">
        <v>7</v>
      </c>
      <c r="V29">
        <v>29</v>
      </c>
      <c r="W29">
        <v>3</v>
      </c>
      <c r="X29">
        <v>6</v>
      </c>
      <c r="Y29">
        <v>0</v>
      </c>
      <c r="Z29">
        <v>41</v>
      </c>
      <c r="AA29">
        <v>40</v>
      </c>
      <c r="AB29">
        <v>40</v>
      </c>
      <c r="AC29">
        <v>4</v>
      </c>
      <c r="AD29">
        <v>30</v>
      </c>
      <c r="AE29">
        <v>6</v>
      </c>
      <c r="AF29">
        <v>26</v>
      </c>
      <c r="AG29">
        <v>4</v>
      </c>
      <c r="AH29">
        <v>0</v>
      </c>
      <c r="AI29">
        <v>26</v>
      </c>
      <c r="AJ29">
        <v>5</v>
      </c>
      <c r="AK29">
        <v>9</v>
      </c>
      <c r="AL29">
        <v>6</v>
      </c>
      <c r="AM29">
        <v>13</v>
      </c>
      <c r="AN29">
        <v>2</v>
      </c>
      <c r="AO29">
        <v>20</v>
      </c>
      <c r="AP29">
        <v>11</v>
      </c>
      <c r="AQ29">
        <v>1</v>
      </c>
      <c r="AR29">
        <v>1</v>
      </c>
      <c r="AS29">
        <v>3</v>
      </c>
      <c r="AT29">
        <v>3</v>
      </c>
      <c r="AU29">
        <v>0</v>
      </c>
      <c r="AV29">
        <v>2</v>
      </c>
      <c r="AW29">
        <v>1</v>
      </c>
      <c r="AX29">
        <v>1</v>
      </c>
      <c r="AY29">
        <v>5</v>
      </c>
      <c r="AZ29">
        <v>5</v>
      </c>
      <c r="BA29">
        <v>2</v>
      </c>
      <c r="BB29">
        <v>3</v>
      </c>
      <c r="BC29">
        <v>2</v>
      </c>
      <c r="BD29">
        <v>1</v>
      </c>
      <c r="BE29">
        <v>9</v>
      </c>
      <c r="BF29">
        <v>32</v>
      </c>
      <c r="BG29">
        <v>41</v>
      </c>
      <c r="BH29">
        <v>0</v>
      </c>
      <c r="BI29">
        <v>3</v>
      </c>
      <c r="BJ29">
        <v>5</v>
      </c>
      <c r="BK29">
        <v>2</v>
      </c>
      <c r="BL29">
        <v>4</v>
      </c>
      <c r="BM29">
        <v>0</v>
      </c>
      <c r="BN29">
        <v>9</v>
      </c>
      <c r="BO29">
        <v>16</v>
      </c>
      <c r="BP29">
        <v>16</v>
      </c>
      <c r="BQ29">
        <v>1</v>
      </c>
      <c r="BR29">
        <v>4</v>
      </c>
      <c r="BS29">
        <v>2</v>
      </c>
      <c r="BT29">
        <v>6</v>
      </c>
      <c r="BU29">
        <v>3</v>
      </c>
      <c r="BV29">
        <v>0</v>
      </c>
      <c r="BW29">
        <v>1</v>
      </c>
      <c r="BX29">
        <v>21</v>
      </c>
      <c r="BY29">
        <v>21</v>
      </c>
      <c r="BZ29">
        <v>19</v>
      </c>
    </row>
    <row r="30" spans="1:78" x14ac:dyDescent="0.25">
      <c r="B30" s="7">
        <v>0.06</v>
      </c>
      <c r="C30" s="7">
        <v>0.06</v>
      </c>
      <c r="D30" s="7">
        <v>0.02</v>
      </c>
      <c r="E30" s="7">
        <v>7.0000000000000007E-2</v>
      </c>
      <c r="F30" s="7">
        <v>0.03</v>
      </c>
      <c r="G30" s="7">
        <v>0.06</v>
      </c>
      <c r="H30" s="7">
        <v>7.0000000000000007E-2</v>
      </c>
      <c r="I30" s="7">
        <v>0.05</v>
      </c>
      <c r="J30" s="7">
        <v>0.05</v>
      </c>
      <c r="K30" s="7">
        <v>0.06</v>
      </c>
      <c r="L30" s="7">
        <v>0.06</v>
      </c>
      <c r="M30" s="7">
        <v>0.05</v>
      </c>
      <c r="N30" s="7">
        <v>0.06</v>
      </c>
      <c r="O30" s="7">
        <v>0.04</v>
      </c>
      <c r="P30" s="7">
        <v>7.0000000000000007E-2</v>
      </c>
      <c r="Q30" s="7">
        <v>0.05</v>
      </c>
      <c r="R30" s="7">
        <v>0.06</v>
      </c>
      <c r="S30" s="7">
        <v>0.06</v>
      </c>
      <c r="T30" s="7">
        <v>0.03</v>
      </c>
      <c r="U30" s="7">
        <v>0.06</v>
      </c>
      <c r="V30" s="7">
        <v>0.05</v>
      </c>
      <c r="W30" s="7">
        <v>0.05</v>
      </c>
      <c r="X30" s="7">
        <v>7.0000000000000007E-2</v>
      </c>
      <c r="Y30" t="s">
        <v>108</v>
      </c>
      <c r="Z30" s="7">
        <v>0.06</v>
      </c>
      <c r="AA30" s="7">
        <v>0.06</v>
      </c>
      <c r="AB30" s="7">
        <v>0.06</v>
      </c>
      <c r="AC30" s="7">
        <v>0.06</v>
      </c>
      <c r="AD30" s="7">
        <v>0.05</v>
      </c>
      <c r="AE30" s="7">
        <v>0.09</v>
      </c>
      <c r="AF30" s="7">
        <v>0.05</v>
      </c>
      <c r="AG30" s="7">
        <v>0.04</v>
      </c>
      <c r="AH30" t="s">
        <v>108</v>
      </c>
      <c r="AI30" s="7">
        <v>0.05</v>
      </c>
      <c r="AJ30" s="7">
        <v>0.11</v>
      </c>
      <c r="AK30" s="7">
        <v>7.0000000000000007E-2</v>
      </c>
      <c r="AL30" s="7">
        <v>0.02</v>
      </c>
      <c r="AM30" s="7">
        <v>0.04</v>
      </c>
      <c r="AN30" s="7">
        <v>0.12</v>
      </c>
      <c r="AO30" s="7">
        <v>0.24</v>
      </c>
      <c r="AP30" s="7">
        <v>0.11</v>
      </c>
      <c r="AQ30" s="7">
        <v>0.01</v>
      </c>
      <c r="AR30" s="7">
        <v>0.02</v>
      </c>
      <c r="AS30" s="7">
        <v>0.1</v>
      </c>
      <c r="AT30" s="7">
        <v>0.05</v>
      </c>
      <c r="AU30" t="s">
        <v>108</v>
      </c>
      <c r="AV30" s="7">
        <v>0.05</v>
      </c>
      <c r="AW30" s="7">
        <v>0.06</v>
      </c>
      <c r="AX30" s="7">
        <v>0.01</v>
      </c>
      <c r="AY30" s="7">
        <v>7.0000000000000007E-2</v>
      </c>
      <c r="AZ30" s="7">
        <v>0.08</v>
      </c>
      <c r="BA30" s="7">
        <v>0.04</v>
      </c>
      <c r="BB30" s="7">
        <v>0.08</v>
      </c>
      <c r="BC30" s="7">
        <v>7.0000000000000007E-2</v>
      </c>
      <c r="BD30" s="7">
        <v>0.28999999999999998</v>
      </c>
      <c r="BE30" s="7">
        <v>0.06</v>
      </c>
      <c r="BF30" s="7">
        <v>0.06</v>
      </c>
      <c r="BG30" s="7">
        <v>0.06</v>
      </c>
      <c r="BH30" t="s">
        <v>108</v>
      </c>
      <c r="BI30" s="7">
        <v>0.01</v>
      </c>
      <c r="BJ30" s="7">
        <v>0.03</v>
      </c>
      <c r="BK30" s="7">
        <v>0.01</v>
      </c>
      <c r="BL30" s="7">
        <v>7.0000000000000007E-2</v>
      </c>
      <c r="BM30" t="s">
        <v>108</v>
      </c>
      <c r="BN30" s="7">
        <v>0.03</v>
      </c>
      <c r="BO30" s="7">
        <v>7.0000000000000007E-2</v>
      </c>
      <c r="BP30" s="7">
        <v>0.19</v>
      </c>
      <c r="BQ30">
        <v>0</v>
      </c>
      <c r="BR30" s="7">
        <v>0.02</v>
      </c>
      <c r="BS30" s="7">
        <v>0.01</v>
      </c>
      <c r="BT30" s="7">
        <v>0.08</v>
      </c>
      <c r="BU30" s="7">
        <v>0.04</v>
      </c>
      <c r="BV30" t="s">
        <v>108</v>
      </c>
      <c r="BW30" s="7">
        <v>0.01</v>
      </c>
      <c r="BX30" s="7">
        <v>0.05</v>
      </c>
      <c r="BY30" s="7">
        <v>0.04</v>
      </c>
      <c r="BZ30" s="7">
        <v>0.05</v>
      </c>
    </row>
    <row r="31" spans="1:78" x14ac:dyDescent="0.25">
      <c r="A31" t="s">
        <v>193</v>
      </c>
      <c r="B31">
        <v>0.85799999999999998</v>
      </c>
      <c r="C31">
        <v>0.89500000000000002</v>
      </c>
      <c r="D31">
        <v>0.85499999999999998</v>
      </c>
      <c r="E31">
        <v>0.41499999999999998</v>
      </c>
      <c r="F31">
        <v>1.1020000000000001</v>
      </c>
      <c r="G31">
        <v>0.82599999999999996</v>
      </c>
      <c r="H31">
        <v>0.78400000000000003</v>
      </c>
      <c r="I31">
        <v>0.878</v>
      </c>
      <c r="J31">
        <v>0.71599999999999997</v>
      </c>
      <c r="K31">
        <v>1.0309999999999999</v>
      </c>
      <c r="L31">
        <v>0.89</v>
      </c>
      <c r="M31">
        <v>0.82199999999999995</v>
      </c>
      <c r="N31">
        <v>0.85899999999999999</v>
      </c>
      <c r="O31">
        <v>1.0249999999999999</v>
      </c>
      <c r="P31">
        <v>0.57599999999999996</v>
      </c>
      <c r="Q31">
        <v>0.72899999999999998</v>
      </c>
      <c r="R31">
        <v>0.88400000000000001</v>
      </c>
      <c r="S31">
        <v>0.79300000000000004</v>
      </c>
      <c r="T31">
        <v>1.1180000000000001</v>
      </c>
      <c r="U31">
        <v>0.90300000000000002</v>
      </c>
      <c r="V31">
        <v>0.89700000000000002</v>
      </c>
      <c r="W31">
        <v>0.97899999999999998</v>
      </c>
      <c r="X31">
        <v>0.57499999999999996</v>
      </c>
      <c r="Y31">
        <v>0.84099999999999997</v>
      </c>
      <c r="Z31">
        <v>0.85899999999999999</v>
      </c>
      <c r="AA31">
        <v>0.86299999999999999</v>
      </c>
      <c r="AB31">
        <v>0.86299999999999999</v>
      </c>
      <c r="AC31">
        <v>0.79400000000000004</v>
      </c>
      <c r="AD31">
        <v>0.95399999999999996</v>
      </c>
      <c r="AE31">
        <v>0.249</v>
      </c>
      <c r="AF31">
        <v>0.78300000000000003</v>
      </c>
      <c r="AG31">
        <v>1.2410000000000001</v>
      </c>
      <c r="AH31">
        <v>1.1659999999999999</v>
      </c>
      <c r="AI31">
        <v>0.84699999999999998</v>
      </c>
      <c r="AJ31">
        <v>0.79800000000000004</v>
      </c>
      <c r="AK31">
        <v>0.85699999999999998</v>
      </c>
      <c r="AL31">
        <v>0.93400000000000005</v>
      </c>
      <c r="AM31">
        <v>0.85799999999999998</v>
      </c>
      <c r="AN31">
        <f>--0.04</f>
        <v>0.04</v>
      </c>
      <c r="AO31">
        <v>0.81399999999999995</v>
      </c>
      <c r="AP31">
        <v>0.76400000000000001</v>
      </c>
      <c r="AQ31">
        <v>0.69</v>
      </c>
      <c r="AR31">
        <v>0.872</v>
      </c>
      <c r="AS31">
        <v>0.76600000000000001</v>
      </c>
      <c r="AT31">
        <v>1.127</v>
      </c>
      <c r="AU31">
        <v>1.157</v>
      </c>
      <c r="AV31">
        <v>0.58399999999999996</v>
      </c>
      <c r="AW31">
        <v>0.92800000000000005</v>
      </c>
      <c r="AX31">
        <v>0.93500000000000005</v>
      </c>
      <c r="AY31">
        <v>1.0269999999999999</v>
      </c>
      <c r="AZ31">
        <v>0.871</v>
      </c>
      <c r="BA31">
        <v>0.50800000000000001</v>
      </c>
      <c r="BB31">
        <v>0.69099999999999995</v>
      </c>
      <c r="BC31">
        <v>1.25</v>
      </c>
      <c r="BD31">
        <f>--2</f>
        <v>2</v>
      </c>
      <c r="BE31">
        <v>1.149</v>
      </c>
      <c r="BF31">
        <v>0.78</v>
      </c>
      <c r="BG31">
        <v>0.85799999999999998</v>
      </c>
      <c r="BH31">
        <v>0</v>
      </c>
      <c r="BI31">
        <v>0.88</v>
      </c>
      <c r="BJ31">
        <v>0.97399999999999998</v>
      </c>
      <c r="BK31">
        <v>0.76900000000000002</v>
      </c>
      <c r="BL31">
        <v>0.79300000000000004</v>
      </c>
      <c r="BM31">
        <v>0.98599999999999999</v>
      </c>
      <c r="BN31">
        <v>0.81200000000000006</v>
      </c>
      <c r="BO31">
        <v>0.93</v>
      </c>
      <c r="BP31">
        <v>0.58099999999999996</v>
      </c>
      <c r="BQ31">
        <v>0.93400000000000005</v>
      </c>
      <c r="BR31">
        <v>0.93</v>
      </c>
      <c r="BS31">
        <v>0.94699999999999995</v>
      </c>
      <c r="BT31">
        <v>1.2170000000000001</v>
      </c>
      <c r="BU31">
        <v>1.0629999999999999</v>
      </c>
      <c r="BV31">
        <v>0.61799999999999999</v>
      </c>
      <c r="BW31">
        <v>1.0449999999999999</v>
      </c>
      <c r="BX31">
        <v>1.0509999999999999</v>
      </c>
      <c r="BY31">
        <v>1.03</v>
      </c>
      <c r="BZ31">
        <v>1.0349999999999999</v>
      </c>
    </row>
    <row r="32" spans="1:78" x14ac:dyDescent="0.25">
      <c r="A32" t="s">
        <v>194</v>
      </c>
      <c r="B32">
        <v>1.095</v>
      </c>
      <c r="C32">
        <v>1.083</v>
      </c>
      <c r="D32">
        <v>0.98199999999999998</v>
      </c>
      <c r="E32">
        <v>1.2869999999999999</v>
      </c>
      <c r="F32">
        <v>1.0089999999999999</v>
      </c>
      <c r="G32">
        <v>1.141</v>
      </c>
      <c r="H32">
        <v>1.036</v>
      </c>
      <c r="I32">
        <v>1.153</v>
      </c>
      <c r="J32">
        <v>1.1180000000000001</v>
      </c>
      <c r="K32">
        <v>1.0229999999999999</v>
      </c>
      <c r="L32">
        <v>1.048</v>
      </c>
      <c r="M32">
        <v>1.0569999999999999</v>
      </c>
      <c r="N32">
        <v>1.121</v>
      </c>
      <c r="O32">
        <v>0.96299999999999997</v>
      </c>
      <c r="P32">
        <v>1.33</v>
      </c>
      <c r="Q32">
        <v>1.214</v>
      </c>
      <c r="R32">
        <v>1.069</v>
      </c>
      <c r="S32">
        <v>1.0820000000000001</v>
      </c>
      <c r="T32">
        <v>1.08</v>
      </c>
      <c r="U32">
        <v>1.131</v>
      </c>
      <c r="V32">
        <v>1.0960000000000001</v>
      </c>
      <c r="W32">
        <v>0.92200000000000004</v>
      </c>
      <c r="X32">
        <v>1.117</v>
      </c>
      <c r="Y32">
        <v>1.2709999999999999</v>
      </c>
      <c r="Z32">
        <v>1.089</v>
      </c>
      <c r="AA32">
        <v>1.091</v>
      </c>
      <c r="AB32">
        <v>1.0840000000000001</v>
      </c>
      <c r="AC32">
        <v>1.0680000000000001</v>
      </c>
      <c r="AD32">
        <v>1.0289999999999999</v>
      </c>
      <c r="AE32">
        <v>1.321</v>
      </c>
      <c r="AF32">
        <v>1.129</v>
      </c>
      <c r="AG32">
        <v>0.86499999999999999</v>
      </c>
      <c r="AH32">
        <v>0.99199999999999999</v>
      </c>
      <c r="AI32">
        <v>1.097</v>
      </c>
      <c r="AJ32">
        <v>0.93899999999999995</v>
      </c>
      <c r="AK32">
        <v>1.1879999999999999</v>
      </c>
      <c r="AL32">
        <v>1.1459999999999999</v>
      </c>
      <c r="AM32">
        <v>1.0149999999999999</v>
      </c>
      <c r="AN32">
        <v>1.754</v>
      </c>
      <c r="AO32">
        <v>0.97799999999999998</v>
      </c>
      <c r="AP32">
        <v>0.97399999999999998</v>
      </c>
      <c r="AQ32">
        <v>1.1299999999999999</v>
      </c>
      <c r="AR32">
        <v>1.129</v>
      </c>
      <c r="AS32">
        <v>1.2190000000000001</v>
      </c>
      <c r="AT32">
        <v>0.88100000000000001</v>
      </c>
      <c r="AU32">
        <v>1.1879999999999999</v>
      </c>
      <c r="AV32">
        <v>1.1879999999999999</v>
      </c>
      <c r="AW32">
        <v>0.75600000000000001</v>
      </c>
      <c r="AX32">
        <v>0.90600000000000003</v>
      </c>
      <c r="AY32">
        <v>1.1879999999999999</v>
      </c>
      <c r="AZ32">
        <v>1.1180000000000001</v>
      </c>
      <c r="BA32">
        <v>1.147</v>
      </c>
      <c r="BB32">
        <v>1.147</v>
      </c>
      <c r="BC32">
        <v>0.85899999999999999</v>
      </c>
      <c r="BD32">
        <v>0</v>
      </c>
      <c r="BE32">
        <v>1.016</v>
      </c>
      <c r="BF32">
        <v>1.103</v>
      </c>
      <c r="BG32">
        <v>1.095</v>
      </c>
      <c r="BH32">
        <v>0</v>
      </c>
      <c r="BI32">
        <v>1.103</v>
      </c>
      <c r="BJ32">
        <v>1.0720000000000001</v>
      </c>
      <c r="BK32">
        <v>1.121</v>
      </c>
      <c r="BL32">
        <v>1.206</v>
      </c>
      <c r="BM32">
        <v>1.18</v>
      </c>
      <c r="BN32">
        <v>1.1339999999999999</v>
      </c>
      <c r="BO32">
        <v>1.014</v>
      </c>
      <c r="BP32">
        <v>1.0129999999999999</v>
      </c>
      <c r="BQ32">
        <v>1.1619999999999999</v>
      </c>
      <c r="BR32">
        <v>1.0620000000000001</v>
      </c>
      <c r="BS32">
        <v>1.0920000000000001</v>
      </c>
      <c r="BT32">
        <v>1.038</v>
      </c>
      <c r="BU32">
        <v>0.99099999999999999</v>
      </c>
      <c r="BV32">
        <v>1.2270000000000001</v>
      </c>
      <c r="BW32">
        <v>1.101</v>
      </c>
      <c r="BX32">
        <v>1.024</v>
      </c>
      <c r="BY32">
        <v>1.0349999999999999</v>
      </c>
      <c r="BZ32">
        <v>1.0449999999999999</v>
      </c>
    </row>
    <row r="33" spans="1:78" x14ac:dyDescent="0.25">
      <c r="A33" t="s">
        <v>195</v>
      </c>
      <c r="B33">
        <v>2E-3</v>
      </c>
      <c r="C33">
        <v>2E-3</v>
      </c>
      <c r="D33">
        <v>1.9E-2</v>
      </c>
      <c r="E33">
        <v>3.3000000000000002E-2</v>
      </c>
      <c r="F33">
        <v>8.9999999999999993E-3</v>
      </c>
      <c r="G33">
        <v>4.0000000000000001E-3</v>
      </c>
      <c r="H33">
        <v>5.0000000000000001E-3</v>
      </c>
      <c r="I33">
        <v>1.0999999999999999E-2</v>
      </c>
      <c r="J33">
        <v>7.0000000000000001E-3</v>
      </c>
      <c r="K33">
        <v>8.0000000000000002E-3</v>
      </c>
      <c r="L33">
        <v>5.0000000000000001E-3</v>
      </c>
      <c r="M33">
        <v>5.0000000000000001E-3</v>
      </c>
      <c r="N33">
        <v>4.0000000000000001E-3</v>
      </c>
      <c r="O33">
        <v>1.4E-2</v>
      </c>
      <c r="P33">
        <v>0.104</v>
      </c>
      <c r="Q33">
        <v>1.0999999999999999E-2</v>
      </c>
      <c r="R33">
        <v>2E-3</v>
      </c>
      <c r="S33">
        <v>3.0000000000000001E-3</v>
      </c>
      <c r="T33">
        <v>1.2999999999999999E-2</v>
      </c>
      <c r="U33">
        <v>8.9999999999999993E-3</v>
      </c>
      <c r="V33">
        <v>3.0000000000000001E-3</v>
      </c>
      <c r="W33">
        <v>1.2999999999999999E-2</v>
      </c>
      <c r="X33">
        <v>1.2E-2</v>
      </c>
      <c r="Y33">
        <v>6.5000000000000002E-2</v>
      </c>
      <c r="Z33">
        <v>2E-3</v>
      </c>
      <c r="AA33">
        <v>2E-3</v>
      </c>
      <c r="AB33">
        <v>2E-3</v>
      </c>
      <c r="AC33">
        <v>2.1000000000000001E-2</v>
      </c>
      <c r="AD33">
        <v>2E-3</v>
      </c>
      <c r="AE33">
        <v>2.9000000000000001E-2</v>
      </c>
      <c r="AF33">
        <v>2E-3</v>
      </c>
      <c r="AG33">
        <v>8.0000000000000002E-3</v>
      </c>
      <c r="AH33">
        <v>5.5E-2</v>
      </c>
      <c r="AI33">
        <v>2E-3</v>
      </c>
      <c r="AJ33">
        <v>1.7999999999999999E-2</v>
      </c>
      <c r="AK33">
        <v>1.0999999999999999E-2</v>
      </c>
      <c r="AL33">
        <v>5.0000000000000001E-3</v>
      </c>
      <c r="AM33">
        <v>3.0000000000000001E-3</v>
      </c>
      <c r="AN33">
        <v>0.20499999999999999</v>
      </c>
      <c r="AO33">
        <v>1.4999999999999999E-2</v>
      </c>
      <c r="AP33">
        <v>1.2E-2</v>
      </c>
      <c r="AQ33">
        <v>2.1999999999999999E-2</v>
      </c>
      <c r="AR33">
        <v>3.4000000000000002E-2</v>
      </c>
      <c r="AS33">
        <v>4.5999999999999999E-2</v>
      </c>
      <c r="AT33">
        <v>1.2E-2</v>
      </c>
      <c r="AU33">
        <v>2.9000000000000001E-2</v>
      </c>
      <c r="AV33">
        <v>3.1E-2</v>
      </c>
      <c r="AW33">
        <v>5.1999999999999998E-2</v>
      </c>
      <c r="AX33">
        <v>2.1000000000000001E-2</v>
      </c>
      <c r="AY33">
        <v>2.1000000000000001E-2</v>
      </c>
      <c r="AZ33">
        <v>2.3E-2</v>
      </c>
      <c r="BA33">
        <v>2.7E-2</v>
      </c>
      <c r="BB33">
        <v>3.5000000000000003E-2</v>
      </c>
      <c r="BC33">
        <v>2.5000000000000001E-2</v>
      </c>
      <c r="BD33">
        <v>0</v>
      </c>
      <c r="BE33">
        <v>7.0000000000000001E-3</v>
      </c>
      <c r="BF33">
        <v>2E-3</v>
      </c>
      <c r="BG33">
        <v>2E-3</v>
      </c>
      <c r="BH33">
        <v>0</v>
      </c>
      <c r="BI33">
        <v>6.0000000000000001E-3</v>
      </c>
      <c r="BJ33">
        <v>6.0000000000000001E-3</v>
      </c>
      <c r="BK33">
        <v>7.0000000000000001E-3</v>
      </c>
      <c r="BL33">
        <v>2.9000000000000001E-2</v>
      </c>
      <c r="BM33">
        <v>1.2999999999999999E-2</v>
      </c>
      <c r="BN33">
        <v>5.0000000000000001E-3</v>
      </c>
      <c r="BO33">
        <v>5.0000000000000001E-3</v>
      </c>
      <c r="BP33">
        <v>1.4E-2</v>
      </c>
      <c r="BQ33">
        <v>1.0999999999999999E-2</v>
      </c>
      <c r="BR33">
        <v>5.0000000000000001E-3</v>
      </c>
      <c r="BS33">
        <v>6.0000000000000001E-3</v>
      </c>
      <c r="BT33">
        <v>1.4999999999999999E-2</v>
      </c>
      <c r="BU33">
        <v>1.2E-2</v>
      </c>
      <c r="BV33">
        <v>3.7999999999999999E-2</v>
      </c>
      <c r="BW33">
        <v>1.2999999999999999E-2</v>
      </c>
      <c r="BX33">
        <v>2E-3</v>
      </c>
      <c r="BY33">
        <v>2E-3</v>
      </c>
      <c r="BZ33">
        <v>3.0000000000000001E-3</v>
      </c>
    </row>
  </sheetData>
  <pageMargins left="0.7" right="0.7" top="0.75" bottom="0.7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P3" sqref="P3"/>
    </sheetView>
  </sheetViews>
  <sheetFormatPr defaultRowHeight="15" x14ac:dyDescent="0.25"/>
  <sheetData>
    <row r="1" spans="1:78" x14ac:dyDescent="0.25">
      <c r="A1" t="s">
        <v>1148</v>
      </c>
    </row>
    <row r="2" spans="1:78" x14ac:dyDescent="0.25">
      <c r="A2" t="s">
        <v>316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1069</v>
      </c>
      <c r="C8">
        <v>891</v>
      </c>
      <c r="D8">
        <v>84</v>
      </c>
      <c r="E8">
        <v>94</v>
      </c>
      <c r="F8">
        <v>168</v>
      </c>
      <c r="G8">
        <v>484</v>
      </c>
      <c r="H8">
        <v>417</v>
      </c>
      <c r="I8">
        <v>222</v>
      </c>
      <c r="J8">
        <v>279</v>
      </c>
      <c r="K8">
        <v>220</v>
      </c>
      <c r="L8">
        <v>348</v>
      </c>
      <c r="M8">
        <v>373</v>
      </c>
      <c r="N8">
        <v>560</v>
      </c>
      <c r="O8">
        <v>105</v>
      </c>
      <c r="P8">
        <v>31</v>
      </c>
      <c r="Q8">
        <v>246</v>
      </c>
      <c r="R8">
        <v>823</v>
      </c>
      <c r="S8">
        <v>684</v>
      </c>
      <c r="T8">
        <v>159</v>
      </c>
      <c r="U8">
        <v>209</v>
      </c>
      <c r="V8">
        <v>732</v>
      </c>
      <c r="W8">
        <v>136</v>
      </c>
      <c r="X8">
        <v>187</v>
      </c>
      <c r="Y8">
        <v>296</v>
      </c>
      <c r="Z8">
        <v>773</v>
      </c>
      <c r="AA8">
        <v>1066</v>
      </c>
      <c r="AB8">
        <v>770</v>
      </c>
      <c r="AC8">
        <v>181</v>
      </c>
      <c r="AD8">
        <v>792</v>
      </c>
      <c r="AE8">
        <v>83</v>
      </c>
      <c r="AF8">
        <v>811</v>
      </c>
      <c r="AG8">
        <v>168</v>
      </c>
      <c r="AH8">
        <v>25</v>
      </c>
      <c r="AI8">
        <v>790</v>
      </c>
      <c r="AJ8">
        <v>83</v>
      </c>
      <c r="AK8">
        <v>190</v>
      </c>
      <c r="AL8">
        <v>428</v>
      </c>
      <c r="AM8">
        <v>492</v>
      </c>
      <c r="AN8">
        <v>18</v>
      </c>
      <c r="AO8">
        <v>125</v>
      </c>
      <c r="AP8">
        <v>136</v>
      </c>
      <c r="AQ8">
        <v>102</v>
      </c>
      <c r="AR8">
        <v>45</v>
      </c>
      <c r="AS8">
        <v>63</v>
      </c>
      <c r="AT8">
        <v>113</v>
      </c>
      <c r="AU8">
        <v>57</v>
      </c>
      <c r="AV8">
        <v>61</v>
      </c>
      <c r="AW8">
        <v>17</v>
      </c>
      <c r="AX8">
        <v>67</v>
      </c>
      <c r="AY8">
        <v>105</v>
      </c>
      <c r="AZ8">
        <v>86</v>
      </c>
      <c r="BA8">
        <v>74</v>
      </c>
      <c r="BB8">
        <v>77</v>
      </c>
      <c r="BC8">
        <v>63</v>
      </c>
      <c r="BD8">
        <v>3</v>
      </c>
      <c r="BE8">
        <v>237</v>
      </c>
      <c r="BF8">
        <v>832</v>
      </c>
      <c r="BG8">
        <v>1069</v>
      </c>
      <c r="BH8">
        <v>0</v>
      </c>
      <c r="BI8">
        <v>318</v>
      </c>
      <c r="BJ8">
        <v>306</v>
      </c>
      <c r="BK8">
        <v>287</v>
      </c>
      <c r="BL8">
        <v>82</v>
      </c>
      <c r="BM8">
        <v>173</v>
      </c>
      <c r="BN8">
        <v>405</v>
      </c>
      <c r="BO8">
        <v>373</v>
      </c>
      <c r="BP8">
        <v>118</v>
      </c>
      <c r="BQ8">
        <v>188</v>
      </c>
      <c r="BR8">
        <v>315</v>
      </c>
      <c r="BS8">
        <v>280</v>
      </c>
      <c r="BT8">
        <v>131</v>
      </c>
      <c r="BU8">
        <v>121</v>
      </c>
      <c r="BV8">
        <v>64</v>
      </c>
      <c r="BW8">
        <v>131</v>
      </c>
      <c r="BX8">
        <v>721</v>
      </c>
      <c r="BY8">
        <v>740</v>
      </c>
      <c r="BZ8">
        <v>637</v>
      </c>
    </row>
    <row r="9" spans="1:78" x14ac:dyDescent="0.25">
      <c r="A9" t="s">
        <v>103</v>
      </c>
      <c r="B9">
        <v>1071</v>
      </c>
      <c r="C9">
        <v>892</v>
      </c>
      <c r="D9">
        <v>91</v>
      </c>
      <c r="E9">
        <v>88</v>
      </c>
      <c r="F9">
        <v>167</v>
      </c>
      <c r="G9">
        <v>559</v>
      </c>
      <c r="H9">
        <v>345</v>
      </c>
      <c r="I9">
        <v>266</v>
      </c>
      <c r="J9">
        <v>340</v>
      </c>
      <c r="K9">
        <v>232</v>
      </c>
      <c r="L9">
        <v>233</v>
      </c>
      <c r="M9">
        <v>303</v>
      </c>
      <c r="N9">
        <v>643</v>
      </c>
      <c r="O9">
        <v>99</v>
      </c>
      <c r="P9">
        <v>26</v>
      </c>
      <c r="Q9">
        <v>202</v>
      </c>
      <c r="R9">
        <v>869</v>
      </c>
      <c r="S9">
        <v>718</v>
      </c>
      <c r="T9">
        <v>167</v>
      </c>
      <c r="U9">
        <v>172</v>
      </c>
      <c r="V9">
        <v>801</v>
      </c>
      <c r="W9">
        <v>114</v>
      </c>
      <c r="X9">
        <v>145</v>
      </c>
      <c r="Y9">
        <v>289</v>
      </c>
      <c r="Z9">
        <v>782</v>
      </c>
      <c r="AA9">
        <v>1069</v>
      </c>
      <c r="AB9">
        <v>779</v>
      </c>
      <c r="AC9">
        <v>187</v>
      </c>
      <c r="AD9">
        <v>789</v>
      </c>
      <c r="AE9">
        <v>82</v>
      </c>
      <c r="AF9">
        <v>802</v>
      </c>
      <c r="AG9">
        <v>179</v>
      </c>
      <c r="AH9">
        <v>25</v>
      </c>
      <c r="AI9">
        <v>823</v>
      </c>
      <c r="AJ9">
        <v>71</v>
      </c>
      <c r="AK9">
        <v>172</v>
      </c>
      <c r="AL9">
        <v>441</v>
      </c>
      <c r="AM9">
        <v>490</v>
      </c>
      <c r="AN9">
        <v>16</v>
      </c>
      <c r="AO9">
        <v>118</v>
      </c>
      <c r="AP9">
        <v>144</v>
      </c>
      <c r="AQ9">
        <v>107</v>
      </c>
      <c r="AR9">
        <v>50</v>
      </c>
      <c r="AS9">
        <v>59</v>
      </c>
      <c r="AT9">
        <v>109</v>
      </c>
      <c r="AU9">
        <v>58</v>
      </c>
      <c r="AV9">
        <v>58</v>
      </c>
      <c r="AW9">
        <v>18</v>
      </c>
      <c r="AX9">
        <v>73</v>
      </c>
      <c r="AY9">
        <v>99</v>
      </c>
      <c r="AZ9">
        <v>85</v>
      </c>
      <c r="BA9">
        <v>71</v>
      </c>
      <c r="BB9">
        <v>72</v>
      </c>
      <c r="BC9">
        <v>63</v>
      </c>
      <c r="BD9">
        <v>3</v>
      </c>
      <c r="BE9">
        <v>239</v>
      </c>
      <c r="BF9">
        <v>832</v>
      </c>
      <c r="BG9">
        <v>1071</v>
      </c>
      <c r="BH9">
        <v>0</v>
      </c>
      <c r="BI9">
        <v>345</v>
      </c>
      <c r="BJ9">
        <v>303</v>
      </c>
      <c r="BK9">
        <v>263</v>
      </c>
      <c r="BL9">
        <v>86</v>
      </c>
      <c r="BM9">
        <v>184</v>
      </c>
      <c r="BN9">
        <v>408</v>
      </c>
      <c r="BO9">
        <v>373</v>
      </c>
      <c r="BP9">
        <v>106</v>
      </c>
      <c r="BQ9">
        <v>190</v>
      </c>
      <c r="BR9">
        <v>326</v>
      </c>
      <c r="BS9">
        <v>296</v>
      </c>
      <c r="BT9">
        <v>124</v>
      </c>
      <c r="BU9">
        <v>130</v>
      </c>
      <c r="BV9">
        <v>61</v>
      </c>
      <c r="BW9">
        <v>135</v>
      </c>
      <c r="BX9">
        <v>710</v>
      </c>
      <c r="BY9">
        <v>730</v>
      </c>
      <c r="BZ9">
        <v>623</v>
      </c>
    </row>
    <row r="10" spans="1:78" x14ac:dyDescent="0.25">
      <c r="A10" t="s">
        <v>104</v>
      </c>
    </row>
    <row r="11" spans="1:78" x14ac:dyDescent="0.25">
      <c r="A11" t="s">
        <v>326</v>
      </c>
      <c r="B11">
        <v>323</v>
      </c>
      <c r="C11">
        <v>262</v>
      </c>
      <c r="D11">
        <v>34</v>
      </c>
      <c r="E11">
        <v>27</v>
      </c>
      <c r="F11">
        <v>70</v>
      </c>
      <c r="G11">
        <v>167</v>
      </c>
      <c r="H11">
        <v>86</v>
      </c>
      <c r="I11">
        <v>94</v>
      </c>
      <c r="J11">
        <v>79</v>
      </c>
      <c r="K11">
        <v>79</v>
      </c>
      <c r="L11">
        <v>71</v>
      </c>
      <c r="M11">
        <v>74</v>
      </c>
      <c r="N11">
        <v>209</v>
      </c>
      <c r="O11">
        <v>34</v>
      </c>
      <c r="P11">
        <v>6</v>
      </c>
      <c r="Q11">
        <v>54</v>
      </c>
      <c r="R11">
        <v>269</v>
      </c>
      <c r="S11">
        <v>198</v>
      </c>
      <c r="T11">
        <v>62</v>
      </c>
      <c r="U11">
        <v>56</v>
      </c>
      <c r="V11">
        <v>262</v>
      </c>
      <c r="W11">
        <v>30</v>
      </c>
      <c r="X11">
        <v>30</v>
      </c>
      <c r="Y11">
        <v>116</v>
      </c>
      <c r="Z11">
        <v>207</v>
      </c>
      <c r="AA11">
        <v>323</v>
      </c>
      <c r="AB11">
        <v>207</v>
      </c>
      <c r="AC11">
        <v>59</v>
      </c>
      <c r="AD11">
        <v>243</v>
      </c>
      <c r="AE11">
        <v>19</v>
      </c>
      <c r="AF11">
        <v>228</v>
      </c>
      <c r="AG11">
        <v>75</v>
      </c>
      <c r="AH11">
        <v>9</v>
      </c>
      <c r="AI11">
        <v>246</v>
      </c>
      <c r="AJ11">
        <v>15</v>
      </c>
      <c r="AK11">
        <v>66</v>
      </c>
      <c r="AL11">
        <v>154</v>
      </c>
      <c r="AM11">
        <v>133</v>
      </c>
      <c r="AN11">
        <v>5</v>
      </c>
      <c r="AO11">
        <v>29</v>
      </c>
      <c r="AP11">
        <v>32</v>
      </c>
      <c r="AQ11">
        <v>30</v>
      </c>
      <c r="AR11">
        <v>16</v>
      </c>
      <c r="AS11">
        <v>22</v>
      </c>
      <c r="AT11">
        <v>32</v>
      </c>
      <c r="AU11">
        <v>30</v>
      </c>
      <c r="AV11">
        <v>10</v>
      </c>
      <c r="AW11">
        <v>7</v>
      </c>
      <c r="AX11">
        <v>27</v>
      </c>
      <c r="AY11">
        <v>32</v>
      </c>
      <c r="AZ11">
        <v>31</v>
      </c>
      <c r="BA11">
        <v>16</v>
      </c>
      <c r="BB11">
        <v>13</v>
      </c>
      <c r="BC11">
        <v>22</v>
      </c>
      <c r="BD11">
        <v>2</v>
      </c>
      <c r="BE11">
        <v>99</v>
      </c>
      <c r="BF11">
        <v>224</v>
      </c>
      <c r="BG11">
        <v>323</v>
      </c>
      <c r="BH11">
        <v>0</v>
      </c>
      <c r="BI11">
        <v>115</v>
      </c>
      <c r="BJ11">
        <v>101</v>
      </c>
      <c r="BK11">
        <v>75</v>
      </c>
      <c r="BL11">
        <v>29</v>
      </c>
      <c r="BM11">
        <v>85</v>
      </c>
      <c r="BN11">
        <v>122</v>
      </c>
      <c r="BO11">
        <v>100</v>
      </c>
      <c r="BP11">
        <v>16</v>
      </c>
      <c r="BQ11">
        <v>73</v>
      </c>
      <c r="BR11">
        <v>120</v>
      </c>
      <c r="BS11">
        <v>115</v>
      </c>
      <c r="BT11">
        <v>48</v>
      </c>
      <c r="BU11">
        <v>56</v>
      </c>
      <c r="BV11">
        <v>19</v>
      </c>
      <c r="BW11">
        <v>54</v>
      </c>
      <c r="BX11">
        <v>250</v>
      </c>
      <c r="BY11">
        <v>256</v>
      </c>
      <c r="BZ11">
        <v>222</v>
      </c>
    </row>
    <row r="12" spans="1:78" x14ac:dyDescent="0.25">
      <c r="B12" s="7">
        <v>0.3</v>
      </c>
      <c r="C12" s="7">
        <v>0.28999999999999998</v>
      </c>
      <c r="D12" s="7">
        <v>0.37</v>
      </c>
      <c r="E12" s="7">
        <v>0.3</v>
      </c>
      <c r="F12" s="7">
        <v>0.42</v>
      </c>
      <c r="G12" s="7">
        <v>0.3</v>
      </c>
      <c r="H12" s="7">
        <v>0.25</v>
      </c>
      <c r="I12" s="7">
        <v>0.35</v>
      </c>
      <c r="J12" s="7">
        <v>0.23</v>
      </c>
      <c r="K12" s="7">
        <v>0.34</v>
      </c>
      <c r="L12" s="7">
        <v>0.3</v>
      </c>
      <c r="M12" s="7">
        <v>0.25</v>
      </c>
      <c r="N12" s="7">
        <v>0.32</v>
      </c>
      <c r="O12" s="7">
        <v>0.34</v>
      </c>
      <c r="P12" s="7">
        <v>0.22</v>
      </c>
      <c r="Q12" s="7">
        <v>0.27</v>
      </c>
      <c r="R12" s="7">
        <v>0.31</v>
      </c>
      <c r="S12" s="7">
        <v>0.28000000000000003</v>
      </c>
      <c r="T12" s="7">
        <v>0.37</v>
      </c>
      <c r="U12" s="7">
        <v>0.33</v>
      </c>
      <c r="V12" s="7">
        <v>0.33</v>
      </c>
      <c r="W12" s="7">
        <v>0.26</v>
      </c>
      <c r="X12" s="7">
        <v>0.2</v>
      </c>
      <c r="Y12" s="7">
        <v>0.4</v>
      </c>
      <c r="Z12" s="7">
        <v>0.27</v>
      </c>
      <c r="AA12" s="7">
        <v>0.3</v>
      </c>
      <c r="AB12" s="7">
        <v>0.27</v>
      </c>
      <c r="AC12" s="7">
        <v>0.32</v>
      </c>
      <c r="AD12" s="7">
        <v>0.31</v>
      </c>
      <c r="AE12" s="7">
        <v>0.23</v>
      </c>
      <c r="AF12" s="7">
        <v>0.28000000000000003</v>
      </c>
      <c r="AG12" s="7">
        <v>0.42</v>
      </c>
      <c r="AH12" s="7">
        <v>0.38</v>
      </c>
      <c r="AI12" s="7">
        <v>0.3</v>
      </c>
      <c r="AJ12" s="7">
        <v>0.21</v>
      </c>
      <c r="AK12" s="7">
        <v>0.38</v>
      </c>
      <c r="AL12" s="7">
        <v>0.35</v>
      </c>
      <c r="AM12" s="7">
        <v>0.27</v>
      </c>
      <c r="AN12" s="7">
        <v>0.34</v>
      </c>
      <c r="AO12" s="7">
        <v>0.24</v>
      </c>
      <c r="AP12" s="7">
        <v>0.22</v>
      </c>
      <c r="AQ12" s="7">
        <v>0.28000000000000003</v>
      </c>
      <c r="AR12" s="7">
        <v>0.33</v>
      </c>
      <c r="AS12" s="7">
        <v>0.37</v>
      </c>
      <c r="AT12" s="7">
        <v>0.28999999999999998</v>
      </c>
      <c r="AU12" s="7">
        <v>0.52</v>
      </c>
      <c r="AV12" s="7">
        <v>0.17</v>
      </c>
      <c r="AW12" s="7">
        <v>0.38</v>
      </c>
      <c r="AX12" s="7">
        <v>0.37</v>
      </c>
      <c r="AY12" s="7">
        <v>0.32</v>
      </c>
      <c r="AZ12" s="7">
        <v>0.36</v>
      </c>
      <c r="BA12" s="7">
        <v>0.23</v>
      </c>
      <c r="BB12" s="7">
        <v>0.18</v>
      </c>
      <c r="BC12" s="7">
        <v>0.35</v>
      </c>
      <c r="BD12" s="7">
        <v>0.79</v>
      </c>
      <c r="BE12" s="7">
        <v>0.41</v>
      </c>
      <c r="BF12" s="7">
        <v>0.27</v>
      </c>
      <c r="BG12" s="7">
        <v>0.3</v>
      </c>
      <c r="BH12" t="s">
        <v>108</v>
      </c>
      <c r="BI12" s="7">
        <v>0.33</v>
      </c>
      <c r="BJ12" s="7">
        <v>0.33</v>
      </c>
      <c r="BK12" s="7">
        <v>0.28999999999999998</v>
      </c>
      <c r="BL12" s="7">
        <v>0.34</v>
      </c>
      <c r="BM12" s="7">
        <v>0.46</v>
      </c>
      <c r="BN12" s="7">
        <v>0.3</v>
      </c>
      <c r="BO12" s="7">
        <v>0.27</v>
      </c>
      <c r="BP12" s="7">
        <v>0.15</v>
      </c>
      <c r="BQ12" s="7">
        <v>0.39</v>
      </c>
      <c r="BR12" s="7">
        <v>0.37</v>
      </c>
      <c r="BS12" s="7">
        <v>0.39</v>
      </c>
      <c r="BT12" s="7">
        <v>0.38</v>
      </c>
      <c r="BU12" s="7">
        <v>0.43</v>
      </c>
      <c r="BV12" s="7">
        <v>0.3</v>
      </c>
      <c r="BW12" s="7">
        <v>0.4</v>
      </c>
      <c r="BX12" s="7">
        <v>0.35</v>
      </c>
      <c r="BY12" s="7">
        <v>0.35</v>
      </c>
      <c r="BZ12" s="7">
        <v>0.36</v>
      </c>
    </row>
    <row r="13" spans="1:78" x14ac:dyDescent="0.25">
      <c r="A13" t="s">
        <v>327</v>
      </c>
      <c r="B13">
        <v>445</v>
      </c>
      <c r="C13">
        <v>385</v>
      </c>
      <c r="D13">
        <v>27</v>
      </c>
      <c r="E13">
        <v>33</v>
      </c>
      <c r="F13">
        <v>63</v>
      </c>
      <c r="G13">
        <v>232</v>
      </c>
      <c r="H13">
        <v>150</v>
      </c>
      <c r="I13">
        <v>107</v>
      </c>
      <c r="J13">
        <v>148</v>
      </c>
      <c r="K13">
        <v>96</v>
      </c>
      <c r="L13">
        <v>95</v>
      </c>
      <c r="M13">
        <v>137</v>
      </c>
      <c r="N13">
        <v>259</v>
      </c>
      <c r="O13">
        <v>40</v>
      </c>
      <c r="P13">
        <v>9</v>
      </c>
      <c r="Q13">
        <v>69</v>
      </c>
      <c r="R13">
        <v>376</v>
      </c>
      <c r="S13">
        <v>308</v>
      </c>
      <c r="T13">
        <v>66</v>
      </c>
      <c r="U13">
        <v>69</v>
      </c>
      <c r="V13">
        <v>326</v>
      </c>
      <c r="W13">
        <v>57</v>
      </c>
      <c r="X13">
        <v>57</v>
      </c>
      <c r="Y13">
        <v>115</v>
      </c>
      <c r="Z13">
        <v>330</v>
      </c>
      <c r="AA13">
        <v>445</v>
      </c>
      <c r="AB13">
        <v>330</v>
      </c>
      <c r="AC13">
        <v>81</v>
      </c>
      <c r="AD13">
        <v>338</v>
      </c>
      <c r="AE13">
        <v>21</v>
      </c>
      <c r="AF13">
        <v>334</v>
      </c>
      <c r="AG13">
        <v>73</v>
      </c>
      <c r="AH13">
        <v>10</v>
      </c>
      <c r="AI13">
        <v>345</v>
      </c>
      <c r="AJ13">
        <v>31</v>
      </c>
      <c r="AK13">
        <v>68</v>
      </c>
      <c r="AL13">
        <v>178</v>
      </c>
      <c r="AM13">
        <v>220</v>
      </c>
      <c r="AN13">
        <v>2</v>
      </c>
      <c r="AO13">
        <v>43</v>
      </c>
      <c r="AP13">
        <v>69</v>
      </c>
      <c r="AQ13">
        <v>47</v>
      </c>
      <c r="AR13">
        <v>21</v>
      </c>
      <c r="AS13">
        <v>20</v>
      </c>
      <c r="AT13">
        <v>53</v>
      </c>
      <c r="AU13">
        <v>16</v>
      </c>
      <c r="AV13">
        <v>25</v>
      </c>
      <c r="AW13">
        <v>8</v>
      </c>
      <c r="AX13">
        <v>19</v>
      </c>
      <c r="AY13">
        <v>45</v>
      </c>
      <c r="AZ13">
        <v>32</v>
      </c>
      <c r="BA13">
        <v>27</v>
      </c>
      <c r="BB13">
        <v>38</v>
      </c>
      <c r="BC13">
        <v>26</v>
      </c>
      <c r="BD13">
        <v>0</v>
      </c>
      <c r="BE13">
        <v>95</v>
      </c>
      <c r="BF13">
        <v>351</v>
      </c>
      <c r="BG13">
        <v>445</v>
      </c>
      <c r="BH13">
        <v>0</v>
      </c>
      <c r="BI13">
        <v>163</v>
      </c>
      <c r="BJ13">
        <v>127</v>
      </c>
      <c r="BK13">
        <v>112</v>
      </c>
      <c r="BL13">
        <v>29</v>
      </c>
      <c r="BM13">
        <v>62</v>
      </c>
      <c r="BN13">
        <v>185</v>
      </c>
      <c r="BO13">
        <v>161</v>
      </c>
      <c r="BP13">
        <v>38</v>
      </c>
      <c r="BQ13">
        <v>80</v>
      </c>
      <c r="BR13">
        <v>132</v>
      </c>
      <c r="BS13">
        <v>120</v>
      </c>
      <c r="BT13">
        <v>48</v>
      </c>
      <c r="BU13">
        <v>53</v>
      </c>
      <c r="BV13">
        <v>29</v>
      </c>
      <c r="BW13">
        <v>56</v>
      </c>
      <c r="BX13">
        <v>304</v>
      </c>
      <c r="BY13">
        <v>316</v>
      </c>
      <c r="BZ13">
        <v>271</v>
      </c>
    </row>
    <row r="14" spans="1:78" x14ac:dyDescent="0.25">
      <c r="B14" s="7">
        <v>0.42</v>
      </c>
      <c r="C14" s="7">
        <v>0.43</v>
      </c>
      <c r="D14" s="7">
        <v>0.3</v>
      </c>
      <c r="E14" s="7">
        <v>0.38</v>
      </c>
      <c r="F14" s="7">
        <v>0.38</v>
      </c>
      <c r="G14" s="7">
        <v>0.42</v>
      </c>
      <c r="H14" s="7">
        <v>0.44</v>
      </c>
      <c r="I14" s="7">
        <v>0.4</v>
      </c>
      <c r="J14" s="7">
        <v>0.43</v>
      </c>
      <c r="K14" s="7">
        <v>0.41</v>
      </c>
      <c r="L14" s="7">
        <v>0.41</v>
      </c>
      <c r="M14" s="7">
        <v>0.45</v>
      </c>
      <c r="N14" s="7">
        <v>0.4</v>
      </c>
      <c r="O14" s="7">
        <v>0.4</v>
      </c>
      <c r="P14" s="7">
        <v>0.35</v>
      </c>
      <c r="Q14" s="7">
        <v>0.34</v>
      </c>
      <c r="R14" s="7">
        <v>0.43</v>
      </c>
      <c r="S14" s="7">
        <v>0.43</v>
      </c>
      <c r="T14" s="7">
        <v>0.39</v>
      </c>
      <c r="U14" s="7">
        <v>0.4</v>
      </c>
      <c r="V14" s="7">
        <v>0.41</v>
      </c>
      <c r="W14" s="7">
        <v>0.51</v>
      </c>
      <c r="X14" s="7">
        <v>0.39</v>
      </c>
      <c r="Y14" s="7">
        <v>0.4</v>
      </c>
      <c r="Z14" s="7">
        <v>0.42</v>
      </c>
      <c r="AA14" s="7">
        <v>0.42</v>
      </c>
      <c r="AB14" s="7">
        <v>0.42</v>
      </c>
      <c r="AC14" s="7">
        <v>0.43</v>
      </c>
      <c r="AD14" s="7">
        <v>0.43</v>
      </c>
      <c r="AE14" s="7">
        <v>0.26</v>
      </c>
      <c r="AF14" s="7">
        <v>0.42</v>
      </c>
      <c r="AG14" s="7">
        <v>0.41</v>
      </c>
      <c r="AH14" s="7">
        <v>0.4</v>
      </c>
      <c r="AI14" s="7">
        <v>0.42</v>
      </c>
      <c r="AJ14" s="7">
        <v>0.43</v>
      </c>
      <c r="AK14" s="7">
        <v>0.39</v>
      </c>
      <c r="AL14" s="7">
        <v>0.4</v>
      </c>
      <c r="AM14" s="7">
        <v>0.45</v>
      </c>
      <c r="AN14" s="7">
        <v>0.12</v>
      </c>
      <c r="AO14" s="7">
        <v>0.37</v>
      </c>
      <c r="AP14" s="7">
        <v>0.48</v>
      </c>
      <c r="AQ14" s="7">
        <v>0.44</v>
      </c>
      <c r="AR14" s="7">
        <v>0.41</v>
      </c>
      <c r="AS14" s="7">
        <v>0.33</v>
      </c>
      <c r="AT14" s="7">
        <v>0.48</v>
      </c>
      <c r="AU14" s="7">
        <v>0.28000000000000003</v>
      </c>
      <c r="AV14" s="7">
        <v>0.42</v>
      </c>
      <c r="AW14" s="7">
        <v>0.43</v>
      </c>
      <c r="AX14" s="7">
        <v>0.26</v>
      </c>
      <c r="AY14" s="7">
        <v>0.45</v>
      </c>
      <c r="AZ14" s="7">
        <v>0.38</v>
      </c>
      <c r="BA14" s="7">
        <v>0.38</v>
      </c>
      <c r="BB14" s="7">
        <v>0.52</v>
      </c>
      <c r="BC14" s="7">
        <v>0.41</v>
      </c>
      <c r="BD14" t="s">
        <v>108</v>
      </c>
      <c r="BE14" s="7">
        <v>0.4</v>
      </c>
      <c r="BF14" s="7">
        <v>0.42</v>
      </c>
      <c r="BG14" s="7">
        <v>0.42</v>
      </c>
      <c r="BH14" t="s">
        <v>108</v>
      </c>
      <c r="BI14" s="7">
        <v>0.47</v>
      </c>
      <c r="BJ14" s="7">
        <v>0.42</v>
      </c>
      <c r="BK14" s="7">
        <v>0.42</v>
      </c>
      <c r="BL14" s="7">
        <v>0.33</v>
      </c>
      <c r="BM14" s="7">
        <v>0.33</v>
      </c>
      <c r="BN14" s="7">
        <v>0.45</v>
      </c>
      <c r="BO14" s="7">
        <v>0.43</v>
      </c>
      <c r="BP14" s="7">
        <v>0.36</v>
      </c>
      <c r="BQ14" s="7">
        <v>0.42</v>
      </c>
      <c r="BR14" s="7">
        <v>0.41</v>
      </c>
      <c r="BS14" s="7">
        <v>0.4</v>
      </c>
      <c r="BT14" s="7">
        <v>0.39</v>
      </c>
      <c r="BU14" s="7">
        <v>0.41</v>
      </c>
      <c r="BV14" s="7">
        <v>0.47</v>
      </c>
      <c r="BW14" s="7">
        <v>0.41</v>
      </c>
      <c r="BX14" s="7">
        <v>0.43</v>
      </c>
      <c r="BY14" s="7">
        <v>0.43</v>
      </c>
      <c r="BZ14" s="7">
        <v>0.43</v>
      </c>
    </row>
    <row r="15" spans="1:78" x14ac:dyDescent="0.25">
      <c r="A15" t="s">
        <v>334</v>
      </c>
      <c r="B15">
        <v>129</v>
      </c>
      <c r="C15">
        <v>97</v>
      </c>
      <c r="D15">
        <v>20</v>
      </c>
      <c r="E15">
        <v>12</v>
      </c>
      <c r="F15">
        <v>17</v>
      </c>
      <c r="G15">
        <v>56</v>
      </c>
      <c r="H15">
        <v>56</v>
      </c>
      <c r="I15">
        <v>22</v>
      </c>
      <c r="J15">
        <v>49</v>
      </c>
      <c r="K15">
        <v>28</v>
      </c>
      <c r="L15">
        <v>31</v>
      </c>
      <c r="M15">
        <v>44</v>
      </c>
      <c r="N15">
        <v>68</v>
      </c>
      <c r="O15">
        <v>13</v>
      </c>
      <c r="P15">
        <v>5</v>
      </c>
      <c r="Q15">
        <v>37</v>
      </c>
      <c r="R15">
        <v>93</v>
      </c>
      <c r="S15">
        <v>86</v>
      </c>
      <c r="T15">
        <v>25</v>
      </c>
      <c r="U15">
        <v>16</v>
      </c>
      <c r="V15">
        <v>89</v>
      </c>
      <c r="W15">
        <v>9</v>
      </c>
      <c r="X15">
        <v>31</v>
      </c>
      <c r="Y15">
        <v>27</v>
      </c>
      <c r="Z15">
        <v>103</v>
      </c>
      <c r="AA15">
        <v>129</v>
      </c>
      <c r="AB15">
        <v>102</v>
      </c>
      <c r="AC15">
        <v>18</v>
      </c>
      <c r="AD15">
        <v>98</v>
      </c>
      <c r="AE15">
        <v>13</v>
      </c>
      <c r="AF15">
        <v>107</v>
      </c>
      <c r="AG15">
        <v>11</v>
      </c>
      <c r="AH15">
        <v>3</v>
      </c>
      <c r="AI15">
        <v>103</v>
      </c>
      <c r="AJ15">
        <v>11</v>
      </c>
      <c r="AK15">
        <v>12</v>
      </c>
      <c r="AL15">
        <v>44</v>
      </c>
      <c r="AM15">
        <v>67</v>
      </c>
      <c r="AN15">
        <v>2</v>
      </c>
      <c r="AO15">
        <v>16</v>
      </c>
      <c r="AP15">
        <v>17</v>
      </c>
      <c r="AQ15">
        <v>13</v>
      </c>
      <c r="AR15">
        <v>8</v>
      </c>
      <c r="AS15">
        <v>7</v>
      </c>
      <c r="AT15">
        <v>11</v>
      </c>
      <c r="AU15">
        <v>2</v>
      </c>
      <c r="AV15">
        <v>5</v>
      </c>
      <c r="AW15">
        <v>1</v>
      </c>
      <c r="AX15">
        <v>19</v>
      </c>
      <c r="AY15">
        <v>8</v>
      </c>
      <c r="AZ15">
        <v>8</v>
      </c>
      <c r="BA15">
        <v>14</v>
      </c>
      <c r="BB15">
        <v>9</v>
      </c>
      <c r="BC15">
        <v>7</v>
      </c>
      <c r="BD15">
        <v>0</v>
      </c>
      <c r="BE15">
        <v>22</v>
      </c>
      <c r="BF15">
        <v>108</v>
      </c>
      <c r="BG15">
        <v>129</v>
      </c>
      <c r="BH15">
        <v>0</v>
      </c>
      <c r="BI15">
        <v>29</v>
      </c>
      <c r="BJ15">
        <v>29</v>
      </c>
      <c r="BK15">
        <v>44</v>
      </c>
      <c r="BL15">
        <v>11</v>
      </c>
      <c r="BM15">
        <v>17</v>
      </c>
      <c r="BN15">
        <v>35</v>
      </c>
      <c r="BO15">
        <v>57</v>
      </c>
      <c r="BP15">
        <v>20</v>
      </c>
      <c r="BQ15">
        <v>14</v>
      </c>
      <c r="BR15">
        <v>28</v>
      </c>
      <c r="BS15">
        <v>22</v>
      </c>
      <c r="BT15">
        <v>14</v>
      </c>
      <c r="BU15">
        <v>10</v>
      </c>
      <c r="BV15">
        <v>5</v>
      </c>
      <c r="BW15">
        <v>11</v>
      </c>
      <c r="BX15">
        <v>67</v>
      </c>
      <c r="BY15">
        <v>66</v>
      </c>
      <c r="BZ15">
        <v>52</v>
      </c>
    </row>
    <row r="16" spans="1:78" x14ac:dyDescent="0.25">
      <c r="B16" s="7">
        <v>0.12</v>
      </c>
      <c r="C16" s="7">
        <v>0.11</v>
      </c>
      <c r="D16" s="7">
        <v>0.22</v>
      </c>
      <c r="E16" s="7">
        <v>0.14000000000000001</v>
      </c>
      <c r="F16" s="7">
        <v>0.1</v>
      </c>
      <c r="G16" s="7">
        <v>0.1</v>
      </c>
      <c r="H16" s="7">
        <v>0.16</v>
      </c>
      <c r="I16" s="7">
        <v>0.08</v>
      </c>
      <c r="J16" s="7">
        <v>0.14000000000000001</v>
      </c>
      <c r="K16" s="7">
        <v>0.12</v>
      </c>
      <c r="L16" s="7">
        <v>0.13</v>
      </c>
      <c r="M16" s="7">
        <v>0.14000000000000001</v>
      </c>
      <c r="N16" s="7">
        <v>0.11</v>
      </c>
      <c r="O16" s="7">
        <v>0.13</v>
      </c>
      <c r="P16" s="7">
        <v>0.2</v>
      </c>
      <c r="Q16" s="7">
        <v>0.18</v>
      </c>
      <c r="R16" s="7">
        <v>0.11</v>
      </c>
      <c r="S16" s="7">
        <v>0.12</v>
      </c>
      <c r="T16" s="7">
        <v>0.15</v>
      </c>
      <c r="U16" s="7">
        <v>0.09</v>
      </c>
      <c r="V16" s="7">
        <v>0.11</v>
      </c>
      <c r="W16" s="7">
        <v>0.08</v>
      </c>
      <c r="X16" s="7">
        <v>0.21</v>
      </c>
      <c r="Y16" s="7">
        <v>0.09</v>
      </c>
      <c r="Z16" s="7">
        <v>0.13</v>
      </c>
      <c r="AA16" s="7">
        <v>0.12</v>
      </c>
      <c r="AB16" s="7">
        <v>0.13</v>
      </c>
      <c r="AC16" s="7">
        <v>0.1</v>
      </c>
      <c r="AD16" s="7">
        <v>0.12</v>
      </c>
      <c r="AE16" s="7">
        <v>0.15</v>
      </c>
      <c r="AF16" s="7">
        <v>0.13</v>
      </c>
      <c r="AG16" s="7">
        <v>0.06</v>
      </c>
      <c r="AH16" s="7">
        <v>0.13</v>
      </c>
      <c r="AI16" s="7">
        <v>0.13</v>
      </c>
      <c r="AJ16" s="7">
        <v>0.15</v>
      </c>
      <c r="AK16" s="7">
        <v>7.0000000000000007E-2</v>
      </c>
      <c r="AL16" s="7">
        <v>0.1</v>
      </c>
      <c r="AM16" s="7">
        <v>0.14000000000000001</v>
      </c>
      <c r="AN16" s="7">
        <v>0.14000000000000001</v>
      </c>
      <c r="AO16" s="7">
        <v>0.14000000000000001</v>
      </c>
      <c r="AP16" s="7">
        <v>0.12</v>
      </c>
      <c r="AQ16" s="7">
        <v>0.12</v>
      </c>
      <c r="AR16" s="7">
        <v>0.17</v>
      </c>
      <c r="AS16" s="7">
        <v>0.11</v>
      </c>
      <c r="AT16" s="7">
        <v>0.1</v>
      </c>
      <c r="AU16" s="7">
        <v>0.03</v>
      </c>
      <c r="AV16" s="7">
        <v>0.09</v>
      </c>
      <c r="AW16" s="7">
        <v>0.06</v>
      </c>
      <c r="AX16" s="7">
        <v>0.26</v>
      </c>
      <c r="AY16" s="7">
        <v>0.08</v>
      </c>
      <c r="AZ16" s="7">
        <v>0.1</v>
      </c>
      <c r="BA16" s="7">
        <v>0.19</v>
      </c>
      <c r="BB16" s="7">
        <v>0.13</v>
      </c>
      <c r="BC16" s="7">
        <v>0.11</v>
      </c>
      <c r="BD16" t="s">
        <v>108</v>
      </c>
      <c r="BE16" s="7">
        <v>0.09</v>
      </c>
      <c r="BF16" s="7">
        <v>0.13</v>
      </c>
      <c r="BG16" s="7">
        <v>0.12</v>
      </c>
      <c r="BH16" t="s">
        <v>108</v>
      </c>
      <c r="BI16" s="7">
        <v>0.08</v>
      </c>
      <c r="BJ16" s="7">
        <v>0.09</v>
      </c>
      <c r="BK16" s="7">
        <v>0.17</v>
      </c>
      <c r="BL16" s="7">
        <v>0.12</v>
      </c>
      <c r="BM16" s="7">
        <v>0.09</v>
      </c>
      <c r="BN16" s="7">
        <v>0.09</v>
      </c>
      <c r="BO16" s="7">
        <v>0.15</v>
      </c>
      <c r="BP16" s="7">
        <v>0.19</v>
      </c>
      <c r="BQ16" s="7">
        <v>7.0000000000000007E-2</v>
      </c>
      <c r="BR16" s="7">
        <v>0.09</v>
      </c>
      <c r="BS16" s="7">
        <v>7.0000000000000007E-2</v>
      </c>
      <c r="BT16" s="7">
        <v>0.11</v>
      </c>
      <c r="BU16" s="7">
        <v>0.08</v>
      </c>
      <c r="BV16" s="7">
        <v>0.08</v>
      </c>
      <c r="BW16" s="7">
        <v>0.08</v>
      </c>
      <c r="BX16" s="7">
        <v>0.09</v>
      </c>
      <c r="BY16" s="7">
        <v>0.09</v>
      </c>
      <c r="BZ16" s="7">
        <v>0.08</v>
      </c>
    </row>
    <row r="17" spans="1:78" x14ac:dyDescent="0.25">
      <c r="A17" t="s">
        <v>329</v>
      </c>
      <c r="B17">
        <v>81</v>
      </c>
      <c r="C17">
        <v>69</v>
      </c>
      <c r="D17">
        <v>6</v>
      </c>
      <c r="E17">
        <v>6</v>
      </c>
      <c r="F17">
        <v>7</v>
      </c>
      <c r="G17">
        <v>51</v>
      </c>
      <c r="H17">
        <v>22</v>
      </c>
      <c r="I17">
        <v>17</v>
      </c>
      <c r="J17">
        <v>32</v>
      </c>
      <c r="K17">
        <v>15</v>
      </c>
      <c r="L17">
        <v>17</v>
      </c>
      <c r="M17">
        <v>23</v>
      </c>
      <c r="N17">
        <v>50</v>
      </c>
      <c r="O17">
        <v>5</v>
      </c>
      <c r="P17">
        <v>2</v>
      </c>
      <c r="Q17">
        <v>18</v>
      </c>
      <c r="R17">
        <v>62</v>
      </c>
      <c r="S17">
        <v>54</v>
      </c>
      <c r="T17">
        <v>10</v>
      </c>
      <c r="U17">
        <v>15</v>
      </c>
      <c r="V17">
        <v>61</v>
      </c>
      <c r="W17">
        <v>8</v>
      </c>
      <c r="X17">
        <v>10</v>
      </c>
      <c r="Y17">
        <v>19</v>
      </c>
      <c r="Z17">
        <v>62</v>
      </c>
      <c r="AA17">
        <v>81</v>
      </c>
      <c r="AB17">
        <v>62</v>
      </c>
      <c r="AC17">
        <v>17</v>
      </c>
      <c r="AD17">
        <v>52</v>
      </c>
      <c r="AE17">
        <v>12</v>
      </c>
      <c r="AF17">
        <v>65</v>
      </c>
      <c r="AG17">
        <v>14</v>
      </c>
      <c r="AH17">
        <v>1</v>
      </c>
      <c r="AI17">
        <v>63</v>
      </c>
      <c r="AJ17">
        <v>5</v>
      </c>
      <c r="AK17">
        <v>16</v>
      </c>
      <c r="AL17">
        <v>35</v>
      </c>
      <c r="AM17">
        <v>40</v>
      </c>
      <c r="AN17">
        <v>2</v>
      </c>
      <c r="AO17">
        <v>3</v>
      </c>
      <c r="AP17">
        <v>11</v>
      </c>
      <c r="AQ17">
        <v>10</v>
      </c>
      <c r="AR17">
        <v>2</v>
      </c>
      <c r="AS17">
        <v>3</v>
      </c>
      <c r="AT17">
        <v>7</v>
      </c>
      <c r="AU17">
        <v>4</v>
      </c>
      <c r="AV17">
        <v>12</v>
      </c>
      <c r="AW17">
        <v>1</v>
      </c>
      <c r="AX17">
        <v>5</v>
      </c>
      <c r="AY17">
        <v>5</v>
      </c>
      <c r="AZ17">
        <v>8</v>
      </c>
      <c r="BA17">
        <v>6</v>
      </c>
      <c r="BB17">
        <v>6</v>
      </c>
      <c r="BC17">
        <v>2</v>
      </c>
      <c r="BD17">
        <v>0</v>
      </c>
      <c r="BE17">
        <v>11</v>
      </c>
      <c r="BF17">
        <v>70</v>
      </c>
      <c r="BG17">
        <v>81</v>
      </c>
      <c r="BH17">
        <v>0</v>
      </c>
      <c r="BI17">
        <v>25</v>
      </c>
      <c r="BJ17">
        <v>28</v>
      </c>
      <c r="BK17">
        <v>22</v>
      </c>
      <c r="BL17">
        <v>7</v>
      </c>
      <c r="BM17">
        <v>10</v>
      </c>
      <c r="BN17">
        <v>37</v>
      </c>
      <c r="BO17">
        <v>25</v>
      </c>
      <c r="BP17">
        <v>9</v>
      </c>
      <c r="BQ17">
        <v>9</v>
      </c>
      <c r="BR17">
        <v>28</v>
      </c>
      <c r="BS17">
        <v>24</v>
      </c>
      <c r="BT17">
        <v>5</v>
      </c>
      <c r="BU17">
        <v>6</v>
      </c>
      <c r="BV17">
        <v>4</v>
      </c>
      <c r="BW17">
        <v>6</v>
      </c>
      <c r="BX17">
        <v>41</v>
      </c>
      <c r="BY17">
        <v>44</v>
      </c>
      <c r="BZ17">
        <v>34</v>
      </c>
    </row>
    <row r="18" spans="1:78" x14ac:dyDescent="0.25">
      <c r="B18" s="7">
        <v>0.08</v>
      </c>
      <c r="C18" s="7">
        <v>0.08</v>
      </c>
      <c r="D18" s="7">
        <v>0.06</v>
      </c>
      <c r="E18" s="7">
        <v>7.0000000000000007E-2</v>
      </c>
      <c r="F18" s="7">
        <v>0.04</v>
      </c>
      <c r="G18" s="7">
        <v>0.09</v>
      </c>
      <c r="H18" s="7">
        <v>0.06</v>
      </c>
      <c r="I18" s="7">
        <v>7.0000000000000007E-2</v>
      </c>
      <c r="J18" s="7">
        <v>0.09</v>
      </c>
      <c r="K18" s="7">
        <v>0.06</v>
      </c>
      <c r="L18" s="7">
        <v>7.0000000000000007E-2</v>
      </c>
      <c r="M18" s="7">
        <v>0.08</v>
      </c>
      <c r="N18" s="7">
        <v>0.08</v>
      </c>
      <c r="O18" s="7">
        <v>0.05</v>
      </c>
      <c r="P18" s="7">
        <v>0.09</v>
      </c>
      <c r="Q18" s="7">
        <v>0.09</v>
      </c>
      <c r="R18" s="7">
        <v>7.0000000000000007E-2</v>
      </c>
      <c r="S18" s="7">
        <v>0.08</v>
      </c>
      <c r="T18" s="7">
        <v>0.06</v>
      </c>
      <c r="U18" s="7">
        <v>0.09</v>
      </c>
      <c r="V18" s="7">
        <v>0.08</v>
      </c>
      <c r="W18" s="7">
        <v>7.0000000000000007E-2</v>
      </c>
      <c r="X18" s="7">
        <v>7.0000000000000007E-2</v>
      </c>
      <c r="Y18" s="7">
        <v>7.0000000000000007E-2</v>
      </c>
      <c r="Z18" s="7">
        <v>0.08</v>
      </c>
      <c r="AA18" s="7">
        <v>0.08</v>
      </c>
      <c r="AB18" s="7">
        <v>0.08</v>
      </c>
      <c r="AC18" s="7">
        <v>0.09</v>
      </c>
      <c r="AD18" s="7">
        <v>7.0000000000000007E-2</v>
      </c>
      <c r="AE18" s="7">
        <v>0.14000000000000001</v>
      </c>
      <c r="AF18" s="7">
        <v>0.08</v>
      </c>
      <c r="AG18" s="7">
        <v>0.08</v>
      </c>
      <c r="AH18" s="7">
        <v>0.02</v>
      </c>
      <c r="AI18" s="7">
        <v>0.08</v>
      </c>
      <c r="AJ18" s="7">
        <v>7.0000000000000007E-2</v>
      </c>
      <c r="AK18" s="7">
        <v>0.09</v>
      </c>
      <c r="AL18" s="7">
        <v>0.08</v>
      </c>
      <c r="AM18" s="7">
        <v>0.08</v>
      </c>
      <c r="AN18" s="7">
        <v>0.15</v>
      </c>
      <c r="AO18" s="7">
        <v>0.03</v>
      </c>
      <c r="AP18" s="7">
        <v>7.0000000000000007E-2</v>
      </c>
      <c r="AQ18" s="7">
        <v>0.1</v>
      </c>
      <c r="AR18" s="7">
        <v>0.03</v>
      </c>
      <c r="AS18" s="7">
        <v>0.05</v>
      </c>
      <c r="AT18" s="7">
        <v>0.06</v>
      </c>
      <c r="AU18" s="7">
        <v>7.0000000000000007E-2</v>
      </c>
      <c r="AV18" s="7">
        <v>0.21</v>
      </c>
      <c r="AW18" s="7">
        <v>0.03</v>
      </c>
      <c r="AX18" s="7">
        <v>7.0000000000000007E-2</v>
      </c>
      <c r="AY18" s="7">
        <v>0.05</v>
      </c>
      <c r="AZ18" s="7">
        <v>0.09</v>
      </c>
      <c r="BA18" s="7">
        <v>0.09</v>
      </c>
      <c r="BB18" s="7">
        <v>0.08</v>
      </c>
      <c r="BC18" s="7">
        <v>0.03</v>
      </c>
      <c r="BD18" t="s">
        <v>108</v>
      </c>
      <c r="BE18" s="7">
        <v>0.04</v>
      </c>
      <c r="BF18" s="7">
        <v>0.08</v>
      </c>
      <c r="BG18" s="7">
        <v>0.08</v>
      </c>
      <c r="BH18" t="s">
        <v>108</v>
      </c>
      <c r="BI18" s="7">
        <v>7.0000000000000007E-2</v>
      </c>
      <c r="BJ18" s="7">
        <v>0.09</v>
      </c>
      <c r="BK18" s="7">
        <v>0.08</v>
      </c>
      <c r="BL18" s="7">
        <v>0.08</v>
      </c>
      <c r="BM18" s="7">
        <v>0.05</v>
      </c>
      <c r="BN18" s="7">
        <v>0.09</v>
      </c>
      <c r="BO18" s="7">
        <v>7.0000000000000007E-2</v>
      </c>
      <c r="BP18" s="7">
        <v>0.08</v>
      </c>
      <c r="BQ18" s="7">
        <v>0.05</v>
      </c>
      <c r="BR18" s="7">
        <v>0.09</v>
      </c>
      <c r="BS18" s="7">
        <v>0.08</v>
      </c>
      <c r="BT18" s="7">
        <v>0.04</v>
      </c>
      <c r="BU18" s="7">
        <v>0.05</v>
      </c>
      <c r="BV18" s="7">
        <v>0.06</v>
      </c>
      <c r="BW18" s="7">
        <v>0.05</v>
      </c>
      <c r="BX18" s="7">
        <v>0.06</v>
      </c>
      <c r="BY18" s="7">
        <v>0.06</v>
      </c>
      <c r="BZ18" s="7">
        <v>0.05</v>
      </c>
    </row>
    <row r="19" spans="1:78" x14ac:dyDescent="0.25">
      <c r="A19" t="s">
        <v>330</v>
      </c>
      <c r="B19">
        <v>33</v>
      </c>
      <c r="C19">
        <v>28</v>
      </c>
      <c r="D19">
        <v>1</v>
      </c>
      <c r="E19">
        <v>4</v>
      </c>
      <c r="F19">
        <v>3</v>
      </c>
      <c r="G19">
        <v>23</v>
      </c>
      <c r="H19">
        <v>6</v>
      </c>
      <c r="I19">
        <v>10</v>
      </c>
      <c r="J19">
        <v>15</v>
      </c>
      <c r="K19">
        <v>2</v>
      </c>
      <c r="L19">
        <v>6</v>
      </c>
      <c r="M19">
        <v>6</v>
      </c>
      <c r="N19">
        <v>21</v>
      </c>
      <c r="O19">
        <v>4</v>
      </c>
      <c r="P19">
        <v>1</v>
      </c>
      <c r="Q19">
        <v>9</v>
      </c>
      <c r="R19">
        <v>24</v>
      </c>
      <c r="S19">
        <v>24</v>
      </c>
      <c r="T19">
        <v>1</v>
      </c>
      <c r="U19">
        <v>6</v>
      </c>
      <c r="V19">
        <v>23</v>
      </c>
      <c r="W19">
        <v>2</v>
      </c>
      <c r="X19">
        <v>6</v>
      </c>
      <c r="Y19">
        <v>4</v>
      </c>
      <c r="Z19">
        <v>28</v>
      </c>
      <c r="AA19">
        <v>32</v>
      </c>
      <c r="AB19">
        <v>27</v>
      </c>
      <c r="AC19">
        <v>3</v>
      </c>
      <c r="AD19">
        <v>19</v>
      </c>
      <c r="AE19">
        <v>8</v>
      </c>
      <c r="AF19">
        <v>27</v>
      </c>
      <c r="AG19">
        <v>2</v>
      </c>
      <c r="AH19">
        <v>1</v>
      </c>
      <c r="AI19">
        <v>27</v>
      </c>
      <c r="AJ19">
        <v>1</v>
      </c>
      <c r="AK19">
        <v>5</v>
      </c>
      <c r="AL19">
        <v>13</v>
      </c>
      <c r="AM19">
        <v>13</v>
      </c>
      <c r="AN19">
        <v>1</v>
      </c>
      <c r="AO19">
        <v>4</v>
      </c>
      <c r="AP19">
        <v>2</v>
      </c>
      <c r="AQ19">
        <v>4</v>
      </c>
      <c r="AR19">
        <v>2</v>
      </c>
      <c r="AS19">
        <v>3</v>
      </c>
      <c r="AT19">
        <v>2</v>
      </c>
      <c r="AU19">
        <v>3</v>
      </c>
      <c r="AV19">
        <v>1</v>
      </c>
      <c r="AW19">
        <v>0</v>
      </c>
      <c r="AX19">
        <v>1</v>
      </c>
      <c r="AY19">
        <v>4</v>
      </c>
      <c r="AZ19">
        <v>3</v>
      </c>
      <c r="BA19">
        <v>4</v>
      </c>
      <c r="BB19">
        <v>3</v>
      </c>
      <c r="BC19">
        <v>1</v>
      </c>
      <c r="BD19">
        <v>0</v>
      </c>
      <c r="BE19">
        <v>4</v>
      </c>
      <c r="BF19">
        <v>29</v>
      </c>
      <c r="BG19">
        <v>33</v>
      </c>
      <c r="BH19">
        <v>0</v>
      </c>
      <c r="BI19">
        <v>9</v>
      </c>
      <c r="BJ19">
        <v>11</v>
      </c>
      <c r="BK19">
        <v>9</v>
      </c>
      <c r="BL19">
        <v>3</v>
      </c>
      <c r="BM19">
        <v>9</v>
      </c>
      <c r="BN19">
        <v>12</v>
      </c>
      <c r="BO19">
        <v>7</v>
      </c>
      <c r="BP19">
        <v>5</v>
      </c>
      <c r="BQ19">
        <v>11</v>
      </c>
      <c r="BR19">
        <v>10</v>
      </c>
      <c r="BS19">
        <v>10</v>
      </c>
      <c r="BT19">
        <v>2</v>
      </c>
      <c r="BU19">
        <v>2</v>
      </c>
      <c r="BV19">
        <v>5</v>
      </c>
      <c r="BW19">
        <v>6</v>
      </c>
      <c r="BX19">
        <v>14</v>
      </c>
      <c r="BY19">
        <v>14</v>
      </c>
      <c r="BZ19">
        <v>12</v>
      </c>
    </row>
    <row r="20" spans="1:78" x14ac:dyDescent="0.25">
      <c r="B20" s="7">
        <v>0.03</v>
      </c>
      <c r="C20" s="7">
        <v>0.03</v>
      </c>
      <c r="D20" s="7">
        <v>0.01</v>
      </c>
      <c r="E20" s="7">
        <v>0.05</v>
      </c>
      <c r="F20" s="7">
        <v>0.02</v>
      </c>
      <c r="G20" s="7">
        <v>0.04</v>
      </c>
      <c r="H20" s="7">
        <v>0.02</v>
      </c>
      <c r="I20" s="7">
        <v>0.04</v>
      </c>
      <c r="J20" s="7">
        <v>0.04</v>
      </c>
      <c r="K20" s="7">
        <v>0.01</v>
      </c>
      <c r="L20" s="7">
        <v>0.03</v>
      </c>
      <c r="M20" s="7">
        <v>0.02</v>
      </c>
      <c r="N20" s="7">
        <v>0.03</v>
      </c>
      <c r="O20" s="7">
        <v>0.04</v>
      </c>
      <c r="P20" s="7">
        <v>0.06</v>
      </c>
      <c r="Q20" s="7">
        <v>0.04</v>
      </c>
      <c r="R20" s="7">
        <v>0.03</v>
      </c>
      <c r="S20" s="7">
        <v>0.03</v>
      </c>
      <c r="T20" s="7">
        <v>0.01</v>
      </c>
      <c r="U20" s="7">
        <v>0.04</v>
      </c>
      <c r="V20" s="7">
        <v>0.03</v>
      </c>
      <c r="W20" s="7">
        <v>0.02</v>
      </c>
      <c r="X20" s="7">
        <v>0.04</v>
      </c>
      <c r="Y20" s="7">
        <v>0.02</v>
      </c>
      <c r="Z20" s="7">
        <v>0.04</v>
      </c>
      <c r="AA20" s="7">
        <v>0.03</v>
      </c>
      <c r="AB20" s="7">
        <v>0.03</v>
      </c>
      <c r="AC20" s="7">
        <v>0.02</v>
      </c>
      <c r="AD20" s="7">
        <v>0.02</v>
      </c>
      <c r="AE20" s="7">
        <v>0.09</v>
      </c>
      <c r="AF20" s="7">
        <v>0.03</v>
      </c>
      <c r="AG20" s="7">
        <v>0.01</v>
      </c>
      <c r="AH20" s="7">
        <v>0.03</v>
      </c>
      <c r="AI20" s="7">
        <v>0.03</v>
      </c>
      <c r="AJ20" s="7">
        <v>0.02</v>
      </c>
      <c r="AK20" s="7">
        <v>0.03</v>
      </c>
      <c r="AL20" s="7">
        <v>0.03</v>
      </c>
      <c r="AM20" s="7">
        <v>0.03</v>
      </c>
      <c r="AN20" s="7">
        <v>7.0000000000000007E-2</v>
      </c>
      <c r="AO20" s="7">
        <v>0.03</v>
      </c>
      <c r="AP20" s="7">
        <v>0.02</v>
      </c>
      <c r="AQ20" s="7">
        <v>0.04</v>
      </c>
      <c r="AR20" s="7">
        <v>0.04</v>
      </c>
      <c r="AS20" s="7">
        <v>0.04</v>
      </c>
      <c r="AT20" s="7">
        <v>0.01</v>
      </c>
      <c r="AU20" s="7">
        <v>0.05</v>
      </c>
      <c r="AV20" s="7">
        <v>0.02</v>
      </c>
      <c r="AW20" t="s">
        <v>108</v>
      </c>
      <c r="AX20" s="7">
        <v>0.01</v>
      </c>
      <c r="AY20" s="7">
        <v>0.04</v>
      </c>
      <c r="AZ20" s="7">
        <v>0.03</v>
      </c>
      <c r="BA20" s="7">
        <v>0.06</v>
      </c>
      <c r="BB20" s="7">
        <v>0.04</v>
      </c>
      <c r="BC20" s="7">
        <v>0.02</v>
      </c>
      <c r="BD20" t="s">
        <v>108</v>
      </c>
      <c r="BE20" s="7">
        <v>0.02</v>
      </c>
      <c r="BF20" s="7">
        <v>0.03</v>
      </c>
      <c r="BG20" s="7">
        <v>0.03</v>
      </c>
      <c r="BH20" t="s">
        <v>108</v>
      </c>
      <c r="BI20" s="7">
        <v>0.03</v>
      </c>
      <c r="BJ20" s="7">
        <v>0.04</v>
      </c>
      <c r="BK20" s="7">
        <v>0.03</v>
      </c>
      <c r="BL20" s="7">
        <v>0.04</v>
      </c>
      <c r="BM20" s="7">
        <v>0.05</v>
      </c>
      <c r="BN20" s="7">
        <v>0.03</v>
      </c>
      <c r="BO20" s="7">
        <v>0.02</v>
      </c>
      <c r="BP20" s="7">
        <v>0.04</v>
      </c>
      <c r="BQ20" s="7">
        <v>0.06</v>
      </c>
      <c r="BR20" s="7">
        <v>0.03</v>
      </c>
      <c r="BS20" s="7">
        <v>0.03</v>
      </c>
      <c r="BT20" s="7">
        <v>0.01</v>
      </c>
      <c r="BU20" s="7">
        <v>0.02</v>
      </c>
      <c r="BV20" s="7">
        <v>0.08</v>
      </c>
      <c r="BW20" s="7">
        <v>0.05</v>
      </c>
      <c r="BX20" s="7">
        <v>0.02</v>
      </c>
      <c r="BY20" s="7">
        <v>0.02</v>
      </c>
      <c r="BZ20" s="7">
        <v>0.02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331</v>
      </c>
      <c r="B23">
        <v>768</v>
      </c>
      <c r="C23">
        <v>647</v>
      </c>
      <c r="D23">
        <v>61</v>
      </c>
      <c r="E23">
        <v>60</v>
      </c>
      <c r="F23">
        <v>133</v>
      </c>
      <c r="G23">
        <v>399</v>
      </c>
      <c r="H23">
        <v>236</v>
      </c>
      <c r="I23">
        <v>201</v>
      </c>
      <c r="J23">
        <v>227</v>
      </c>
      <c r="K23">
        <v>175</v>
      </c>
      <c r="L23">
        <v>165</v>
      </c>
      <c r="M23">
        <v>212</v>
      </c>
      <c r="N23">
        <v>468</v>
      </c>
      <c r="O23">
        <v>73</v>
      </c>
      <c r="P23">
        <v>15</v>
      </c>
      <c r="Q23">
        <v>124</v>
      </c>
      <c r="R23">
        <v>644</v>
      </c>
      <c r="S23">
        <v>507</v>
      </c>
      <c r="T23">
        <v>128</v>
      </c>
      <c r="U23">
        <v>125</v>
      </c>
      <c r="V23">
        <v>588</v>
      </c>
      <c r="W23">
        <v>87</v>
      </c>
      <c r="X23">
        <v>87</v>
      </c>
      <c r="Y23">
        <v>231</v>
      </c>
      <c r="Z23">
        <v>537</v>
      </c>
      <c r="AA23">
        <v>768</v>
      </c>
      <c r="AB23">
        <v>537</v>
      </c>
      <c r="AC23">
        <v>140</v>
      </c>
      <c r="AD23">
        <v>582</v>
      </c>
      <c r="AE23">
        <v>40</v>
      </c>
      <c r="AF23">
        <v>562</v>
      </c>
      <c r="AG23">
        <v>148</v>
      </c>
      <c r="AH23">
        <v>20</v>
      </c>
      <c r="AI23">
        <v>591</v>
      </c>
      <c r="AJ23">
        <v>46</v>
      </c>
      <c r="AK23">
        <v>134</v>
      </c>
      <c r="AL23">
        <v>332</v>
      </c>
      <c r="AM23">
        <v>353</v>
      </c>
      <c r="AN23">
        <v>7</v>
      </c>
      <c r="AO23">
        <v>72</v>
      </c>
      <c r="AP23">
        <v>102</v>
      </c>
      <c r="AQ23">
        <v>77</v>
      </c>
      <c r="AR23">
        <v>37</v>
      </c>
      <c r="AS23">
        <v>42</v>
      </c>
      <c r="AT23">
        <v>85</v>
      </c>
      <c r="AU23">
        <v>47</v>
      </c>
      <c r="AV23">
        <v>35</v>
      </c>
      <c r="AW23">
        <v>15</v>
      </c>
      <c r="AX23">
        <v>47</v>
      </c>
      <c r="AY23">
        <v>77</v>
      </c>
      <c r="AZ23">
        <v>63</v>
      </c>
      <c r="BA23">
        <v>43</v>
      </c>
      <c r="BB23">
        <v>51</v>
      </c>
      <c r="BC23">
        <v>48</v>
      </c>
      <c r="BD23">
        <v>2</v>
      </c>
      <c r="BE23">
        <v>193</v>
      </c>
      <c r="BF23">
        <v>575</v>
      </c>
      <c r="BG23">
        <v>768</v>
      </c>
      <c r="BH23">
        <v>0</v>
      </c>
      <c r="BI23">
        <v>278</v>
      </c>
      <c r="BJ23">
        <v>228</v>
      </c>
      <c r="BK23">
        <v>187</v>
      </c>
      <c r="BL23">
        <v>58</v>
      </c>
      <c r="BM23">
        <v>147</v>
      </c>
      <c r="BN23">
        <v>307</v>
      </c>
      <c r="BO23">
        <v>261</v>
      </c>
      <c r="BP23">
        <v>54</v>
      </c>
      <c r="BQ23">
        <v>154</v>
      </c>
      <c r="BR23">
        <v>253</v>
      </c>
      <c r="BS23">
        <v>235</v>
      </c>
      <c r="BT23">
        <v>96</v>
      </c>
      <c r="BU23">
        <v>109</v>
      </c>
      <c r="BV23">
        <v>48</v>
      </c>
      <c r="BW23">
        <v>110</v>
      </c>
      <c r="BX23">
        <v>554</v>
      </c>
      <c r="BY23">
        <v>572</v>
      </c>
      <c r="BZ23">
        <v>492</v>
      </c>
    </row>
    <row r="24" spans="1:78" x14ac:dyDescent="0.25">
      <c r="B24" s="7">
        <v>0.72</v>
      </c>
      <c r="C24" s="7">
        <v>0.73</v>
      </c>
      <c r="D24" s="7">
        <v>0.67</v>
      </c>
      <c r="E24" s="7">
        <v>0.68</v>
      </c>
      <c r="F24" s="7">
        <v>0.8</v>
      </c>
      <c r="G24" s="7">
        <v>0.71</v>
      </c>
      <c r="H24" s="7">
        <v>0.68</v>
      </c>
      <c r="I24" s="7">
        <v>0.75</v>
      </c>
      <c r="J24" s="7">
        <v>0.67</v>
      </c>
      <c r="K24" s="7">
        <v>0.76</v>
      </c>
      <c r="L24" s="7">
        <v>0.71</v>
      </c>
      <c r="M24" s="7">
        <v>0.7</v>
      </c>
      <c r="N24" s="7">
        <v>0.73</v>
      </c>
      <c r="O24" s="7">
        <v>0.74</v>
      </c>
      <c r="P24" s="7">
        <v>0.56999999999999995</v>
      </c>
      <c r="Q24" s="7">
        <v>0.61</v>
      </c>
      <c r="R24" s="7">
        <v>0.74</v>
      </c>
      <c r="S24" s="7">
        <v>0.71</v>
      </c>
      <c r="T24" s="7">
        <v>0.76</v>
      </c>
      <c r="U24" s="7">
        <v>0.73</v>
      </c>
      <c r="V24" s="7">
        <v>0.73</v>
      </c>
      <c r="W24" s="7">
        <v>0.77</v>
      </c>
      <c r="X24" s="7">
        <v>0.6</v>
      </c>
      <c r="Y24" s="7">
        <v>0.8</v>
      </c>
      <c r="Z24" s="7">
        <v>0.69</v>
      </c>
      <c r="AA24" s="7">
        <v>0.72</v>
      </c>
      <c r="AB24" s="7">
        <v>0.69</v>
      </c>
      <c r="AC24" s="7">
        <v>0.75</v>
      </c>
      <c r="AD24" s="7">
        <v>0.74</v>
      </c>
      <c r="AE24" s="7">
        <v>0.49</v>
      </c>
      <c r="AF24" s="7">
        <v>0.7</v>
      </c>
      <c r="AG24" s="7">
        <v>0.83</v>
      </c>
      <c r="AH24" s="7">
        <v>0.77</v>
      </c>
      <c r="AI24" s="7">
        <v>0.72</v>
      </c>
      <c r="AJ24" s="7">
        <v>0.64</v>
      </c>
      <c r="AK24" s="7">
        <v>0.78</v>
      </c>
      <c r="AL24" s="7">
        <v>0.75</v>
      </c>
      <c r="AM24" s="7">
        <v>0.72</v>
      </c>
      <c r="AN24" s="7">
        <v>0.46</v>
      </c>
      <c r="AO24" s="7">
        <v>0.61</v>
      </c>
      <c r="AP24" s="7">
        <v>0.7</v>
      </c>
      <c r="AQ24" s="7">
        <v>0.72</v>
      </c>
      <c r="AR24" s="7">
        <v>0.74</v>
      </c>
      <c r="AS24" s="7">
        <v>0.7</v>
      </c>
      <c r="AT24" s="7">
        <v>0.78</v>
      </c>
      <c r="AU24" s="7">
        <v>0.81</v>
      </c>
      <c r="AV24" s="7">
        <v>0.6</v>
      </c>
      <c r="AW24" s="7">
        <v>0.81</v>
      </c>
      <c r="AX24" s="7">
        <v>0.64</v>
      </c>
      <c r="AY24" s="7">
        <v>0.77</v>
      </c>
      <c r="AZ24" s="7">
        <v>0.74</v>
      </c>
      <c r="BA24" s="7">
        <v>0.6</v>
      </c>
      <c r="BB24" s="7">
        <v>0.71</v>
      </c>
      <c r="BC24" s="7">
        <v>0.76</v>
      </c>
      <c r="BD24" s="7">
        <v>0.79</v>
      </c>
      <c r="BE24" s="7">
        <v>0.81</v>
      </c>
      <c r="BF24" s="7">
        <v>0.69</v>
      </c>
      <c r="BG24" s="7">
        <v>0.72</v>
      </c>
      <c r="BH24" t="s">
        <v>108</v>
      </c>
      <c r="BI24" s="7">
        <v>0.81</v>
      </c>
      <c r="BJ24" s="7">
        <v>0.75</v>
      </c>
      <c r="BK24" s="7">
        <v>0.71</v>
      </c>
      <c r="BL24" s="7">
        <v>0.67</v>
      </c>
      <c r="BM24" s="7">
        <v>0.8</v>
      </c>
      <c r="BN24" s="7">
        <v>0.75</v>
      </c>
      <c r="BO24" s="7">
        <v>0.7</v>
      </c>
      <c r="BP24" s="7">
        <v>0.5</v>
      </c>
      <c r="BQ24" s="7">
        <v>0.81</v>
      </c>
      <c r="BR24" s="7">
        <v>0.77</v>
      </c>
      <c r="BS24" s="7">
        <v>0.79</v>
      </c>
      <c r="BT24" s="7">
        <v>0.77</v>
      </c>
      <c r="BU24" s="7">
        <v>0.84</v>
      </c>
      <c r="BV24" s="7">
        <v>0.78</v>
      </c>
      <c r="BW24" s="7">
        <v>0.81</v>
      </c>
      <c r="BX24" s="7">
        <v>0.78</v>
      </c>
      <c r="BY24" s="7">
        <v>0.78</v>
      </c>
      <c r="BZ24" s="7">
        <v>0.79</v>
      </c>
    </row>
    <row r="25" spans="1:78" x14ac:dyDescent="0.25">
      <c r="A25" t="s">
        <v>332</v>
      </c>
      <c r="B25">
        <v>113</v>
      </c>
      <c r="C25">
        <v>96</v>
      </c>
      <c r="D25">
        <v>6</v>
      </c>
      <c r="E25">
        <v>11</v>
      </c>
      <c r="F25">
        <v>10</v>
      </c>
      <c r="G25">
        <v>75</v>
      </c>
      <c r="H25">
        <v>28</v>
      </c>
      <c r="I25">
        <v>27</v>
      </c>
      <c r="J25">
        <v>47</v>
      </c>
      <c r="K25">
        <v>17</v>
      </c>
      <c r="L25">
        <v>23</v>
      </c>
      <c r="M25">
        <v>30</v>
      </c>
      <c r="N25">
        <v>72</v>
      </c>
      <c r="O25">
        <v>8</v>
      </c>
      <c r="P25">
        <v>4</v>
      </c>
      <c r="Q25">
        <v>27</v>
      </c>
      <c r="R25">
        <v>87</v>
      </c>
      <c r="S25">
        <v>78</v>
      </c>
      <c r="T25">
        <v>11</v>
      </c>
      <c r="U25">
        <v>22</v>
      </c>
      <c r="V25">
        <v>85</v>
      </c>
      <c r="W25">
        <v>10</v>
      </c>
      <c r="X25">
        <v>16</v>
      </c>
      <c r="Y25">
        <v>23</v>
      </c>
      <c r="Z25">
        <v>90</v>
      </c>
      <c r="AA25">
        <v>112</v>
      </c>
      <c r="AB25">
        <v>89</v>
      </c>
      <c r="AC25">
        <v>20</v>
      </c>
      <c r="AD25">
        <v>71</v>
      </c>
      <c r="AE25">
        <v>19</v>
      </c>
      <c r="AF25">
        <v>92</v>
      </c>
      <c r="AG25">
        <v>16</v>
      </c>
      <c r="AH25">
        <v>1</v>
      </c>
      <c r="AI25">
        <v>89</v>
      </c>
      <c r="AJ25">
        <v>6</v>
      </c>
      <c r="AK25">
        <v>21</v>
      </c>
      <c r="AL25">
        <v>48</v>
      </c>
      <c r="AM25">
        <v>53</v>
      </c>
      <c r="AN25">
        <v>4</v>
      </c>
      <c r="AO25">
        <v>7</v>
      </c>
      <c r="AP25">
        <v>13</v>
      </c>
      <c r="AQ25">
        <v>15</v>
      </c>
      <c r="AR25">
        <v>4</v>
      </c>
      <c r="AS25">
        <v>6</v>
      </c>
      <c r="AT25">
        <v>8</v>
      </c>
      <c r="AU25">
        <v>7</v>
      </c>
      <c r="AV25">
        <v>13</v>
      </c>
      <c r="AW25">
        <v>1</v>
      </c>
      <c r="AX25">
        <v>6</v>
      </c>
      <c r="AY25">
        <v>9</v>
      </c>
      <c r="AZ25">
        <v>10</v>
      </c>
      <c r="BA25">
        <v>11</v>
      </c>
      <c r="BB25">
        <v>9</v>
      </c>
      <c r="BC25">
        <v>3</v>
      </c>
      <c r="BD25">
        <v>0</v>
      </c>
      <c r="BE25">
        <v>15</v>
      </c>
      <c r="BF25">
        <v>99</v>
      </c>
      <c r="BG25">
        <v>113</v>
      </c>
      <c r="BH25">
        <v>0</v>
      </c>
      <c r="BI25">
        <v>34</v>
      </c>
      <c r="BJ25">
        <v>39</v>
      </c>
      <c r="BK25">
        <v>30</v>
      </c>
      <c r="BL25">
        <v>10</v>
      </c>
      <c r="BM25">
        <v>19</v>
      </c>
      <c r="BN25">
        <v>49</v>
      </c>
      <c r="BO25">
        <v>32</v>
      </c>
      <c r="BP25">
        <v>13</v>
      </c>
      <c r="BQ25">
        <v>20</v>
      </c>
      <c r="BR25">
        <v>37</v>
      </c>
      <c r="BS25">
        <v>33</v>
      </c>
      <c r="BT25">
        <v>7</v>
      </c>
      <c r="BU25">
        <v>9</v>
      </c>
      <c r="BV25">
        <v>8</v>
      </c>
      <c r="BW25">
        <v>13</v>
      </c>
      <c r="BX25">
        <v>55</v>
      </c>
      <c r="BY25">
        <v>58</v>
      </c>
      <c r="BZ25">
        <v>46</v>
      </c>
    </row>
    <row r="26" spans="1:78" x14ac:dyDescent="0.25">
      <c r="B26" s="7">
        <v>0.11</v>
      </c>
      <c r="C26" s="7">
        <v>0.11</v>
      </c>
      <c r="D26" s="7">
        <v>7.0000000000000007E-2</v>
      </c>
      <c r="E26" s="7">
        <v>0.12</v>
      </c>
      <c r="F26" s="7">
        <v>0.06</v>
      </c>
      <c r="G26" s="7">
        <v>0.13</v>
      </c>
      <c r="H26" s="7">
        <v>0.08</v>
      </c>
      <c r="I26" s="7">
        <v>0.1</v>
      </c>
      <c r="J26" s="7">
        <v>0.14000000000000001</v>
      </c>
      <c r="K26" s="7">
        <v>7.0000000000000007E-2</v>
      </c>
      <c r="L26" s="7">
        <v>0.1</v>
      </c>
      <c r="M26" s="7">
        <v>0.1</v>
      </c>
      <c r="N26" s="7">
        <v>0.11</v>
      </c>
      <c r="O26" s="7">
        <v>0.08</v>
      </c>
      <c r="P26" s="7">
        <v>0.14000000000000001</v>
      </c>
      <c r="Q26" s="7">
        <v>0.13</v>
      </c>
      <c r="R26" s="7">
        <v>0.1</v>
      </c>
      <c r="S26" s="7">
        <v>0.11</v>
      </c>
      <c r="T26" s="7">
        <v>7.0000000000000007E-2</v>
      </c>
      <c r="U26" s="7">
        <v>0.13</v>
      </c>
      <c r="V26" s="7">
        <v>0.11</v>
      </c>
      <c r="W26" s="7">
        <v>0.09</v>
      </c>
      <c r="X26" s="7">
        <v>0.11</v>
      </c>
      <c r="Y26" s="7">
        <v>0.08</v>
      </c>
      <c r="Z26" s="7">
        <v>0.12</v>
      </c>
      <c r="AA26" s="7">
        <v>0.11</v>
      </c>
      <c r="AB26" s="7">
        <v>0.11</v>
      </c>
      <c r="AC26" s="7">
        <v>0.11</v>
      </c>
      <c r="AD26" s="7">
        <v>0.09</v>
      </c>
      <c r="AE26" s="7">
        <v>0.24</v>
      </c>
      <c r="AF26" s="7">
        <v>0.11</v>
      </c>
      <c r="AG26" s="7">
        <v>0.09</v>
      </c>
      <c r="AH26" s="7">
        <v>0.05</v>
      </c>
      <c r="AI26" s="7">
        <v>0.11</v>
      </c>
      <c r="AJ26" s="7">
        <v>0.08</v>
      </c>
      <c r="AK26" s="7">
        <v>0.12</v>
      </c>
      <c r="AL26" s="7">
        <v>0.11</v>
      </c>
      <c r="AM26" s="7">
        <v>0.11</v>
      </c>
      <c r="AN26" s="7">
        <v>0.22</v>
      </c>
      <c r="AO26" s="7">
        <v>0.06</v>
      </c>
      <c r="AP26" s="7">
        <v>0.09</v>
      </c>
      <c r="AQ26" s="7">
        <v>0.14000000000000001</v>
      </c>
      <c r="AR26" s="7">
        <v>0.08</v>
      </c>
      <c r="AS26" s="7">
        <v>0.1</v>
      </c>
      <c r="AT26" s="7">
        <v>0.08</v>
      </c>
      <c r="AU26" s="7">
        <v>0.12</v>
      </c>
      <c r="AV26" s="7">
        <v>0.23</v>
      </c>
      <c r="AW26" s="7">
        <v>0.03</v>
      </c>
      <c r="AX26" s="7">
        <v>0.08</v>
      </c>
      <c r="AY26" s="7">
        <v>0.09</v>
      </c>
      <c r="AZ26" s="7">
        <v>0.12</v>
      </c>
      <c r="BA26" s="7">
        <v>0.15</v>
      </c>
      <c r="BB26" s="7">
        <v>0.13</v>
      </c>
      <c r="BC26" s="7">
        <v>0.04</v>
      </c>
      <c r="BD26" t="s">
        <v>108</v>
      </c>
      <c r="BE26" s="7">
        <v>0.06</v>
      </c>
      <c r="BF26" s="7">
        <v>0.12</v>
      </c>
      <c r="BG26" s="7">
        <v>0.11</v>
      </c>
      <c r="BH26" t="s">
        <v>108</v>
      </c>
      <c r="BI26" s="7">
        <v>0.1</v>
      </c>
      <c r="BJ26" s="7">
        <v>0.13</v>
      </c>
      <c r="BK26" s="7">
        <v>0.11</v>
      </c>
      <c r="BL26" s="7">
        <v>0.11</v>
      </c>
      <c r="BM26" s="7">
        <v>0.1</v>
      </c>
      <c r="BN26" s="7">
        <v>0.12</v>
      </c>
      <c r="BO26" s="7">
        <v>0.09</v>
      </c>
      <c r="BP26" s="7">
        <v>0.13</v>
      </c>
      <c r="BQ26" s="7">
        <v>0.11</v>
      </c>
      <c r="BR26" s="7">
        <v>0.11</v>
      </c>
      <c r="BS26" s="7">
        <v>0.11</v>
      </c>
      <c r="BT26" s="7">
        <v>0.06</v>
      </c>
      <c r="BU26" s="7">
        <v>7.0000000000000007E-2</v>
      </c>
      <c r="BV26" s="7">
        <v>0.14000000000000001</v>
      </c>
      <c r="BW26" s="7">
        <v>0.1</v>
      </c>
      <c r="BX26" s="7">
        <v>0.08</v>
      </c>
      <c r="BY26" s="7">
        <v>0.08</v>
      </c>
      <c r="BZ26" s="7">
        <v>7.0000000000000007E-2</v>
      </c>
    </row>
    <row r="27" spans="1:78" x14ac:dyDescent="0.25">
      <c r="A27" t="s">
        <v>40</v>
      </c>
      <c r="B27">
        <v>1</v>
      </c>
      <c r="C27">
        <v>1</v>
      </c>
      <c r="D27">
        <v>0</v>
      </c>
      <c r="E27">
        <v>0</v>
      </c>
      <c r="F27">
        <v>0</v>
      </c>
      <c r="G27">
        <v>1</v>
      </c>
      <c r="H27">
        <v>0</v>
      </c>
      <c r="I27">
        <v>0</v>
      </c>
      <c r="J27">
        <v>0</v>
      </c>
      <c r="K27">
        <v>0</v>
      </c>
      <c r="L27">
        <v>1</v>
      </c>
      <c r="M27">
        <v>0</v>
      </c>
      <c r="N27">
        <v>1</v>
      </c>
      <c r="O27">
        <v>0</v>
      </c>
      <c r="P27">
        <v>0</v>
      </c>
      <c r="Q27">
        <v>0</v>
      </c>
      <c r="R27">
        <v>1</v>
      </c>
      <c r="S27">
        <v>0</v>
      </c>
      <c r="T27">
        <v>1</v>
      </c>
      <c r="U27">
        <v>0</v>
      </c>
      <c r="V27">
        <v>0</v>
      </c>
      <c r="W27">
        <v>1</v>
      </c>
      <c r="X27">
        <v>0</v>
      </c>
      <c r="Y27">
        <v>0</v>
      </c>
      <c r="Z27">
        <v>1</v>
      </c>
      <c r="AA27">
        <v>1</v>
      </c>
      <c r="AB27">
        <v>1</v>
      </c>
      <c r="AC27">
        <v>0</v>
      </c>
      <c r="AD27">
        <v>0</v>
      </c>
      <c r="AE27">
        <v>1</v>
      </c>
      <c r="AF27">
        <v>1</v>
      </c>
      <c r="AG27">
        <v>0</v>
      </c>
      <c r="AH27">
        <v>0</v>
      </c>
      <c r="AI27">
        <v>1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1</v>
      </c>
      <c r="AP27">
        <v>1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1</v>
      </c>
      <c r="BG27">
        <v>1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 t="s">
        <v>106</v>
      </c>
      <c r="G28">
        <v>0</v>
      </c>
      <c r="H28" t="s">
        <v>106</v>
      </c>
      <c r="I28" t="s">
        <v>106</v>
      </c>
      <c r="J28" t="s">
        <v>106</v>
      </c>
      <c r="K28" t="s">
        <v>106</v>
      </c>
      <c r="L28" s="7">
        <v>0.01</v>
      </c>
      <c r="M28" t="s">
        <v>106</v>
      </c>
      <c r="N28">
        <v>0</v>
      </c>
      <c r="O28" t="s">
        <v>106</v>
      </c>
      <c r="P28" t="s">
        <v>106</v>
      </c>
      <c r="Q28" t="s">
        <v>106</v>
      </c>
      <c r="R28">
        <v>0</v>
      </c>
      <c r="S28" t="s">
        <v>106</v>
      </c>
      <c r="T28" s="7">
        <v>0.01</v>
      </c>
      <c r="U28" t="s">
        <v>106</v>
      </c>
      <c r="V28" t="s">
        <v>106</v>
      </c>
      <c r="W28" s="7">
        <v>0.01</v>
      </c>
      <c r="X28" t="s">
        <v>106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 t="s">
        <v>106</v>
      </c>
      <c r="AE28" s="7">
        <v>0.01</v>
      </c>
      <c r="AF28">
        <v>0</v>
      </c>
      <c r="AG28" t="s">
        <v>106</v>
      </c>
      <c r="AH28" t="s">
        <v>106</v>
      </c>
      <c r="AI28">
        <v>0</v>
      </c>
      <c r="AJ28" t="s">
        <v>106</v>
      </c>
      <c r="AK28" t="s">
        <v>106</v>
      </c>
      <c r="AL28" t="s">
        <v>106</v>
      </c>
      <c r="AM28" t="s">
        <v>106</v>
      </c>
      <c r="AN28" t="s">
        <v>106</v>
      </c>
      <c r="AO28" s="7">
        <v>0.01</v>
      </c>
      <c r="AP28" s="7">
        <v>0.01</v>
      </c>
      <c r="AQ28" t="s">
        <v>106</v>
      </c>
      <c r="AR28" t="s">
        <v>106</v>
      </c>
      <c r="AS28" t="s">
        <v>106</v>
      </c>
      <c r="AT28" t="s">
        <v>106</v>
      </c>
      <c r="AU28" t="s">
        <v>106</v>
      </c>
      <c r="AV28" t="s">
        <v>106</v>
      </c>
      <c r="AW28" t="s">
        <v>106</v>
      </c>
      <c r="AX28" t="s">
        <v>106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>
        <v>0</v>
      </c>
      <c r="BH28" t="s">
        <v>106</v>
      </c>
      <c r="BI28" t="s">
        <v>106</v>
      </c>
      <c r="BJ28" t="s">
        <v>106</v>
      </c>
      <c r="BK28" t="s">
        <v>106</v>
      </c>
      <c r="BL28" t="s">
        <v>106</v>
      </c>
      <c r="BM28" t="s">
        <v>106</v>
      </c>
      <c r="BN28" t="s">
        <v>106</v>
      </c>
      <c r="BO28">
        <v>0</v>
      </c>
      <c r="BP28" t="s">
        <v>106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59</v>
      </c>
      <c r="C29">
        <v>51</v>
      </c>
      <c r="D29">
        <v>4</v>
      </c>
      <c r="E29">
        <v>5</v>
      </c>
      <c r="F29">
        <v>6</v>
      </c>
      <c r="G29">
        <v>29</v>
      </c>
      <c r="H29">
        <v>24</v>
      </c>
      <c r="I29">
        <v>17</v>
      </c>
      <c r="J29">
        <v>18</v>
      </c>
      <c r="K29">
        <v>12</v>
      </c>
      <c r="L29">
        <v>13</v>
      </c>
      <c r="M29">
        <v>18</v>
      </c>
      <c r="N29">
        <v>34</v>
      </c>
      <c r="O29">
        <v>4</v>
      </c>
      <c r="P29">
        <v>2</v>
      </c>
      <c r="Q29">
        <v>15</v>
      </c>
      <c r="R29">
        <v>44</v>
      </c>
      <c r="S29">
        <v>47</v>
      </c>
      <c r="T29">
        <v>2</v>
      </c>
      <c r="U29">
        <v>10</v>
      </c>
      <c r="V29">
        <v>39</v>
      </c>
      <c r="W29">
        <v>6</v>
      </c>
      <c r="X29">
        <v>11</v>
      </c>
      <c r="Y29">
        <v>8</v>
      </c>
      <c r="Z29">
        <v>51</v>
      </c>
      <c r="AA29">
        <v>58</v>
      </c>
      <c r="AB29">
        <v>50</v>
      </c>
      <c r="AC29">
        <v>9</v>
      </c>
      <c r="AD29">
        <v>39</v>
      </c>
      <c r="AE29">
        <v>8</v>
      </c>
      <c r="AF29">
        <v>40</v>
      </c>
      <c r="AG29">
        <v>4</v>
      </c>
      <c r="AH29">
        <v>1</v>
      </c>
      <c r="AI29">
        <v>38</v>
      </c>
      <c r="AJ29">
        <v>9</v>
      </c>
      <c r="AK29">
        <v>6</v>
      </c>
      <c r="AL29">
        <v>17</v>
      </c>
      <c r="AM29">
        <v>17</v>
      </c>
      <c r="AN29">
        <v>3</v>
      </c>
      <c r="AO29">
        <v>22</v>
      </c>
      <c r="AP29">
        <v>12</v>
      </c>
      <c r="AQ29">
        <v>3</v>
      </c>
      <c r="AR29">
        <v>1</v>
      </c>
      <c r="AS29">
        <v>6</v>
      </c>
      <c r="AT29">
        <v>5</v>
      </c>
      <c r="AU29">
        <v>2</v>
      </c>
      <c r="AV29">
        <v>5</v>
      </c>
      <c r="AW29">
        <v>2</v>
      </c>
      <c r="AX29">
        <v>2</v>
      </c>
      <c r="AY29">
        <v>6</v>
      </c>
      <c r="AZ29">
        <v>4</v>
      </c>
      <c r="BA29">
        <v>4</v>
      </c>
      <c r="BB29">
        <v>3</v>
      </c>
      <c r="BC29">
        <v>6</v>
      </c>
      <c r="BD29">
        <v>1</v>
      </c>
      <c r="BE29">
        <v>9</v>
      </c>
      <c r="BF29">
        <v>50</v>
      </c>
      <c r="BG29">
        <v>59</v>
      </c>
      <c r="BH29">
        <v>0</v>
      </c>
      <c r="BI29">
        <v>5</v>
      </c>
      <c r="BJ29">
        <v>7</v>
      </c>
      <c r="BK29">
        <v>3</v>
      </c>
      <c r="BL29">
        <v>8</v>
      </c>
      <c r="BM29">
        <v>2</v>
      </c>
      <c r="BN29">
        <v>16</v>
      </c>
      <c r="BO29">
        <v>22</v>
      </c>
      <c r="BP29">
        <v>20</v>
      </c>
      <c r="BQ29">
        <v>2</v>
      </c>
      <c r="BR29">
        <v>8</v>
      </c>
      <c r="BS29">
        <v>6</v>
      </c>
      <c r="BT29">
        <v>8</v>
      </c>
      <c r="BU29">
        <v>2</v>
      </c>
      <c r="BV29">
        <v>0</v>
      </c>
      <c r="BW29">
        <v>1</v>
      </c>
      <c r="BX29">
        <v>34</v>
      </c>
      <c r="BY29">
        <v>34</v>
      </c>
      <c r="BZ29">
        <v>33</v>
      </c>
    </row>
    <row r="30" spans="1:78" x14ac:dyDescent="0.25">
      <c r="B30" s="7">
        <v>0.06</v>
      </c>
      <c r="C30" s="7">
        <v>0.06</v>
      </c>
      <c r="D30" s="7">
        <v>0.04</v>
      </c>
      <c r="E30" s="7">
        <v>0.05</v>
      </c>
      <c r="F30" s="7">
        <v>0.04</v>
      </c>
      <c r="G30" s="7">
        <v>0.05</v>
      </c>
      <c r="H30" s="7">
        <v>7.0000000000000007E-2</v>
      </c>
      <c r="I30" s="7">
        <v>0.06</v>
      </c>
      <c r="J30" s="7">
        <v>0.05</v>
      </c>
      <c r="K30" s="7">
        <v>0.05</v>
      </c>
      <c r="L30" s="7">
        <v>0.06</v>
      </c>
      <c r="M30" s="7">
        <v>0.06</v>
      </c>
      <c r="N30" s="7">
        <v>0.05</v>
      </c>
      <c r="O30" s="7">
        <v>0.05</v>
      </c>
      <c r="P30" s="7">
        <v>0.08</v>
      </c>
      <c r="Q30" s="7">
        <v>7.0000000000000007E-2</v>
      </c>
      <c r="R30" s="7">
        <v>0.05</v>
      </c>
      <c r="S30" s="7">
        <v>0.06</v>
      </c>
      <c r="T30" s="7">
        <v>0.01</v>
      </c>
      <c r="U30" s="7">
        <v>0.06</v>
      </c>
      <c r="V30" s="7">
        <v>0.05</v>
      </c>
      <c r="W30" s="7">
        <v>0.05</v>
      </c>
      <c r="X30" s="7">
        <v>0.08</v>
      </c>
      <c r="Y30" s="7">
        <v>0.03</v>
      </c>
      <c r="Z30" s="7">
        <v>0.06</v>
      </c>
      <c r="AA30" s="7">
        <v>0.05</v>
      </c>
      <c r="AB30" s="7">
        <v>0.06</v>
      </c>
      <c r="AC30" s="7">
        <v>0.05</v>
      </c>
      <c r="AD30" s="7">
        <v>0.05</v>
      </c>
      <c r="AE30" s="7">
        <v>0.1</v>
      </c>
      <c r="AF30" s="7">
        <v>0.05</v>
      </c>
      <c r="AG30" s="7">
        <v>0.02</v>
      </c>
      <c r="AH30" s="7">
        <v>0.05</v>
      </c>
      <c r="AI30" s="7">
        <v>0.05</v>
      </c>
      <c r="AJ30" s="7">
        <v>0.12</v>
      </c>
      <c r="AK30" s="7">
        <v>0.03</v>
      </c>
      <c r="AL30" s="7">
        <v>0.04</v>
      </c>
      <c r="AM30" s="7">
        <v>0.03</v>
      </c>
      <c r="AN30" s="7">
        <v>0.18</v>
      </c>
      <c r="AO30" s="7">
        <v>0.19</v>
      </c>
      <c r="AP30" s="7">
        <v>0.08</v>
      </c>
      <c r="AQ30" s="7">
        <v>0.02</v>
      </c>
      <c r="AR30" s="7">
        <v>0.01</v>
      </c>
      <c r="AS30" s="7">
        <v>0.09</v>
      </c>
      <c r="AT30" s="7">
        <v>0.04</v>
      </c>
      <c r="AU30" s="7">
        <v>0.04</v>
      </c>
      <c r="AV30" s="7">
        <v>0.08</v>
      </c>
      <c r="AW30" s="7">
        <v>0.09</v>
      </c>
      <c r="AX30" s="7">
        <v>0.03</v>
      </c>
      <c r="AY30" s="7">
        <v>0.06</v>
      </c>
      <c r="AZ30" s="7">
        <v>0.04</v>
      </c>
      <c r="BA30" s="7">
        <v>0.06</v>
      </c>
      <c r="BB30" s="7">
        <v>0.04</v>
      </c>
      <c r="BC30" s="7">
        <v>0.09</v>
      </c>
      <c r="BD30" s="7">
        <v>0.21</v>
      </c>
      <c r="BE30" s="7">
        <v>0.04</v>
      </c>
      <c r="BF30" s="7">
        <v>0.06</v>
      </c>
      <c r="BG30" s="7">
        <v>0.06</v>
      </c>
      <c r="BH30" t="s">
        <v>108</v>
      </c>
      <c r="BI30" s="7">
        <v>0.01</v>
      </c>
      <c r="BJ30" s="7">
        <v>0.02</v>
      </c>
      <c r="BK30" s="7">
        <v>0.01</v>
      </c>
      <c r="BL30" s="7">
        <v>0.09</v>
      </c>
      <c r="BM30" s="7">
        <v>0.01</v>
      </c>
      <c r="BN30" s="7">
        <v>0.04</v>
      </c>
      <c r="BO30" s="7">
        <v>0.06</v>
      </c>
      <c r="BP30" s="7">
        <v>0.18</v>
      </c>
      <c r="BQ30" s="7">
        <v>0.01</v>
      </c>
      <c r="BR30" s="7">
        <v>0.02</v>
      </c>
      <c r="BS30" s="7">
        <v>0.02</v>
      </c>
      <c r="BT30" s="7">
        <v>0.06</v>
      </c>
      <c r="BU30" s="7">
        <v>0.02</v>
      </c>
      <c r="BV30" s="7">
        <v>0.01</v>
      </c>
      <c r="BW30" s="7">
        <v>0.01</v>
      </c>
      <c r="BX30" s="7">
        <v>0.05</v>
      </c>
      <c r="BY30" s="7">
        <v>0.05</v>
      </c>
      <c r="BZ30" s="7">
        <v>0.05</v>
      </c>
    </row>
    <row r="31" spans="1:78" x14ac:dyDescent="0.25">
      <c r="A31" t="s">
        <v>193</v>
      </c>
      <c r="B31">
        <v>0.93500000000000005</v>
      </c>
      <c r="C31">
        <v>0.93400000000000005</v>
      </c>
      <c r="D31">
        <v>1.0069999999999999</v>
      </c>
      <c r="E31">
        <v>0.86299999999999999</v>
      </c>
      <c r="F31">
        <v>1.1819999999999999</v>
      </c>
      <c r="G31">
        <v>0.88400000000000001</v>
      </c>
      <c r="H31">
        <v>0.89400000000000002</v>
      </c>
      <c r="I31">
        <v>1.0329999999999999</v>
      </c>
      <c r="J31">
        <v>0.755</v>
      </c>
      <c r="K31">
        <v>1.075</v>
      </c>
      <c r="L31">
        <v>0.94699999999999995</v>
      </c>
      <c r="M31">
        <v>0.876</v>
      </c>
      <c r="N31">
        <v>0.96199999999999997</v>
      </c>
      <c r="O31">
        <v>1.008</v>
      </c>
      <c r="P31">
        <v>0.65300000000000002</v>
      </c>
      <c r="Q31">
        <v>0.76100000000000001</v>
      </c>
      <c r="R31">
        <v>0.97399999999999998</v>
      </c>
      <c r="S31">
        <v>0.89800000000000002</v>
      </c>
      <c r="T31">
        <v>1.0780000000000001</v>
      </c>
      <c r="U31">
        <v>0.94199999999999995</v>
      </c>
      <c r="V31">
        <v>0.97499999999999998</v>
      </c>
      <c r="W31">
        <v>0.99099999999999999</v>
      </c>
      <c r="X31">
        <v>0.70199999999999996</v>
      </c>
      <c r="Y31">
        <v>1.1339999999999999</v>
      </c>
      <c r="Z31">
        <v>0.85799999999999998</v>
      </c>
      <c r="AA31">
        <v>0.93899999999999995</v>
      </c>
      <c r="AB31">
        <v>0.86299999999999999</v>
      </c>
      <c r="AC31">
        <v>0.98899999999999999</v>
      </c>
      <c r="AD31">
        <v>0.97899999999999998</v>
      </c>
      <c r="AE31">
        <v>0.44600000000000001</v>
      </c>
      <c r="AF31">
        <v>0.88200000000000001</v>
      </c>
      <c r="AG31">
        <v>1.171</v>
      </c>
      <c r="AH31">
        <v>1.123</v>
      </c>
      <c r="AI31">
        <v>0.92</v>
      </c>
      <c r="AJ31">
        <v>0.86299999999999999</v>
      </c>
      <c r="AK31">
        <v>1.038</v>
      </c>
      <c r="AL31">
        <v>1.002</v>
      </c>
      <c r="AM31">
        <v>0.88800000000000001</v>
      </c>
      <c r="AN31">
        <v>0.625</v>
      </c>
      <c r="AO31">
        <v>0.94399999999999995</v>
      </c>
      <c r="AP31">
        <v>0.90800000000000003</v>
      </c>
      <c r="AQ31">
        <v>0.84199999999999997</v>
      </c>
      <c r="AR31">
        <v>0.96199999999999997</v>
      </c>
      <c r="AS31">
        <v>1.0209999999999999</v>
      </c>
      <c r="AT31">
        <v>1.024</v>
      </c>
      <c r="AU31">
        <v>1.2010000000000001</v>
      </c>
      <c r="AV31">
        <v>0.57099999999999995</v>
      </c>
      <c r="AW31">
        <v>1.2669999999999999</v>
      </c>
      <c r="AX31">
        <v>0.94699999999999995</v>
      </c>
      <c r="AY31">
        <v>1.028</v>
      </c>
      <c r="AZ31">
        <v>0.99</v>
      </c>
      <c r="BA31">
        <v>0.65900000000000003</v>
      </c>
      <c r="BB31">
        <v>0.74199999999999999</v>
      </c>
      <c r="BC31">
        <v>1.1519999999999999</v>
      </c>
      <c r="BD31">
        <v>2</v>
      </c>
      <c r="BE31">
        <v>1.19</v>
      </c>
      <c r="BF31">
        <v>0.86</v>
      </c>
      <c r="BG31">
        <v>0.93500000000000005</v>
      </c>
      <c r="BH31">
        <v>0</v>
      </c>
      <c r="BI31">
        <v>1.028</v>
      </c>
      <c r="BJ31">
        <v>0.94099999999999995</v>
      </c>
      <c r="BK31">
        <v>0.85699999999999998</v>
      </c>
      <c r="BL31">
        <v>0.95099999999999996</v>
      </c>
      <c r="BM31">
        <v>1.117</v>
      </c>
      <c r="BN31">
        <v>0.94199999999999995</v>
      </c>
      <c r="BO31">
        <v>0.91600000000000004</v>
      </c>
      <c r="BP31">
        <v>0.59099999999999997</v>
      </c>
      <c r="BQ31">
        <v>1.038</v>
      </c>
      <c r="BR31">
        <v>1.024</v>
      </c>
      <c r="BS31">
        <v>1.06</v>
      </c>
      <c r="BT31">
        <v>1.1539999999999999</v>
      </c>
      <c r="BU31">
        <v>1.2090000000000001</v>
      </c>
      <c r="BV31">
        <v>0.875</v>
      </c>
      <c r="BW31">
        <v>1.083</v>
      </c>
      <c r="BX31">
        <v>1.0900000000000001</v>
      </c>
      <c r="BY31">
        <v>1.0880000000000001</v>
      </c>
      <c r="BZ31">
        <v>1.111</v>
      </c>
    </row>
    <row r="32" spans="1:78" x14ac:dyDescent="0.25">
      <c r="A32" t="s">
        <v>194</v>
      </c>
      <c r="B32">
        <v>1.0269999999999999</v>
      </c>
      <c r="C32">
        <v>1.0229999999999999</v>
      </c>
      <c r="D32">
        <v>0.98299999999999998</v>
      </c>
      <c r="E32">
        <v>1.115</v>
      </c>
      <c r="F32">
        <v>0.93200000000000005</v>
      </c>
      <c r="G32">
        <v>1.093</v>
      </c>
      <c r="H32">
        <v>0.94199999999999995</v>
      </c>
      <c r="I32">
        <v>1.046</v>
      </c>
      <c r="J32">
        <v>1.075</v>
      </c>
      <c r="K32">
        <v>0.91500000000000004</v>
      </c>
      <c r="L32">
        <v>1.008</v>
      </c>
      <c r="M32">
        <v>0.96599999999999997</v>
      </c>
      <c r="N32">
        <v>1.0489999999999999</v>
      </c>
      <c r="O32">
        <v>1.0229999999999999</v>
      </c>
      <c r="P32">
        <v>1.1559999999999999</v>
      </c>
      <c r="Q32">
        <v>1.113</v>
      </c>
      <c r="R32">
        <v>1.0029999999999999</v>
      </c>
      <c r="S32">
        <v>1.0289999999999999</v>
      </c>
      <c r="T32">
        <v>0.92</v>
      </c>
      <c r="U32">
        <v>1.083</v>
      </c>
      <c r="V32">
        <v>1.028</v>
      </c>
      <c r="W32">
        <v>0.91700000000000004</v>
      </c>
      <c r="X32">
        <v>1.042</v>
      </c>
      <c r="Y32">
        <v>0.95</v>
      </c>
      <c r="Z32">
        <v>1.046</v>
      </c>
      <c r="AA32">
        <v>1.0229999999999999</v>
      </c>
      <c r="AB32">
        <v>1.04</v>
      </c>
      <c r="AC32">
        <v>0.99</v>
      </c>
      <c r="AD32">
        <v>0.98</v>
      </c>
      <c r="AE32">
        <v>1.33</v>
      </c>
      <c r="AF32">
        <v>1.0429999999999999</v>
      </c>
      <c r="AG32">
        <v>0.94299999999999995</v>
      </c>
      <c r="AH32">
        <v>0.95399999999999996</v>
      </c>
      <c r="AI32">
        <v>1.034</v>
      </c>
      <c r="AJ32">
        <v>0.94499999999999995</v>
      </c>
      <c r="AK32">
        <v>1.0669999999999999</v>
      </c>
      <c r="AL32">
        <v>1.0389999999999999</v>
      </c>
      <c r="AM32">
        <v>0.999</v>
      </c>
      <c r="AN32">
        <v>1.4510000000000001</v>
      </c>
      <c r="AO32">
        <v>0.98399999999999999</v>
      </c>
      <c r="AP32">
        <v>0.92100000000000004</v>
      </c>
      <c r="AQ32">
        <v>1.077</v>
      </c>
      <c r="AR32">
        <v>1.0229999999999999</v>
      </c>
      <c r="AS32">
        <v>1.103</v>
      </c>
      <c r="AT32">
        <v>0.90200000000000002</v>
      </c>
      <c r="AU32">
        <v>1.163</v>
      </c>
      <c r="AV32">
        <v>1.109</v>
      </c>
      <c r="AW32">
        <v>0.77500000000000002</v>
      </c>
      <c r="AX32">
        <v>1.0209999999999999</v>
      </c>
      <c r="AY32">
        <v>1.0069999999999999</v>
      </c>
      <c r="AZ32">
        <v>1.08</v>
      </c>
      <c r="BA32">
        <v>1.1319999999999999</v>
      </c>
      <c r="BB32">
        <v>1.016</v>
      </c>
      <c r="BC32">
        <v>0.874</v>
      </c>
      <c r="BD32">
        <v>0</v>
      </c>
      <c r="BE32">
        <v>0.91400000000000003</v>
      </c>
      <c r="BF32">
        <v>1.0469999999999999</v>
      </c>
      <c r="BG32">
        <v>1.0269999999999999</v>
      </c>
      <c r="BH32">
        <v>0</v>
      </c>
      <c r="BI32">
        <v>0.97799999999999998</v>
      </c>
      <c r="BJ32">
        <v>1.075</v>
      </c>
      <c r="BK32">
        <v>1.0329999999999999</v>
      </c>
      <c r="BL32">
        <v>1.103</v>
      </c>
      <c r="BM32">
        <v>1.099</v>
      </c>
      <c r="BN32">
        <v>1.0249999999999999</v>
      </c>
      <c r="BO32">
        <v>0.96</v>
      </c>
      <c r="BP32">
        <v>1.0649999999999999</v>
      </c>
      <c r="BQ32">
        <v>1.0940000000000001</v>
      </c>
      <c r="BR32">
        <v>1.044</v>
      </c>
      <c r="BS32">
        <v>1.046</v>
      </c>
      <c r="BT32">
        <v>0.90400000000000003</v>
      </c>
      <c r="BU32">
        <v>0.91900000000000004</v>
      </c>
      <c r="BV32">
        <v>1.1499999999999999</v>
      </c>
      <c r="BW32">
        <v>1.056</v>
      </c>
      <c r="BX32">
        <v>0.94199999999999995</v>
      </c>
      <c r="BY32">
        <v>0.94099999999999995</v>
      </c>
      <c r="BZ32">
        <v>0.92900000000000005</v>
      </c>
    </row>
    <row r="33" spans="1:78" x14ac:dyDescent="0.25">
      <c r="A33" t="s">
        <v>195</v>
      </c>
      <c r="B33">
        <v>1E-3</v>
      </c>
      <c r="C33">
        <v>1E-3</v>
      </c>
      <c r="D33">
        <v>1.2E-2</v>
      </c>
      <c r="E33">
        <v>1.4E-2</v>
      </c>
      <c r="F33">
        <v>5.0000000000000001E-3</v>
      </c>
      <c r="G33">
        <v>3.0000000000000001E-3</v>
      </c>
      <c r="H33">
        <v>2E-3</v>
      </c>
      <c r="I33">
        <v>5.0000000000000001E-3</v>
      </c>
      <c r="J33">
        <v>4.0000000000000001E-3</v>
      </c>
      <c r="K33">
        <v>4.0000000000000001E-3</v>
      </c>
      <c r="L33">
        <v>3.0000000000000001E-3</v>
      </c>
      <c r="M33">
        <v>3.0000000000000001E-3</v>
      </c>
      <c r="N33">
        <v>2E-3</v>
      </c>
      <c r="O33">
        <v>1.0999999999999999E-2</v>
      </c>
      <c r="P33">
        <v>4.8000000000000001E-2</v>
      </c>
      <c r="Q33">
        <v>5.0000000000000001E-3</v>
      </c>
      <c r="R33">
        <v>1E-3</v>
      </c>
      <c r="S33">
        <v>2E-3</v>
      </c>
      <c r="T33">
        <v>5.0000000000000001E-3</v>
      </c>
      <c r="U33">
        <v>6.0000000000000001E-3</v>
      </c>
      <c r="V33">
        <v>2E-3</v>
      </c>
      <c r="W33">
        <v>7.0000000000000001E-3</v>
      </c>
      <c r="X33">
        <v>6.0000000000000001E-3</v>
      </c>
      <c r="Y33">
        <v>3.0000000000000001E-3</v>
      </c>
      <c r="Z33">
        <v>2E-3</v>
      </c>
      <c r="AA33">
        <v>1E-3</v>
      </c>
      <c r="AB33">
        <v>2E-3</v>
      </c>
      <c r="AC33">
        <v>6.0000000000000001E-3</v>
      </c>
      <c r="AD33">
        <v>1E-3</v>
      </c>
      <c r="AE33">
        <v>2.5000000000000001E-2</v>
      </c>
      <c r="AF33">
        <v>1E-3</v>
      </c>
      <c r="AG33">
        <v>5.0000000000000001E-3</v>
      </c>
      <c r="AH33">
        <v>3.7999999999999999E-2</v>
      </c>
      <c r="AI33">
        <v>1E-3</v>
      </c>
      <c r="AJ33">
        <v>1.2E-2</v>
      </c>
      <c r="AK33">
        <v>6.0000000000000001E-3</v>
      </c>
      <c r="AL33">
        <v>3.0000000000000001E-3</v>
      </c>
      <c r="AM33">
        <v>2E-3</v>
      </c>
      <c r="AN33">
        <v>0.14000000000000001</v>
      </c>
      <c r="AO33">
        <v>0.01</v>
      </c>
      <c r="AP33">
        <v>7.0000000000000001E-3</v>
      </c>
      <c r="AQ33">
        <v>1.2E-2</v>
      </c>
      <c r="AR33">
        <v>2.4E-2</v>
      </c>
      <c r="AS33">
        <v>2.1000000000000001E-2</v>
      </c>
      <c r="AT33">
        <v>8.0000000000000002E-3</v>
      </c>
      <c r="AU33">
        <v>2.5000000000000001E-2</v>
      </c>
      <c r="AV33">
        <v>2.1999999999999999E-2</v>
      </c>
      <c r="AW33">
        <v>3.7999999999999999E-2</v>
      </c>
      <c r="AX33">
        <v>1.6E-2</v>
      </c>
      <c r="AY33">
        <v>0.01</v>
      </c>
      <c r="AZ33">
        <v>1.4E-2</v>
      </c>
      <c r="BA33">
        <v>1.7999999999999999E-2</v>
      </c>
      <c r="BB33">
        <v>1.4E-2</v>
      </c>
      <c r="BC33">
        <v>1.2999999999999999E-2</v>
      </c>
      <c r="BD33">
        <v>0</v>
      </c>
      <c r="BE33">
        <v>4.0000000000000001E-3</v>
      </c>
      <c r="BF33">
        <v>1E-3</v>
      </c>
      <c r="BG33">
        <v>1E-3</v>
      </c>
      <c r="BH33">
        <v>0</v>
      </c>
      <c r="BI33">
        <v>3.0000000000000001E-3</v>
      </c>
      <c r="BJ33">
        <v>4.0000000000000001E-3</v>
      </c>
      <c r="BK33">
        <v>4.0000000000000001E-3</v>
      </c>
      <c r="BL33">
        <v>1.6E-2</v>
      </c>
      <c r="BM33">
        <v>7.0000000000000001E-3</v>
      </c>
      <c r="BN33">
        <v>3.0000000000000001E-3</v>
      </c>
      <c r="BO33">
        <v>3.0000000000000001E-3</v>
      </c>
      <c r="BP33">
        <v>1.2E-2</v>
      </c>
      <c r="BQ33">
        <v>6.0000000000000001E-3</v>
      </c>
      <c r="BR33">
        <v>4.0000000000000001E-3</v>
      </c>
      <c r="BS33">
        <v>4.0000000000000001E-3</v>
      </c>
      <c r="BT33">
        <v>7.0000000000000001E-3</v>
      </c>
      <c r="BU33">
        <v>7.0000000000000001E-3</v>
      </c>
      <c r="BV33">
        <v>2.1000000000000001E-2</v>
      </c>
      <c r="BW33">
        <v>8.9999999999999993E-3</v>
      </c>
      <c r="BX33">
        <v>1E-3</v>
      </c>
      <c r="BY33">
        <v>1E-3</v>
      </c>
      <c r="BZ33">
        <v>1E-3</v>
      </c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112</v>
      </c>
    </row>
    <row r="2" spans="1:78" x14ac:dyDescent="0.25">
      <c r="A2" t="s">
        <v>114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5196</v>
      </c>
      <c r="C8">
        <v>4473</v>
      </c>
      <c r="D8">
        <v>417</v>
      </c>
      <c r="E8">
        <v>306</v>
      </c>
      <c r="F8">
        <v>1012</v>
      </c>
      <c r="G8">
        <v>2374</v>
      </c>
      <c r="H8">
        <v>1810</v>
      </c>
      <c r="I8">
        <v>1019</v>
      </c>
      <c r="J8">
        <v>1381</v>
      </c>
      <c r="K8">
        <v>996</v>
      </c>
      <c r="L8">
        <v>1800</v>
      </c>
      <c r="M8">
        <v>1766</v>
      </c>
      <c r="N8">
        <v>2651</v>
      </c>
      <c r="O8">
        <v>586</v>
      </c>
      <c r="P8">
        <v>193</v>
      </c>
      <c r="Q8">
        <v>977</v>
      </c>
      <c r="R8">
        <v>4219</v>
      </c>
      <c r="S8">
        <v>3076</v>
      </c>
      <c r="T8">
        <v>1008</v>
      </c>
      <c r="U8">
        <v>1029</v>
      </c>
      <c r="V8">
        <v>3575</v>
      </c>
      <c r="W8">
        <v>576</v>
      </c>
      <c r="X8">
        <v>977</v>
      </c>
      <c r="Y8">
        <v>0</v>
      </c>
      <c r="Z8">
        <v>5196</v>
      </c>
      <c r="AA8">
        <v>5196</v>
      </c>
      <c r="AB8">
        <v>5196</v>
      </c>
      <c r="AC8">
        <v>422</v>
      </c>
      <c r="AD8">
        <v>4263</v>
      </c>
      <c r="AE8">
        <v>464</v>
      </c>
      <c r="AF8">
        <v>4094</v>
      </c>
      <c r="AG8">
        <v>779</v>
      </c>
      <c r="AH8">
        <v>37</v>
      </c>
      <c r="AI8">
        <v>3662</v>
      </c>
      <c r="AJ8">
        <v>518</v>
      </c>
      <c r="AK8">
        <v>934</v>
      </c>
      <c r="AL8">
        <v>2011</v>
      </c>
      <c r="AM8">
        <v>2448</v>
      </c>
      <c r="AN8">
        <v>57</v>
      </c>
      <c r="AO8">
        <v>658</v>
      </c>
      <c r="AP8">
        <v>490</v>
      </c>
      <c r="AQ8">
        <v>476</v>
      </c>
      <c r="AR8">
        <v>423</v>
      </c>
      <c r="AS8">
        <v>292</v>
      </c>
      <c r="AT8">
        <v>492</v>
      </c>
      <c r="AU8">
        <v>338</v>
      </c>
      <c r="AV8">
        <v>491</v>
      </c>
      <c r="AW8">
        <v>87</v>
      </c>
      <c r="AX8">
        <v>323</v>
      </c>
      <c r="AY8">
        <v>504</v>
      </c>
      <c r="AZ8">
        <v>356</v>
      </c>
      <c r="BA8">
        <v>258</v>
      </c>
      <c r="BB8">
        <v>356</v>
      </c>
      <c r="BC8">
        <v>289</v>
      </c>
      <c r="BD8">
        <v>21</v>
      </c>
      <c r="BE8">
        <v>770</v>
      </c>
      <c r="BF8">
        <v>4426</v>
      </c>
      <c r="BG8">
        <v>2893</v>
      </c>
      <c r="BH8">
        <v>2303</v>
      </c>
      <c r="BI8">
        <v>1062</v>
      </c>
      <c r="BJ8">
        <v>772</v>
      </c>
      <c r="BK8">
        <v>730</v>
      </c>
      <c r="BL8">
        <v>176</v>
      </c>
      <c r="BM8">
        <v>710</v>
      </c>
      <c r="BN8">
        <v>1441</v>
      </c>
      <c r="BO8">
        <v>1908</v>
      </c>
      <c r="BP8">
        <v>1137</v>
      </c>
      <c r="BQ8">
        <v>857</v>
      </c>
      <c r="BR8">
        <v>1298</v>
      </c>
      <c r="BS8">
        <v>1267</v>
      </c>
      <c r="BT8">
        <v>412</v>
      </c>
      <c r="BU8">
        <v>441</v>
      </c>
      <c r="BV8">
        <v>269</v>
      </c>
      <c r="BW8">
        <v>632</v>
      </c>
      <c r="BX8">
        <v>3549</v>
      </c>
      <c r="BY8">
        <v>3553</v>
      </c>
      <c r="BZ8">
        <v>3151</v>
      </c>
    </row>
    <row r="9" spans="1:78" x14ac:dyDescent="0.25">
      <c r="A9" t="s">
        <v>103</v>
      </c>
      <c r="B9">
        <v>5254</v>
      </c>
      <c r="C9">
        <v>4517</v>
      </c>
      <c r="D9">
        <v>446</v>
      </c>
      <c r="E9">
        <v>290</v>
      </c>
      <c r="F9">
        <v>1026</v>
      </c>
      <c r="G9">
        <v>2773</v>
      </c>
      <c r="H9">
        <v>1455</v>
      </c>
      <c r="I9">
        <v>1271</v>
      </c>
      <c r="J9">
        <v>1694</v>
      </c>
      <c r="K9">
        <v>1070</v>
      </c>
      <c r="L9">
        <v>1219</v>
      </c>
      <c r="M9">
        <v>1393</v>
      </c>
      <c r="N9">
        <v>3111</v>
      </c>
      <c r="O9">
        <v>576</v>
      </c>
      <c r="P9">
        <v>174</v>
      </c>
      <c r="Q9">
        <v>798</v>
      </c>
      <c r="R9">
        <v>4456</v>
      </c>
      <c r="S9">
        <v>3298</v>
      </c>
      <c r="T9">
        <v>1041</v>
      </c>
      <c r="U9">
        <v>839</v>
      </c>
      <c r="V9">
        <v>3952</v>
      </c>
      <c r="W9">
        <v>513</v>
      </c>
      <c r="X9">
        <v>726</v>
      </c>
      <c r="Y9">
        <v>0</v>
      </c>
      <c r="Z9">
        <v>5254</v>
      </c>
      <c r="AA9">
        <v>5254</v>
      </c>
      <c r="AB9">
        <v>5254</v>
      </c>
      <c r="AC9">
        <v>456</v>
      </c>
      <c r="AD9">
        <v>4300</v>
      </c>
      <c r="AE9">
        <v>451</v>
      </c>
      <c r="AF9">
        <v>4108</v>
      </c>
      <c r="AG9">
        <v>828</v>
      </c>
      <c r="AH9">
        <v>39</v>
      </c>
      <c r="AI9">
        <v>3876</v>
      </c>
      <c r="AJ9">
        <v>468</v>
      </c>
      <c r="AK9">
        <v>843</v>
      </c>
      <c r="AL9">
        <v>2102</v>
      </c>
      <c r="AM9">
        <v>2446</v>
      </c>
      <c r="AN9">
        <v>59</v>
      </c>
      <c r="AO9">
        <v>625</v>
      </c>
      <c r="AP9">
        <v>511</v>
      </c>
      <c r="AQ9">
        <v>495</v>
      </c>
      <c r="AR9">
        <v>471</v>
      </c>
      <c r="AS9">
        <v>283</v>
      </c>
      <c r="AT9">
        <v>496</v>
      </c>
      <c r="AU9">
        <v>327</v>
      </c>
      <c r="AV9">
        <v>474</v>
      </c>
      <c r="AW9">
        <v>99</v>
      </c>
      <c r="AX9">
        <v>341</v>
      </c>
      <c r="AY9">
        <v>490</v>
      </c>
      <c r="AZ9">
        <v>363</v>
      </c>
      <c r="BA9">
        <v>254</v>
      </c>
      <c r="BB9">
        <v>348</v>
      </c>
      <c r="BC9">
        <v>279</v>
      </c>
      <c r="BD9">
        <v>22</v>
      </c>
      <c r="BE9">
        <v>808</v>
      </c>
      <c r="BF9">
        <v>4446</v>
      </c>
      <c r="BG9">
        <v>3002</v>
      </c>
      <c r="BH9">
        <v>2252</v>
      </c>
      <c r="BI9">
        <v>1196</v>
      </c>
      <c r="BJ9">
        <v>790</v>
      </c>
      <c r="BK9">
        <v>692</v>
      </c>
      <c r="BL9">
        <v>173</v>
      </c>
      <c r="BM9">
        <v>783</v>
      </c>
      <c r="BN9">
        <v>1509</v>
      </c>
      <c r="BO9">
        <v>1888</v>
      </c>
      <c r="BP9">
        <v>1074</v>
      </c>
      <c r="BQ9">
        <v>917</v>
      </c>
      <c r="BR9">
        <v>1415</v>
      </c>
      <c r="BS9">
        <v>1384</v>
      </c>
      <c r="BT9">
        <v>413</v>
      </c>
      <c r="BU9">
        <v>481</v>
      </c>
      <c r="BV9">
        <v>270</v>
      </c>
      <c r="BW9">
        <v>692</v>
      </c>
      <c r="BX9">
        <v>3513</v>
      </c>
      <c r="BY9">
        <v>3527</v>
      </c>
      <c r="BZ9">
        <v>3097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4756</v>
      </c>
      <c r="C11">
        <v>4095</v>
      </c>
      <c r="D11">
        <v>399</v>
      </c>
      <c r="E11">
        <v>262</v>
      </c>
      <c r="F11">
        <v>916</v>
      </c>
      <c r="G11">
        <v>2537</v>
      </c>
      <c r="H11">
        <v>1303</v>
      </c>
      <c r="I11">
        <v>1159</v>
      </c>
      <c r="J11">
        <v>1528</v>
      </c>
      <c r="K11">
        <v>965</v>
      </c>
      <c r="L11">
        <v>1104</v>
      </c>
      <c r="M11">
        <v>1243</v>
      </c>
      <c r="N11">
        <v>2848</v>
      </c>
      <c r="O11">
        <v>505</v>
      </c>
      <c r="P11">
        <v>160</v>
      </c>
      <c r="Q11">
        <v>701</v>
      </c>
      <c r="R11">
        <v>4055</v>
      </c>
      <c r="S11">
        <v>3012</v>
      </c>
      <c r="T11">
        <v>938</v>
      </c>
      <c r="U11">
        <v>740</v>
      </c>
      <c r="V11">
        <v>3603</v>
      </c>
      <c r="W11">
        <v>473</v>
      </c>
      <c r="X11">
        <v>624</v>
      </c>
      <c r="Y11">
        <v>0</v>
      </c>
      <c r="Z11">
        <v>4756</v>
      </c>
      <c r="AA11">
        <v>4756</v>
      </c>
      <c r="AB11">
        <v>4756</v>
      </c>
      <c r="AC11">
        <v>416</v>
      </c>
      <c r="AD11">
        <v>3923</v>
      </c>
      <c r="AE11">
        <v>378</v>
      </c>
      <c r="AF11">
        <v>3772</v>
      </c>
      <c r="AG11">
        <v>823</v>
      </c>
      <c r="AH11">
        <v>0</v>
      </c>
      <c r="AI11">
        <v>3584</v>
      </c>
      <c r="AJ11">
        <v>374</v>
      </c>
      <c r="AK11">
        <v>717</v>
      </c>
      <c r="AL11">
        <v>2014</v>
      </c>
      <c r="AM11">
        <v>2164</v>
      </c>
      <c r="AN11">
        <v>31</v>
      </c>
      <c r="AO11">
        <v>530</v>
      </c>
      <c r="AP11">
        <v>460</v>
      </c>
      <c r="AQ11">
        <v>469</v>
      </c>
      <c r="AR11">
        <v>416</v>
      </c>
      <c r="AS11">
        <v>250</v>
      </c>
      <c r="AT11">
        <v>449</v>
      </c>
      <c r="AU11">
        <v>310</v>
      </c>
      <c r="AV11">
        <v>429</v>
      </c>
      <c r="AW11">
        <v>84</v>
      </c>
      <c r="AX11">
        <v>310</v>
      </c>
      <c r="AY11">
        <v>440</v>
      </c>
      <c r="AZ11">
        <v>315</v>
      </c>
      <c r="BA11">
        <v>229</v>
      </c>
      <c r="BB11">
        <v>315</v>
      </c>
      <c r="BC11">
        <v>260</v>
      </c>
      <c r="BD11">
        <v>20</v>
      </c>
      <c r="BE11">
        <v>743</v>
      </c>
      <c r="BF11">
        <v>4013</v>
      </c>
      <c r="BG11">
        <v>2841</v>
      </c>
      <c r="BH11">
        <v>1914</v>
      </c>
      <c r="BI11">
        <v>1136</v>
      </c>
      <c r="BJ11">
        <v>750</v>
      </c>
      <c r="BK11">
        <v>656</v>
      </c>
      <c r="BL11">
        <v>162</v>
      </c>
      <c r="BM11">
        <v>745</v>
      </c>
      <c r="BN11">
        <v>1407</v>
      </c>
      <c r="BO11">
        <v>1700</v>
      </c>
      <c r="BP11">
        <v>904</v>
      </c>
      <c r="BQ11">
        <v>868</v>
      </c>
      <c r="BR11">
        <v>1317</v>
      </c>
      <c r="BS11">
        <v>1292</v>
      </c>
      <c r="BT11">
        <v>379</v>
      </c>
      <c r="BU11">
        <v>445</v>
      </c>
      <c r="BV11">
        <v>255</v>
      </c>
      <c r="BW11">
        <v>655</v>
      </c>
      <c r="BX11">
        <v>3161</v>
      </c>
      <c r="BY11">
        <v>3186</v>
      </c>
      <c r="BZ11">
        <v>2785</v>
      </c>
    </row>
    <row r="12" spans="1:78" x14ac:dyDescent="0.25">
      <c r="B12" s="7">
        <v>0.91</v>
      </c>
      <c r="C12" s="7">
        <v>0.91</v>
      </c>
      <c r="D12" s="7">
        <v>0.89</v>
      </c>
      <c r="E12" s="7">
        <v>0.9</v>
      </c>
      <c r="F12" s="7">
        <v>0.89</v>
      </c>
      <c r="G12" s="7">
        <v>0.91</v>
      </c>
      <c r="H12" s="7">
        <v>0.9</v>
      </c>
      <c r="I12" s="7">
        <v>0.91</v>
      </c>
      <c r="J12" s="7">
        <v>0.9</v>
      </c>
      <c r="K12" s="7">
        <v>0.9</v>
      </c>
      <c r="L12" s="7">
        <v>0.91</v>
      </c>
      <c r="M12" s="7">
        <v>0.89</v>
      </c>
      <c r="N12" s="7">
        <v>0.92</v>
      </c>
      <c r="O12" s="7">
        <v>0.88</v>
      </c>
      <c r="P12" s="7">
        <v>0.92</v>
      </c>
      <c r="Q12" s="7">
        <v>0.88</v>
      </c>
      <c r="R12" s="7">
        <v>0.91</v>
      </c>
      <c r="S12" s="7">
        <v>0.91</v>
      </c>
      <c r="T12" s="7">
        <v>0.9</v>
      </c>
      <c r="U12" s="7">
        <v>0.88</v>
      </c>
      <c r="V12" s="7">
        <v>0.91</v>
      </c>
      <c r="W12" s="7">
        <v>0.92</v>
      </c>
      <c r="X12" s="7">
        <v>0.86</v>
      </c>
      <c r="Y12" t="s">
        <v>108</v>
      </c>
      <c r="Z12" s="7">
        <v>0.91</v>
      </c>
      <c r="AA12" s="7">
        <v>0.91</v>
      </c>
      <c r="AB12" s="7">
        <v>0.91</v>
      </c>
      <c r="AC12" s="7">
        <v>0.91</v>
      </c>
      <c r="AD12" s="7">
        <v>0.91</v>
      </c>
      <c r="AE12" s="7">
        <v>0.84</v>
      </c>
      <c r="AF12" s="7">
        <v>0.92</v>
      </c>
      <c r="AG12" s="7">
        <v>0.99</v>
      </c>
      <c r="AH12" t="s">
        <v>108</v>
      </c>
      <c r="AI12" s="7">
        <v>0.92</v>
      </c>
      <c r="AJ12" s="7">
        <v>0.8</v>
      </c>
      <c r="AK12" s="7">
        <v>0.85</v>
      </c>
      <c r="AL12" s="7">
        <v>0.96</v>
      </c>
      <c r="AM12" s="7">
        <v>0.88</v>
      </c>
      <c r="AN12" s="7">
        <v>0.52</v>
      </c>
      <c r="AO12" s="7">
        <v>0.85</v>
      </c>
      <c r="AP12" s="7">
        <v>0.9</v>
      </c>
      <c r="AQ12" s="7">
        <v>0.95</v>
      </c>
      <c r="AR12" s="7">
        <v>0.88</v>
      </c>
      <c r="AS12" s="7">
        <v>0.88</v>
      </c>
      <c r="AT12" s="7">
        <v>0.9</v>
      </c>
      <c r="AU12" s="7">
        <v>0.95</v>
      </c>
      <c r="AV12" s="7">
        <v>0.91</v>
      </c>
      <c r="AW12" s="7">
        <v>0.85</v>
      </c>
      <c r="AX12" s="7">
        <v>0.91</v>
      </c>
      <c r="AY12" s="7">
        <v>0.9</v>
      </c>
      <c r="AZ12" s="7">
        <v>0.87</v>
      </c>
      <c r="BA12" s="7">
        <v>0.9</v>
      </c>
      <c r="BB12" s="7">
        <v>0.91</v>
      </c>
      <c r="BC12" s="7">
        <v>0.93</v>
      </c>
      <c r="BD12" s="7">
        <v>0.93</v>
      </c>
      <c r="BE12" s="7">
        <v>0.92</v>
      </c>
      <c r="BF12" s="7">
        <v>0.9</v>
      </c>
      <c r="BG12" s="7">
        <v>0.95</v>
      </c>
      <c r="BH12" s="7">
        <v>0.85</v>
      </c>
      <c r="BI12" s="7">
        <v>0.95</v>
      </c>
      <c r="BJ12" s="7">
        <v>0.95</v>
      </c>
      <c r="BK12" s="7">
        <v>0.95</v>
      </c>
      <c r="BL12" s="7">
        <v>0.94</v>
      </c>
      <c r="BM12" s="7">
        <v>0.95</v>
      </c>
      <c r="BN12" s="7">
        <v>0.93</v>
      </c>
      <c r="BO12" s="7">
        <v>0.9</v>
      </c>
      <c r="BP12" s="7">
        <v>0.84</v>
      </c>
      <c r="BQ12" s="7">
        <v>0.95</v>
      </c>
      <c r="BR12" s="7">
        <v>0.93</v>
      </c>
      <c r="BS12" s="7">
        <v>0.93</v>
      </c>
      <c r="BT12" s="7">
        <v>0.92</v>
      </c>
      <c r="BU12" s="7">
        <v>0.92</v>
      </c>
      <c r="BV12" s="7">
        <v>0.94</v>
      </c>
      <c r="BW12" s="7">
        <v>0.95</v>
      </c>
      <c r="BX12" s="7">
        <v>0.9</v>
      </c>
      <c r="BY12" s="7">
        <v>0.9</v>
      </c>
      <c r="BZ12" s="7">
        <v>0.9</v>
      </c>
    </row>
    <row r="13" spans="1:78" x14ac:dyDescent="0.25">
      <c r="A13" t="s">
        <v>55</v>
      </c>
      <c r="B13">
        <v>421</v>
      </c>
      <c r="C13">
        <v>353</v>
      </c>
      <c r="D13">
        <v>42</v>
      </c>
      <c r="E13">
        <v>27</v>
      </c>
      <c r="F13">
        <v>85</v>
      </c>
      <c r="G13">
        <v>197</v>
      </c>
      <c r="H13">
        <v>140</v>
      </c>
      <c r="I13">
        <v>90</v>
      </c>
      <c r="J13">
        <v>135</v>
      </c>
      <c r="K13">
        <v>96</v>
      </c>
      <c r="L13">
        <v>100</v>
      </c>
      <c r="M13">
        <v>126</v>
      </c>
      <c r="N13">
        <v>223</v>
      </c>
      <c r="O13">
        <v>58</v>
      </c>
      <c r="P13">
        <v>14</v>
      </c>
      <c r="Q13">
        <v>89</v>
      </c>
      <c r="R13">
        <v>333</v>
      </c>
      <c r="S13">
        <v>245</v>
      </c>
      <c r="T13">
        <v>83</v>
      </c>
      <c r="U13">
        <v>85</v>
      </c>
      <c r="V13">
        <v>287</v>
      </c>
      <c r="W13">
        <v>37</v>
      </c>
      <c r="X13">
        <v>92</v>
      </c>
      <c r="Y13">
        <v>0</v>
      </c>
      <c r="Z13">
        <v>421</v>
      </c>
      <c r="AA13">
        <v>421</v>
      </c>
      <c r="AB13">
        <v>421</v>
      </c>
      <c r="AC13">
        <v>34</v>
      </c>
      <c r="AD13">
        <v>334</v>
      </c>
      <c r="AE13">
        <v>48</v>
      </c>
      <c r="AF13">
        <v>331</v>
      </c>
      <c r="AG13">
        <v>5</v>
      </c>
      <c r="AH13">
        <v>39</v>
      </c>
      <c r="AI13">
        <v>246</v>
      </c>
      <c r="AJ13">
        <v>91</v>
      </c>
      <c r="AK13">
        <v>116</v>
      </c>
      <c r="AL13">
        <v>80</v>
      </c>
      <c r="AM13">
        <v>259</v>
      </c>
      <c r="AN13">
        <v>29</v>
      </c>
      <c r="AO13">
        <v>53</v>
      </c>
      <c r="AP13">
        <v>38</v>
      </c>
      <c r="AQ13">
        <v>24</v>
      </c>
      <c r="AR13">
        <v>51</v>
      </c>
      <c r="AS13">
        <v>34</v>
      </c>
      <c r="AT13">
        <v>39</v>
      </c>
      <c r="AU13">
        <v>15</v>
      </c>
      <c r="AV13">
        <v>32</v>
      </c>
      <c r="AW13">
        <v>11</v>
      </c>
      <c r="AX13">
        <v>29</v>
      </c>
      <c r="AY13">
        <v>38</v>
      </c>
      <c r="AZ13">
        <v>40</v>
      </c>
      <c r="BA13">
        <v>24</v>
      </c>
      <c r="BB13">
        <v>28</v>
      </c>
      <c r="BC13">
        <v>18</v>
      </c>
      <c r="BD13">
        <v>1</v>
      </c>
      <c r="BE13">
        <v>55</v>
      </c>
      <c r="BF13">
        <v>366</v>
      </c>
      <c r="BG13">
        <v>138</v>
      </c>
      <c r="BH13">
        <v>283</v>
      </c>
      <c r="BI13">
        <v>48</v>
      </c>
      <c r="BJ13">
        <v>36</v>
      </c>
      <c r="BK13">
        <v>36</v>
      </c>
      <c r="BL13">
        <v>8</v>
      </c>
      <c r="BM13">
        <v>35</v>
      </c>
      <c r="BN13">
        <v>95</v>
      </c>
      <c r="BO13">
        <v>170</v>
      </c>
      <c r="BP13">
        <v>121</v>
      </c>
      <c r="BQ13">
        <v>47</v>
      </c>
      <c r="BR13">
        <v>88</v>
      </c>
      <c r="BS13">
        <v>83</v>
      </c>
      <c r="BT13">
        <v>30</v>
      </c>
      <c r="BU13">
        <v>28</v>
      </c>
      <c r="BV13">
        <v>14</v>
      </c>
      <c r="BW13">
        <v>34</v>
      </c>
      <c r="BX13">
        <v>313</v>
      </c>
      <c r="BY13">
        <v>302</v>
      </c>
      <c r="BZ13">
        <v>277</v>
      </c>
    </row>
    <row r="14" spans="1:78" x14ac:dyDescent="0.25">
      <c r="B14" s="7">
        <v>0.08</v>
      </c>
      <c r="C14" s="7">
        <v>0.08</v>
      </c>
      <c r="D14" s="7">
        <v>0.09</v>
      </c>
      <c r="E14" s="7">
        <v>0.09</v>
      </c>
      <c r="F14" s="7">
        <v>0.08</v>
      </c>
      <c r="G14" s="7">
        <v>7.0000000000000007E-2</v>
      </c>
      <c r="H14" s="7">
        <v>0.1</v>
      </c>
      <c r="I14" s="7">
        <v>7.0000000000000007E-2</v>
      </c>
      <c r="J14" s="7">
        <v>0.08</v>
      </c>
      <c r="K14" s="7">
        <v>0.09</v>
      </c>
      <c r="L14" s="7">
        <v>0.08</v>
      </c>
      <c r="M14" s="7">
        <v>0.09</v>
      </c>
      <c r="N14" s="7">
        <v>7.0000000000000007E-2</v>
      </c>
      <c r="O14" s="7">
        <v>0.1</v>
      </c>
      <c r="P14" s="7">
        <v>0.08</v>
      </c>
      <c r="Q14" s="7">
        <v>0.11</v>
      </c>
      <c r="R14" s="7">
        <v>7.0000000000000007E-2</v>
      </c>
      <c r="S14" s="7">
        <v>7.0000000000000007E-2</v>
      </c>
      <c r="T14" s="7">
        <v>0.08</v>
      </c>
      <c r="U14" s="7">
        <v>0.1</v>
      </c>
      <c r="V14" s="7">
        <v>7.0000000000000007E-2</v>
      </c>
      <c r="W14" s="7">
        <v>7.0000000000000007E-2</v>
      </c>
      <c r="X14" s="7">
        <v>0.13</v>
      </c>
      <c r="Y14" t="s">
        <v>108</v>
      </c>
      <c r="Z14" s="7">
        <v>0.08</v>
      </c>
      <c r="AA14" s="7">
        <v>0.08</v>
      </c>
      <c r="AB14" s="7">
        <v>0.08</v>
      </c>
      <c r="AC14" s="7">
        <v>0.08</v>
      </c>
      <c r="AD14" s="7">
        <v>0.08</v>
      </c>
      <c r="AE14" s="7">
        <v>0.11</v>
      </c>
      <c r="AF14" s="7">
        <v>0.08</v>
      </c>
      <c r="AG14" s="7">
        <v>0.01</v>
      </c>
      <c r="AH14" s="7">
        <v>1</v>
      </c>
      <c r="AI14" s="7">
        <v>0.06</v>
      </c>
      <c r="AJ14" s="7">
        <v>0.2</v>
      </c>
      <c r="AK14" s="7">
        <v>0.14000000000000001</v>
      </c>
      <c r="AL14" s="7">
        <v>0.04</v>
      </c>
      <c r="AM14" s="7">
        <v>0.11</v>
      </c>
      <c r="AN14" s="7">
        <v>0.48</v>
      </c>
      <c r="AO14" s="7">
        <v>0.08</v>
      </c>
      <c r="AP14" s="7">
        <v>7.0000000000000007E-2</v>
      </c>
      <c r="AQ14" s="7">
        <v>0.05</v>
      </c>
      <c r="AR14" s="7">
        <v>0.11</v>
      </c>
      <c r="AS14" s="7">
        <v>0.12</v>
      </c>
      <c r="AT14" s="7">
        <v>0.08</v>
      </c>
      <c r="AU14" s="7">
        <v>0.04</v>
      </c>
      <c r="AV14" s="7">
        <v>7.0000000000000007E-2</v>
      </c>
      <c r="AW14" s="7">
        <v>0.11</v>
      </c>
      <c r="AX14" s="7">
        <v>0.09</v>
      </c>
      <c r="AY14" s="7">
        <v>0.08</v>
      </c>
      <c r="AZ14" s="7">
        <v>0.11</v>
      </c>
      <c r="BA14" s="7">
        <v>0.09</v>
      </c>
      <c r="BB14" s="7">
        <v>0.08</v>
      </c>
      <c r="BC14" s="7">
        <v>0.06</v>
      </c>
      <c r="BD14" s="7">
        <v>7.0000000000000007E-2</v>
      </c>
      <c r="BE14" s="7">
        <v>7.0000000000000007E-2</v>
      </c>
      <c r="BF14" s="7">
        <v>0.08</v>
      </c>
      <c r="BG14" s="7">
        <v>0.05</v>
      </c>
      <c r="BH14" s="7">
        <v>0.13</v>
      </c>
      <c r="BI14" s="7">
        <v>0.04</v>
      </c>
      <c r="BJ14" s="7">
        <v>0.05</v>
      </c>
      <c r="BK14" s="7">
        <v>0.05</v>
      </c>
      <c r="BL14" s="7">
        <v>0.05</v>
      </c>
      <c r="BM14" s="7">
        <v>0.04</v>
      </c>
      <c r="BN14" s="7">
        <v>0.06</v>
      </c>
      <c r="BO14" s="7">
        <v>0.09</v>
      </c>
      <c r="BP14" s="7">
        <v>0.11</v>
      </c>
      <c r="BQ14" s="7">
        <v>0.05</v>
      </c>
      <c r="BR14" s="7">
        <v>0.06</v>
      </c>
      <c r="BS14" s="7">
        <v>0.06</v>
      </c>
      <c r="BT14" s="7">
        <v>7.0000000000000007E-2</v>
      </c>
      <c r="BU14" s="7">
        <v>0.06</v>
      </c>
      <c r="BV14" s="7">
        <v>0.05</v>
      </c>
      <c r="BW14" s="7">
        <v>0.05</v>
      </c>
      <c r="BX14" s="7">
        <v>0.09</v>
      </c>
      <c r="BY14" s="7">
        <v>0.09</v>
      </c>
      <c r="BZ14" s="7">
        <v>0.09</v>
      </c>
    </row>
    <row r="15" spans="1:78" x14ac:dyDescent="0.25">
      <c r="A15" t="s">
        <v>40</v>
      </c>
      <c r="B15">
        <v>3</v>
      </c>
      <c r="C15">
        <v>3</v>
      </c>
      <c r="D15">
        <v>1</v>
      </c>
      <c r="E15">
        <v>0</v>
      </c>
      <c r="F15">
        <v>1</v>
      </c>
      <c r="G15">
        <v>2</v>
      </c>
      <c r="H15">
        <v>1</v>
      </c>
      <c r="I15">
        <v>1</v>
      </c>
      <c r="J15">
        <v>0</v>
      </c>
      <c r="K15">
        <v>2</v>
      </c>
      <c r="L15">
        <v>1</v>
      </c>
      <c r="M15">
        <v>0</v>
      </c>
      <c r="N15">
        <v>1</v>
      </c>
      <c r="O15">
        <v>3</v>
      </c>
      <c r="P15">
        <v>0</v>
      </c>
      <c r="Q15">
        <v>0</v>
      </c>
      <c r="R15">
        <v>3</v>
      </c>
      <c r="S15">
        <v>3</v>
      </c>
      <c r="T15">
        <v>0</v>
      </c>
      <c r="U15">
        <v>1</v>
      </c>
      <c r="V15">
        <v>2</v>
      </c>
      <c r="W15">
        <v>1</v>
      </c>
      <c r="X15">
        <v>0</v>
      </c>
      <c r="Y15">
        <v>0</v>
      </c>
      <c r="Z15">
        <v>3</v>
      </c>
      <c r="AA15">
        <v>3</v>
      </c>
      <c r="AB15">
        <v>3</v>
      </c>
      <c r="AC15">
        <v>0</v>
      </c>
      <c r="AD15">
        <v>1</v>
      </c>
      <c r="AE15">
        <v>0</v>
      </c>
      <c r="AF15">
        <v>0</v>
      </c>
      <c r="AG15">
        <v>0</v>
      </c>
      <c r="AH15">
        <v>0</v>
      </c>
      <c r="AI15">
        <v>1</v>
      </c>
      <c r="AJ15">
        <v>0</v>
      </c>
      <c r="AK15">
        <v>0</v>
      </c>
      <c r="AL15">
        <v>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2</v>
      </c>
      <c r="AV15">
        <v>0</v>
      </c>
      <c r="AW15">
        <v>0</v>
      </c>
      <c r="AX15">
        <v>1</v>
      </c>
      <c r="AY15">
        <v>0</v>
      </c>
      <c r="AZ15">
        <v>1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3</v>
      </c>
      <c r="BG15">
        <v>0</v>
      </c>
      <c r="BH15">
        <v>3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3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1</v>
      </c>
      <c r="BZ15">
        <v>0</v>
      </c>
    </row>
    <row r="16" spans="1:78" x14ac:dyDescent="0.25">
      <c r="B16">
        <v>0</v>
      </c>
      <c r="C16">
        <v>0</v>
      </c>
      <c r="D16">
        <v>0</v>
      </c>
      <c r="E16" t="s">
        <v>106</v>
      </c>
      <c r="F16">
        <v>0</v>
      </c>
      <c r="G16">
        <v>0</v>
      </c>
      <c r="H16">
        <v>0</v>
      </c>
      <c r="I16">
        <v>0</v>
      </c>
      <c r="J16" t="s">
        <v>106</v>
      </c>
      <c r="K16">
        <v>0</v>
      </c>
      <c r="L16">
        <v>0</v>
      </c>
      <c r="M16" t="s">
        <v>106</v>
      </c>
      <c r="N16">
        <v>0</v>
      </c>
      <c r="O16">
        <v>0</v>
      </c>
      <c r="P16" t="s">
        <v>106</v>
      </c>
      <c r="Q16" t="s">
        <v>106</v>
      </c>
      <c r="R16">
        <v>0</v>
      </c>
      <c r="S16">
        <v>0</v>
      </c>
      <c r="T16" t="s">
        <v>106</v>
      </c>
      <c r="U16">
        <v>0</v>
      </c>
      <c r="V16">
        <v>0</v>
      </c>
      <c r="W16">
        <v>0</v>
      </c>
      <c r="X16" t="s">
        <v>106</v>
      </c>
      <c r="Y16" t="s">
        <v>106</v>
      </c>
      <c r="Z16">
        <v>0</v>
      </c>
      <c r="AA16">
        <v>0</v>
      </c>
      <c r="AB16">
        <v>0</v>
      </c>
      <c r="AC16" t="s">
        <v>106</v>
      </c>
      <c r="AD16">
        <v>0</v>
      </c>
      <c r="AE16" t="s">
        <v>106</v>
      </c>
      <c r="AF16" t="s">
        <v>106</v>
      </c>
      <c r="AG16" t="s">
        <v>106</v>
      </c>
      <c r="AH16" t="s">
        <v>106</v>
      </c>
      <c r="AI16">
        <v>0</v>
      </c>
      <c r="AJ16" t="s">
        <v>106</v>
      </c>
      <c r="AK16" t="s">
        <v>106</v>
      </c>
      <c r="AL16">
        <v>0</v>
      </c>
      <c r="AM16" t="s">
        <v>106</v>
      </c>
      <c r="AN16" t="s">
        <v>106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s="7">
        <v>0.01</v>
      </c>
      <c r="AV16" t="s">
        <v>106</v>
      </c>
      <c r="AW16" t="s">
        <v>106</v>
      </c>
      <c r="AX16">
        <v>0</v>
      </c>
      <c r="AY16" t="s">
        <v>106</v>
      </c>
      <c r="AZ16">
        <v>0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>
        <v>0</v>
      </c>
      <c r="BG16" t="s">
        <v>106</v>
      </c>
      <c r="BH16">
        <v>0</v>
      </c>
      <c r="BI16" t="s">
        <v>106</v>
      </c>
      <c r="BJ16" t="s">
        <v>106</v>
      </c>
      <c r="BK16" t="s">
        <v>106</v>
      </c>
      <c r="BL16" t="s">
        <v>106</v>
      </c>
      <c r="BM16" t="s">
        <v>106</v>
      </c>
      <c r="BN16" t="s">
        <v>106</v>
      </c>
      <c r="BO16" t="s">
        <v>106</v>
      </c>
      <c r="BP16">
        <v>0</v>
      </c>
      <c r="BQ16" t="s">
        <v>106</v>
      </c>
      <c r="BR16" t="s">
        <v>106</v>
      </c>
      <c r="BS16" t="s">
        <v>106</v>
      </c>
      <c r="BT16" t="s">
        <v>106</v>
      </c>
      <c r="BU16" t="s">
        <v>106</v>
      </c>
      <c r="BV16" t="s">
        <v>106</v>
      </c>
      <c r="BW16" t="s">
        <v>106</v>
      </c>
      <c r="BX16" t="s">
        <v>106</v>
      </c>
      <c r="BY16">
        <v>0</v>
      </c>
      <c r="BZ16" t="s">
        <v>106</v>
      </c>
    </row>
    <row r="17" spans="1:78" x14ac:dyDescent="0.25">
      <c r="A17" t="s">
        <v>41</v>
      </c>
      <c r="B17">
        <v>73</v>
      </c>
      <c r="C17">
        <v>67</v>
      </c>
      <c r="D17">
        <v>5</v>
      </c>
      <c r="E17">
        <v>1</v>
      </c>
      <c r="F17">
        <v>25</v>
      </c>
      <c r="G17">
        <v>37</v>
      </c>
      <c r="H17">
        <v>11</v>
      </c>
      <c r="I17">
        <v>21</v>
      </c>
      <c r="J17">
        <v>31</v>
      </c>
      <c r="K17">
        <v>7</v>
      </c>
      <c r="L17">
        <v>14</v>
      </c>
      <c r="M17">
        <v>24</v>
      </c>
      <c r="N17">
        <v>39</v>
      </c>
      <c r="O17">
        <v>10</v>
      </c>
      <c r="P17">
        <v>0</v>
      </c>
      <c r="Q17">
        <v>8</v>
      </c>
      <c r="R17">
        <v>65</v>
      </c>
      <c r="S17">
        <v>38</v>
      </c>
      <c r="T17">
        <v>20</v>
      </c>
      <c r="U17">
        <v>14</v>
      </c>
      <c r="V17">
        <v>60</v>
      </c>
      <c r="W17">
        <v>3</v>
      </c>
      <c r="X17">
        <v>9</v>
      </c>
      <c r="Y17">
        <v>0</v>
      </c>
      <c r="Z17">
        <v>73</v>
      </c>
      <c r="AA17">
        <v>73</v>
      </c>
      <c r="AB17">
        <v>73</v>
      </c>
      <c r="AC17">
        <v>6</v>
      </c>
      <c r="AD17">
        <v>43</v>
      </c>
      <c r="AE17">
        <v>24</v>
      </c>
      <c r="AF17">
        <v>5</v>
      </c>
      <c r="AG17">
        <v>0</v>
      </c>
      <c r="AH17">
        <v>0</v>
      </c>
      <c r="AI17">
        <v>47</v>
      </c>
      <c r="AJ17">
        <v>3</v>
      </c>
      <c r="AK17">
        <v>10</v>
      </c>
      <c r="AL17">
        <v>7</v>
      </c>
      <c r="AM17">
        <v>24</v>
      </c>
      <c r="AN17">
        <v>0</v>
      </c>
      <c r="AO17">
        <v>43</v>
      </c>
      <c r="AP17">
        <v>13</v>
      </c>
      <c r="AQ17">
        <v>3</v>
      </c>
      <c r="AR17">
        <v>4</v>
      </c>
      <c r="AS17">
        <v>0</v>
      </c>
      <c r="AT17">
        <v>9</v>
      </c>
      <c r="AU17">
        <v>0</v>
      </c>
      <c r="AV17">
        <v>13</v>
      </c>
      <c r="AW17">
        <v>4</v>
      </c>
      <c r="AX17">
        <v>2</v>
      </c>
      <c r="AY17">
        <v>12</v>
      </c>
      <c r="AZ17">
        <v>8</v>
      </c>
      <c r="BA17">
        <v>1</v>
      </c>
      <c r="BB17">
        <v>4</v>
      </c>
      <c r="BC17">
        <v>1</v>
      </c>
      <c r="BD17">
        <v>0</v>
      </c>
      <c r="BE17">
        <v>10</v>
      </c>
      <c r="BF17">
        <v>63</v>
      </c>
      <c r="BG17">
        <v>23</v>
      </c>
      <c r="BH17">
        <v>50</v>
      </c>
      <c r="BI17">
        <v>12</v>
      </c>
      <c r="BJ17">
        <v>4</v>
      </c>
      <c r="BK17">
        <v>0</v>
      </c>
      <c r="BL17">
        <v>3</v>
      </c>
      <c r="BM17">
        <v>3</v>
      </c>
      <c r="BN17">
        <v>6</v>
      </c>
      <c r="BO17">
        <v>19</v>
      </c>
      <c r="BP17">
        <v>45</v>
      </c>
      <c r="BQ17">
        <v>3</v>
      </c>
      <c r="BR17">
        <v>10</v>
      </c>
      <c r="BS17">
        <v>9</v>
      </c>
      <c r="BT17">
        <v>4</v>
      </c>
      <c r="BU17">
        <v>8</v>
      </c>
      <c r="BV17">
        <v>1</v>
      </c>
      <c r="BW17">
        <v>3</v>
      </c>
      <c r="BX17">
        <v>39</v>
      </c>
      <c r="BY17">
        <v>39</v>
      </c>
      <c r="BZ17">
        <v>34</v>
      </c>
    </row>
    <row r="18" spans="1:78" x14ac:dyDescent="0.25">
      <c r="B18" s="7">
        <v>0.01</v>
      </c>
      <c r="C18" s="7">
        <v>0.01</v>
      </c>
      <c r="D18" s="7">
        <v>0.01</v>
      </c>
      <c r="E18">
        <v>0</v>
      </c>
      <c r="F18" s="7">
        <v>0.02</v>
      </c>
      <c r="G18" s="7">
        <v>0.01</v>
      </c>
      <c r="H18" s="7">
        <v>0.01</v>
      </c>
      <c r="I18" s="7">
        <v>0.02</v>
      </c>
      <c r="J18" s="7">
        <v>0.02</v>
      </c>
      <c r="K18" s="7">
        <v>0.01</v>
      </c>
      <c r="L18" s="7">
        <v>0.01</v>
      </c>
      <c r="M18" s="7">
        <v>0.02</v>
      </c>
      <c r="N18" s="7">
        <v>0.01</v>
      </c>
      <c r="O18" s="7">
        <v>0.02</v>
      </c>
      <c r="P18" t="s">
        <v>108</v>
      </c>
      <c r="Q18" s="7">
        <v>0.01</v>
      </c>
      <c r="R18" s="7">
        <v>0.01</v>
      </c>
      <c r="S18" s="7">
        <v>0.01</v>
      </c>
      <c r="T18" s="7">
        <v>0.02</v>
      </c>
      <c r="U18" s="7">
        <v>0.02</v>
      </c>
      <c r="V18" s="7">
        <v>0.02</v>
      </c>
      <c r="W18" s="7">
        <v>0.01</v>
      </c>
      <c r="X18" s="7">
        <v>0.01</v>
      </c>
      <c r="Y18" t="s">
        <v>108</v>
      </c>
      <c r="Z18" s="7">
        <v>0.01</v>
      </c>
      <c r="AA18" s="7">
        <v>0.01</v>
      </c>
      <c r="AB18" s="7">
        <v>0.01</v>
      </c>
      <c r="AC18" s="7">
        <v>0.01</v>
      </c>
      <c r="AD18" s="7">
        <v>0.01</v>
      </c>
      <c r="AE18" s="7">
        <v>0.05</v>
      </c>
      <c r="AF18">
        <v>0</v>
      </c>
      <c r="AG18" t="s">
        <v>108</v>
      </c>
      <c r="AH18" t="s">
        <v>108</v>
      </c>
      <c r="AI18" s="7">
        <v>0.01</v>
      </c>
      <c r="AJ18" s="7">
        <v>0.01</v>
      </c>
      <c r="AK18" s="7">
        <v>0.01</v>
      </c>
      <c r="AL18">
        <v>0</v>
      </c>
      <c r="AM18" s="7">
        <v>0.01</v>
      </c>
      <c r="AN18" t="s">
        <v>108</v>
      </c>
      <c r="AO18" s="7">
        <v>7.0000000000000007E-2</v>
      </c>
      <c r="AP18" s="7">
        <v>0.03</v>
      </c>
      <c r="AQ18" s="7">
        <v>0.01</v>
      </c>
      <c r="AR18" s="7">
        <v>0.01</v>
      </c>
      <c r="AS18" t="s">
        <v>108</v>
      </c>
      <c r="AT18" s="7">
        <v>0.02</v>
      </c>
      <c r="AU18" t="s">
        <v>108</v>
      </c>
      <c r="AV18" s="7">
        <v>0.03</v>
      </c>
      <c r="AW18" s="7">
        <v>0.04</v>
      </c>
      <c r="AX18" s="7">
        <v>0.01</v>
      </c>
      <c r="AY18" s="7">
        <v>0.02</v>
      </c>
      <c r="AZ18" s="7">
        <v>0.02</v>
      </c>
      <c r="BA18">
        <v>0</v>
      </c>
      <c r="BB18" s="7">
        <v>0.01</v>
      </c>
      <c r="BC18">
        <v>0</v>
      </c>
      <c r="BD18" t="s">
        <v>108</v>
      </c>
      <c r="BE18" s="7">
        <v>0.01</v>
      </c>
      <c r="BF18" s="7">
        <v>0.01</v>
      </c>
      <c r="BG18" s="7">
        <v>0.01</v>
      </c>
      <c r="BH18" s="7">
        <v>0.02</v>
      </c>
      <c r="BI18" s="7">
        <v>0.01</v>
      </c>
      <c r="BJ18">
        <v>0</v>
      </c>
      <c r="BK18" t="s">
        <v>108</v>
      </c>
      <c r="BL18" s="7">
        <v>0.02</v>
      </c>
      <c r="BM18">
        <v>0</v>
      </c>
      <c r="BN18">
        <v>0</v>
      </c>
      <c r="BO18" s="7">
        <v>0.01</v>
      </c>
      <c r="BP18" s="7">
        <v>0.04</v>
      </c>
      <c r="BQ18">
        <v>0</v>
      </c>
      <c r="BR18" s="7">
        <v>0.01</v>
      </c>
      <c r="BS18" s="7">
        <v>0.01</v>
      </c>
      <c r="BT18" s="7">
        <v>0.01</v>
      </c>
      <c r="BU18" s="7">
        <v>0.02</v>
      </c>
      <c r="BV18">
        <v>0</v>
      </c>
      <c r="BW18">
        <v>0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72"/>
  <sheetViews>
    <sheetView workbookViewId="0">
      <pane xSplit="1" ySplit="8" topLeftCell="B49" activePane="bottomRight" state="frozen"/>
      <selection pane="topRight" activeCell="B1" sqref="B1"/>
      <selection pane="bottomLeft" activeCell="A9" sqref="A9"/>
      <selection pane="bottomRight" activeCell="A65" sqref="A65"/>
    </sheetView>
  </sheetViews>
  <sheetFormatPr defaultRowHeight="15" x14ac:dyDescent="0.25"/>
  <sheetData>
    <row r="1" spans="1:78" x14ac:dyDescent="0.25">
      <c r="A1" t="s">
        <v>336</v>
      </c>
    </row>
    <row r="2" spans="1:78" x14ac:dyDescent="0.25">
      <c r="A2" t="s">
        <v>338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594</v>
      </c>
      <c r="C8">
        <v>530</v>
      </c>
      <c r="D8">
        <v>38</v>
      </c>
      <c r="E8">
        <v>26</v>
      </c>
      <c r="F8">
        <v>140</v>
      </c>
      <c r="G8">
        <v>297</v>
      </c>
      <c r="H8">
        <v>157</v>
      </c>
      <c r="I8">
        <v>161</v>
      </c>
      <c r="J8">
        <v>169</v>
      </c>
      <c r="K8">
        <v>99</v>
      </c>
      <c r="L8">
        <v>165</v>
      </c>
      <c r="M8">
        <v>149</v>
      </c>
      <c r="N8">
        <v>379</v>
      </c>
      <c r="O8">
        <v>50</v>
      </c>
      <c r="P8">
        <v>16</v>
      </c>
      <c r="Q8">
        <v>81</v>
      </c>
      <c r="R8">
        <v>513</v>
      </c>
      <c r="S8">
        <v>370</v>
      </c>
      <c r="T8">
        <v>128</v>
      </c>
      <c r="U8">
        <v>92</v>
      </c>
      <c r="V8">
        <v>497</v>
      </c>
      <c r="W8">
        <v>44</v>
      </c>
      <c r="X8">
        <v>46</v>
      </c>
      <c r="Y8">
        <v>0</v>
      </c>
      <c r="Z8">
        <v>594</v>
      </c>
      <c r="AA8">
        <v>594</v>
      </c>
      <c r="AB8">
        <v>594</v>
      </c>
      <c r="AC8">
        <v>53</v>
      </c>
      <c r="AD8">
        <v>494</v>
      </c>
      <c r="AE8">
        <v>45</v>
      </c>
      <c r="AF8">
        <v>273</v>
      </c>
      <c r="AG8">
        <v>295</v>
      </c>
      <c r="AH8">
        <v>0</v>
      </c>
      <c r="AI8">
        <v>453</v>
      </c>
      <c r="AJ8">
        <v>18</v>
      </c>
      <c r="AK8">
        <v>106</v>
      </c>
      <c r="AL8">
        <v>335</v>
      </c>
      <c r="AM8">
        <v>200</v>
      </c>
      <c r="AN8">
        <v>3</v>
      </c>
      <c r="AO8">
        <v>56</v>
      </c>
      <c r="AP8">
        <v>42</v>
      </c>
      <c r="AQ8">
        <v>72</v>
      </c>
      <c r="AR8">
        <v>17</v>
      </c>
      <c r="AS8">
        <v>32</v>
      </c>
      <c r="AT8">
        <v>68</v>
      </c>
      <c r="AU8">
        <v>49</v>
      </c>
      <c r="AV8">
        <v>52</v>
      </c>
      <c r="AW8">
        <v>7</v>
      </c>
      <c r="AX8">
        <v>31</v>
      </c>
      <c r="AY8">
        <v>68</v>
      </c>
      <c r="AZ8">
        <v>33</v>
      </c>
      <c r="BA8">
        <v>24</v>
      </c>
      <c r="BB8">
        <v>48</v>
      </c>
      <c r="BC8">
        <v>48</v>
      </c>
      <c r="BD8">
        <v>3</v>
      </c>
      <c r="BE8">
        <v>594</v>
      </c>
      <c r="BF8">
        <v>0</v>
      </c>
      <c r="BG8">
        <v>594</v>
      </c>
      <c r="BH8">
        <v>0</v>
      </c>
      <c r="BI8">
        <v>317</v>
      </c>
      <c r="BJ8">
        <v>127</v>
      </c>
      <c r="BK8">
        <v>96</v>
      </c>
      <c r="BL8">
        <v>45</v>
      </c>
      <c r="BM8">
        <v>246</v>
      </c>
      <c r="BN8">
        <v>273</v>
      </c>
      <c r="BO8">
        <v>69</v>
      </c>
      <c r="BP8">
        <v>6</v>
      </c>
      <c r="BQ8">
        <v>174</v>
      </c>
      <c r="BR8">
        <v>355</v>
      </c>
      <c r="BS8">
        <v>316</v>
      </c>
      <c r="BT8">
        <v>307</v>
      </c>
      <c r="BU8">
        <v>355</v>
      </c>
      <c r="BV8">
        <v>35</v>
      </c>
      <c r="BW8">
        <v>144</v>
      </c>
      <c r="BX8">
        <v>404</v>
      </c>
      <c r="BY8">
        <v>420</v>
      </c>
      <c r="BZ8">
        <v>370</v>
      </c>
    </row>
    <row r="9" spans="1:78" x14ac:dyDescent="0.25">
      <c r="A9" t="s">
        <v>103</v>
      </c>
      <c r="B9">
        <v>630</v>
      </c>
      <c r="C9">
        <v>558</v>
      </c>
      <c r="D9">
        <v>47</v>
      </c>
      <c r="E9">
        <v>25</v>
      </c>
      <c r="F9">
        <v>138</v>
      </c>
      <c r="G9">
        <v>359</v>
      </c>
      <c r="H9">
        <v>133</v>
      </c>
      <c r="I9">
        <v>197</v>
      </c>
      <c r="J9">
        <v>212</v>
      </c>
      <c r="K9">
        <v>109</v>
      </c>
      <c r="L9">
        <v>114</v>
      </c>
      <c r="M9">
        <v>116</v>
      </c>
      <c r="N9">
        <v>445</v>
      </c>
      <c r="O9">
        <v>55</v>
      </c>
      <c r="P9">
        <v>15</v>
      </c>
      <c r="Q9">
        <v>67</v>
      </c>
      <c r="R9">
        <v>563</v>
      </c>
      <c r="S9">
        <v>417</v>
      </c>
      <c r="T9">
        <v>131</v>
      </c>
      <c r="U9">
        <v>78</v>
      </c>
      <c r="V9">
        <v>549</v>
      </c>
      <c r="W9">
        <v>41</v>
      </c>
      <c r="X9">
        <v>33</v>
      </c>
      <c r="Y9">
        <v>0</v>
      </c>
      <c r="Z9">
        <v>630</v>
      </c>
      <c r="AA9">
        <v>630</v>
      </c>
      <c r="AB9">
        <v>630</v>
      </c>
      <c r="AC9">
        <v>59</v>
      </c>
      <c r="AD9">
        <v>519</v>
      </c>
      <c r="AE9">
        <v>48</v>
      </c>
      <c r="AF9">
        <v>294</v>
      </c>
      <c r="AG9">
        <v>313</v>
      </c>
      <c r="AH9">
        <v>0</v>
      </c>
      <c r="AI9">
        <v>499</v>
      </c>
      <c r="AJ9">
        <v>20</v>
      </c>
      <c r="AK9">
        <v>96</v>
      </c>
      <c r="AL9">
        <v>367</v>
      </c>
      <c r="AM9">
        <v>206</v>
      </c>
      <c r="AN9">
        <v>3</v>
      </c>
      <c r="AO9">
        <v>55</v>
      </c>
      <c r="AP9">
        <v>51</v>
      </c>
      <c r="AQ9">
        <v>72</v>
      </c>
      <c r="AR9">
        <v>20</v>
      </c>
      <c r="AS9">
        <v>30</v>
      </c>
      <c r="AT9">
        <v>77</v>
      </c>
      <c r="AU9">
        <v>52</v>
      </c>
      <c r="AV9">
        <v>49</v>
      </c>
      <c r="AW9">
        <v>10</v>
      </c>
      <c r="AX9">
        <v>37</v>
      </c>
      <c r="AY9">
        <v>70</v>
      </c>
      <c r="AZ9">
        <v>37</v>
      </c>
      <c r="BA9">
        <v>24</v>
      </c>
      <c r="BB9">
        <v>49</v>
      </c>
      <c r="BC9">
        <v>47</v>
      </c>
      <c r="BD9">
        <v>5</v>
      </c>
      <c r="BE9">
        <v>630</v>
      </c>
      <c r="BF9">
        <v>0</v>
      </c>
      <c r="BG9">
        <v>630</v>
      </c>
      <c r="BH9">
        <v>0</v>
      </c>
      <c r="BI9">
        <v>349</v>
      </c>
      <c r="BJ9">
        <v>134</v>
      </c>
      <c r="BK9">
        <v>95</v>
      </c>
      <c r="BL9">
        <v>43</v>
      </c>
      <c r="BM9">
        <v>269</v>
      </c>
      <c r="BN9">
        <v>287</v>
      </c>
      <c r="BO9">
        <v>69</v>
      </c>
      <c r="BP9">
        <v>5</v>
      </c>
      <c r="BQ9">
        <v>194</v>
      </c>
      <c r="BR9">
        <v>389</v>
      </c>
      <c r="BS9">
        <v>348</v>
      </c>
      <c r="BT9">
        <v>313</v>
      </c>
      <c r="BU9">
        <v>389</v>
      </c>
      <c r="BV9">
        <v>34</v>
      </c>
      <c r="BW9">
        <v>165</v>
      </c>
      <c r="BX9">
        <v>420</v>
      </c>
      <c r="BY9">
        <v>439</v>
      </c>
      <c r="BZ9">
        <v>386</v>
      </c>
    </row>
    <row r="10" spans="1:78" x14ac:dyDescent="0.25">
      <c r="A10" t="s">
        <v>104</v>
      </c>
    </row>
    <row r="11" spans="1:78" x14ac:dyDescent="0.25">
      <c r="A11" t="s">
        <v>156</v>
      </c>
      <c r="B11">
        <v>1</v>
      </c>
      <c r="C11">
        <v>1</v>
      </c>
      <c r="D11">
        <v>0</v>
      </c>
      <c r="E11">
        <v>0</v>
      </c>
      <c r="F11">
        <v>0</v>
      </c>
      <c r="G11">
        <v>1</v>
      </c>
      <c r="H11">
        <v>0</v>
      </c>
      <c r="I11">
        <v>1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0</v>
      </c>
      <c r="Q11">
        <v>0</v>
      </c>
      <c r="R11">
        <v>1</v>
      </c>
      <c r="S11">
        <v>1</v>
      </c>
      <c r="T11">
        <v>0</v>
      </c>
      <c r="U11">
        <v>0</v>
      </c>
      <c r="V11">
        <v>1</v>
      </c>
      <c r="W11">
        <v>0</v>
      </c>
      <c r="X11">
        <v>0</v>
      </c>
      <c r="Y11">
        <v>0</v>
      </c>
      <c r="Z11">
        <v>1</v>
      </c>
      <c r="AA11">
        <v>1</v>
      </c>
      <c r="AB11">
        <v>1</v>
      </c>
      <c r="AC11">
        <v>1</v>
      </c>
      <c r="AD11">
        <v>0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1</v>
      </c>
      <c r="AK11">
        <v>0</v>
      </c>
      <c r="AL11">
        <v>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1</v>
      </c>
      <c r="BF11">
        <v>0</v>
      </c>
      <c r="BG11">
        <v>1</v>
      </c>
      <c r="BH11">
        <v>0</v>
      </c>
      <c r="BI11">
        <v>1</v>
      </c>
      <c r="BJ11">
        <v>0</v>
      </c>
      <c r="BK11">
        <v>0</v>
      </c>
      <c r="BL11">
        <v>0</v>
      </c>
      <c r="BM11">
        <v>1</v>
      </c>
      <c r="BN11">
        <v>0</v>
      </c>
      <c r="BO11">
        <v>0</v>
      </c>
      <c r="BP11">
        <v>0</v>
      </c>
      <c r="BQ11">
        <v>0</v>
      </c>
      <c r="BR11">
        <v>1</v>
      </c>
      <c r="BS11">
        <v>1</v>
      </c>
      <c r="BT11">
        <v>0</v>
      </c>
      <c r="BU11">
        <v>1</v>
      </c>
      <c r="BV11">
        <v>0</v>
      </c>
      <c r="BW11">
        <v>0</v>
      </c>
      <c r="BX11">
        <v>0</v>
      </c>
      <c r="BY11">
        <v>1</v>
      </c>
      <c r="BZ11">
        <v>0</v>
      </c>
    </row>
    <row r="12" spans="1:78" x14ac:dyDescent="0.25">
      <c r="B12">
        <v>0</v>
      </c>
      <c r="C12">
        <v>0</v>
      </c>
      <c r="D12" t="s">
        <v>106</v>
      </c>
      <c r="E12" t="s">
        <v>106</v>
      </c>
      <c r="F12" t="s">
        <v>106</v>
      </c>
      <c r="G12">
        <v>0</v>
      </c>
      <c r="H12" t="s">
        <v>106</v>
      </c>
      <c r="I12" s="7">
        <v>0.01</v>
      </c>
      <c r="J12" t="s">
        <v>106</v>
      </c>
      <c r="K12" t="s">
        <v>106</v>
      </c>
      <c r="L12" t="s">
        <v>106</v>
      </c>
      <c r="M12" t="s">
        <v>106</v>
      </c>
      <c r="N12">
        <v>0</v>
      </c>
      <c r="O12" t="s">
        <v>106</v>
      </c>
      <c r="P12" t="s">
        <v>106</v>
      </c>
      <c r="Q12" t="s">
        <v>106</v>
      </c>
      <c r="R12">
        <v>0</v>
      </c>
      <c r="S12">
        <v>0</v>
      </c>
      <c r="T12" t="s">
        <v>106</v>
      </c>
      <c r="U12" t="s">
        <v>106</v>
      </c>
      <c r="V12">
        <v>0</v>
      </c>
      <c r="W12" t="s">
        <v>106</v>
      </c>
      <c r="X12" t="s">
        <v>106</v>
      </c>
      <c r="Y12" t="s">
        <v>106</v>
      </c>
      <c r="Z12">
        <v>0</v>
      </c>
      <c r="AA12">
        <v>0</v>
      </c>
      <c r="AB12">
        <v>0</v>
      </c>
      <c r="AC12" s="7">
        <v>0.02</v>
      </c>
      <c r="AD12" t="s">
        <v>106</v>
      </c>
      <c r="AE12" t="s">
        <v>106</v>
      </c>
      <c r="AF12">
        <v>0</v>
      </c>
      <c r="AG12" t="s">
        <v>106</v>
      </c>
      <c r="AH12" t="s">
        <v>106</v>
      </c>
      <c r="AI12" t="s">
        <v>106</v>
      </c>
      <c r="AJ12" s="7">
        <v>7.0000000000000007E-2</v>
      </c>
      <c r="AK12" t="s">
        <v>106</v>
      </c>
      <c r="AL12">
        <v>0</v>
      </c>
      <c r="AM12" t="s">
        <v>106</v>
      </c>
      <c r="AN12" t="s">
        <v>106</v>
      </c>
      <c r="AO12" t="s">
        <v>106</v>
      </c>
      <c r="AP12" t="s">
        <v>106</v>
      </c>
      <c r="AQ12" t="s">
        <v>106</v>
      </c>
      <c r="AR12" t="s">
        <v>106</v>
      </c>
      <c r="AS12" t="s">
        <v>106</v>
      </c>
      <c r="AT12" t="s">
        <v>106</v>
      </c>
      <c r="AU12" t="s">
        <v>106</v>
      </c>
      <c r="AV12" t="s">
        <v>106</v>
      </c>
      <c r="AW12" t="s">
        <v>106</v>
      </c>
      <c r="AX12" t="s">
        <v>106</v>
      </c>
      <c r="AY12" s="7">
        <v>0.02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>
        <v>0</v>
      </c>
      <c r="BF12" t="s">
        <v>106</v>
      </c>
      <c r="BG12">
        <v>0</v>
      </c>
      <c r="BH12" t="s">
        <v>106</v>
      </c>
      <c r="BI12">
        <v>0</v>
      </c>
      <c r="BJ12" t="s">
        <v>106</v>
      </c>
      <c r="BK12" t="s">
        <v>106</v>
      </c>
      <c r="BL12" t="s">
        <v>106</v>
      </c>
      <c r="BM12" s="7">
        <v>0.01</v>
      </c>
      <c r="BN12" t="s">
        <v>106</v>
      </c>
      <c r="BO12" t="s">
        <v>106</v>
      </c>
      <c r="BP12" t="s">
        <v>106</v>
      </c>
      <c r="BQ12" t="s">
        <v>106</v>
      </c>
      <c r="BR12">
        <v>0</v>
      </c>
      <c r="BS12">
        <v>0</v>
      </c>
      <c r="BT12" t="s">
        <v>106</v>
      </c>
      <c r="BU12">
        <v>0</v>
      </c>
      <c r="BV12" t="s">
        <v>106</v>
      </c>
      <c r="BW12" t="s">
        <v>106</v>
      </c>
      <c r="BX12" t="s">
        <v>106</v>
      </c>
      <c r="BY12">
        <v>0</v>
      </c>
      <c r="BZ12" t="s">
        <v>106</v>
      </c>
    </row>
    <row r="13" spans="1:78" x14ac:dyDescent="0.25">
      <c r="A13" t="s">
        <v>119</v>
      </c>
      <c r="B13">
        <v>133</v>
      </c>
      <c r="C13">
        <v>122</v>
      </c>
      <c r="D13">
        <v>7</v>
      </c>
      <c r="E13">
        <v>4</v>
      </c>
      <c r="F13">
        <v>36</v>
      </c>
      <c r="G13">
        <v>69</v>
      </c>
      <c r="H13">
        <v>28</v>
      </c>
      <c r="I13">
        <v>22</v>
      </c>
      <c r="J13">
        <v>47</v>
      </c>
      <c r="K13">
        <v>31</v>
      </c>
      <c r="L13">
        <v>33</v>
      </c>
      <c r="M13">
        <v>35</v>
      </c>
      <c r="N13">
        <v>84</v>
      </c>
      <c r="O13">
        <v>12</v>
      </c>
      <c r="P13">
        <v>2</v>
      </c>
      <c r="Q13">
        <v>22</v>
      </c>
      <c r="R13">
        <v>111</v>
      </c>
      <c r="S13">
        <v>69</v>
      </c>
      <c r="T13">
        <v>38</v>
      </c>
      <c r="U13">
        <v>23</v>
      </c>
      <c r="V13">
        <v>110</v>
      </c>
      <c r="W13">
        <v>12</v>
      </c>
      <c r="X13">
        <v>11</v>
      </c>
      <c r="Y13">
        <v>0</v>
      </c>
      <c r="Z13">
        <v>133</v>
      </c>
      <c r="AA13">
        <v>133</v>
      </c>
      <c r="AB13">
        <v>133</v>
      </c>
      <c r="AC13">
        <v>8</v>
      </c>
      <c r="AD13">
        <v>110</v>
      </c>
      <c r="AE13">
        <v>15</v>
      </c>
      <c r="AF13">
        <v>53</v>
      </c>
      <c r="AG13">
        <v>75</v>
      </c>
      <c r="AH13">
        <v>0</v>
      </c>
      <c r="AI13">
        <v>97</v>
      </c>
      <c r="AJ13">
        <v>4</v>
      </c>
      <c r="AK13">
        <v>29</v>
      </c>
      <c r="AL13">
        <v>70</v>
      </c>
      <c r="AM13">
        <v>48</v>
      </c>
      <c r="AN13">
        <v>2</v>
      </c>
      <c r="AO13">
        <v>13</v>
      </c>
      <c r="AP13">
        <v>16</v>
      </c>
      <c r="AQ13">
        <v>15</v>
      </c>
      <c r="AR13">
        <v>4</v>
      </c>
      <c r="AS13">
        <v>9</v>
      </c>
      <c r="AT13">
        <v>18</v>
      </c>
      <c r="AU13">
        <v>10</v>
      </c>
      <c r="AV13">
        <v>9</v>
      </c>
      <c r="AW13">
        <v>0</v>
      </c>
      <c r="AX13">
        <v>7</v>
      </c>
      <c r="AY13">
        <v>11</v>
      </c>
      <c r="AZ13">
        <v>4</v>
      </c>
      <c r="BA13">
        <v>2</v>
      </c>
      <c r="BB13">
        <v>18</v>
      </c>
      <c r="BC13">
        <v>10</v>
      </c>
      <c r="BD13">
        <v>0</v>
      </c>
      <c r="BE13">
        <v>133</v>
      </c>
      <c r="BF13">
        <v>0</v>
      </c>
      <c r="BG13">
        <v>133</v>
      </c>
      <c r="BH13">
        <v>0</v>
      </c>
      <c r="BI13">
        <v>58</v>
      </c>
      <c r="BJ13">
        <v>34</v>
      </c>
      <c r="BK13">
        <v>29</v>
      </c>
      <c r="BL13">
        <v>11</v>
      </c>
      <c r="BM13">
        <v>48</v>
      </c>
      <c r="BN13">
        <v>61</v>
      </c>
      <c r="BO13">
        <v>23</v>
      </c>
      <c r="BP13">
        <v>1</v>
      </c>
      <c r="BQ13">
        <v>43</v>
      </c>
      <c r="BR13">
        <v>79</v>
      </c>
      <c r="BS13">
        <v>72</v>
      </c>
      <c r="BT13">
        <v>65</v>
      </c>
      <c r="BU13">
        <v>79</v>
      </c>
      <c r="BV13">
        <v>9</v>
      </c>
      <c r="BW13">
        <v>35</v>
      </c>
      <c r="BX13">
        <v>101</v>
      </c>
      <c r="BY13">
        <v>106</v>
      </c>
      <c r="BZ13">
        <v>90</v>
      </c>
    </row>
    <row r="14" spans="1:78" x14ac:dyDescent="0.25">
      <c r="B14" s="7">
        <v>0.21</v>
      </c>
      <c r="C14" s="7">
        <v>0.22</v>
      </c>
      <c r="D14" s="7">
        <v>0.15</v>
      </c>
      <c r="E14" s="7">
        <v>0.16</v>
      </c>
      <c r="F14" s="7">
        <v>0.26</v>
      </c>
      <c r="G14" s="7">
        <v>0.19</v>
      </c>
      <c r="H14" s="7">
        <v>0.21</v>
      </c>
      <c r="I14" s="7">
        <v>0.11</v>
      </c>
      <c r="J14" s="7">
        <v>0.22</v>
      </c>
      <c r="K14" s="7">
        <v>0.28999999999999998</v>
      </c>
      <c r="L14" s="7">
        <v>0.28999999999999998</v>
      </c>
      <c r="M14" s="7">
        <v>0.3</v>
      </c>
      <c r="N14" s="7">
        <v>0.19</v>
      </c>
      <c r="O14" s="7">
        <v>0.22</v>
      </c>
      <c r="P14" s="7">
        <v>0.1</v>
      </c>
      <c r="Q14" s="7">
        <v>0.32</v>
      </c>
      <c r="R14" s="7">
        <v>0.2</v>
      </c>
      <c r="S14" s="7">
        <v>0.17</v>
      </c>
      <c r="T14" s="7">
        <v>0.28999999999999998</v>
      </c>
      <c r="U14" s="7">
        <v>0.3</v>
      </c>
      <c r="V14" s="7">
        <v>0.2</v>
      </c>
      <c r="W14" s="7">
        <v>0.28999999999999998</v>
      </c>
      <c r="X14" s="7">
        <v>0.33</v>
      </c>
      <c r="Y14" t="s">
        <v>108</v>
      </c>
      <c r="Z14" s="7">
        <v>0.21</v>
      </c>
      <c r="AA14" s="7">
        <v>0.21</v>
      </c>
      <c r="AB14" s="7">
        <v>0.21</v>
      </c>
      <c r="AC14" s="7">
        <v>0.13</v>
      </c>
      <c r="AD14" s="7">
        <v>0.21</v>
      </c>
      <c r="AE14" s="7">
        <v>0.32</v>
      </c>
      <c r="AF14" s="7">
        <v>0.18</v>
      </c>
      <c r="AG14" s="7">
        <v>0.24</v>
      </c>
      <c r="AH14" t="s">
        <v>108</v>
      </c>
      <c r="AI14" s="7">
        <v>0.19</v>
      </c>
      <c r="AJ14" s="7">
        <v>0.21</v>
      </c>
      <c r="AK14" s="7">
        <v>0.3</v>
      </c>
      <c r="AL14" s="7">
        <v>0.19</v>
      </c>
      <c r="AM14" s="7">
        <v>0.23</v>
      </c>
      <c r="AN14" s="7">
        <v>0.61</v>
      </c>
      <c r="AO14" s="7">
        <v>0.24</v>
      </c>
      <c r="AP14" s="7">
        <v>0.31</v>
      </c>
      <c r="AQ14" s="7">
        <v>0.21</v>
      </c>
      <c r="AR14" s="7">
        <v>0.21</v>
      </c>
      <c r="AS14" s="7">
        <v>0.31</v>
      </c>
      <c r="AT14" s="7">
        <v>0.23</v>
      </c>
      <c r="AU14" s="7">
        <v>0.19</v>
      </c>
      <c r="AV14" s="7">
        <v>0.18</v>
      </c>
      <c r="AW14" t="s">
        <v>108</v>
      </c>
      <c r="AX14" s="7">
        <v>0.19</v>
      </c>
      <c r="AY14" s="7">
        <v>0.16</v>
      </c>
      <c r="AZ14" s="7">
        <v>0.11</v>
      </c>
      <c r="BA14" s="7">
        <v>0.09</v>
      </c>
      <c r="BB14" s="7">
        <v>0.36</v>
      </c>
      <c r="BC14" s="7">
        <v>0.22</v>
      </c>
      <c r="BD14" t="s">
        <v>108</v>
      </c>
      <c r="BE14" s="7">
        <v>0.21</v>
      </c>
      <c r="BF14" t="s">
        <v>108</v>
      </c>
      <c r="BG14" s="7">
        <v>0.21</v>
      </c>
      <c r="BH14" t="s">
        <v>108</v>
      </c>
      <c r="BI14" s="7">
        <v>0.17</v>
      </c>
      <c r="BJ14" s="7">
        <v>0.25</v>
      </c>
      <c r="BK14" s="7">
        <v>0.3</v>
      </c>
      <c r="BL14" s="7">
        <v>0.24</v>
      </c>
      <c r="BM14" s="7">
        <v>0.18</v>
      </c>
      <c r="BN14" s="7">
        <v>0.21</v>
      </c>
      <c r="BO14" s="7">
        <v>0.33</v>
      </c>
      <c r="BP14" s="7">
        <v>0.13</v>
      </c>
      <c r="BQ14" s="7">
        <v>0.22</v>
      </c>
      <c r="BR14" s="7">
        <v>0.2</v>
      </c>
      <c r="BS14" s="7">
        <v>0.21</v>
      </c>
      <c r="BT14" s="7">
        <v>0.21</v>
      </c>
      <c r="BU14" s="7">
        <v>0.2</v>
      </c>
      <c r="BV14" s="7">
        <v>0.26</v>
      </c>
      <c r="BW14" s="7">
        <v>0.21</v>
      </c>
      <c r="BX14" s="7">
        <v>0.24</v>
      </c>
      <c r="BY14" s="7">
        <v>0.24</v>
      </c>
      <c r="BZ14" s="7">
        <v>0.23</v>
      </c>
    </row>
    <row r="15" spans="1:78" x14ac:dyDescent="0.25">
      <c r="A15" t="s">
        <v>143</v>
      </c>
      <c r="B15">
        <v>10</v>
      </c>
      <c r="C15">
        <v>5</v>
      </c>
      <c r="D15">
        <v>4</v>
      </c>
      <c r="E15">
        <v>1</v>
      </c>
      <c r="F15">
        <v>2</v>
      </c>
      <c r="G15">
        <v>6</v>
      </c>
      <c r="H15">
        <v>2</v>
      </c>
      <c r="I15">
        <v>5</v>
      </c>
      <c r="J15">
        <v>3</v>
      </c>
      <c r="K15">
        <v>1</v>
      </c>
      <c r="L15">
        <v>0</v>
      </c>
      <c r="M15">
        <v>1</v>
      </c>
      <c r="N15">
        <v>7</v>
      </c>
      <c r="O15">
        <v>2</v>
      </c>
      <c r="P15">
        <v>0</v>
      </c>
      <c r="Q15">
        <v>0</v>
      </c>
      <c r="R15">
        <v>10</v>
      </c>
      <c r="S15">
        <v>7</v>
      </c>
      <c r="T15">
        <v>3</v>
      </c>
      <c r="U15">
        <v>0</v>
      </c>
      <c r="V15">
        <v>10</v>
      </c>
      <c r="W15">
        <v>0</v>
      </c>
      <c r="X15">
        <v>0</v>
      </c>
      <c r="Y15">
        <v>0</v>
      </c>
      <c r="Z15">
        <v>10</v>
      </c>
      <c r="AA15">
        <v>10</v>
      </c>
      <c r="AB15">
        <v>10</v>
      </c>
      <c r="AC15">
        <v>1</v>
      </c>
      <c r="AD15">
        <v>9</v>
      </c>
      <c r="AE15">
        <v>0</v>
      </c>
      <c r="AF15">
        <v>6</v>
      </c>
      <c r="AG15">
        <v>4</v>
      </c>
      <c r="AH15">
        <v>0</v>
      </c>
      <c r="AI15">
        <v>9</v>
      </c>
      <c r="AJ15">
        <v>1</v>
      </c>
      <c r="AK15">
        <v>0</v>
      </c>
      <c r="AL15">
        <v>7</v>
      </c>
      <c r="AM15">
        <v>3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2</v>
      </c>
      <c r="AU15">
        <v>0</v>
      </c>
      <c r="AV15">
        <v>2</v>
      </c>
      <c r="AW15">
        <v>0</v>
      </c>
      <c r="AX15">
        <v>4</v>
      </c>
      <c r="AY15">
        <v>1</v>
      </c>
      <c r="AZ15">
        <v>0</v>
      </c>
      <c r="BA15">
        <v>1</v>
      </c>
      <c r="BB15">
        <v>0</v>
      </c>
      <c r="BC15">
        <v>1</v>
      </c>
      <c r="BD15">
        <v>0</v>
      </c>
      <c r="BE15">
        <v>10</v>
      </c>
      <c r="BF15">
        <v>0</v>
      </c>
      <c r="BG15">
        <v>10</v>
      </c>
      <c r="BH15">
        <v>0</v>
      </c>
      <c r="BI15">
        <v>8</v>
      </c>
      <c r="BJ15">
        <v>1</v>
      </c>
      <c r="BK15">
        <v>1</v>
      </c>
      <c r="BL15">
        <v>0</v>
      </c>
      <c r="BM15">
        <v>7</v>
      </c>
      <c r="BN15">
        <v>3</v>
      </c>
      <c r="BO15">
        <v>0</v>
      </c>
      <c r="BP15">
        <v>0</v>
      </c>
      <c r="BQ15">
        <v>4</v>
      </c>
      <c r="BR15">
        <v>9</v>
      </c>
      <c r="BS15">
        <v>9</v>
      </c>
      <c r="BT15">
        <v>4</v>
      </c>
      <c r="BU15">
        <v>9</v>
      </c>
      <c r="BV15">
        <v>0</v>
      </c>
      <c r="BW15">
        <v>4</v>
      </c>
      <c r="BX15">
        <v>7</v>
      </c>
      <c r="BY15">
        <v>5</v>
      </c>
      <c r="BZ15">
        <v>3</v>
      </c>
    </row>
    <row r="16" spans="1:78" x14ac:dyDescent="0.25">
      <c r="B16" s="7">
        <v>0.02</v>
      </c>
      <c r="C16" s="7">
        <v>0.01</v>
      </c>
      <c r="D16" s="7">
        <v>0.08</v>
      </c>
      <c r="E16" s="7">
        <v>0.04</v>
      </c>
      <c r="F16" s="7">
        <v>0.01</v>
      </c>
      <c r="G16" s="7">
        <v>0.02</v>
      </c>
      <c r="H16" s="7">
        <v>0.02</v>
      </c>
      <c r="I16" s="7">
        <v>0.03</v>
      </c>
      <c r="J16" s="7">
        <v>0.02</v>
      </c>
      <c r="K16" s="7">
        <v>0.01</v>
      </c>
      <c r="L16">
        <v>0</v>
      </c>
      <c r="M16" s="7">
        <v>0.01</v>
      </c>
      <c r="N16" s="7">
        <v>0.02</v>
      </c>
      <c r="O16" s="7">
        <v>0.03</v>
      </c>
      <c r="P16" t="s">
        <v>108</v>
      </c>
      <c r="Q16" t="s">
        <v>108</v>
      </c>
      <c r="R16" s="7">
        <v>0.02</v>
      </c>
      <c r="S16" s="7">
        <v>0.02</v>
      </c>
      <c r="T16" s="7">
        <v>0.02</v>
      </c>
      <c r="U16" t="s">
        <v>108</v>
      </c>
      <c r="V16" s="7">
        <v>0.02</v>
      </c>
      <c r="W16" t="s">
        <v>108</v>
      </c>
      <c r="X16" t="s">
        <v>108</v>
      </c>
      <c r="Y16" t="s">
        <v>108</v>
      </c>
      <c r="Z16" s="7">
        <v>0.02</v>
      </c>
      <c r="AA16" s="7">
        <v>0.02</v>
      </c>
      <c r="AB16" s="7">
        <v>0.02</v>
      </c>
      <c r="AC16" s="7">
        <v>0.02</v>
      </c>
      <c r="AD16" s="7">
        <v>0.02</v>
      </c>
      <c r="AE16" t="s">
        <v>108</v>
      </c>
      <c r="AF16" s="7">
        <v>0.02</v>
      </c>
      <c r="AG16" s="7">
        <v>0.01</v>
      </c>
      <c r="AH16" t="s">
        <v>108</v>
      </c>
      <c r="AI16" s="7">
        <v>0.02</v>
      </c>
      <c r="AJ16" s="7">
        <v>0.05</v>
      </c>
      <c r="AK16" t="s">
        <v>108</v>
      </c>
      <c r="AL16" s="7">
        <v>0.02</v>
      </c>
      <c r="AM16" s="7">
        <v>0.02</v>
      </c>
      <c r="AN16" t="s">
        <v>108</v>
      </c>
      <c r="AO16" t="s">
        <v>108</v>
      </c>
      <c r="AP16" t="s">
        <v>108</v>
      </c>
      <c r="AQ16" t="s">
        <v>108</v>
      </c>
      <c r="AR16" t="s">
        <v>108</v>
      </c>
      <c r="AS16" t="s">
        <v>108</v>
      </c>
      <c r="AT16" s="7">
        <v>0.03</v>
      </c>
      <c r="AU16" t="s">
        <v>108</v>
      </c>
      <c r="AV16" s="7">
        <v>0.03</v>
      </c>
      <c r="AW16" t="s">
        <v>108</v>
      </c>
      <c r="AX16" s="7">
        <v>0.1</v>
      </c>
      <c r="AY16" s="7">
        <v>0.01</v>
      </c>
      <c r="AZ16" t="s">
        <v>108</v>
      </c>
      <c r="BA16" s="7">
        <v>0.04</v>
      </c>
      <c r="BB16" t="s">
        <v>108</v>
      </c>
      <c r="BC16" s="7">
        <v>0.02</v>
      </c>
      <c r="BD16" t="s">
        <v>108</v>
      </c>
      <c r="BE16" s="7">
        <v>0.02</v>
      </c>
      <c r="BF16" t="s">
        <v>108</v>
      </c>
      <c r="BG16" s="7">
        <v>0.02</v>
      </c>
      <c r="BH16" t="s">
        <v>108</v>
      </c>
      <c r="BI16" s="7">
        <v>0.02</v>
      </c>
      <c r="BJ16" s="7">
        <v>0.01</v>
      </c>
      <c r="BK16" s="7">
        <v>0.01</v>
      </c>
      <c r="BL16" t="s">
        <v>108</v>
      </c>
      <c r="BM16" s="7">
        <v>0.03</v>
      </c>
      <c r="BN16" s="7">
        <v>0.01</v>
      </c>
      <c r="BO16" t="s">
        <v>108</v>
      </c>
      <c r="BP16" t="s">
        <v>108</v>
      </c>
      <c r="BQ16" s="7">
        <v>0.02</v>
      </c>
      <c r="BR16" s="7">
        <v>0.02</v>
      </c>
      <c r="BS16" s="7">
        <v>0.03</v>
      </c>
      <c r="BT16" s="7">
        <v>0.01</v>
      </c>
      <c r="BU16" s="7">
        <v>0.02</v>
      </c>
      <c r="BV16" t="s">
        <v>108</v>
      </c>
      <c r="BW16" s="7">
        <v>0.03</v>
      </c>
      <c r="BX16" s="7">
        <v>0.02</v>
      </c>
      <c r="BY16" s="7">
        <v>0.01</v>
      </c>
      <c r="BZ16" s="7">
        <v>0.01</v>
      </c>
    </row>
    <row r="17" spans="1:78" x14ac:dyDescent="0.25">
      <c r="A17" t="s">
        <v>144</v>
      </c>
      <c r="B17">
        <v>1</v>
      </c>
      <c r="C17">
        <v>1</v>
      </c>
      <c r="D17">
        <v>0</v>
      </c>
      <c r="E17">
        <v>0</v>
      </c>
      <c r="F17">
        <v>0</v>
      </c>
      <c r="G17">
        <v>1</v>
      </c>
      <c r="H17">
        <v>0</v>
      </c>
      <c r="I17">
        <v>0</v>
      </c>
      <c r="J17">
        <v>0</v>
      </c>
      <c r="K17">
        <v>0</v>
      </c>
      <c r="L17">
        <v>1</v>
      </c>
      <c r="M17">
        <v>1</v>
      </c>
      <c r="N17">
        <v>0</v>
      </c>
      <c r="O17">
        <v>0</v>
      </c>
      <c r="P17">
        <v>0</v>
      </c>
      <c r="Q17">
        <v>1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0</v>
      </c>
      <c r="Z17">
        <v>1</v>
      </c>
      <c r="AA17">
        <v>1</v>
      </c>
      <c r="AB17">
        <v>1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0</v>
      </c>
      <c r="AI17">
        <v>0</v>
      </c>
      <c r="AJ17">
        <v>0</v>
      </c>
      <c r="AK17">
        <v>1</v>
      </c>
      <c r="AL17">
        <v>0</v>
      </c>
      <c r="AM17">
        <v>1</v>
      </c>
      <c r="AN17">
        <v>0</v>
      </c>
      <c r="AO17">
        <v>0</v>
      </c>
      <c r="AP17">
        <v>0</v>
      </c>
      <c r="AQ17">
        <v>1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1</v>
      </c>
      <c r="BF17">
        <v>0</v>
      </c>
      <c r="BG17">
        <v>1</v>
      </c>
      <c r="BH17">
        <v>0</v>
      </c>
      <c r="BI17">
        <v>0</v>
      </c>
      <c r="BJ17">
        <v>0</v>
      </c>
      <c r="BK17">
        <v>1</v>
      </c>
      <c r="BL17">
        <v>0</v>
      </c>
      <c r="BM17">
        <v>0</v>
      </c>
      <c r="BN17">
        <v>1</v>
      </c>
      <c r="BO17">
        <v>0</v>
      </c>
      <c r="BP17">
        <v>0</v>
      </c>
      <c r="BQ17">
        <v>1</v>
      </c>
      <c r="BR17">
        <v>1</v>
      </c>
      <c r="BS17">
        <v>1</v>
      </c>
      <c r="BT17">
        <v>0</v>
      </c>
      <c r="BU17">
        <v>1</v>
      </c>
      <c r="BV17">
        <v>0</v>
      </c>
      <c r="BW17">
        <v>1</v>
      </c>
      <c r="BX17">
        <v>1</v>
      </c>
      <c r="BY17">
        <v>1</v>
      </c>
      <c r="BZ17">
        <v>1</v>
      </c>
    </row>
    <row r="18" spans="1:78" x14ac:dyDescent="0.25">
      <c r="B18">
        <v>0</v>
      </c>
      <c r="C18">
        <v>0</v>
      </c>
      <c r="D18" t="s">
        <v>106</v>
      </c>
      <c r="E18" t="s">
        <v>106</v>
      </c>
      <c r="F18" t="s">
        <v>106</v>
      </c>
      <c r="G18">
        <v>0</v>
      </c>
      <c r="H18" t="s">
        <v>106</v>
      </c>
      <c r="I18" t="s">
        <v>106</v>
      </c>
      <c r="J18" t="s">
        <v>106</v>
      </c>
      <c r="K18" t="s">
        <v>106</v>
      </c>
      <c r="L18" s="7">
        <v>0.01</v>
      </c>
      <c r="M18" s="7">
        <v>0.01</v>
      </c>
      <c r="N18" t="s">
        <v>106</v>
      </c>
      <c r="O18" t="s">
        <v>106</v>
      </c>
      <c r="P18" t="s">
        <v>106</v>
      </c>
      <c r="Q18" s="7">
        <v>0.02</v>
      </c>
      <c r="R18" t="s">
        <v>106</v>
      </c>
      <c r="S18" t="s">
        <v>106</v>
      </c>
      <c r="T18" t="s">
        <v>106</v>
      </c>
      <c r="U18" s="7">
        <v>0.01</v>
      </c>
      <c r="V18" t="s">
        <v>106</v>
      </c>
      <c r="W18" s="7">
        <v>0.03</v>
      </c>
      <c r="X18" t="s">
        <v>106</v>
      </c>
      <c r="Y18" t="s">
        <v>106</v>
      </c>
      <c r="Z18">
        <v>0</v>
      </c>
      <c r="AA18">
        <v>0</v>
      </c>
      <c r="AB18">
        <v>0</v>
      </c>
      <c r="AC18" t="s">
        <v>106</v>
      </c>
      <c r="AD18">
        <v>0</v>
      </c>
      <c r="AE18" t="s">
        <v>106</v>
      </c>
      <c r="AF18" t="s">
        <v>106</v>
      </c>
      <c r="AG18">
        <v>0</v>
      </c>
      <c r="AH18" t="s">
        <v>106</v>
      </c>
      <c r="AI18" t="s">
        <v>106</v>
      </c>
      <c r="AJ18" t="s">
        <v>106</v>
      </c>
      <c r="AK18" s="7">
        <v>0.01</v>
      </c>
      <c r="AL18" t="s">
        <v>106</v>
      </c>
      <c r="AM18" s="7">
        <v>0.01</v>
      </c>
      <c r="AN18" t="s">
        <v>106</v>
      </c>
      <c r="AO18" t="s">
        <v>106</v>
      </c>
      <c r="AP18" t="s">
        <v>106</v>
      </c>
      <c r="AQ18" s="7">
        <v>0.01</v>
      </c>
      <c r="AR18" t="s">
        <v>106</v>
      </c>
      <c r="AS18" t="s">
        <v>106</v>
      </c>
      <c r="AT18" t="s">
        <v>106</v>
      </c>
      <c r="AU18" t="s">
        <v>106</v>
      </c>
      <c r="AV18" t="s">
        <v>106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>
        <v>0</v>
      </c>
      <c r="BF18" t="s">
        <v>106</v>
      </c>
      <c r="BG18">
        <v>0</v>
      </c>
      <c r="BH18" t="s">
        <v>106</v>
      </c>
      <c r="BI18" t="s">
        <v>106</v>
      </c>
      <c r="BJ18" t="s">
        <v>106</v>
      </c>
      <c r="BK18" s="7">
        <v>0.01</v>
      </c>
      <c r="BL18" t="s">
        <v>106</v>
      </c>
      <c r="BM18" t="s">
        <v>106</v>
      </c>
      <c r="BN18">
        <v>0</v>
      </c>
      <c r="BO18" t="s">
        <v>106</v>
      </c>
      <c r="BP18" t="s">
        <v>106</v>
      </c>
      <c r="BQ18" s="7">
        <v>0.01</v>
      </c>
      <c r="BR18">
        <v>0</v>
      </c>
      <c r="BS18">
        <v>0</v>
      </c>
      <c r="BT18" t="s">
        <v>106</v>
      </c>
      <c r="BU18">
        <v>0</v>
      </c>
      <c r="BV18" t="s">
        <v>106</v>
      </c>
      <c r="BW18" s="7">
        <v>0.01</v>
      </c>
      <c r="BX18">
        <v>0</v>
      </c>
      <c r="BY18">
        <v>0</v>
      </c>
      <c r="BZ18">
        <v>0</v>
      </c>
    </row>
    <row r="19" spans="1:78" x14ac:dyDescent="0.25">
      <c r="A19" t="s">
        <v>121</v>
      </c>
      <c r="B19">
        <v>115</v>
      </c>
      <c r="C19">
        <v>106</v>
      </c>
      <c r="D19">
        <v>7</v>
      </c>
      <c r="E19">
        <v>2</v>
      </c>
      <c r="F19">
        <v>23</v>
      </c>
      <c r="G19">
        <v>68</v>
      </c>
      <c r="H19">
        <v>24</v>
      </c>
      <c r="I19">
        <v>41</v>
      </c>
      <c r="J19">
        <v>39</v>
      </c>
      <c r="K19">
        <v>15</v>
      </c>
      <c r="L19">
        <v>20</v>
      </c>
      <c r="M19">
        <v>19</v>
      </c>
      <c r="N19">
        <v>87</v>
      </c>
      <c r="O19">
        <v>6</v>
      </c>
      <c r="P19">
        <v>4</v>
      </c>
      <c r="Q19">
        <v>15</v>
      </c>
      <c r="R19">
        <v>100</v>
      </c>
      <c r="S19">
        <v>83</v>
      </c>
      <c r="T19">
        <v>17</v>
      </c>
      <c r="U19">
        <v>15</v>
      </c>
      <c r="V19">
        <v>96</v>
      </c>
      <c r="W19">
        <v>10</v>
      </c>
      <c r="X19">
        <v>7</v>
      </c>
      <c r="Y19">
        <v>0</v>
      </c>
      <c r="Z19">
        <v>115</v>
      </c>
      <c r="AA19">
        <v>115</v>
      </c>
      <c r="AB19">
        <v>115</v>
      </c>
      <c r="AC19">
        <v>17</v>
      </c>
      <c r="AD19">
        <v>94</v>
      </c>
      <c r="AE19">
        <v>4</v>
      </c>
      <c r="AF19">
        <v>65</v>
      </c>
      <c r="AG19">
        <v>47</v>
      </c>
      <c r="AH19">
        <v>0</v>
      </c>
      <c r="AI19">
        <v>98</v>
      </c>
      <c r="AJ19">
        <v>3</v>
      </c>
      <c r="AK19">
        <v>13</v>
      </c>
      <c r="AL19">
        <v>70</v>
      </c>
      <c r="AM19">
        <v>34</v>
      </c>
      <c r="AN19">
        <v>0</v>
      </c>
      <c r="AO19">
        <v>10</v>
      </c>
      <c r="AP19">
        <v>5</v>
      </c>
      <c r="AQ19">
        <v>12</v>
      </c>
      <c r="AR19">
        <v>3</v>
      </c>
      <c r="AS19">
        <v>8</v>
      </c>
      <c r="AT19">
        <v>12</v>
      </c>
      <c r="AU19">
        <v>11</v>
      </c>
      <c r="AV19">
        <v>15</v>
      </c>
      <c r="AW19">
        <v>2</v>
      </c>
      <c r="AX19">
        <v>5</v>
      </c>
      <c r="AY19">
        <v>17</v>
      </c>
      <c r="AZ19">
        <v>3</v>
      </c>
      <c r="BA19">
        <v>2</v>
      </c>
      <c r="BB19">
        <v>7</v>
      </c>
      <c r="BC19">
        <v>10</v>
      </c>
      <c r="BD19">
        <v>2</v>
      </c>
      <c r="BE19">
        <v>115</v>
      </c>
      <c r="BF19">
        <v>0</v>
      </c>
      <c r="BG19">
        <v>115</v>
      </c>
      <c r="BH19">
        <v>0</v>
      </c>
      <c r="BI19">
        <v>57</v>
      </c>
      <c r="BJ19">
        <v>28</v>
      </c>
      <c r="BK19">
        <v>19</v>
      </c>
      <c r="BL19">
        <v>8</v>
      </c>
      <c r="BM19">
        <v>44</v>
      </c>
      <c r="BN19">
        <v>55</v>
      </c>
      <c r="BO19">
        <v>15</v>
      </c>
      <c r="BP19">
        <v>1</v>
      </c>
      <c r="BQ19">
        <v>38</v>
      </c>
      <c r="BR19">
        <v>74</v>
      </c>
      <c r="BS19">
        <v>62</v>
      </c>
      <c r="BT19">
        <v>54</v>
      </c>
      <c r="BU19">
        <v>74</v>
      </c>
      <c r="BV19">
        <v>4</v>
      </c>
      <c r="BW19">
        <v>34</v>
      </c>
      <c r="BX19">
        <v>79</v>
      </c>
      <c r="BY19">
        <v>76</v>
      </c>
      <c r="BZ19">
        <v>71</v>
      </c>
    </row>
    <row r="20" spans="1:78" x14ac:dyDescent="0.25">
      <c r="B20" s="7">
        <v>0.18</v>
      </c>
      <c r="C20" s="7">
        <v>0.19</v>
      </c>
      <c r="D20" s="7">
        <v>0.14000000000000001</v>
      </c>
      <c r="E20" s="7">
        <v>0.08</v>
      </c>
      <c r="F20" s="7">
        <v>0.16</v>
      </c>
      <c r="G20" s="7">
        <v>0.19</v>
      </c>
      <c r="H20" s="7">
        <v>0.18</v>
      </c>
      <c r="I20" s="7">
        <v>0.21</v>
      </c>
      <c r="J20" s="7">
        <v>0.18</v>
      </c>
      <c r="K20" s="7">
        <v>0.14000000000000001</v>
      </c>
      <c r="L20" s="7">
        <v>0.17</v>
      </c>
      <c r="M20" s="7">
        <v>0.16</v>
      </c>
      <c r="N20" s="7">
        <v>0.19</v>
      </c>
      <c r="O20" s="7">
        <v>0.1</v>
      </c>
      <c r="P20" s="7">
        <v>0.25</v>
      </c>
      <c r="Q20" s="7">
        <v>0.22</v>
      </c>
      <c r="R20" s="7">
        <v>0.18</v>
      </c>
      <c r="S20" s="7">
        <v>0.2</v>
      </c>
      <c r="T20" s="7">
        <v>0.13</v>
      </c>
      <c r="U20" s="7">
        <v>0.19</v>
      </c>
      <c r="V20" s="7">
        <v>0.18</v>
      </c>
      <c r="W20" s="7">
        <v>0.25</v>
      </c>
      <c r="X20" s="7">
        <v>0.2</v>
      </c>
      <c r="Y20" t="s">
        <v>108</v>
      </c>
      <c r="Z20" s="7">
        <v>0.18</v>
      </c>
      <c r="AA20" s="7">
        <v>0.18</v>
      </c>
      <c r="AB20" s="7">
        <v>0.18</v>
      </c>
      <c r="AC20" s="7">
        <v>0.28000000000000003</v>
      </c>
      <c r="AD20" s="7">
        <v>0.18</v>
      </c>
      <c r="AE20" s="7">
        <v>0.09</v>
      </c>
      <c r="AF20" s="7">
        <v>0.22</v>
      </c>
      <c r="AG20" s="7">
        <v>0.15</v>
      </c>
      <c r="AH20" t="s">
        <v>108</v>
      </c>
      <c r="AI20" s="7">
        <v>0.2</v>
      </c>
      <c r="AJ20" s="7">
        <v>0.15</v>
      </c>
      <c r="AK20" s="7">
        <v>0.13</v>
      </c>
      <c r="AL20" s="7">
        <v>0.19</v>
      </c>
      <c r="AM20" s="7">
        <v>0.17</v>
      </c>
      <c r="AN20" t="s">
        <v>108</v>
      </c>
      <c r="AO20" s="7">
        <v>0.19</v>
      </c>
      <c r="AP20" s="7">
        <v>0.11</v>
      </c>
      <c r="AQ20" s="7">
        <v>0.17</v>
      </c>
      <c r="AR20" s="7">
        <v>0.15</v>
      </c>
      <c r="AS20" s="7">
        <v>0.26</v>
      </c>
      <c r="AT20" s="7">
        <v>0.16</v>
      </c>
      <c r="AU20" s="7">
        <v>0.22</v>
      </c>
      <c r="AV20" s="7">
        <v>0.31</v>
      </c>
      <c r="AW20" s="7">
        <v>0.19</v>
      </c>
      <c r="AX20" s="7">
        <v>0.13</v>
      </c>
      <c r="AY20" s="7">
        <v>0.24</v>
      </c>
      <c r="AZ20" s="7">
        <v>0.09</v>
      </c>
      <c r="BA20" s="7">
        <v>0.08</v>
      </c>
      <c r="BB20" s="7">
        <v>0.15</v>
      </c>
      <c r="BC20" s="7">
        <v>0.2</v>
      </c>
      <c r="BD20" s="7">
        <v>0.36</v>
      </c>
      <c r="BE20" s="7">
        <v>0.18</v>
      </c>
      <c r="BF20" t="s">
        <v>108</v>
      </c>
      <c r="BG20" s="7">
        <v>0.18</v>
      </c>
      <c r="BH20" t="s">
        <v>108</v>
      </c>
      <c r="BI20" s="7">
        <v>0.16</v>
      </c>
      <c r="BJ20" s="7">
        <v>0.21</v>
      </c>
      <c r="BK20" s="7">
        <v>0.2</v>
      </c>
      <c r="BL20" s="7">
        <v>0.19</v>
      </c>
      <c r="BM20" s="7">
        <v>0.16</v>
      </c>
      <c r="BN20" s="7">
        <v>0.19</v>
      </c>
      <c r="BO20" s="7">
        <v>0.21</v>
      </c>
      <c r="BP20" s="7">
        <v>0.18</v>
      </c>
      <c r="BQ20" s="7">
        <v>0.2</v>
      </c>
      <c r="BR20" s="7">
        <v>0.19</v>
      </c>
      <c r="BS20" s="7">
        <v>0.18</v>
      </c>
      <c r="BT20" s="7">
        <v>0.17</v>
      </c>
      <c r="BU20" s="7">
        <v>0.19</v>
      </c>
      <c r="BV20" s="7">
        <v>0.13</v>
      </c>
      <c r="BW20" s="7">
        <v>0.21</v>
      </c>
      <c r="BX20" s="7">
        <v>0.19</v>
      </c>
      <c r="BY20" s="7">
        <v>0.17</v>
      </c>
      <c r="BZ20" s="7">
        <v>0.18</v>
      </c>
    </row>
    <row r="21" spans="1:78" x14ac:dyDescent="0.25">
      <c r="A21" t="s">
        <v>122</v>
      </c>
      <c r="B21">
        <v>3</v>
      </c>
      <c r="C21">
        <v>1</v>
      </c>
      <c r="D21">
        <v>0</v>
      </c>
      <c r="E21">
        <v>3</v>
      </c>
      <c r="F21">
        <v>2</v>
      </c>
      <c r="G21">
        <v>1</v>
      </c>
      <c r="H21">
        <v>0</v>
      </c>
      <c r="I21">
        <v>0</v>
      </c>
      <c r="J21">
        <v>0</v>
      </c>
      <c r="K21">
        <v>1</v>
      </c>
      <c r="L21">
        <v>2</v>
      </c>
      <c r="M21">
        <v>1</v>
      </c>
      <c r="N21">
        <v>2</v>
      </c>
      <c r="O21">
        <v>0</v>
      </c>
      <c r="P21">
        <v>0</v>
      </c>
      <c r="Q21">
        <v>1</v>
      </c>
      <c r="R21">
        <v>3</v>
      </c>
      <c r="S21">
        <v>0</v>
      </c>
      <c r="T21">
        <v>1</v>
      </c>
      <c r="U21">
        <v>2</v>
      </c>
      <c r="V21">
        <v>3</v>
      </c>
      <c r="W21">
        <v>1</v>
      </c>
      <c r="X21">
        <v>0</v>
      </c>
      <c r="Y21">
        <v>0</v>
      </c>
      <c r="Z21">
        <v>3</v>
      </c>
      <c r="AA21">
        <v>3</v>
      </c>
      <c r="AB21">
        <v>3</v>
      </c>
      <c r="AC21">
        <v>0</v>
      </c>
      <c r="AD21">
        <v>3</v>
      </c>
      <c r="AE21">
        <v>0</v>
      </c>
      <c r="AF21">
        <v>1</v>
      </c>
      <c r="AG21">
        <v>2</v>
      </c>
      <c r="AH21">
        <v>0</v>
      </c>
      <c r="AI21">
        <v>0</v>
      </c>
      <c r="AJ21">
        <v>0</v>
      </c>
      <c r="AK21">
        <v>3</v>
      </c>
      <c r="AL21">
        <v>0</v>
      </c>
      <c r="AM21">
        <v>2</v>
      </c>
      <c r="AN21">
        <v>0</v>
      </c>
      <c r="AO21">
        <v>1</v>
      </c>
      <c r="AP21">
        <v>1</v>
      </c>
      <c r="AQ21">
        <v>0</v>
      </c>
      <c r="AR21">
        <v>0</v>
      </c>
      <c r="AS21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</v>
      </c>
      <c r="BB21">
        <v>0</v>
      </c>
      <c r="BC21">
        <v>0</v>
      </c>
      <c r="BD21">
        <v>0</v>
      </c>
      <c r="BE21">
        <v>3</v>
      </c>
      <c r="BF21">
        <v>0</v>
      </c>
      <c r="BG21">
        <v>3</v>
      </c>
      <c r="BH21">
        <v>0</v>
      </c>
      <c r="BI21">
        <v>1</v>
      </c>
      <c r="BJ21">
        <v>0</v>
      </c>
      <c r="BK21">
        <v>3</v>
      </c>
      <c r="BL21">
        <v>0</v>
      </c>
      <c r="BM21">
        <v>1</v>
      </c>
      <c r="BN21">
        <v>1</v>
      </c>
      <c r="BO21">
        <v>1</v>
      </c>
      <c r="BP21">
        <v>0</v>
      </c>
      <c r="BQ21">
        <v>0</v>
      </c>
      <c r="BR21">
        <v>1</v>
      </c>
      <c r="BS21">
        <v>1</v>
      </c>
      <c r="BT21">
        <v>3</v>
      </c>
      <c r="BU21">
        <v>1</v>
      </c>
      <c r="BV21">
        <v>0</v>
      </c>
      <c r="BW21">
        <v>0</v>
      </c>
      <c r="BX21">
        <v>3</v>
      </c>
      <c r="BY21">
        <v>3</v>
      </c>
      <c r="BZ21">
        <v>3</v>
      </c>
    </row>
    <row r="22" spans="1:78" x14ac:dyDescent="0.25">
      <c r="B22" s="7">
        <v>0.01</v>
      </c>
      <c r="C22">
        <v>0</v>
      </c>
      <c r="D22" t="s">
        <v>108</v>
      </c>
      <c r="E22" s="7">
        <v>0.11</v>
      </c>
      <c r="F22" s="7">
        <v>0.01</v>
      </c>
      <c r="G22">
        <v>0</v>
      </c>
      <c r="H22" t="s">
        <v>108</v>
      </c>
      <c r="I22" t="s">
        <v>108</v>
      </c>
      <c r="J22" t="s">
        <v>108</v>
      </c>
      <c r="K22" s="7">
        <v>0.01</v>
      </c>
      <c r="L22" s="7">
        <v>0.02</v>
      </c>
      <c r="M22" s="7">
        <v>0.01</v>
      </c>
      <c r="N22">
        <v>0</v>
      </c>
      <c r="O22" t="s">
        <v>108</v>
      </c>
      <c r="P22" t="s">
        <v>108</v>
      </c>
      <c r="Q22" s="7">
        <v>0.01</v>
      </c>
      <c r="R22">
        <v>0</v>
      </c>
      <c r="S22" t="s">
        <v>108</v>
      </c>
      <c r="T22" s="7">
        <v>0.01</v>
      </c>
      <c r="U22" s="7">
        <v>0.02</v>
      </c>
      <c r="V22">
        <v>0</v>
      </c>
      <c r="W22" s="7">
        <v>0.01</v>
      </c>
      <c r="X22" t="s">
        <v>108</v>
      </c>
      <c r="Y22" t="s">
        <v>108</v>
      </c>
      <c r="Z22" s="7">
        <v>0.01</v>
      </c>
      <c r="AA22" s="7">
        <v>0.01</v>
      </c>
      <c r="AB22" s="7">
        <v>0.01</v>
      </c>
      <c r="AC22" t="s">
        <v>108</v>
      </c>
      <c r="AD22" s="7">
        <v>0.01</v>
      </c>
      <c r="AE22" t="s">
        <v>108</v>
      </c>
      <c r="AF22">
        <v>0</v>
      </c>
      <c r="AG22" s="7">
        <v>0.01</v>
      </c>
      <c r="AH22" t="s">
        <v>108</v>
      </c>
      <c r="AI22" t="s">
        <v>108</v>
      </c>
      <c r="AJ22" t="s">
        <v>108</v>
      </c>
      <c r="AK22" s="7">
        <v>0.03</v>
      </c>
      <c r="AL22" t="s">
        <v>108</v>
      </c>
      <c r="AM22" s="7">
        <v>0.01</v>
      </c>
      <c r="AN22" t="s">
        <v>108</v>
      </c>
      <c r="AO22" s="7">
        <v>0.03</v>
      </c>
      <c r="AP22" s="7">
        <v>0.01</v>
      </c>
      <c r="AQ22" t="s">
        <v>108</v>
      </c>
      <c r="AR22" t="s">
        <v>108</v>
      </c>
      <c r="AS22" s="7">
        <v>0.02</v>
      </c>
      <c r="AT22" t="s">
        <v>108</v>
      </c>
      <c r="AU22" t="s">
        <v>108</v>
      </c>
      <c r="AV22" t="s">
        <v>108</v>
      </c>
      <c r="AW22" t="s">
        <v>108</v>
      </c>
      <c r="AX22" t="s">
        <v>108</v>
      </c>
      <c r="AY22" t="s">
        <v>108</v>
      </c>
      <c r="AZ22" t="s">
        <v>108</v>
      </c>
      <c r="BA22" s="7">
        <v>0.09</v>
      </c>
      <c r="BB22" t="s">
        <v>108</v>
      </c>
      <c r="BC22" t="s">
        <v>108</v>
      </c>
      <c r="BD22" t="s">
        <v>108</v>
      </c>
      <c r="BE22" s="7">
        <v>0.01</v>
      </c>
      <c r="BF22" t="s">
        <v>108</v>
      </c>
      <c r="BG22" s="7">
        <v>0.01</v>
      </c>
      <c r="BH22" t="s">
        <v>108</v>
      </c>
      <c r="BI22">
        <v>0</v>
      </c>
      <c r="BJ22" t="s">
        <v>108</v>
      </c>
      <c r="BK22" s="7">
        <v>0.03</v>
      </c>
      <c r="BL22" t="s">
        <v>108</v>
      </c>
      <c r="BM22">
        <v>0</v>
      </c>
      <c r="BN22" s="7">
        <v>0.01</v>
      </c>
      <c r="BO22" s="7">
        <v>0.02</v>
      </c>
      <c r="BP22" t="s">
        <v>108</v>
      </c>
      <c r="BQ22" t="s">
        <v>108</v>
      </c>
      <c r="BR22">
        <v>0</v>
      </c>
      <c r="BS22">
        <v>0</v>
      </c>
      <c r="BT22" s="7">
        <v>0.01</v>
      </c>
      <c r="BU22">
        <v>0</v>
      </c>
      <c r="BV22" t="s">
        <v>108</v>
      </c>
      <c r="BW22" t="s">
        <v>108</v>
      </c>
      <c r="BX22" s="7">
        <v>0.01</v>
      </c>
      <c r="BY22" s="7">
        <v>0.01</v>
      </c>
      <c r="BZ22" s="7">
        <v>0.01</v>
      </c>
    </row>
    <row r="23" spans="1:78" x14ac:dyDescent="0.25">
      <c r="A23" t="s">
        <v>123</v>
      </c>
      <c r="B23">
        <v>2</v>
      </c>
      <c r="C23">
        <v>1</v>
      </c>
      <c r="D23">
        <v>1</v>
      </c>
      <c r="E23">
        <v>0</v>
      </c>
      <c r="F23">
        <v>1</v>
      </c>
      <c r="G23">
        <v>1</v>
      </c>
      <c r="H23">
        <v>0</v>
      </c>
      <c r="I23">
        <v>0</v>
      </c>
      <c r="J23">
        <v>1</v>
      </c>
      <c r="K23">
        <v>0</v>
      </c>
      <c r="L23">
        <v>1</v>
      </c>
      <c r="M23">
        <v>2</v>
      </c>
      <c r="N23">
        <v>0</v>
      </c>
      <c r="O23">
        <v>0</v>
      </c>
      <c r="P23">
        <v>0</v>
      </c>
      <c r="Q23">
        <v>2</v>
      </c>
      <c r="R23">
        <v>0</v>
      </c>
      <c r="S23">
        <v>0</v>
      </c>
      <c r="T23">
        <v>0</v>
      </c>
      <c r="U23">
        <v>2</v>
      </c>
      <c r="V23">
        <v>2</v>
      </c>
      <c r="W23">
        <v>0</v>
      </c>
      <c r="X23">
        <v>0</v>
      </c>
      <c r="Y23">
        <v>0</v>
      </c>
      <c r="Z23">
        <v>2</v>
      </c>
      <c r="AA23">
        <v>2</v>
      </c>
      <c r="AB23">
        <v>2</v>
      </c>
      <c r="AC23">
        <v>0</v>
      </c>
      <c r="AD23">
        <v>1</v>
      </c>
      <c r="AE23">
        <v>1</v>
      </c>
      <c r="AF23">
        <v>0</v>
      </c>
      <c r="AG23">
        <v>2</v>
      </c>
      <c r="AH23">
        <v>0</v>
      </c>
      <c r="AI23">
        <v>0</v>
      </c>
      <c r="AJ23">
        <v>0</v>
      </c>
      <c r="AK23">
        <v>1</v>
      </c>
      <c r="AL23">
        <v>0</v>
      </c>
      <c r="AM23">
        <v>2</v>
      </c>
      <c r="AN23">
        <v>0</v>
      </c>
      <c r="AO23">
        <v>0</v>
      </c>
      <c r="AP23">
        <v>0</v>
      </c>
      <c r="AQ23">
        <v>0</v>
      </c>
      <c r="AR23">
        <v>1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2</v>
      </c>
      <c r="BF23">
        <v>0</v>
      </c>
      <c r="BG23">
        <v>2</v>
      </c>
      <c r="BH23">
        <v>0</v>
      </c>
      <c r="BI23">
        <v>1</v>
      </c>
      <c r="BJ23">
        <v>0</v>
      </c>
      <c r="BK23">
        <v>1</v>
      </c>
      <c r="BL23">
        <v>0</v>
      </c>
      <c r="BM23">
        <v>1</v>
      </c>
      <c r="BN23">
        <v>0</v>
      </c>
      <c r="BO23">
        <v>1</v>
      </c>
      <c r="BP23">
        <v>0</v>
      </c>
      <c r="BQ23">
        <v>1</v>
      </c>
      <c r="BR23">
        <v>1</v>
      </c>
      <c r="BS23">
        <v>0</v>
      </c>
      <c r="BT23">
        <v>1</v>
      </c>
      <c r="BU23">
        <v>1</v>
      </c>
      <c r="BV23">
        <v>1</v>
      </c>
      <c r="BW23">
        <v>0</v>
      </c>
      <c r="BX23">
        <v>1</v>
      </c>
      <c r="BY23">
        <v>1</v>
      </c>
      <c r="BZ23">
        <v>0</v>
      </c>
    </row>
    <row r="24" spans="1:78" x14ac:dyDescent="0.25">
      <c r="B24">
        <v>0</v>
      </c>
      <c r="C24">
        <v>0</v>
      </c>
      <c r="D24" s="7">
        <v>0.02</v>
      </c>
      <c r="E24" t="s">
        <v>106</v>
      </c>
      <c r="F24" s="7">
        <v>0.01</v>
      </c>
      <c r="G24">
        <v>0</v>
      </c>
      <c r="H24" t="s">
        <v>106</v>
      </c>
      <c r="I24" t="s">
        <v>106</v>
      </c>
      <c r="J24">
        <v>0</v>
      </c>
      <c r="K24" t="s">
        <v>106</v>
      </c>
      <c r="L24" s="7">
        <v>0.01</v>
      </c>
      <c r="M24" s="7">
        <v>0.01</v>
      </c>
      <c r="N24" t="s">
        <v>106</v>
      </c>
      <c r="O24" t="s">
        <v>106</v>
      </c>
      <c r="P24" t="s">
        <v>106</v>
      </c>
      <c r="Q24" s="7">
        <v>0.02</v>
      </c>
      <c r="R24" t="s">
        <v>106</v>
      </c>
      <c r="S24" t="s">
        <v>106</v>
      </c>
      <c r="T24" t="s">
        <v>106</v>
      </c>
      <c r="U24" s="7">
        <v>0.02</v>
      </c>
      <c r="V24">
        <v>0</v>
      </c>
      <c r="W24" t="s">
        <v>106</v>
      </c>
      <c r="X24" t="s">
        <v>106</v>
      </c>
      <c r="Y24" t="s">
        <v>106</v>
      </c>
      <c r="Z24">
        <v>0</v>
      </c>
      <c r="AA24">
        <v>0</v>
      </c>
      <c r="AB24">
        <v>0</v>
      </c>
      <c r="AC24" t="s">
        <v>106</v>
      </c>
      <c r="AD24">
        <v>0</v>
      </c>
      <c r="AE24" s="7">
        <v>0.02</v>
      </c>
      <c r="AF24" t="s">
        <v>106</v>
      </c>
      <c r="AG24">
        <v>0</v>
      </c>
      <c r="AH24" t="s">
        <v>106</v>
      </c>
      <c r="AI24" t="s">
        <v>106</v>
      </c>
      <c r="AJ24" t="s">
        <v>106</v>
      </c>
      <c r="AK24" s="7">
        <v>0.01</v>
      </c>
      <c r="AL24" t="s">
        <v>106</v>
      </c>
      <c r="AM24" s="7">
        <v>0.01</v>
      </c>
      <c r="AN24" t="s">
        <v>106</v>
      </c>
      <c r="AO24" t="s">
        <v>106</v>
      </c>
      <c r="AP24" t="s">
        <v>106</v>
      </c>
      <c r="AQ24" t="s">
        <v>106</v>
      </c>
      <c r="AR24" s="7">
        <v>0.04</v>
      </c>
      <c r="AS24" t="s">
        <v>106</v>
      </c>
      <c r="AT24" t="s">
        <v>106</v>
      </c>
      <c r="AU24" t="s">
        <v>106</v>
      </c>
      <c r="AV24" t="s">
        <v>106</v>
      </c>
      <c r="AW24" t="s">
        <v>106</v>
      </c>
      <c r="AX24" s="7">
        <v>0.02</v>
      </c>
      <c r="AY24" t="s">
        <v>106</v>
      </c>
      <c r="AZ24" t="s">
        <v>106</v>
      </c>
      <c r="BA24" t="s">
        <v>106</v>
      </c>
      <c r="BB24" t="s">
        <v>106</v>
      </c>
      <c r="BC24" t="s">
        <v>106</v>
      </c>
      <c r="BD24" t="s">
        <v>106</v>
      </c>
      <c r="BE24">
        <v>0</v>
      </c>
      <c r="BF24" t="s">
        <v>106</v>
      </c>
      <c r="BG24">
        <v>0</v>
      </c>
      <c r="BH24" t="s">
        <v>106</v>
      </c>
      <c r="BI24">
        <v>0</v>
      </c>
      <c r="BJ24" t="s">
        <v>106</v>
      </c>
      <c r="BK24" s="7">
        <v>0.01</v>
      </c>
      <c r="BL24" t="s">
        <v>106</v>
      </c>
      <c r="BM24">
        <v>0</v>
      </c>
      <c r="BN24" t="s">
        <v>106</v>
      </c>
      <c r="BO24" s="7">
        <v>0.01</v>
      </c>
      <c r="BP24" t="s">
        <v>106</v>
      </c>
      <c r="BQ24">
        <v>0</v>
      </c>
      <c r="BR24">
        <v>0</v>
      </c>
      <c r="BS24" t="s">
        <v>106</v>
      </c>
      <c r="BT24">
        <v>0</v>
      </c>
      <c r="BU24">
        <v>0</v>
      </c>
      <c r="BV24" s="7">
        <v>0.02</v>
      </c>
      <c r="BW24" t="s">
        <v>106</v>
      </c>
      <c r="BX24">
        <v>0</v>
      </c>
      <c r="BY24">
        <v>0</v>
      </c>
      <c r="BZ24" t="s">
        <v>106</v>
      </c>
    </row>
    <row r="25" spans="1:78" x14ac:dyDescent="0.25">
      <c r="A25" t="s">
        <v>124</v>
      </c>
      <c r="B25">
        <v>62</v>
      </c>
      <c r="C25">
        <v>56</v>
      </c>
      <c r="D25">
        <v>4</v>
      </c>
      <c r="E25">
        <v>2</v>
      </c>
      <c r="F25">
        <v>21</v>
      </c>
      <c r="G25">
        <v>33</v>
      </c>
      <c r="H25">
        <v>9</v>
      </c>
      <c r="I25">
        <v>24</v>
      </c>
      <c r="J25">
        <v>23</v>
      </c>
      <c r="K25">
        <v>8</v>
      </c>
      <c r="L25">
        <v>7</v>
      </c>
      <c r="M25">
        <v>7</v>
      </c>
      <c r="N25">
        <v>51</v>
      </c>
      <c r="O25">
        <v>2</v>
      </c>
      <c r="P25">
        <v>2</v>
      </c>
      <c r="Q25">
        <v>5</v>
      </c>
      <c r="R25">
        <v>57</v>
      </c>
      <c r="S25">
        <v>43</v>
      </c>
      <c r="T25">
        <v>17</v>
      </c>
      <c r="U25">
        <v>3</v>
      </c>
      <c r="V25">
        <v>59</v>
      </c>
      <c r="W25">
        <v>1</v>
      </c>
      <c r="X25">
        <v>1</v>
      </c>
      <c r="Y25">
        <v>0</v>
      </c>
      <c r="Z25">
        <v>62</v>
      </c>
      <c r="AA25">
        <v>62</v>
      </c>
      <c r="AB25">
        <v>62</v>
      </c>
      <c r="AC25">
        <v>5</v>
      </c>
      <c r="AD25">
        <v>49</v>
      </c>
      <c r="AE25">
        <v>6</v>
      </c>
      <c r="AF25">
        <v>33</v>
      </c>
      <c r="AG25">
        <v>28</v>
      </c>
      <c r="AH25">
        <v>0</v>
      </c>
      <c r="AI25">
        <v>53</v>
      </c>
      <c r="AJ25">
        <v>0</v>
      </c>
      <c r="AK25">
        <v>8</v>
      </c>
      <c r="AL25">
        <v>35</v>
      </c>
      <c r="AM25">
        <v>22</v>
      </c>
      <c r="AN25">
        <v>0</v>
      </c>
      <c r="AO25">
        <v>4</v>
      </c>
      <c r="AP25">
        <v>8</v>
      </c>
      <c r="AQ25">
        <v>11</v>
      </c>
      <c r="AR25">
        <v>3</v>
      </c>
      <c r="AS25">
        <v>0</v>
      </c>
      <c r="AT25">
        <v>4</v>
      </c>
      <c r="AU25">
        <v>7</v>
      </c>
      <c r="AV25">
        <v>5</v>
      </c>
      <c r="AW25">
        <v>1</v>
      </c>
      <c r="AX25">
        <v>3</v>
      </c>
      <c r="AY25">
        <v>7</v>
      </c>
      <c r="AZ25">
        <v>4</v>
      </c>
      <c r="BA25">
        <v>2</v>
      </c>
      <c r="BB25">
        <v>1</v>
      </c>
      <c r="BC25">
        <v>6</v>
      </c>
      <c r="BD25">
        <v>1</v>
      </c>
      <c r="BE25">
        <v>62</v>
      </c>
      <c r="BF25">
        <v>0</v>
      </c>
      <c r="BG25">
        <v>62</v>
      </c>
      <c r="BH25">
        <v>0</v>
      </c>
      <c r="BI25">
        <v>37</v>
      </c>
      <c r="BJ25">
        <v>18</v>
      </c>
      <c r="BK25">
        <v>4</v>
      </c>
      <c r="BL25">
        <v>3</v>
      </c>
      <c r="BM25">
        <v>35</v>
      </c>
      <c r="BN25">
        <v>25</v>
      </c>
      <c r="BO25">
        <v>1</v>
      </c>
      <c r="BP25">
        <v>1</v>
      </c>
      <c r="BQ25">
        <v>27</v>
      </c>
      <c r="BR25">
        <v>45</v>
      </c>
      <c r="BS25">
        <v>41</v>
      </c>
      <c r="BT25">
        <v>28</v>
      </c>
      <c r="BU25">
        <v>45</v>
      </c>
      <c r="BV25">
        <v>5</v>
      </c>
      <c r="BW25">
        <v>23</v>
      </c>
      <c r="BX25">
        <v>32</v>
      </c>
      <c r="BY25">
        <v>37</v>
      </c>
      <c r="BZ25">
        <v>29</v>
      </c>
    </row>
    <row r="26" spans="1:78" x14ac:dyDescent="0.25">
      <c r="B26" s="7">
        <v>0.1</v>
      </c>
      <c r="C26" s="7">
        <v>0.1</v>
      </c>
      <c r="D26" s="7">
        <v>0.09</v>
      </c>
      <c r="E26" s="7">
        <v>0.06</v>
      </c>
      <c r="F26" s="7">
        <v>0.15</v>
      </c>
      <c r="G26" s="7">
        <v>0.09</v>
      </c>
      <c r="H26" s="7">
        <v>7.0000000000000007E-2</v>
      </c>
      <c r="I26" s="7">
        <v>0.12</v>
      </c>
      <c r="J26" s="7">
        <v>0.11</v>
      </c>
      <c r="K26" s="7">
        <v>7.0000000000000007E-2</v>
      </c>
      <c r="L26" s="7">
        <v>0.06</v>
      </c>
      <c r="M26" s="7">
        <v>0.06</v>
      </c>
      <c r="N26" s="7">
        <v>0.12</v>
      </c>
      <c r="O26" s="7">
        <v>0.04</v>
      </c>
      <c r="P26" s="7">
        <v>0.1</v>
      </c>
      <c r="Q26" s="7">
        <v>7.0000000000000007E-2</v>
      </c>
      <c r="R26" s="7">
        <v>0.1</v>
      </c>
      <c r="S26" s="7">
        <v>0.1</v>
      </c>
      <c r="T26" s="7">
        <v>0.13</v>
      </c>
      <c r="U26" s="7">
        <v>0.04</v>
      </c>
      <c r="V26" s="7">
        <v>0.11</v>
      </c>
      <c r="W26" s="7">
        <v>0.03</v>
      </c>
      <c r="X26" s="7">
        <v>0.02</v>
      </c>
      <c r="Y26" t="s">
        <v>108</v>
      </c>
      <c r="Z26" s="7">
        <v>0.1</v>
      </c>
      <c r="AA26" s="7">
        <v>0.1</v>
      </c>
      <c r="AB26" s="7">
        <v>0.1</v>
      </c>
      <c r="AC26" s="7">
        <v>0.09</v>
      </c>
      <c r="AD26" s="7">
        <v>0.09</v>
      </c>
      <c r="AE26" s="7">
        <v>0.13</v>
      </c>
      <c r="AF26" s="7">
        <v>0.11</v>
      </c>
      <c r="AG26" s="7">
        <v>0.09</v>
      </c>
      <c r="AH26" t="s">
        <v>108</v>
      </c>
      <c r="AI26" s="7">
        <v>0.11</v>
      </c>
      <c r="AJ26" t="s">
        <v>108</v>
      </c>
      <c r="AK26" s="7">
        <v>0.08</v>
      </c>
      <c r="AL26" s="7">
        <v>0.1</v>
      </c>
      <c r="AM26" s="7">
        <v>0.11</v>
      </c>
      <c r="AN26" t="s">
        <v>108</v>
      </c>
      <c r="AO26" s="7">
        <v>0.08</v>
      </c>
      <c r="AP26" s="7">
        <v>0.15</v>
      </c>
      <c r="AQ26" s="7">
        <v>0.15</v>
      </c>
      <c r="AR26" s="7">
        <v>0.14000000000000001</v>
      </c>
      <c r="AS26" t="s">
        <v>108</v>
      </c>
      <c r="AT26" s="7">
        <v>0.05</v>
      </c>
      <c r="AU26" s="7">
        <v>0.13</v>
      </c>
      <c r="AV26" s="7">
        <v>0.1</v>
      </c>
      <c r="AW26" s="7">
        <v>0.13</v>
      </c>
      <c r="AX26" s="7">
        <v>0.09</v>
      </c>
      <c r="AY26" s="7">
        <v>0.1</v>
      </c>
      <c r="AZ26" s="7">
        <v>0.1</v>
      </c>
      <c r="BA26" s="7">
        <v>7.0000000000000007E-2</v>
      </c>
      <c r="BB26" s="7">
        <v>0.03</v>
      </c>
      <c r="BC26" s="7">
        <v>0.12</v>
      </c>
      <c r="BD26" s="7">
        <v>0.27</v>
      </c>
      <c r="BE26" s="7">
        <v>0.1</v>
      </c>
      <c r="BF26" t="s">
        <v>108</v>
      </c>
      <c r="BG26" s="7">
        <v>0.1</v>
      </c>
      <c r="BH26" t="s">
        <v>108</v>
      </c>
      <c r="BI26" s="7">
        <v>0.1</v>
      </c>
      <c r="BJ26" s="7">
        <v>0.13</v>
      </c>
      <c r="BK26" s="7">
        <v>0.04</v>
      </c>
      <c r="BL26" s="7">
        <v>0.08</v>
      </c>
      <c r="BM26" s="7">
        <v>0.13</v>
      </c>
      <c r="BN26" s="7">
        <v>0.09</v>
      </c>
      <c r="BO26" s="7">
        <v>0.01</v>
      </c>
      <c r="BP26" s="7">
        <v>0.12</v>
      </c>
      <c r="BQ26" s="7">
        <v>0.14000000000000001</v>
      </c>
      <c r="BR26" s="7">
        <v>0.12</v>
      </c>
      <c r="BS26" s="7">
        <v>0.12</v>
      </c>
      <c r="BT26" s="7">
        <v>0.09</v>
      </c>
      <c r="BU26" s="7">
        <v>0.12</v>
      </c>
      <c r="BV26" s="7">
        <v>0.15</v>
      </c>
      <c r="BW26" s="7">
        <v>0.14000000000000001</v>
      </c>
      <c r="BX26" s="7">
        <v>0.08</v>
      </c>
      <c r="BY26" s="7">
        <v>0.08</v>
      </c>
      <c r="BZ26" s="7">
        <v>7.0000000000000007E-2</v>
      </c>
    </row>
    <row r="27" spans="1:78" x14ac:dyDescent="0.25">
      <c r="A27" t="s">
        <v>125</v>
      </c>
      <c r="B27">
        <v>4</v>
      </c>
      <c r="C27">
        <v>4</v>
      </c>
      <c r="D27">
        <v>0</v>
      </c>
      <c r="E27">
        <v>0</v>
      </c>
      <c r="F27">
        <v>0</v>
      </c>
      <c r="G27">
        <v>4</v>
      </c>
      <c r="H27">
        <v>0</v>
      </c>
      <c r="I27">
        <v>1</v>
      </c>
      <c r="J27">
        <v>3</v>
      </c>
      <c r="K27">
        <v>0</v>
      </c>
      <c r="L27">
        <v>0</v>
      </c>
      <c r="M27">
        <v>0</v>
      </c>
      <c r="N27">
        <v>4</v>
      </c>
      <c r="O27">
        <v>0</v>
      </c>
      <c r="P27">
        <v>0</v>
      </c>
      <c r="Q27">
        <v>0</v>
      </c>
      <c r="R27">
        <v>4</v>
      </c>
      <c r="S27">
        <v>4</v>
      </c>
      <c r="T27">
        <v>0</v>
      </c>
      <c r="U27">
        <v>0</v>
      </c>
      <c r="V27">
        <v>4</v>
      </c>
      <c r="W27">
        <v>0</v>
      </c>
      <c r="X27">
        <v>0</v>
      </c>
      <c r="Y27">
        <v>0</v>
      </c>
      <c r="Z27">
        <v>4</v>
      </c>
      <c r="AA27">
        <v>4</v>
      </c>
      <c r="AB27">
        <v>4</v>
      </c>
      <c r="AC27">
        <v>0</v>
      </c>
      <c r="AD27">
        <v>4</v>
      </c>
      <c r="AE27">
        <v>0</v>
      </c>
      <c r="AF27">
        <v>3</v>
      </c>
      <c r="AG27">
        <v>2</v>
      </c>
      <c r="AH27">
        <v>0</v>
      </c>
      <c r="AI27">
        <v>4</v>
      </c>
      <c r="AJ27">
        <v>0</v>
      </c>
      <c r="AK27">
        <v>0</v>
      </c>
      <c r="AL27">
        <v>3</v>
      </c>
      <c r="AM27">
        <v>2</v>
      </c>
      <c r="AN27">
        <v>0</v>
      </c>
      <c r="AO27">
        <v>0</v>
      </c>
      <c r="AP27">
        <v>2</v>
      </c>
      <c r="AQ27">
        <v>0</v>
      </c>
      <c r="AR27">
        <v>0</v>
      </c>
      <c r="AS27">
        <v>0</v>
      </c>
      <c r="AT27">
        <v>1</v>
      </c>
      <c r="AU27">
        <v>0</v>
      </c>
      <c r="AV27">
        <v>0</v>
      </c>
      <c r="AW27">
        <v>0</v>
      </c>
      <c r="AX27">
        <v>0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4</v>
      </c>
      <c r="BF27">
        <v>0</v>
      </c>
      <c r="BG27">
        <v>4</v>
      </c>
      <c r="BH27">
        <v>0</v>
      </c>
      <c r="BI27">
        <v>3</v>
      </c>
      <c r="BJ27">
        <v>0</v>
      </c>
      <c r="BK27">
        <v>0</v>
      </c>
      <c r="BL27">
        <v>1</v>
      </c>
      <c r="BM27">
        <v>4</v>
      </c>
      <c r="BN27">
        <v>0</v>
      </c>
      <c r="BO27">
        <v>0</v>
      </c>
      <c r="BP27">
        <v>0</v>
      </c>
      <c r="BQ27">
        <v>2</v>
      </c>
      <c r="BR27">
        <v>4</v>
      </c>
      <c r="BS27">
        <v>4</v>
      </c>
      <c r="BT27">
        <v>0</v>
      </c>
      <c r="BU27">
        <v>4</v>
      </c>
      <c r="BV27">
        <v>0</v>
      </c>
      <c r="BW27">
        <v>2</v>
      </c>
      <c r="BX27">
        <v>1</v>
      </c>
      <c r="BY27">
        <v>1</v>
      </c>
      <c r="BZ27">
        <v>1</v>
      </c>
    </row>
    <row r="28" spans="1:78" x14ac:dyDescent="0.25">
      <c r="B28" s="7">
        <v>0.01</v>
      </c>
      <c r="C28" s="7">
        <v>0.01</v>
      </c>
      <c r="D28" t="s">
        <v>108</v>
      </c>
      <c r="E28" t="s">
        <v>108</v>
      </c>
      <c r="F28" t="s">
        <v>108</v>
      </c>
      <c r="G28" s="7">
        <v>0.01</v>
      </c>
      <c r="H28" t="s">
        <v>108</v>
      </c>
      <c r="I28" s="7">
        <v>0.01</v>
      </c>
      <c r="J28" s="7">
        <v>0.01</v>
      </c>
      <c r="K28" t="s">
        <v>108</v>
      </c>
      <c r="L28" t="s">
        <v>108</v>
      </c>
      <c r="M28" t="s">
        <v>108</v>
      </c>
      <c r="N28" s="7">
        <v>0.01</v>
      </c>
      <c r="O28" t="s">
        <v>108</v>
      </c>
      <c r="P28" t="s">
        <v>108</v>
      </c>
      <c r="Q28" t="s">
        <v>108</v>
      </c>
      <c r="R28" s="7">
        <v>0.01</v>
      </c>
      <c r="S28" s="7">
        <v>0.01</v>
      </c>
      <c r="T28" t="s">
        <v>108</v>
      </c>
      <c r="U28" t="s">
        <v>108</v>
      </c>
      <c r="V28" s="7">
        <v>0.01</v>
      </c>
      <c r="W28" t="s">
        <v>108</v>
      </c>
      <c r="X28" t="s">
        <v>108</v>
      </c>
      <c r="Y28" t="s">
        <v>108</v>
      </c>
      <c r="Z28" s="7">
        <v>0.01</v>
      </c>
      <c r="AA28" s="7">
        <v>0.01</v>
      </c>
      <c r="AB28" s="7">
        <v>0.01</v>
      </c>
      <c r="AC28" t="s">
        <v>108</v>
      </c>
      <c r="AD28" s="7">
        <v>0.01</v>
      </c>
      <c r="AE28" t="s">
        <v>108</v>
      </c>
      <c r="AF28" s="7">
        <v>0.01</v>
      </c>
      <c r="AG28" s="7">
        <v>0.01</v>
      </c>
      <c r="AH28" t="s">
        <v>108</v>
      </c>
      <c r="AI28" s="7">
        <v>0.01</v>
      </c>
      <c r="AJ28" t="s">
        <v>108</v>
      </c>
      <c r="AK28" t="s">
        <v>108</v>
      </c>
      <c r="AL28" s="7">
        <v>0.01</v>
      </c>
      <c r="AM28" s="7">
        <v>0.01</v>
      </c>
      <c r="AN28" t="s">
        <v>108</v>
      </c>
      <c r="AO28" t="s">
        <v>108</v>
      </c>
      <c r="AP28" s="7">
        <v>0.03</v>
      </c>
      <c r="AQ28" t="s">
        <v>108</v>
      </c>
      <c r="AR28" t="s">
        <v>108</v>
      </c>
      <c r="AS28" t="s">
        <v>108</v>
      </c>
      <c r="AT28" s="7">
        <v>0.02</v>
      </c>
      <c r="AU28" t="s">
        <v>108</v>
      </c>
      <c r="AV28" t="s">
        <v>108</v>
      </c>
      <c r="AW28" t="s">
        <v>108</v>
      </c>
      <c r="AX28" t="s">
        <v>108</v>
      </c>
      <c r="AY28" s="7">
        <v>0.02</v>
      </c>
      <c r="AZ28" t="s">
        <v>108</v>
      </c>
      <c r="BA28" t="s">
        <v>108</v>
      </c>
      <c r="BB28" t="s">
        <v>108</v>
      </c>
      <c r="BC28" t="s">
        <v>108</v>
      </c>
      <c r="BD28" t="s">
        <v>108</v>
      </c>
      <c r="BE28" s="7">
        <v>0.01</v>
      </c>
      <c r="BF28" t="s">
        <v>108</v>
      </c>
      <c r="BG28" s="7">
        <v>0.01</v>
      </c>
      <c r="BH28" t="s">
        <v>108</v>
      </c>
      <c r="BI28" s="7">
        <v>0.01</v>
      </c>
      <c r="BJ28" t="s">
        <v>108</v>
      </c>
      <c r="BK28" t="s">
        <v>108</v>
      </c>
      <c r="BL28" s="7">
        <v>0.03</v>
      </c>
      <c r="BM28" s="7">
        <v>0.02</v>
      </c>
      <c r="BN28" t="s">
        <v>108</v>
      </c>
      <c r="BO28" t="s">
        <v>108</v>
      </c>
      <c r="BP28" t="s">
        <v>108</v>
      </c>
      <c r="BQ28" s="7">
        <v>0.01</v>
      </c>
      <c r="BR28" s="7">
        <v>0.01</v>
      </c>
      <c r="BS28" s="7">
        <v>0.01</v>
      </c>
      <c r="BT28" t="s">
        <v>108</v>
      </c>
      <c r="BU28" s="7">
        <v>0.01</v>
      </c>
      <c r="BV28" t="s">
        <v>108</v>
      </c>
      <c r="BW28" s="7">
        <v>0.01</v>
      </c>
      <c r="BX28">
        <v>0</v>
      </c>
      <c r="BY28">
        <v>0</v>
      </c>
      <c r="BZ28">
        <v>0</v>
      </c>
    </row>
    <row r="29" spans="1:78" x14ac:dyDescent="0.25">
      <c r="A29" t="s">
        <v>126</v>
      </c>
      <c r="B29">
        <v>16</v>
      </c>
      <c r="C29">
        <v>16</v>
      </c>
      <c r="D29">
        <v>0</v>
      </c>
      <c r="E29">
        <v>0</v>
      </c>
      <c r="F29">
        <v>0</v>
      </c>
      <c r="G29">
        <v>13</v>
      </c>
      <c r="H29">
        <v>4</v>
      </c>
      <c r="I29">
        <v>4</v>
      </c>
      <c r="J29">
        <v>6</v>
      </c>
      <c r="K29">
        <v>4</v>
      </c>
      <c r="L29">
        <v>3</v>
      </c>
      <c r="M29">
        <v>2</v>
      </c>
      <c r="N29">
        <v>12</v>
      </c>
      <c r="O29">
        <v>1</v>
      </c>
      <c r="P29">
        <v>1</v>
      </c>
      <c r="Q29">
        <v>2</v>
      </c>
      <c r="R29">
        <v>14</v>
      </c>
      <c r="S29">
        <v>13</v>
      </c>
      <c r="T29">
        <v>2</v>
      </c>
      <c r="U29">
        <v>1</v>
      </c>
      <c r="V29">
        <v>16</v>
      </c>
      <c r="W29">
        <v>0</v>
      </c>
      <c r="X29">
        <v>1</v>
      </c>
      <c r="Y29">
        <v>0</v>
      </c>
      <c r="Z29">
        <v>16</v>
      </c>
      <c r="AA29">
        <v>16</v>
      </c>
      <c r="AB29">
        <v>16</v>
      </c>
      <c r="AC29">
        <v>0</v>
      </c>
      <c r="AD29">
        <v>16</v>
      </c>
      <c r="AE29">
        <v>0</v>
      </c>
      <c r="AF29">
        <v>6</v>
      </c>
      <c r="AG29">
        <v>10</v>
      </c>
      <c r="AH29">
        <v>0</v>
      </c>
      <c r="AI29">
        <v>16</v>
      </c>
      <c r="AJ29">
        <v>0</v>
      </c>
      <c r="AK29">
        <v>0</v>
      </c>
      <c r="AL29">
        <v>13</v>
      </c>
      <c r="AM29">
        <v>4</v>
      </c>
      <c r="AN29">
        <v>0</v>
      </c>
      <c r="AO29">
        <v>0</v>
      </c>
      <c r="AP29">
        <v>2</v>
      </c>
      <c r="AQ29">
        <v>2</v>
      </c>
      <c r="AR29">
        <v>0</v>
      </c>
      <c r="AS29">
        <v>0</v>
      </c>
      <c r="AT29">
        <v>1</v>
      </c>
      <c r="AU29">
        <v>3</v>
      </c>
      <c r="AV29">
        <v>1</v>
      </c>
      <c r="AW29">
        <v>0</v>
      </c>
      <c r="AX29">
        <v>0</v>
      </c>
      <c r="AY29">
        <v>2</v>
      </c>
      <c r="AZ29">
        <v>3</v>
      </c>
      <c r="BA29">
        <v>0</v>
      </c>
      <c r="BB29">
        <v>1</v>
      </c>
      <c r="BC29">
        <v>1</v>
      </c>
      <c r="BD29">
        <v>0</v>
      </c>
      <c r="BE29">
        <v>16</v>
      </c>
      <c r="BF29">
        <v>0</v>
      </c>
      <c r="BG29">
        <v>16</v>
      </c>
      <c r="BH29">
        <v>0</v>
      </c>
      <c r="BI29">
        <v>14</v>
      </c>
      <c r="BJ29">
        <v>1</v>
      </c>
      <c r="BK29">
        <v>1</v>
      </c>
      <c r="BL29">
        <v>0</v>
      </c>
      <c r="BM29">
        <v>11</v>
      </c>
      <c r="BN29">
        <v>4</v>
      </c>
      <c r="BO29">
        <v>1</v>
      </c>
      <c r="BP29">
        <v>0</v>
      </c>
      <c r="BQ29">
        <v>8</v>
      </c>
      <c r="BR29">
        <v>13</v>
      </c>
      <c r="BS29">
        <v>12</v>
      </c>
      <c r="BT29">
        <v>5</v>
      </c>
      <c r="BU29">
        <v>13</v>
      </c>
      <c r="BV29">
        <v>2</v>
      </c>
      <c r="BW29">
        <v>8</v>
      </c>
      <c r="BX29">
        <v>9</v>
      </c>
      <c r="BY29">
        <v>11</v>
      </c>
      <c r="BZ29">
        <v>10</v>
      </c>
    </row>
    <row r="30" spans="1:78" x14ac:dyDescent="0.25">
      <c r="B30" s="7">
        <v>0.03</v>
      </c>
      <c r="C30" s="7">
        <v>0.03</v>
      </c>
      <c r="D30" t="s">
        <v>108</v>
      </c>
      <c r="E30" t="s">
        <v>108</v>
      </c>
      <c r="F30" t="s">
        <v>108</v>
      </c>
      <c r="G30" s="7">
        <v>0.03</v>
      </c>
      <c r="H30" s="7">
        <v>0.03</v>
      </c>
      <c r="I30" s="7">
        <v>0.02</v>
      </c>
      <c r="J30" s="7">
        <v>0.03</v>
      </c>
      <c r="K30" s="7">
        <v>0.03</v>
      </c>
      <c r="L30" s="7">
        <v>0.02</v>
      </c>
      <c r="M30" s="7">
        <v>0.02</v>
      </c>
      <c r="N30" s="7">
        <v>0.03</v>
      </c>
      <c r="O30" s="7">
        <v>0.02</v>
      </c>
      <c r="P30" s="7">
        <v>0.04</v>
      </c>
      <c r="Q30" s="7">
        <v>0.03</v>
      </c>
      <c r="R30" s="7">
        <v>0.03</v>
      </c>
      <c r="S30" s="7">
        <v>0.03</v>
      </c>
      <c r="T30" s="7">
        <v>0.01</v>
      </c>
      <c r="U30" s="7">
        <v>0.02</v>
      </c>
      <c r="V30" s="7">
        <v>0.03</v>
      </c>
      <c r="W30" t="s">
        <v>108</v>
      </c>
      <c r="X30" s="7">
        <v>0.02</v>
      </c>
      <c r="Y30" t="s">
        <v>108</v>
      </c>
      <c r="Z30" s="7">
        <v>0.03</v>
      </c>
      <c r="AA30" s="7">
        <v>0.03</v>
      </c>
      <c r="AB30" s="7">
        <v>0.03</v>
      </c>
      <c r="AC30" t="s">
        <v>108</v>
      </c>
      <c r="AD30" s="7">
        <v>0.03</v>
      </c>
      <c r="AE30" t="s">
        <v>108</v>
      </c>
      <c r="AF30" s="7">
        <v>0.02</v>
      </c>
      <c r="AG30" s="7">
        <v>0.03</v>
      </c>
      <c r="AH30" t="s">
        <v>108</v>
      </c>
      <c r="AI30" s="7">
        <v>0.03</v>
      </c>
      <c r="AJ30" t="s">
        <v>108</v>
      </c>
      <c r="AK30" t="s">
        <v>108</v>
      </c>
      <c r="AL30" s="7">
        <v>0.03</v>
      </c>
      <c r="AM30" s="7">
        <v>0.02</v>
      </c>
      <c r="AN30" t="s">
        <v>108</v>
      </c>
      <c r="AO30" t="s">
        <v>108</v>
      </c>
      <c r="AP30" s="7">
        <v>0.05</v>
      </c>
      <c r="AQ30" s="7">
        <v>0.02</v>
      </c>
      <c r="AR30" t="s">
        <v>108</v>
      </c>
      <c r="AS30" t="s">
        <v>108</v>
      </c>
      <c r="AT30" s="7">
        <v>0.02</v>
      </c>
      <c r="AU30" s="7">
        <v>0.06</v>
      </c>
      <c r="AV30" s="7">
        <v>0.03</v>
      </c>
      <c r="AW30" t="s">
        <v>108</v>
      </c>
      <c r="AX30" t="s">
        <v>108</v>
      </c>
      <c r="AY30" s="7">
        <v>0.03</v>
      </c>
      <c r="AZ30" s="7">
        <v>0.08</v>
      </c>
      <c r="BA30" t="s">
        <v>108</v>
      </c>
      <c r="BB30" s="7">
        <v>0.02</v>
      </c>
      <c r="BC30" s="7">
        <v>0.01</v>
      </c>
      <c r="BD30" t="s">
        <v>108</v>
      </c>
      <c r="BE30" s="7">
        <v>0.03</v>
      </c>
      <c r="BF30" t="s">
        <v>108</v>
      </c>
      <c r="BG30" s="7">
        <v>0.03</v>
      </c>
      <c r="BH30" t="s">
        <v>108</v>
      </c>
      <c r="BI30" s="7">
        <v>0.04</v>
      </c>
      <c r="BJ30" s="7">
        <v>0.01</v>
      </c>
      <c r="BK30" s="7">
        <v>0.01</v>
      </c>
      <c r="BL30" t="s">
        <v>108</v>
      </c>
      <c r="BM30" s="7">
        <v>0.04</v>
      </c>
      <c r="BN30" s="7">
        <v>0.01</v>
      </c>
      <c r="BO30" s="7">
        <v>0.02</v>
      </c>
      <c r="BP30" t="s">
        <v>108</v>
      </c>
      <c r="BQ30" s="7">
        <v>0.04</v>
      </c>
      <c r="BR30" s="7">
        <v>0.03</v>
      </c>
      <c r="BS30" s="7">
        <v>0.04</v>
      </c>
      <c r="BT30" s="7">
        <v>0.02</v>
      </c>
      <c r="BU30" s="7">
        <v>0.03</v>
      </c>
      <c r="BV30" s="7">
        <v>0.04</v>
      </c>
      <c r="BW30" s="7">
        <v>0.05</v>
      </c>
      <c r="BX30" s="7">
        <v>0.02</v>
      </c>
      <c r="BY30" s="7">
        <v>0.02</v>
      </c>
      <c r="BZ30" s="7">
        <v>0.03</v>
      </c>
    </row>
    <row r="31" spans="1:78" x14ac:dyDescent="0.25">
      <c r="A31" t="s">
        <v>145</v>
      </c>
      <c r="B31">
        <v>2</v>
      </c>
      <c r="C31">
        <v>0</v>
      </c>
      <c r="D31">
        <v>0</v>
      </c>
      <c r="E31">
        <v>2</v>
      </c>
      <c r="F31">
        <v>0</v>
      </c>
      <c r="G31">
        <v>2</v>
      </c>
      <c r="H31">
        <v>0</v>
      </c>
      <c r="I31">
        <v>0</v>
      </c>
      <c r="J31">
        <v>2</v>
      </c>
      <c r="K31">
        <v>0</v>
      </c>
      <c r="L31">
        <v>0</v>
      </c>
      <c r="M31">
        <v>0</v>
      </c>
      <c r="N31">
        <v>0</v>
      </c>
      <c r="O31">
        <v>2</v>
      </c>
      <c r="P31">
        <v>0</v>
      </c>
      <c r="Q31">
        <v>0</v>
      </c>
      <c r="R31">
        <v>2</v>
      </c>
      <c r="S31">
        <v>2</v>
      </c>
      <c r="T31">
        <v>0</v>
      </c>
      <c r="U31">
        <v>0</v>
      </c>
      <c r="V31">
        <v>2</v>
      </c>
      <c r="W31">
        <v>0</v>
      </c>
      <c r="X31">
        <v>0</v>
      </c>
      <c r="Y31">
        <v>0</v>
      </c>
      <c r="Z31">
        <v>2</v>
      </c>
      <c r="AA31">
        <v>2</v>
      </c>
      <c r="AB31">
        <v>2</v>
      </c>
      <c r="AC31">
        <v>0</v>
      </c>
      <c r="AD31">
        <v>2</v>
      </c>
      <c r="AE31">
        <v>0</v>
      </c>
      <c r="AF31">
        <v>0</v>
      </c>
      <c r="AG31">
        <v>2</v>
      </c>
      <c r="AH31">
        <v>0</v>
      </c>
      <c r="AI31">
        <v>2</v>
      </c>
      <c r="AJ31">
        <v>0</v>
      </c>
      <c r="AK31">
        <v>0</v>
      </c>
      <c r="AL31">
        <v>0</v>
      </c>
      <c r="AM31">
        <v>2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</v>
      </c>
      <c r="BB31">
        <v>0</v>
      </c>
      <c r="BC31">
        <v>0</v>
      </c>
      <c r="BD31">
        <v>0</v>
      </c>
      <c r="BE31">
        <v>2</v>
      </c>
      <c r="BF31">
        <v>0</v>
      </c>
      <c r="BG31">
        <v>2</v>
      </c>
      <c r="BH31">
        <v>0</v>
      </c>
      <c r="BI31">
        <v>0</v>
      </c>
      <c r="BJ31">
        <v>2</v>
      </c>
      <c r="BK31">
        <v>0</v>
      </c>
      <c r="BL31">
        <v>0</v>
      </c>
      <c r="BM31">
        <v>2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2</v>
      </c>
      <c r="BU31">
        <v>0</v>
      </c>
      <c r="BV31">
        <v>0</v>
      </c>
      <c r="BW31">
        <v>0</v>
      </c>
      <c r="BX31">
        <v>2</v>
      </c>
      <c r="BY31">
        <v>2</v>
      </c>
      <c r="BZ31">
        <v>2</v>
      </c>
    </row>
    <row r="32" spans="1:78" x14ac:dyDescent="0.25">
      <c r="B32">
        <v>0</v>
      </c>
      <c r="C32" t="s">
        <v>106</v>
      </c>
      <c r="D32" t="s">
        <v>106</v>
      </c>
      <c r="E32" s="7">
        <v>0.06</v>
      </c>
      <c r="F32" t="s">
        <v>106</v>
      </c>
      <c r="G32">
        <v>0</v>
      </c>
      <c r="H32" t="s">
        <v>106</v>
      </c>
      <c r="I32" t="s">
        <v>106</v>
      </c>
      <c r="J32" s="7">
        <v>0.01</v>
      </c>
      <c r="K32" t="s">
        <v>106</v>
      </c>
      <c r="L32" t="s">
        <v>106</v>
      </c>
      <c r="M32" t="s">
        <v>106</v>
      </c>
      <c r="N32" t="s">
        <v>106</v>
      </c>
      <c r="O32" s="7">
        <v>0.03</v>
      </c>
      <c r="P32" t="s">
        <v>106</v>
      </c>
      <c r="Q32" t="s">
        <v>106</v>
      </c>
      <c r="R32">
        <v>0</v>
      </c>
      <c r="S32">
        <v>0</v>
      </c>
      <c r="T32" t="s">
        <v>106</v>
      </c>
      <c r="U32" t="s">
        <v>106</v>
      </c>
      <c r="V32">
        <v>0</v>
      </c>
      <c r="W32" t="s">
        <v>106</v>
      </c>
      <c r="X32" t="s">
        <v>106</v>
      </c>
      <c r="Y32" t="s">
        <v>106</v>
      </c>
      <c r="Z32">
        <v>0</v>
      </c>
      <c r="AA32">
        <v>0</v>
      </c>
      <c r="AB32">
        <v>0</v>
      </c>
      <c r="AC32" t="s">
        <v>106</v>
      </c>
      <c r="AD32">
        <v>0</v>
      </c>
      <c r="AE32" t="s">
        <v>106</v>
      </c>
      <c r="AF32" t="s">
        <v>106</v>
      </c>
      <c r="AG32" s="7">
        <v>0.01</v>
      </c>
      <c r="AH32" t="s">
        <v>106</v>
      </c>
      <c r="AI32">
        <v>0</v>
      </c>
      <c r="AJ32" t="s">
        <v>106</v>
      </c>
      <c r="AK32" t="s">
        <v>106</v>
      </c>
      <c r="AL32" t="s">
        <v>106</v>
      </c>
      <c r="AM32" s="7">
        <v>0.01</v>
      </c>
      <c r="AN32" t="s">
        <v>106</v>
      </c>
      <c r="AO32" t="s">
        <v>106</v>
      </c>
      <c r="AP32" t="s">
        <v>106</v>
      </c>
      <c r="AQ32" t="s">
        <v>106</v>
      </c>
      <c r="AR32" t="s">
        <v>106</v>
      </c>
      <c r="AS32" t="s">
        <v>106</v>
      </c>
      <c r="AT32" t="s">
        <v>106</v>
      </c>
      <c r="AU32" t="s">
        <v>106</v>
      </c>
      <c r="AV32" t="s">
        <v>106</v>
      </c>
      <c r="AW32" t="s">
        <v>106</v>
      </c>
      <c r="AX32" t="s">
        <v>106</v>
      </c>
      <c r="AY32" t="s">
        <v>106</v>
      </c>
      <c r="AZ32" t="s">
        <v>106</v>
      </c>
      <c r="BA32" s="7">
        <v>7.0000000000000007E-2</v>
      </c>
      <c r="BB32" t="s">
        <v>106</v>
      </c>
      <c r="BC32" t="s">
        <v>106</v>
      </c>
      <c r="BD32" t="s">
        <v>106</v>
      </c>
      <c r="BE32">
        <v>0</v>
      </c>
      <c r="BF32" t="s">
        <v>106</v>
      </c>
      <c r="BG32">
        <v>0</v>
      </c>
      <c r="BH32" t="s">
        <v>106</v>
      </c>
      <c r="BI32" t="s">
        <v>106</v>
      </c>
      <c r="BJ32" s="7">
        <v>0.01</v>
      </c>
      <c r="BK32" t="s">
        <v>106</v>
      </c>
      <c r="BL32" t="s">
        <v>106</v>
      </c>
      <c r="BM32" s="7">
        <v>0.01</v>
      </c>
      <c r="BN32" t="s">
        <v>106</v>
      </c>
      <c r="BO32" t="s">
        <v>106</v>
      </c>
      <c r="BP32" t="s">
        <v>106</v>
      </c>
      <c r="BQ32" t="s">
        <v>106</v>
      </c>
      <c r="BR32" t="s">
        <v>106</v>
      </c>
      <c r="BS32" t="s">
        <v>106</v>
      </c>
      <c r="BT32" s="7">
        <v>0.01</v>
      </c>
      <c r="BU32" t="s">
        <v>106</v>
      </c>
      <c r="BV32" t="s">
        <v>106</v>
      </c>
      <c r="BW32" t="s">
        <v>106</v>
      </c>
      <c r="BX32">
        <v>0</v>
      </c>
      <c r="BY32">
        <v>0</v>
      </c>
      <c r="BZ32">
        <v>0</v>
      </c>
    </row>
    <row r="33" spans="1:78" x14ac:dyDescent="0.25">
      <c r="A33" t="s">
        <v>127</v>
      </c>
      <c r="B33">
        <v>1</v>
      </c>
      <c r="C33">
        <v>1</v>
      </c>
      <c r="D33">
        <v>0</v>
      </c>
      <c r="E33">
        <v>0</v>
      </c>
      <c r="F33">
        <v>1</v>
      </c>
      <c r="G33">
        <v>0</v>
      </c>
      <c r="H33">
        <v>0</v>
      </c>
      <c r="I33">
        <v>0</v>
      </c>
      <c r="J33">
        <v>1</v>
      </c>
      <c r="K33">
        <v>0</v>
      </c>
      <c r="L33">
        <v>0</v>
      </c>
      <c r="M33">
        <v>0</v>
      </c>
      <c r="N33">
        <v>1</v>
      </c>
      <c r="O33">
        <v>0</v>
      </c>
      <c r="P33">
        <v>0</v>
      </c>
      <c r="Q33">
        <v>0</v>
      </c>
      <c r="R33">
        <v>1</v>
      </c>
      <c r="S33">
        <v>0</v>
      </c>
      <c r="T33">
        <v>1</v>
      </c>
      <c r="U33">
        <v>0</v>
      </c>
      <c r="V33">
        <v>1</v>
      </c>
      <c r="W33">
        <v>0</v>
      </c>
      <c r="X33">
        <v>0</v>
      </c>
      <c r="Y33">
        <v>0</v>
      </c>
      <c r="Z33">
        <v>1</v>
      </c>
      <c r="AA33">
        <v>1</v>
      </c>
      <c r="AB33">
        <v>1</v>
      </c>
      <c r="AC33">
        <v>0</v>
      </c>
      <c r="AD33">
        <v>1</v>
      </c>
      <c r="AE33">
        <v>0</v>
      </c>
      <c r="AF33">
        <v>1</v>
      </c>
      <c r="AG33">
        <v>0</v>
      </c>
      <c r="AH33">
        <v>0</v>
      </c>
      <c r="AI33">
        <v>1</v>
      </c>
      <c r="AJ33">
        <v>0</v>
      </c>
      <c r="AK33">
        <v>0</v>
      </c>
      <c r="AL33">
        <v>0</v>
      </c>
      <c r="AM33">
        <v>1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1</v>
      </c>
      <c r="BF33">
        <v>0</v>
      </c>
      <c r="BG33">
        <v>1</v>
      </c>
      <c r="BH33">
        <v>0</v>
      </c>
      <c r="BI33">
        <v>1</v>
      </c>
      <c r="BJ33">
        <v>0</v>
      </c>
      <c r="BK33">
        <v>0</v>
      </c>
      <c r="BL33">
        <v>0</v>
      </c>
      <c r="BM33">
        <v>0</v>
      </c>
      <c r="BN33">
        <v>1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1</v>
      </c>
      <c r="BU33">
        <v>0</v>
      </c>
      <c r="BV33">
        <v>0</v>
      </c>
      <c r="BW33">
        <v>0</v>
      </c>
      <c r="BX33">
        <v>1</v>
      </c>
      <c r="BY33">
        <v>1</v>
      </c>
      <c r="BZ33">
        <v>1</v>
      </c>
    </row>
    <row r="34" spans="1:78" x14ac:dyDescent="0.25">
      <c r="B34">
        <v>0</v>
      </c>
      <c r="C34">
        <v>0</v>
      </c>
      <c r="D34" t="s">
        <v>106</v>
      </c>
      <c r="E34" t="s">
        <v>106</v>
      </c>
      <c r="F34" s="7">
        <v>0.01</v>
      </c>
      <c r="G34" t="s">
        <v>106</v>
      </c>
      <c r="H34" t="s">
        <v>106</v>
      </c>
      <c r="I34" t="s">
        <v>106</v>
      </c>
      <c r="J34">
        <v>0</v>
      </c>
      <c r="K34" t="s">
        <v>106</v>
      </c>
      <c r="L34" t="s">
        <v>106</v>
      </c>
      <c r="M34" t="s">
        <v>106</v>
      </c>
      <c r="N34">
        <v>0</v>
      </c>
      <c r="O34" t="s">
        <v>106</v>
      </c>
      <c r="P34" t="s">
        <v>106</v>
      </c>
      <c r="Q34" t="s">
        <v>106</v>
      </c>
      <c r="R34">
        <v>0</v>
      </c>
      <c r="S34" t="s">
        <v>106</v>
      </c>
      <c r="T34" s="7">
        <v>0.01</v>
      </c>
      <c r="U34" t="s">
        <v>106</v>
      </c>
      <c r="V34">
        <v>0</v>
      </c>
      <c r="W34" t="s">
        <v>106</v>
      </c>
      <c r="X34" t="s">
        <v>106</v>
      </c>
      <c r="Y34" t="s">
        <v>106</v>
      </c>
      <c r="Z34">
        <v>0</v>
      </c>
      <c r="AA34">
        <v>0</v>
      </c>
      <c r="AB34">
        <v>0</v>
      </c>
      <c r="AC34" t="s">
        <v>106</v>
      </c>
      <c r="AD34">
        <v>0</v>
      </c>
      <c r="AE34" t="s">
        <v>106</v>
      </c>
      <c r="AF34">
        <v>0</v>
      </c>
      <c r="AG34" t="s">
        <v>106</v>
      </c>
      <c r="AH34" t="s">
        <v>106</v>
      </c>
      <c r="AI34">
        <v>0</v>
      </c>
      <c r="AJ34" t="s">
        <v>106</v>
      </c>
      <c r="AK34" t="s">
        <v>106</v>
      </c>
      <c r="AL34" t="s">
        <v>106</v>
      </c>
      <c r="AM34">
        <v>0</v>
      </c>
      <c r="AN34" t="s">
        <v>106</v>
      </c>
      <c r="AO34" t="s">
        <v>106</v>
      </c>
      <c r="AP34" t="s">
        <v>106</v>
      </c>
      <c r="AQ34" t="s">
        <v>106</v>
      </c>
      <c r="AR34" t="s">
        <v>106</v>
      </c>
      <c r="AS34" t="s">
        <v>106</v>
      </c>
      <c r="AT34" t="s">
        <v>106</v>
      </c>
      <c r="AU34" s="7">
        <v>0.02</v>
      </c>
      <c r="AV34" t="s">
        <v>106</v>
      </c>
      <c r="AW34" t="s">
        <v>106</v>
      </c>
      <c r="AX34" t="s">
        <v>106</v>
      </c>
      <c r="AY34" t="s">
        <v>106</v>
      </c>
      <c r="AZ34" t="s">
        <v>106</v>
      </c>
      <c r="BA34" t="s">
        <v>106</v>
      </c>
      <c r="BB34" t="s">
        <v>106</v>
      </c>
      <c r="BC34" t="s">
        <v>106</v>
      </c>
      <c r="BD34" t="s">
        <v>106</v>
      </c>
      <c r="BE34">
        <v>0</v>
      </c>
      <c r="BF34" t="s">
        <v>106</v>
      </c>
      <c r="BG34">
        <v>0</v>
      </c>
      <c r="BH34" t="s">
        <v>106</v>
      </c>
      <c r="BI34">
        <v>0</v>
      </c>
      <c r="BJ34" t="s">
        <v>106</v>
      </c>
      <c r="BK34" t="s">
        <v>106</v>
      </c>
      <c r="BL34" t="s">
        <v>106</v>
      </c>
      <c r="BM34" t="s">
        <v>106</v>
      </c>
      <c r="BN34">
        <v>0</v>
      </c>
      <c r="BO34" t="s">
        <v>106</v>
      </c>
      <c r="BP34" t="s">
        <v>106</v>
      </c>
      <c r="BQ34" t="s">
        <v>106</v>
      </c>
      <c r="BR34" t="s">
        <v>106</v>
      </c>
      <c r="BS34" t="s">
        <v>106</v>
      </c>
      <c r="BT34">
        <v>0</v>
      </c>
      <c r="BU34" t="s">
        <v>106</v>
      </c>
      <c r="BV34" t="s">
        <v>106</v>
      </c>
      <c r="BW34" t="s">
        <v>106</v>
      </c>
      <c r="BX34">
        <v>0</v>
      </c>
      <c r="BY34">
        <v>0</v>
      </c>
      <c r="BZ34">
        <v>0</v>
      </c>
    </row>
    <row r="35" spans="1:78" x14ac:dyDescent="0.25">
      <c r="A35" t="s">
        <v>129</v>
      </c>
      <c r="B35">
        <v>2</v>
      </c>
      <c r="C35">
        <v>2</v>
      </c>
      <c r="D35">
        <v>0</v>
      </c>
      <c r="E35">
        <v>0</v>
      </c>
      <c r="F35">
        <v>0</v>
      </c>
      <c r="G35">
        <v>2</v>
      </c>
      <c r="H35">
        <v>0</v>
      </c>
      <c r="I35">
        <v>0</v>
      </c>
      <c r="J35">
        <v>1</v>
      </c>
      <c r="K35">
        <v>0</v>
      </c>
      <c r="L35">
        <v>1</v>
      </c>
      <c r="M35">
        <v>1</v>
      </c>
      <c r="N35">
        <v>1</v>
      </c>
      <c r="O35">
        <v>0</v>
      </c>
      <c r="P35">
        <v>0</v>
      </c>
      <c r="Q35">
        <v>1</v>
      </c>
      <c r="R35">
        <v>1</v>
      </c>
      <c r="S35">
        <v>1</v>
      </c>
      <c r="T35">
        <v>0</v>
      </c>
      <c r="U35">
        <v>1</v>
      </c>
      <c r="V35">
        <v>1</v>
      </c>
      <c r="W35">
        <v>1</v>
      </c>
      <c r="X35">
        <v>0</v>
      </c>
      <c r="Y35">
        <v>0</v>
      </c>
      <c r="Z35">
        <v>2</v>
      </c>
      <c r="AA35">
        <v>2</v>
      </c>
      <c r="AB35">
        <v>2</v>
      </c>
      <c r="AC35">
        <v>0</v>
      </c>
      <c r="AD35">
        <v>1</v>
      </c>
      <c r="AE35">
        <v>1</v>
      </c>
      <c r="AF35">
        <v>1</v>
      </c>
      <c r="AG35">
        <v>1</v>
      </c>
      <c r="AH35">
        <v>0</v>
      </c>
      <c r="AI35">
        <v>2</v>
      </c>
      <c r="AJ35">
        <v>0</v>
      </c>
      <c r="AK35">
        <v>0</v>
      </c>
      <c r="AL35">
        <v>1</v>
      </c>
      <c r="AM35">
        <v>1</v>
      </c>
      <c r="AN35">
        <v>0</v>
      </c>
      <c r="AO35">
        <v>0</v>
      </c>
      <c r="AP35">
        <v>0</v>
      </c>
      <c r="AQ35">
        <v>1</v>
      </c>
      <c r="AR35">
        <v>0</v>
      </c>
      <c r="AS35">
        <v>0</v>
      </c>
      <c r="AT35">
        <v>0</v>
      </c>
      <c r="AU35">
        <v>1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2</v>
      </c>
      <c r="BF35">
        <v>0</v>
      </c>
      <c r="BG35">
        <v>2</v>
      </c>
      <c r="BH35">
        <v>0</v>
      </c>
      <c r="BI35">
        <v>1</v>
      </c>
      <c r="BJ35">
        <v>1</v>
      </c>
      <c r="BK35">
        <v>0</v>
      </c>
      <c r="BL35">
        <v>0</v>
      </c>
      <c r="BM35">
        <v>1</v>
      </c>
      <c r="BN35">
        <v>1</v>
      </c>
      <c r="BO35">
        <v>0</v>
      </c>
      <c r="BP35">
        <v>0</v>
      </c>
      <c r="BQ35">
        <v>0</v>
      </c>
      <c r="BR35">
        <v>1</v>
      </c>
      <c r="BS35">
        <v>1</v>
      </c>
      <c r="BT35">
        <v>1</v>
      </c>
      <c r="BU35">
        <v>1</v>
      </c>
      <c r="BV35">
        <v>0</v>
      </c>
      <c r="BW35">
        <v>0</v>
      </c>
      <c r="BX35">
        <v>1</v>
      </c>
      <c r="BY35">
        <v>1</v>
      </c>
      <c r="BZ35">
        <v>1</v>
      </c>
    </row>
    <row r="36" spans="1:78" x14ac:dyDescent="0.25">
      <c r="B36">
        <v>0</v>
      </c>
      <c r="C36">
        <v>0</v>
      </c>
      <c r="D36" t="s">
        <v>106</v>
      </c>
      <c r="E36" t="s">
        <v>106</v>
      </c>
      <c r="F36" t="s">
        <v>106</v>
      </c>
      <c r="G36" s="7">
        <v>0.01</v>
      </c>
      <c r="H36" t="s">
        <v>106</v>
      </c>
      <c r="I36" t="s">
        <v>106</v>
      </c>
      <c r="J36" s="7">
        <v>0.01</v>
      </c>
      <c r="K36" t="s">
        <v>106</v>
      </c>
      <c r="L36" s="7">
        <v>0.01</v>
      </c>
      <c r="M36" s="7">
        <v>0.01</v>
      </c>
      <c r="N36">
        <v>0</v>
      </c>
      <c r="O36" t="s">
        <v>106</v>
      </c>
      <c r="P36" t="s">
        <v>106</v>
      </c>
      <c r="Q36" s="7">
        <v>0.02</v>
      </c>
      <c r="R36">
        <v>0</v>
      </c>
      <c r="S36">
        <v>0</v>
      </c>
      <c r="T36" t="s">
        <v>106</v>
      </c>
      <c r="U36" s="7">
        <v>0.02</v>
      </c>
      <c r="V36">
        <v>0</v>
      </c>
      <c r="W36" s="7">
        <v>0.03</v>
      </c>
      <c r="X36" t="s">
        <v>106</v>
      </c>
      <c r="Y36" t="s">
        <v>106</v>
      </c>
      <c r="Z36">
        <v>0</v>
      </c>
      <c r="AA36">
        <v>0</v>
      </c>
      <c r="AB36">
        <v>0</v>
      </c>
      <c r="AC36" t="s">
        <v>106</v>
      </c>
      <c r="AD36">
        <v>0</v>
      </c>
      <c r="AE36" s="7">
        <v>0.02</v>
      </c>
      <c r="AF36">
        <v>0</v>
      </c>
      <c r="AG36">
        <v>0</v>
      </c>
      <c r="AH36" t="s">
        <v>106</v>
      </c>
      <c r="AI36">
        <v>0</v>
      </c>
      <c r="AJ36" t="s">
        <v>106</v>
      </c>
      <c r="AK36" t="s">
        <v>106</v>
      </c>
      <c r="AL36">
        <v>0</v>
      </c>
      <c r="AM36" s="7">
        <v>0.01</v>
      </c>
      <c r="AN36" t="s">
        <v>106</v>
      </c>
      <c r="AO36" t="s">
        <v>106</v>
      </c>
      <c r="AP36" t="s">
        <v>106</v>
      </c>
      <c r="AQ36" s="7">
        <v>0.01</v>
      </c>
      <c r="AR36" t="s">
        <v>106</v>
      </c>
      <c r="AS36" t="s">
        <v>106</v>
      </c>
      <c r="AT36" t="s">
        <v>106</v>
      </c>
      <c r="AU36" s="7">
        <v>0.03</v>
      </c>
      <c r="AV36" t="s">
        <v>106</v>
      </c>
      <c r="AW36" t="s">
        <v>106</v>
      </c>
      <c r="AX36" t="s">
        <v>106</v>
      </c>
      <c r="AY36" t="s">
        <v>106</v>
      </c>
      <c r="AZ36" t="s">
        <v>106</v>
      </c>
      <c r="BA36" t="s">
        <v>106</v>
      </c>
      <c r="BB36" t="s">
        <v>106</v>
      </c>
      <c r="BC36" t="s">
        <v>106</v>
      </c>
      <c r="BD36" t="s">
        <v>106</v>
      </c>
      <c r="BE36">
        <v>0</v>
      </c>
      <c r="BF36" t="s">
        <v>106</v>
      </c>
      <c r="BG36">
        <v>0</v>
      </c>
      <c r="BH36" t="s">
        <v>106</v>
      </c>
      <c r="BI36">
        <v>0</v>
      </c>
      <c r="BJ36" s="7">
        <v>0.01</v>
      </c>
      <c r="BK36" t="s">
        <v>106</v>
      </c>
      <c r="BL36" t="s">
        <v>106</v>
      </c>
      <c r="BM36">
        <v>0</v>
      </c>
      <c r="BN36">
        <v>0</v>
      </c>
      <c r="BO36" t="s">
        <v>106</v>
      </c>
      <c r="BP36" t="s">
        <v>106</v>
      </c>
      <c r="BQ36" t="s">
        <v>106</v>
      </c>
      <c r="BR36">
        <v>0</v>
      </c>
      <c r="BS36">
        <v>0</v>
      </c>
      <c r="BT36">
        <v>0</v>
      </c>
      <c r="BU36">
        <v>0</v>
      </c>
      <c r="BV36" t="s">
        <v>106</v>
      </c>
      <c r="BW36" t="s">
        <v>106</v>
      </c>
      <c r="BX36">
        <v>0</v>
      </c>
      <c r="BY36">
        <v>0</v>
      </c>
      <c r="BZ36">
        <v>0</v>
      </c>
    </row>
    <row r="37" spans="1:78" x14ac:dyDescent="0.25">
      <c r="A37" t="s">
        <v>163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</row>
    <row r="38" spans="1:78" x14ac:dyDescent="0.25">
      <c r="B38">
        <v>0</v>
      </c>
      <c r="C38">
        <v>0</v>
      </c>
      <c r="D38" t="s">
        <v>106</v>
      </c>
      <c r="E38" t="s">
        <v>106</v>
      </c>
      <c r="F38" t="s">
        <v>106</v>
      </c>
      <c r="G38" t="s">
        <v>106</v>
      </c>
      <c r="H38">
        <v>0</v>
      </c>
      <c r="I38" t="s">
        <v>106</v>
      </c>
      <c r="J38" t="s">
        <v>106</v>
      </c>
      <c r="K38" t="s">
        <v>106</v>
      </c>
      <c r="L38">
        <v>0</v>
      </c>
      <c r="M38">
        <v>0</v>
      </c>
      <c r="N38" t="s">
        <v>106</v>
      </c>
      <c r="O38" t="s">
        <v>106</v>
      </c>
      <c r="P38" t="s">
        <v>106</v>
      </c>
      <c r="Q38" s="7">
        <v>0.01</v>
      </c>
      <c r="R38" t="s">
        <v>106</v>
      </c>
      <c r="S38" t="s">
        <v>106</v>
      </c>
      <c r="T38" t="s">
        <v>106</v>
      </c>
      <c r="U38" s="7">
        <v>0.01</v>
      </c>
      <c r="V38" t="s">
        <v>106</v>
      </c>
      <c r="W38" t="s">
        <v>106</v>
      </c>
      <c r="X38" s="7">
        <v>0.01</v>
      </c>
      <c r="Y38" t="s">
        <v>106</v>
      </c>
      <c r="Z38">
        <v>0</v>
      </c>
      <c r="AA38">
        <v>0</v>
      </c>
      <c r="AB38">
        <v>0</v>
      </c>
      <c r="AC38" t="s">
        <v>106</v>
      </c>
      <c r="AD38">
        <v>0</v>
      </c>
      <c r="AE38" t="s">
        <v>106</v>
      </c>
      <c r="AF38">
        <v>0</v>
      </c>
      <c r="AG38" t="s">
        <v>106</v>
      </c>
      <c r="AH38" t="s">
        <v>106</v>
      </c>
      <c r="AI38" t="s">
        <v>106</v>
      </c>
      <c r="AJ38" s="7">
        <v>0.02</v>
      </c>
      <c r="AK38" t="s">
        <v>106</v>
      </c>
      <c r="AL38" t="s">
        <v>106</v>
      </c>
      <c r="AM38">
        <v>0</v>
      </c>
      <c r="AN38" t="s">
        <v>106</v>
      </c>
      <c r="AO38" t="s">
        <v>106</v>
      </c>
      <c r="AP38" t="s">
        <v>106</v>
      </c>
      <c r="AQ38" t="s">
        <v>106</v>
      </c>
      <c r="AR38" t="s">
        <v>106</v>
      </c>
      <c r="AS38" t="s">
        <v>106</v>
      </c>
      <c r="AT38" t="s">
        <v>106</v>
      </c>
      <c r="AU38" t="s">
        <v>106</v>
      </c>
      <c r="AV38" s="7">
        <v>0.01</v>
      </c>
      <c r="AW38" t="s">
        <v>106</v>
      </c>
      <c r="AX38" t="s">
        <v>106</v>
      </c>
      <c r="AY38" t="s">
        <v>106</v>
      </c>
      <c r="AZ38" t="s">
        <v>106</v>
      </c>
      <c r="BA38" t="s">
        <v>106</v>
      </c>
      <c r="BB38" t="s">
        <v>106</v>
      </c>
      <c r="BC38" t="s">
        <v>106</v>
      </c>
      <c r="BD38" t="s">
        <v>106</v>
      </c>
      <c r="BE38">
        <v>0</v>
      </c>
      <c r="BF38" t="s">
        <v>106</v>
      </c>
      <c r="BG38">
        <v>0</v>
      </c>
      <c r="BH38" t="s">
        <v>106</v>
      </c>
      <c r="BI38">
        <v>0</v>
      </c>
      <c r="BJ38" t="s">
        <v>106</v>
      </c>
      <c r="BK38" t="s">
        <v>106</v>
      </c>
      <c r="BL38" t="s">
        <v>106</v>
      </c>
      <c r="BM38" t="s">
        <v>106</v>
      </c>
      <c r="BN38">
        <v>0</v>
      </c>
      <c r="BO38" t="s">
        <v>106</v>
      </c>
      <c r="BP38" t="s">
        <v>106</v>
      </c>
      <c r="BQ38" t="s">
        <v>106</v>
      </c>
      <c r="BR38" t="s">
        <v>106</v>
      </c>
      <c r="BS38" t="s">
        <v>106</v>
      </c>
      <c r="BT38">
        <v>0</v>
      </c>
      <c r="BU38" t="s">
        <v>106</v>
      </c>
      <c r="BV38" t="s">
        <v>106</v>
      </c>
      <c r="BW38" t="s">
        <v>106</v>
      </c>
      <c r="BX38">
        <v>0</v>
      </c>
      <c r="BY38">
        <v>0</v>
      </c>
      <c r="BZ38">
        <v>0</v>
      </c>
    </row>
    <row r="39" spans="1:78" x14ac:dyDescent="0.25">
      <c r="A39" t="s">
        <v>148</v>
      </c>
      <c r="B39">
        <v>2</v>
      </c>
      <c r="C39">
        <v>2</v>
      </c>
      <c r="D39">
        <v>0</v>
      </c>
      <c r="E39">
        <v>0</v>
      </c>
      <c r="F39">
        <v>0</v>
      </c>
      <c r="G39">
        <v>1</v>
      </c>
      <c r="H39">
        <v>1</v>
      </c>
      <c r="I39">
        <v>2</v>
      </c>
      <c r="J39">
        <v>0</v>
      </c>
      <c r="K39">
        <v>0</v>
      </c>
      <c r="L39">
        <v>0</v>
      </c>
      <c r="M39">
        <v>0</v>
      </c>
      <c r="N39">
        <v>2</v>
      </c>
      <c r="O39">
        <v>0</v>
      </c>
      <c r="P39">
        <v>0</v>
      </c>
      <c r="Q39">
        <v>0</v>
      </c>
      <c r="R39">
        <v>2</v>
      </c>
      <c r="S39">
        <v>2</v>
      </c>
      <c r="T39">
        <v>0</v>
      </c>
      <c r="U39">
        <v>0</v>
      </c>
      <c r="V39">
        <v>2</v>
      </c>
      <c r="W39">
        <v>0</v>
      </c>
      <c r="X39">
        <v>0</v>
      </c>
      <c r="Y39">
        <v>0</v>
      </c>
      <c r="Z39">
        <v>2</v>
      </c>
      <c r="AA39">
        <v>2</v>
      </c>
      <c r="AB39">
        <v>2</v>
      </c>
      <c r="AC39">
        <v>0</v>
      </c>
      <c r="AD39">
        <v>2</v>
      </c>
      <c r="AE39">
        <v>0</v>
      </c>
      <c r="AF39">
        <v>1</v>
      </c>
      <c r="AG39">
        <v>1</v>
      </c>
      <c r="AH39">
        <v>0</v>
      </c>
      <c r="AI39">
        <v>2</v>
      </c>
      <c r="AJ39">
        <v>0</v>
      </c>
      <c r="AK39">
        <v>0</v>
      </c>
      <c r="AL39">
        <v>2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2</v>
      </c>
      <c r="BF39">
        <v>0</v>
      </c>
      <c r="BG39">
        <v>2</v>
      </c>
      <c r="BH39">
        <v>0</v>
      </c>
      <c r="BI39">
        <v>1</v>
      </c>
      <c r="BJ39">
        <v>1</v>
      </c>
      <c r="BK39">
        <v>0</v>
      </c>
      <c r="BL39">
        <v>0</v>
      </c>
      <c r="BM39">
        <v>1</v>
      </c>
      <c r="BN39">
        <v>1</v>
      </c>
      <c r="BO39">
        <v>0</v>
      </c>
      <c r="BP39">
        <v>0</v>
      </c>
      <c r="BQ39">
        <v>0</v>
      </c>
      <c r="BR39">
        <v>2</v>
      </c>
      <c r="BS39">
        <v>2</v>
      </c>
      <c r="BT39">
        <v>0</v>
      </c>
      <c r="BU39">
        <v>2</v>
      </c>
      <c r="BV39">
        <v>0</v>
      </c>
      <c r="BW39">
        <v>0</v>
      </c>
      <c r="BX39">
        <v>0</v>
      </c>
      <c r="BY39">
        <v>1</v>
      </c>
      <c r="BZ39">
        <v>1</v>
      </c>
    </row>
    <row r="40" spans="1:78" x14ac:dyDescent="0.25">
      <c r="B40">
        <v>0</v>
      </c>
      <c r="C40">
        <v>0</v>
      </c>
      <c r="D40" t="s">
        <v>106</v>
      </c>
      <c r="E40" t="s">
        <v>106</v>
      </c>
      <c r="F40" t="s">
        <v>106</v>
      </c>
      <c r="G40">
        <v>0</v>
      </c>
      <c r="H40" s="7">
        <v>0.01</v>
      </c>
      <c r="I40" s="7">
        <v>0.01</v>
      </c>
      <c r="J40" t="s">
        <v>106</v>
      </c>
      <c r="K40" t="s">
        <v>106</v>
      </c>
      <c r="L40" t="s">
        <v>106</v>
      </c>
      <c r="M40" t="s">
        <v>106</v>
      </c>
      <c r="N40">
        <v>0</v>
      </c>
      <c r="O40" t="s">
        <v>106</v>
      </c>
      <c r="P40" t="s">
        <v>106</v>
      </c>
      <c r="Q40" t="s">
        <v>106</v>
      </c>
      <c r="R40">
        <v>0</v>
      </c>
      <c r="S40">
        <v>0</v>
      </c>
      <c r="T40" t="s">
        <v>106</v>
      </c>
      <c r="U40" t="s">
        <v>106</v>
      </c>
      <c r="V40">
        <v>0</v>
      </c>
      <c r="W40" t="s">
        <v>106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t="s">
        <v>106</v>
      </c>
      <c r="AF40">
        <v>0</v>
      </c>
      <c r="AG40">
        <v>0</v>
      </c>
      <c r="AH40" t="s">
        <v>106</v>
      </c>
      <c r="AI40">
        <v>0</v>
      </c>
      <c r="AJ40" t="s">
        <v>106</v>
      </c>
      <c r="AK40" t="s">
        <v>106</v>
      </c>
      <c r="AL40">
        <v>0</v>
      </c>
      <c r="AM40" t="s">
        <v>106</v>
      </c>
      <c r="AN40" t="s">
        <v>106</v>
      </c>
      <c r="AO40" t="s">
        <v>106</v>
      </c>
      <c r="AP40" t="s">
        <v>106</v>
      </c>
      <c r="AQ40" t="s">
        <v>106</v>
      </c>
      <c r="AR40" t="s">
        <v>106</v>
      </c>
      <c r="AS40" t="s">
        <v>106</v>
      </c>
      <c r="AT40" t="s">
        <v>106</v>
      </c>
      <c r="AU40" t="s">
        <v>106</v>
      </c>
      <c r="AV40" t="s">
        <v>106</v>
      </c>
      <c r="AW40" t="s">
        <v>106</v>
      </c>
      <c r="AX40" t="s">
        <v>106</v>
      </c>
      <c r="AY40" s="7">
        <v>0.02</v>
      </c>
      <c r="AZ40" t="s">
        <v>106</v>
      </c>
      <c r="BA40" t="s">
        <v>106</v>
      </c>
      <c r="BB40" t="s">
        <v>106</v>
      </c>
      <c r="BC40" t="s">
        <v>106</v>
      </c>
      <c r="BD40" t="s">
        <v>106</v>
      </c>
      <c r="BE40">
        <v>0</v>
      </c>
      <c r="BF40" t="s">
        <v>106</v>
      </c>
      <c r="BG40">
        <v>0</v>
      </c>
      <c r="BH40" t="s">
        <v>106</v>
      </c>
      <c r="BI40">
        <v>0</v>
      </c>
      <c r="BJ40" s="7">
        <v>0.01</v>
      </c>
      <c r="BK40" t="s">
        <v>106</v>
      </c>
      <c r="BL40" t="s">
        <v>106</v>
      </c>
      <c r="BM40">
        <v>0</v>
      </c>
      <c r="BN40">
        <v>0</v>
      </c>
      <c r="BO40" t="s">
        <v>106</v>
      </c>
      <c r="BP40" t="s">
        <v>106</v>
      </c>
      <c r="BQ40" t="s">
        <v>106</v>
      </c>
      <c r="BR40">
        <v>0</v>
      </c>
      <c r="BS40">
        <v>0</v>
      </c>
      <c r="BT40" t="s">
        <v>106</v>
      </c>
      <c r="BU40">
        <v>0</v>
      </c>
      <c r="BV40" t="s">
        <v>106</v>
      </c>
      <c r="BW40" t="s">
        <v>106</v>
      </c>
      <c r="BX40" t="s">
        <v>106</v>
      </c>
      <c r="BY40">
        <v>0</v>
      </c>
      <c r="BZ40">
        <v>0</v>
      </c>
    </row>
    <row r="41" spans="1:78" x14ac:dyDescent="0.25">
      <c r="A41" t="s">
        <v>130</v>
      </c>
      <c r="B41">
        <v>54</v>
      </c>
      <c r="C41">
        <v>50</v>
      </c>
      <c r="D41">
        <v>3</v>
      </c>
      <c r="E41">
        <v>2</v>
      </c>
      <c r="F41">
        <v>12</v>
      </c>
      <c r="G41">
        <v>29</v>
      </c>
      <c r="H41">
        <v>14</v>
      </c>
      <c r="I41">
        <v>20</v>
      </c>
      <c r="J41">
        <v>17</v>
      </c>
      <c r="K41">
        <v>11</v>
      </c>
      <c r="L41">
        <v>6</v>
      </c>
      <c r="M41">
        <v>11</v>
      </c>
      <c r="N41">
        <v>37</v>
      </c>
      <c r="O41">
        <v>4</v>
      </c>
      <c r="P41">
        <v>3</v>
      </c>
      <c r="Q41">
        <v>3</v>
      </c>
      <c r="R41">
        <v>52</v>
      </c>
      <c r="S41">
        <v>43</v>
      </c>
      <c r="T41">
        <v>8</v>
      </c>
      <c r="U41">
        <v>4</v>
      </c>
      <c r="V41">
        <v>47</v>
      </c>
      <c r="W41">
        <v>4</v>
      </c>
      <c r="X41">
        <v>2</v>
      </c>
      <c r="Y41">
        <v>0</v>
      </c>
      <c r="Z41">
        <v>54</v>
      </c>
      <c r="AA41">
        <v>54</v>
      </c>
      <c r="AB41">
        <v>54</v>
      </c>
      <c r="AC41">
        <v>3</v>
      </c>
      <c r="AD41">
        <v>51</v>
      </c>
      <c r="AE41">
        <v>1</v>
      </c>
      <c r="AF41">
        <v>28</v>
      </c>
      <c r="AG41">
        <v>25</v>
      </c>
      <c r="AH41">
        <v>0</v>
      </c>
      <c r="AI41">
        <v>50</v>
      </c>
      <c r="AJ41">
        <v>0</v>
      </c>
      <c r="AK41">
        <v>4</v>
      </c>
      <c r="AL41">
        <v>33</v>
      </c>
      <c r="AM41">
        <v>18</v>
      </c>
      <c r="AN41">
        <v>0</v>
      </c>
      <c r="AO41">
        <v>3</v>
      </c>
      <c r="AP41">
        <v>3</v>
      </c>
      <c r="AQ41">
        <v>4</v>
      </c>
      <c r="AR41">
        <v>2</v>
      </c>
      <c r="AS41">
        <v>2</v>
      </c>
      <c r="AT41">
        <v>8</v>
      </c>
      <c r="AU41">
        <v>6</v>
      </c>
      <c r="AV41">
        <v>3</v>
      </c>
      <c r="AW41">
        <v>2</v>
      </c>
      <c r="AX41">
        <v>1</v>
      </c>
      <c r="AY41">
        <v>7</v>
      </c>
      <c r="AZ41">
        <v>5</v>
      </c>
      <c r="BA41">
        <v>1</v>
      </c>
      <c r="BB41">
        <v>5</v>
      </c>
      <c r="BC41">
        <v>5</v>
      </c>
      <c r="BD41">
        <v>0</v>
      </c>
      <c r="BE41">
        <v>54</v>
      </c>
      <c r="BF41">
        <v>0</v>
      </c>
      <c r="BG41">
        <v>54</v>
      </c>
      <c r="BH41">
        <v>0</v>
      </c>
      <c r="BI41">
        <v>34</v>
      </c>
      <c r="BJ41">
        <v>10</v>
      </c>
      <c r="BK41">
        <v>6</v>
      </c>
      <c r="BL41">
        <v>3</v>
      </c>
      <c r="BM41">
        <v>26</v>
      </c>
      <c r="BN41">
        <v>25</v>
      </c>
      <c r="BO41">
        <v>4</v>
      </c>
      <c r="BP41">
        <v>0</v>
      </c>
      <c r="BQ41">
        <v>24</v>
      </c>
      <c r="BR41">
        <v>36</v>
      </c>
      <c r="BS41">
        <v>34</v>
      </c>
      <c r="BT41">
        <v>20</v>
      </c>
      <c r="BU41">
        <v>36</v>
      </c>
      <c r="BV41">
        <v>5</v>
      </c>
      <c r="BW41">
        <v>20</v>
      </c>
      <c r="BX41">
        <v>35</v>
      </c>
      <c r="BY41">
        <v>41</v>
      </c>
      <c r="BZ41">
        <v>32</v>
      </c>
    </row>
    <row r="42" spans="1:78" x14ac:dyDescent="0.25">
      <c r="B42" s="7">
        <v>0.09</v>
      </c>
      <c r="C42" s="7">
        <v>0.09</v>
      </c>
      <c r="D42" s="7">
        <v>0.06</v>
      </c>
      <c r="E42" s="7">
        <v>7.0000000000000007E-2</v>
      </c>
      <c r="F42" s="7">
        <v>0.09</v>
      </c>
      <c r="G42" s="7">
        <v>0.08</v>
      </c>
      <c r="H42" s="7">
        <v>0.1</v>
      </c>
      <c r="I42" s="7">
        <v>0.1</v>
      </c>
      <c r="J42" s="7">
        <v>0.08</v>
      </c>
      <c r="K42" s="7">
        <v>0.1</v>
      </c>
      <c r="L42" s="7">
        <v>0.05</v>
      </c>
      <c r="M42" s="7">
        <v>0.09</v>
      </c>
      <c r="N42" s="7">
        <v>0.08</v>
      </c>
      <c r="O42" s="7">
        <v>0.06</v>
      </c>
      <c r="P42" s="7">
        <v>0.22</v>
      </c>
      <c r="Q42" s="7">
        <v>0.04</v>
      </c>
      <c r="R42" s="7">
        <v>0.09</v>
      </c>
      <c r="S42" s="7">
        <v>0.1</v>
      </c>
      <c r="T42" s="7">
        <v>0.06</v>
      </c>
      <c r="U42" s="7">
        <v>0.05</v>
      </c>
      <c r="V42" s="7">
        <v>0.08</v>
      </c>
      <c r="W42" s="7">
        <v>0.1</v>
      </c>
      <c r="X42" s="7">
        <v>7.0000000000000007E-2</v>
      </c>
      <c r="Y42" t="s">
        <v>108</v>
      </c>
      <c r="Z42" s="7">
        <v>0.09</v>
      </c>
      <c r="AA42" s="7">
        <v>0.09</v>
      </c>
      <c r="AB42" s="7">
        <v>0.09</v>
      </c>
      <c r="AC42" s="7">
        <v>0.06</v>
      </c>
      <c r="AD42" s="7">
        <v>0.1</v>
      </c>
      <c r="AE42" s="7">
        <v>0.01</v>
      </c>
      <c r="AF42" s="7">
        <v>0.1</v>
      </c>
      <c r="AG42" s="7">
        <v>0.08</v>
      </c>
      <c r="AH42" t="s">
        <v>108</v>
      </c>
      <c r="AI42" s="7">
        <v>0.1</v>
      </c>
      <c r="AJ42" t="s">
        <v>108</v>
      </c>
      <c r="AK42" s="7">
        <v>0.05</v>
      </c>
      <c r="AL42" s="7">
        <v>0.09</v>
      </c>
      <c r="AM42" s="7">
        <v>0.09</v>
      </c>
      <c r="AN42" t="s">
        <v>108</v>
      </c>
      <c r="AO42" s="7">
        <v>0.05</v>
      </c>
      <c r="AP42" s="7">
        <v>0.05</v>
      </c>
      <c r="AQ42" s="7">
        <v>0.06</v>
      </c>
      <c r="AR42" s="7">
        <v>0.09</v>
      </c>
      <c r="AS42" s="7">
        <v>7.0000000000000007E-2</v>
      </c>
      <c r="AT42" s="7">
        <v>0.1</v>
      </c>
      <c r="AU42" s="7">
        <v>0.12</v>
      </c>
      <c r="AV42" s="7">
        <v>7.0000000000000007E-2</v>
      </c>
      <c r="AW42" s="7">
        <v>0.18</v>
      </c>
      <c r="AX42" s="7">
        <v>0.03</v>
      </c>
      <c r="AY42" s="7">
        <v>0.1</v>
      </c>
      <c r="AZ42" s="7">
        <v>0.15</v>
      </c>
      <c r="BA42" s="7">
        <v>0.03</v>
      </c>
      <c r="BB42" s="7">
        <v>0.1</v>
      </c>
      <c r="BC42" s="7">
        <v>0.11</v>
      </c>
      <c r="BD42" t="s">
        <v>108</v>
      </c>
      <c r="BE42" s="7">
        <v>0.09</v>
      </c>
      <c r="BF42" t="s">
        <v>108</v>
      </c>
      <c r="BG42" s="7">
        <v>0.09</v>
      </c>
      <c r="BH42" t="s">
        <v>108</v>
      </c>
      <c r="BI42" s="7">
        <v>0.1</v>
      </c>
      <c r="BJ42" s="7">
        <v>0.08</v>
      </c>
      <c r="BK42" s="7">
        <v>0.06</v>
      </c>
      <c r="BL42" s="7">
        <v>7.0000000000000007E-2</v>
      </c>
      <c r="BM42" s="7">
        <v>0.1</v>
      </c>
      <c r="BN42" s="7">
        <v>0.09</v>
      </c>
      <c r="BO42" s="7">
        <v>0.05</v>
      </c>
      <c r="BP42" t="s">
        <v>108</v>
      </c>
      <c r="BQ42" s="7">
        <v>0.12</v>
      </c>
      <c r="BR42" s="7">
        <v>0.09</v>
      </c>
      <c r="BS42" s="7">
        <v>0.1</v>
      </c>
      <c r="BT42" s="7">
        <v>0.06</v>
      </c>
      <c r="BU42" s="7">
        <v>0.09</v>
      </c>
      <c r="BV42" s="7">
        <v>0.13</v>
      </c>
      <c r="BW42" s="7">
        <v>0.12</v>
      </c>
      <c r="BX42" s="7">
        <v>0.08</v>
      </c>
      <c r="BY42" s="7">
        <v>0.09</v>
      </c>
      <c r="BZ42" s="7">
        <v>0.08</v>
      </c>
    </row>
    <row r="43" spans="1:78" x14ac:dyDescent="0.25">
      <c r="A43" t="s">
        <v>149</v>
      </c>
      <c r="B43">
        <v>12</v>
      </c>
      <c r="C43">
        <v>10</v>
      </c>
      <c r="D43">
        <v>2</v>
      </c>
      <c r="E43">
        <v>0</v>
      </c>
      <c r="F43">
        <v>2</v>
      </c>
      <c r="G43">
        <v>7</v>
      </c>
      <c r="H43">
        <v>3</v>
      </c>
      <c r="I43">
        <v>5</v>
      </c>
      <c r="J43">
        <v>5</v>
      </c>
      <c r="K43">
        <v>2</v>
      </c>
      <c r="L43">
        <v>1</v>
      </c>
      <c r="M43">
        <v>2</v>
      </c>
      <c r="N43">
        <v>7</v>
      </c>
      <c r="O43">
        <v>4</v>
      </c>
      <c r="P43">
        <v>0</v>
      </c>
      <c r="Q43">
        <v>5</v>
      </c>
      <c r="R43">
        <v>7</v>
      </c>
      <c r="S43">
        <v>9</v>
      </c>
      <c r="T43">
        <v>2</v>
      </c>
      <c r="U43">
        <v>1</v>
      </c>
      <c r="V43">
        <v>11</v>
      </c>
      <c r="W43">
        <v>1</v>
      </c>
      <c r="X43">
        <v>1</v>
      </c>
      <c r="Y43">
        <v>0</v>
      </c>
      <c r="Z43">
        <v>12</v>
      </c>
      <c r="AA43">
        <v>12</v>
      </c>
      <c r="AB43">
        <v>12</v>
      </c>
      <c r="AC43">
        <v>1</v>
      </c>
      <c r="AD43">
        <v>11</v>
      </c>
      <c r="AE43">
        <v>0</v>
      </c>
      <c r="AF43">
        <v>5</v>
      </c>
      <c r="AG43">
        <v>7</v>
      </c>
      <c r="AH43">
        <v>0</v>
      </c>
      <c r="AI43">
        <v>10</v>
      </c>
      <c r="AJ43">
        <v>0</v>
      </c>
      <c r="AK43">
        <v>2</v>
      </c>
      <c r="AL43">
        <v>8</v>
      </c>
      <c r="AM43">
        <v>3</v>
      </c>
      <c r="AN43">
        <v>0</v>
      </c>
      <c r="AO43">
        <v>1</v>
      </c>
      <c r="AP43">
        <v>2</v>
      </c>
      <c r="AQ43">
        <v>5</v>
      </c>
      <c r="AR43">
        <v>0</v>
      </c>
      <c r="AS43">
        <v>0</v>
      </c>
      <c r="AT43">
        <v>0</v>
      </c>
      <c r="AU43">
        <v>0</v>
      </c>
      <c r="AV43">
        <v>2</v>
      </c>
      <c r="AW43">
        <v>0</v>
      </c>
      <c r="AX43">
        <v>2</v>
      </c>
      <c r="AY43">
        <v>1</v>
      </c>
      <c r="AZ43">
        <v>1</v>
      </c>
      <c r="BA43">
        <v>0</v>
      </c>
      <c r="BB43">
        <v>0</v>
      </c>
      <c r="BC43">
        <v>0</v>
      </c>
      <c r="BD43">
        <v>0</v>
      </c>
      <c r="BE43">
        <v>12</v>
      </c>
      <c r="BF43">
        <v>0</v>
      </c>
      <c r="BG43">
        <v>12</v>
      </c>
      <c r="BH43">
        <v>0</v>
      </c>
      <c r="BI43">
        <v>10</v>
      </c>
      <c r="BJ43">
        <v>0</v>
      </c>
      <c r="BK43">
        <v>1</v>
      </c>
      <c r="BL43">
        <v>2</v>
      </c>
      <c r="BM43">
        <v>10</v>
      </c>
      <c r="BN43">
        <v>3</v>
      </c>
      <c r="BO43">
        <v>0</v>
      </c>
      <c r="BP43">
        <v>0</v>
      </c>
      <c r="BQ43">
        <v>4</v>
      </c>
      <c r="BR43">
        <v>11</v>
      </c>
      <c r="BS43">
        <v>11</v>
      </c>
      <c r="BT43">
        <v>4</v>
      </c>
      <c r="BU43">
        <v>11</v>
      </c>
      <c r="BV43">
        <v>0</v>
      </c>
      <c r="BW43">
        <v>4</v>
      </c>
      <c r="BX43">
        <v>9</v>
      </c>
      <c r="BY43">
        <v>9</v>
      </c>
      <c r="BZ43">
        <v>8</v>
      </c>
    </row>
    <row r="44" spans="1:78" x14ac:dyDescent="0.25">
      <c r="B44" s="7">
        <v>0.02</v>
      </c>
      <c r="C44" s="7">
        <v>0.02</v>
      </c>
      <c r="D44" s="7">
        <v>0.04</v>
      </c>
      <c r="E44" t="s">
        <v>108</v>
      </c>
      <c r="F44" s="7">
        <v>0.01</v>
      </c>
      <c r="G44" s="7">
        <v>0.02</v>
      </c>
      <c r="H44" s="7">
        <v>0.02</v>
      </c>
      <c r="I44" s="7">
        <v>0.02</v>
      </c>
      <c r="J44" s="7">
        <v>0.02</v>
      </c>
      <c r="K44" s="7">
        <v>0.02</v>
      </c>
      <c r="L44" s="7">
        <v>0.01</v>
      </c>
      <c r="M44" s="7">
        <v>0.01</v>
      </c>
      <c r="N44" s="7">
        <v>0.02</v>
      </c>
      <c r="O44" s="7">
        <v>7.0000000000000007E-2</v>
      </c>
      <c r="P44" t="s">
        <v>108</v>
      </c>
      <c r="Q44" s="7">
        <v>7.0000000000000007E-2</v>
      </c>
      <c r="R44" s="7">
        <v>0.01</v>
      </c>
      <c r="S44" s="7">
        <v>0.02</v>
      </c>
      <c r="T44" s="7">
        <v>0.02</v>
      </c>
      <c r="U44" s="7">
        <v>0.01</v>
      </c>
      <c r="V44" s="7">
        <v>0.02</v>
      </c>
      <c r="W44" s="7">
        <v>0.02</v>
      </c>
      <c r="X44" s="7">
        <v>0.02</v>
      </c>
      <c r="Y44" t="s">
        <v>108</v>
      </c>
      <c r="Z44" s="7">
        <v>0.02</v>
      </c>
      <c r="AA44" s="7">
        <v>0.02</v>
      </c>
      <c r="AB44" s="7">
        <v>0.02</v>
      </c>
      <c r="AC44" s="7">
        <v>0.02</v>
      </c>
      <c r="AD44" s="7">
        <v>0.02</v>
      </c>
      <c r="AE44" t="s">
        <v>108</v>
      </c>
      <c r="AF44" s="7">
        <v>0.02</v>
      </c>
      <c r="AG44" s="7">
        <v>0.02</v>
      </c>
      <c r="AH44" t="s">
        <v>108</v>
      </c>
      <c r="AI44" s="7">
        <v>0.02</v>
      </c>
      <c r="AJ44" t="s">
        <v>108</v>
      </c>
      <c r="AK44" s="7">
        <v>0.02</v>
      </c>
      <c r="AL44" s="7">
        <v>0.02</v>
      </c>
      <c r="AM44" s="7">
        <v>0.02</v>
      </c>
      <c r="AN44" t="s">
        <v>108</v>
      </c>
      <c r="AO44" s="7">
        <v>0.01</v>
      </c>
      <c r="AP44" s="7">
        <v>0.03</v>
      </c>
      <c r="AQ44" s="7">
        <v>7.0000000000000007E-2</v>
      </c>
      <c r="AR44" t="s">
        <v>108</v>
      </c>
      <c r="AS44" t="s">
        <v>108</v>
      </c>
      <c r="AT44" t="s">
        <v>108</v>
      </c>
      <c r="AU44" t="s">
        <v>108</v>
      </c>
      <c r="AV44" s="7">
        <v>0.03</v>
      </c>
      <c r="AW44" t="s">
        <v>108</v>
      </c>
      <c r="AX44" s="7">
        <v>0.05</v>
      </c>
      <c r="AY44" s="7">
        <v>0.02</v>
      </c>
      <c r="AZ44" s="7">
        <v>0.02</v>
      </c>
      <c r="BA44" t="s">
        <v>108</v>
      </c>
      <c r="BB44" t="s">
        <v>108</v>
      </c>
      <c r="BC44" t="s">
        <v>108</v>
      </c>
      <c r="BD44" t="s">
        <v>108</v>
      </c>
      <c r="BE44" s="7">
        <v>0.02</v>
      </c>
      <c r="BF44" t="s">
        <v>108</v>
      </c>
      <c r="BG44" s="7">
        <v>0.02</v>
      </c>
      <c r="BH44" t="s">
        <v>108</v>
      </c>
      <c r="BI44" s="7">
        <v>0.03</v>
      </c>
      <c r="BJ44" t="s">
        <v>108</v>
      </c>
      <c r="BK44" s="7">
        <v>0.01</v>
      </c>
      <c r="BL44" s="7">
        <v>0.03</v>
      </c>
      <c r="BM44" s="7">
        <v>0.04</v>
      </c>
      <c r="BN44" s="7">
        <v>0.01</v>
      </c>
      <c r="BO44" t="s">
        <v>108</v>
      </c>
      <c r="BP44" t="s">
        <v>108</v>
      </c>
      <c r="BQ44" s="7">
        <v>0.02</v>
      </c>
      <c r="BR44" s="7">
        <v>0.03</v>
      </c>
      <c r="BS44" s="7">
        <v>0.03</v>
      </c>
      <c r="BT44" s="7">
        <v>0.01</v>
      </c>
      <c r="BU44" s="7">
        <v>0.03</v>
      </c>
      <c r="BV44" t="s">
        <v>108</v>
      </c>
      <c r="BW44" s="7">
        <v>0.03</v>
      </c>
      <c r="BX44" s="7">
        <v>0.02</v>
      </c>
      <c r="BY44" s="7">
        <v>0.02</v>
      </c>
      <c r="BZ44" s="7">
        <v>0.02</v>
      </c>
    </row>
    <row r="45" spans="1:78" x14ac:dyDescent="0.25">
      <c r="A45" t="s">
        <v>151</v>
      </c>
      <c r="B45">
        <v>15</v>
      </c>
      <c r="C45">
        <v>14</v>
      </c>
      <c r="D45">
        <v>1</v>
      </c>
      <c r="E45">
        <v>0</v>
      </c>
      <c r="F45">
        <v>2</v>
      </c>
      <c r="G45">
        <v>7</v>
      </c>
      <c r="H45">
        <v>6</v>
      </c>
      <c r="I45">
        <v>8</v>
      </c>
      <c r="J45">
        <v>5</v>
      </c>
      <c r="K45">
        <v>1</v>
      </c>
      <c r="L45">
        <v>1</v>
      </c>
      <c r="M45">
        <v>1</v>
      </c>
      <c r="N45">
        <v>13</v>
      </c>
      <c r="O45">
        <v>0</v>
      </c>
      <c r="P45">
        <v>0</v>
      </c>
      <c r="Q45">
        <v>2</v>
      </c>
      <c r="R45">
        <v>12</v>
      </c>
      <c r="S45">
        <v>15</v>
      </c>
      <c r="T45">
        <v>0</v>
      </c>
      <c r="U45">
        <v>0</v>
      </c>
      <c r="V45">
        <v>14</v>
      </c>
      <c r="W45">
        <v>0</v>
      </c>
      <c r="X45">
        <v>1</v>
      </c>
      <c r="Y45">
        <v>0</v>
      </c>
      <c r="Z45">
        <v>15</v>
      </c>
      <c r="AA45">
        <v>15</v>
      </c>
      <c r="AB45">
        <v>15</v>
      </c>
      <c r="AC45">
        <v>0</v>
      </c>
      <c r="AD45">
        <v>13</v>
      </c>
      <c r="AE45">
        <v>1</v>
      </c>
      <c r="AF45">
        <v>6</v>
      </c>
      <c r="AG45">
        <v>7</v>
      </c>
      <c r="AH45">
        <v>0</v>
      </c>
      <c r="AI45">
        <v>15</v>
      </c>
      <c r="AJ45">
        <v>0</v>
      </c>
      <c r="AK45">
        <v>0</v>
      </c>
      <c r="AL45">
        <v>13</v>
      </c>
      <c r="AM45">
        <v>2</v>
      </c>
      <c r="AN45">
        <v>0</v>
      </c>
      <c r="AO45">
        <v>0</v>
      </c>
      <c r="AP45">
        <v>0</v>
      </c>
      <c r="AQ45">
        <v>1</v>
      </c>
      <c r="AR45">
        <v>1</v>
      </c>
      <c r="AS45">
        <v>3</v>
      </c>
      <c r="AT45">
        <v>1</v>
      </c>
      <c r="AU45">
        <v>0</v>
      </c>
      <c r="AV45">
        <v>2</v>
      </c>
      <c r="AW45">
        <v>0</v>
      </c>
      <c r="AX45">
        <v>1</v>
      </c>
      <c r="AY45">
        <v>0</v>
      </c>
      <c r="AZ45">
        <v>1</v>
      </c>
      <c r="BA45">
        <v>0</v>
      </c>
      <c r="BB45">
        <v>3</v>
      </c>
      <c r="BC45">
        <v>1</v>
      </c>
      <c r="BD45">
        <v>0</v>
      </c>
      <c r="BE45">
        <v>15</v>
      </c>
      <c r="BF45">
        <v>0</v>
      </c>
      <c r="BG45">
        <v>15</v>
      </c>
      <c r="BH45">
        <v>0</v>
      </c>
      <c r="BI45">
        <v>12</v>
      </c>
      <c r="BJ45">
        <v>2</v>
      </c>
      <c r="BK45">
        <v>0</v>
      </c>
      <c r="BL45">
        <v>2</v>
      </c>
      <c r="BM45">
        <v>10</v>
      </c>
      <c r="BN45">
        <v>4</v>
      </c>
      <c r="BO45">
        <v>1</v>
      </c>
      <c r="BP45">
        <v>0</v>
      </c>
      <c r="BQ45">
        <v>2</v>
      </c>
      <c r="BR45">
        <v>11</v>
      </c>
      <c r="BS45">
        <v>10</v>
      </c>
      <c r="BT45">
        <v>6</v>
      </c>
      <c r="BU45">
        <v>11</v>
      </c>
      <c r="BV45">
        <v>0</v>
      </c>
      <c r="BW45">
        <v>2</v>
      </c>
      <c r="BX45">
        <v>11</v>
      </c>
      <c r="BY45">
        <v>9</v>
      </c>
      <c r="BZ45">
        <v>8</v>
      </c>
    </row>
    <row r="46" spans="1:78" x14ac:dyDescent="0.25">
      <c r="B46" s="7">
        <v>0.02</v>
      </c>
      <c r="C46" s="7">
        <v>0.03</v>
      </c>
      <c r="D46" s="7">
        <v>0.01</v>
      </c>
      <c r="E46" t="s">
        <v>108</v>
      </c>
      <c r="F46" s="7">
        <v>0.01</v>
      </c>
      <c r="G46" s="7">
        <v>0.02</v>
      </c>
      <c r="H46" s="7">
        <v>0.05</v>
      </c>
      <c r="I46" s="7">
        <v>0.04</v>
      </c>
      <c r="J46" s="7">
        <v>0.02</v>
      </c>
      <c r="K46" s="7">
        <v>0.01</v>
      </c>
      <c r="L46" s="7">
        <v>0.01</v>
      </c>
      <c r="M46" s="7">
        <v>0.01</v>
      </c>
      <c r="N46" s="7">
        <v>0.03</v>
      </c>
      <c r="O46" t="s">
        <v>108</v>
      </c>
      <c r="P46" t="s">
        <v>108</v>
      </c>
      <c r="Q46" s="7">
        <v>0.03</v>
      </c>
      <c r="R46" s="7">
        <v>0.02</v>
      </c>
      <c r="S46" s="7">
        <v>0.04</v>
      </c>
      <c r="T46" t="s">
        <v>108</v>
      </c>
      <c r="U46" t="s">
        <v>108</v>
      </c>
      <c r="V46" s="7">
        <v>0.02</v>
      </c>
      <c r="W46" t="s">
        <v>108</v>
      </c>
      <c r="X46" s="7">
        <v>0.03</v>
      </c>
      <c r="Y46" t="s">
        <v>108</v>
      </c>
      <c r="Z46" s="7">
        <v>0.02</v>
      </c>
      <c r="AA46" s="7">
        <v>0.02</v>
      </c>
      <c r="AB46" s="7">
        <v>0.02</v>
      </c>
      <c r="AC46" t="s">
        <v>108</v>
      </c>
      <c r="AD46" s="7">
        <v>0.03</v>
      </c>
      <c r="AE46" s="7">
        <v>0.03</v>
      </c>
      <c r="AF46" s="7">
        <v>0.02</v>
      </c>
      <c r="AG46" s="7">
        <v>0.02</v>
      </c>
      <c r="AH46" t="s">
        <v>108</v>
      </c>
      <c r="AI46" s="7">
        <v>0.03</v>
      </c>
      <c r="AJ46" t="s">
        <v>108</v>
      </c>
      <c r="AK46" t="s">
        <v>108</v>
      </c>
      <c r="AL46" s="7">
        <v>0.04</v>
      </c>
      <c r="AM46" s="7">
        <v>0.01</v>
      </c>
      <c r="AN46" t="s">
        <v>108</v>
      </c>
      <c r="AO46" t="s">
        <v>108</v>
      </c>
      <c r="AP46" t="s">
        <v>108</v>
      </c>
      <c r="AQ46" s="7">
        <v>0.01</v>
      </c>
      <c r="AR46" s="7">
        <v>0.06</v>
      </c>
      <c r="AS46" s="7">
        <v>0.11</v>
      </c>
      <c r="AT46" s="7">
        <v>0.01</v>
      </c>
      <c r="AU46" t="s">
        <v>108</v>
      </c>
      <c r="AV46" s="7">
        <v>0.04</v>
      </c>
      <c r="AW46" t="s">
        <v>108</v>
      </c>
      <c r="AX46" s="7">
        <v>0.02</v>
      </c>
      <c r="AY46" t="s">
        <v>108</v>
      </c>
      <c r="AZ46" s="7">
        <v>0.03</v>
      </c>
      <c r="BA46" t="s">
        <v>108</v>
      </c>
      <c r="BB46" s="7">
        <v>7.0000000000000007E-2</v>
      </c>
      <c r="BC46" s="7">
        <v>0.03</v>
      </c>
      <c r="BD46" t="s">
        <v>108</v>
      </c>
      <c r="BE46" s="7">
        <v>0.02</v>
      </c>
      <c r="BF46" t="s">
        <v>108</v>
      </c>
      <c r="BG46" s="7">
        <v>0.02</v>
      </c>
      <c r="BH46" t="s">
        <v>108</v>
      </c>
      <c r="BI46" s="7">
        <v>0.03</v>
      </c>
      <c r="BJ46" s="7">
        <v>0.01</v>
      </c>
      <c r="BK46" t="s">
        <v>108</v>
      </c>
      <c r="BL46" s="7">
        <v>0.04</v>
      </c>
      <c r="BM46" s="7">
        <v>0.04</v>
      </c>
      <c r="BN46" s="7">
        <v>0.01</v>
      </c>
      <c r="BO46" s="7">
        <v>0.01</v>
      </c>
      <c r="BP46" t="s">
        <v>108</v>
      </c>
      <c r="BQ46" s="7">
        <v>0.01</v>
      </c>
      <c r="BR46" s="7">
        <v>0.03</v>
      </c>
      <c r="BS46" s="7">
        <v>0.03</v>
      </c>
      <c r="BT46" s="7">
        <v>0.02</v>
      </c>
      <c r="BU46" s="7">
        <v>0.03</v>
      </c>
      <c r="BV46" t="s">
        <v>108</v>
      </c>
      <c r="BW46" s="7">
        <v>0.01</v>
      </c>
      <c r="BX46" s="7">
        <v>0.03</v>
      </c>
      <c r="BY46" s="7">
        <v>0.02</v>
      </c>
      <c r="BZ46" s="7">
        <v>0.02</v>
      </c>
    </row>
    <row r="47" spans="1:78" x14ac:dyDescent="0.25">
      <c r="A47" t="s">
        <v>72</v>
      </c>
      <c r="B47">
        <v>4</v>
      </c>
      <c r="C47">
        <v>1</v>
      </c>
      <c r="D47">
        <v>3</v>
      </c>
      <c r="E47">
        <v>0</v>
      </c>
      <c r="F47">
        <v>2</v>
      </c>
      <c r="G47">
        <v>1</v>
      </c>
      <c r="H47">
        <v>2</v>
      </c>
      <c r="I47">
        <v>1</v>
      </c>
      <c r="J47">
        <v>2</v>
      </c>
      <c r="K47">
        <v>1</v>
      </c>
      <c r="L47">
        <v>1</v>
      </c>
      <c r="M47">
        <v>1</v>
      </c>
      <c r="N47">
        <v>4</v>
      </c>
      <c r="O47">
        <v>0</v>
      </c>
      <c r="P47">
        <v>0</v>
      </c>
      <c r="Q47">
        <v>0</v>
      </c>
      <c r="R47">
        <v>4</v>
      </c>
      <c r="S47">
        <v>4</v>
      </c>
      <c r="T47">
        <v>0</v>
      </c>
      <c r="U47">
        <v>1</v>
      </c>
      <c r="V47">
        <v>4</v>
      </c>
      <c r="W47">
        <v>0</v>
      </c>
      <c r="X47">
        <v>0</v>
      </c>
      <c r="Y47">
        <v>0</v>
      </c>
      <c r="Z47">
        <v>4</v>
      </c>
      <c r="AA47">
        <v>4</v>
      </c>
      <c r="AB47">
        <v>4</v>
      </c>
      <c r="AC47">
        <v>0</v>
      </c>
      <c r="AD47">
        <v>1</v>
      </c>
      <c r="AE47">
        <v>3</v>
      </c>
      <c r="AF47">
        <v>2</v>
      </c>
      <c r="AG47">
        <v>3</v>
      </c>
      <c r="AH47">
        <v>0</v>
      </c>
      <c r="AI47">
        <v>1</v>
      </c>
      <c r="AJ47">
        <v>2</v>
      </c>
      <c r="AK47">
        <v>1</v>
      </c>
      <c r="AL47">
        <v>2</v>
      </c>
      <c r="AM47">
        <v>2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1</v>
      </c>
      <c r="AT47">
        <v>0</v>
      </c>
      <c r="AU47">
        <v>0</v>
      </c>
      <c r="AV47">
        <v>0</v>
      </c>
      <c r="AW47">
        <v>3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</v>
      </c>
      <c r="BD47">
        <v>0</v>
      </c>
      <c r="BE47">
        <v>4</v>
      </c>
      <c r="BF47">
        <v>0</v>
      </c>
      <c r="BG47">
        <v>4</v>
      </c>
      <c r="BH47">
        <v>0</v>
      </c>
      <c r="BI47">
        <v>4</v>
      </c>
      <c r="BJ47">
        <v>1</v>
      </c>
      <c r="BK47">
        <v>0</v>
      </c>
      <c r="BL47">
        <v>0</v>
      </c>
      <c r="BM47">
        <v>3</v>
      </c>
      <c r="BN47">
        <v>2</v>
      </c>
      <c r="BO47">
        <v>0</v>
      </c>
      <c r="BP47">
        <v>0</v>
      </c>
      <c r="BQ47">
        <v>3</v>
      </c>
      <c r="BR47">
        <v>3</v>
      </c>
      <c r="BS47">
        <v>3</v>
      </c>
      <c r="BT47">
        <v>2</v>
      </c>
      <c r="BU47">
        <v>3</v>
      </c>
      <c r="BV47">
        <v>0</v>
      </c>
      <c r="BW47">
        <v>3</v>
      </c>
      <c r="BX47">
        <v>1</v>
      </c>
      <c r="BY47">
        <v>3</v>
      </c>
      <c r="BZ47">
        <v>3</v>
      </c>
    </row>
    <row r="48" spans="1:78" x14ac:dyDescent="0.25">
      <c r="B48" s="7">
        <v>0.01</v>
      </c>
      <c r="C48">
        <v>0</v>
      </c>
      <c r="D48" s="7">
        <v>0.06</v>
      </c>
      <c r="E48" t="s">
        <v>108</v>
      </c>
      <c r="F48" s="7">
        <v>0.01</v>
      </c>
      <c r="G48">
        <v>0</v>
      </c>
      <c r="H48" s="7">
        <v>0.01</v>
      </c>
      <c r="I48">
        <v>0</v>
      </c>
      <c r="J48" s="7">
        <v>0.01</v>
      </c>
      <c r="K48" s="7">
        <v>0.01</v>
      </c>
      <c r="L48" s="7">
        <v>0.01</v>
      </c>
      <c r="M48" s="7">
        <v>0.01</v>
      </c>
      <c r="N48" s="7">
        <v>0.01</v>
      </c>
      <c r="O48" t="s">
        <v>108</v>
      </c>
      <c r="P48" t="s">
        <v>108</v>
      </c>
      <c r="Q48" t="s">
        <v>108</v>
      </c>
      <c r="R48" s="7">
        <v>0.01</v>
      </c>
      <c r="S48" s="7">
        <v>0.01</v>
      </c>
      <c r="T48" t="s">
        <v>108</v>
      </c>
      <c r="U48" s="7">
        <v>0.01</v>
      </c>
      <c r="V48" s="7">
        <v>0.01</v>
      </c>
      <c r="W48" t="s">
        <v>108</v>
      </c>
      <c r="X48" t="s">
        <v>108</v>
      </c>
      <c r="Y48" t="s">
        <v>108</v>
      </c>
      <c r="Z48" s="7">
        <v>0.01</v>
      </c>
      <c r="AA48" s="7">
        <v>0.01</v>
      </c>
      <c r="AB48" s="7">
        <v>0.01</v>
      </c>
      <c r="AC48" t="s">
        <v>108</v>
      </c>
      <c r="AD48">
        <v>0</v>
      </c>
      <c r="AE48" s="7">
        <v>0.06</v>
      </c>
      <c r="AF48" s="7">
        <v>0.01</v>
      </c>
      <c r="AG48" s="7">
        <v>0.01</v>
      </c>
      <c r="AH48" t="s">
        <v>108</v>
      </c>
      <c r="AI48">
        <v>0</v>
      </c>
      <c r="AJ48" s="7">
        <v>0.08</v>
      </c>
      <c r="AK48" s="7">
        <v>0.02</v>
      </c>
      <c r="AL48" s="7">
        <v>0.01</v>
      </c>
      <c r="AM48" s="7">
        <v>0.01</v>
      </c>
      <c r="AN48" t="s">
        <v>108</v>
      </c>
      <c r="AO48" t="s">
        <v>108</v>
      </c>
      <c r="AP48" t="s">
        <v>108</v>
      </c>
      <c r="AQ48" t="s">
        <v>108</v>
      </c>
      <c r="AR48" t="s">
        <v>108</v>
      </c>
      <c r="AS48" s="7">
        <v>0.02</v>
      </c>
      <c r="AT48" t="s">
        <v>108</v>
      </c>
      <c r="AU48" t="s">
        <v>108</v>
      </c>
      <c r="AV48" t="s">
        <v>108</v>
      </c>
      <c r="AW48" s="7">
        <v>0.27</v>
      </c>
      <c r="AX48" t="s">
        <v>108</v>
      </c>
      <c r="AY48" t="s">
        <v>108</v>
      </c>
      <c r="AZ48" t="s">
        <v>108</v>
      </c>
      <c r="BA48" t="s">
        <v>108</v>
      </c>
      <c r="BB48" t="s">
        <v>108</v>
      </c>
      <c r="BC48" s="7">
        <v>0.02</v>
      </c>
      <c r="BD48" t="s">
        <v>108</v>
      </c>
      <c r="BE48" s="7">
        <v>0.01</v>
      </c>
      <c r="BF48" t="s">
        <v>108</v>
      </c>
      <c r="BG48" s="7">
        <v>0.01</v>
      </c>
      <c r="BH48" t="s">
        <v>108</v>
      </c>
      <c r="BI48" s="7">
        <v>0.01</v>
      </c>
      <c r="BJ48">
        <v>0</v>
      </c>
      <c r="BK48" t="s">
        <v>108</v>
      </c>
      <c r="BL48" t="s">
        <v>108</v>
      </c>
      <c r="BM48" s="7">
        <v>0.01</v>
      </c>
      <c r="BN48" s="7">
        <v>0.01</v>
      </c>
      <c r="BO48" t="s">
        <v>108</v>
      </c>
      <c r="BP48" t="s">
        <v>108</v>
      </c>
      <c r="BQ48" s="7">
        <v>0.01</v>
      </c>
      <c r="BR48" s="7">
        <v>0.01</v>
      </c>
      <c r="BS48" s="7">
        <v>0.01</v>
      </c>
      <c r="BT48" s="7">
        <v>0.01</v>
      </c>
      <c r="BU48" s="7">
        <v>0.01</v>
      </c>
      <c r="BV48" t="s">
        <v>108</v>
      </c>
      <c r="BW48" s="7">
        <v>0.02</v>
      </c>
      <c r="BX48">
        <v>0</v>
      </c>
      <c r="BY48" s="7">
        <v>0.01</v>
      </c>
      <c r="BZ48" s="7">
        <v>0.01</v>
      </c>
    </row>
    <row r="49" spans="1:78" x14ac:dyDescent="0.25">
      <c r="A49" t="s">
        <v>73</v>
      </c>
      <c r="B49">
        <v>76</v>
      </c>
      <c r="C49">
        <v>65</v>
      </c>
      <c r="D49">
        <v>9</v>
      </c>
      <c r="E49">
        <v>2</v>
      </c>
      <c r="F49">
        <v>10</v>
      </c>
      <c r="G49">
        <v>49</v>
      </c>
      <c r="H49">
        <v>17</v>
      </c>
      <c r="I49">
        <v>27</v>
      </c>
      <c r="J49">
        <v>21</v>
      </c>
      <c r="K49">
        <v>14</v>
      </c>
      <c r="L49">
        <v>13</v>
      </c>
      <c r="M49">
        <v>13</v>
      </c>
      <c r="N49">
        <v>58</v>
      </c>
      <c r="O49">
        <v>5</v>
      </c>
      <c r="P49">
        <v>1</v>
      </c>
      <c r="Q49">
        <v>5</v>
      </c>
      <c r="R49">
        <v>71</v>
      </c>
      <c r="S49">
        <v>56</v>
      </c>
      <c r="T49">
        <v>13</v>
      </c>
      <c r="U49">
        <v>6</v>
      </c>
      <c r="V49">
        <v>68</v>
      </c>
      <c r="W49">
        <v>4</v>
      </c>
      <c r="X49">
        <v>4</v>
      </c>
      <c r="Y49">
        <v>0</v>
      </c>
      <c r="Z49">
        <v>76</v>
      </c>
      <c r="AA49">
        <v>76</v>
      </c>
      <c r="AB49">
        <v>76</v>
      </c>
      <c r="AC49">
        <v>11</v>
      </c>
      <c r="AD49">
        <v>61</v>
      </c>
      <c r="AE49">
        <v>4</v>
      </c>
      <c r="AF49">
        <v>24</v>
      </c>
      <c r="AG49">
        <v>51</v>
      </c>
      <c r="AH49">
        <v>0</v>
      </c>
      <c r="AI49">
        <v>60</v>
      </c>
      <c r="AJ49">
        <v>3</v>
      </c>
      <c r="AK49">
        <v>13</v>
      </c>
      <c r="AL49">
        <v>48</v>
      </c>
      <c r="AM49">
        <v>22</v>
      </c>
      <c r="AN49">
        <v>0</v>
      </c>
      <c r="AO49">
        <v>6</v>
      </c>
      <c r="AP49">
        <v>4</v>
      </c>
      <c r="AQ49">
        <v>8</v>
      </c>
      <c r="AR49">
        <v>2</v>
      </c>
      <c r="AS49">
        <v>3</v>
      </c>
      <c r="AT49">
        <v>15</v>
      </c>
      <c r="AU49">
        <v>6</v>
      </c>
      <c r="AV49">
        <v>4</v>
      </c>
      <c r="AW49">
        <v>1</v>
      </c>
      <c r="AX49">
        <v>8</v>
      </c>
      <c r="AY49">
        <v>7</v>
      </c>
      <c r="AZ49">
        <v>3</v>
      </c>
      <c r="BA49">
        <v>4</v>
      </c>
      <c r="BB49">
        <v>4</v>
      </c>
      <c r="BC49">
        <v>6</v>
      </c>
      <c r="BD49">
        <v>2</v>
      </c>
      <c r="BE49">
        <v>76</v>
      </c>
      <c r="BF49">
        <v>0</v>
      </c>
      <c r="BG49">
        <v>76</v>
      </c>
      <c r="BH49">
        <v>0</v>
      </c>
      <c r="BI49">
        <v>45</v>
      </c>
      <c r="BJ49">
        <v>11</v>
      </c>
      <c r="BK49">
        <v>13</v>
      </c>
      <c r="BL49">
        <v>6</v>
      </c>
      <c r="BM49">
        <v>29</v>
      </c>
      <c r="BN49">
        <v>37</v>
      </c>
      <c r="BO49">
        <v>9</v>
      </c>
      <c r="BP49">
        <v>1</v>
      </c>
      <c r="BQ49">
        <v>13</v>
      </c>
      <c r="BR49">
        <v>40</v>
      </c>
      <c r="BS49">
        <v>35</v>
      </c>
      <c r="BT49">
        <v>44</v>
      </c>
      <c r="BU49">
        <v>40</v>
      </c>
      <c r="BV49">
        <v>2</v>
      </c>
      <c r="BW49">
        <v>11</v>
      </c>
      <c r="BX49">
        <v>52</v>
      </c>
      <c r="BY49">
        <v>51</v>
      </c>
      <c r="BZ49">
        <v>52</v>
      </c>
    </row>
    <row r="50" spans="1:78" x14ac:dyDescent="0.25">
      <c r="B50" s="7">
        <v>0.12</v>
      </c>
      <c r="C50" s="7">
        <v>0.12</v>
      </c>
      <c r="D50" s="7">
        <v>0.19</v>
      </c>
      <c r="E50" s="7">
        <v>0.08</v>
      </c>
      <c r="F50" s="7">
        <v>7.0000000000000007E-2</v>
      </c>
      <c r="G50" s="7">
        <v>0.14000000000000001</v>
      </c>
      <c r="H50" s="7">
        <v>0.13</v>
      </c>
      <c r="I50" s="7">
        <v>0.14000000000000001</v>
      </c>
      <c r="J50" s="7">
        <v>0.1</v>
      </c>
      <c r="K50" s="7">
        <v>0.13</v>
      </c>
      <c r="L50" s="7">
        <v>0.11</v>
      </c>
      <c r="M50" s="7">
        <v>0.11</v>
      </c>
      <c r="N50" s="7">
        <v>0.13</v>
      </c>
      <c r="O50" s="7">
        <v>0.09</v>
      </c>
      <c r="P50" s="7">
        <v>0.05</v>
      </c>
      <c r="Q50" s="7">
        <v>7.0000000000000007E-2</v>
      </c>
      <c r="R50" s="7">
        <v>0.13</v>
      </c>
      <c r="S50" s="7">
        <v>0.13</v>
      </c>
      <c r="T50" s="7">
        <v>0.1</v>
      </c>
      <c r="U50" s="7">
        <v>0.08</v>
      </c>
      <c r="V50" s="7">
        <v>0.12</v>
      </c>
      <c r="W50" s="7">
        <v>0.1</v>
      </c>
      <c r="X50" s="7">
        <v>0.13</v>
      </c>
      <c r="Y50" t="s">
        <v>108</v>
      </c>
      <c r="Z50" s="7">
        <v>0.12</v>
      </c>
      <c r="AA50" s="7">
        <v>0.12</v>
      </c>
      <c r="AB50" s="7">
        <v>0.12</v>
      </c>
      <c r="AC50" s="7">
        <v>0.19</v>
      </c>
      <c r="AD50" s="7">
        <v>0.12</v>
      </c>
      <c r="AE50" s="7">
        <v>0.08</v>
      </c>
      <c r="AF50" s="7">
        <v>0.08</v>
      </c>
      <c r="AG50" s="7">
        <v>0.16</v>
      </c>
      <c r="AH50" t="s">
        <v>108</v>
      </c>
      <c r="AI50" s="7">
        <v>0.12</v>
      </c>
      <c r="AJ50" s="7">
        <v>0.14000000000000001</v>
      </c>
      <c r="AK50" s="7">
        <v>0.14000000000000001</v>
      </c>
      <c r="AL50" s="7">
        <v>0.13</v>
      </c>
      <c r="AM50" s="7">
        <v>0.11</v>
      </c>
      <c r="AN50" t="s">
        <v>108</v>
      </c>
      <c r="AO50" s="7">
        <v>0.1</v>
      </c>
      <c r="AP50" s="7">
        <v>7.0000000000000007E-2</v>
      </c>
      <c r="AQ50" s="7">
        <v>0.11</v>
      </c>
      <c r="AR50" s="7">
        <v>0.09</v>
      </c>
      <c r="AS50" s="7">
        <v>0.09</v>
      </c>
      <c r="AT50" s="7">
        <v>0.19</v>
      </c>
      <c r="AU50" s="7">
        <v>0.11</v>
      </c>
      <c r="AV50" s="7">
        <v>0.09</v>
      </c>
      <c r="AW50" s="7">
        <v>7.0000000000000007E-2</v>
      </c>
      <c r="AX50" s="7">
        <v>0.22</v>
      </c>
      <c r="AY50" s="7">
        <v>0.09</v>
      </c>
      <c r="AZ50" s="7">
        <v>0.09</v>
      </c>
      <c r="BA50" s="7">
        <v>0.17</v>
      </c>
      <c r="BB50" s="7">
        <v>0.09</v>
      </c>
      <c r="BC50" s="7">
        <v>0.12</v>
      </c>
      <c r="BD50" s="7">
        <v>0.37</v>
      </c>
      <c r="BE50" s="7">
        <v>0.12</v>
      </c>
      <c r="BF50" t="s">
        <v>108</v>
      </c>
      <c r="BG50" s="7">
        <v>0.12</v>
      </c>
      <c r="BH50" t="s">
        <v>108</v>
      </c>
      <c r="BI50" s="7">
        <v>0.13</v>
      </c>
      <c r="BJ50" s="7">
        <v>0.08</v>
      </c>
      <c r="BK50" s="7">
        <v>0.13</v>
      </c>
      <c r="BL50" s="7">
        <v>0.13</v>
      </c>
      <c r="BM50" s="7">
        <v>0.11</v>
      </c>
      <c r="BN50" s="7">
        <v>0.13</v>
      </c>
      <c r="BO50" s="7">
        <v>0.13</v>
      </c>
      <c r="BP50" s="7">
        <v>0.13</v>
      </c>
      <c r="BQ50" s="7">
        <v>7.0000000000000007E-2</v>
      </c>
      <c r="BR50" s="7">
        <v>0.1</v>
      </c>
      <c r="BS50" s="7">
        <v>0.1</v>
      </c>
      <c r="BT50" s="7">
        <v>0.14000000000000001</v>
      </c>
      <c r="BU50" s="7">
        <v>0.1</v>
      </c>
      <c r="BV50" s="7">
        <v>0.06</v>
      </c>
      <c r="BW50" s="7">
        <v>7.0000000000000007E-2</v>
      </c>
      <c r="BX50" s="7">
        <v>0.12</v>
      </c>
      <c r="BY50" s="7">
        <v>0.12</v>
      </c>
      <c r="BZ50" s="7">
        <v>0.13</v>
      </c>
    </row>
    <row r="51" spans="1:78" x14ac:dyDescent="0.25">
      <c r="A51" t="s">
        <v>131</v>
      </c>
      <c r="B51">
        <v>23</v>
      </c>
      <c r="C51">
        <v>22</v>
      </c>
      <c r="D51">
        <v>2</v>
      </c>
      <c r="E51">
        <v>0</v>
      </c>
      <c r="F51">
        <v>4</v>
      </c>
      <c r="G51">
        <v>17</v>
      </c>
      <c r="H51">
        <v>2</v>
      </c>
      <c r="I51">
        <v>10</v>
      </c>
      <c r="J51">
        <v>7</v>
      </c>
      <c r="K51">
        <v>4</v>
      </c>
      <c r="L51">
        <v>3</v>
      </c>
      <c r="M51">
        <v>4</v>
      </c>
      <c r="N51">
        <v>15</v>
      </c>
      <c r="O51">
        <v>5</v>
      </c>
      <c r="P51">
        <v>0</v>
      </c>
      <c r="Q51">
        <v>1</v>
      </c>
      <c r="R51">
        <v>22</v>
      </c>
      <c r="S51">
        <v>12</v>
      </c>
      <c r="T51">
        <v>5</v>
      </c>
      <c r="U51">
        <v>6</v>
      </c>
      <c r="V51">
        <v>23</v>
      </c>
      <c r="W51">
        <v>0</v>
      </c>
      <c r="X51">
        <v>1</v>
      </c>
      <c r="Y51">
        <v>0</v>
      </c>
      <c r="Z51">
        <v>23</v>
      </c>
      <c r="AA51">
        <v>23</v>
      </c>
      <c r="AB51">
        <v>23</v>
      </c>
      <c r="AC51">
        <v>3</v>
      </c>
      <c r="AD51">
        <v>18</v>
      </c>
      <c r="AE51">
        <v>1</v>
      </c>
      <c r="AF51">
        <v>10</v>
      </c>
      <c r="AG51">
        <v>14</v>
      </c>
      <c r="AH51">
        <v>0</v>
      </c>
      <c r="AI51">
        <v>18</v>
      </c>
      <c r="AJ51">
        <v>0</v>
      </c>
      <c r="AK51">
        <v>6</v>
      </c>
      <c r="AL51">
        <v>15</v>
      </c>
      <c r="AM51">
        <v>7</v>
      </c>
      <c r="AN51">
        <v>0</v>
      </c>
      <c r="AO51">
        <v>1</v>
      </c>
      <c r="AP51">
        <v>4</v>
      </c>
      <c r="AQ51">
        <v>1</v>
      </c>
      <c r="AR51">
        <v>3</v>
      </c>
      <c r="AS51">
        <v>1</v>
      </c>
      <c r="AT51">
        <v>6</v>
      </c>
      <c r="AU51">
        <v>0</v>
      </c>
      <c r="AV51">
        <v>0</v>
      </c>
      <c r="AW51">
        <v>0</v>
      </c>
      <c r="AX51">
        <v>2</v>
      </c>
      <c r="AY51">
        <v>2</v>
      </c>
      <c r="AZ51">
        <v>2</v>
      </c>
      <c r="BA51">
        <v>0</v>
      </c>
      <c r="BB51">
        <v>3</v>
      </c>
      <c r="BC51">
        <v>0</v>
      </c>
      <c r="BD51">
        <v>0</v>
      </c>
      <c r="BE51">
        <v>23</v>
      </c>
      <c r="BF51">
        <v>0</v>
      </c>
      <c r="BG51">
        <v>23</v>
      </c>
      <c r="BH51">
        <v>0</v>
      </c>
      <c r="BI51">
        <v>15</v>
      </c>
      <c r="BJ51">
        <v>4</v>
      </c>
      <c r="BK51">
        <v>4</v>
      </c>
      <c r="BL51">
        <v>0</v>
      </c>
      <c r="BM51">
        <v>8</v>
      </c>
      <c r="BN51">
        <v>12</v>
      </c>
      <c r="BO51">
        <v>3</v>
      </c>
      <c r="BP51">
        <v>0</v>
      </c>
      <c r="BQ51">
        <v>6</v>
      </c>
      <c r="BR51">
        <v>17</v>
      </c>
      <c r="BS51">
        <v>15</v>
      </c>
      <c r="BT51">
        <v>12</v>
      </c>
      <c r="BU51">
        <v>17</v>
      </c>
      <c r="BV51">
        <v>1</v>
      </c>
      <c r="BW51">
        <v>6</v>
      </c>
      <c r="BX51">
        <v>18</v>
      </c>
      <c r="BY51">
        <v>19</v>
      </c>
      <c r="BZ51">
        <v>14</v>
      </c>
    </row>
    <row r="52" spans="1:78" x14ac:dyDescent="0.25">
      <c r="B52" s="7">
        <v>0.04</v>
      </c>
      <c r="C52" s="7">
        <v>0.04</v>
      </c>
      <c r="D52" s="7">
        <v>0.04</v>
      </c>
      <c r="E52" t="s">
        <v>108</v>
      </c>
      <c r="F52" s="7">
        <v>0.03</v>
      </c>
      <c r="G52" s="7">
        <v>0.05</v>
      </c>
      <c r="H52" s="7">
        <v>0.01</v>
      </c>
      <c r="I52" s="7">
        <v>0.05</v>
      </c>
      <c r="J52" s="7">
        <v>0.03</v>
      </c>
      <c r="K52" s="7">
        <v>0.03</v>
      </c>
      <c r="L52" s="7">
        <v>0.03</v>
      </c>
      <c r="M52" s="7">
        <v>0.04</v>
      </c>
      <c r="N52" s="7">
        <v>0.03</v>
      </c>
      <c r="O52" s="7">
        <v>0.08</v>
      </c>
      <c r="P52" t="s">
        <v>108</v>
      </c>
      <c r="Q52" s="7">
        <v>0.02</v>
      </c>
      <c r="R52" s="7">
        <v>0.04</v>
      </c>
      <c r="S52" s="7">
        <v>0.03</v>
      </c>
      <c r="T52" s="7">
        <v>0.04</v>
      </c>
      <c r="U52" s="7">
        <v>0.08</v>
      </c>
      <c r="V52" s="7">
        <v>0.04</v>
      </c>
      <c r="W52" t="s">
        <v>108</v>
      </c>
      <c r="X52" s="7">
        <v>0.03</v>
      </c>
      <c r="Y52" t="s">
        <v>108</v>
      </c>
      <c r="Z52" s="7">
        <v>0.04</v>
      </c>
      <c r="AA52" s="7">
        <v>0.04</v>
      </c>
      <c r="AB52" s="7">
        <v>0.04</v>
      </c>
      <c r="AC52" s="7">
        <v>0.04</v>
      </c>
      <c r="AD52" s="7">
        <v>0.04</v>
      </c>
      <c r="AE52" s="7">
        <v>0.02</v>
      </c>
      <c r="AF52" s="7">
        <v>0.03</v>
      </c>
      <c r="AG52" s="7">
        <v>0.04</v>
      </c>
      <c r="AH52" t="s">
        <v>108</v>
      </c>
      <c r="AI52" s="7">
        <v>0.04</v>
      </c>
      <c r="AJ52" t="s">
        <v>108</v>
      </c>
      <c r="AK52" s="7">
        <v>0.06</v>
      </c>
      <c r="AL52" s="7">
        <v>0.04</v>
      </c>
      <c r="AM52" s="7">
        <v>0.03</v>
      </c>
      <c r="AN52" t="s">
        <v>108</v>
      </c>
      <c r="AO52" s="7">
        <v>0.03</v>
      </c>
      <c r="AP52" s="7">
        <v>7.0000000000000007E-2</v>
      </c>
      <c r="AQ52" s="7">
        <v>0.01</v>
      </c>
      <c r="AR52" s="7">
        <v>0.13</v>
      </c>
      <c r="AS52" s="7">
        <v>0.02</v>
      </c>
      <c r="AT52" s="7">
        <v>7.0000000000000007E-2</v>
      </c>
      <c r="AU52" t="s">
        <v>108</v>
      </c>
      <c r="AV52" t="s">
        <v>108</v>
      </c>
      <c r="AW52" t="s">
        <v>108</v>
      </c>
      <c r="AX52" s="7">
        <v>0.05</v>
      </c>
      <c r="AY52" s="7">
        <v>0.04</v>
      </c>
      <c r="AZ52" s="7">
        <v>7.0000000000000007E-2</v>
      </c>
      <c r="BA52" t="s">
        <v>108</v>
      </c>
      <c r="BB52" s="7">
        <v>7.0000000000000007E-2</v>
      </c>
      <c r="BC52" t="s">
        <v>108</v>
      </c>
      <c r="BD52" t="s">
        <v>108</v>
      </c>
      <c r="BE52" s="7">
        <v>0.04</v>
      </c>
      <c r="BF52" t="s">
        <v>108</v>
      </c>
      <c r="BG52" s="7">
        <v>0.04</v>
      </c>
      <c r="BH52" t="s">
        <v>108</v>
      </c>
      <c r="BI52" s="7">
        <v>0.04</v>
      </c>
      <c r="BJ52" s="7">
        <v>0.03</v>
      </c>
      <c r="BK52" s="7">
        <v>0.04</v>
      </c>
      <c r="BL52" t="s">
        <v>108</v>
      </c>
      <c r="BM52" s="7">
        <v>0.03</v>
      </c>
      <c r="BN52" s="7">
        <v>0.04</v>
      </c>
      <c r="BO52" s="7">
        <v>0.05</v>
      </c>
      <c r="BP52" t="s">
        <v>108</v>
      </c>
      <c r="BQ52" s="7">
        <v>0.03</v>
      </c>
      <c r="BR52" s="7">
        <v>0.04</v>
      </c>
      <c r="BS52" s="7">
        <v>0.04</v>
      </c>
      <c r="BT52" s="7">
        <v>0.04</v>
      </c>
      <c r="BU52" s="7">
        <v>0.04</v>
      </c>
      <c r="BV52" s="7">
        <v>0.02</v>
      </c>
      <c r="BW52" s="7">
        <v>0.03</v>
      </c>
      <c r="BX52" s="7">
        <v>0.04</v>
      </c>
      <c r="BY52" s="7">
        <v>0.04</v>
      </c>
      <c r="BZ52" s="7">
        <v>0.04</v>
      </c>
    </row>
    <row r="53" spans="1:78" x14ac:dyDescent="0.25">
      <c r="A53" t="s">
        <v>132</v>
      </c>
      <c r="B53">
        <v>38</v>
      </c>
      <c r="C53">
        <v>35</v>
      </c>
      <c r="D53">
        <v>3</v>
      </c>
      <c r="E53">
        <v>0</v>
      </c>
      <c r="F53">
        <v>6</v>
      </c>
      <c r="G53">
        <v>22</v>
      </c>
      <c r="H53">
        <v>10</v>
      </c>
      <c r="I53">
        <v>13</v>
      </c>
      <c r="J53">
        <v>14</v>
      </c>
      <c r="K53">
        <v>3</v>
      </c>
      <c r="L53">
        <v>8</v>
      </c>
      <c r="M53">
        <v>6</v>
      </c>
      <c r="N53">
        <v>26</v>
      </c>
      <c r="O53">
        <v>5</v>
      </c>
      <c r="P53">
        <v>1</v>
      </c>
      <c r="Q53">
        <v>2</v>
      </c>
      <c r="R53">
        <v>36</v>
      </c>
      <c r="S53">
        <v>24</v>
      </c>
      <c r="T53">
        <v>7</v>
      </c>
      <c r="U53">
        <v>5</v>
      </c>
      <c r="V53">
        <v>32</v>
      </c>
      <c r="W53">
        <v>3</v>
      </c>
      <c r="X53">
        <v>1</v>
      </c>
      <c r="Y53">
        <v>0</v>
      </c>
      <c r="Z53">
        <v>38</v>
      </c>
      <c r="AA53">
        <v>38</v>
      </c>
      <c r="AB53">
        <v>38</v>
      </c>
      <c r="AC53">
        <v>2</v>
      </c>
      <c r="AD53">
        <v>32</v>
      </c>
      <c r="AE53">
        <v>4</v>
      </c>
      <c r="AF53">
        <v>23</v>
      </c>
      <c r="AG53">
        <v>14</v>
      </c>
      <c r="AH53">
        <v>0</v>
      </c>
      <c r="AI53">
        <v>29</v>
      </c>
      <c r="AJ53">
        <v>3</v>
      </c>
      <c r="AK53">
        <v>5</v>
      </c>
      <c r="AL53">
        <v>23</v>
      </c>
      <c r="AM53">
        <v>9</v>
      </c>
      <c r="AN53">
        <v>1</v>
      </c>
      <c r="AO53">
        <v>5</v>
      </c>
      <c r="AP53">
        <v>3</v>
      </c>
      <c r="AQ53">
        <v>4</v>
      </c>
      <c r="AR53">
        <v>0</v>
      </c>
      <c r="AS53">
        <v>0</v>
      </c>
      <c r="AT53">
        <v>5</v>
      </c>
      <c r="AU53">
        <v>1</v>
      </c>
      <c r="AV53">
        <v>4</v>
      </c>
      <c r="AW53">
        <v>2</v>
      </c>
      <c r="AX53">
        <v>1</v>
      </c>
      <c r="AY53">
        <v>4</v>
      </c>
      <c r="AZ53">
        <v>8</v>
      </c>
      <c r="BA53">
        <v>0</v>
      </c>
      <c r="BB53">
        <v>2</v>
      </c>
      <c r="BC53">
        <v>4</v>
      </c>
      <c r="BD53">
        <v>0</v>
      </c>
      <c r="BE53">
        <v>38</v>
      </c>
      <c r="BF53">
        <v>0</v>
      </c>
      <c r="BG53">
        <v>38</v>
      </c>
      <c r="BH53">
        <v>0</v>
      </c>
      <c r="BI53">
        <v>20</v>
      </c>
      <c r="BJ53">
        <v>7</v>
      </c>
      <c r="BK53">
        <v>6</v>
      </c>
      <c r="BL53">
        <v>5</v>
      </c>
      <c r="BM53">
        <v>16</v>
      </c>
      <c r="BN53">
        <v>18</v>
      </c>
      <c r="BO53">
        <v>3</v>
      </c>
      <c r="BP53">
        <v>0</v>
      </c>
      <c r="BQ53">
        <v>10</v>
      </c>
      <c r="BR53">
        <v>20</v>
      </c>
      <c r="BS53">
        <v>17</v>
      </c>
      <c r="BT53">
        <v>23</v>
      </c>
      <c r="BU53">
        <v>20</v>
      </c>
      <c r="BV53">
        <v>5</v>
      </c>
      <c r="BW53">
        <v>4</v>
      </c>
      <c r="BX53">
        <v>24</v>
      </c>
      <c r="BY53">
        <v>28</v>
      </c>
      <c r="BZ53">
        <v>25</v>
      </c>
    </row>
    <row r="54" spans="1:78" x14ac:dyDescent="0.25">
      <c r="B54" s="7">
        <v>0.06</v>
      </c>
      <c r="C54" s="7">
        <v>0.06</v>
      </c>
      <c r="D54" s="7">
        <v>0.06</v>
      </c>
      <c r="E54" t="s">
        <v>108</v>
      </c>
      <c r="F54" s="7">
        <v>0.04</v>
      </c>
      <c r="G54" s="7">
        <v>0.06</v>
      </c>
      <c r="H54" s="7">
        <v>7.0000000000000007E-2</v>
      </c>
      <c r="I54" s="7">
        <v>7.0000000000000007E-2</v>
      </c>
      <c r="J54" s="7">
        <v>0.06</v>
      </c>
      <c r="K54" s="7">
        <v>0.02</v>
      </c>
      <c r="L54" s="7">
        <v>7.0000000000000007E-2</v>
      </c>
      <c r="M54" s="7">
        <v>0.05</v>
      </c>
      <c r="N54" s="7">
        <v>0.06</v>
      </c>
      <c r="O54" s="7">
        <v>0.09</v>
      </c>
      <c r="P54" s="7">
        <v>7.0000000000000007E-2</v>
      </c>
      <c r="Q54" s="7">
        <v>0.03</v>
      </c>
      <c r="R54" s="7">
        <v>0.06</v>
      </c>
      <c r="S54" s="7">
        <v>0.06</v>
      </c>
      <c r="T54" s="7">
        <v>0.06</v>
      </c>
      <c r="U54" s="7">
        <v>0.06</v>
      </c>
      <c r="V54" s="7">
        <v>0.06</v>
      </c>
      <c r="W54" s="7">
        <v>0.08</v>
      </c>
      <c r="X54" s="7">
        <v>0.03</v>
      </c>
      <c r="Y54" t="s">
        <v>108</v>
      </c>
      <c r="Z54" s="7">
        <v>0.06</v>
      </c>
      <c r="AA54" s="7">
        <v>0.06</v>
      </c>
      <c r="AB54" s="7">
        <v>0.06</v>
      </c>
      <c r="AC54" s="7">
        <v>0.03</v>
      </c>
      <c r="AD54" s="7">
        <v>0.06</v>
      </c>
      <c r="AE54" s="7">
        <v>0.09</v>
      </c>
      <c r="AF54" s="7">
        <v>0.08</v>
      </c>
      <c r="AG54" s="7">
        <v>0.04</v>
      </c>
      <c r="AH54" t="s">
        <v>108</v>
      </c>
      <c r="AI54" s="7">
        <v>0.06</v>
      </c>
      <c r="AJ54" s="7">
        <v>0.14000000000000001</v>
      </c>
      <c r="AK54" s="7">
        <v>0.06</v>
      </c>
      <c r="AL54" s="7">
        <v>0.06</v>
      </c>
      <c r="AM54" s="7">
        <v>0.04</v>
      </c>
      <c r="AN54" s="7">
        <v>0.39</v>
      </c>
      <c r="AO54" s="7">
        <v>0.09</v>
      </c>
      <c r="AP54" s="7">
        <v>0.06</v>
      </c>
      <c r="AQ54" s="7">
        <v>0.05</v>
      </c>
      <c r="AR54" t="s">
        <v>108</v>
      </c>
      <c r="AS54" t="s">
        <v>108</v>
      </c>
      <c r="AT54" s="7">
        <v>7.0000000000000007E-2</v>
      </c>
      <c r="AU54" s="7">
        <v>0.01</v>
      </c>
      <c r="AV54" s="7">
        <v>7.0000000000000007E-2</v>
      </c>
      <c r="AW54" s="7">
        <v>0.17</v>
      </c>
      <c r="AX54" s="7">
        <v>0.03</v>
      </c>
      <c r="AY54" s="7">
        <v>0.06</v>
      </c>
      <c r="AZ54" s="7">
        <v>0.23</v>
      </c>
      <c r="BA54" t="s">
        <v>108</v>
      </c>
      <c r="BB54" s="7">
        <v>0.04</v>
      </c>
      <c r="BC54" s="7">
        <v>0.09</v>
      </c>
      <c r="BD54" t="s">
        <v>108</v>
      </c>
      <c r="BE54" s="7">
        <v>0.06</v>
      </c>
      <c r="BF54" t="s">
        <v>108</v>
      </c>
      <c r="BG54" s="7">
        <v>0.06</v>
      </c>
      <c r="BH54" t="s">
        <v>108</v>
      </c>
      <c r="BI54" s="7">
        <v>0.06</v>
      </c>
      <c r="BJ54" s="7">
        <v>0.05</v>
      </c>
      <c r="BK54" s="7">
        <v>0.06</v>
      </c>
      <c r="BL54" s="7">
        <v>0.11</v>
      </c>
      <c r="BM54" s="7">
        <v>0.06</v>
      </c>
      <c r="BN54" s="7">
        <v>0.06</v>
      </c>
      <c r="BO54" s="7">
        <v>0.05</v>
      </c>
      <c r="BP54" t="s">
        <v>108</v>
      </c>
      <c r="BQ54" s="7">
        <v>0.05</v>
      </c>
      <c r="BR54" s="7">
        <v>0.05</v>
      </c>
      <c r="BS54" s="7">
        <v>0.05</v>
      </c>
      <c r="BT54" s="7">
        <v>7.0000000000000007E-2</v>
      </c>
      <c r="BU54" s="7">
        <v>0.05</v>
      </c>
      <c r="BV54" s="7">
        <v>0.15</v>
      </c>
      <c r="BW54" s="7">
        <v>0.03</v>
      </c>
      <c r="BX54" s="7">
        <v>0.06</v>
      </c>
      <c r="BY54" s="7">
        <v>0.06</v>
      </c>
      <c r="BZ54" s="7">
        <v>0.06</v>
      </c>
    </row>
    <row r="55" spans="1:78" x14ac:dyDescent="0.25">
      <c r="A55" t="s">
        <v>133</v>
      </c>
      <c r="B55">
        <v>8</v>
      </c>
      <c r="C55">
        <v>1</v>
      </c>
      <c r="D55">
        <v>0</v>
      </c>
      <c r="E55">
        <v>8</v>
      </c>
      <c r="F55">
        <v>4</v>
      </c>
      <c r="G55">
        <v>3</v>
      </c>
      <c r="H55">
        <v>2</v>
      </c>
      <c r="I55">
        <v>1</v>
      </c>
      <c r="J55">
        <v>2</v>
      </c>
      <c r="K55">
        <v>4</v>
      </c>
      <c r="L55">
        <v>1</v>
      </c>
      <c r="M55">
        <v>2</v>
      </c>
      <c r="N55">
        <v>5</v>
      </c>
      <c r="O55">
        <v>1</v>
      </c>
      <c r="P55">
        <v>0</v>
      </c>
      <c r="Q55">
        <v>0</v>
      </c>
      <c r="R55">
        <v>8</v>
      </c>
      <c r="S55">
        <v>3</v>
      </c>
      <c r="T55">
        <v>4</v>
      </c>
      <c r="U55">
        <v>1</v>
      </c>
      <c r="V55">
        <v>8</v>
      </c>
      <c r="W55">
        <v>0</v>
      </c>
      <c r="X55">
        <v>0</v>
      </c>
      <c r="Y55">
        <v>0</v>
      </c>
      <c r="Z55">
        <v>8</v>
      </c>
      <c r="AA55">
        <v>8</v>
      </c>
      <c r="AB55">
        <v>8</v>
      </c>
      <c r="AC55">
        <v>0</v>
      </c>
      <c r="AD55">
        <v>7</v>
      </c>
      <c r="AE55">
        <v>1</v>
      </c>
      <c r="AF55">
        <v>3</v>
      </c>
      <c r="AG55">
        <v>5</v>
      </c>
      <c r="AH55">
        <v>0</v>
      </c>
      <c r="AI55">
        <v>4</v>
      </c>
      <c r="AJ55">
        <v>0</v>
      </c>
      <c r="AK55">
        <v>3</v>
      </c>
      <c r="AL55">
        <v>4</v>
      </c>
      <c r="AM55">
        <v>4</v>
      </c>
      <c r="AN55">
        <v>0</v>
      </c>
      <c r="AO55">
        <v>1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</v>
      </c>
      <c r="BB55">
        <v>0</v>
      </c>
      <c r="BC55">
        <v>0</v>
      </c>
      <c r="BD55">
        <v>0</v>
      </c>
      <c r="BE55">
        <v>8</v>
      </c>
      <c r="BF55">
        <v>0</v>
      </c>
      <c r="BG55">
        <v>8</v>
      </c>
      <c r="BH55">
        <v>0</v>
      </c>
      <c r="BI55">
        <v>4</v>
      </c>
      <c r="BJ55">
        <v>2</v>
      </c>
      <c r="BK55">
        <v>2</v>
      </c>
      <c r="BL55">
        <v>0</v>
      </c>
      <c r="BM55">
        <v>4</v>
      </c>
      <c r="BN55">
        <v>5</v>
      </c>
      <c r="BO55">
        <v>0</v>
      </c>
      <c r="BP55">
        <v>0</v>
      </c>
      <c r="BQ55">
        <v>3</v>
      </c>
      <c r="BR55">
        <v>4</v>
      </c>
      <c r="BS55">
        <v>4</v>
      </c>
      <c r="BT55">
        <v>7</v>
      </c>
      <c r="BU55">
        <v>4</v>
      </c>
      <c r="BV55">
        <v>1</v>
      </c>
      <c r="BW55">
        <v>3</v>
      </c>
      <c r="BX55">
        <v>6</v>
      </c>
      <c r="BY55">
        <v>6</v>
      </c>
      <c r="BZ55">
        <v>6</v>
      </c>
    </row>
    <row r="56" spans="1:78" x14ac:dyDescent="0.25">
      <c r="B56" s="7">
        <v>0.01</v>
      </c>
      <c r="C56">
        <v>0</v>
      </c>
      <c r="D56" t="s">
        <v>108</v>
      </c>
      <c r="E56" s="7">
        <v>0.31</v>
      </c>
      <c r="F56" s="7">
        <v>0.03</v>
      </c>
      <c r="G56" s="7">
        <v>0.01</v>
      </c>
      <c r="H56" s="7">
        <v>0.01</v>
      </c>
      <c r="I56" s="7">
        <v>0.01</v>
      </c>
      <c r="J56" s="7">
        <v>0.01</v>
      </c>
      <c r="K56" s="7">
        <v>0.04</v>
      </c>
      <c r="L56" s="7">
        <v>0.01</v>
      </c>
      <c r="M56" s="7">
        <v>0.01</v>
      </c>
      <c r="N56" s="7">
        <v>0.01</v>
      </c>
      <c r="O56" s="7">
        <v>0.03</v>
      </c>
      <c r="P56" t="s">
        <v>108</v>
      </c>
      <c r="Q56" t="s">
        <v>108</v>
      </c>
      <c r="R56" s="7">
        <v>0.01</v>
      </c>
      <c r="S56" s="7">
        <v>0.01</v>
      </c>
      <c r="T56" s="7">
        <v>0.03</v>
      </c>
      <c r="U56" s="7">
        <v>0.01</v>
      </c>
      <c r="V56" s="7">
        <v>0.02</v>
      </c>
      <c r="W56" t="s">
        <v>108</v>
      </c>
      <c r="X56" t="s">
        <v>108</v>
      </c>
      <c r="Y56" t="s">
        <v>108</v>
      </c>
      <c r="Z56" s="7">
        <v>0.01</v>
      </c>
      <c r="AA56" s="7">
        <v>0.01</v>
      </c>
      <c r="AB56" s="7">
        <v>0.01</v>
      </c>
      <c r="AC56" t="s">
        <v>108</v>
      </c>
      <c r="AD56" s="7">
        <v>0.01</v>
      </c>
      <c r="AE56" s="7">
        <v>0.02</v>
      </c>
      <c r="AF56" s="7">
        <v>0.01</v>
      </c>
      <c r="AG56" s="7">
        <v>0.02</v>
      </c>
      <c r="AH56" t="s">
        <v>108</v>
      </c>
      <c r="AI56" s="7">
        <v>0.01</v>
      </c>
      <c r="AJ56" t="s">
        <v>108</v>
      </c>
      <c r="AK56" s="7">
        <v>0.03</v>
      </c>
      <c r="AL56" s="7">
        <v>0.01</v>
      </c>
      <c r="AM56" s="7">
        <v>0.02</v>
      </c>
      <c r="AN56" t="s">
        <v>108</v>
      </c>
      <c r="AO56" s="7">
        <v>0.02</v>
      </c>
      <c r="AP56" t="s">
        <v>108</v>
      </c>
      <c r="AQ56" t="s">
        <v>108</v>
      </c>
      <c r="AR56" t="s">
        <v>108</v>
      </c>
      <c r="AS56" t="s">
        <v>108</v>
      </c>
      <c r="AT56" t="s">
        <v>108</v>
      </c>
      <c r="AU56" t="s">
        <v>108</v>
      </c>
      <c r="AV56" t="s">
        <v>108</v>
      </c>
      <c r="AW56" t="s">
        <v>108</v>
      </c>
      <c r="AX56" t="s">
        <v>108</v>
      </c>
      <c r="AY56" t="s">
        <v>108</v>
      </c>
      <c r="AZ56" t="s">
        <v>108</v>
      </c>
      <c r="BA56" s="7">
        <v>0.35</v>
      </c>
      <c r="BB56" t="s">
        <v>108</v>
      </c>
      <c r="BC56" t="s">
        <v>108</v>
      </c>
      <c r="BD56" t="s">
        <v>108</v>
      </c>
      <c r="BE56" s="7">
        <v>0.01</v>
      </c>
      <c r="BF56" t="s">
        <v>108</v>
      </c>
      <c r="BG56" s="7">
        <v>0.01</v>
      </c>
      <c r="BH56" t="s">
        <v>108</v>
      </c>
      <c r="BI56" s="7">
        <v>0.01</v>
      </c>
      <c r="BJ56" s="7">
        <v>0.02</v>
      </c>
      <c r="BK56" s="7">
        <v>0.02</v>
      </c>
      <c r="BL56" t="s">
        <v>108</v>
      </c>
      <c r="BM56" s="7">
        <v>0.01</v>
      </c>
      <c r="BN56" s="7">
        <v>0.02</v>
      </c>
      <c r="BO56" t="s">
        <v>108</v>
      </c>
      <c r="BP56" t="s">
        <v>108</v>
      </c>
      <c r="BQ56" s="7">
        <v>0.01</v>
      </c>
      <c r="BR56" s="7">
        <v>0.01</v>
      </c>
      <c r="BS56" s="7">
        <v>0.01</v>
      </c>
      <c r="BT56" s="7">
        <v>0.02</v>
      </c>
      <c r="BU56" s="7">
        <v>0.01</v>
      </c>
      <c r="BV56" s="7">
        <v>0.02</v>
      </c>
      <c r="BW56" s="7">
        <v>0.02</v>
      </c>
      <c r="BX56" s="7">
        <v>0.02</v>
      </c>
      <c r="BY56" s="7">
        <v>0.01</v>
      </c>
      <c r="BZ56" s="7">
        <v>0.01</v>
      </c>
    </row>
    <row r="57" spans="1:78" x14ac:dyDescent="0.25">
      <c r="A57" t="s">
        <v>135</v>
      </c>
      <c r="B57">
        <v>8</v>
      </c>
      <c r="C57">
        <v>6</v>
      </c>
      <c r="D57">
        <v>2</v>
      </c>
      <c r="E57">
        <v>0</v>
      </c>
      <c r="F57">
        <v>4</v>
      </c>
      <c r="G57">
        <v>2</v>
      </c>
      <c r="H57">
        <v>2</v>
      </c>
      <c r="I57">
        <v>2</v>
      </c>
      <c r="J57">
        <v>3</v>
      </c>
      <c r="K57">
        <v>1</v>
      </c>
      <c r="L57">
        <v>3</v>
      </c>
      <c r="M57">
        <v>1</v>
      </c>
      <c r="N57">
        <v>7</v>
      </c>
      <c r="O57">
        <v>0</v>
      </c>
      <c r="P57">
        <v>0</v>
      </c>
      <c r="Q57">
        <v>0</v>
      </c>
      <c r="R57">
        <v>8</v>
      </c>
      <c r="S57">
        <v>6</v>
      </c>
      <c r="T57">
        <v>2</v>
      </c>
      <c r="U57">
        <v>0</v>
      </c>
      <c r="V57">
        <v>8</v>
      </c>
      <c r="W57">
        <v>0</v>
      </c>
      <c r="X57">
        <v>1</v>
      </c>
      <c r="Y57">
        <v>0</v>
      </c>
      <c r="Z57">
        <v>8</v>
      </c>
      <c r="AA57">
        <v>8</v>
      </c>
      <c r="AB57">
        <v>8</v>
      </c>
      <c r="AC57">
        <v>2</v>
      </c>
      <c r="AD57">
        <v>5</v>
      </c>
      <c r="AE57">
        <v>1</v>
      </c>
      <c r="AF57">
        <v>4</v>
      </c>
      <c r="AG57">
        <v>4</v>
      </c>
      <c r="AH57">
        <v>0</v>
      </c>
      <c r="AI57">
        <v>8</v>
      </c>
      <c r="AJ57">
        <v>0</v>
      </c>
      <c r="AK57">
        <v>1</v>
      </c>
      <c r="AL57">
        <v>4</v>
      </c>
      <c r="AM57">
        <v>4</v>
      </c>
      <c r="AN57">
        <v>0</v>
      </c>
      <c r="AO57">
        <v>1</v>
      </c>
      <c r="AP57">
        <v>2</v>
      </c>
      <c r="AQ57">
        <v>1</v>
      </c>
      <c r="AR57">
        <v>0</v>
      </c>
      <c r="AS57">
        <v>0</v>
      </c>
      <c r="AT57">
        <v>0</v>
      </c>
      <c r="AU57">
        <v>1</v>
      </c>
      <c r="AV57">
        <v>1</v>
      </c>
      <c r="AW57">
        <v>0</v>
      </c>
      <c r="AX57">
        <v>2</v>
      </c>
      <c r="AY57">
        <v>0</v>
      </c>
      <c r="AZ57">
        <v>0</v>
      </c>
      <c r="BA57">
        <v>0</v>
      </c>
      <c r="BB57">
        <v>2</v>
      </c>
      <c r="BC57">
        <v>0</v>
      </c>
      <c r="BD57">
        <v>0</v>
      </c>
      <c r="BE57">
        <v>8</v>
      </c>
      <c r="BF57">
        <v>0</v>
      </c>
      <c r="BG57">
        <v>8</v>
      </c>
      <c r="BH57">
        <v>0</v>
      </c>
      <c r="BI57">
        <v>6</v>
      </c>
      <c r="BJ57">
        <v>3</v>
      </c>
      <c r="BK57">
        <v>0</v>
      </c>
      <c r="BL57">
        <v>0</v>
      </c>
      <c r="BM57">
        <v>0</v>
      </c>
      <c r="BN57">
        <v>7</v>
      </c>
      <c r="BO57">
        <v>1</v>
      </c>
      <c r="BP57">
        <v>0</v>
      </c>
      <c r="BQ57">
        <v>0</v>
      </c>
      <c r="BR57">
        <v>1</v>
      </c>
      <c r="BS57">
        <v>0</v>
      </c>
      <c r="BT57">
        <v>7</v>
      </c>
      <c r="BU57">
        <v>1</v>
      </c>
      <c r="BV57">
        <v>0</v>
      </c>
      <c r="BW57">
        <v>0</v>
      </c>
      <c r="BX57">
        <v>8</v>
      </c>
      <c r="BY57">
        <v>8</v>
      </c>
      <c r="BZ57">
        <v>8</v>
      </c>
    </row>
    <row r="58" spans="1:78" x14ac:dyDescent="0.25">
      <c r="B58" s="7">
        <v>0.01</v>
      </c>
      <c r="C58" s="7">
        <v>0.01</v>
      </c>
      <c r="D58" s="7">
        <v>0.04</v>
      </c>
      <c r="E58" t="s">
        <v>108</v>
      </c>
      <c r="F58" s="7">
        <v>0.03</v>
      </c>
      <c r="G58" s="7">
        <v>0.01</v>
      </c>
      <c r="H58" s="7">
        <v>0.02</v>
      </c>
      <c r="I58" s="7">
        <v>0.01</v>
      </c>
      <c r="J58" s="7">
        <v>0.01</v>
      </c>
      <c r="K58" s="7">
        <v>0.01</v>
      </c>
      <c r="L58" s="7">
        <v>0.03</v>
      </c>
      <c r="M58" s="7">
        <v>0.01</v>
      </c>
      <c r="N58" s="7">
        <v>0.02</v>
      </c>
      <c r="O58" t="s">
        <v>108</v>
      </c>
      <c r="P58" t="s">
        <v>108</v>
      </c>
      <c r="Q58" t="s">
        <v>108</v>
      </c>
      <c r="R58" s="7">
        <v>0.01</v>
      </c>
      <c r="S58" s="7">
        <v>0.02</v>
      </c>
      <c r="T58" s="7">
        <v>0.01</v>
      </c>
      <c r="U58" t="s">
        <v>108</v>
      </c>
      <c r="V58" s="7">
        <v>0.01</v>
      </c>
      <c r="W58" t="s">
        <v>108</v>
      </c>
      <c r="X58" s="7">
        <v>0.02</v>
      </c>
      <c r="Y58" t="s">
        <v>108</v>
      </c>
      <c r="Z58" s="7">
        <v>0.01</v>
      </c>
      <c r="AA58" s="7">
        <v>0.01</v>
      </c>
      <c r="AB58" s="7">
        <v>0.01</v>
      </c>
      <c r="AC58" s="7">
        <v>0.04</v>
      </c>
      <c r="AD58" s="7">
        <v>0.01</v>
      </c>
      <c r="AE58" s="7">
        <v>0.02</v>
      </c>
      <c r="AF58" s="7">
        <v>0.01</v>
      </c>
      <c r="AG58" s="7">
        <v>0.01</v>
      </c>
      <c r="AH58" t="s">
        <v>108</v>
      </c>
      <c r="AI58" s="7">
        <v>0.02</v>
      </c>
      <c r="AJ58" t="s">
        <v>108</v>
      </c>
      <c r="AK58" s="7">
        <v>0.01</v>
      </c>
      <c r="AL58" s="7">
        <v>0.01</v>
      </c>
      <c r="AM58" s="7">
        <v>0.02</v>
      </c>
      <c r="AN58" t="s">
        <v>108</v>
      </c>
      <c r="AO58" s="7">
        <v>0.01</v>
      </c>
      <c r="AP58" s="7">
        <v>0.03</v>
      </c>
      <c r="AQ58" s="7">
        <v>0.02</v>
      </c>
      <c r="AR58" t="s">
        <v>108</v>
      </c>
      <c r="AS58" t="s">
        <v>108</v>
      </c>
      <c r="AT58" t="s">
        <v>108</v>
      </c>
      <c r="AU58" s="7">
        <v>0.01</v>
      </c>
      <c r="AV58" s="7">
        <v>0.01</v>
      </c>
      <c r="AW58" t="s">
        <v>108</v>
      </c>
      <c r="AX58" s="7">
        <v>0.05</v>
      </c>
      <c r="AY58" t="s">
        <v>108</v>
      </c>
      <c r="AZ58" t="s">
        <v>108</v>
      </c>
      <c r="BA58" t="s">
        <v>108</v>
      </c>
      <c r="BB58" s="7">
        <v>0.05</v>
      </c>
      <c r="BC58" t="s">
        <v>108</v>
      </c>
      <c r="BD58" t="s">
        <v>108</v>
      </c>
      <c r="BE58" s="7">
        <v>0.01</v>
      </c>
      <c r="BF58" t="s">
        <v>108</v>
      </c>
      <c r="BG58" s="7">
        <v>0.01</v>
      </c>
      <c r="BH58" t="s">
        <v>108</v>
      </c>
      <c r="BI58" s="7">
        <v>0.02</v>
      </c>
      <c r="BJ58" s="7">
        <v>0.02</v>
      </c>
      <c r="BK58" t="s">
        <v>108</v>
      </c>
      <c r="BL58" t="s">
        <v>108</v>
      </c>
      <c r="BM58" t="s">
        <v>108</v>
      </c>
      <c r="BN58" s="7">
        <v>0.02</v>
      </c>
      <c r="BO58" s="7">
        <v>0.02</v>
      </c>
      <c r="BP58" t="s">
        <v>108</v>
      </c>
      <c r="BQ58" t="s">
        <v>108</v>
      </c>
      <c r="BR58">
        <v>0</v>
      </c>
      <c r="BS58" t="s">
        <v>108</v>
      </c>
      <c r="BT58" s="7">
        <v>0.02</v>
      </c>
      <c r="BU58">
        <v>0</v>
      </c>
      <c r="BV58" t="s">
        <v>108</v>
      </c>
      <c r="BW58" t="s">
        <v>108</v>
      </c>
      <c r="BX58" s="7">
        <v>0.02</v>
      </c>
      <c r="BY58" s="7">
        <v>0.02</v>
      </c>
      <c r="BZ58" s="7">
        <v>0.02</v>
      </c>
    </row>
    <row r="59" spans="1:78" x14ac:dyDescent="0.25">
      <c r="A59" t="s">
        <v>136</v>
      </c>
      <c r="B59">
        <v>5</v>
      </c>
      <c r="C59">
        <v>4</v>
      </c>
      <c r="D59">
        <v>0</v>
      </c>
      <c r="E59">
        <v>0</v>
      </c>
      <c r="F59">
        <v>3</v>
      </c>
      <c r="G59">
        <v>2</v>
      </c>
      <c r="H59">
        <v>0</v>
      </c>
      <c r="I59">
        <v>0</v>
      </c>
      <c r="J59">
        <v>1</v>
      </c>
      <c r="K59">
        <v>1</v>
      </c>
      <c r="L59">
        <v>3</v>
      </c>
      <c r="M59">
        <v>0</v>
      </c>
      <c r="N59">
        <v>4</v>
      </c>
      <c r="O59">
        <v>1</v>
      </c>
      <c r="P59">
        <v>0</v>
      </c>
      <c r="Q59">
        <v>0</v>
      </c>
      <c r="R59">
        <v>5</v>
      </c>
      <c r="S59">
        <v>0</v>
      </c>
      <c r="T59">
        <v>2</v>
      </c>
      <c r="U59">
        <v>3</v>
      </c>
      <c r="V59">
        <v>5</v>
      </c>
      <c r="W59">
        <v>0</v>
      </c>
      <c r="X59">
        <v>0</v>
      </c>
      <c r="Y59">
        <v>0</v>
      </c>
      <c r="Z59">
        <v>5</v>
      </c>
      <c r="AA59">
        <v>5</v>
      </c>
      <c r="AB59">
        <v>5</v>
      </c>
      <c r="AC59">
        <v>0</v>
      </c>
      <c r="AD59">
        <v>5</v>
      </c>
      <c r="AE59">
        <v>0</v>
      </c>
      <c r="AF59">
        <v>3</v>
      </c>
      <c r="AG59">
        <v>2</v>
      </c>
      <c r="AH59">
        <v>0</v>
      </c>
      <c r="AI59">
        <v>3</v>
      </c>
      <c r="AJ59">
        <v>0</v>
      </c>
      <c r="AK59">
        <v>2</v>
      </c>
      <c r="AL59">
        <v>3</v>
      </c>
      <c r="AM59">
        <v>2</v>
      </c>
      <c r="AN59">
        <v>0</v>
      </c>
      <c r="AO59">
        <v>0</v>
      </c>
      <c r="AP59">
        <v>0</v>
      </c>
      <c r="AQ59">
        <v>1</v>
      </c>
      <c r="AR59">
        <v>1</v>
      </c>
      <c r="AS59">
        <v>0</v>
      </c>
      <c r="AT59">
        <v>1</v>
      </c>
      <c r="AU59">
        <v>0</v>
      </c>
      <c r="AV59">
        <v>1</v>
      </c>
      <c r="AW59">
        <v>0</v>
      </c>
      <c r="AX59">
        <v>0</v>
      </c>
      <c r="AY59">
        <v>0</v>
      </c>
      <c r="AZ59">
        <v>1</v>
      </c>
      <c r="BA59">
        <v>0</v>
      </c>
      <c r="BB59">
        <v>0</v>
      </c>
      <c r="BC59">
        <v>0</v>
      </c>
      <c r="BD59">
        <v>0</v>
      </c>
      <c r="BE59">
        <v>5</v>
      </c>
      <c r="BF59">
        <v>0</v>
      </c>
      <c r="BG59">
        <v>5</v>
      </c>
      <c r="BH59">
        <v>0</v>
      </c>
      <c r="BI59">
        <v>3</v>
      </c>
      <c r="BJ59">
        <v>2</v>
      </c>
      <c r="BK59">
        <v>0</v>
      </c>
      <c r="BL59">
        <v>0</v>
      </c>
      <c r="BM59">
        <v>3</v>
      </c>
      <c r="BN59">
        <v>2</v>
      </c>
      <c r="BO59">
        <v>0</v>
      </c>
      <c r="BP59">
        <v>0</v>
      </c>
      <c r="BQ59">
        <v>1</v>
      </c>
      <c r="BR59">
        <v>2</v>
      </c>
      <c r="BS59">
        <v>2</v>
      </c>
      <c r="BT59">
        <v>3</v>
      </c>
      <c r="BU59">
        <v>2</v>
      </c>
      <c r="BV59">
        <v>0</v>
      </c>
      <c r="BW59">
        <v>1</v>
      </c>
      <c r="BX59">
        <v>2</v>
      </c>
      <c r="BY59">
        <v>2</v>
      </c>
      <c r="BZ59">
        <v>4</v>
      </c>
    </row>
    <row r="60" spans="1:78" x14ac:dyDescent="0.25">
      <c r="B60" s="7">
        <v>0.01</v>
      </c>
      <c r="C60" s="7">
        <v>0.01</v>
      </c>
      <c r="D60" t="s">
        <v>108</v>
      </c>
      <c r="E60" s="7">
        <v>0.02</v>
      </c>
      <c r="F60" s="7">
        <v>0.02</v>
      </c>
      <c r="G60" s="7">
        <v>0.01</v>
      </c>
      <c r="H60" t="s">
        <v>108</v>
      </c>
      <c r="I60" t="s">
        <v>108</v>
      </c>
      <c r="J60" s="7">
        <v>0.01</v>
      </c>
      <c r="K60" s="7">
        <v>0.01</v>
      </c>
      <c r="L60" s="7">
        <v>0.03</v>
      </c>
      <c r="M60" t="s">
        <v>108</v>
      </c>
      <c r="N60" s="7">
        <v>0.01</v>
      </c>
      <c r="O60" s="7">
        <v>0.02</v>
      </c>
      <c r="P60" t="s">
        <v>108</v>
      </c>
      <c r="Q60" t="s">
        <v>108</v>
      </c>
      <c r="R60" s="7">
        <v>0.01</v>
      </c>
      <c r="S60">
        <v>0</v>
      </c>
      <c r="T60" s="7">
        <v>0.01</v>
      </c>
      <c r="U60" s="7">
        <v>0.03</v>
      </c>
      <c r="V60" s="7">
        <v>0.01</v>
      </c>
      <c r="W60" t="s">
        <v>108</v>
      </c>
      <c r="X60" t="s">
        <v>108</v>
      </c>
      <c r="Y60" t="s">
        <v>108</v>
      </c>
      <c r="Z60" s="7">
        <v>0.01</v>
      </c>
      <c r="AA60" s="7">
        <v>0.01</v>
      </c>
      <c r="AB60" s="7">
        <v>0.01</v>
      </c>
      <c r="AC60" t="s">
        <v>108</v>
      </c>
      <c r="AD60" s="7">
        <v>0.01</v>
      </c>
      <c r="AE60" t="s">
        <v>108</v>
      </c>
      <c r="AF60" s="7">
        <v>0.01</v>
      </c>
      <c r="AG60" s="7">
        <v>0.01</v>
      </c>
      <c r="AH60" t="s">
        <v>108</v>
      </c>
      <c r="AI60" s="7">
        <v>0.01</v>
      </c>
      <c r="AJ60" t="s">
        <v>108</v>
      </c>
      <c r="AK60" s="7">
        <v>0.02</v>
      </c>
      <c r="AL60" s="7">
        <v>0.01</v>
      </c>
      <c r="AM60" s="7">
        <v>0.01</v>
      </c>
      <c r="AN60" t="s">
        <v>108</v>
      </c>
      <c r="AO60" t="s">
        <v>108</v>
      </c>
      <c r="AP60" t="s">
        <v>108</v>
      </c>
      <c r="AQ60" s="7">
        <v>0.01</v>
      </c>
      <c r="AR60" s="7">
        <v>0.04</v>
      </c>
      <c r="AS60" t="s">
        <v>108</v>
      </c>
      <c r="AT60" s="7">
        <v>0.01</v>
      </c>
      <c r="AU60" t="s">
        <v>108</v>
      </c>
      <c r="AV60" s="7">
        <v>0.02</v>
      </c>
      <c r="AW60" t="s">
        <v>108</v>
      </c>
      <c r="AX60" t="s">
        <v>108</v>
      </c>
      <c r="AY60" t="s">
        <v>108</v>
      </c>
      <c r="AZ60" s="7">
        <v>0.02</v>
      </c>
      <c r="BA60" s="7">
        <v>0.02</v>
      </c>
      <c r="BB60" t="s">
        <v>108</v>
      </c>
      <c r="BC60" t="s">
        <v>108</v>
      </c>
      <c r="BD60" t="s">
        <v>108</v>
      </c>
      <c r="BE60" s="7">
        <v>0.01</v>
      </c>
      <c r="BF60" t="s">
        <v>108</v>
      </c>
      <c r="BG60" s="7">
        <v>0.01</v>
      </c>
      <c r="BH60" t="s">
        <v>108</v>
      </c>
      <c r="BI60" s="7">
        <v>0.01</v>
      </c>
      <c r="BJ60" s="7">
        <v>0.01</v>
      </c>
      <c r="BK60" t="s">
        <v>108</v>
      </c>
      <c r="BL60" s="7">
        <v>0.01</v>
      </c>
      <c r="BM60" s="7">
        <v>0.01</v>
      </c>
      <c r="BN60" s="7">
        <v>0.01</v>
      </c>
      <c r="BO60" t="s">
        <v>108</v>
      </c>
      <c r="BP60" t="s">
        <v>108</v>
      </c>
      <c r="BQ60" s="7">
        <v>0.01</v>
      </c>
      <c r="BR60" s="7">
        <v>0.01</v>
      </c>
      <c r="BS60" s="7">
        <v>0.01</v>
      </c>
      <c r="BT60" s="7">
        <v>0.01</v>
      </c>
      <c r="BU60" s="7">
        <v>0.01</v>
      </c>
      <c r="BV60" s="7">
        <v>0.01</v>
      </c>
      <c r="BW60">
        <v>0</v>
      </c>
      <c r="BX60" s="7">
        <v>0.01</v>
      </c>
      <c r="BY60" s="7">
        <v>0.01</v>
      </c>
      <c r="BZ60" s="7">
        <v>0.01</v>
      </c>
    </row>
    <row r="61" spans="1:78" x14ac:dyDescent="0.25">
      <c r="A61" t="s">
        <v>87</v>
      </c>
      <c r="B61">
        <v>1</v>
      </c>
      <c r="C61">
        <v>1</v>
      </c>
      <c r="D61">
        <v>0</v>
      </c>
      <c r="E61">
        <v>0</v>
      </c>
      <c r="F61">
        <v>1</v>
      </c>
      <c r="G61">
        <v>0</v>
      </c>
      <c r="H61">
        <v>0</v>
      </c>
      <c r="I61">
        <v>0</v>
      </c>
      <c r="J61">
        <v>1</v>
      </c>
      <c r="K61">
        <v>0</v>
      </c>
      <c r="L61">
        <v>0</v>
      </c>
      <c r="M61">
        <v>1</v>
      </c>
      <c r="N61">
        <v>0</v>
      </c>
      <c r="O61">
        <v>0</v>
      </c>
      <c r="P61">
        <v>0</v>
      </c>
      <c r="Q61">
        <v>0</v>
      </c>
      <c r="R61">
        <v>1</v>
      </c>
      <c r="S61">
        <v>0</v>
      </c>
      <c r="T61">
        <v>1</v>
      </c>
      <c r="U61">
        <v>0</v>
      </c>
      <c r="V61">
        <v>1</v>
      </c>
      <c r="W61">
        <v>0</v>
      </c>
      <c r="X61">
        <v>0</v>
      </c>
      <c r="Y61">
        <v>0</v>
      </c>
      <c r="Z61">
        <v>1</v>
      </c>
      <c r="AA61">
        <v>1</v>
      </c>
      <c r="AB61">
        <v>1</v>
      </c>
      <c r="AC61">
        <v>0</v>
      </c>
      <c r="AD61">
        <v>1</v>
      </c>
      <c r="AE61">
        <v>0</v>
      </c>
      <c r="AF61">
        <v>1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1</v>
      </c>
      <c r="AN61">
        <v>0</v>
      </c>
      <c r="AO61">
        <v>0</v>
      </c>
      <c r="AP61">
        <v>0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1</v>
      </c>
      <c r="BF61">
        <v>0</v>
      </c>
      <c r="BG61">
        <v>1</v>
      </c>
      <c r="BH61">
        <v>0</v>
      </c>
      <c r="BI61">
        <v>1</v>
      </c>
      <c r="BJ61">
        <v>0</v>
      </c>
      <c r="BK61">
        <v>0</v>
      </c>
      <c r="BL61">
        <v>0</v>
      </c>
      <c r="BM61">
        <v>1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0</v>
      </c>
      <c r="BU61">
        <v>1</v>
      </c>
      <c r="BV61">
        <v>0</v>
      </c>
      <c r="BW61">
        <v>0</v>
      </c>
      <c r="BX61">
        <v>1</v>
      </c>
      <c r="BY61">
        <v>1</v>
      </c>
      <c r="BZ61">
        <v>1</v>
      </c>
    </row>
    <row r="62" spans="1:78" x14ac:dyDescent="0.25">
      <c r="B62">
        <v>0</v>
      </c>
      <c r="C62">
        <v>0</v>
      </c>
      <c r="D62" t="s">
        <v>106</v>
      </c>
      <c r="E62" t="s">
        <v>106</v>
      </c>
      <c r="F62" s="7">
        <v>0.01</v>
      </c>
      <c r="G62" t="s">
        <v>106</v>
      </c>
      <c r="H62" t="s">
        <v>106</v>
      </c>
      <c r="I62" t="s">
        <v>106</v>
      </c>
      <c r="J62">
        <v>0</v>
      </c>
      <c r="K62" t="s">
        <v>106</v>
      </c>
      <c r="L62" t="s">
        <v>106</v>
      </c>
      <c r="M62" s="7">
        <v>0.01</v>
      </c>
      <c r="N62" t="s">
        <v>106</v>
      </c>
      <c r="O62" t="s">
        <v>106</v>
      </c>
      <c r="P62" t="s">
        <v>106</v>
      </c>
      <c r="Q62" t="s">
        <v>106</v>
      </c>
      <c r="R62">
        <v>0</v>
      </c>
      <c r="S62" t="s">
        <v>106</v>
      </c>
      <c r="T62" s="7">
        <v>0.01</v>
      </c>
      <c r="U62" t="s">
        <v>106</v>
      </c>
      <c r="V62">
        <v>0</v>
      </c>
      <c r="W62" t="s">
        <v>106</v>
      </c>
      <c r="X62" t="s">
        <v>106</v>
      </c>
      <c r="Y62" t="s">
        <v>106</v>
      </c>
      <c r="Z62">
        <v>0</v>
      </c>
      <c r="AA62">
        <v>0</v>
      </c>
      <c r="AB62">
        <v>0</v>
      </c>
      <c r="AC62" t="s">
        <v>106</v>
      </c>
      <c r="AD62">
        <v>0</v>
      </c>
      <c r="AE62" t="s">
        <v>106</v>
      </c>
      <c r="AF62">
        <v>0</v>
      </c>
      <c r="AG62" t="s">
        <v>106</v>
      </c>
      <c r="AH62" t="s">
        <v>106</v>
      </c>
      <c r="AI62" t="s">
        <v>106</v>
      </c>
      <c r="AJ62" s="7">
        <v>0.04</v>
      </c>
      <c r="AK62" t="s">
        <v>106</v>
      </c>
      <c r="AL62" t="s">
        <v>106</v>
      </c>
      <c r="AM62">
        <v>0</v>
      </c>
      <c r="AN62" t="s">
        <v>106</v>
      </c>
      <c r="AO62" t="s">
        <v>106</v>
      </c>
      <c r="AP62" t="s">
        <v>106</v>
      </c>
      <c r="AQ62" s="7">
        <v>0.01</v>
      </c>
      <c r="AR62" t="s">
        <v>106</v>
      </c>
      <c r="AS62" t="s">
        <v>106</v>
      </c>
      <c r="AT62" t="s">
        <v>106</v>
      </c>
      <c r="AU62" t="s">
        <v>106</v>
      </c>
      <c r="AV62" t="s">
        <v>106</v>
      </c>
      <c r="AW62" t="s">
        <v>106</v>
      </c>
      <c r="AX62" t="s">
        <v>106</v>
      </c>
      <c r="AY62" t="s">
        <v>106</v>
      </c>
      <c r="AZ62" t="s">
        <v>106</v>
      </c>
      <c r="BA62" t="s">
        <v>106</v>
      </c>
      <c r="BB62" t="s">
        <v>106</v>
      </c>
      <c r="BC62" t="s">
        <v>106</v>
      </c>
      <c r="BD62" t="s">
        <v>106</v>
      </c>
      <c r="BE62">
        <v>0</v>
      </c>
      <c r="BF62" t="s">
        <v>106</v>
      </c>
      <c r="BG62">
        <v>0</v>
      </c>
      <c r="BH62" t="s">
        <v>106</v>
      </c>
      <c r="BI62">
        <v>0</v>
      </c>
      <c r="BJ62" t="s">
        <v>106</v>
      </c>
      <c r="BK62" t="s">
        <v>106</v>
      </c>
      <c r="BL62" t="s">
        <v>106</v>
      </c>
      <c r="BM62">
        <v>0</v>
      </c>
      <c r="BN62" t="s">
        <v>106</v>
      </c>
      <c r="BO62" t="s">
        <v>106</v>
      </c>
      <c r="BP62" t="s">
        <v>106</v>
      </c>
      <c r="BQ62" t="s">
        <v>106</v>
      </c>
      <c r="BR62">
        <v>0</v>
      </c>
      <c r="BS62">
        <v>0</v>
      </c>
      <c r="BT62" t="s">
        <v>106</v>
      </c>
      <c r="BU62">
        <v>0</v>
      </c>
      <c r="BV62" t="s">
        <v>106</v>
      </c>
      <c r="BW62" t="s">
        <v>106</v>
      </c>
      <c r="BX62">
        <v>0</v>
      </c>
      <c r="BY62">
        <v>0</v>
      </c>
      <c r="BZ62">
        <v>0</v>
      </c>
    </row>
    <row r="63" spans="1:78" x14ac:dyDescent="0.25">
      <c r="A63" t="s">
        <v>166</v>
      </c>
    </row>
    <row r="64" spans="1:78" x14ac:dyDescent="0.25">
      <c r="A64" t="s">
        <v>104</v>
      </c>
    </row>
    <row r="65" spans="1:78" x14ac:dyDescent="0.25">
      <c r="A65" t="s">
        <v>1152</v>
      </c>
      <c r="B65">
        <v>514</v>
      </c>
      <c r="C65">
        <v>457</v>
      </c>
      <c r="D65">
        <v>38</v>
      </c>
      <c r="E65">
        <v>19</v>
      </c>
      <c r="F65">
        <v>116</v>
      </c>
      <c r="G65">
        <v>291</v>
      </c>
      <c r="H65">
        <v>107</v>
      </c>
      <c r="I65">
        <v>160</v>
      </c>
      <c r="J65">
        <v>172</v>
      </c>
      <c r="K65">
        <v>91</v>
      </c>
      <c r="L65">
        <v>91</v>
      </c>
      <c r="M65">
        <v>96</v>
      </c>
      <c r="N65">
        <v>367</v>
      </c>
      <c r="O65">
        <v>39</v>
      </c>
      <c r="P65">
        <v>12</v>
      </c>
      <c r="Q65">
        <v>52</v>
      </c>
      <c r="R65">
        <v>461</v>
      </c>
      <c r="S65">
        <v>337</v>
      </c>
      <c r="T65">
        <v>110</v>
      </c>
      <c r="U65">
        <v>63</v>
      </c>
      <c r="V65">
        <v>447</v>
      </c>
      <c r="W65">
        <v>35</v>
      </c>
      <c r="X65">
        <v>27</v>
      </c>
      <c r="Y65">
        <v>0</v>
      </c>
      <c r="Z65">
        <v>514</v>
      </c>
      <c r="AA65">
        <v>514</v>
      </c>
      <c r="AB65">
        <v>514</v>
      </c>
      <c r="AC65">
        <v>48</v>
      </c>
      <c r="AD65">
        <v>423</v>
      </c>
      <c r="AE65">
        <v>39</v>
      </c>
      <c r="AF65">
        <v>240</v>
      </c>
      <c r="AG65">
        <v>261</v>
      </c>
      <c r="AH65">
        <v>0</v>
      </c>
      <c r="AI65">
        <v>409</v>
      </c>
      <c r="AJ65">
        <v>15</v>
      </c>
      <c r="AK65">
        <v>83</v>
      </c>
      <c r="AL65">
        <v>300</v>
      </c>
      <c r="AM65">
        <v>167</v>
      </c>
      <c r="AN65">
        <v>3</v>
      </c>
      <c r="AO65">
        <v>44</v>
      </c>
      <c r="AP65">
        <v>42</v>
      </c>
      <c r="AQ65">
        <v>55</v>
      </c>
      <c r="AR65">
        <v>16</v>
      </c>
      <c r="AS65">
        <v>23</v>
      </c>
      <c r="AT65">
        <v>67</v>
      </c>
      <c r="AU65">
        <v>41</v>
      </c>
      <c r="AV65">
        <v>41</v>
      </c>
      <c r="AW65">
        <v>10</v>
      </c>
      <c r="AX65">
        <v>27</v>
      </c>
      <c r="AY65">
        <v>55</v>
      </c>
      <c r="AZ65">
        <v>31</v>
      </c>
      <c r="BA65">
        <v>19</v>
      </c>
      <c r="BB65">
        <v>41</v>
      </c>
      <c r="BC65">
        <v>41</v>
      </c>
      <c r="BD65">
        <v>5</v>
      </c>
      <c r="BE65">
        <v>514</v>
      </c>
      <c r="BF65">
        <v>0</v>
      </c>
      <c r="BG65">
        <v>514</v>
      </c>
      <c r="BH65">
        <v>0</v>
      </c>
      <c r="BI65">
        <v>274</v>
      </c>
      <c r="BJ65">
        <v>116</v>
      </c>
      <c r="BK65">
        <v>82</v>
      </c>
      <c r="BL65">
        <v>35</v>
      </c>
      <c r="BM65">
        <v>213</v>
      </c>
      <c r="BN65">
        <v>240</v>
      </c>
      <c r="BO65">
        <v>57</v>
      </c>
      <c r="BP65">
        <v>3</v>
      </c>
      <c r="BQ65">
        <v>166</v>
      </c>
      <c r="BR65">
        <v>319</v>
      </c>
      <c r="BS65">
        <v>282</v>
      </c>
      <c r="BT65">
        <v>255</v>
      </c>
      <c r="BU65">
        <v>319</v>
      </c>
      <c r="BV65">
        <v>31</v>
      </c>
      <c r="BW65">
        <v>138</v>
      </c>
      <c r="BX65">
        <v>350</v>
      </c>
      <c r="BY65">
        <v>366</v>
      </c>
      <c r="BZ65">
        <v>321</v>
      </c>
    </row>
    <row r="66" spans="1:78" x14ac:dyDescent="0.25">
      <c r="B66" s="7">
        <v>0.82</v>
      </c>
      <c r="C66" s="7">
        <v>0.82</v>
      </c>
      <c r="D66" s="7">
        <v>0.8</v>
      </c>
      <c r="E66" s="7">
        <v>0.77</v>
      </c>
      <c r="F66" s="7">
        <v>0.84</v>
      </c>
      <c r="G66" s="7">
        <v>0.81</v>
      </c>
      <c r="H66" s="7">
        <v>0.8</v>
      </c>
      <c r="I66" s="7">
        <v>0.81</v>
      </c>
      <c r="J66" s="7">
        <v>0.81</v>
      </c>
      <c r="K66" s="7">
        <v>0.84</v>
      </c>
      <c r="L66" s="7">
        <v>0.8</v>
      </c>
      <c r="M66" s="7">
        <v>0.83</v>
      </c>
      <c r="N66" s="7">
        <v>0.82</v>
      </c>
      <c r="O66" s="7">
        <v>0.71</v>
      </c>
      <c r="P66" s="7">
        <v>0.8</v>
      </c>
      <c r="Q66" s="7">
        <v>0.78</v>
      </c>
      <c r="R66" s="7">
        <v>0.82</v>
      </c>
      <c r="S66" s="7">
        <v>0.81</v>
      </c>
      <c r="T66" s="7">
        <v>0.84</v>
      </c>
      <c r="U66" s="7">
        <v>0.8</v>
      </c>
      <c r="V66" s="7">
        <v>0.81</v>
      </c>
      <c r="W66" s="7">
        <v>0.85</v>
      </c>
      <c r="X66" s="7">
        <v>0.79</v>
      </c>
      <c r="Y66" t="s">
        <v>108</v>
      </c>
      <c r="Z66" s="7">
        <v>0.82</v>
      </c>
      <c r="AA66" s="7">
        <v>0.82</v>
      </c>
      <c r="AB66" s="7">
        <v>0.82</v>
      </c>
      <c r="AC66" s="7">
        <v>0.81</v>
      </c>
      <c r="AD66" s="7">
        <v>0.81</v>
      </c>
      <c r="AE66" s="7">
        <v>0.81</v>
      </c>
      <c r="AF66" s="7">
        <v>0.82</v>
      </c>
      <c r="AG66" s="7">
        <v>0.83</v>
      </c>
      <c r="AH66" t="s">
        <v>108</v>
      </c>
      <c r="AI66" s="7">
        <v>0.82</v>
      </c>
      <c r="AJ66" s="7">
        <v>0.72</v>
      </c>
      <c r="AK66" s="7">
        <v>0.86</v>
      </c>
      <c r="AL66" s="7">
        <v>0.82</v>
      </c>
      <c r="AM66" s="7">
        <v>0.81</v>
      </c>
      <c r="AN66" s="7">
        <v>1</v>
      </c>
      <c r="AO66" s="7">
        <v>0.8</v>
      </c>
      <c r="AP66" s="7">
        <v>0.81</v>
      </c>
      <c r="AQ66" s="7">
        <v>0.76</v>
      </c>
      <c r="AR66" s="7">
        <v>0.81</v>
      </c>
      <c r="AS66" s="7">
        <v>0.77</v>
      </c>
      <c r="AT66" s="7">
        <v>0.88</v>
      </c>
      <c r="AU66" s="7">
        <v>0.79</v>
      </c>
      <c r="AV66" s="7">
        <v>0.82</v>
      </c>
      <c r="AW66" s="7">
        <v>1</v>
      </c>
      <c r="AX66" s="7">
        <v>0.74</v>
      </c>
      <c r="AY66" s="7">
        <v>0.78</v>
      </c>
      <c r="AZ66" s="7">
        <v>0.83</v>
      </c>
      <c r="BA66" s="7">
        <v>0.79</v>
      </c>
      <c r="BB66" s="7">
        <v>0.83</v>
      </c>
      <c r="BC66" s="7">
        <v>0.87</v>
      </c>
      <c r="BD66" s="7">
        <v>1</v>
      </c>
      <c r="BE66" s="7">
        <v>0.82</v>
      </c>
      <c r="BF66" t="s">
        <v>108</v>
      </c>
      <c r="BG66" s="7">
        <v>0.82</v>
      </c>
      <c r="BH66" t="s">
        <v>108</v>
      </c>
      <c r="BI66" s="7">
        <v>0.79</v>
      </c>
      <c r="BJ66" s="7">
        <v>0.86</v>
      </c>
      <c r="BK66" s="7">
        <v>0.87</v>
      </c>
      <c r="BL66" s="7">
        <v>0.82</v>
      </c>
      <c r="BM66" s="7">
        <v>0.79</v>
      </c>
      <c r="BN66" s="7">
        <v>0.84</v>
      </c>
      <c r="BO66" s="7">
        <v>0.83</v>
      </c>
      <c r="BP66" s="7">
        <v>0.56999999999999995</v>
      </c>
      <c r="BQ66" s="7">
        <v>0.86</v>
      </c>
      <c r="BR66" s="7">
        <v>0.82</v>
      </c>
      <c r="BS66" s="7">
        <v>0.81</v>
      </c>
      <c r="BT66" s="7">
        <v>0.81</v>
      </c>
      <c r="BU66" s="7">
        <v>0.82</v>
      </c>
      <c r="BV66" s="7">
        <v>0.92</v>
      </c>
      <c r="BW66" s="7">
        <v>0.84</v>
      </c>
      <c r="BX66" s="7">
        <v>0.83</v>
      </c>
      <c r="BY66" s="7">
        <v>0.83</v>
      </c>
      <c r="BZ66" s="7">
        <v>0.83</v>
      </c>
    </row>
    <row r="67" spans="1:78" x14ac:dyDescent="0.25">
      <c r="A67" t="s">
        <v>139</v>
      </c>
      <c r="B67">
        <v>74</v>
      </c>
      <c r="C67">
        <v>58</v>
      </c>
      <c r="D67">
        <v>8</v>
      </c>
      <c r="E67">
        <v>8</v>
      </c>
      <c r="F67">
        <v>15</v>
      </c>
      <c r="G67">
        <v>44</v>
      </c>
      <c r="H67">
        <v>15</v>
      </c>
      <c r="I67">
        <v>26</v>
      </c>
      <c r="J67">
        <v>24</v>
      </c>
      <c r="K67">
        <v>11</v>
      </c>
      <c r="L67">
        <v>13</v>
      </c>
      <c r="M67">
        <v>12</v>
      </c>
      <c r="N67">
        <v>50</v>
      </c>
      <c r="O67">
        <v>11</v>
      </c>
      <c r="P67">
        <v>1</v>
      </c>
      <c r="Q67">
        <v>4</v>
      </c>
      <c r="R67">
        <v>70</v>
      </c>
      <c r="S67">
        <v>43</v>
      </c>
      <c r="T67">
        <v>17</v>
      </c>
      <c r="U67">
        <v>12</v>
      </c>
      <c r="V67">
        <v>67</v>
      </c>
      <c r="W67">
        <v>3</v>
      </c>
      <c r="X67">
        <v>2</v>
      </c>
      <c r="Y67">
        <v>0</v>
      </c>
      <c r="Z67">
        <v>74</v>
      </c>
      <c r="AA67">
        <v>74</v>
      </c>
      <c r="AB67">
        <v>74</v>
      </c>
      <c r="AC67">
        <v>4</v>
      </c>
      <c r="AD67">
        <v>59</v>
      </c>
      <c r="AE67">
        <v>9</v>
      </c>
      <c r="AF67">
        <v>37</v>
      </c>
      <c r="AG67">
        <v>35</v>
      </c>
      <c r="AH67">
        <v>0</v>
      </c>
      <c r="AI67">
        <v>52</v>
      </c>
      <c r="AJ67">
        <v>5</v>
      </c>
      <c r="AK67">
        <v>16</v>
      </c>
      <c r="AL67">
        <v>43</v>
      </c>
      <c r="AM67">
        <v>22</v>
      </c>
      <c r="AN67">
        <v>1</v>
      </c>
      <c r="AO67">
        <v>7</v>
      </c>
      <c r="AP67">
        <v>7</v>
      </c>
      <c r="AQ67">
        <v>4</v>
      </c>
      <c r="AR67">
        <v>3</v>
      </c>
      <c r="AS67">
        <v>1</v>
      </c>
      <c r="AT67">
        <v>11</v>
      </c>
      <c r="AU67">
        <v>1</v>
      </c>
      <c r="AV67">
        <v>4</v>
      </c>
      <c r="AW67">
        <v>4</v>
      </c>
      <c r="AX67">
        <v>3</v>
      </c>
      <c r="AY67">
        <v>7</v>
      </c>
      <c r="AZ67">
        <v>11</v>
      </c>
      <c r="BA67">
        <v>8</v>
      </c>
      <c r="BB67">
        <v>5</v>
      </c>
      <c r="BC67">
        <v>5</v>
      </c>
      <c r="BD67">
        <v>0</v>
      </c>
      <c r="BE67">
        <v>74</v>
      </c>
      <c r="BF67">
        <v>0</v>
      </c>
      <c r="BG67">
        <v>74</v>
      </c>
      <c r="BH67">
        <v>0</v>
      </c>
      <c r="BI67">
        <v>43</v>
      </c>
      <c r="BJ67">
        <v>14</v>
      </c>
      <c r="BK67">
        <v>12</v>
      </c>
      <c r="BL67">
        <v>5</v>
      </c>
      <c r="BM67">
        <v>30</v>
      </c>
      <c r="BN67">
        <v>37</v>
      </c>
      <c r="BO67">
        <v>6</v>
      </c>
      <c r="BP67">
        <v>0</v>
      </c>
      <c r="BQ67">
        <v>21</v>
      </c>
      <c r="BR67">
        <v>44</v>
      </c>
      <c r="BS67">
        <v>38</v>
      </c>
      <c r="BT67">
        <v>44</v>
      </c>
      <c r="BU67">
        <v>44</v>
      </c>
      <c r="BV67">
        <v>7</v>
      </c>
      <c r="BW67">
        <v>16</v>
      </c>
      <c r="BX67">
        <v>50</v>
      </c>
      <c r="BY67">
        <v>55</v>
      </c>
      <c r="BZ67">
        <v>47</v>
      </c>
    </row>
    <row r="68" spans="1:78" x14ac:dyDescent="0.25">
      <c r="B68" s="7">
        <v>0.12</v>
      </c>
      <c r="C68" s="7">
        <v>0.1</v>
      </c>
      <c r="D68" s="7">
        <v>0.16</v>
      </c>
      <c r="E68" s="7">
        <v>0.31</v>
      </c>
      <c r="F68" s="7">
        <v>0.11</v>
      </c>
      <c r="G68" s="7">
        <v>0.12</v>
      </c>
      <c r="H68" s="7">
        <v>0.11</v>
      </c>
      <c r="I68" s="7">
        <v>0.13</v>
      </c>
      <c r="J68" s="7">
        <v>0.11</v>
      </c>
      <c r="K68" s="7">
        <v>0.1</v>
      </c>
      <c r="L68" s="7">
        <v>0.11</v>
      </c>
      <c r="M68" s="7">
        <v>0.1</v>
      </c>
      <c r="N68" s="7">
        <v>0.11</v>
      </c>
      <c r="O68" s="7">
        <v>0.19</v>
      </c>
      <c r="P68" s="7">
        <v>7.0000000000000007E-2</v>
      </c>
      <c r="Q68" s="7">
        <v>0.05</v>
      </c>
      <c r="R68" s="7">
        <v>0.12</v>
      </c>
      <c r="S68" s="7">
        <v>0.1</v>
      </c>
      <c r="T68" s="7">
        <v>0.13</v>
      </c>
      <c r="U68" s="7">
        <v>0.15</v>
      </c>
      <c r="V68" s="7">
        <v>0.12</v>
      </c>
      <c r="W68" s="7">
        <v>0.08</v>
      </c>
      <c r="X68" s="7">
        <v>0.05</v>
      </c>
      <c r="Y68" t="s">
        <v>108</v>
      </c>
      <c r="Z68" s="7">
        <v>0.12</v>
      </c>
      <c r="AA68" s="7">
        <v>0.12</v>
      </c>
      <c r="AB68" s="7">
        <v>0.12</v>
      </c>
      <c r="AC68" s="7">
        <v>7.0000000000000007E-2</v>
      </c>
      <c r="AD68" s="7">
        <v>0.11</v>
      </c>
      <c r="AE68" s="7">
        <v>0.18</v>
      </c>
      <c r="AF68" s="7">
        <v>0.13</v>
      </c>
      <c r="AG68" s="7">
        <v>0.11</v>
      </c>
      <c r="AH68" t="s">
        <v>108</v>
      </c>
      <c r="AI68" s="7">
        <v>0.1</v>
      </c>
      <c r="AJ68" s="7">
        <v>0.22</v>
      </c>
      <c r="AK68" s="7">
        <v>0.17</v>
      </c>
      <c r="AL68" s="7">
        <v>0.12</v>
      </c>
      <c r="AM68" s="7">
        <v>0.11</v>
      </c>
      <c r="AN68" s="7">
        <v>0.39</v>
      </c>
      <c r="AO68" s="7">
        <v>0.13</v>
      </c>
      <c r="AP68" s="7">
        <v>0.13</v>
      </c>
      <c r="AQ68" s="7">
        <v>0.06</v>
      </c>
      <c r="AR68" s="7">
        <v>0.13</v>
      </c>
      <c r="AS68" s="7">
        <v>0.04</v>
      </c>
      <c r="AT68" s="7">
        <v>0.14000000000000001</v>
      </c>
      <c r="AU68" s="7">
        <v>0.01</v>
      </c>
      <c r="AV68" s="7">
        <v>7.0000000000000007E-2</v>
      </c>
      <c r="AW68" s="7">
        <v>0.44</v>
      </c>
      <c r="AX68" s="7">
        <v>0.08</v>
      </c>
      <c r="AY68" s="7">
        <v>0.1</v>
      </c>
      <c r="AZ68" s="7">
        <v>0.28999999999999998</v>
      </c>
      <c r="BA68" s="7">
        <v>0.35</v>
      </c>
      <c r="BB68" s="7">
        <v>0.11</v>
      </c>
      <c r="BC68" s="7">
        <v>0.1</v>
      </c>
      <c r="BD68" t="s">
        <v>108</v>
      </c>
      <c r="BE68" s="7">
        <v>0.12</v>
      </c>
      <c r="BF68" t="s">
        <v>108</v>
      </c>
      <c r="BG68" s="7">
        <v>0.12</v>
      </c>
      <c r="BH68" t="s">
        <v>108</v>
      </c>
      <c r="BI68" s="7">
        <v>0.12</v>
      </c>
      <c r="BJ68" s="7">
        <v>0.11</v>
      </c>
      <c r="BK68" s="7">
        <v>0.12</v>
      </c>
      <c r="BL68" s="7">
        <v>0.11</v>
      </c>
      <c r="BM68" s="7">
        <v>0.11</v>
      </c>
      <c r="BN68" s="7">
        <v>0.13</v>
      </c>
      <c r="BO68" s="7">
        <v>0.09</v>
      </c>
      <c r="BP68" t="s">
        <v>108</v>
      </c>
      <c r="BQ68" s="7">
        <v>0.11</v>
      </c>
      <c r="BR68" s="7">
        <v>0.11</v>
      </c>
      <c r="BS68" s="7">
        <v>0.11</v>
      </c>
      <c r="BT68" s="7">
        <v>0.14000000000000001</v>
      </c>
      <c r="BU68" s="7">
        <v>0.11</v>
      </c>
      <c r="BV68" s="7">
        <v>0.19</v>
      </c>
      <c r="BW68" s="7">
        <v>0.09</v>
      </c>
      <c r="BX68" s="7">
        <v>0.12</v>
      </c>
      <c r="BY68" s="7">
        <v>0.13</v>
      </c>
      <c r="BZ68" s="7">
        <v>0.12</v>
      </c>
    </row>
    <row r="69" spans="1:78" x14ac:dyDescent="0.25">
      <c r="A69" t="s">
        <v>40</v>
      </c>
      <c r="B69">
        <v>2</v>
      </c>
      <c r="C69">
        <v>2</v>
      </c>
      <c r="D69">
        <v>0</v>
      </c>
      <c r="E69">
        <v>0</v>
      </c>
      <c r="F69">
        <v>0</v>
      </c>
      <c r="G69">
        <v>0</v>
      </c>
      <c r="H69">
        <v>2</v>
      </c>
      <c r="I69">
        <v>0</v>
      </c>
      <c r="J69">
        <v>1</v>
      </c>
      <c r="K69">
        <v>0</v>
      </c>
      <c r="L69">
        <v>1</v>
      </c>
      <c r="M69">
        <v>0</v>
      </c>
      <c r="N69">
        <v>1</v>
      </c>
      <c r="O69">
        <v>1</v>
      </c>
      <c r="P69">
        <v>0</v>
      </c>
      <c r="Q69">
        <v>0</v>
      </c>
      <c r="R69">
        <v>2</v>
      </c>
      <c r="S69">
        <v>2</v>
      </c>
      <c r="T69">
        <v>0</v>
      </c>
      <c r="U69">
        <v>0</v>
      </c>
      <c r="V69">
        <v>1</v>
      </c>
      <c r="W69">
        <v>0</v>
      </c>
      <c r="X69">
        <v>1</v>
      </c>
      <c r="Y69">
        <v>0</v>
      </c>
      <c r="Z69">
        <v>2</v>
      </c>
      <c r="AA69">
        <v>2</v>
      </c>
      <c r="AB69">
        <v>2</v>
      </c>
      <c r="AC69">
        <v>0</v>
      </c>
      <c r="AD69">
        <v>1</v>
      </c>
      <c r="AE69">
        <v>1</v>
      </c>
      <c r="AF69">
        <v>0</v>
      </c>
      <c r="AG69">
        <v>0</v>
      </c>
      <c r="AH69">
        <v>0</v>
      </c>
      <c r="AI69">
        <v>1</v>
      </c>
      <c r="AJ69">
        <v>0</v>
      </c>
      <c r="AK69">
        <v>0</v>
      </c>
      <c r="AL69">
        <v>1</v>
      </c>
      <c r="AM69">
        <v>0</v>
      </c>
      <c r="AN69">
        <v>0</v>
      </c>
      <c r="AO69">
        <v>1</v>
      </c>
      <c r="AP69">
        <v>1</v>
      </c>
      <c r="AQ69">
        <v>0</v>
      </c>
      <c r="AR69">
        <v>0</v>
      </c>
      <c r="AS69">
        <v>0</v>
      </c>
      <c r="AT69">
        <v>0</v>
      </c>
      <c r="AU69">
        <v>1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2</v>
      </c>
      <c r="BF69">
        <v>0</v>
      </c>
      <c r="BG69">
        <v>2</v>
      </c>
      <c r="BH69">
        <v>0</v>
      </c>
      <c r="BI69">
        <v>0</v>
      </c>
      <c r="BJ69">
        <v>0</v>
      </c>
      <c r="BK69">
        <v>1</v>
      </c>
      <c r="BL69">
        <v>0</v>
      </c>
      <c r="BM69">
        <v>1</v>
      </c>
      <c r="BN69">
        <v>1</v>
      </c>
      <c r="BO69">
        <v>0</v>
      </c>
      <c r="BP69">
        <v>0</v>
      </c>
      <c r="BQ69">
        <v>1</v>
      </c>
      <c r="BR69">
        <v>1</v>
      </c>
      <c r="BS69">
        <v>1</v>
      </c>
      <c r="BT69">
        <v>1</v>
      </c>
      <c r="BU69">
        <v>1</v>
      </c>
      <c r="BV69">
        <v>0</v>
      </c>
      <c r="BW69">
        <v>1</v>
      </c>
      <c r="BX69">
        <v>1</v>
      </c>
      <c r="BY69">
        <v>1</v>
      </c>
      <c r="BZ69">
        <v>0</v>
      </c>
    </row>
    <row r="70" spans="1:78" x14ac:dyDescent="0.25">
      <c r="B70">
        <v>0</v>
      </c>
      <c r="C70">
        <v>0</v>
      </c>
      <c r="D70" t="s">
        <v>106</v>
      </c>
      <c r="E70" t="s">
        <v>106</v>
      </c>
      <c r="F70" t="s">
        <v>106</v>
      </c>
      <c r="G70" t="s">
        <v>106</v>
      </c>
      <c r="H70" s="7">
        <v>0.01</v>
      </c>
      <c r="I70" t="s">
        <v>106</v>
      </c>
      <c r="J70">
        <v>0</v>
      </c>
      <c r="K70" t="s">
        <v>106</v>
      </c>
      <c r="L70" s="7">
        <v>0.01</v>
      </c>
      <c r="M70" t="s">
        <v>106</v>
      </c>
      <c r="N70">
        <v>0</v>
      </c>
      <c r="O70" s="7">
        <v>0.01</v>
      </c>
      <c r="P70" t="s">
        <v>106</v>
      </c>
      <c r="Q70" t="s">
        <v>106</v>
      </c>
      <c r="R70">
        <v>0</v>
      </c>
      <c r="S70">
        <v>0</v>
      </c>
      <c r="T70" t="s">
        <v>106</v>
      </c>
      <c r="U70" t="s">
        <v>106</v>
      </c>
      <c r="V70">
        <v>0</v>
      </c>
      <c r="W70" t="s">
        <v>106</v>
      </c>
      <c r="X70" s="7">
        <v>0.03</v>
      </c>
      <c r="Y70" t="s">
        <v>106</v>
      </c>
      <c r="Z70">
        <v>0</v>
      </c>
      <c r="AA70">
        <v>0</v>
      </c>
      <c r="AB70">
        <v>0</v>
      </c>
      <c r="AC70" t="s">
        <v>106</v>
      </c>
      <c r="AD70">
        <v>0</v>
      </c>
      <c r="AE70" s="7">
        <v>0.02</v>
      </c>
      <c r="AF70" t="s">
        <v>106</v>
      </c>
      <c r="AG70" t="s">
        <v>106</v>
      </c>
      <c r="AH70" t="s">
        <v>106</v>
      </c>
      <c r="AI70">
        <v>0</v>
      </c>
      <c r="AJ70" t="s">
        <v>106</v>
      </c>
      <c r="AK70" t="s">
        <v>106</v>
      </c>
      <c r="AL70">
        <v>0</v>
      </c>
      <c r="AM70" t="s">
        <v>106</v>
      </c>
      <c r="AN70" t="s">
        <v>106</v>
      </c>
      <c r="AO70" s="7">
        <v>0.02</v>
      </c>
      <c r="AP70" s="7">
        <v>0.02</v>
      </c>
      <c r="AQ70" t="s">
        <v>106</v>
      </c>
      <c r="AR70" t="s">
        <v>106</v>
      </c>
      <c r="AS70" t="s">
        <v>106</v>
      </c>
      <c r="AT70" t="s">
        <v>106</v>
      </c>
      <c r="AU70" s="7">
        <v>0.01</v>
      </c>
      <c r="AV70" t="s">
        <v>106</v>
      </c>
      <c r="AW70" t="s">
        <v>106</v>
      </c>
      <c r="AX70" t="s">
        <v>106</v>
      </c>
      <c r="AY70" t="s">
        <v>106</v>
      </c>
      <c r="AZ70" t="s">
        <v>106</v>
      </c>
      <c r="BA70" t="s">
        <v>106</v>
      </c>
      <c r="BB70" t="s">
        <v>106</v>
      </c>
      <c r="BC70" t="s">
        <v>106</v>
      </c>
      <c r="BD70" t="s">
        <v>106</v>
      </c>
      <c r="BE70">
        <v>0</v>
      </c>
      <c r="BF70" t="s">
        <v>106</v>
      </c>
      <c r="BG70">
        <v>0</v>
      </c>
      <c r="BH70" t="s">
        <v>106</v>
      </c>
      <c r="BI70" t="s">
        <v>106</v>
      </c>
      <c r="BJ70" t="s">
        <v>106</v>
      </c>
      <c r="BK70" s="7">
        <v>0.01</v>
      </c>
      <c r="BL70" t="s">
        <v>106</v>
      </c>
      <c r="BM70">
        <v>0</v>
      </c>
      <c r="BN70">
        <v>0</v>
      </c>
      <c r="BO70" t="s">
        <v>106</v>
      </c>
      <c r="BP70" t="s">
        <v>106</v>
      </c>
      <c r="BQ70">
        <v>0</v>
      </c>
      <c r="BR70">
        <v>0</v>
      </c>
      <c r="BS70">
        <v>0</v>
      </c>
      <c r="BT70">
        <v>0</v>
      </c>
      <c r="BU70">
        <v>0</v>
      </c>
      <c r="BV70" t="s">
        <v>106</v>
      </c>
      <c r="BW70">
        <v>0</v>
      </c>
      <c r="BX70">
        <v>0</v>
      </c>
      <c r="BY70">
        <v>0</v>
      </c>
      <c r="BZ70" t="s">
        <v>106</v>
      </c>
    </row>
    <row r="71" spans="1:78" x14ac:dyDescent="0.25">
      <c r="A71" t="s">
        <v>41</v>
      </c>
      <c r="B71">
        <v>29</v>
      </c>
      <c r="C71">
        <v>28</v>
      </c>
      <c r="D71">
        <v>1</v>
      </c>
      <c r="E71">
        <v>0</v>
      </c>
      <c r="F71">
        <v>6</v>
      </c>
      <c r="G71">
        <v>18</v>
      </c>
      <c r="H71">
        <v>6</v>
      </c>
      <c r="I71">
        <v>8</v>
      </c>
      <c r="J71">
        <v>8</v>
      </c>
      <c r="K71">
        <v>7</v>
      </c>
      <c r="L71">
        <v>5</v>
      </c>
      <c r="M71">
        <v>6</v>
      </c>
      <c r="N71">
        <v>15</v>
      </c>
      <c r="O71">
        <v>6</v>
      </c>
      <c r="P71">
        <v>2</v>
      </c>
      <c r="Q71">
        <v>1</v>
      </c>
      <c r="R71">
        <v>28</v>
      </c>
      <c r="S71">
        <v>18</v>
      </c>
      <c r="T71">
        <v>7</v>
      </c>
      <c r="U71">
        <v>4</v>
      </c>
      <c r="V71">
        <v>23</v>
      </c>
      <c r="W71">
        <v>2</v>
      </c>
      <c r="X71">
        <v>2</v>
      </c>
      <c r="Y71">
        <v>0</v>
      </c>
      <c r="Z71">
        <v>29</v>
      </c>
      <c r="AA71">
        <v>29</v>
      </c>
      <c r="AB71">
        <v>29</v>
      </c>
      <c r="AC71">
        <v>5</v>
      </c>
      <c r="AD71">
        <v>19</v>
      </c>
      <c r="AE71">
        <v>5</v>
      </c>
      <c r="AF71">
        <v>14</v>
      </c>
      <c r="AG71">
        <v>8</v>
      </c>
      <c r="AH71">
        <v>0</v>
      </c>
      <c r="AI71">
        <v>17</v>
      </c>
      <c r="AJ71">
        <v>2</v>
      </c>
      <c r="AK71">
        <v>4</v>
      </c>
      <c r="AL71">
        <v>12</v>
      </c>
      <c r="AM71">
        <v>10</v>
      </c>
      <c r="AN71">
        <v>0</v>
      </c>
      <c r="AO71">
        <v>7</v>
      </c>
      <c r="AP71">
        <v>1</v>
      </c>
      <c r="AQ71">
        <v>5</v>
      </c>
      <c r="AR71">
        <v>1</v>
      </c>
      <c r="AS71">
        <v>3</v>
      </c>
      <c r="AT71">
        <v>2</v>
      </c>
      <c r="AU71">
        <v>4</v>
      </c>
      <c r="AV71">
        <v>0</v>
      </c>
      <c r="AW71">
        <v>0</v>
      </c>
      <c r="AX71">
        <v>1</v>
      </c>
      <c r="AY71">
        <v>6</v>
      </c>
      <c r="AZ71">
        <v>1</v>
      </c>
      <c r="BA71">
        <v>0</v>
      </c>
      <c r="BB71">
        <v>2</v>
      </c>
      <c r="BC71">
        <v>3</v>
      </c>
      <c r="BD71">
        <v>0</v>
      </c>
      <c r="BE71">
        <v>29</v>
      </c>
      <c r="BF71">
        <v>0</v>
      </c>
      <c r="BG71">
        <v>29</v>
      </c>
      <c r="BH71">
        <v>0</v>
      </c>
      <c r="BI71">
        <v>13</v>
      </c>
      <c r="BJ71">
        <v>6</v>
      </c>
      <c r="BK71">
        <v>4</v>
      </c>
      <c r="BL71">
        <v>3</v>
      </c>
      <c r="BM71">
        <v>3</v>
      </c>
      <c r="BN71">
        <v>17</v>
      </c>
      <c r="BO71">
        <v>6</v>
      </c>
      <c r="BP71">
        <v>2</v>
      </c>
      <c r="BQ71">
        <v>4</v>
      </c>
      <c r="BR71">
        <v>11</v>
      </c>
      <c r="BS71">
        <v>10</v>
      </c>
      <c r="BT71">
        <v>20</v>
      </c>
      <c r="BU71">
        <v>11</v>
      </c>
      <c r="BV71">
        <v>0</v>
      </c>
      <c r="BW71">
        <v>4</v>
      </c>
      <c r="BX71">
        <v>12</v>
      </c>
      <c r="BY71">
        <v>15</v>
      </c>
      <c r="BZ71">
        <v>12</v>
      </c>
    </row>
    <row r="72" spans="1:78" x14ac:dyDescent="0.25">
      <c r="B72" s="7">
        <v>0.05</v>
      </c>
      <c r="C72" s="7">
        <v>0.05</v>
      </c>
      <c r="D72" s="7">
        <v>0.02</v>
      </c>
      <c r="E72" t="s">
        <v>108</v>
      </c>
      <c r="F72" s="7">
        <v>0.04</v>
      </c>
      <c r="G72" s="7">
        <v>0.05</v>
      </c>
      <c r="H72" s="7">
        <v>0.04</v>
      </c>
      <c r="I72" s="7">
        <v>0.04</v>
      </c>
      <c r="J72" s="7">
        <v>0.04</v>
      </c>
      <c r="K72" s="7">
        <v>7.0000000000000007E-2</v>
      </c>
      <c r="L72" s="7">
        <v>0.05</v>
      </c>
      <c r="M72" s="7">
        <v>0.05</v>
      </c>
      <c r="N72" s="7">
        <v>0.03</v>
      </c>
      <c r="O72" s="7">
        <v>0.11</v>
      </c>
      <c r="P72" s="7">
        <v>0.16</v>
      </c>
      <c r="Q72" s="7">
        <v>0.01</v>
      </c>
      <c r="R72" s="7">
        <v>0.05</v>
      </c>
      <c r="S72" s="7">
        <v>0.04</v>
      </c>
      <c r="T72" s="7">
        <v>0.05</v>
      </c>
      <c r="U72" s="7">
        <v>0.06</v>
      </c>
      <c r="V72" s="7">
        <v>0.04</v>
      </c>
      <c r="W72" s="7">
        <v>0.06</v>
      </c>
      <c r="X72" s="7">
        <v>7.0000000000000007E-2</v>
      </c>
      <c r="Y72" t="s">
        <v>108</v>
      </c>
      <c r="Z72" s="7">
        <v>0.05</v>
      </c>
      <c r="AA72" s="7">
        <v>0.05</v>
      </c>
      <c r="AB72" s="7">
        <v>0.05</v>
      </c>
      <c r="AC72" s="7">
        <v>0.09</v>
      </c>
      <c r="AD72" s="7">
        <v>0.04</v>
      </c>
      <c r="AE72" s="7">
        <v>0.1</v>
      </c>
      <c r="AF72" s="7">
        <v>0.05</v>
      </c>
      <c r="AG72" s="7">
        <v>0.02</v>
      </c>
      <c r="AH72" t="s">
        <v>108</v>
      </c>
      <c r="AI72" s="7">
        <v>0.03</v>
      </c>
      <c r="AJ72" s="7">
        <v>0.09</v>
      </c>
      <c r="AK72" s="7">
        <v>0.04</v>
      </c>
      <c r="AL72" s="7">
        <v>0.03</v>
      </c>
      <c r="AM72" s="7">
        <v>0.05</v>
      </c>
      <c r="AN72" t="s">
        <v>108</v>
      </c>
      <c r="AO72" s="7">
        <v>0.13</v>
      </c>
      <c r="AP72" s="7">
        <v>0.02</v>
      </c>
      <c r="AQ72" s="7">
        <v>0.08</v>
      </c>
      <c r="AR72" s="7">
        <v>0.05</v>
      </c>
      <c r="AS72" s="7">
        <v>0.09</v>
      </c>
      <c r="AT72" s="7">
        <v>0.03</v>
      </c>
      <c r="AU72" s="7">
        <v>0.08</v>
      </c>
      <c r="AV72" t="s">
        <v>108</v>
      </c>
      <c r="AW72" t="s">
        <v>108</v>
      </c>
      <c r="AX72" s="7">
        <v>0.02</v>
      </c>
      <c r="AY72" s="7">
        <v>0.08</v>
      </c>
      <c r="AZ72" s="7">
        <v>0.02</v>
      </c>
      <c r="BA72" t="s">
        <v>108</v>
      </c>
      <c r="BB72" s="7">
        <v>0.03</v>
      </c>
      <c r="BC72" s="7">
        <v>7.0000000000000007E-2</v>
      </c>
      <c r="BD72" t="s">
        <v>108</v>
      </c>
      <c r="BE72" s="7">
        <v>0.05</v>
      </c>
      <c r="BF72" t="s">
        <v>108</v>
      </c>
      <c r="BG72" s="7">
        <v>0.05</v>
      </c>
      <c r="BH72" t="s">
        <v>108</v>
      </c>
      <c r="BI72" s="7">
        <v>0.04</v>
      </c>
      <c r="BJ72" s="7">
        <v>0.05</v>
      </c>
      <c r="BK72" s="7">
        <v>0.05</v>
      </c>
      <c r="BL72" s="7">
        <v>0.06</v>
      </c>
      <c r="BM72" s="7">
        <v>0.01</v>
      </c>
      <c r="BN72" s="7">
        <v>0.06</v>
      </c>
      <c r="BO72" s="7">
        <v>0.09</v>
      </c>
      <c r="BP72" s="7">
        <v>0.43</v>
      </c>
      <c r="BQ72" s="7">
        <v>0.02</v>
      </c>
      <c r="BR72" s="7">
        <v>0.03</v>
      </c>
      <c r="BS72" s="7">
        <v>0.03</v>
      </c>
      <c r="BT72" s="7">
        <v>0.06</v>
      </c>
      <c r="BU72" s="7">
        <v>0.03</v>
      </c>
      <c r="BV72" t="s">
        <v>108</v>
      </c>
      <c r="BW72" s="7">
        <v>0.02</v>
      </c>
      <c r="BX72" s="7">
        <v>0.03</v>
      </c>
      <c r="BY72" s="7">
        <v>0.03</v>
      </c>
      <c r="BZ72" s="7">
        <v>0.03</v>
      </c>
    </row>
  </sheetData>
  <pageMargins left="0.7" right="0.7" top="0.75" bottom="0.75" header="0.3" footer="0.3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2"/>
  <sheetViews>
    <sheetView workbookViewId="0">
      <pane xSplit="1" ySplit="8" topLeftCell="B31" activePane="bottomRight" state="frozen"/>
      <selection pane="topRight" activeCell="B1" sqref="B1"/>
      <selection pane="bottomLeft" activeCell="A9" sqref="A9"/>
      <selection pane="bottomRight" activeCell="A47" sqref="A47"/>
    </sheetView>
  </sheetViews>
  <sheetFormatPr defaultRowHeight="15" x14ac:dyDescent="0.25"/>
  <sheetData>
    <row r="1" spans="1:78" x14ac:dyDescent="0.25">
      <c r="A1" t="s">
        <v>339</v>
      </c>
    </row>
    <row r="2" spans="1:78" x14ac:dyDescent="0.25">
      <c r="A2" t="s">
        <v>341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146</v>
      </c>
      <c r="C8">
        <v>127</v>
      </c>
      <c r="D8">
        <v>12</v>
      </c>
      <c r="E8">
        <v>7</v>
      </c>
      <c r="F8">
        <v>47</v>
      </c>
      <c r="G8">
        <v>67</v>
      </c>
      <c r="H8">
        <v>32</v>
      </c>
      <c r="I8">
        <v>26</v>
      </c>
      <c r="J8">
        <v>39</v>
      </c>
      <c r="K8">
        <v>34</v>
      </c>
      <c r="L8">
        <v>47</v>
      </c>
      <c r="M8">
        <v>49</v>
      </c>
      <c r="N8">
        <v>74</v>
      </c>
      <c r="O8">
        <v>20</v>
      </c>
      <c r="P8">
        <v>3</v>
      </c>
      <c r="Q8">
        <v>23</v>
      </c>
      <c r="R8">
        <v>123</v>
      </c>
      <c r="S8">
        <v>77</v>
      </c>
      <c r="T8">
        <v>35</v>
      </c>
      <c r="U8">
        <v>34</v>
      </c>
      <c r="V8">
        <v>118</v>
      </c>
      <c r="W8">
        <v>13</v>
      </c>
      <c r="X8">
        <v>12</v>
      </c>
      <c r="Y8">
        <v>0</v>
      </c>
      <c r="Z8">
        <v>146</v>
      </c>
      <c r="AA8">
        <v>145</v>
      </c>
      <c r="AB8">
        <v>145</v>
      </c>
      <c r="AC8">
        <v>13</v>
      </c>
      <c r="AD8">
        <v>114</v>
      </c>
      <c r="AE8">
        <v>18</v>
      </c>
      <c r="AF8">
        <v>78</v>
      </c>
      <c r="AG8">
        <v>37</v>
      </c>
      <c r="AH8">
        <v>11</v>
      </c>
      <c r="AI8">
        <v>108</v>
      </c>
      <c r="AJ8">
        <v>8</v>
      </c>
      <c r="AK8">
        <v>33</v>
      </c>
      <c r="AL8">
        <v>66</v>
      </c>
      <c r="AM8">
        <v>54</v>
      </c>
      <c r="AN8">
        <v>5</v>
      </c>
      <c r="AO8">
        <v>21</v>
      </c>
      <c r="AP8">
        <v>19</v>
      </c>
      <c r="AQ8">
        <v>10</v>
      </c>
      <c r="AR8">
        <v>9</v>
      </c>
      <c r="AS8">
        <v>3</v>
      </c>
      <c r="AT8">
        <v>12</v>
      </c>
      <c r="AU8">
        <v>13</v>
      </c>
      <c r="AV8">
        <v>15</v>
      </c>
      <c r="AW8">
        <v>3</v>
      </c>
      <c r="AX8">
        <v>8</v>
      </c>
      <c r="AY8">
        <v>18</v>
      </c>
      <c r="AZ8">
        <v>7</v>
      </c>
      <c r="BA8">
        <v>9</v>
      </c>
      <c r="BB8">
        <v>9</v>
      </c>
      <c r="BC8">
        <v>9</v>
      </c>
      <c r="BD8">
        <v>2</v>
      </c>
      <c r="BE8">
        <v>146</v>
      </c>
      <c r="BF8">
        <v>0</v>
      </c>
      <c r="BG8">
        <v>146</v>
      </c>
      <c r="BH8">
        <v>0</v>
      </c>
      <c r="BI8">
        <v>77</v>
      </c>
      <c r="BJ8">
        <v>36</v>
      </c>
      <c r="BK8">
        <v>22</v>
      </c>
      <c r="BL8">
        <v>7</v>
      </c>
      <c r="BM8">
        <v>48</v>
      </c>
      <c r="BN8">
        <v>72</v>
      </c>
      <c r="BO8">
        <v>21</v>
      </c>
      <c r="BP8">
        <v>5</v>
      </c>
      <c r="BQ8">
        <v>40</v>
      </c>
      <c r="BR8">
        <v>83</v>
      </c>
      <c r="BS8">
        <v>73</v>
      </c>
      <c r="BT8">
        <v>79</v>
      </c>
      <c r="BU8">
        <v>82</v>
      </c>
      <c r="BV8">
        <v>9</v>
      </c>
      <c r="BW8">
        <v>32</v>
      </c>
      <c r="BX8">
        <v>99</v>
      </c>
      <c r="BY8">
        <v>101</v>
      </c>
      <c r="BZ8">
        <v>88</v>
      </c>
    </row>
    <row r="9" spans="1:78" x14ac:dyDescent="0.25">
      <c r="A9" t="s">
        <v>103</v>
      </c>
      <c r="B9">
        <v>150</v>
      </c>
      <c r="C9">
        <v>131</v>
      </c>
      <c r="D9">
        <v>12</v>
      </c>
      <c r="E9">
        <v>6</v>
      </c>
      <c r="F9">
        <v>47</v>
      </c>
      <c r="G9">
        <v>76</v>
      </c>
      <c r="H9">
        <v>26</v>
      </c>
      <c r="I9">
        <v>34</v>
      </c>
      <c r="J9">
        <v>48</v>
      </c>
      <c r="K9">
        <v>36</v>
      </c>
      <c r="L9">
        <v>31</v>
      </c>
      <c r="M9">
        <v>40</v>
      </c>
      <c r="N9">
        <v>89</v>
      </c>
      <c r="O9">
        <v>17</v>
      </c>
      <c r="P9">
        <v>3</v>
      </c>
      <c r="Q9">
        <v>17</v>
      </c>
      <c r="R9">
        <v>133</v>
      </c>
      <c r="S9">
        <v>84</v>
      </c>
      <c r="T9">
        <v>37</v>
      </c>
      <c r="U9">
        <v>29</v>
      </c>
      <c r="V9">
        <v>128</v>
      </c>
      <c r="W9">
        <v>10</v>
      </c>
      <c r="X9">
        <v>8</v>
      </c>
      <c r="Y9">
        <v>0</v>
      </c>
      <c r="Z9">
        <v>150</v>
      </c>
      <c r="AA9">
        <v>148</v>
      </c>
      <c r="AB9">
        <v>148</v>
      </c>
      <c r="AC9">
        <v>16</v>
      </c>
      <c r="AD9">
        <v>116</v>
      </c>
      <c r="AE9">
        <v>16</v>
      </c>
      <c r="AF9">
        <v>79</v>
      </c>
      <c r="AG9">
        <v>37</v>
      </c>
      <c r="AH9">
        <v>11</v>
      </c>
      <c r="AI9">
        <v>117</v>
      </c>
      <c r="AJ9">
        <v>6</v>
      </c>
      <c r="AK9">
        <v>30</v>
      </c>
      <c r="AL9">
        <v>71</v>
      </c>
      <c r="AM9">
        <v>54</v>
      </c>
      <c r="AN9">
        <v>4</v>
      </c>
      <c r="AO9">
        <v>20</v>
      </c>
      <c r="AP9">
        <v>22</v>
      </c>
      <c r="AQ9">
        <v>10</v>
      </c>
      <c r="AR9">
        <v>11</v>
      </c>
      <c r="AS9">
        <v>3</v>
      </c>
      <c r="AT9">
        <v>13</v>
      </c>
      <c r="AU9">
        <v>12</v>
      </c>
      <c r="AV9">
        <v>15</v>
      </c>
      <c r="AW9">
        <v>3</v>
      </c>
      <c r="AX9">
        <v>8</v>
      </c>
      <c r="AY9">
        <v>17</v>
      </c>
      <c r="AZ9">
        <v>7</v>
      </c>
      <c r="BA9">
        <v>8</v>
      </c>
      <c r="BB9">
        <v>10</v>
      </c>
      <c r="BC9">
        <v>8</v>
      </c>
      <c r="BD9">
        <v>2</v>
      </c>
      <c r="BE9">
        <v>150</v>
      </c>
      <c r="BF9">
        <v>0</v>
      </c>
      <c r="BG9">
        <v>150</v>
      </c>
      <c r="BH9">
        <v>0</v>
      </c>
      <c r="BI9">
        <v>84</v>
      </c>
      <c r="BJ9">
        <v>36</v>
      </c>
      <c r="BK9">
        <v>17</v>
      </c>
      <c r="BL9">
        <v>8</v>
      </c>
      <c r="BM9">
        <v>50</v>
      </c>
      <c r="BN9">
        <v>75</v>
      </c>
      <c r="BO9">
        <v>22</v>
      </c>
      <c r="BP9">
        <v>3</v>
      </c>
      <c r="BQ9">
        <v>37</v>
      </c>
      <c r="BR9">
        <v>89</v>
      </c>
      <c r="BS9">
        <v>79</v>
      </c>
      <c r="BT9">
        <v>76</v>
      </c>
      <c r="BU9">
        <v>88</v>
      </c>
      <c r="BV9">
        <v>8</v>
      </c>
      <c r="BW9">
        <v>30</v>
      </c>
      <c r="BX9">
        <v>102</v>
      </c>
      <c r="BY9">
        <v>109</v>
      </c>
      <c r="BZ9">
        <v>91</v>
      </c>
    </row>
    <row r="10" spans="1:78" x14ac:dyDescent="0.25">
      <c r="A10" t="s">
        <v>104</v>
      </c>
    </row>
    <row r="11" spans="1:78" x14ac:dyDescent="0.25">
      <c r="A11" t="s">
        <v>119</v>
      </c>
      <c r="B11">
        <v>50</v>
      </c>
      <c r="C11">
        <v>43</v>
      </c>
      <c r="D11">
        <v>5</v>
      </c>
      <c r="E11">
        <v>3</v>
      </c>
      <c r="F11">
        <v>13</v>
      </c>
      <c r="G11">
        <v>26</v>
      </c>
      <c r="H11">
        <v>11</v>
      </c>
      <c r="I11">
        <v>8</v>
      </c>
      <c r="J11">
        <v>18</v>
      </c>
      <c r="K11">
        <v>15</v>
      </c>
      <c r="L11">
        <v>9</v>
      </c>
      <c r="M11">
        <v>15</v>
      </c>
      <c r="N11">
        <v>29</v>
      </c>
      <c r="O11">
        <v>5</v>
      </c>
      <c r="P11">
        <v>2</v>
      </c>
      <c r="Q11">
        <v>4</v>
      </c>
      <c r="R11">
        <v>47</v>
      </c>
      <c r="S11">
        <v>34</v>
      </c>
      <c r="T11">
        <v>8</v>
      </c>
      <c r="U11">
        <v>8</v>
      </c>
      <c r="V11">
        <v>42</v>
      </c>
      <c r="W11">
        <v>4</v>
      </c>
      <c r="X11">
        <v>2</v>
      </c>
      <c r="Y11">
        <v>0</v>
      </c>
      <c r="Z11">
        <v>50</v>
      </c>
      <c r="AA11">
        <v>49</v>
      </c>
      <c r="AB11">
        <v>49</v>
      </c>
      <c r="AC11">
        <v>6</v>
      </c>
      <c r="AD11">
        <v>37</v>
      </c>
      <c r="AE11">
        <v>7</v>
      </c>
      <c r="AF11">
        <v>31</v>
      </c>
      <c r="AG11">
        <v>12</v>
      </c>
      <c r="AH11">
        <v>5</v>
      </c>
      <c r="AI11">
        <v>43</v>
      </c>
      <c r="AJ11">
        <v>1</v>
      </c>
      <c r="AK11">
        <v>8</v>
      </c>
      <c r="AL11">
        <v>25</v>
      </c>
      <c r="AM11">
        <v>19</v>
      </c>
      <c r="AN11">
        <v>0</v>
      </c>
      <c r="AO11">
        <v>6</v>
      </c>
      <c r="AP11">
        <v>11</v>
      </c>
      <c r="AQ11">
        <v>2</v>
      </c>
      <c r="AR11">
        <v>5</v>
      </c>
      <c r="AS11">
        <v>1</v>
      </c>
      <c r="AT11">
        <v>7</v>
      </c>
      <c r="AU11">
        <v>3</v>
      </c>
      <c r="AV11">
        <v>4</v>
      </c>
      <c r="AW11">
        <v>2</v>
      </c>
      <c r="AX11">
        <v>3</v>
      </c>
      <c r="AY11">
        <v>3</v>
      </c>
      <c r="AZ11">
        <v>1</v>
      </c>
      <c r="BA11">
        <v>3</v>
      </c>
      <c r="BB11">
        <v>4</v>
      </c>
      <c r="BC11">
        <v>1</v>
      </c>
      <c r="BD11">
        <v>1</v>
      </c>
      <c r="BE11">
        <v>50</v>
      </c>
      <c r="BF11">
        <v>0</v>
      </c>
      <c r="BG11">
        <v>50</v>
      </c>
      <c r="BH11">
        <v>0</v>
      </c>
      <c r="BI11">
        <v>27</v>
      </c>
      <c r="BJ11">
        <v>14</v>
      </c>
      <c r="BK11">
        <v>4</v>
      </c>
      <c r="BL11">
        <v>5</v>
      </c>
      <c r="BM11">
        <v>20</v>
      </c>
      <c r="BN11">
        <v>24</v>
      </c>
      <c r="BO11">
        <v>6</v>
      </c>
      <c r="BP11">
        <v>0</v>
      </c>
      <c r="BQ11">
        <v>17</v>
      </c>
      <c r="BR11">
        <v>28</v>
      </c>
      <c r="BS11">
        <v>26</v>
      </c>
      <c r="BT11">
        <v>25</v>
      </c>
      <c r="BU11">
        <v>28</v>
      </c>
      <c r="BV11">
        <v>3</v>
      </c>
      <c r="BW11">
        <v>14</v>
      </c>
      <c r="BX11">
        <v>35</v>
      </c>
      <c r="BY11">
        <v>37</v>
      </c>
      <c r="BZ11">
        <v>29</v>
      </c>
    </row>
    <row r="12" spans="1:78" x14ac:dyDescent="0.25">
      <c r="B12" s="7">
        <v>0.34</v>
      </c>
      <c r="C12" s="7">
        <v>0.33</v>
      </c>
      <c r="D12" s="7">
        <v>0.4</v>
      </c>
      <c r="E12" s="7">
        <v>0.42</v>
      </c>
      <c r="F12" s="7">
        <v>0.28000000000000003</v>
      </c>
      <c r="G12" s="7">
        <v>0.34</v>
      </c>
      <c r="H12" s="7">
        <v>0.42</v>
      </c>
      <c r="I12" s="7">
        <v>0.24</v>
      </c>
      <c r="J12" s="7">
        <v>0.37</v>
      </c>
      <c r="K12" s="7">
        <v>0.41</v>
      </c>
      <c r="L12" s="7">
        <v>0.3</v>
      </c>
      <c r="M12" s="7">
        <v>0.37</v>
      </c>
      <c r="N12" s="7">
        <v>0.33</v>
      </c>
      <c r="O12" s="7">
        <v>0.28000000000000003</v>
      </c>
      <c r="P12" s="7">
        <v>0.63</v>
      </c>
      <c r="Q12" s="7">
        <v>0.23</v>
      </c>
      <c r="R12" s="7">
        <v>0.35</v>
      </c>
      <c r="S12" s="7">
        <v>0.41</v>
      </c>
      <c r="T12" s="7">
        <v>0.21</v>
      </c>
      <c r="U12" s="7">
        <v>0.28000000000000003</v>
      </c>
      <c r="V12" s="7">
        <v>0.33</v>
      </c>
      <c r="W12" s="7">
        <v>0.39</v>
      </c>
      <c r="X12" s="7">
        <v>0.27</v>
      </c>
      <c r="Y12" t="s">
        <v>108</v>
      </c>
      <c r="Z12" s="7">
        <v>0.34</v>
      </c>
      <c r="AA12" s="7">
        <v>0.33</v>
      </c>
      <c r="AB12" s="7">
        <v>0.33</v>
      </c>
      <c r="AC12" s="7">
        <v>0.35</v>
      </c>
      <c r="AD12" s="7">
        <v>0.32</v>
      </c>
      <c r="AE12" s="7">
        <v>0.41</v>
      </c>
      <c r="AF12" s="7">
        <v>0.39</v>
      </c>
      <c r="AG12" s="7">
        <v>0.33</v>
      </c>
      <c r="AH12" s="7">
        <v>0.44</v>
      </c>
      <c r="AI12" s="7">
        <v>0.37</v>
      </c>
      <c r="AJ12" s="7">
        <v>0.2</v>
      </c>
      <c r="AK12" s="7">
        <v>0.28000000000000003</v>
      </c>
      <c r="AL12" s="7">
        <v>0.35</v>
      </c>
      <c r="AM12" s="7">
        <v>0.36</v>
      </c>
      <c r="AN12" t="s">
        <v>108</v>
      </c>
      <c r="AO12" s="7">
        <v>0.31</v>
      </c>
      <c r="AP12" s="7">
        <v>0.51</v>
      </c>
      <c r="AQ12" s="7">
        <v>0.15</v>
      </c>
      <c r="AR12" s="7">
        <v>0.52</v>
      </c>
      <c r="AS12" s="7">
        <v>0.22</v>
      </c>
      <c r="AT12" s="7">
        <v>0.51</v>
      </c>
      <c r="AU12" s="7">
        <v>0.27</v>
      </c>
      <c r="AV12" s="7">
        <v>0.3</v>
      </c>
      <c r="AW12" s="7">
        <v>0.74</v>
      </c>
      <c r="AX12" s="7">
        <v>0.37</v>
      </c>
      <c r="AY12" s="7">
        <v>0.18</v>
      </c>
      <c r="AZ12" s="7">
        <v>0.18</v>
      </c>
      <c r="BA12" s="7">
        <v>0.35</v>
      </c>
      <c r="BB12" s="7">
        <v>0.34</v>
      </c>
      <c r="BC12" s="7">
        <v>0.12</v>
      </c>
      <c r="BD12" s="7">
        <v>0.28999999999999998</v>
      </c>
      <c r="BE12" s="7">
        <v>0.34</v>
      </c>
      <c r="BF12" t="s">
        <v>108</v>
      </c>
      <c r="BG12" s="7">
        <v>0.34</v>
      </c>
      <c r="BH12" t="s">
        <v>108</v>
      </c>
      <c r="BI12" s="7">
        <v>0.32</v>
      </c>
      <c r="BJ12" s="7">
        <v>0.4</v>
      </c>
      <c r="BK12" s="7">
        <v>0.26</v>
      </c>
      <c r="BL12" s="7">
        <v>0.61</v>
      </c>
      <c r="BM12" s="7">
        <v>0.41</v>
      </c>
      <c r="BN12" s="7">
        <v>0.32</v>
      </c>
      <c r="BO12" s="7">
        <v>0.28999999999999998</v>
      </c>
      <c r="BP12" t="s">
        <v>108</v>
      </c>
      <c r="BQ12" s="7">
        <v>0.47</v>
      </c>
      <c r="BR12" s="7">
        <v>0.31</v>
      </c>
      <c r="BS12" s="7">
        <v>0.34</v>
      </c>
      <c r="BT12" s="7">
        <v>0.33</v>
      </c>
      <c r="BU12" s="7">
        <v>0.32</v>
      </c>
      <c r="BV12" s="7">
        <v>0.34</v>
      </c>
      <c r="BW12" s="7">
        <v>0.48</v>
      </c>
      <c r="BX12" s="7">
        <v>0.35</v>
      </c>
      <c r="BY12" s="7">
        <v>0.34</v>
      </c>
      <c r="BZ12" s="7">
        <v>0.32</v>
      </c>
    </row>
    <row r="13" spans="1:78" x14ac:dyDescent="0.25">
      <c r="A13" t="s">
        <v>143</v>
      </c>
      <c r="B13">
        <v>1</v>
      </c>
      <c r="C13">
        <v>1</v>
      </c>
      <c r="D13">
        <v>0</v>
      </c>
      <c r="E13">
        <v>0</v>
      </c>
      <c r="F13">
        <v>0</v>
      </c>
      <c r="G13">
        <v>0</v>
      </c>
      <c r="H13">
        <v>1</v>
      </c>
      <c r="I13">
        <v>0</v>
      </c>
      <c r="J13">
        <v>0</v>
      </c>
      <c r="K13">
        <v>0</v>
      </c>
      <c r="L13">
        <v>1</v>
      </c>
      <c r="M13">
        <v>1</v>
      </c>
      <c r="N13">
        <v>0</v>
      </c>
      <c r="O13">
        <v>0</v>
      </c>
      <c r="P13">
        <v>0</v>
      </c>
      <c r="Q13">
        <v>1</v>
      </c>
      <c r="R13">
        <v>0</v>
      </c>
      <c r="S13">
        <v>1</v>
      </c>
      <c r="T13">
        <v>0</v>
      </c>
      <c r="U13">
        <v>0</v>
      </c>
      <c r="V13">
        <v>1</v>
      </c>
      <c r="W13">
        <v>0</v>
      </c>
      <c r="X13">
        <v>0</v>
      </c>
      <c r="Y13">
        <v>0</v>
      </c>
      <c r="Z13">
        <v>1</v>
      </c>
      <c r="AA13">
        <v>1</v>
      </c>
      <c r="AB13">
        <v>1</v>
      </c>
      <c r="AC13">
        <v>0</v>
      </c>
      <c r="AD13">
        <v>1</v>
      </c>
      <c r="AE13">
        <v>0</v>
      </c>
      <c r="AF13">
        <v>1</v>
      </c>
      <c r="AG13">
        <v>0</v>
      </c>
      <c r="AH13">
        <v>0</v>
      </c>
      <c r="AI13">
        <v>1</v>
      </c>
      <c r="AJ13">
        <v>0</v>
      </c>
      <c r="AK13">
        <v>0</v>
      </c>
      <c r="AL13">
        <v>1</v>
      </c>
      <c r="AM13">
        <v>0</v>
      </c>
      <c r="AN13">
        <v>0</v>
      </c>
      <c r="AO13">
        <v>0</v>
      </c>
      <c r="AP13">
        <v>0</v>
      </c>
      <c r="AQ13">
        <v>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1</v>
      </c>
      <c r="BF13">
        <v>0</v>
      </c>
      <c r="BG13">
        <v>1</v>
      </c>
      <c r="BH13">
        <v>0</v>
      </c>
      <c r="BI13">
        <v>1</v>
      </c>
      <c r="BJ13">
        <v>0</v>
      </c>
      <c r="BK13">
        <v>0</v>
      </c>
      <c r="BL13">
        <v>0</v>
      </c>
      <c r="BM13">
        <v>1</v>
      </c>
      <c r="BN13">
        <v>0</v>
      </c>
      <c r="BO13">
        <v>0</v>
      </c>
      <c r="BP13">
        <v>0</v>
      </c>
      <c r="BQ13">
        <v>0</v>
      </c>
      <c r="BR13">
        <v>1</v>
      </c>
      <c r="BS13">
        <v>1</v>
      </c>
      <c r="BT13">
        <v>0</v>
      </c>
      <c r="BU13">
        <v>1</v>
      </c>
      <c r="BV13">
        <v>0</v>
      </c>
      <c r="BW13">
        <v>0</v>
      </c>
      <c r="BX13">
        <v>0</v>
      </c>
      <c r="BY13">
        <v>0</v>
      </c>
      <c r="BZ13">
        <v>0</v>
      </c>
    </row>
    <row r="14" spans="1:78" x14ac:dyDescent="0.25">
      <c r="B14">
        <v>0</v>
      </c>
      <c r="C14">
        <v>0</v>
      </c>
      <c r="D14" t="s">
        <v>106</v>
      </c>
      <c r="E14" t="s">
        <v>106</v>
      </c>
      <c r="F14" t="s">
        <v>106</v>
      </c>
      <c r="G14" t="s">
        <v>106</v>
      </c>
      <c r="H14" s="7">
        <v>0.02</v>
      </c>
      <c r="I14" t="s">
        <v>106</v>
      </c>
      <c r="J14" t="s">
        <v>106</v>
      </c>
      <c r="K14" t="s">
        <v>106</v>
      </c>
      <c r="L14" s="7">
        <v>0.02</v>
      </c>
      <c r="M14" s="7">
        <v>0.02</v>
      </c>
      <c r="N14" t="s">
        <v>106</v>
      </c>
      <c r="O14" t="s">
        <v>106</v>
      </c>
      <c r="P14" t="s">
        <v>106</v>
      </c>
      <c r="Q14" s="7">
        <v>0.04</v>
      </c>
      <c r="R14" t="s">
        <v>106</v>
      </c>
      <c r="S14" s="7">
        <v>0.01</v>
      </c>
      <c r="T14" t="s">
        <v>106</v>
      </c>
      <c r="U14" t="s">
        <v>106</v>
      </c>
      <c r="V14" s="7">
        <v>0.01</v>
      </c>
      <c r="W14" t="s">
        <v>106</v>
      </c>
      <c r="X14" t="s">
        <v>106</v>
      </c>
      <c r="Y14" t="s">
        <v>106</v>
      </c>
      <c r="Z14">
        <v>0</v>
      </c>
      <c r="AA14">
        <v>0</v>
      </c>
      <c r="AB14">
        <v>0</v>
      </c>
      <c r="AC14" t="s">
        <v>106</v>
      </c>
      <c r="AD14" s="7">
        <v>0.01</v>
      </c>
      <c r="AE14" t="s">
        <v>106</v>
      </c>
      <c r="AF14" s="7">
        <v>0.01</v>
      </c>
      <c r="AG14" t="s">
        <v>106</v>
      </c>
      <c r="AH14" t="s">
        <v>106</v>
      </c>
      <c r="AI14" s="7">
        <v>0.01</v>
      </c>
      <c r="AJ14" t="s">
        <v>106</v>
      </c>
      <c r="AK14" t="s">
        <v>106</v>
      </c>
      <c r="AL14" s="7">
        <v>0.01</v>
      </c>
      <c r="AM14" t="s">
        <v>106</v>
      </c>
      <c r="AN14" t="s">
        <v>106</v>
      </c>
      <c r="AO14" t="s">
        <v>106</v>
      </c>
      <c r="AP14" t="s">
        <v>106</v>
      </c>
      <c r="AQ14" s="7">
        <v>0.06</v>
      </c>
      <c r="AR14" t="s">
        <v>106</v>
      </c>
      <c r="AS14" t="s">
        <v>106</v>
      </c>
      <c r="AT14" t="s">
        <v>106</v>
      </c>
      <c r="AU14" t="s">
        <v>106</v>
      </c>
      <c r="AV14" t="s">
        <v>106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>
        <v>0</v>
      </c>
      <c r="BF14" t="s">
        <v>106</v>
      </c>
      <c r="BG14">
        <v>0</v>
      </c>
      <c r="BH14" t="s">
        <v>106</v>
      </c>
      <c r="BI14" s="7">
        <v>0.01</v>
      </c>
      <c r="BJ14" t="s">
        <v>106</v>
      </c>
      <c r="BK14" t="s">
        <v>106</v>
      </c>
      <c r="BL14" t="s">
        <v>106</v>
      </c>
      <c r="BM14" s="7">
        <v>0.01</v>
      </c>
      <c r="BN14" t="s">
        <v>106</v>
      </c>
      <c r="BO14" t="s">
        <v>106</v>
      </c>
      <c r="BP14" t="s">
        <v>106</v>
      </c>
      <c r="BQ14" t="s">
        <v>106</v>
      </c>
      <c r="BR14" s="7">
        <v>0.01</v>
      </c>
      <c r="BS14" s="7">
        <v>0.01</v>
      </c>
      <c r="BT14" t="s">
        <v>106</v>
      </c>
      <c r="BU14" s="7">
        <v>0.01</v>
      </c>
      <c r="BV14" t="s">
        <v>106</v>
      </c>
      <c r="BW14" t="s">
        <v>106</v>
      </c>
      <c r="BX14" t="s">
        <v>106</v>
      </c>
      <c r="BY14" t="s">
        <v>106</v>
      </c>
      <c r="BZ14" t="s">
        <v>106</v>
      </c>
    </row>
    <row r="15" spans="1:78" x14ac:dyDescent="0.25">
      <c r="A15" t="s">
        <v>121</v>
      </c>
      <c r="B15">
        <v>21</v>
      </c>
      <c r="C15">
        <v>20</v>
      </c>
      <c r="D15">
        <v>1</v>
      </c>
      <c r="E15">
        <v>0</v>
      </c>
      <c r="F15">
        <v>5</v>
      </c>
      <c r="G15">
        <v>15</v>
      </c>
      <c r="H15">
        <v>2</v>
      </c>
      <c r="I15">
        <v>7</v>
      </c>
      <c r="J15">
        <v>3</v>
      </c>
      <c r="K15">
        <v>5</v>
      </c>
      <c r="L15">
        <v>6</v>
      </c>
      <c r="M15">
        <v>7</v>
      </c>
      <c r="N15">
        <v>12</v>
      </c>
      <c r="O15">
        <v>2</v>
      </c>
      <c r="P15">
        <v>0</v>
      </c>
      <c r="Q15">
        <v>1</v>
      </c>
      <c r="R15">
        <v>20</v>
      </c>
      <c r="S15">
        <v>11</v>
      </c>
      <c r="T15">
        <v>6</v>
      </c>
      <c r="U15">
        <v>5</v>
      </c>
      <c r="V15">
        <v>20</v>
      </c>
      <c r="W15">
        <v>1</v>
      </c>
      <c r="X15">
        <v>0</v>
      </c>
      <c r="Y15">
        <v>0</v>
      </c>
      <c r="Z15">
        <v>21</v>
      </c>
      <c r="AA15">
        <v>21</v>
      </c>
      <c r="AB15">
        <v>21</v>
      </c>
      <c r="AC15">
        <v>0</v>
      </c>
      <c r="AD15">
        <v>20</v>
      </c>
      <c r="AE15">
        <v>1</v>
      </c>
      <c r="AF15">
        <v>12</v>
      </c>
      <c r="AG15">
        <v>7</v>
      </c>
      <c r="AH15">
        <v>1</v>
      </c>
      <c r="AI15">
        <v>16</v>
      </c>
      <c r="AJ15">
        <v>1</v>
      </c>
      <c r="AK15">
        <v>3</v>
      </c>
      <c r="AL15">
        <v>12</v>
      </c>
      <c r="AM15">
        <v>7</v>
      </c>
      <c r="AN15">
        <v>1</v>
      </c>
      <c r="AO15">
        <v>1</v>
      </c>
      <c r="AP15">
        <v>3</v>
      </c>
      <c r="AQ15">
        <v>1</v>
      </c>
      <c r="AR15">
        <v>2</v>
      </c>
      <c r="AS15">
        <v>0</v>
      </c>
      <c r="AT15">
        <v>3</v>
      </c>
      <c r="AU15">
        <v>3</v>
      </c>
      <c r="AV15">
        <v>2</v>
      </c>
      <c r="AW15">
        <v>0</v>
      </c>
      <c r="AX15">
        <v>1</v>
      </c>
      <c r="AY15">
        <v>4</v>
      </c>
      <c r="AZ15">
        <v>2</v>
      </c>
      <c r="BA15">
        <v>0</v>
      </c>
      <c r="BB15">
        <v>1</v>
      </c>
      <c r="BC15">
        <v>0</v>
      </c>
      <c r="BD15">
        <v>0</v>
      </c>
      <c r="BE15">
        <v>21</v>
      </c>
      <c r="BF15">
        <v>0</v>
      </c>
      <c r="BG15">
        <v>21</v>
      </c>
      <c r="BH15">
        <v>0</v>
      </c>
      <c r="BI15">
        <v>10</v>
      </c>
      <c r="BJ15">
        <v>4</v>
      </c>
      <c r="BK15">
        <v>6</v>
      </c>
      <c r="BL15">
        <v>0</v>
      </c>
      <c r="BM15">
        <v>7</v>
      </c>
      <c r="BN15">
        <v>9</v>
      </c>
      <c r="BO15">
        <v>5</v>
      </c>
      <c r="BP15">
        <v>0</v>
      </c>
      <c r="BQ15">
        <v>2</v>
      </c>
      <c r="BR15">
        <v>13</v>
      </c>
      <c r="BS15">
        <v>10</v>
      </c>
      <c r="BT15">
        <v>12</v>
      </c>
      <c r="BU15">
        <v>12</v>
      </c>
      <c r="BV15">
        <v>0</v>
      </c>
      <c r="BW15">
        <v>2</v>
      </c>
      <c r="BX15">
        <v>15</v>
      </c>
      <c r="BY15">
        <v>16</v>
      </c>
      <c r="BZ15">
        <v>15</v>
      </c>
    </row>
    <row r="16" spans="1:78" x14ac:dyDescent="0.25">
      <c r="B16" s="7">
        <v>0.14000000000000001</v>
      </c>
      <c r="C16" s="7">
        <v>0.15</v>
      </c>
      <c r="D16" s="7">
        <v>0.05</v>
      </c>
      <c r="E16" t="s">
        <v>108</v>
      </c>
      <c r="F16" s="7">
        <v>0.1</v>
      </c>
      <c r="G16" s="7">
        <v>0.19</v>
      </c>
      <c r="H16" s="7">
        <v>0.06</v>
      </c>
      <c r="I16" s="7">
        <v>0.21</v>
      </c>
      <c r="J16" s="7">
        <v>0.06</v>
      </c>
      <c r="K16" s="7">
        <v>0.14000000000000001</v>
      </c>
      <c r="L16" s="7">
        <v>0.18</v>
      </c>
      <c r="M16" s="7">
        <v>0.16</v>
      </c>
      <c r="N16" s="7">
        <v>0.14000000000000001</v>
      </c>
      <c r="O16" s="7">
        <v>0.11</v>
      </c>
      <c r="P16" t="s">
        <v>108</v>
      </c>
      <c r="Q16" s="7">
        <v>7.0000000000000007E-2</v>
      </c>
      <c r="R16" s="7">
        <v>0.15</v>
      </c>
      <c r="S16" s="7">
        <v>0.13</v>
      </c>
      <c r="T16" s="7">
        <v>0.15</v>
      </c>
      <c r="U16" s="7">
        <v>0.16</v>
      </c>
      <c r="V16" s="7">
        <v>0.16</v>
      </c>
      <c r="W16" s="7">
        <v>7.0000000000000007E-2</v>
      </c>
      <c r="X16" t="s">
        <v>108</v>
      </c>
      <c r="Y16" t="s">
        <v>108</v>
      </c>
      <c r="Z16" s="7">
        <v>0.14000000000000001</v>
      </c>
      <c r="AA16" s="7">
        <v>0.14000000000000001</v>
      </c>
      <c r="AB16" s="7">
        <v>0.14000000000000001</v>
      </c>
      <c r="AC16" t="s">
        <v>108</v>
      </c>
      <c r="AD16" s="7">
        <v>0.17</v>
      </c>
      <c r="AE16" s="7">
        <v>0.06</v>
      </c>
      <c r="AF16" s="7">
        <v>0.15</v>
      </c>
      <c r="AG16" s="7">
        <v>0.18</v>
      </c>
      <c r="AH16" s="7">
        <v>0.12</v>
      </c>
      <c r="AI16" s="7">
        <v>0.14000000000000001</v>
      </c>
      <c r="AJ16" s="7">
        <v>0.22</v>
      </c>
      <c r="AK16" s="7">
        <v>0.11</v>
      </c>
      <c r="AL16" s="7">
        <v>0.18</v>
      </c>
      <c r="AM16" s="7">
        <v>0.13</v>
      </c>
      <c r="AN16" s="7">
        <v>0.14000000000000001</v>
      </c>
      <c r="AO16" s="7">
        <v>0.04</v>
      </c>
      <c r="AP16" s="7">
        <v>0.12</v>
      </c>
      <c r="AQ16" s="7">
        <v>0.06</v>
      </c>
      <c r="AR16" s="7">
        <v>0.16</v>
      </c>
      <c r="AS16" t="s">
        <v>108</v>
      </c>
      <c r="AT16" s="7">
        <v>0.24</v>
      </c>
      <c r="AU16" s="7">
        <v>0.27</v>
      </c>
      <c r="AV16" s="7">
        <v>0.12</v>
      </c>
      <c r="AW16" t="s">
        <v>108</v>
      </c>
      <c r="AX16" s="7">
        <v>7.0000000000000007E-2</v>
      </c>
      <c r="AY16" s="7">
        <v>0.23</v>
      </c>
      <c r="AZ16" s="7">
        <v>0.28999999999999998</v>
      </c>
      <c r="BA16" t="s">
        <v>108</v>
      </c>
      <c r="BB16" s="7">
        <v>0.09</v>
      </c>
      <c r="BC16" t="s">
        <v>108</v>
      </c>
      <c r="BD16" t="s">
        <v>108</v>
      </c>
      <c r="BE16" s="7">
        <v>0.14000000000000001</v>
      </c>
      <c r="BF16" t="s">
        <v>108</v>
      </c>
      <c r="BG16" s="7">
        <v>0.14000000000000001</v>
      </c>
      <c r="BH16" t="s">
        <v>108</v>
      </c>
      <c r="BI16" s="7">
        <v>0.12</v>
      </c>
      <c r="BJ16" s="7">
        <v>0.11</v>
      </c>
      <c r="BK16" s="7">
        <v>0.36</v>
      </c>
      <c r="BL16" t="s">
        <v>108</v>
      </c>
      <c r="BM16" s="7">
        <v>0.14000000000000001</v>
      </c>
      <c r="BN16" s="7">
        <v>0.13</v>
      </c>
      <c r="BO16" s="7">
        <v>0.2</v>
      </c>
      <c r="BP16" t="s">
        <v>108</v>
      </c>
      <c r="BQ16" s="7">
        <v>7.0000000000000007E-2</v>
      </c>
      <c r="BR16" s="7">
        <v>0.15</v>
      </c>
      <c r="BS16" s="7">
        <v>0.13</v>
      </c>
      <c r="BT16" s="7">
        <v>0.15</v>
      </c>
      <c r="BU16" s="7">
        <v>0.14000000000000001</v>
      </c>
      <c r="BV16" t="s">
        <v>108</v>
      </c>
      <c r="BW16" s="7">
        <v>0.08</v>
      </c>
      <c r="BX16" s="7">
        <v>0.15</v>
      </c>
      <c r="BY16" s="7">
        <v>0.15</v>
      </c>
      <c r="BZ16" s="7">
        <v>0.17</v>
      </c>
    </row>
    <row r="17" spans="1:78" x14ac:dyDescent="0.25">
      <c r="A17" t="s">
        <v>124</v>
      </c>
      <c r="B17">
        <v>6</v>
      </c>
      <c r="C17">
        <v>6</v>
      </c>
      <c r="D17">
        <v>0</v>
      </c>
      <c r="E17">
        <v>0</v>
      </c>
      <c r="F17">
        <v>3</v>
      </c>
      <c r="G17">
        <v>3</v>
      </c>
      <c r="H17">
        <v>0</v>
      </c>
      <c r="I17">
        <v>1</v>
      </c>
      <c r="J17">
        <v>0</v>
      </c>
      <c r="K17">
        <v>3</v>
      </c>
      <c r="L17">
        <v>1</v>
      </c>
      <c r="M17">
        <v>2</v>
      </c>
      <c r="N17">
        <v>3</v>
      </c>
      <c r="O17">
        <v>1</v>
      </c>
      <c r="P17">
        <v>0</v>
      </c>
      <c r="Q17">
        <v>2</v>
      </c>
      <c r="R17">
        <v>4</v>
      </c>
      <c r="S17">
        <v>0</v>
      </c>
      <c r="T17">
        <v>4</v>
      </c>
      <c r="U17">
        <v>2</v>
      </c>
      <c r="V17">
        <v>5</v>
      </c>
      <c r="W17">
        <v>0</v>
      </c>
      <c r="X17">
        <v>0</v>
      </c>
      <c r="Y17">
        <v>0</v>
      </c>
      <c r="Z17">
        <v>6</v>
      </c>
      <c r="AA17">
        <v>6</v>
      </c>
      <c r="AB17">
        <v>6</v>
      </c>
      <c r="AC17">
        <v>0</v>
      </c>
      <c r="AD17">
        <v>6</v>
      </c>
      <c r="AE17">
        <v>0</v>
      </c>
      <c r="AF17">
        <v>2</v>
      </c>
      <c r="AG17">
        <v>2</v>
      </c>
      <c r="AH17">
        <v>0</v>
      </c>
      <c r="AI17">
        <v>4</v>
      </c>
      <c r="AJ17">
        <v>2</v>
      </c>
      <c r="AK17">
        <v>3</v>
      </c>
      <c r="AL17">
        <v>0</v>
      </c>
      <c r="AM17">
        <v>4</v>
      </c>
      <c r="AN17">
        <v>0</v>
      </c>
      <c r="AO17">
        <v>2</v>
      </c>
      <c r="AP17">
        <v>0</v>
      </c>
      <c r="AQ17">
        <v>0</v>
      </c>
      <c r="AR17">
        <v>1</v>
      </c>
      <c r="AS17">
        <v>0</v>
      </c>
      <c r="AT17">
        <v>2</v>
      </c>
      <c r="AU17">
        <v>1</v>
      </c>
      <c r="AV17">
        <v>0</v>
      </c>
      <c r="AW17">
        <v>0</v>
      </c>
      <c r="AX17">
        <v>0</v>
      </c>
      <c r="AY17">
        <v>1</v>
      </c>
      <c r="AZ17">
        <v>0</v>
      </c>
      <c r="BA17">
        <v>0</v>
      </c>
      <c r="BB17">
        <v>1</v>
      </c>
      <c r="BC17">
        <v>0</v>
      </c>
      <c r="BD17">
        <v>0</v>
      </c>
      <c r="BE17">
        <v>6</v>
      </c>
      <c r="BF17">
        <v>0</v>
      </c>
      <c r="BG17">
        <v>6</v>
      </c>
      <c r="BH17">
        <v>0</v>
      </c>
      <c r="BI17">
        <v>5</v>
      </c>
      <c r="BJ17">
        <v>0</v>
      </c>
      <c r="BK17">
        <v>1</v>
      </c>
      <c r="BL17">
        <v>0</v>
      </c>
      <c r="BM17">
        <v>2</v>
      </c>
      <c r="BN17">
        <v>1</v>
      </c>
      <c r="BO17">
        <v>1</v>
      </c>
      <c r="BP17">
        <v>1</v>
      </c>
      <c r="BQ17">
        <v>2</v>
      </c>
      <c r="BR17">
        <v>4</v>
      </c>
      <c r="BS17">
        <v>2</v>
      </c>
      <c r="BT17">
        <v>2</v>
      </c>
      <c r="BU17">
        <v>4</v>
      </c>
      <c r="BV17">
        <v>0</v>
      </c>
      <c r="BW17">
        <v>2</v>
      </c>
      <c r="BX17">
        <v>4</v>
      </c>
      <c r="BY17">
        <v>4</v>
      </c>
      <c r="BZ17">
        <v>2</v>
      </c>
    </row>
    <row r="18" spans="1:78" x14ac:dyDescent="0.25">
      <c r="B18" s="7">
        <v>0.04</v>
      </c>
      <c r="C18" s="7">
        <v>0.04</v>
      </c>
      <c r="D18" t="s">
        <v>108</v>
      </c>
      <c r="E18" t="s">
        <v>108</v>
      </c>
      <c r="F18" s="7">
        <v>0.06</v>
      </c>
      <c r="G18" s="7">
        <v>0.04</v>
      </c>
      <c r="H18" t="s">
        <v>108</v>
      </c>
      <c r="I18" s="7">
        <v>0.04</v>
      </c>
      <c r="J18" t="s">
        <v>108</v>
      </c>
      <c r="K18" s="7">
        <v>0.08</v>
      </c>
      <c r="L18" s="7">
        <v>0.04</v>
      </c>
      <c r="M18" s="7">
        <v>0.06</v>
      </c>
      <c r="N18" s="7">
        <v>0.03</v>
      </c>
      <c r="O18" s="7">
        <v>0.04</v>
      </c>
      <c r="P18" t="s">
        <v>108</v>
      </c>
      <c r="Q18" s="7">
        <v>0.1</v>
      </c>
      <c r="R18" s="7">
        <v>0.03</v>
      </c>
      <c r="S18" t="s">
        <v>108</v>
      </c>
      <c r="T18" s="7">
        <v>0.1</v>
      </c>
      <c r="U18" s="7">
        <v>0.08</v>
      </c>
      <c r="V18" s="7">
        <v>0.04</v>
      </c>
      <c r="W18" t="s">
        <v>108</v>
      </c>
      <c r="X18" t="s">
        <v>108</v>
      </c>
      <c r="Y18" t="s">
        <v>108</v>
      </c>
      <c r="Z18" s="7">
        <v>0.04</v>
      </c>
      <c r="AA18" s="7">
        <v>0.04</v>
      </c>
      <c r="AB18" s="7">
        <v>0.04</v>
      </c>
      <c r="AC18" t="s">
        <v>108</v>
      </c>
      <c r="AD18" s="7">
        <v>0.05</v>
      </c>
      <c r="AE18" t="s">
        <v>108</v>
      </c>
      <c r="AF18" s="7">
        <v>0.03</v>
      </c>
      <c r="AG18" s="7">
        <v>0.06</v>
      </c>
      <c r="AH18" t="s">
        <v>108</v>
      </c>
      <c r="AI18" s="7">
        <v>0.03</v>
      </c>
      <c r="AJ18" s="7">
        <v>0.26</v>
      </c>
      <c r="AK18" s="7">
        <v>0.09</v>
      </c>
      <c r="AL18" t="s">
        <v>108</v>
      </c>
      <c r="AM18" s="7">
        <v>7.0000000000000007E-2</v>
      </c>
      <c r="AN18" t="s">
        <v>108</v>
      </c>
      <c r="AO18" s="7">
        <v>0.1</v>
      </c>
      <c r="AP18" t="s">
        <v>108</v>
      </c>
      <c r="AQ18" t="s">
        <v>108</v>
      </c>
      <c r="AR18" s="7">
        <v>7.0000000000000007E-2</v>
      </c>
      <c r="AS18" t="s">
        <v>108</v>
      </c>
      <c r="AT18" s="7">
        <v>0.12</v>
      </c>
      <c r="AU18" s="7">
        <v>0.06</v>
      </c>
      <c r="AV18" t="s">
        <v>108</v>
      </c>
      <c r="AW18" t="s">
        <v>108</v>
      </c>
      <c r="AX18" t="s">
        <v>108</v>
      </c>
      <c r="AY18" s="7">
        <v>0.09</v>
      </c>
      <c r="AZ18" t="s">
        <v>108</v>
      </c>
      <c r="BA18" t="s">
        <v>108</v>
      </c>
      <c r="BB18" s="7">
        <v>0.14000000000000001</v>
      </c>
      <c r="BC18" t="s">
        <v>108</v>
      </c>
      <c r="BD18" t="s">
        <v>108</v>
      </c>
      <c r="BE18" s="7">
        <v>0.04</v>
      </c>
      <c r="BF18" t="s">
        <v>108</v>
      </c>
      <c r="BG18" s="7">
        <v>0.04</v>
      </c>
      <c r="BH18" t="s">
        <v>108</v>
      </c>
      <c r="BI18" s="7">
        <v>0.05</v>
      </c>
      <c r="BJ18" t="s">
        <v>108</v>
      </c>
      <c r="BK18" s="7">
        <v>0.08</v>
      </c>
      <c r="BL18" t="s">
        <v>108</v>
      </c>
      <c r="BM18" s="7">
        <v>0.05</v>
      </c>
      <c r="BN18" s="7">
        <v>0.02</v>
      </c>
      <c r="BO18" s="7">
        <v>0.06</v>
      </c>
      <c r="BP18" s="7">
        <v>0.21</v>
      </c>
      <c r="BQ18" s="7">
        <v>0.06</v>
      </c>
      <c r="BR18" s="7">
        <v>0.04</v>
      </c>
      <c r="BS18" s="7">
        <v>0.03</v>
      </c>
      <c r="BT18" s="7">
        <v>0.03</v>
      </c>
      <c r="BU18" s="7">
        <v>0.04</v>
      </c>
      <c r="BV18" t="s">
        <v>108</v>
      </c>
      <c r="BW18" s="7">
        <v>0.08</v>
      </c>
      <c r="BX18" s="7">
        <v>0.04</v>
      </c>
      <c r="BY18" s="7">
        <v>0.04</v>
      </c>
      <c r="BZ18" s="7">
        <v>0.03</v>
      </c>
    </row>
    <row r="19" spans="1:78" x14ac:dyDescent="0.25">
      <c r="A19" t="s">
        <v>125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 t="s">
        <v>106</v>
      </c>
      <c r="G20" t="s">
        <v>106</v>
      </c>
      <c r="H20" s="7">
        <v>0.02</v>
      </c>
      <c r="I20" t="s">
        <v>106</v>
      </c>
      <c r="J20" t="s">
        <v>106</v>
      </c>
      <c r="K20" t="s">
        <v>106</v>
      </c>
      <c r="L20" s="7">
        <v>0.01</v>
      </c>
      <c r="M20" t="s">
        <v>106</v>
      </c>
      <c r="N20">
        <v>0</v>
      </c>
      <c r="O20" t="s">
        <v>106</v>
      </c>
      <c r="P20" t="s">
        <v>106</v>
      </c>
      <c r="Q20" t="s">
        <v>106</v>
      </c>
      <c r="R20">
        <v>0</v>
      </c>
      <c r="S20" s="7">
        <v>0.01</v>
      </c>
      <c r="T20" t="s">
        <v>106</v>
      </c>
      <c r="U20" t="s">
        <v>106</v>
      </c>
      <c r="V20">
        <v>0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 t="s">
        <v>106</v>
      </c>
      <c r="AG20" s="7">
        <v>0.01</v>
      </c>
      <c r="AH20" t="s">
        <v>106</v>
      </c>
      <c r="AI20" t="s">
        <v>106</v>
      </c>
      <c r="AJ20" s="7">
        <v>7.0000000000000007E-2</v>
      </c>
      <c r="AK20" t="s">
        <v>106</v>
      </c>
      <c r="AL20" s="7">
        <v>0.01</v>
      </c>
      <c r="AM20" t="s">
        <v>106</v>
      </c>
      <c r="AN20" t="s">
        <v>106</v>
      </c>
      <c r="AO20" t="s">
        <v>106</v>
      </c>
      <c r="AP20" t="s">
        <v>106</v>
      </c>
      <c r="AQ20" t="s">
        <v>106</v>
      </c>
      <c r="AR20" t="s">
        <v>106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 t="s">
        <v>106</v>
      </c>
      <c r="AY20" s="7">
        <v>0.03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>
        <v>0</v>
      </c>
      <c r="BF20" t="s">
        <v>106</v>
      </c>
      <c r="BG20">
        <v>0</v>
      </c>
      <c r="BH20" t="s">
        <v>106</v>
      </c>
      <c r="BI20" s="7">
        <v>0.01</v>
      </c>
      <c r="BJ20" t="s">
        <v>106</v>
      </c>
      <c r="BK20" t="s">
        <v>106</v>
      </c>
      <c r="BL20" t="s">
        <v>106</v>
      </c>
      <c r="BM20" s="7">
        <v>0.01</v>
      </c>
      <c r="BN20" t="s">
        <v>106</v>
      </c>
      <c r="BO20" t="s">
        <v>106</v>
      </c>
      <c r="BP20" t="s">
        <v>106</v>
      </c>
      <c r="BQ20" s="7">
        <v>0.01</v>
      </c>
      <c r="BR20">
        <v>0</v>
      </c>
      <c r="BS20" s="7">
        <v>0.01</v>
      </c>
      <c r="BT20" t="s">
        <v>106</v>
      </c>
      <c r="BU20">
        <v>0</v>
      </c>
      <c r="BV20" t="s">
        <v>106</v>
      </c>
      <c r="BW20" s="7">
        <v>0.01</v>
      </c>
      <c r="BX20" t="s">
        <v>106</v>
      </c>
      <c r="BY20" t="s">
        <v>106</v>
      </c>
      <c r="BZ20" t="s">
        <v>106</v>
      </c>
    </row>
    <row r="21" spans="1:78" x14ac:dyDescent="0.25">
      <c r="A21" t="s">
        <v>126</v>
      </c>
      <c r="B21">
        <v>5</v>
      </c>
      <c r="C21">
        <v>4</v>
      </c>
      <c r="D21">
        <v>1</v>
      </c>
      <c r="E21">
        <v>0</v>
      </c>
      <c r="F21">
        <v>2</v>
      </c>
      <c r="G21">
        <v>0</v>
      </c>
      <c r="H21">
        <v>4</v>
      </c>
      <c r="I21">
        <v>3</v>
      </c>
      <c r="J21">
        <v>1</v>
      </c>
      <c r="K21">
        <v>2</v>
      </c>
      <c r="L21">
        <v>0</v>
      </c>
      <c r="M21">
        <v>3</v>
      </c>
      <c r="N21">
        <v>2</v>
      </c>
      <c r="O21">
        <v>1</v>
      </c>
      <c r="P21">
        <v>0</v>
      </c>
      <c r="Q21">
        <v>0</v>
      </c>
      <c r="R21">
        <v>5</v>
      </c>
      <c r="S21">
        <v>4</v>
      </c>
      <c r="T21">
        <v>2</v>
      </c>
      <c r="U21">
        <v>0</v>
      </c>
      <c r="V21">
        <v>4</v>
      </c>
      <c r="W21">
        <v>1</v>
      </c>
      <c r="X21">
        <v>0</v>
      </c>
      <c r="Y21">
        <v>0</v>
      </c>
      <c r="Z21">
        <v>5</v>
      </c>
      <c r="AA21">
        <v>5</v>
      </c>
      <c r="AB21">
        <v>5</v>
      </c>
      <c r="AC21">
        <v>2</v>
      </c>
      <c r="AD21">
        <v>4</v>
      </c>
      <c r="AE21">
        <v>0</v>
      </c>
      <c r="AF21">
        <v>0</v>
      </c>
      <c r="AG21">
        <v>3</v>
      </c>
      <c r="AH21">
        <v>1</v>
      </c>
      <c r="AI21">
        <v>5</v>
      </c>
      <c r="AJ21">
        <v>0</v>
      </c>
      <c r="AK21">
        <v>0</v>
      </c>
      <c r="AL21">
        <v>4</v>
      </c>
      <c r="AM21">
        <v>0</v>
      </c>
      <c r="AN21">
        <v>0</v>
      </c>
      <c r="AO21">
        <v>1</v>
      </c>
      <c r="AP21">
        <v>0</v>
      </c>
      <c r="AQ21">
        <v>2</v>
      </c>
      <c r="AR21">
        <v>0</v>
      </c>
      <c r="AS21">
        <v>0</v>
      </c>
      <c r="AT21">
        <v>0</v>
      </c>
      <c r="AU21">
        <v>0</v>
      </c>
      <c r="AV21">
        <v>1</v>
      </c>
      <c r="AW21">
        <v>0</v>
      </c>
      <c r="AX21">
        <v>1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5</v>
      </c>
      <c r="BF21">
        <v>0</v>
      </c>
      <c r="BG21">
        <v>5</v>
      </c>
      <c r="BH21">
        <v>0</v>
      </c>
      <c r="BI21">
        <v>3</v>
      </c>
      <c r="BJ21">
        <v>3</v>
      </c>
      <c r="BK21">
        <v>0</v>
      </c>
      <c r="BL21">
        <v>0</v>
      </c>
      <c r="BM21">
        <v>3</v>
      </c>
      <c r="BN21">
        <v>2</v>
      </c>
      <c r="BO21">
        <v>0</v>
      </c>
      <c r="BP21">
        <v>0</v>
      </c>
      <c r="BQ21">
        <v>3</v>
      </c>
      <c r="BR21">
        <v>3</v>
      </c>
      <c r="BS21">
        <v>3</v>
      </c>
      <c r="BT21">
        <v>2</v>
      </c>
      <c r="BU21">
        <v>3</v>
      </c>
      <c r="BV21">
        <v>0</v>
      </c>
      <c r="BW21">
        <v>3</v>
      </c>
      <c r="BX21">
        <v>4</v>
      </c>
      <c r="BY21">
        <v>4</v>
      </c>
      <c r="BZ21">
        <v>4</v>
      </c>
    </row>
    <row r="22" spans="1:78" x14ac:dyDescent="0.25">
      <c r="B22" s="7">
        <v>0.04</v>
      </c>
      <c r="C22" s="7">
        <v>0.03</v>
      </c>
      <c r="D22" s="7">
        <v>0.08</v>
      </c>
      <c r="E22" t="s">
        <v>108</v>
      </c>
      <c r="F22" s="7">
        <v>0.03</v>
      </c>
      <c r="G22" t="s">
        <v>108</v>
      </c>
      <c r="H22" s="7">
        <v>0.14000000000000001</v>
      </c>
      <c r="I22" s="7">
        <v>0.08</v>
      </c>
      <c r="J22" s="7">
        <v>0.02</v>
      </c>
      <c r="K22" s="7">
        <v>0.04</v>
      </c>
      <c r="L22" t="s">
        <v>108</v>
      </c>
      <c r="M22" s="7">
        <v>0.06</v>
      </c>
      <c r="N22" s="7">
        <v>0.02</v>
      </c>
      <c r="O22" s="7">
        <v>0.06</v>
      </c>
      <c r="P22" t="s">
        <v>108</v>
      </c>
      <c r="Q22" t="s">
        <v>108</v>
      </c>
      <c r="R22" s="7">
        <v>0.04</v>
      </c>
      <c r="S22" s="7">
        <v>0.04</v>
      </c>
      <c r="T22" s="7">
        <v>0.04</v>
      </c>
      <c r="U22" t="s">
        <v>108</v>
      </c>
      <c r="V22" s="7">
        <v>0.03</v>
      </c>
      <c r="W22" s="7">
        <v>0.1</v>
      </c>
      <c r="X22" t="s">
        <v>108</v>
      </c>
      <c r="Y22" t="s">
        <v>108</v>
      </c>
      <c r="Z22" s="7">
        <v>0.04</v>
      </c>
      <c r="AA22" s="7">
        <v>0.04</v>
      </c>
      <c r="AB22" s="7">
        <v>0.04</v>
      </c>
      <c r="AC22" s="7">
        <v>0.09</v>
      </c>
      <c r="AD22" s="7">
        <v>0.03</v>
      </c>
      <c r="AE22" t="s">
        <v>108</v>
      </c>
      <c r="AF22" t="s">
        <v>108</v>
      </c>
      <c r="AG22" s="7">
        <v>0.08</v>
      </c>
      <c r="AH22" s="7">
        <v>0.08</v>
      </c>
      <c r="AI22" s="7">
        <v>0.04</v>
      </c>
      <c r="AJ22" t="s">
        <v>108</v>
      </c>
      <c r="AK22" t="s">
        <v>108</v>
      </c>
      <c r="AL22" s="7">
        <v>0.06</v>
      </c>
      <c r="AM22" t="s">
        <v>108</v>
      </c>
      <c r="AN22" t="s">
        <v>108</v>
      </c>
      <c r="AO22" s="7">
        <v>0.04</v>
      </c>
      <c r="AP22" t="s">
        <v>108</v>
      </c>
      <c r="AQ22" s="7">
        <v>0.24</v>
      </c>
      <c r="AR22" t="s">
        <v>108</v>
      </c>
      <c r="AS22" t="s">
        <v>108</v>
      </c>
      <c r="AT22" t="s">
        <v>108</v>
      </c>
      <c r="AU22" t="s">
        <v>108</v>
      </c>
      <c r="AV22" s="7">
        <v>0.06</v>
      </c>
      <c r="AW22" t="s">
        <v>108</v>
      </c>
      <c r="AX22" s="7">
        <v>0.12</v>
      </c>
      <c r="AY22" s="7">
        <v>0.05</v>
      </c>
      <c r="AZ22" t="s">
        <v>108</v>
      </c>
      <c r="BA22" t="s">
        <v>108</v>
      </c>
      <c r="BB22" t="s">
        <v>108</v>
      </c>
      <c r="BC22" t="s">
        <v>108</v>
      </c>
      <c r="BD22" t="s">
        <v>108</v>
      </c>
      <c r="BE22" s="7">
        <v>0.04</v>
      </c>
      <c r="BF22" t="s">
        <v>108</v>
      </c>
      <c r="BG22" s="7">
        <v>0.04</v>
      </c>
      <c r="BH22" t="s">
        <v>108</v>
      </c>
      <c r="BI22" s="7">
        <v>0.03</v>
      </c>
      <c r="BJ22" s="7">
        <v>0.1</v>
      </c>
      <c r="BK22" t="s">
        <v>108</v>
      </c>
      <c r="BL22" t="s">
        <v>108</v>
      </c>
      <c r="BM22" s="7">
        <v>7.0000000000000007E-2</v>
      </c>
      <c r="BN22" s="7">
        <v>0.03</v>
      </c>
      <c r="BO22" t="s">
        <v>108</v>
      </c>
      <c r="BP22" t="s">
        <v>108</v>
      </c>
      <c r="BQ22" s="7">
        <v>0.08</v>
      </c>
      <c r="BR22" s="7">
        <v>0.03</v>
      </c>
      <c r="BS22" s="7">
        <v>0.04</v>
      </c>
      <c r="BT22" s="7">
        <v>0.03</v>
      </c>
      <c r="BU22" s="7">
        <v>0.03</v>
      </c>
      <c r="BV22" t="s">
        <v>108</v>
      </c>
      <c r="BW22" s="7">
        <v>0.09</v>
      </c>
      <c r="BX22" s="7">
        <v>0.04</v>
      </c>
      <c r="BY22" s="7">
        <v>0.04</v>
      </c>
      <c r="BZ22" s="7">
        <v>0.05</v>
      </c>
    </row>
    <row r="23" spans="1:78" x14ac:dyDescent="0.25">
      <c r="A23" t="s">
        <v>130</v>
      </c>
      <c r="B23">
        <v>9</v>
      </c>
      <c r="C23">
        <v>7</v>
      </c>
      <c r="D23">
        <v>2</v>
      </c>
      <c r="E23">
        <v>0</v>
      </c>
      <c r="F23">
        <v>6</v>
      </c>
      <c r="G23">
        <v>3</v>
      </c>
      <c r="H23">
        <v>0</v>
      </c>
      <c r="I23">
        <v>2</v>
      </c>
      <c r="J23">
        <v>3</v>
      </c>
      <c r="K23">
        <v>4</v>
      </c>
      <c r="L23">
        <v>1</v>
      </c>
      <c r="M23">
        <v>2</v>
      </c>
      <c r="N23">
        <v>6</v>
      </c>
      <c r="O23">
        <v>1</v>
      </c>
      <c r="P23">
        <v>0</v>
      </c>
      <c r="Q23">
        <v>0</v>
      </c>
      <c r="R23">
        <v>9</v>
      </c>
      <c r="S23">
        <v>3</v>
      </c>
      <c r="T23">
        <v>6</v>
      </c>
      <c r="U23">
        <v>1</v>
      </c>
      <c r="V23">
        <v>9</v>
      </c>
      <c r="W23">
        <v>0</v>
      </c>
      <c r="X23">
        <v>0</v>
      </c>
      <c r="Y23">
        <v>0</v>
      </c>
      <c r="Z23">
        <v>9</v>
      </c>
      <c r="AA23">
        <v>9</v>
      </c>
      <c r="AB23">
        <v>9</v>
      </c>
      <c r="AC23">
        <v>2</v>
      </c>
      <c r="AD23">
        <v>5</v>
      </c>
      <c r="AE23">
        <v>2</v>
      </c>
      <c r="AF23">
        <v>6</v>
      </c>
      <c r="AG23">
        <v>3</v>
      </c>
      <c r="AH23">
        <v>1</v>
      </c>
      <c r="AI23">
        <v>7</v>
      </c>
      <c r="AJ23">
        <v>0</v>
      </c>
      <c r="AK23">
        <v>3</v>
      </c>
      <c r="AL23">
        <v>4</v>
      </c>
      <c r="AM23">
        <v>5</v>
      </c>
      <c r="AN23">
        <v>0</v>
      </c>
      <c r="AO23">
        <v>0</v>
      </c>
      <c r="AP23">
        <v>0</v>
      </c>
      <c r="AQ23">
        <v>0</v>
      </c>
      <c r="AR23">
        <v>1</v>
      </c>
      <c r="AS23">
        <v>0</v>
      </c>
      <c r="AT23">
        <v>0</v>
      </c>
      <c r="AU23">
        <v>1</v>
      </c>
      <c r="AV23">
        <v>2</v>
      </c>
      <c r="AW23">
        <v>0</v>
      </c>
      <c r="AX23">
        <v>2</v>
      </c>
      <c r="AY23">
        <v>1</v>
      </c>
      <c r="AZ23">
        <v>0</v>
      </c>
      <c r="BA23">
        <v>0</v>
      </c>
      <c r="BB23">
        <v>1</v>
      </c>
      <c r="BC23">
        <v>1</v>
      </c>
      <c r="BD23">
        <v>0</v>
      </c>
      <c r="BE23">
        <v>9</v>
      </c>
      <c r="BF23">
        <v>0</v>
      </c>
      <c r="BG23">
        <v>9</v>
      </c>
      <c r="BH23">
        <v>0</v>
      </c>
      <c r="BI23">
        <v>2</v>
      </c>
      <c r="BJ23">
        <v>5</v>
      </c>
      <c r="BK23">
        <v>1</v>
      </c>
      <c r="BL23">
        <v>0</v>
      </c>
      <c r="BM23">
        <v>2</v>
      </c>
      <c r="BN23">
        <v>6</v>
      </c>
      <c r="BO23">
        <v>1</v>
      </c>
      <c r="BP23">
        <v>0</v>
      </c>
      <c r="BQ23">
        <v>0</v>
      </c>
      <c r="BR23">
        <v>7</v>
      </c>
      <c r="BS23">
        <v>7</v>
      </c>
      <c r="BT23">
        <v>3</v>
      </c>
      <c r="BU23">
        <v>7</v>
      </c>
      <c r="BV23">
        <v>0</v>
      </c>
      <c r="BW23">
        <v>0</v>
      </c>
      <c r="BX23">
        <v>7</v>
      </c>
      <c r="BY23">
        <v>8</v>
      </c>
      <c r="BZ23">
        <v>7</v>
      </c>
    </row>
    <row r="24" spans="1:78" x14ac:dyDescent="0.25">
      <c r="B24" s="7">
        <v>0.06</v>
      </c>
      <c r="C24" s="7">
        <v>0.06</v>
      </c>
      <c r="D24" s="7">
        <v>0.14000000000000001</v>
      </c>
      <c r="E24" t="s">
        <v>108</v>
      </c>
      <c r="F24" s="7">
        <v>0.12</v>
      </c>
      <c r="G24" s="7">
        <v>0.04</v>
      </c>
      <c r="H24" t="s">
        <v>108</v>
      </c>
      <c r="I24" s="7">
        <v>0.05</v>
      </c>
      <c r="J24" s="7">
        <v>0.06</v>
      </c>
      <c r="K24" s="7">
        <v>0.1</v>
      </c>
      <c r="L24" s="7">
        <v>0.02</v>
      </c>
      <c r="M24" s="7">
        <v>0.05</v>
      </c>
      <c r="N24" s="7">
        <v>7.0000000000000007E-2</v>
      </c>
      <c r="O24" s="7">
        <v>0.06</v>
      </c>
      <c r="P24" t="s">
        <v>108</v>
      </c>
      <c r="Q24" t="s">
        <v>108</v>
      </c>
      <c r="R24" s="7">
        <v>7.0000000000000007E-2</v>
      </c>
      <c r="S24" s="7">
        <v>0.03</v>
      </c>
      <c r="T24" s="7">
        <v>0.15</v>
      </c>
      <c r="U24" s="7">
        <v>0.02</v>
      </c>
      <c r="V24" s="7">
        <v>7.0000000000000007E-2</v>
      </c>
      <c r="W24" t="s">
        <v>108</v>
      </c>
      <c r="X24" t="s">
        <v>108</v>
      </c>
      <c r="Y24" t="s">
        <v>108</v>
      </c>
      <c r="Z24" s="7">
        <v>0.06</v>
      </c>
      <c r="AA24" s="7">
        <v>0.06</v>
      </c>
      <c r="AB24" s="7">
        <v>0.06</v>
      </c>
      <c r="AC24" s="7">
        <v>0.14000000000000001</v>
      </c>
      <c r="AD24" s="7">
        <v>0.04</v>
      </c>
      <c r="AE24" s="7">
        <v>0.11</v>
      </c>
      <c r="AF24" s="7">
        <v>7.0000000000000007E-2</v>
      </c>
      <c r="AG24" s="7">
        <v>7.0000000000000007E-2</v>
      </c>
      <c r="AH24" s="7">
        <v>0.05</v>
      </c>
      <c r="AI24" s="7">
        <v>0.06</v>
      </c>
      <c r="AJ24" t="s">
        <v>108</v>
      </c>
      <c r="AK24" s="7">
        <v>0.08</v>
      </c>
      <c r="AL24" s="7">
        <v>0.06</v>
      </c>
      <c r="AM24" s="7">
        <v>0.08</v>
      </c>
      <c r="AN24" t="s">
        <v>108</v>
      </c>
      <c r="AO24" t="s">
        <v>108</v>
      </c>
      <c r="AP24" t="s">
        <v>108</v>
      </c>
      <c r="AQ24" t="s">
        <v>108</v>
      </c>
      <c r="AR24" s="7">
        <v>0.09</v>
      </c>
      <c r="AS24" t="s">
        <v>108</v>
      </c>
      <c r="AT24" t="s">
        <v>108</v>
      </c>
      <c r="AU24" s="7">
        <v>0.05</v>
      </c>
      <c r="AV24" s="7">
        <v>0.12</v>
      </c>
      <c r="AW24" t="s">
        <v>108</v>
      </c>
      <c r="AX24" s="7">
        <v>0.2</v>
      </c>
      <c r="AY24" s="7">
        <v>0.08</v>
      </c>
      <c r="AZ24" t="s">
        <v>108</v>
      </c>
      <c r="BA24" t="s">
        <v>108</v>
      </c>
      <c r="BB24" s="7">
        <v>0.12</v>
      </c>
      <c r="BC24" s="7">
        <v>0.17</v>
      </c>
      <c r="BD24" t="s">
        <v>108</v>
      </c>
      <c r="BE24" s="7">
        <v>0.06</v>
      </c>
      <c r="BF24" t="s">
        <v>108</v>
      </c>
      <c r="BG24" s="7">
        <v>0.06</v>
      </c>
      <c r="BH24" t="s">
        <v>108</v>
      </c>
      <c r="BI24" s="7">
        <v>0.02</v>
      </c>
      <c r="BJ24" s="7">
        <v>0.15</v>
      </c>
      <c r="BK24" s="7">
        <v>0.03</v>
      </c>
      <c r="BL24" t="s">
        <v>108</v>
      </c>
      <c r="BM24" s="7">
        <v>0.03</v>
      </c>
      <c r="BN24" s="7">
        <v>0.08</v>
      </c>
      <c r="BO24" s="7">
        <v>0.06</v>
      </c>
      <c r="BP24" t="s">
        <v>108</v>
      </c>
      <c r="BQ24" t="s">
        <v>108</v>
      </c>
      <c r="BR24" s="7">
        <v>7.0000000000000007E-2</v>
      </c>
      <c r="BS24" s="7">
        <v>0.08</v>
      </c>
      <c r="BT24" s="7">
        <v>0.04</v>
      </c>
      <c r="BU24" s="7">
        <v>7.0000000000000007E-2</v>
      </c>
      <c r="BV24" t="s">
        <v>108</v>
      </c>
      <c r="BW24" t="s">
        <v>108</v>
      </c>
      <c r="BX24" s="7">
        <v>7.0000000000000007E-2</v>
      </c>
      <c r="BY24" s="7">
        <v>0.08</v>
      </c>
      <c r="BZ24" s="7">
        <v>7.0000000000000007E-2</v>
      </c>
    </row>
    <row r="25" spans="1:78" x14ac:dyDescent="0.25">
      <c r="A25" t="s">
        <v>149</v>
      </c>
      <c r="B25">
        <v>1</v>
      </c>
      <c r="C25">
        <v>1</v>
      </c>
      <c r="D25">
        <v>0</v>
      </c>
      <c r="E25">
        <v>0</v>
      </c>
      <c r="F25">
        <v>0</v>
      </c>
      <c r="G25">
        <v>1</v>
      </c>
      <c r="H25">
        <v>0</v>
      </c>
      <c r="I25">
        <v>0</v>
      </c>
      <c r="J25">
        <v>0</v>
      </c>
      <c r="K25">
        <v>0</v>
      </c>
      <c r="L25">
        <v>1</v>
      </c>
      <c r="M25">
        <v>1</v>
      </c>
      <c r="N25">
        <v>0</v>
      </c>
      <c r="O25">
        <v>0</v>
      </c>
      <c r="P25">
        <v>0</v>
      </c>
      <c r="Q25">
        <v>1</v>
      </c>
      <c r="R25">
        <v>0</v>
      </c>
      <c r="S25">
        <v>0</v>
      </c>
      <c r="T25">
        <v>1</v>
      </c>
      <c r="U25">
        <v>1</v>
      </c>
      <c r="V25">
        <v>1</v>
      </c>
      <c r="W25">
        <v>0</v>
      </c>
      <c r="X25">
        <v>0</v>
      </c>
      <c r="Y25">
        <v>0</v>
      </c>
      <c r="Z25">
        <v>1</v>
      </c>
      <c r="AA25">
        <v>1</v>
      </c>
      <c r="AB25">
        <v>1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0</v>
      </c>
      <c r="AI25">
        <v>1</v>
      </c>
      <c r="AJ25">
        <v>0</v>
      </c>
      <c r="AK25">
        <v>1</v>
      </c>
      <c r="AL25">
        <v>1</v>
      </c>
      <c r="AM25">
        <v>1</v>
      </c>
      <c r="AN25">
        <v>0</v>
      </c>
      <c r="AO25">
        <v>0</v>
      </c>
      <c r="AP25">
        <v>1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1</v>
      </c>
      <c r="BF25">
        <v>0</v>
      </c>
      <c r="BG25">
        <v>1</v>
      </c>
      <c r="BH25">
        <v>0</v>
      </c>
      <c r="BI25">
        <v>1</v>
      </c>
      <c r="BJ25">
        <v>0</v>
      </c>
      <c r="BK25">
        <v>1</v>
      </c>
      <c r="BL25">
        <v>0</v>
      </c>
      <c r="BM25">
        <v>1</v>
      </c>
      <c r="BN25">
        <v>1</v>
      </c>
      <c r="BO25">
        <v>0</v>
      </c>
      <c r="BP25">
        <v>0</v>
      </c>
      <c r="BQ25">
        <v>1</v>
      </c>
      <c r="BR25">
        <v>1</v>
      </c>
      <c r="BS25">
        <v>1</v>
      </c>
      <c r="BT25">
        <v>1</v>
      </c>
      <c r="BU25">
        <v>1</v>
      </c>
      <c r="BV25">
        <v>0</v>
      </c>
      <c r="BW25">
        <v>1</v>
      </c>
      <c r="BX25">
        <v>1</v>
      </c>
      <c r="BY25">
        <v>1</v>
      </c>
      <c r="BZ25">
        <v>1</v>
      </c>
    </row>
    <row r="26" spans="1:78" x14ac:dyDescent="0.25">
      <c r="B26" s="7">
        <v>0.01</v>
      </c>
      <c r="C26" s="7">
        <v>0.01</v>
      </c>
      <c r="D26" t="s">
        <v>108</v>
      </c>
      <c r="E26" t="s">
        <v>108</v>
      </c>
      <c r="F26" t="s">
        <v>108</v>
      </c>
      <c r="G26" s="7">
        <v>0.02</v>
      </c>
      <c r="H26" t="s">
        <v>108</v>
      </c>
      <c r="I26" t="s">
        <v>108</v>
      </c>
      <c r="J26" t="s">
        <v>108</v>
      </c>
      <c r="K26" t="s">
        <v>108</v>
      </c>
      <c r="L26" s="7">
        <v>0.04</v>
      </c>
      <c r="M26" s="7">
        <v>0.03</v>
      </c>
      <c r="N26" t="s">
        <v>108</v>
      </c>
      <c r="O26" t="s">
        <v>108</v>
      </c>
      <c r="P26" t="s">
        <v>108</v>
      </c>
      <c r="Q26" s="7">
        <v>0.08</v>
      </c>
      <c r="R26" t="s">
        <v>108</v>
      </c>
      <c r="S26" t="s">
        <v>108</v>
      </c>
      <c r="T26" s="7">
        <v>0.02</v>
      </c>
      <c r="U26" s="7">
        <v>0.02</v>
      </c>
      <c r="V26" s="7">
        <v>0.01</v>
      </c>
      <c r="W26" t="s">
        <v>108</v>
      </c>
      <c r="X26" t="s">
        <v>108</v>
      </c>
      <c r="Y26" t="s">
        <v>108</v>
      </c>
      <c r="Z26" s="7">
        <v>0.01</v>
      </c>
      <c r="AA26" s="7">
        <v>0.01</v>
      </c>
      <c r="AB26" s="7">
        <v>0.01</v>
      </c>
      <c r="AC26" t="s">
        <v>108</v>
      </c>
      <c r="AD26" s="7">
        <v>0.01</v>
      </c>
      <c r="AE26" t="s">
        <v>108</v>
      </c>
      <c r="AF26" t="s">
        <v>108</v>
      </c>
      <c r="AG26" s="7">
        <v>0.04</v>
      </c>
      <c r="AH26" t="s">
        <v>108</v>
      </c>
      <c r="AI26" s="7">
        <v>0.01</v>
      </c>
      <c r="AJ26" t="s">
        <v>108</v>
      </c>
      <c r="AK26" s="7">
        <v>0.02</v>
      </c>
      <c r="AL26" s="7">
        <v>0.01</v>
      </c>
      <c r="AM26" s="7">
        <v>0.01</v>
      </c>
      <c r="AN26" t="s">
        <v>108</v>
      </c>
      <c r="AO26" t="s">
        <v>108</v>
      </c>
      <c r="AP26" s="7">
        <v>0.06</v>
      </c>
      <c r="AQ26" t="s">
        <v>108</v>
      </c>
      <c r="AR26" t="s">
        <v>108</v>
      </c>
      <c r="AS26" t="s">
        <v>108</v>
      </c>
      <c r="AT26" t="s">
        <v>108</v>
      </c>
      <c r="AU26" t="s">
        <v>108</v>
      </c>
      <c r="AV26" t="s">
        <v>108</v>
      </c>
      <c r="AW26" t="s">
        <v>108</v>
      </c>
      <c r="AX26" t="s">
        <v>108</v>
      </c>
      <c r="AY26" t="s">
        <v>108</v>
      </c>
      <c r="AZ26" t="s">
        <v>108</v>
      </c>
      <c r="BA26" t="s">
        <v>108</v>
      </c>
      <c r="BB26" t="s">
        <v>108</v>
      </c>
      <c r="BC26" t="s">
        <v>108</v>
      </c>
      <c r="BD26" t="s">
        <v>108</v>
      </c>
      <c r="BE26" s="7">
        <v>0.01</v>
      </c>
      <c r="BF26" t="s">
        <v>108</v>
      </c>
      <c r="BG26" s="7">
        <v>0.01</v>
      </c>
      <c r="BH26" t="s">
        <v>108</v>
      </c>
      <c r="BI26" s="7">
        <v>0.01</v>
      </c>
      <c r="BJ26" t="s">
        <v>108</v>
      </c>
      <c r="BK26" s="7">
        <v>0.04</v>
      </c>
      <c r="BL26" t="s">
        <v>108</v>
      </c>
      <c r="BM26" s="7">
        <v>0.01</v>
      </c>
      <c r="BN26" s="7">
        <v>0.01</v>
      </c>
      <c r="BO26" t="s">
        <v>108</v>
      </c>
      <c r="BP26" t="s">
        <v>108</v>
      </c>
      <c r="BQ26" s="7">
        <v>0.02</v>
      </c>
      <c r="BR26" s="7">
        <v>0.01</v>
      </c>
      <c r="BS26" s="7">
        <v>0.01</v>
      </c>
      <c r="BT26" s="7">
        <v>0.01</v>
      </c>
      <c r="BU26" s="7">
        <v>0.01</v>
      </c>
      <c r="BV26" t="s">
        <v>108</v>
      </c>
      <c r="BW26" s="7">
        <v>0.02</v>
      </c>
      <c r="BX26" s="7">
        <v>0.01</v>
      </c>
      <c r="BY26" s="7">
        <v>0.01</v>
      </c>
      <c r="BZ26" s="7">
        <v>0.01</v>
      </c>
    </row>
    <row r="27" spans="1:78" x14ac:dyDescent="0.25">
      <c r="A27" t="s">
        <v>151</v>
      </c>
      <c r="B27">
        <v>2</v>
      </c>
      <c r="C27">
        <v>2</v>
      </c>
      <c r="D27">
        <v>0</v>
      </c>
      <c r="E27">
        <v>0</v>
      </c>
      <c r="F27">
        <v>0</v>
      </c>
      <c r="G27">
        <v>1</v>
      </c>
      <c r="H27">
        <v>1</v>
      </c>
      <c r="I27">
        <v>0</v>
      </c>
      <c r="J27">
        <v>2</v>
      </c>
      <c r="K27">
        <v>0</v>
      </c>
      <c r="L27">
        <v>0</v>
      </c>
      <c r="M27">
        <v>0</v>
      </c>
      <c r="N27">
        <v>1</v>
      </c>
      <c r="O27">
        <v>1</v>
      </c>
      <c r="P27">
        <v>0</v>
      </c>
      <c r="Q27">
        <v>0</v>
      </c>
      <c r="R27">
        <v>2</v>
      </c>
      <c r="S27">
        <v>2</v>
      </c>
      <c r="T27">
        <v>0</v>
      </c>
      <c r="U27">
        <v>0</v>
      </c>
      <c r="V27">
        <v>2</v>
      </c>
      <c r="W27">
        <v>0</v>
      </c>
      <c r="X27">
        <v>0</v>
      </c>
      <c r="Y27">
        <v>0</v>
      </c>
      <c r="Z27">
        <v>2</v>
      </c>
      <c r="AA27">
        <v>2</v>
      </c>
      <c r="AB27">
        <v>2</v>
      </c>
      <c r="AC27">
        <v>1</v>
      </c>
      <c r="AD27">
        <v>1</v>
      </c>
      <c r="AE27">
        <v>0</v>
      </c>
      <c r="AF27">
        <v>0</v>
      </c>
      <c r="AG27">
        <v>1</v>
      </c>
      <c r="AH27">
        <v>1</v>
      </c>
      <c r="AI27">
        <v>2</v>
      </c>
      <c r="AJ27">
        <v>0</v>
      </c>
      <c r="AK27">
        <v>0</v>
      </c>
      <c r="AL27">
        <v>2</v>
      </c>
      <c r="AM27">
        <v>0</v>
      </c>
      <c r="AN27">
        <v>0</v>
      </c>
      <c r="AO27">
        <v>0</v>
      </c>
      <c r="AP27">
        <v>1</v>
      </c>
      <c r="AQ27">
        <v>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2</v>
      </c>
      <c r="BF27">
        <v>0</v>
      </c>
      <c r="BG27">
        <v>2</v>
      </c>
      <c r="BH27">
        <v>0</v>
      </c>
      <c r="BI27">
        <v>1</v>
      </c>
      <c r="BJ27">
        <v>0</v>
      </c>
      <c r="BK27">
        <v>0</v>
      </c>
      <c r="BL27">
        <v>0</v>
      </c>
      <c r="BM27">
        <v>2</v>
      </c>
      <c r="BN27">
        <v>0</v>
      </c>
      <c r="BO27">
        <v>0</v>
      </c>
      <c r="BP27">
        <v>0</v>
      </c>
      <c r="BQ27">
        <v>1</v>
      </c>
      <c r="BR27">
        <v>2</v>
      </c>
      <c r="BS27">
        <v>2</v>
      </c>
      <c r="BT27">
        <v>2</v>
      </c>
      <c r="BU27">
        <v>2</v>
      </c>
      <c r="BV27">
        <v>0</v>
      </c>
      <c r="BW27">
        <v>1</v>
      </c>
      <c r="BX27">
        <v>0</v>
      </c>
      <c r="BY27">
        <v>0</v>
      </c>
      <c r="BZ27">
        <v>0</v>
      </c>
    </row>
    <row r="28" spans="1:78" x14ac:dyDescent="0.25">
      <c r="B28" s="7">
        <v>0.01</v>
      </c>
      <c r="C28" s="7">
        <v>0.02</v>
      </c>
      <c r="D28" t="s">
        <v>108</v>
      </c>
      <c r="E28" t="s">
        <v>108</v>
      </c>
      <c r="F28" t="s">
        <v>108</v>
      </c>
      <c r="G28" s="7">
        <v>0.01</v>
      </c>
      <c r="H28" s="7">
        <v>0.04</v>
      </c>
      <c r="I28" t="s">
        <v>108</v>
      </c>
      <c r="J28" s="7">
        <v>0.04</v>
      </c>
      <c r="K28" t="s">
        <v>108</v>
      </c>
      <c r="L28" t="s">
        <v>108</v>
      </c>
      <c r="M28" t="s">
        <v>108</v>
      </c>
      <c r="N28" s="7">
        <v>0.01</v>
      </c>
      <c r="O28" s="7">
        <v>0.06</v>
      </c>
      <c r="P28" t="s">
        <v>108</v>
      </c>
      <c r="Q28" t="s">
        <v>108</v>
      </c>
      <c r="R28" s="7">
        <v>0.02</v>
      </c>
      <c r="S28" s="7">
        <v>0.02</v>
      </c>
      <c r="T28" t="s">
        <v>108</v>
      </c>
      <c r="U28" t="s">
        <v>108</v>
      </c>
      <c r="V28" s="7">
        <v>0.02</v>
      </c>
      <c r="W28" t="s">
        <v>108</v>
      </c>
      <c r="X28" t="s">
        <v>108</v>
      </c>
      <c r="Y28" t="s">
        <v>108</v>
      </c>
      <c r="Z28" s="7">
        <v>0.01</v>
      </c>
      <c r="AA28" s="7">
        <v>0.01</v>
      </c>
      <c r="AB28" s="7">
        <v>0.01</v>
      </c>
      <c r="AC28" s="7">
        <v>0.06</v>
      </c>
      <c r="AD28" s="7">
        <v>0.01</v>
      </c>
      <c r="AE28" t="s">
        <v>108</v>
      </c>
      <c r="AF28" t="s">
        <v>108</v>
      </c>
      <c r="AG28" s="7">
        <v>0.03</v>
      </c>
      <c r="AH28" s="7">
        <v>0.1</v>
      </c>
      <c r="AI28" s="7">
        <v>0.02</v>
      </c>
      <c r="AJ28" t="s">
        <v>108</v>
      </c>
      <c r="AK28" t="s">
        <v>108</v>
      </c>
      <c r="AL28" s="7">
        <v>0.03</v>
      </c>
      <c r="AM28" t="s">
        <v>108</v>
      </c>
      <c r="AN28" t="s">
        <v>108</v>
      </c>
      <c r="AO28" t="s">
        <v>108</v>
      </c>
      <c r="AP28" s="7">
        <v>0.05</v>
      </c>
      <c r="AQ28" s="7">
        <v>0.09</v>
      </c>
      <c r="AR28" t="s">
        <v>108</v>
      </c>
      <c r="AS28" t="s">
        <v>108</v>
      </c>
      <c r="AT28" t="s">
        <v>108</v>
      </c>
      <c r="AU28" t="s">
        <v>108</v>
      </c>
      <c r="AV28" t="s">
        <v>108</v>
      </c>
      <c r="AW28" t="s">
        <v>108</v>
      </c>
      <c r="AX28" t="s">
        <v>108</v>
      </c>
      <c r="AY28" t="s">
        <v>108</v>
      </c>
      <c r="AZ28" t="s">
        <v>108</v>
      </c>
      <c r="BA28" t="s">
        <v>108</v>
      </c>
      <c r="BB28" t="s">
        <v>108</v>
      </c>
      <c r="BC28" t="s">
        <v>108</v>
      </c>
      <c r="BD28" t="s">
        <v>108</v>
      </c>
      <c r="BE28" s="7">
        <v>0.01</v>
      </c>
      <c r="BF28" t="s">
        <v>108</v>
      </c>
      <c r="BG28" s="7">
        <v>0.01</v>
      </c>
      <c r="BH28" t="s">
        <v>108</v>
      </c>
      <c r="BI28" s="7">
        <v>0.01</v>
      </c>
      <c r="BJ28" t="s">
        <v>108</v>
      </c>
      <c r="BK28" t="s">
        <v>108</v>
      </c>
      <c r="BL28" t="s">
        <v>108</v>
      </c>
      <c r="BM28" s="7">
        <v>0.04</v>
      </c>
      <c r="BN28" t="s">
        <v>108</v>
      </c>
      <c r="BO28" t="s">
        <v>108</v>
      </c>
      <c r="BP28" t="s">
        <v>108</v>
      </c>
      <c r="BQ28" s="7">
        <v>0.03</v>
      </c>
      <c r="BR28" s="7">
        <v>0.02</v>
      </c>
      <c r="BS28" s="7">
        <v>0.03</v>
      </c>
      <c r="BT28" s="7">
        <v>0.03</v>
      </c>
      <c r="BU28" s="7">
        <v>0.02</v>
      </c>
      <c r="BV28" t="s">
        <v>108</v>
      </c>
      <c r="BW28" s="7">
        <v>0.04</v>
      </c>
      <c r="BX28" t="s">
        <v>108</v>
      </c>
      <c r="BY28" t="s">
        <v>108</v>
      </c>
      <c r="BZ28" t="s">
        <v>108</v>
      </c>
    </row>
    <row r="29" spans="1:78" x14ac:dyDescent="0.25">
      <c r="A29" t="s">
        <v>72</v>
      </c>
      <c r="B29">
        <v>2</v>
      </c>
      <c r="C29">
        <v>0</v>
      </c>
      <c r="D29">
        <v>2</v>
      </c>
      <c r="E29">
        <v>0</v>
      </c>
      <c r="F29">
        <v>1</v>
      </c>
      <c r="G29">
        <v>0</v>
      </c>
      <c r="H29">
        <v>1</v>
      </c>
      <c r="I29">
        <v>0</v>
      </c>
      <c r="J29">
        <v>1</v>
      </c>
      <c r="K29">
        <v>0</v>
      </c>
      <c r="L29">
        <v>1</v>
      </c>
      <c r="M29">
        <v>0</v>
      </c>
      <c r="N29">
        <v>1</v>
      </c>
      <c r="O29">
        <v>1</v>
      </c>
      <c r="P29">
        <v>0</v>
      </c>
      <c r="Q29">
        <v>0</v>
      </c>
      <c r="R29">
        <v>2</v>
      </c>
      <c r="S29">
        <v>0</v>
      </c>
      <c r="T29">
        <v>1</v>
      </c>
      <c r="U29">
        <v>1</v>
      </c>
      <c r="V29">
        <v>1</v>
      </c>
      <c r="W29">
        <v>1</v>
      </c>
      <c r="X29">
        <v>0</v>
      </c>
      <c r="Y29">
        <v>0</v>
      </c>
      <c r="Z29">
        <v>2</v>
      </c>
      <c r="AA29">
        <v>2</v>
      </c>
      <c r="AB29">
        <v>2</v>
      </c>
      <c r="AC29">
        <v>0</v>
      </c>
      <c r="AD29">
        <v>2</v>
      </c>
      <c r="AE29">
        <v>0</v>
      </c>
      <c r="AF29">
        <v>2</v>
      </c>
      <c r="AG29">
        <v>0</v>
      </c>
      <c r="AH29">
        <v>0</v>
      </c>
      <c r="AI29">
        <v>1</v>
      </c>
      <c r="AJ29">
        <v>0</v>
      </c>
      <c r="AK29">
        <v>1</v>
      </c>
      <c r="AL29">
        <v>1</v>
      </c>
      <c r="AM29">
        <v>0</v>
      </c>
      <c r="AN29">
        <v>1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2</v>
      </c>
      <c r="BF29">
        <v>0</v>
      </c>
      <c r="BG29">
        <v>2</v>
      </c>
      <c r="BH29">
        <v>0</v>
      </c>
      <c r="BI29">
        <v>1</v>
      </c>
      <c r="BJ29">
        <v>0</v>
      </c>
      <c r="BK29">
        <v>0</v>
      </c>
      <c r="BL29">
        <v>1</v>
      </c>
      <c r="BM29">
        <v>0</v>
      </c>
      <c r="BN29">
        <v>2</v>
      </c>
      <c r="BO29">
        <v>0</v>
      </c>
      <c r="BP29">
        <v>0</v>
      </c>
      <c r="BQ29">
        <v>1</v>
      </c>
      <c r="BR29">
        <v>0</v>
      </c>
      <c r="BS29">
        <v>0</v>
      </c>
      <c r="BT29">
        <v>2</v>
      </c>
      <c r="BU29">
        <v>0</v>
      </c>
      <c r="BV29">
        <v>1</v>
      </c>
      <c r="BW29">
        <v>0</v>
      </c>
      <c r="BX29">
        <v>2</v>
      </c>
      <c r="BY29">
        <v>2</v>
      </c>
      <c r="BZ29">
        <v>2</v>
      </c>
    </row>
    <row r="30" spans="1:78" x14ac:dyDescent="0.25">
      <c r="B30" s="7">
        <v>0.01</v>
      </c>
      <c r="C30" t="s">
        <v>108</v>
      </c>
      <c r="D30" s="7">
        <v>0.15</v>
      </c>
      <c r="E30" t="s">
        <v>108</v>
      </c>
      <c r="F30" s="7">
        <v>0.02</v>
      </c>
      <c r="G30" t="s">
        <v>108</v>
      </c>
      <c r="H30" s="7">
        <v>0.04</v>
      </c>
      <c r="I30" t="s">
        <v>108</v>
      </c>
      <c r="J30" s="7">
        <v>0.02</v>
      </c>
      <c r="K30" t="s">
        <v>108</v>
      </c>
      <c r="L30" s="7">
        <v>0.02</v>
      </c>
      <c r="M30" t="s">
        <v>108</v>
      </c>
      <c r="N30" s="7">
        <v>0.01</v>
      </c>
      <c r="O30" s="7">
        <v>7.0000000000000007E-2</v>
      </c>
      <c r="P30" t="s">
        <v>108</v>
      </c>
      <c r="Q30" t="s">
        <v>108</v>
      </c>
      <c r="R30" s="7">
        <v>0.01</v>
      </c>
      <c r="S30" t="s">
        <v>108</v>
      </c>
      <c r="T30" s="7">
        <v>0.02</v>
      </c>
      <c r="U30" s="7">
        <v>0.04</v>
      </c>
      <c r="V30" s="7">
        <v>0.01</v>
      </c>
      <c r="W30" s="7">
        <v>0.11</v>
      </c>
      <c r="X30" t="s">
        <v>108</v>
      </c>
      <c r="Y30" t="s">
        <v>108</v>
      </c>
      <c r="Z30" s="7">
        <v>0.01</v>
      </c>
      <c r="AA30" s="7">
        <v>0.01</v>
      </c>
      <c r="AB30" s="7">
        <v>0.01</v>
      </c>
      <c r="AC30" t="s">
        <v>108</v>
      </c>
      <c r="AD30" s="7">
        <v>0.02</v>
      </c>
      <c r="AE30" t="s">
        <v>108</v>
      </c>
      <c r="AF30" s="7">
        <v>0.02</v>
      </c>
      <c r="AG30" t="s">
        <v>108</v>
      </c>
      <c r="AH30" t="s">
        <v>108</v>
      </c>
      <c r="AI30" s="7">
        <v>0.01</v>
      </c>
      <c r="AJ30" t="s">
        <v>108</v>
      </c>
      <c r="AK30" s="7">
        <v>0.02</v>
      </c>
      <c r="AL30" s="7">
        <v>0.02</v>
      </c>
      <c r="AM30" t="s">
        <v>108</v>
      </c>
      <c r="AN30" s="7">
        <v>0.18</v>
      </c>
      <c r="AO30" t="s">
        <v>108</v>
      </c>
      <c r="AP30" t="s">
        <v>108</v>
      </c>
      <c r="AQ30" t="s">
        <v>108</v>
      </c>
      <c r="AR30" t="s">
        <v>108</v>
      </c>
      <c r="AS30" t="s">
        <v>108</v>
      </c>
      <c r="AT30" t="s">
        <v>108</v>
      </c>
      <c r="AU30" t="s">
        <v>108</v>
      </c>
      <c r="AV30" t="s">
        <v>108</v>
      </c>
      <c r="AW30" t="s">
        <v>108</v>
      </c>
      <c r="AX30" s="7">
        <v>0.23</v>
      </c>
      <c r="AY30" t="s">
        <v>108</v>
      </c>
      <c r="AZ30" t="s">
        <v>108</v>
      </c>
      <c r="BA30" t="s">
        <v>108</v>
      </c>
      <c r="BB30" t="s">
        <v>108</v>
      </c>
      <c r="BC30" t="s">
        <v>108</v>
      </c>
      <c r="BD30" t="s">
        <v>108</v>
      </c>
      <c r="BE30" s="7">
        <v>0.01</v>
      </c>
      <c r="BF30" t="s">
        <v>108</v>
      </c>
      <c r="BG30" s="7">
        <v>0.01</v>
      </c>
      <c r="BH30" t="s">
        <v>108</v>
      </c>
      <c r="BI30" s="7">
        <v>0.01</v>
      </c>
      <c r="BJ30" t="s">
        <v>108</v>
      </c>
      <c r="BK30" t="s">
        <v>108</v>
      </c>
      <c r="BL30" s="7">
        <v>0.1</v>
      </c>
      <c r="BM30" t="s">
        <v>108</v>
      </c>
      <c r="BN30" s="7">
        <v>0.03</v>
      </c>
      <c r="BO30" t="s">
        <v>108</v>
      </c>
      <c r="BP30" t="s">
        <v>108</v>
      </c>
      <c r="BQ30" s="7">
        <v>0.02</v>
      </c>
      <c r="BR30" t="s">
        <v>108</v>
      </c>
      <c r="BS30" t="s">
        <v>108</v>
      </c>
      <c r="BT30" s="7">
        <v>0.02</v>
      </c>
      <c r="BU30" t="s">
        <v>108</v>
      </c>
      <c r="BV30" s="7">
        <v>0.1</v>
      </c>
      <c r="BW30" t="s">
        <v>108</v>
      </c>
      <c r="BX30" s="7">
        <v>0.02</v>
      </c>
      <c r="BY30" s="7">
        <v>0.02</v>
      </c>
      <c r="BZ30" s="7">
        <v>0.02</v>
      </c>
    </row>
    <row r="31" spans="1:78" x14ac:dyDescent="0.25">
      <c r="A31" t="s">
        <v>73</v>
      </c>
      <c r="B31">
        <v>8</v>
      </c>
      <c r="C31">
        <v>7</v>
      </c>
      <c r="D31">
        <v>1</v>
      </c>
      <c r="E31">
        <v>0</v>
      </c>
      <c r="F31">
        <v>3</v>
      </c>
      <c r="G31">
        <v>4</v>
      </c>
      <c r="H31">
        <v>2</v>
      </c>
      <c r="I31">
        <v>1</v>
      </c>
      <c r="J31">
        <v>3</v>
      </c>
      <c r="K31">
        <v>2</v>
      </c>
      <c r="L31">
        <v>2</v>
      </c>
      <c r="M31">
        <v>2</v>
      </c>
      <c r="N31">
        <v>5</v>
      </c>
      <c r="O31">
        <v>1</v>
      </c>
      <c r="P31">
        <v>0</v>
      </c>
      <c r="Q31">
        <v>1</v>
      </c>
      <c r="R31">
        <v>7</v>
      </c>
      <c r="S31">
        <v>5</v>
      </c>
      <c r="T31">
        <v>1</v>
      </c>
      <c r="U31">
        <v>2</v>
      </c>
      <c r="V31">
        <v>4</v>
      </c>
      <c r="W31">
        <v>1</v>
      </c>
      <c r="X31">
        <v>3</v>
      </c>
      <c r="Y31">
        <v>0</v>
      </c>
      <c r="Z31">
        <v>8</v>
      </c>
      <c r="AA31">
        <v>8</v>
      </c>
      <c r="AB31">
        <v>8</v>
      </c>
      <c r="AC31">
        <v>0</v>
      </c>
      <c r="AD31">
        <v>8</v>
      </c>
      <c r="AE31">
        <v>1</v>
      </c>
      <c r="AF31">
        <v>5</v>
      </c>
      <c r="AG31">
        <v>3</v>
      </c>
      <c r="AH31">
        <v>0</v>
      </c>
      <c r="AI31">
        <v>7</v>
      </c>
      <c r="AJ31">
        <v>0</v>
      </c>
      <c r="AK31">
        <v>1</v>
      </c>
      <c r="AL31">
        <v>1</v>
      </c>
      <c r="AM31">
        <v>4</v>
      </c>
      <c r="AN31">
        <v>1</v>
      </c>
      <c r="AO31">
        <v>3</v>
      </c>
      <c r="AP31">
        <v>1</v>
      </c>
      <c r="AQ31">
        <v>1</v>
      </c>
      <c r="AR31">
        <v>0</v>
      </c>
      <c r="AS31">
        <v>0</v>
      </c>
      <c r="AT31">
        <v>1</v>
      </c>
      <c r="AU31">
        <v>0</v>
      </c>
      <c r="AV31">
        <v>1</v>
      </c>
      <c r="AW31">
        <v>0</v>
      </c>
      <c r="AX31">
        <v>0</v>
      </c>
      <c r="AY31">
        <v>0</v>
      </c>
      <c r="AZ31">
        <v>1</v>
      </c>
      <c r="BA31">
        <v>0</v>
      </c>
      <c r="BB31">
        <v>0</v>
      </c>
      <c r="BC31">
        <v>3</v>
      </c>
      <c r="BD31">
        <v>1</v>
      </c>
      <c r="BE31">
        <v>8</v>
      </c>
      <c r="BF31">
        <v>0</v>
      </c>
      <c r="BG31">
        <v>8</v>
      </c>
      <c r="BH31">
        <v>0</v>
      </c>
      <c r="BI31">
        <v>5</v>
      </c>
      <c r="BJ31">
        <v>1</v>
      </c>
      <c r="BK31">
        <v>1</v>
      </c>
      <c r="BL31">
        <v>1</v>
      </c>
      <c r="BM31">
        <v>1</v>
      </c>
      <c r="BN31">
        <v>5</v>
      </c>
      <c r="BO31">
        <v>2</v>
      </c>
      <c r="BP31">
        <v>1</v>
      </c>
      <c r="BQ31">
        <v>2</v>
      </c>
      <c r="BR31">
        <v>3</v>
      </c>
      <c r="BS31">
        <v>2</v>
      </c>
      <c r="BT31">
        <v>7</v>
      </c>
      <c r="BU31">
        <v>3</v>
      </c>
      <c r="BV31">
        <v>2</v>
      </c>
      <c r="BW31">
        <v>1</v>
      </c>
      <c r="BX31">
        <v>5</v>
      </c>
      <c r="BY31">
        <v>5</v>
      </c>
      <c r="BZ31">
        <v>6</v>
      </c>
    </row>
    <row r="32" spans="1:78" x14ac:dyDescent="0.25">
      <c r="B32" s="7">
        <v>0.06</v>
      </c>
      <c r="C32" s="7">
        <v>0.05</v>
      </c>
      <c r="D32" s="7">
        <v>0.12</v>
      </c>
      <c r="E32" t="s">
        <v>108</v>
      </c>
      <c r="F32" s="7">
        <v>0.06</v>
      </c>
      <c r="G32" s="7">
        <v>0.05</v>
      </c>
      <c r="H32" s="7">
        <v>0.06</v>
      </c>
      <c r="I32" s="7">
        <v>0.02</v>
      </c>
      <c r="J32" s="7">
        <v>7.0000000000000007E-2</v>
      </c>
      <c r="K32" s="7">
        <v>0.06</v>
      </c>
      <c r="L32" s="7">
        <v>7.0000000000000007E-2</v>
      </c>
      <c r="M32" s="7">
        <v>0.05</v>
      </c>
      <c r="N32" s="7">
        <v>0.06</v>
      </c>
      <c r="O32" s="7">
        <v>0.06</v>
      </c>
      <c r="P32" t="s">
        <v>108</v>
      </c>
      <c r="Q32" s="7">
        <v>0.08</v>
      </c>
      <c r="R32" s="7">
        <v>0.05</v>
      </c>
      <c r="S32" s="7">
        <v>0.05</v>
      </c>
      <c r="T32" s="7">
        <v>0.04</v>
      </c>
      <c r="U32" s="7">
        <v>0.08</v>
      </c>
      <c r="V32" s="7">
        <v>0.03</v>
      </c>
      <c r="W32" s="7">
        <v>0.09</v>
      </c>
      <c r="X32" s="7">
        <v>0.31</v>
      </c>
      <c r="Y32" t="s">
        <v>108</v>
      </c>
      <c r="Z32" s="7">
        <v>0.06</v>
      </c>
      <c r="AA32" s="7">
        <v>0.06</v>
      </c>
      <c r="AB32" s="7">
        <v>0.06</v>
      </c>
      <c r="AC32" t="s">
        <v>108</v>
      </c>
      <c r="AD32" s="7">
        <v>7.0000000000000007E-2</v>
      </c>
      <c r="AE32" s="7">
        <v>0.03</v>
      </c>
      <c r="AF32" s="7">
        <v>0.06</v>
      </c>
      <c r="AG32" s="7">
        <v>0.08</v>
      </c>
      <c r="AH32" t="s">
        <v>108</v>
      </c>
      <c r="AI32" s="7">
        <v>0.06</v>
      </c>
      <c r="AJ32" t="s">
        <v>108</v>
      </c>
      <c r="AK32" s="7">
        <v>0.05</v>
      </c>
      <c r="AL32" s="7">
        <v>0.01</v>
      </c>
      <c r="AM32" s="7">
        <v>0.06</v>
      </c>
      <c r="AN32" s="7">
        <v>0.37</v>
      </c>
      <c r="AO32" s="7">
        <v>0.12</v>
      </c>
      <c r="AP32" s="7">
        <v>0.04</v>
      </c>
      <c r="AQ32" s="7">
        <v>0.08</v>
      </c>
      <c r="AR32" t="s">
        <v>108</v>
      </c>
      <c r="AS32" t="s">
        <v>108</v>
      </c>
      <c r="AT32" s="7">
        <v>0.06</v>
      </c>
      <c r="AU32" t="s">
        <v>108</v>
      </c>
      <c r="AV32" s="7">
        <v>0.04</v>
      </c>
      <c r="AW32" t="s">
        <v>108</v>
      </c>
      <c r="AX32" t="s">
        <v>108</v>
      </c>
      <c r="AY32" t="s">
        <v>108</v>
      </c>
      <c r="AZ32" s="7">
        <v>0.11</v>
      </c>
      <c r="BA32" t="s">
        <v>108</v>
      </c>
      <c r="BB32" t="s">
        <v>108</v>
      </c>
      <c r="BC32" s="7">
        <v>0.35</v>
      </c>
      <c r="BD32" s="7">
        <v>0.71</v>
      </c>
      <c r="BE32" s="7">
        <v>0.06</v>
      </c>
      <c r="BF32" t="s">
        <v>108</v>
      </c>
      <c r="BG32" s="7">
        <v>0.06</v>
      </c>
      <c r="BH32" t="s">
        <v>108</v>
      </c>
      <c r="BI32" s="7">
        <v>0.06</v>
      </c>
      <c r="BJ32" s="7">
        <v>0.04</v>
      </c>
      <c r="BK32" s="7">
        <v>0.08</v>
      </c>
      <c r="BL32" s="7">
        <v>0.1</v>
      </c>
      <c r="BM32" s="7">
        <v>0.02</v>
      </c>
      <c r="BN32" s="7">
        <v>7.0000000000000007E-2</v>
      </c>
      <c r="BO32" s="7">
        <v>7.0000000000000007E-2</v>
      </c>
      <c r="BP32" s="7">
        <v>0.24</v>
      </c>
      <c r="BQ32" s="7">
        <v>0.06</v>
      </c>
      <c r="BR32" s="7">
        <v>0.03</v>
      </c>
      <c r="BS32" s="7">
        <v>0.03</v>
      </c>
      <c r="BT32" s="7">
        <v>0.09</v>
      </c>
      <c r="BU32" s="7">
        <v>0.03</v>
      </c>
      <c r="BV32" s="7">
        <v>0.2</v>
      </c>
      <c r="BW32" s="7">
        <v>0.02</v>
      </c>
      <c r="BX32" s="7">
        <v>0.05</v>
      </c>
      <c r="BY32" s="7">
        <v>0.04</v>
      </c>
      <c r="BZ32" s="7">
        <v>7.0000000000000007E-2</v>
      </c>
    </row>
    <row r="33" spans="1:78" x14ac:dyDescent="0.25">
      <c r="A33" t="s">
        <v>131</v>
      </c>
      <c r="B33">
        <v>3</v>
      </c>
      <c r="C33">
        <v>3</v>
      </c>
      <c r="D33">
        <v>0</v>
      </c>
      <c r="E33">
        <v>0</v>
      </c>
      <c r="F33">
        <v>1</v>
      </c>
      <c r="G33">
        <v>2</v>
      </c>
      <c r="H33">
        <v>1</v>
      </c>
      <c r="I33">
        <v>0</v>
      </c>
      <c r="J33">
        <v>1</v>
      </c>
      <c r="K33">
        <v>1</v>
      </c>
      <c r="L33">
        <v>1</v>
      </c>
      <c r="M33">
        <v>0</v>
      </c>
      <c r="N33">
        <v>2</v>
      </c>
      <c r="O33">
        <v>0</v>
      </c>
      <c r="P33">
        <v>0</v>
      </c>
      <c r="Q33">
        <v>0</v>
      </c>
      <c r="R33">
        <v>3</v>
      </c>
      <c r="S33">
        <v>1</v>
      </c>
      <c r="T33">
        <v>1</v>
      </c>
      <c r="U33">
        <v>1</v>
      </c>
      <c r="V33">
        <v>2</v>
      </c>
      <c r="W33">
        <v>0</v>
      </c>
      <c r="X33">
        <v>0</v>
      </c>
      <c r="Y33">
        <v>0</v>
      </c>
      <c r="Z33">
        <v>3</v>
      </c>
      <c r="AA33">
        <v>3</v>
      </c>
      <c r="AB33">
        <v>3</v>
      </c>
      <c r="AC33">
        <v>0</v>
      </c>
      <c r="AD33">
        <v>3</v>
      </c>
      <c r="AE33">
        <v>0</v>
      </c>
      <c r="AF33">
        <v>2</v>
      </c>
      <c r="AG33">
        <v>1</v>
      </c>
      <c r="AH33">
        <v>0</v>
      </c>
      <c r="AI33">
        <v>3</v>
      </c>
      <c r="AJ33">
        <v>0</v>
      </c>
      <c r="AK33">
        <v>0</v>
      </c>
      <c r="AL33">
        <v>2</v>
      </c>
      <c r="AM33">
        <v>1</v>
      </c>
      <c r="AN33">
        <v>0</v>
      </c>
      <c r="AO33">
        <v>0</v>
      </c>
      <c r="AP33">
        <v>2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3</v>
      </c>
      <c r="BF33">
        <v>0</v>
      </c>
      <c r="BG33">
        <v>3</v>
      </c>
      <c r="BH33">
        <v>0</v>
      </c>
      <c r="BI33">
        <v>2</v>
      </c>
      <c r="BJ33">
        <v>1</v>
      </c>
      <c r="BK33">
        <v>0</v>
      </c>
      <c r="BL33">
        <v>0</v>
      </c>
      <c r="BM33">
        <v>1</v>
      </c>
      <c r="BN33">
        <v>2</v>
      </c>
      <c r="BO33">
        <v>0</v>
      </c>
      <c r="BP33">
        <v>0</v>
      </c>
      <c r="BQ33">
        <v>0</v>
      </c>
      <c r="BR33">
        <v>1</v>
      </c>
      <c r="BS33">
        <v>2</v>
      </c>
      <c r="BT33">
        <v>3</v>
      </c>
      <c r="BU33">
        <v>1</v>
      </c>
      <c r="BV33">
        <v>0</v>
      </c>
      <c r="BW33">
        <v>0</v>
      </c>
      <c r="BX33">
        <v>2</v>
      </c>
      <c r="BY33">
        <v>2</v>
      </c>
      <c r="BZ33">
        <v>2</v>
      </c>
    </row>
    <row r="34" spans="1:78" x14ac:dyDescent="0.25">
      <c r="B34" s="7">
        <v>0.02</v>
      </c>
      <c r="C34" s="7">
        <v>0.02</v>
      </c>
      <c r="D34" t="s">
        <v>108</v>
      </c>
      <c r="E34" t="s">
        <v>108</v>
      </c>
      <c r="F34" s="7">
        <v>0.01</v>
      </c>
      <c r="G34" s="7">
        <v>0.02</v>
      </c>
      <c r="H34" s="7">
        <v>0.03</v>
      </c>
      <c r="I34" t="s">
        <v>108</v>
      </c>
      <c r="J34" s="7">
        <v>0.02</v>
      </c>
      <c r="K34" s="7">
        <v>0.04</v>
      </c>
      <c r="L34" s="7">
        <v>0.03</v>
      </c>
      <c r="M34" s="7">
        <v>0.01</v>
      </c>
      <c r="N34" s="7">
        <v>0.03</v>
      </c>
      <c r="O34" s="7">
        <v>0.03</v>
      </c>
      <c r="P34" t="s">
        <v>108</v>
      </c>
      <c r="Q34" t="s">
        <v>108</v>
      </c>
      <c r="R34" s="7">
        <v>0.02</v>
      </c>
      <c r="S34" s="7">
        <v>0.02</v>
      </c>
      <c r="T34" s="7">
        <v>0.03</v>
      </c>
      <c r="U34" s="7">
        <v>0.03</v>
      </c>
      <c r="V34" s="7">
        <v>0.02</v>
      </c>
      <c r="W34" s="7">
        <v>0.04</v>
      </c>
      <c r="X34" s="7">
        <v>0.05</v>
      </c>
      <c r="Y34" t="s">
        <v>108</v>
      </c>
      <c r="Z34" s="7">
        <v>0.02</v>
      </c>
      <c r="AA34" s="7">
        <v>0.02</v>
      </c>
      <c r="AB34" s="7">
        <v>0.02</v>
      </c>
      <c r="AC34" t="s">
        <v>108</v>
      </c>
      <c r="AD34" s="7">
        <v>0.03</v>
      </c>
      <c r="AE34" t="s">
        <v>108</v>
      </c>
      <c r="AF34" s="7">
        <v>0.02</v>
      </c>
      <c r="AG34" s="7">
        <v>0.02</v>
      </c>
      <c r="AH34" t="s">
        <v>108</v>
      </c>
      <c r="AI34" s="7">
        <v>0.03</v>
      </c>
      <c r="AJ34" t="s">
        <v>108</v>
      </c>
      <c r="AK34" t="s">
        <v>108</v>
      </c>
      <c r="AL34" s="7">
        <v>0.03</v>
      </c>
      <c r="AM34" s="7">
        <v>0.02</v>
      </c>
      <c r="AN34" t="s">
        <v>108</v>
      </c>
      <c r="AO34" s="7">
        <v>0.02</v>
      </c>
      <c r="AP34" s="7">
        <v>0.08</v>
      </c>
      <c r="AQ34" t="s">
        <v>108</v>
      </c>
      <c r="AR34" t="s">
        <v>108</v>
      </c>
      <c r="AS34" t="s">
        <v>108</v>
      </c>
      <c r="AT34" t="s">
        <v>108</v>
      </c>
      <c r="AU34" t="s">
        <v>108</v>
      </c>
      <c r="AV34" s="7">
        <v>0.04</v>
      </c>
      <c r="AW34" t="s">
        <v>108</v>
      </c>
      <c r="AX34" t="s">
        <v>108</v>
      </c>
      <c r="AY34" t="s">
        <v>108</v>
      </c>
      <c r="AZ34" s="7">
        <v>0.06</v>
      </c>
      <c r="BA34" t="s">
        <v>108</v>
      </c>
      <c r="BB34" t="s">
        <v>108</v>
      </c>
      <c r="BC34" s="7">
        <v>0.06</v>
      </c>
      <c r="BD34" t="s">
        <v>108</v>
      </c>
      <c r="BE34" s="7">
        <v>0.02</v>
      </c>
      <c r="BF34" t="s">
        <v>108</v>
      </c>
      <c r="BG34" s="7">
        <v>0.02</v>
      </c>
      <c r="BH34" t="s">
        <v>108</v>
      </c>
      <c r="BI34" s="7">
        <v>0.03</v>
      </c>
      <c r="BJ34" s="7">
        <v>0.02</v>
      </c>
      <c r="BK34" t="s">
        <v>108</v>
      </c>
      <c r="BL34" t="s">
        <v>108</v>
      </c>
      <c r="BM34" s="7">
        <v>0.03</v>
      </c>
      <c r="BN34" s="7">
        <v>0.02</v>
      </c>
      <c r="BO34" t="s">
        <v>108</v>
      </c>
      <c r="BP34" t="s">
        <v>108</v>
      </c>
      <c r="BQ34" s="7">
        <v>0.01</v>
      </c>
      <c r="BR34" s="7">
        <v>0.02</v>
      </c>
      <c r="BS34" s="7">
        <v>0.03</v>
      </c>
      <c r="BT34" s="7">
        <v>0.04</v>
      </c>
      <c r="BU34" s="7">
        <v>0.02</v>
      </c>
      <c r="BV34" t="s">
        <v>108</v>
      </c>
      <c r="BW34" s="7">
        <v>0.02</v>
      </c>
      <c r="BX34" s="7">
        <v>0.02</v>
      </c>
      <c r="BY34" s="7">
        <v>0.02</v>
      </c>
      <c r="BZ34" s="7">
        <v>0.02</v>
      </c>
    </row>
    <row r="35" spans="1:78" x14ac:dyDescent="0.25">
      <c r="A35" t="s">
        <v>132</v>
      </c>
      <c r="B35">
        <v>6</v>
      </c>
      <c r="C35">
        <v>6</v>
      </c>
      <c r="D35">
        <v>0</v>
      </c>
      <c r="E35">
        <v>1</v>
      </c>
      <c r="F35">
        <v>1</v>
      </c>
      <c r="G35">
        <v>3</v>
      </c>
      <c r="H35">
        <v>2</v>
      </c>
      <c r="I35">
        <v>3</v>
      </c>
      <c r="J35">
        <v>1</v>
      </c>
      <c r="K35">
        <v>1</v>
      </c>
      <c r="L35">
        <v>2</v>
      </c>
      <c r="M35">
        <v>1</v>
      </c>
      <c r="N35">
        <v>5</v>
      </c>
      <c r="O35">
        <v>0</v>
      </c>
      <c r="P35">
        <v>1</v>
      </c>
      <c r="Q35">
        <v>0</v>
      </c>
      <c r="R35">
        <v>6</v>
      </c>
      <c r="S35">
        <v>4</v>
      </c>
      <c r="T35">
        <v>1</v>
      </c>
      <c r="U35">
        <v>1</v>
      </c>
      <c r="V35">
        <v>5</v>
      </c>
      <c r="W35">
        <v>1</v>
      </c>
      <c r="X35">
        <v>0</v>
      </c>
      <c r="Y35">
        <v>0</v>
      </c>
      <c r="Z35">
        <v>6</v>
      </c>
      <c r="AA35">
        <v>6</v>
      </c>
      <c r="AB35">
        <v>6</v>
      </c>
      <c r="AC35">
        <v>2</v>
      </c>
      <c r="AD35">
        <v>3</v>
      </c>
      <c r="AE35">
        <v>1</v>
      </c>
      <c r="AF35">
        <v>3</v>
      </c>
      <c r="AG35">
        <v>2</v>
      </c>
      <c r="AH35">
        <v>1</v>
      </c>
      <c r="AI35">
        <v>5</v>
      </c>
      <c r="AJ35">
        <v>1</v>
      </c>
      <c r="AK35">
        <v>1</v>
      </c>
      <c r="AL35">
        <v>4</v>
      </c>
      <c r="AM35">
        <v>1</v>
      </c>
      <c r="AN35">
        <v>1</v>
      </c>
      <c r="AO35">
        <v>1</v>
      </c>
      <c r="AP35">
        <v>2</v>
      </c>
      <c r="AQ35">
        <v>2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0</v>
      </c>
      <c r="AX35">
        <v>0</v>
      </c>
      <c r="AY35">
        <v>1</v>
      </c>
      <c r="AZ35">
        <v>0</v>
      </c>
      <c r="BA35">
        <v>1</v>
      </c>
      <c r="BB35">
        <v>0</v>
      </c>
      <c r="BC35">
        <v>0</v>
      </c>
      <c r="BD35">
        <v>0</v>
      </c>
      <c r="BE35">
        <v>6</v>
      </c>
      <c r="BF35">
        <v>0</v>
      </c>
      <c r="BG35">
        <v>6</v>
      </c>
      <c r="BH35">
        <v>0</v>
      </c>
      <c r="BI35">
        <v>5</v>
      </c>
      <c r="BJ35">
        <v>1</v>
      </c>
      <c r="BK35">
        <v>1</v>
      </c>
      <c r="BL35">
        <v>0</v>
      </c>
      <c r="BM35">
        <v>2</v>
      </c>
      <c r="BN35">
        <v>5</v>
      </c>
      <c r="BO35">
        <v>0</v>
      </c>
      <c r="BP35">
        <v>0</v>
      </c>
      <c r="BQ35">
        <v>1</v>
      </c>
      <c r="BR35">
        <v>4</v>
      </c>
      <c r="BS35">
        <v>4</v>
      </c>
      <c r="BT35">
        <v>5</v>
      </c>
      <c r="BU35">
        <v>4</v>
      </c>
      <c r="BV35">
        <v>0</v>
      </c>
      <c r="BW35">
        <v>1</v>
      </c>
      <c r="BX35">
        <v>3</v>
      </c>
      <c r="BY35">
        <v>4</v>
      </c>
      <c r="BZ35">
        <v>3</v>
      </c>
    </row>
    <row r="36" spans="1:78" x14ac:dyDescent="0.25">
      <c r="B36" s="7">
        <v>0.04</v>
      </c>
      <c r="C36" s="7">
        <v>0.04</v>
      </c>
      <c r="D36" t="s">
        <v>108</v>
      </c>
      <c r="E36" s="7">
        <v>0.09</v>
      </c>
      <c r="F36" s="7">
        <v>0.02</v>
      </c>
      <c r="G36" s="7">
        <v>0.04</v>
      </c>
      <c r="H36" s="7">
        <v>7.0000000000000007E-2</v>
      </c>
      <c r="I36" s="7">
        <v>7.0000000000000007E-2</v>
      </c>
      <c r="J36" s="7">
        <v>0.02</v>
      </c>
      <c r="K36" s="7">
        <v>0.03</v>
      </c>
      <c r="L36" s="7">
        <v>0.06</v>
      </c>
      <c r="M36" s="7">
        <v>0.01</v>
      </c>
      <c r="N36" s="7">
        <v>0.05</v>
      </c>
      <c r="O36" t="s">
        <v>108</v>
      </c>
      <c r="P36" s="7">
        <v>0.37</v>
      </c>
      <c r="Q36" t="s">
        <v>108</v>
      </c>
      <c r="R36" s="7">
        <v>0.05</v>
      </c>
      <c r="S36" s="7">
        <v>0.05</v>
      </c>
      <c r="T36" s="7">
        <v>0.01</v>
      </c>
      <c r="U36" s="7">
        <v>0.05</v>
      </c>
      <c r="V36" s="7">
        <v>0.04</v>
      </c>
      <c r="W36" s="7">
        <v>0.1</v>
      </c>
      <c r="X36" t="s">
        <v>108</v>
      </c>
      <c r="Y36" t="s">
        <v>108</v>
      </c>
      <c r="Z36" s="7">
        <v>0.04</v>
      </c>
      <c r="AA36" s="7">
        <v>0.04</v>
      </c>
      <c r="AB36" s="7">
        <v>0.04</v>
      </c>
      <c r="AC36" s="7">
        <v>0.1</v>
      </c>
      <c r="AD36" s="7">
        <v>0.03</v>
      </c>
      <c r="AE36" s="7">
        <v>7.0000000000000007E-2</v>
      </c>
      <c r="AF36" s="7">
        <v>0.04</v>
      </c>
      <c r="AG36" s="7">
        <v>0.05</v>
      </c>
      <c r="AH36" s="7">
        <v>0.06</v>
      </c>
      <c r="AI36" s="7">
        <v>0.04</v>
      </c>
      <c r="AJ36" s="7">
        <v>0.08</v>
      </c>
      <c r="AK36" s="7">
        <v>0.02</v>
      </c>
      <c r="AL36" s="7">
        <v>0.06</v>
      </c>
      <c r="AM36" s="7">
        <v>0.01</v>
      </c>
      <c r="AN36" s="7">
        <v>0.15</v>
      </c>
      <c r="AO36" s="7">
        <v>0.03</v>
      </c>
      <c r="AP36" s="7">
        <v>0.08</v>
      </c>
      <c r="AQ36" s="7">
        <v>0.16</v>
      </c>
      <c r="AR36" t="s">
        <v>108</v>
      </c>
      <c r="AS36" t="s">
        <v>108</v>
      </c>
      <c r="AT36" t="s">
        <v>108</v>
      </c>
      <c r="AU36" t="s">
        <v>108</v>
      </c>
      <c r="AV36" s="7">
        <v>0.06</v>
      </c>
      <c r="AW36" t="s">
        <v>108</v>
      </c>
      <c r="AX36" t="s">
        <v>108</v>
      </c>
      <c r="AY36" s="7">
        <v>0.08</v>
      </c>
      <c r="AZ36" t="s">
        <v>108</v>
      </c>
      <c r="BA36" s="7">
        <v>0.08</v>
      </c>
      <c r="BB36" t="s">
        <v>108</v>
      </c>
      <c r="BC36" t="s">
        <v>108</v>
      </c>
      <c r="BD36" t="s">
        <v>108</v>
      </c>
      <c r="BE36" s="7">
        <v>0.04</v>
      </c>
      <c r="BF36" t="s">
        <v>108</v>
      </c>
      <c r="BG36" s="7">
        <v>0.04</v>
      </c>
      <c r="BH36" t="s">
        <v>108</v>
      </c>
      <c r="BI36" s="7">
        <v>0.06</v>
      </c>
      <c r="BJ36" s="7">
        <v>0.03</v>
      </c>
      <c r="BK36" s="7">
        <v>0.04</v>
      </c>
      <c r="BL36" t="s">
        <v>108</v>
      </c>
      <c r="BM36" s="7">
        <v>0.03</v>
      </c>
      <c r="BN36" s="7">
        <v>0.06</v>
      </c>
      <c r="BO36" t="s">
        <v>108</v>
      </c>
      <c r="BP36" t="s">
        <v>108</v>
      </c>
      <c r="BQ36" s="7">
        <v>0.02</v>
      </c>
      <c r="BR36" s="7">
        <v>0.05</v>
      </c>
      <c r="BS36" s="7">
        <v>0.05</v>
      </c>
      <c r="BT36" s="7">
        <v>0.06</v>
      </c>
      <c r="BU36" s="7">
        <v>0.05</v>
      </c>
      <c r="BV36" t="s">
        <v>108</v>
      </c>
      <c r="BW36" s="7">
        <v>0.02</v>
      </c>
      <c r="BX36" s="7">
        <v>0.03</v>
      </c>
      <c r="BY36" s="7">
        <v>0.04</v>
      </c>
      <c r="BZ36" s="7">
        <v>0.04</v>
      </c>
    </row>
    <row r="37" spans="1:78" x14ac:dyDescent="0.25">
      <c r="A37" t="s">
        <v>133</v>
      </c>
      <c r="B37">
        <v>2</v>
      </c>
      <c r="C37">
        <v>0</v>
      </c>
      <c r="D37">
        <v>0</v>
      </c>
      <c r="E37">
        <v>2</v>
      </c>
      <c r="F37">
        <v>2</v>
      </c>
      <c r="G37">
        <v>0</v>
      </c>
      <c r="H37">
        <v>1</v>
      </c>
      <c r="I37">
        <v>2</v>
      </c>
      <c r="J37">
        <v>0</v>
      </c>
      <c r="K37">
        <v>0</v>
      </c>
      <c r="L37">
        <v>1</v>
      </c>
      <c r="M37">
        <v>0</v>
      </c>
      <c r="N37">
        <v>2</v>
      </c>
      <c r="O37">
        <v>1</v>
      </c>
      <c r="P37">
        <v>0</v>
      </c>
      <c r="Q37">
        <v>1</v>
      </c>
      <c r="R37">
        <v>2</v>
      </c>
      <c r="S37">
        <v>2</v>
      </c>
      <c r="T37">
        <v>0</v>
      </c>
      <c r="U37">
        <v>0</v>
      </c>
      <c r="V37">
        <v>2</v>
      </c>
      <c r="W37">
        <v>0</v>
      </c>
      <c r="X37">
        <v>1</v>
      </c>
      <c r="Y37">
        <v>0</v>
      </c>
      <c r="Z37">
        <v>2</v>
      </c>
      <c r="AA37">
        <v>2</v>
      </c>
      <c r="AB37">
        <v>2</v>
      </c>
      <c r="AC37">
        <v>0</v>
      </c>
      <c r="AD37">
        <v>0</v>
      </c>
      <c r="AE37">
        <v>2</v>
      </c>
      <c r="AF37">
        <v>2</v>
      </c>
      <c r="AG37">
        <v>0</v>
      </c>
      <c r="AH37">
        <v>0</v>
      </c>
      <c r="AI37">
        <v>2</v>
      </c>
      <c r="AJ37">
        <v>0</v>
      </c>
      <c r="AK37">
        <v>0</v>
      </c>
      <c r="AL37">
        <v>2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</v>
      </c>
      <c r="BB37">
        <v>0</v>
      </c>
      <c r="BC37">
        <v>0</v>
      </c>
      <c r="BD37">
        <v>0</v>
      </c>
      <c r="BE37">
        <v>2</v>
      </c>
      <c r="BF37">
        <v>0</v>
      </c>
      <c r="BG37">
        <v>2</v>
      </c>
      <c r="BH37">
        <v>0</v>
      </c>
      <c r="BI37">
        <v>2</v>
      </c>
      <c r="BJ37">
        <v>1</v>
      </c>
      <c r="BK37">
        <v>0</v>
      </c>
      <c r="BL37">
        <v>0</v>
      </c>
      <c r="BM37">
        <v>0</v>
      </c>
      <c r="BN37">
        <v>2</v>
      </c>
      <c r="BO37">
        <v>1</v>
      </c>
      <c r="BP37">
        <v>0</v>
      </c>
      <c r="BQ37">
        <v>0</v>
      </c>
      <c r="BR37">
        <v>2</v>
      </c>
      <c r="BS37">
        <v>2</v>
      </c>
      <c r="BT37">
        <v>1</v>
      </c>
      <c r="BU37">
        <v>2</v>
      </c>
      <c r="BV37">
        <v>0</v>
      </c>
      <c r="BW37">
        <v>0</v>
      </c>
      <c r="BX37">
        <v>2</v>
      </c>
      <c r="BY37">
        <v>1</v>
      </c>
      <c r="BZ37">
        <v>1</v>
      </c>
    </row>
    <row r="38" spans="1:78" x14ac:dyDescent="0.25">
      <c r="B38" s="7">
        <v>0.02</v>
      </c>
      <c r="C38" t="s">
        <v>108</v>
      </c>
      <c r="D38" t="s">
        <v>108</v>
      </c>
      <c r="E38" s="7">
        <v>0.35</v>
      </c>
      <c r="F38" s="7">
        <v>0.03</v>
      </c>
      <c r="G38" t="s">
        <v>108</v>
      </c>
      <c r="H38" s="7">
        <v>0.02</v>
      </c>
      <c r="I38" s="7">
        <v>0.05</v>
      </c>
      <c r="J38" t="s">
        <v>108</v>
      </c>
      <c r="K38" t="s">
        <v>108</v>
      </c>
      <c r="L38" s="7">
        <v>0.02</v>
      </c>
      <c r="M38" t="s">
        <v>108</v>
      </c>
      <c r="N38" s="7">
        <v>0.02</v>
      </c>
      <c r="O38" s="7">
        <v>0.04</v>
      </c>
      <c r="P38" t="s">
        <v>108</v>
      </c>
      <c r="Q38" s="7">
        <v>0.04</v>
      </c>
      <c r="R38" s="7">
        <v>0.01</v>
      </c>
      <c r="S38" s="7">
        <v>0.03</v>
      </c>
      <c r="T38" t="s">
        <v>108</v>
      </c>
      <c r="U38" t="s">
        <v>108</v>
      </c>
      <c r="V38" s="7">
        <v>0.01</v>
      </c>
      <c r="W38" t="s">
        <v>108</v>
      </c>
      <c r="X38" s="7">
        <v>0.08</v>
      </c>
      <c r="Y38" t="s">
        <v>108</v>
      </c>
      <c r="Z38" s="7">
        <v>0.02</v>
      </c>
      <c r="AA38" s="7">
        <v>0.02</v>
      </c>
      <c r="AB38" s="7">
        <v>0.02</v>
      </c>
      <c r="AC38" t="s">
        <v>108</v>
      </c>
      <c r="AD38" t="s">
        <v>108</v>
      </c>
      <c r="AE38" s="7">
        <v>0.14000000000000001</v>
      </c>
      <c r="AF38" s="7">
        <v>0.03</v>
      </c>
      <c r="AG38" t="s">
        <v>108</v>
      </c>
      <c r="AH38" t="s">
        <v>108</v>
      </c>
      <c r="AI38" s="7">
        <v>0.02</v>
      </c>
      <c r="AJ38" t="s">
        <v>108</v>
      </c>
      <c r="AK38" t="s">
        <v>108</v>
      </c>
      <c r="AL38" s="7">
        <v>0.03</v>
      </c>
      <c r="AM38" t="s">
        <v>108</v>
      </c>
      <c r="AN38" t="s">
        <v>108</v>
      </c>
      <c r="AO38" t="s">
        <v>108</v>
      </c>
      <c r="AP38" t="s">
        <v>108</v>
      </c>
      <c r="AQ38" t="s">
        <v>108</v>
      </c>
      <c r="AR38" t="s">
        <v>108</v>
      </c>
      <c r="AS38" t="s">
        <v>108</v>
      </c>
      <c r="AT38" t="s">
        <v>108</v>
      </c>
      <c r="AU38" t="s">
        <v>108</v>
      </c>
      <c r="AV38" t="s">
        <v>108</v>
      </c>
      <c r="AW38" t="s">
        <v>108</v>
      </c>
      <c r="AX38" t="s">
        <v>108</v>
      </c>
      <c r="AY38" t="s">
        <v>108</v>
      </c>
      <c r="AZ38" t="s">
        <v>108</v>
      </c>
      <c r="BA38" s="7">
        <v>0.28999999999999998</v>
      </c>
      <c r="BB38" t="s">
        <v>108</v>
      </c>
      <c r="BC38" t="s">
        <v>108</v>
      </c>
      <c r="BD38" t="s">
        <v>108</v>
      </c>
      <c r="BE38" s="7">
        <v>0.02</v>
      </c>
      <c r="BF38" t="s">
        <v>108</v>
      </c>
      <c r="BG38" s="7">
        <v>0.02</v>
      </c>
      <c r="BH38" t="s">
        <v>108</v>
      </c>
      <c r="BI38" s="7">
        <v>0.02</v>
      </c>
      <c r="BJ38" s="7">
        <v>0.02</v>
      </c>
      <c r="BK38" t="s">
        <v>108</v>
      </c>
      <c r="BL38" t="s">
        <v>108</v>
      </c>
      <c r="BM38" t="s">
        <v>108</v>
      </c>
      <c r="BN38" s="7">
        <v>0.02</v>
      </c>
      <c r="BO38" s="7">
        <v>0.03</v>
      </c>
      <c r="BP38" t="s">
        <v>108</v>
      </c>
      <c r="BQ38" t="s">
        <v>108</v>
      </c>
      <c r="BR38" s="7">
        <v>0.02</v>
      </c>
      <c r="BS38" s="7">
        <v>0.02</v>
      </c>
      <c r="BT38" s="7">
        <v>0.01</v>
      </c>
      <c r="BU38" s="7">
        <v>0.02</v>
      </c>
      <c r="BV38" t="s">
        <v>108</v>
      </c>
      <c r="BW38" t="s">
        <v>108</v>
      </c>
      <c r="BX38" s="7">
        <v>0.02</v>
      </c>
      <c r="BY38" s="7">
        <v>0.01</v>
      </c>
      <c r="BZ38" s="7">
        <v>0.01</v>
      </c>
    </row>
    <row r="39" spans="1:78" x14ac:dyDescent="0.25">
      <c r="A39" t="s">
        <v>136</v>
      </c>
      <c r="B39">
        <v>1</v>
      </c>
      <c r="C39">
        <v>1</v>
      </c>
      <c r="D39">
        <v>0</v>
      </c>
      <c r="E39">
        <v>0</v>
      </c>
      <c r="F39">
        <v>0</v>
      </c>
      <c r="G39">
        <v>1</v>
      </c>
      <c r="H39">
        <v>0</v>
      </c>
      <c r="I39">
        <v>0</v>
      </c>
      <c r="J39">
        <v>0</v>
      </c>
      <c r="K39">
        <v>0</v>
      </c>
      <c r="L39">
        <v>1</v>
      </c>
      <c r="M39">
        <v>1</v>
      </c>
      <c r="N39">
        <v>0</v>
      </c>
      <c r="O39">
        <v>0</v>
      </c>
      <c r="P39">
        <v>0</v>
      </c>
      <c r="Q39">
        <v>1</v>
      </c>
      <c r="R39">
        <v>0</v>
      </c>
      <c r="S39">
        <v>0</v>
      </c>
      <c r="T39">
        <v>0</v>
      </c>
      <c r="U39">
        <v>1</v>
      </c>
      <c r="V39">
        <v>1</v>
      </c>
      <c r="W39">
        <v>0</v>
      </c>
      <c r="X39">
        <v>0</v>
      </c>
      <c r="Y39">
        <v>0</v>
      </c>
      <c r="Z39">
        <v>1</v>
      </c>
      <c r="AA39">
        <v>1</v>
      </c>
      <c r="AB39">
        <v>1</v>
      </c>
      <c r="AC39">
        <v>0</v>
      </c>
      <c r="AD39">
        <v>0</v>
      </c>
      <c r="AE39">
        <v>1</v>
      </c>
      <c r="AF39">
        <v>1</v>
      </c>
      <c r="AG39">
        <v>0</v>
      </c>
      <c r="AH39">
        <v>0</v>
      </c>
      <c r="AI39">
        <v>0</v>
      </c>
      <c r="AJ39">
        <v>0</v>
      </c>
      <c r="AK39">
        <v>1</v>
      </c>
      <c r="AL39">
        <v>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1</v>
      </c>
      <c r="BF39">
        <v>0</v>
      </c>
      <c r="BG39">
        <v>1</v>
      </c>
      <c r="BH39">
        <v>0</v>
      </c>
      <c r="BI39">
        <v>1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1</v>
      </c>
      <c r="BQ39">
        <v>0</v>
      </c>
      <c r="BR39">
        <v>1</v>
      </c>
      <c r="BS39">
        <v>0</v>
      </c>
      <c r="BT39">
        <v>0</v>
      </c>
      <c r="BU39">
        <v>1</v>
      </c>
      <c r="BV39">
        <v>0</v>
      </c>
      <c r="BW39">
        <v>0</v>
      </c>
      <c r="BX39">
        <v>1</v>
      </c>
      <c r="BY39">
        <v>1</v>
      </c>
      <c r="BZ39">
        <v>1</v>
      </c>
    </row>
    <row r="40" spans="1:78" x14ac:dyDescent="0.25">
      <c r="B40">
        <v>0</v>
      </c>
      <c r="C40">
        <v>0</v>
      </c>
      <c r="D40" t="s">
        <v>106</v>
      </c>
      <c r="E40" t="s">
        <v>106</v>
      </c>
      <c r="F40" t="s">
        <v>106</v>
      </c>
      <c r="G40" s="7">
        <v>0.01</v>
      </c>
      <c r="H40" t="s">
        <v>106</v>
      </c>
      <c r="I40" t="s">
        <v>106</v>
      </c>
      <c r="J40" t="s">
        <v>106</v>
      </c>
      <c r="K40" t="s">
        <v>106</v>
      </c>
      <c r="L40" s="7">
        <v>0.02</v>
      </c>
      <c r="M40" s="7">
        <v>0.02</v>
      </c>
      <c r="N40" t="s">
        <v>106</v>
      </c>
      <c r="O40" t="s">
        <v>106</v>
      </c>
      <c r="P40" t="s">
        <v>106</v>
      </c>
      <c r="Q40" s="7">
        <v>0.04</v>
      </c>
      <c r="R40" t="s">
        <v>106</v>
      </c>
      <c r="S40" t="s">
        <v>106</v>
      </c>
      <c r="T40" t="s">
        <v>106</v>
      </c>
      <c r="U40" s="7">
        <v>0.02</v>
      </c>
      <c r="V40">
        <v>0</v>
      </c>
      <c r="W40" t="s">
        <v>106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 t="s">
        <v>106</v>
      </c>
      <c r="AE40" s="7">
        <v>0.04</v>
      </c>
      <c r="AF40" s="7">
        <v>0.01</v>
      </c>
      <c r="AG40" t="s">
        <v>106</v>
      </c>
      <c r="AH40" t="s">
        <v>106</v>
      </c>
      <c r="AI40" t="s">
        <v>106</v>
      </c>
      <c r="AJ40" t="s">
        <v>106</v>
      </c>
      <c r="AK40" s="7">
        <v>0.02</v>
      </c>
      <c r="AL40" s="7">
        <v>0.01</v>
      </c>
      <c r="AM40" t="s">
        <v>106</v>
      </c>
      <c r="AN40" t="s">
        <v>106</v>
      </c>
      <c r="AO40" t="s">
        <v>106</v>
      </c>
      <c r="AP40" t="s">
        <v>106</v>
      </c>
      <c r="AQ40" t="s">
        <v>106</v>
      </c>
      <c r="AR40" t="s">
        <v>106</v>
      </c>
      <c r="AS40" t="s">
        <v>106</v>
      </c>
      <c r="AT40" t="s">
        <v>106</v>
      </c>
      <c r="AU40" t="s">
        <v>106</v>
      </c>
      <c r="AV40" s="7">
        <v>0.04</v>
      </c>
      <c r="AW40" t="s">
        <v>106</v>
      </c>
      <c r="AX40" t="s">
        <v>106</v>
      </c>
      <c r="AY40" t="s">
        <v>106</v>
      </c>
      <c r="AZ40" t="s">
        <v>106</v>
      </c>
      <c r="BA40" t="s">
        <v>106</v>
      </c>
      <c r="BB40" t="s">
        <v>106</v>
      </c>
      <c r="BC40" t="s">
        <v>106</v>
      </c>
      <c r="BD40" t="s">
        <v>106</v>
      </c>
      <c r="BE40">
        <v>0</v>
      </c>
      <c r="BF40" t="s">
        <v>106</v>
      </c>
      <c r="BG40">
        <v>0</v>
      </c>
      <c r="BH40" t="s">
        <v>106</v>
      </c>
      <c r="BI40" s="7">
        <v>0.01</v>
      </c>
      <c r="BJ40" t="s">
        <v>106</v>
      </c>
      <c r="BK40" t="s">
        <v>106</v>
      </c>
      <c r="BL40" t="s">
        <v>106</v>
      </c>
      <c r="BM40" t="s">
        <v>106</v>
      </c>
      <c r="BN40" t="s">
        <v>106</v>
      </c>
      <c r="BO40" t="s">
        <v>106</v>
      </c>
      <c r="BP40" s="7">
        <v>0.18</v>
      </c>
      <c r="BQ40" t="s">
        <v>106</v>
      </c>
      <c r="BR40" s="7">
        <v>0.01</v>
      </c>
      <c r="BS40" t="s">
        <v>106</v>
      </c>
      <c r="BT40" t="s">
        <v>106</v>
      </c>
      <c r="BU40" s="7">
        <v>0.01</v>
      </c>
      <c r="BV40" t="s">
        <v>106</v>
      </c>
      <c r="BW40" t="s">
        <v>106</v>
      </c>
      <c r="BX40" s="7">
        <v>0.01</v>
      </c>
      <c r="BY40" s="7">
        <v>0.01</v>
      </c>
      <c r="BZ40" s="7">
        <v>0.01</v>
      </c>
    </row>
    <row r="41" spans="1:78" x14ac:dyDescent="0.25">
      <c r="A41" t="s">
        <v>137</v>
      </c>
      <c r="B41">
        <v>2</v>
      </c>
      <c r="C41">
        <v>2</v>
      </c>
      <c r="D41">
        <v>0</v>
      </c>
      <c r="E41">
        <v>0</v>
      </c>
      <c r="F41">
        <v>2</v>
      </c>
      <c r="G41">
        <v>0</v>
      </c>
      <c r="H41">
        <v>0</v>
      </c>
      <c r="I41">
        <v>0</v>
      </c>
      <c r="J41">
        <v>2</v>
      </c>
      <c r="K41">
        <v>0</v>
      </c>
      <c r="L41">
        <v>0</v>
      </c>
      <c r="M41">
        <v>0</v>
      </c>
      <c r="N41">
        <v>2</v>
      </c>
      <c r="O41">
        <v>0</v>
      </c>
      <c r="P41">
        <v>0</v>
      </c>
      <c r="Q41">
        <v>0</v>
      </c>
      <c r="R41">
        <v>2</v>
      </c>
      <c r="S41">
        <v>0</v>
      </c>
      <c r="T41">
        <v>2</v>
      </c>
      <c r="U41">
        <v>0</v>
      </c>
      <c r="V41">
        <v>2</v>
      </c>
      <c r="W41">
        <v>0</v>
      </c>
      <c r="X41">
        <v>0</v>
      </c>
      <c r="Y41">
        <v>0</v>
      </c>
      <c r="Z41">
        <v>2</v>
      </c>
      <c r="AA41">
        <v>2</v>
      </c>
      <c r="AB41">
        <v>2</v>
      </c>
      <c r="AC41">
        <v>0</v>
      </c>
      <c r="AD41">
        <v>2</v>
      </c>
      <c r="AE41">
        <v>0</v>
      </c>
      <c r="AF41">
        <v>0</v>
      </c>
      <c r="AG41">
        <v>0</v>
      </c>
      <c r="AH41">
        <v>2</v>
      </c>
      <c r="AI41">
        <v>2</v>
      </c>
      <c r="AJ41">
        <v>0</v>
      </c>
      <c r="AK41">
        <v>0</v>
      </c>
      <c r="AL41">
        <v>2</v>
      </c>
      <c r="AM41">
        <v>0</v>
      </c>
      <c r="AN41">
        <v>0</v>
      </c>
      <c r="AO41">
        <v>0</v>
      </c>
      <c r="AP41">
        <v>0</v>
      </c>
      <c r="AQ41">
        <v>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2</v>
      </c>
      <c r="BF41">
        <v>0</v>
      </c>
      <c r="BG41">
        <v>2</v>
      </c>
      <c r="BH41">
        <v>0</v>
      </c>
      <c r="BI41">
        <v>2</v>
      </c>
      <c r="BJ41">
        <v>0</v>
      </c>
      <c r="BK41">
        <v>0</v>
      </c>
      <c r="BL41">
        <v>0</v>
      </c>
      <c r="BM41">
        <v>2</v>
      </c>
      <c r="BN41">
        <v>0</v>
      </c>
      <c r="BO41">
        <v>0</v>
      </c>
      <c r="BP41">
        <v>0</v>
      </c>
      <c r="BQ41">
        <v>0</v>
      </c>
      <c r="BR41">
        <v>2</v>
      </c>
      <c r="BS41">
        <v>2</v>
      </c>
      <c r="BT41">
        <v>0</v>
      </c>
      <c r="BU41">
        <v>2</v>
      </c>
      <c r="BV41">
        <v>0</v>
      </c>
      <c r="BW41">
        <v>0</v>
      </c>
      <c r="BX41">
        <v>2</v>
      </c>
      <c r="BY41">
        <v>2</v>
      </c>
      <c r="BZ41">
        <v>2</v>
      </c>
    </row>
    <row r="42" spans="1:78" x14ac:dyDescent="0.25">
      <c r="B42" s="7">
        <v>0.01</v>
      </c>
      <c r="C42" s="7">
        <v>0.01</v>
      </c>
      <c r="D42" t="s">
        <v>108</v>
      </c>
      <c r="E42" t="s">
        <v>108</v>
      </c>
      <c r="F42" s="7">
        <v>0.03</v>
      </c>
      <c r="G42" t="s">
        <v>108</v>
      </c>
      <c r="H42" t="s">
        <v>108</v>
      </c>
      <c r="I42" t="s">
        <v>108</v>
      </c>
      <c r="J42" s="7">
        <v>0.03</v>
      </c>
      <c r="K42" t="s">
        <v>108</v>
      </c>
      <c r="L42" t="s">
        <v>108</v>
      </c>
      <c r="M42" t="s">
        <v>108</v>
      </c>
      <c r="N42" s="7">
        <v>0.02</v>
      </c>
      <c r="O42" t="s">
        <v>108</v>
      </c>
      <c r="P42" t="s">
        <v>108</v>
      </c>
      <c r="Q42" t="s">
        <v>108</v>
      </c>
      <c r="R42" s="7">
        <v>0.01</v>
      </c>
      <c r="S42" t="s">
        <v>108</v>
      </c>
      <c r="T42" s="7">
        <v>0.04</v>
      </c>
      <c r="U42" t="s">
        <v>108</v>
      </c>
      <c r="V42" s="7">
        <v>0.01</v>
      </c>
      <c r="W42" t="s">
        <v>108</v>
      </c>
      <c r="X42" t="s">
        <v>108</v>
      </c>
      <c r="Y42" t="s">
        <v>108</v>
      </c>
      <c r="Z42" s="7">
        <v>0.01</v>
      </c>
      <c r="AA42" s="7">
        <v>0.01</v>
      </c>
      <c r="AB42" s="7">
        <v>0.01</v>
      </c>
      <c r="AC42" t="s">
        <v>108</v>
      </c>
      <c r="AD42" s="7">
        <v>0.01</v>
      </c>
      <c r="AE42" t="s">
        <v>108</v>
      </c>
      <c r="AF42" t="s">
        <v>108</v>
      </c>
      <c r="AG42" t="s">
        <v>108</v>
      </c>
      <c r="AH42" s="7">
        <v>0.15</v>
      </c>
      <c r="AI42" s="7">
        <v>0.01</v>
      </c>
      <c r="AJ42" t="s">
        <v>108</v>
      </c>
      <c r="AK42" t="s">
        <v>108</v>
      </c>
      <c r="AL42" s="7">
        <v>0.02</v>
      </c>
      <c r="AM42" t="s">
        <v>108</v>
      </c>
      <c r="AN42" t="s">
        <v>108</v>
      </c>
      <c r="AO42" t="s">
        <v>108</v>
      </c>
      <c r="AP42" t="s">
        <v>108</v>
      </c>
      <c r="AQ42" s="7">
        <v>0.16</v>
      </c>
      <c r="AR42" t="s">
        <v>108</v>
      </c>
      <c r="AS42" t="s">
        <v>108</v>
      </c>
      <c r="AT42" t="s">
        <v>108</v>
      </c>
      <c r="AU42" t="s">
        <v>108</v>
      </c>
      <c r="AV42" t="s">
        <v>108</v>
      </c>
      <c r="AW42" t="s">
        <v>108</v>
      </c>
      <c r="AX42" t="s">
        <v>108</v>
      </c>
      <c r="AY42" t="s">
        <v>108</v>
      </c>
      <c r="AZ42" t="s">
        <v>108</v>
      </c>
      <c r="BA42" t="s">
        <v>108</v>
      </c>
      <c r="BB42" t="s">
        <v>108</v>
      </c>
      <c r="BC42" t="s">
        <v>108</v>
      </c>
      <c r="BD42" t="s">
        <v>108</v>
      </c>
      <c r="BE42" s="7">
        <v>0.01</v>
      </c>
      <c r="BF42" t="s">
        <v>108</v>
      </c>
      <c r="BG42" s="7">
        <v>0.01</v>
      </c>
      <c r="BH42" t="s">
        <v>108</v>
      </c>
      <c r="BI42" s="7">
        <v>0.02</v>
      </c>
      <c r="BJ42" t="s">
        <v>108</v>
      </c>
      <c r="BK42" t="s">
        <v>108</v>
      </c>
      <c r="BL42" t="s">
        <v>108</v>
      </c>
      <c r="BM42" s="7">
        <v>0.03</v>
      </c>
      <c r="BN42" t="s">
        <v>108</v>
      </c>
      <c r="BO42" t="s">
        <v>108</v>
      </c>
      <c r="BP42" t="s">
        <v>108</v>
      </c>
      <c r="BQ42" t="s">
        <v>108</v>
      </c>
      <c r="BR42" s="7">
        <v>0.02</v>
      </c>
      <c r="BS42" s="7">
        <v>0.02</v>
      </c>
      <c r="BT42" t="s">
        <v>108</v>
      </c>
      <c r="BU42" s="7">
        <v>0.02</v>
      </c>
      <c r="BV42" t="s">
        <v>108</v>
      </c>
      <c r="BW42" t="s">
        <v>108</v>
      </c>
      <c r="BX42" s="7">
        <v>0.02</v>
      </c>
      <c r="BY42" s="7">
        <v>0.02</v>
      </c>
      <c r="BZ42" s="7">
        <v>0.02</v>
      </c>
    </row>
    <row r="43" spans="1:78" x14ac:dyDescent="0.25">
      <c r="A43" t="s">
        <v>87</v>
      </c>
      <c r="B43">
        <v>2</v>
      </c>
      <c r="C43">
        <v>1</v>
      </c>
      <c r="D43">
        <v>0</v>
      </c>
      <c r="E43">
        <v>1</v>
      </c>
      <c r="F43">
        <v>0</v>
      </c>
      <c r="G43">
        <v>1</v>
      </c>
      <c r="H43">
        <v>1</v>
      </c>
      <c r="I43">
        <v>1</v>
      </c>
      <c r="J43">
        <v>0</v>
      </c>
      <c r="K43">
        <v>0</v>
      </c>
      <c r="L43">
        <v>1</v>
      </c>
      <c r="M43">
        <v>1</v>
      </c>
      <c r="N43">
        <v>0</v>
      </c>
      <c r="O43">
        <v>1</v>
      </c>
      <c r="P43">
        <v>0</v>
      </c>
      <c r="Q43">
        <v>1</v>
      </c>
      <c r="R43">
        <v>1</v>
      </c>
      <c r="S43">
        <v>2</v>
      </c>
      <c r="T43">
        <v>0</v>
      </c>
      <c r="U43">
        <v>0</v>
      </c>
      <c r="V43">
        <v>2</v>
      </c>
      <c r="W43">
        <v>0</v>
      </c>
      <c r="X43">
        <v>0</v>
      </c>
      <c r="Y43">
        <v>0</v>
      </c>
      <c r="Z43">
        <v>2</v>
      </c>
      <c r="AA43">
        <v>2</v>
      </c>
      <c r="AB43">
        <v>2</v>
      </c>
      <c r="AC43">
        <v>0</v>
      </c>
      <c r="AD43">
        <v>2</v>
      </c>
      <c r="AE43">
        <v>0</v>
      </c>
      <c r="AF43">
        <v>2</v>
      </c>
      <c r="AG43">
        <v>0</v>
      </c>
      <c r="AH43">
        <v>0</v>
      </c>
      <c r="AI43">
        <v>2</v>
      </c>
      <c r="AJ43">
        <v>0</v>
      </c>
      <c r="AK43">
        <v>0</v>
      </c>
      <c r="AL43">
        <v>2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</v>
      </c>
      <c r="BB43">
        <v>0</v>
      </c>
      <c r="BC43">
        <v>0</v>
      </c>
      <c r="BD43">
        <v>0</v>
      </c>
      <c r="BE43">
        <v>2</v>
      </c>
      <c r="BF43">
        <v>0</v>
      </c>
      <c r="BG43">
        <v>2</v>
      </c>
      <c r="BH43">
        <v>0</v>
      </c>
      <c r="BI43">
        <v>2</v>
      </c>
      <c r="BJ43">
        <v>0</v>
      </c>
      <c r="BK43">
        <v>0</v>
      </c>
      <c r="BL43">
        <v>0</v>
      </c>
      <c r="BM43">
        <v>1</v>
      </c>
      <c r="BN43">
        <v>1</v>
      </c>
      <c r="BO43">
        <v>0</v>
      </c>
      <c r="BP43">
        <v>0</v>
      </c>
      <c r="BQ43">
        <v>0</v>
      </c>
      <c r="BR43">
        <v>2</v>
      </c>
      <c r="BS43">
        <v>1</v>
      </c>
      <c r="BT43">
        <v>0</v>
      </c>
      <c r="BU43">
        <v>2</v>
      </c>
      <c r="BV43">
        <v>0</v>
      </c>
      <c r="BW43">
        <v>0</v>
      </c>
      <c r="BX43">
        <v>2</v>
      </c>
      <c r="BY43">
        <v>2</v>
      </c>
      <c r="BZ43">
        <v>2</v>
      </c>
    </row>
    <row r="44" spans="1:78" x14ac:dyDescent="0.25">
      <c r="B44" s="7">
        <v>0.01</v>
      </c>
      <c r="C44" s="7">
        <v>0.01</v>
      </c>
      <c r="D44" t="s">
        <v>108</v>
      </c>
      <c r="E44" s="7">
        <v>0.13</v>
      </c>
      <c r="F44" t="s">
        <v>108</v>
      </c>
      <c r="G44" s="7">
        <v>0.02</v>
      </c>
      <c r="H44" s="7">
        <v>0.03</v>
      </c>
      <c r="I44" s="7">
        <v>0.03</v>
      </c>
      <c r="J44" t="s">
        <v>108</v>
      </c>
      <c r="K44" t="s">
        <v>108</v>
      </c>
      <c r="L44" s="7">
        <v>0.04</v>
      </c>
      <c r="M44" s="7">
        <v>0.02</v>
      </c>
      <c r="N44" t="s">
        <v>108</v>
      </c>
      <c r="O44" s="7">
        <v>0.08</v>
      </c>
      <c r="P44" t="s">
        <v>108</v>
      </c>
      <c r="Q44" s="7">
        <v>0.05</v>
      </c>
      <c r="R44" s="7">
        <v>0.01</v>
      </c>
      <c r="S44" s="7">
        <v>0.03</v>
      </c>
      <c r="T44" t="s">
        <v>108</v>
      </c>
      <c r="U44" t="s">
        <v>108</v>
      </c>
      <c r="V44" s="7">
        <v>0.01</v>
      </c>
      <c r="W44" t="s">
        <v>108</v>
      </c>
      <c r="X44" s="7">
        <v>0.06</v>
      </c>
      <c r="Y44" t="s">
        <v>108</v>
      </c>
      <c r="Z44" s="7">
        <v>0.01</v>
      </c>
      <c r="AA44" s="7">
        <v>0.02</v>
      </c>
      <c r="AB44" s="7">
        <v>0.02</v>
      </c>
      <c r="AC44" t="s">
        <v>108</v>
      </c>
      <c r="AD44" s="7">
        <v>0.02</v>
      </c>
      <c r="AE44" t="s">
        <v>108</v>
      </c>
      <c r="AF44" s="7">
        <v>0.03</v>
      </c>
      <c r="AG44" t="s">
        <v>108</v>
      </c>
      <c r="AH44" t="s">
        <v>108</v>
      </c>
      <c r="AI44" s="7">
        <v>0.02</v>
      </c>
      <c r="AJ44" t="s">
        <v>108</v>
      </c>
      <c r="AK44" t="s">
        <v>108</v>
      </c>
      <c r="AL44" s="7">
        <v>0.03</v>
      </c>
      <c r="AM44" t="s">
        <v>108</v>
      </c>
      <c r="AN44" t="s">
        <v>108</v>
      </c>
      <c r="AO44" t="s">
        <v>108</v>
      </c>
      <c r="AP44" t="s">
        <v>108</v>
      </c>
      <c r="AQ44" t="s">
        <v>108</v>
      </c>
      <c r="AR44" t="s">
        <v>108</v>
      </c>
      <c r="AS44" t="s">
        <v>108</v>
      </c>
      <c r="AT44" t="s">
        <v>108</v>
      </c>
      <c r="AU44" t="s">
        <v>108</v>
      </c>
      <c r="AV44" t="s">
        <v>108</v>
      </c>
      <c r="AW44" t="s">
        <v>108</v>
      </c>
      <c r="AX44" t="s">
        <v>108</v>
      </c>
      <c r="AY44" t="s">
        <v>108</v>
      </c>
      <c r="AZ44" t="s">
        <v>108</v>
      </c>
      <c r="BA44" s="7">
        <v>0.28000000000000003</v>
      </c>
      <c r="BB44" t="s">
        <v>108</v>
      </c>
      <c r="BC44" t="s">
        <v>108</v>
      </c>
      <c r="BD44" t="s">
        <v>108</v>
      </c>
      <c r="BE44" s="7">
        <v>0.01</v>
      </c>
      <c r="BF44" t="s">
        <v>108</v>
      </c>
      <c r="BG44" s="7">
        <v>0.01</v>
      </c>
      <c r="BH44" t="s">
        <v>108</v>
      </c>
      <c r="BI44" s="7">
        <v>0.03</v>
      </c>
      <c r="BJ44" t="s">
        <v>108</v>
      </c>
      <c r="BK44" t="s">
        <v>108</v>
      </c>
      <c r="BL44" t="s">
        <v>108</v>
      </c>
      <c r="BM44" s="7">
        <v>0.02</v>
      </c>
      <c r="BN44" s="7">
        <v>0.02</v>
      </c>
      <c r="BO44" t="s">
        <v>108</v>
      </c>
      <c r="BP44" t="s">
        <v>108</v>
      </c>
      <c r="BQ44" s="7">
        <v>0.01</v>
      </c>
      <c r="BR44" s="7">
        <v>0.02</v>
      </c>
      <c r="BS44" s="7">
        <v>0.01</v>
      </c>
      <c r="BT44" t="s">
        <v>108</v>
      </c>
      <c r="BU44" s="7">
        <v>0.03</v>
      </c>
      <c r="BV44" s="7">
        <v>0.06</v>
      </c>
      <c r="BW44" t="s">
        <v>108</v>
      </c>
      <c r="BX44" s="7">
        <v>0.02</v>
      </c>
      <c r="BY44" s="7">
        <v>0.02</v>
      </c>
      <c r="BZ44" s="7">
        <v>0.02</v>
      </c>
    </row>
    <row r="45" spans="1:78" x14ac:dyDescent="0.25">
      <c r="A45" t="s">
        <v>166</v>
      </c>
    </row>
    <row r="46" spans="1:78" x14ac:dyDescent="0.25">
      <c r="A46" t="s">
        <v>104</v>
      </c>
    </row>
    <row r="47" spans="1:78" x14ac:dyDescent="0.25">
      <c r="A47" t="s">
        <v>1152</v>
      </c>
      <c r="B47">
        <v>108</v>
      </c>
      <c r="C47">
        <v>92</v>
      </c>
      <c r="D47">
        <v>11</v>
      </c>
      <c r="E47">
        <v>6</v>
      </c>
      <c r="F47">
        <v>33</v>
      </c>
      <c r="G47">
        <v>56</v>
      </c>
      <c r="H47">
        <v>19</v>
      </c>
      <c r="I47">
        <v>23</v>
      </c>
      <c r="J47">
        <v>30</v>
      </c>
      <c r="K47">
        <v>31</v>
      </c>
      <c r="L47">
        <v>23</v>
      </c>
      <c r="M47">
        <v>29</v>
      </c>
      <c r="N47">
        <v>65</v>
      </c>
      <c r="O47">
        <v>12</v>
      </c>
      <c r="P47">
        <v>3</v>
      </c>
      <c r="Q47">
        <v>9</v>
      </c>
      <c r="R47">
        <v>99</v>
      </c>
      <c r="S47">
        <v>61</v>
      </c>
      <c r="T47">
        <v>26</v>
      </c>
      <c r="U47">
        <v>21</v>
      </c>
      <c r="V47">
        <v>91</v>
      </c>
      <c r="W47">
        <v>8</v>
      </c>
      <c r="X47">
        <v>6</v>
      </c>
      <c r="Y47">
        <v>0</v>
      </c>
      <c r="Z47">
        <v>108</v>
      </c>
      <c r="AA47">
        <v>107</v>
      </c>
      <c r="AB47">
        <v>107</v>
      </c>
      <c r="AC47">
        <v>10</v>
      </c>
      <c r="AD47">
        <v>83</v>
      </c>
      <c r="AE47">
        <v>13</v>
      </c>
      <c r="AF47">
        <v>65</v>
      </c>
      <c r="AG47">
        <v>29</v>
      </c>
      <c r="AH47">
        <v>7</v>
      </c>
      <c r="AI47">
        <v>88</v>
      </c>
      <c r="AJ47">
        <v>5</v>
      </c>
      <c r="AK47">
        <v>20</v>
      </c>
      <c r="AL47">
        <v>52</v>
      </c>
      <c r="AM47">
        <v>40</v>
      </c>
      <c r="AN47">
        <v>3</v>
      </c>
      <c r="AO47">
        <v>13</v>
      </c>
      <c r="AP47">
        <v>18</v>
      </c>
      <c r="AQ47">
        <v>5</v>
      </c>
      <c r="AR47">
        <v>9</v>
      </c>
      <c r="AS47">
        <v>1</v>
      </c>
      <c r="AT47">
        <v>12</v>
      </c>
      <c r="AU47">
        <v>8</v>
      </c>
      <c r="AV47">
        <v>10</v>
      </c>
      <c r="AW47">
        <v>2</v>
      </c>
      <c r="AX47">
        <v>7</v>
      </c>
      <c r="AY47">
        <v>11</v>
      </c>
      <c r="AZ47">
        <v>4</v>
      </c>
      <c r="BA47">
        <v>6</v>
      </c>
      <c r="BB47">
        <v>7</v>
      </c>
      <c r="BC47">
        <v>6</v>
      </c>
      <c r="BD47">
        <v>2</v>
      </c>
      <c r="BE47">
        <v>108</v>
      </c>
      <c r="BF47">
        <v>0</v>
      </c>
      <c r="BG47">
        <v>108</v>
      </c>
      <c r="BH47">
        <v>0</v>
      </c>
      <c r="BI47">
        <v>58</v>
      </c>
      <c r="BJ47">
        <v>28</v>
      </c>
      <c r="BK47">
        <v>14</v>
      </c>
      <c r="BL47">
        <v>6</v>
      </c>
      <c r="BM47">
        <v>35</v>
      </c>
      <c r="BN47">
        <v>56</v>
      </c>
      <c r="BO47">
        <v>16</v>
      </c>
      <c r="BP47">
        <v>2</v>
      </c>
      <c r="BQ47">
        <v>26</v>
      </c>
      <c r="BR47">
        <v>61</v>
      </c>
      <c r="BS47">
        <v>56</v>
      </c>
      <c r="BT47">
        <v>59</v>
      </c>
      <c r="BU47">
        <v>61</v>
      </c>
      <c r="BV47">
        <v>5</v>
      </c>
      <c r="BW47">
        <v>21</v>
      </c>
      <c r="BX47">
        <v>77</v>
      </c>
      <c r="BY47">
        <v>78</v>
      </c>
      <c r="BZ47">
        <v>67</v>
      </c>
    </row>
    <row r="48" spans="1:78" x14ac:dyDescent="0.25">
      <c r="B48" s="7">
        <v>0.72</v>
      </c>
      <c r="C48" s="7">
        <v>0.7</v>
      </c>
      <c r="D48" s="7">
        <v>0.86</v>
      </c>
      <c r="E48" s="7">
        <v>0.87</v>
      </c>
      <c r="F48" s="7">
        <v>0.7</v>
      </c>
      <c r="G48" s="7">
        <v>0.74</v>
      </c>
      <c r="H48" s="7">
        <v>0.72</v>
      </c>
      <c r="I48" s="7">
        <v>0.69</v>
      </c>
      <c r="J48" s="7">
        <v>0.63</v>
      </c>
      <c r="K48" s="7">
        <v>0.86</v>
      </c>
      <c r="L48" s="7">
        <v>0.75</v>
      </c>
      <c r="M48" s="7">
        <v>0.71</v>
      </c>
      <c r="N48" s="7">
        <v>0.73</v>
      </c>
      <c r="O48" s="7">
        <v>0.67</v>
      </c>
      <c r="P48" s="7">
        <v>1</v>
      </c>
      <c r="Q48" s="7">
        <v>0.51</v>
      </c>
      <c r="R48" s="7">
        <v>0.75</v>
      </c>
      <c r="S48" s="7">
        <v>0.72</v>
      </c>
      <c r="T48" s="7">
        <v>0.71</v>
      </c>
      <c r="U48" s="7">
        <v>0.74</v>
      </c>
      <c r="V48" s="7">
        <v>0.71</v>
      </c>
      <c r="W48" s="7">
        <v>0.8</v>
      </c>
      <c r="X48" s="7">
        <v>0.72</v>
      </c>
      <c r="Y48" t="s">
        <v>108</v>
      </c>
      <c r="Z48" s="7">
        <v>0.72</v>
      </c>
      <c r="AA48" s="7">
        <v>0.72</v>
      </c>
      <c r="AB48" s="7">
        <v>0.72</v>
      </c>
      <c r="AC48" s="7">
        <v>0.59</v>
      </c>
      <c r="AD48" s="7">
        <v>0.72</v>
      </c>
      <c r="AE48" s="7">
        <v>0.83</v>
      </c>
      <c r="AF48" s="7">
        <v>0.82</v>
      </c>
      <c r="AG48" s="7">
        <v>0.79</v>
      </c>
      <c r="AH48" s="7">
        <v>0.67</v>
      </c>
      <c r="AI48" s="7">
        <v>0.76</v>
      </c>
      <c r="AJ48" s="7">
        <v>0.76</v>
      </c>
      <c r="AK48" s="7">
        <v>0.66</v>
      </c>
      <c r="AL48" s="7">
        <v>0.73</v>
      </c>
      <c r="AM48" s="7">
        <v>0.73</v>
      </c>
      <c r="AN48" s="7">
        <v>0.85</v>
      </c>
      <c r="AO48" s="7">
        <v>0.63</v>
      </c>
      <c r="AP48" s="7">
        <v>0.83</v>
      </c>
      <c r="AQ48" s="7">
        <v>0.45</v>
      </c>
      <c r="AR48" s="7">
        <v>0.84</v>
      </c>
      <c r="AS48" s="7">
        <v>0.22</v>
      </c>
      <c r="AT48" s="7">
        <v>0.93</v>
      </c>
      <c r="AU48" s="7">
        <v>0.65</v>
      </c>
      <c r="AV48" s="7">
        <v>0.68</v>
      </c>
      <c r="AW48" s="7">
        <v>0.74</v>
      </c>
      <c r="AX48" s="7">
        <v>0.88</v>
      </c>
      <c r="AY48" s="7">
        <v>0.66</v>
      </c>
      <c r="AZ48" s="7">
        <v>0.64</v>
      </c>
      <c r="BA48" s="7">
        <v>0.72</v>
      </c>
      <c r="BB48" s="7">
        <v>0.69</v>
      </c>
      <c r="BC48" s="7">
        <v>0.69</v>
      </c>
      <c r="BD48" s="7">
        <v>1</v>
      </c>
      <c r="BE48" s="7">
        <v>0.72</v>
      </c>
      <c r="BF48" t="s">
        <v>108</v>
      </c>
      <c r="BG48" s="7">
        <v>0.72</v>
      </c>
      <c r="BH48" t="s">
        <v>108</v>
      </c>
      <c r="BI48" s="7">
        <v>0.69</v>
      </c>
      <c r="BJ48" s="7">
        <v>0.77</v>
      </c>
      <c r="BK48" s="7">
        <v>0.85</v>
      </c>
      <c r="BL48" s="7">
        <v>0.8</v>
      </c>
      <c r="BM48" s="7">
        <v>0.71</v>
      </c>
      <c r="BN48" s="7">
        <v>0.75</v>
      </c>
      <c r="BO48" s="7">
        <v>0.71</v>
      </c>
      <c r="BP48" s="7">
        <v>0.45</v>
      </c>
      <c r="BQ48" s="7">
        <v>0.7</v>
      </c>
      <c r="BR48" s="7">
        <v>0.69</v>
      </c>
      <c r="BS48" s="7">
        <v>0.71</v>
      </c>
      <c r="BT48" s="7">
        <v>0.77</v>
      </c>
      <c r="BU48" s="7">
        <v>0.68</v>
      </c>
      <c r="BV48" s="7">
        <v>0.64</v>
      </c>
      <c r="BW48" s="7">
        <v>0.69</v>
      </c>
      <c r="BX48" s="7">
        <v>0.75</v>
      </c>
      <c r="BY48" s="7">
        <v>0.72</v>
      </c>
      <c r="BZ48" s="7">
        <v>0.73</v>
      </c>
    </row>
    <row r="49" spans="1:78" x14ac:dyDescent="0.25">
      <c r="A49" t="s">
        <v>139</v>
      </c>
      <c r="B49">
        <v>14</v>
      </c>
      <c r="C49">
        <v>9</v>
      </c>
      <c r="D49">
        <v>2</v>
      </c>
      <c r="E49">
        <v>3</v>
      </c>
      <c r="F49">
        <v>4</v>
      </c>
      <c r="G49">
        <v>5</v>
      </c>
      <c r="H49">
        <v>5</v>
      </c>
      <c r="I49">
        <v>4</v>
      </c>
      <c r="J49">
        <v>3</v>
      </c>
      <c r="K49">
        <v>2</v>
      </c>
      <c r="L49">
        <v>4</v>
      </c>
      <c r="M49">
        <v>1</v>
      </c>
      <c r="N49">
        <v>9</v>
      </c>
      <c r="O49">
        <v>2</v>
      </c>
      <c r="P49">
        <v>1</v>
      </c>
      <c r="Q49">
        <v>1</v>
      </c>
      <c r="R49">
        <v>13</v>
      </c>
      <c r="S49">
        <v>8</v>
      </c>
      <c r="T49">
        <v>2</v>
      </c>
      <c r="U49">
        <v>3</v>
      </c>
      <c r="V49">
        <v>10</v>
      </c>
      <c r="W49">
        <v>3</v>
      </c>
      <c r="X49">
        <v>1</v>
      </c>
      <c r="Y49">
        <v>0</v>
      </c>
      <c r="Z49">
        <v>14</v>
      </c>
      <c r="AA49">
        <v>14</v>
      </c>
      <c r="AB49">
        <v>14</v>
      </c>
      <c r="AC49">
        <v>2</v>
      </c>
      <c r="AD49">
        <v>9</v>
      </c>
      <c r="AE49">
        <v>3</v>
      </c>
      <c r="AF49">
        <v>9</v>
      </c>
      <c r="AG49">
        <v>3</v>
      </c>
      <c r="AH49">
        <v>1</v>
      </c>
      <c r="AI49">
        <v>11</v>
      </c>
      <c r="AJ49">
        <v>1</v>
      </c>
      <c r="AK49">
        <v>1</v>
      </c>
      <c r="AL49">
        <v>10</v>
      </c>
      <c r="AM49">
        <v>2</v>
      </c>
      <c r="AN49">
        <v>1</v>
      </c>
      <c r="AO49">
        <v>1</v>
      </c>
      <c r="AP49">
        <v>3</v>
      </c>
      <c r="AQ49">
        <v>2</v>
      </c>
      <c r="AR49">
        <v>0</v>
      </c>
      <c r="AS49">
        <v>0</v>
      </c>
      <c r="AT49">
        <v>0</v>
      </c>
      <c r="AU49">
        <v>0</v>
      </c>
      <c r="AV49">
        <v>1</v>
      </c>
      <c r="AW49">
        <v>0</v>
      </c>
      <c r="AX49">
        <v>2</v>
      </c>
      <c r="AY49">
        <v>1</v>
      </c>
      <c r="AZ49">
        <v>0</v>
      </c>
      <c r="BA49">
        <v>3</v>
      </c>
      <c r="BB49">
        <v>0</v>
      </c>
      <c r="BC49">
        <v>0</v>
      </c>
      <c r="BD49">
        <v>0</v>
      </c>
      <c r="BE49">
        <v>14</v>
      </c>
      <c r="BF49">
        <v>0</v>
      </c>
      <c r="BG49">
        <v>14</v>
      </c>
      <c r="BH49">
        <v>0</v>
      </c>
      <c r="BI49">
        <v>10</v>
      </c>
      <c r="BJ49">
        <v>3</v>
      </c>
      <c r="BK49">
        <v>1</v>
      </c>
      <c r="BL49">
        <v>1</v>
      </c>
      <c r="BM49">
        <v>3</v>
      </c>
      <c r="BN49">
        <v>10</v>
      </c>
      <c r="BO49">
        <v>1</v>
      </c>
      <c r="BP49">
        <v>0</v>
      </c>
      <c r="BQ49">
        <v>2</v>
      </c>
      <c r="BR49">
        <v>7</v>
      </c>
      <c r="BS49">
        <v>8</v>
      </c>
      <c r="BT49">
        <v>10</v>
      </c>
      <c r="BU49">
        <v>7</v>
      </c>
      <c r="BV49">
        <v>1</v>
      </c>
      <c r="BW49">
        <v>1</v>
      </c>
      <c r="BX49">
        <v>10</v>
      </c>
      <c r="BY49">
        <v>8</v>
      </c>
      <c r="BZ49">
        <v>8</v>
      </c>
    </row>
    <row r="50" spans="1:78" x14ac:dyDescent="0.25">
      <c r="B50" s="7">
        <v>0.09</v>
      </c>
      <c r="C50" s="7">
        <v>7.0000000000000007E-2</v>
      </c>
      <c r="D50" s="7">
        <v>0.15</v>
      </c>
      <c r="E50" s="7">
        <v>0.45</v>
      </c>
      <c r="F50" s="7">
        <v>0.09</v>
      </c>
      <c r="G50" s="7">
        <v>0.06</v>
      </c>
      <c r="H50" s="7">
        <v>0.17</v>
      </c>
      <c r="I50" s="7">
        <v>0.12</v>
      </c>
      <c r="J50" s="7">
        <v>0.06</v>
      </c>
      <c r="K50" s="7">
        <v>0.06</v>
      </c>
      <c r="L50" s="7">
        <v>0.13</v>
      </c>
      <c r="M50" s="7">
        <v>0.02</v>
      </c>
      <c r="N50" s="7">
        <v>0.11</v>
      </c>
      <c r="O50" s="7">
        <v>0.13</v>
      </c>
      <c r="P50" s="7">
        <v>0.37</v>
      </c>
      <c r="Q50" s="7">
        <v>0.04</v>
      </c>
      <c r="R50" s="7">
        <v>0.1</v>
      </c>
      <c r="S50" s="7">
        <v>0.1</v>
      </c>
      <c r="T50" s="7">
        <v>0.06</v>
      </c>
      <c r="U50" s="7">
        <v>0.11</v>
      </c>
      <c r="V50" s="7">
        <v>0.08</v>
      </c>
      <c r="W50" s="7">
        <v>0.25</v>
      </c>
      <c r="X50" s="7">
        <v>0.13</v>
      </c>
      <c r="Y50" t="s">
        <v>108</v>
      </c>
      <c r="Z50" s="7">
        <v>0.09</v>
      </c>
      <c r="AA50" s="7">
        <v>0.09</v>
      </c>
      <c r="AB50" s="7">
        <v>0.09</v>
      </c>
      <c r="AC50" s="7">
        <v>0.1</v>
      </c>
      <c r="AD50" s="7">
        <v>7.0000000000000007E-2</v>
      </c>
      <c r="AE50" s="7">
        <v>0.21</v>
      </c>
      <c r="AF50" s="7">
        <v>0.11</v>
      </c>
      <c r="AG50" s="7">
        <v>7.0000000000000007E-2</v>
      </c>
      <c r="AH50" s="7">
        <v>0.06</v>
      </c>
      <c r="AI50" s="7">
        <v>0.1</v>
      </c>
      <c r="AJ50" s="7">
        <v>0.08</v>
      </c>
      <c r="AK50" s="7">
        <v>0.04</v>
      </c>
      <c r="AL50" s="7">
        <v>0.14000000000000001</v>
      </c>
      <c r="AM50" s="7">
        <v>0.03</v>
      </c>
      <c r="AN50" s="7">
        <v>0.34</v>
      </c>
      <c r="AO50" s="7">
        <v>0.05</v>
      </c>
      <c r="AP50" s="7">
        <v>0.16</v>
      </c>
      <c r="AQ50" s="7">
        <v>0.16</v>
      </c>
      <c r="AR50" t="s">
        <v>108</v>
      </c>
      <c r="AS50" t="s">
        <v>108</v>
      </c>
      <c r="AT50" t="s">
        <v>108</v>
      </c>
      <c r="AU50" t="s">
        <v>108</v>
      </c>
      <c r="AV50" s="7">
        <v>0.1</v>
      </c>
      <c r="AW50" t="s">
        <v>108</v>
      </c>
      <c r="AX50" s="7">
        <v>0.23</v>
      </c>
      <c r="AY50" s="7">
        <v>0.08</v>
      </c>
      <c r="AZ50" s="7">
        <v>0.06</v>
      </c>
      <c r="BA50" s="7">
        <v>0.37</v>
      </c>
      <c r="BB50" t="s">
        <v>108</v>
      </c>
      <c r="BC50" s="7">
        <v>0.06</v>
      </c>
      <c r="BD50" t="s">
        <v>108</v>
      </c>
      <c r="BE50" s="7">
        <v>0.09</v>
      </c>
      <c r="BF50" t="s">
        <v>108</v>
      </c>
      <c r="BG50" s="7">
        <v>0.09</v>
      </c>
      <c r="BH50" t="s">
        <v>108</v>
      </c>
      <c r="BI50" s="7">
        <v>0.12</v>
      </c>
      <c r="BJ50" s="7">
        <v>7.0000000000000007E-2</v>
      </c>
      <c r="BK50" s="7">
        <v>0.04</v>
      </c>
      <c r="BL50" s="7">
        <v>0.1</v>
      </c>
      <c r="BM50" s="7">
        <v>0.06</v>
      </c>
      <c r="BN50" s="7">
        <v>0.13</v>
      </c>
      <c r="BO50" s="7">
        <v>0.03</v>
      </c>
      <c r="BP50" t="s">
        <v>108</v>
      </c>
      <c r="BQ50" s="7">
        <v>0.05</v>
      </c>
      <c r="BR50" s="7">
        <v>0.08</v>
      </c>
      <c r="BS50" s="7">
        <v>0.1</v>
      </c>
      <c r="BT50" s="7">
        <v>0.13</v>
      </c>
      <c r="BU50" s="7">
        <v>0.08</v>
      </c>
      <c r="BV50" s="7">
        <v>0.1</v>
      </c>
      <c r="BW50" s="7">
        <v>0.04</v>
      </c>
      <c r="BX50" s="7">
        <v>0.09</v>
      </c>
      <c r="BY50" s="7">
        <v>0.08</v>
      </c>
      <c r="BZ50" s="7">
        <v>0.08</v>
      </c>
    </row>
    <row r="51" spans="1:78" x14ac:dyDescent="0.25">
      <c r="A51" t="s">
        <v>41</v>
      </c>
      <c r="B51">
        <v>27</v>
      </c>
      <c r="C51">
        <v>27</v>
      </c>
      <c r="D51">
        <v>1</v>
      </c>
      <c r="E51">
        <v>0</v>
      </c>
      <c r="F51">
        <v>11</v>
      </c>
      <c r="G51">
        <v>16</v>
      </c>
      <c r="H51">
        <v>0</v>
      </c>
      <c r="I51">
        <v>7</v>
      </c>
      <c r="J51">
        <v>13</v>
      </c>
      <c r="K51">
        <v>4</v>
      </c>
      <c r="L51">
        <v>3</v>
      </c>
      <c r="M51">
        <v>6</v>
      </c>
      <c r="N51">
        <v>19</v>
      </c>
      <c r="O51">
        <v>2</v>
      </c>
      <c r="P51">
        <v>0</v>
      </c>
      <c r="Q51">
        <v>5</v>
      </c>
      <c r="R51">
        <v>23</v>
      </c>
      <c r="S51">
        <v>14</v>
      </c>
      <c r="T51">
        <v>7</v>
      </c>
      <c r="U51">
        <v>6</v>
      </c>
      <c r="V51">
        <v>24</v>
      </c>
      <c r="W51">
        <v>1</v>
      </c>
      <c r="X51">
        <v>2</v>
      </c>
      <c r="Y51">
        <v>0</v>
      </c>
      <c r="Z51">
        <v>27</v>
      </c>
      <c r="AA51">
        <v>27</v>
      </c>
      <c r="AB51">
        <v>27</v>
      </c>
      <c r="AC51">
        <v>4</v>
      </c>
      <c r="AD51">
        <v>21</v>
      </c>
      <c r="AE51">
        <v>2</v>
      </c>
      <c r="AF51">
        <v>11</v>
      </c>
      <c r="AG51">
        <v>2</v>
      </c>
      <c r="AH51">
        <v>0</v>
      </c>
      <c r="AI51">
        <v>16</v>
      </c>
      <c r="AJ51">
        <v>1</v>
      </c>
      <c r="AK51">
        <v>9</v>
      </c>
      <c r="AL51">
        <v>6</v>
      </c>
      <c r="AM51">
        <v>14</v>
      </c>
      <c r="AN51">
        <v>1</v>
      </c>
      <c r="AO51">
        <v>7</v>
      </c>
      <c r="AP51">
        <v>1</v>
      </c>
      <c r="AQ51">
        <v>0</v>
      </c>
      <c r="AR51">
        <v>2</v>
      </c>
      <c r="AS51">
        <v>3</v>
      </c>
      <c r="AT51">
        <v>1</v>
      </c>
      <c r="AU51">
        <v>4</v>
      </c>
      <c r="AV51">
        <v>3</v>
      </c>
      <c r="AW51">
        <v>1</v>
      </c>
      <c r="AX51">
        <v>0</v>
      </c>
      <c r="AY51">
        <v>5</v>
      </c>
      <c r="AZ51">
        <v>2</v>
      </c>
      <c r="BA51">
        <v>0</v>
      </c>
      <c r="BB51">
        <v>3</v>
      </c>
      <c r="BC51">
        <v>3</v>
      </c>
      <c r="BD51">
        <v>0</v>
      </c>
      <c r="BE51">
        <v>27</v>
      </c>
      <c r="BF51">
        <v>0</v>
      </c>
      <c r="BG51">
        <v>27</v>
      </c>
      <c r="BH51">
        <v>0</v>
      </c>
      <c r="BI51">
        <v>16</v>
      </c>
      <c r="BJ51">
        <v>5</v>
      </c>
      <c r="BK51">
        <v>2</v>
      </c>
      <c r="BL51">
        <v>1</v>
      </c>
      <c r="BM51">
        <v>5</v>
      </c>
      <c r="BN51">
        <v>15</v>
      </c>
      <c r="BO51">
        <v>6</v>
      </c>
      <c r="BP51">
        <v>1</v>
      </c>
      <c r="BQ51">
        <v>5</v>
      </c>
      <c r="BR51">
        <v>17</v>
      </c>
      <c r="BS51">
        <v>14</v>
      </c>
      <c r="BT51">
        <v>12</v>
      </c>
      <c r="BU51">
        <v>17</v>
      </c>
      <c r="BV51">
        <v>2</v>
      </c>
      <c r="BW51">
        <v>4</v>
      </c>
      <c r="BX51">
        <v>16</v>
      </c>
      <c r="BY51">
        <v>21</v>
      </c>
      <c r="BZ51">
        <v>15</v>
      </c>
    </row>
    <row r="52" spans="1:78" x14ac:dyDescent="0.25">
      <c r="B52" s="7">
        <v>0.18</v>
      </c>
      <c r="C52" s="7">
        <v>0.2</v>
      </c>
      <c r="D52" s="7">
        <v>0.05</v>
      </c>
      <c r="E52" t="s">
        <v>108</v>
      </c>
      <c r="F52" s="7">
        <v>0.23</v>
      </c>
      <c r="G52" s="7">
        <v>0.21</v>
      </c>
      <c r="H52" s="7">
        <v>0.02</v>
      </c>
      <c r="I52" s="7">
        <v>0.21</v>
      </c>
      <c r="J52" s="7">
        <v>0.27</v>
      </c>
      <c r="K52" s="7">
        <v>0.1</v>
      </c>
      <c r="L52" s="7">
        <v>0.11</v>
      </c>
      <c r="M52" s="7">
        <v>0.14000000000000001</v>
      </c>
      <c r="N52" s="7">
        <v>0.22</v>
      </c>
      <c r="O52" s="7">
        <v>0.13</v>
      </c>
      <c r="P52" t="s">
        <v>108</v>
      </c>
      <c r="Q52" s="7">
        <v>0.28000000000000003</v>
      </c>
      <c r="R52" s="7">
        <v>0.17</v>
      </c>
      <c r="S52" s="7">
        <v>0.17</v>
      </c>
      <c r="T52" s="7">
        <v>0.18</v>
      </c>
      <c r="U52" s="7">
        <v>0.22</v>
      </c>
      <c r="V52" s="7">
        <v>0.19</v>
      </c>
      <c r="W52" s="7">
        <v>0.1</v>
      </c>
      <c r="X52" s="7">
        <v>0.23</v>
      </c>
      <c r="Y52" t="s">
        <v>108</v>
      </c>
      <c r="Z52" s="7">
        <v>0.18</v>
      </c>
      <c r="AA52" s="7">
        <v>0.18</v>
      </c>
      <c r="AB52" s="7">
        <v>0.18</v>
      </c>
      <c r="AC52" s="7">
        <v>0.26</v>
      </c>
      <c r="AD52" s="7">
        <v>0.18</v>
      </c>
      <c r="AE52" s="7">
        <v>0.13</v>
      </c>
      <c r="AF52" s="7">
        <v>0.14000000000000001</v>
      </c>
      <c r="AG52" s="7">
        <v>0.06</v>
      </c>
      <c r="AH52" t="s">
        <v>108</v>
      </c>
      <c r="AI52" s="7">
        <v>0.14000000000000001</v>
      </c>
      <c r="AJ52" s="7">
        <v>0.17</v>
      </c>
      <c r="AK52" s="7">
        <v>0.3</v>
      </c>
      <c r="AL52" s="7">
        <v>0.09</v>
      </c>
      <c r="AM52" s="7">
        <v>0.26</v>
      </c>
      <c r="AN52" s="7">
        <v>0.15</v>
      </c>
      <c r="AO52" s="7">
        <v>0.33</v>
      </c>
      <c r="AP52" s="7">
        <v>0.06</v>
      </c>
      <c r="AQ52" t="s">
        <v>108</v>
      </c>
      <c r="AR52" s="7">
        <v>0.16</v>
      </c>
      <c r="AS52" s="7">
        <v>0.78</v>
      </c>
      <c r="AT52" s="7">
        <v>7.0000000000000007E-2</v>
      </c>
      <c r="AU52" s="7">
        <v>0.35</v>
      </c>
      <c r="AV52" s="7">
        <v>0.22</v>
      </c>
      <c r="AW52" s="7">
        <v>0.26</v>
      </c>
      <c r="AX52" t="s">
        <v>108</v>
      </c>
      <c r="AY52" s="7">
        <v>0.27</v>
      </c>
      <c r="AZ52" s="7">
        <v>0.36</v>
      </c>
      <c r="BA52" t="s">
        <v>108</v>
      </c>
      <c r="BB52" s="7">
        <v>0.31</v>
      </c>
      <c r="BC52" s="7">
        <v>0.31</v>
      </c>
      <c r="BD52" t="s">
        <v>108</v>
      </c>
      <c r="BE52" s="7">
        <v>0.18</v>
      </c>
      <c r="BF52" t="s">
        <v>108</v>
      </c>
      <c r="BG52" s="7">
        <v>0.18</v>
      </c>
      <c r="BH52" t="s">
        <v>108</v>
      </c>
      <c r="BI52" s="7">
        <v>0.19</v>
      </c>
      <c r="BJ52" s="7">
        <v>0.14000000000000001</v>
      </c>
      <c r="BK52" s="7">
        <v>0.11</v>
      </c>
      <c r="BL52" s="7">
        <v>0.2</v>
      </c>
      <c r="BM52" s="7">
        <v>0.1</v>
      </c>
      <c r="BN52" s="7">
        <v>0.2</v>
      </c>
      <c r="BO52" s="7">
        <v>0.28999999999999998</v>
      </c>
      <c r="BP52" s="7">
        <v>0.37</v>
      </c>
      <c r="BQ52" s="7">
        <v>0.15</v>
      </c>
      <c r="BR52" s="7">
        <v>0.19</v>
      </c>
      <c r="BS52" s="7">
        <v>0.18</v>
      </c>
      <c r="BT52" s="7">
        <v>0.16</v>
      </c>
      <c r="BU52" s="7">
        <v>0.19</v>
      </c>
      <c r="BV52" s="7">
        <v>0.3</v>
      </c>
      <c r="BW52" s="7">
        <v>0.14000000000000001</v>
      </c>
      <c r="BX52" s="7">
        <v>0.16</v>
      </c>
      <c r="BY52" s="7">
        <v>0.19</v>
      </c>
      <c r="BZ52" s="7">
        <v>0.16</v>
      </c>
    </row>
  </sheetData>
  <pageMargins left="0.7" right="0.7" top="0.75" bottom="0.75" header="0.3" footer="0.3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0"/>
  <sheetViews>
    <sheetView workbookViewId="0">
      <pane xSplit="1" ySplit="8" topLeftCell="B39" activePane="bottomRight" state="frozen"/>
      <selection pane="topRight" activeCell="B1" sqref="B1"/>
      <selection pane="bottomLeft" activeCell="A9" sqref="A9"/>
      <selection pane="bottomRight" activeCell="A55" sqref="A55"/>
    </sheetView>
  </sheetViews>
  <sheetFormatPr defaultRowHeight="15" x14ac:dyDescent="0.25"/>
  <sheetData>
    <row r="1" spans="1:78" x14ac:dyDescent="0.25">
      <c r="A1" t="s">
        <v>342</v>
      </c>
    </row>
    <row r="2" spans="1:78" x14ac:dyDescent="0.25">
      <c r="A2" t="s">
        <v>344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237</v>
      </c>
      <c r="C8">
        <v>201</v>
      </c>
      <c r="D8">
        <v>15</v>
      </c>
      <c r="E8">
        <v>21</v>
      </c>
      <c r="F8">
        <v>78</v>
      </c>
      <c r="G8">
        <v>92</v>
      </c>
      <c r="H8">
        <v>67</v>
      </c>
      <c r="I8">
        <v>48</v>
      </c>
      <c r="J8">
        <v>60</v>
      </c>
      <c r="K8">
        <v>51</v>
      </c>
      <c r="L8">
        <v>78</v>
      </c>
      <c r="M8">
        <v>83</v>
      </c>
      <c r="N8">
        <v>122</v>
      </c>
      <c r="O8">
        <v>25</v>
      </c>
      <c r="P8">
        <v>7</v>
      </c>
      <c r="Q8">
        <v>49</v>
      </c>
      <c r="R8">
        <v>188</v>
      </c>
      <c r="S8">
        <v>128</v>
      </c>
      <c r="T8">
        <v>59</v>
      </c>
      <c r="U8">
        <v>48</v>
      </c>
      <c r="V8">
        <v>186</v>
      </c>
      <c r="W8">
        <v>24</v>
      </c>
      <c r="X8">
        <v>24</v>
      </c>
      <c r="Y8">
        <v>89</v>
      </c>
      <c r="Z8">
        <v>148</v>
      </c>
      <c r="AA8">
        <v>237</v>
      </c>
      <c r="AB8">
        <v>148</v>
      </c>
      <c r="AC8">
        <v>50</v>
      </c>
      <c r="AD8">
        <v>162</v>
      </c>
      <c r="AE8">
        <v>23</v>
      </c>
      <c r="AF8">
        <v>122</v>
      </c>
      <c r="AG8">
        <v>76</v>
      </c>
      <c r="AH8">
        <v>14</v>
      </c>
      <c r="AI8">
        <v>171</v>
      </c>
      <c r="AJ8">
        <v>12</v>
      </c>
      <c r="AK8">
        <v>52</v>
      </c>
      <c r="AL8">
        <v>110</v>
      </c>
      <c r="AM8">
        <v>86</v>
      </c>
      <c r="AN8">
        <v>8</v>
      </c>
      <c r="AO8">
        <v>32</v>
      </c>
      <c r="AP8">
        <v>32</v>
      </c>
      <c r="AQ8">
        <v>22</v>
      </c>
      <c r="AR8">
        <v>8</v>
      </c>
      <c r="AS8">
        <v>8</v>
      </c>
      <c r="AT8">
        <v>20</v>
      </c>
      <c r="AU8">
        <v>14</v>
      </c>
      <c r="AV8">
        <v>17</v>
      </c>
      <c r="AW8">
        <v>5</v>
      </c>
      <c r="AX8">
        <v>10</v>
      </c>
      <c r="AY8">
        <v>25</v>
      </c>
      <c r="AZ8">
        <v>17</v>
      </c>
      <c r="BA8">
        <v>20</v>
      </c>
      <c r="BB8">
        <v>22</v>
      </c>
      <c r="BC8">
        <v>14</v>
      </c>
      <c r="BD8">
        <v>3</v>
      </c>
      <c r="BE8">
        <v>237</v>
      </c>
      <c r="BF8">
        <v>0</v>
      </c>
      <c r="BG8">
        <v>237</v>
      </c>
      <c r="BH8">
        <v>0</v>
      </c>
      <c r="BI8">
        <v>106</v>
      </c>
      <c r="BJ8">
        <v>55</v>
      </c>
      <c r="BK8">
        <v>56</v>
      </c>
      <c r="BL8">
        <v>15</v>
      </c>
      <c r="BM8">
        <v>79</v>
      </c>
      <c r="BN8">
        <v>109</v>
      </c>
      <c r="BO8">
        <v>42</v>
      </c>
      <c r="BP8">
        <v>7</v>
      </c>
      <c r="BQ8">
        <v>57</v>
      </c>
      <c r="BR8">
        <v>123</v>
      </c>
      <c r="BS8">
        <v>101</v>
      </c>
      <c r="BT8">
        <v>131</v>
      </c>
      <c r="BU8">
        <v>121</v>
      </c>
      <c r="BV8">
        <v>15</v>
      </c>
      <c r="BW8">
        <v>44</v>
      </c>
      <c r="BX8">
        <v>166</v>
      </c>
      <c r="BY8">
        <v>170</v>
      </c>
      <c r="BZ8">
        <v>154</v>
      </c>
    </row>
    <row r="9" spans="1:78" x14ac:dyDescent="0.25">
      <c r="A9" t="s">
        <v>103</v>
      </c>
      <c r="B9">
        <v>239</v>
      </c>
      <c r="C9">
        <v>205</v>
      </c>
      <c r="D9">
        <v>15</v>
      </c>
      <c r="E9">
        <v>19</v>
      </c>
      <c r="F9">
        <v>78</v>
      </c>
      <c r="G9">
        <v>106</v>
      </c>
      <c r="H9">
        <v>54</v>
      </c>
      <c r="I9">
        <v>59</v>
      </c>
      <c r="J9">
        <v>73</v>
      </c>
      <c r="K9">
        <v>53</v>
      </c>
      <c r="L9">
        <v>53</v>
      </c>
      <c r="M9">
        <v>70</v>
      </c>
      <c r="N9">
        <v>139</v>
      </c>
      <c r="O9">
        <v>23</v>
      </c>
      <c r="P9">
        <v>6</v>
      </c>
      <c r="Q9">
        <v>37</v>
      </c>
      <c r="R9">
        <v>202</v>
      </c>
      <c r="S9">
        <v>132</v>
      </c>
      <c r="T9">
        <v>65</v>
      </c>
      <c r="U9">
        <v>41</v>
      </c>
      <c r="V9">
        <v>198</v>
      </c>
      <c r="W9">
        <v>21</v>
      </c>
      <c r="X9">
        <v>17</v>
      </c>
      <c r="Y9">
        <v>90</v>
      </c>
      <c r="Z9">
        <v>149</v>
      </c>
      <c r="AA9">
        <v>239</v>
      </c>
      <c r="AB9">
        <v>149</v>
      </c>
      <c r="AC9">
        <v>56</v>
      </c>
      <c r="AD9">
        <v>161</v>
      </c>
      <c r="AE9">
        <v>20</v>
      </c>
      <c r="AF9">
        <v>125</v>
      </c>
      <c r="AG9">
        <v>72</v>
      </c>
      <c r="AH9">
        <v>16</v>
      </c>
      <c r="AI9">
        <v>182</v>
      </c>
      <c r="AJ9">
        <v>9</v>
      </c>
      <c r="AK9">
        <v>48</v>
      </c>
      <c r="AL9">
        <v>117</v>
      </c>
      <c r="AM9">
        <v>83</v>
      </c>
      <c r="AN9">
        <v>8</v>
      </c>
      <c r="AO9">
        <v>29</v>
      </c>
      <c r="AP9">
        <v>36</v>
      </c>
      <c r="AQ9">
        <v>24</v>
      </c>
      <c r="AR9">
        <v>10</v>
      </c>
      <c r="AS9">
        <v>8</v>
      </c>
      <c r="AT9">
        <v>18</v>
      </c>
      <c r="AU9">
        <v>15</v>
      </c>
      <c r="AV9">
        <v>17</v>
      </c>
      <c r="AW9">
        <v>5</v>
      </c>
      <c r="AX9">
        <v>10</v>
      </c>
      <c r="AY9">
        <v>24</v>
      </c>
      <c r="AZ9">
        <v>16</v>
      </c>
      <c r="BA9">
        <v>18</v>
      </c>
      <c r="BB9">
        <v>23</v>
      </c>
      <c r="BC9">
        <v>14</v>
      </c>
      <c r="BD9">
        <v>3</v>
      </c>
      <c r="BE9">
        <v>239</v>
      </c>
      <c r="BF9">
        <v>0</v>
      </c>
      <c r="BG9">
        <v>239</v>
      </c>
      <c r="BH9">
        <v>0</v>
      </c>
      <c r="BI9">
        <v>112</v>
      </c>
      <c r="BJ9">
        <v>56</v>
      </c>
      <c r="BK9">
        <v>48</v>
      </c>
      <c r="BL9">
        <v>17</v>
      </c>
      <c r="BM9">
        <v>84</v>
      </c>
      <c r="BN9">
        <v>109</v>
      </c>
      <c r="BO9">
        <v>41</v>
      </c>
      <c r="BP9">
        <v>5</v>
      </c>
      <c r="BQ9">
        <v>56</v>
      </c>
      <c r="BR9">
        <v>132</v>
      </c>
      <c r="BS9">
        <v>110</v>
      </c>
      <c r="BT9">
        <v>124</v>
      </c>
      <c r="BU9">
        <v>130</v>
      </c>
      <c r="BV9">
        <v>14</v>
      </c>
      <c r="BW9">
        <v>45</v>
      </c>
      <c r="BX9">
        <v>166</v>
      </c>
      <c r="BY9">
        <v>171</v>
      </c>
      <c r="BZ9">
        <v>152</v>
      </c>
    </row>
    <row r="10" spans="1:78" x14ac:dyDescent="0.25">
      <c r="A10" t="s">
        <v>104</v>
      </c>
    </row>
    <row r="11" spans="1:78" x14ac:dyDescent="0.25">
      <c r="A11" t="s">
        <v>119</v>
      </c>
      <c r="B11">
        <v>40</v>
      </c>
      <c r="C11">
        <v>32</v>
      </c>
      <c r="D11">
        <v>3</v>
      </c>
      <c r="E11">
        <v>5</v>
      </c>
      <c r="F11">
        <v>16</v>
      </c>
      <c r="G11">
        <v>14</v>
      </c>
      <c r="H11">
        <v>10</v>
      </c>
      <c r="I11">
        <v>5</v>
      </c>
      <c r="J11">
        <v>13</v>
      </c>
      <c r="K11">
        <v>10</v>
      </c>
      <c r="L11">
        <v>12</v>
      </c>
      <c r="M11">
        <v>9</v>
      </c>
      <c r="N11">
        <v>27</v>
      </c>
      <c r="O11">
        <v>3</v>
      </c>
      <c r="P11">
        <v>1</v>
      </c>
      <c r="Q11">
        <v>10</v>
      </c>
      <c r="R11">
        <v>30</v>
      </c>
      <c r="S11">
        <v>24</v>
      </c>
      <c r="T11">
        <v>7</v>
      </c>
      <c r="U11">
        <v>8</v>
      </c>
      <c r="V11">
        <v>34</v>
      </c>
      <c r="W11">
        <v>3</v>
      </c>
      <c r="X11">
        <v>3</v>
      </c>
      <c r="Y11">
        <v>16</v>
      </c>
      <c r="Z11">
        <v>24</v>
      </c>
      <c r="AA11">
        <v>40</v>
      </c>
      <c r="AB11">
        <v>24</v>
      </c>
      <c r="AC11">
        <v>5</v>
      </c>
      <c r="AD11">
        <v>28</v>
      </c>
      <c r="AE11">
        <v>5</v>
      </c>
      <c r="AF11">
        <v>19</v>
      </c>
      <c r="AG11">
        <v>15</v>
      </c>
      <c r="AH11">
        <v>5</v>
      </c>
      <c r="AI11">
        <v>34</v>
      </c>
      <c r="AJ11">
        <v>0</v>
      </c>
      <c r="AK11">
        <v>8</v>
      </c>
      <c r="AL11">
        <v>20</v>
      </c>
      <c r="AM11">
        <v>14</v>
      </c>
      <c r="AN11">
        <v>2</v>
      </c>
      <c r="AO11">
        <v>4</v>
      </c>
      <c r="AP11">
        <v>6</v>
      </c>
      <c r="AQ11">
        <v>6</v>
      </c>
      <c r="AR11">
        <v>5</v>
      </c>
      <c r="AS11">
        <v>3</v>
      </c>
      <c r="AT11">
        <v>3</v>
      </c>
      <c r="AU11">
        <v>2</v>
      </c>
      <c r="AV11">
        <v>1</v>
      </c>
      <c r="AW11">
        <v>2</v>
      </c>
      <c r="AX11">
        <v>1</v>
      </c>
      <c r="AY11">
        <v>2</v>
      </c>
      <c r="AZ11">
        <v>2</v>
      </c>
      <c r="BA11">
        <v>3</v>
      </c>
      <c r="BB11">
        <v>3</v>
      </c>
      <c r="BC11">
        <v>2</v>
      </c>
      <c r="BD11">
        <v>1</v>
      </c>
      <c r="BE11">
        <v>40</v>
      </c>
      <c r="BF11">
        <v>0</v>
      </c>
      <c r="BG11">
        <v>40</v>
      </c>
      <c r="BH11">
        <v>0</v>
      </c>
      <c r="BI11">
        <v>20</v>
      </c>
      <c r="BJ11">
        <v>9</v>
      </c>
      <c r="BK11">
        <v>7</v>
      </c>
      <c r="BL11">
        <v>4</v>
      </c>
      <c r="BM11">
        <v>15</v>
      </c>
      <c r="BN11">
        <v>14</v>
      </c>
      <c r="BO11">
        <v>10</v>
      </c>
      <c r="BP11">
        <v>0</v>
      </c>
      <c r="BQ11">
        <v>16</v>
      </c>
      <c r="BR11">
        <v>23</v>
      </c>
      <c r="BS11">
        <v>20</v>
      </c>
      <c r="BT11">
        <v>18</v>
      </c>
      <c r="BU11">
        <v>23</v>
      </c>
      <c r="BV11">
        <v>2</v>
      </c>
      <c r="BW11">
        <v>13</v>
      </c>
      <c r="BX11">
        <v>32</v>
      </c>
      <c r="BY11">
        <v>28</v>
      </c>
      <c r="BZ11">
        <v>26</v>
      </c>
    </row>
    <row r="12" spans="1:78" x14ac:dyDescent="0.25">
      <c r="B12" s="7">
        <v>0.17</v>
      </c>
      <c r="C12" s="7">
        <v>0.16</v>
      </c>
      <c r="D12" s="7">
        <v>0.19</v>
      </c>
      <c r="E12" s="7">
        <v>0.26</v>
      </c>
      <c r="F12" s="7">
        <v>0.2</v>
      </c>
      <c r="G12" s="7">
        <v>0.14000000000000001</v>
      </c>
      <c r="H12" s="7">
        <v>0.17</v>
      </c>
      <c r="I12" s="7">
        <v>0.08</v>
      </c>
      <c r="J12" s="7">
        <v>0.18</v>
      </c>
      <c r="K12" s="7">
        <v>0.19</v>
      </c>
      <c r="L12" s="7">
        <v>0.22</v>
      </c>
      <c r="M12" s="7">
        <v>0.13</v>
      </c>
      <c r="N12" s="7">
        <v>0.19</v>
      </c>
      <c r="O12" s="7">
        <v>0.15</v>
      </c>
      <c r="P12" s="7">
        <v>0.1</v>
      </c>
      <c r="Q12" s="7">
        <v>0.27</v>
      </c>
      <c r="R12" s="7">
        <v>0.15</v>
      </c>
      <c r="S12" s="7">
        <v>0.18</v>
      </c>
      <c r="T12" s="7">
        <v>0.11</v>
      </c>
      <c r="U12" s="7">
        <v>0.21</v>
      </c>
      <c r="V12" s="7">
        <v>0.17</v>
      </c>
      <c r="W12" s="7">
        <v>0.15</v>
      </c>
      <c r="X12" s="7">
        <v>0.16</v>
      </c>
      <c r="Y12" s="7">
        <v>0.17</v>
      </c>
      <c r="Z12" s="7">
        <v>0.16</v>
      </c>
      <c r="AA12" s="7">
        <v>0.17</v>
      </c>
      <c r="AB12" s="7">
        <v>0.16</v>
      </c>
      <c r="AC12" s="7">
        <v>0.1</v>
      </c>
      <c r="AD12" s="7">
        <v>0.18</v>
      </c>
      <c r="AE12" s="7">
        <v>0.25</v>
      </c>
      <c r="AF12" s="7">
        <v>0.15</v>
      </c>
      <c r="AG12" s="7">
        <v>0.21</v>
      </c>
      <c r="AH12" s="7">
        <v>0.3</v>
      </c>
      <c r="AI12" s="7">
        <v>0.19</v>
      </c>
      <c r="AJ12" t="s">
        <v>108</v>
      </c>
      <c r="AK12" s="7">
        <v>0.16</v>
      </c>
      <c r="AL12" s="7">
        <v>0.17</v>
      </c>
      <c r="AM12" s="7">
        <v>0.17</v>
      </c>
      <c r="AN12" s="7">
        <v>0.27</v>
      </c>
      <c r="AO12" s="7">
        <v>0.13</v>
      </c>
      <c r="AP12" s="7">
        <v>0.15</v>
      </c>
      <c r="AQ12" s="7">
        <v>0.26</v>
      </c>
      <c r="AR12" s="7">
        <v>0.47</v>
      </c>
      <c r="AS12" s="7">
        <v>0.37</v>
      </c>
      <c r="AT12" s="7">
        <v>0.15</v>
      </c>
      <c r="AU12" s="7">
        <v>0.14000000000000001</v>
      </c>
      <c r="AV12" s="7">
        <v>0.04</v>
      </c>
      <c r="AW12" s="7">
        <v>0.42</v>
      </c>
      <c r="AX12" s="7">
        <v>0.1</v>
      </c>
      <c r="AY12" s="7">
        <v>0.08</v>
      </c>
      <c r="AZ12" s="7">
        <v>0.1</v>
      </c>
      <c r="BA12" s="7">
        <v>0.18</v>
      </c>
      <c r="BB12" s="7">
        <v>0.12</v>
      </c>
      <c r="BC12" s="7">
        <v>0.17</v>
      </c>
      <c r="BD12" s="7">
        <v>0.21</v>
      </c>
      <c r="BE12" s="7">
        <v>0.17</v>
      </c>
      <c r="BF12" t="s">
        <v>108</v>
      </c>
      <c r="BG12" s="7">
        <v>0.17</v>
      </c>
      <c r="BH12" t="s">
        <v>108</v>
      </c>
      <c r="BI12" s="7">
        <v>0.18</v>
      </c>
      <c r="BJ12" s="7">
        <v>0.16</v>
      </c>
      <c r="BK12" s="7">
        <v>0.14000000000000001</v>
      </c>
      <c r="BL12" s="7">
        <v>0.26</v>
      </c>
      <c r="BM12" s="7">
        <v>0.18</v>
      </c>
      <c r="BN12" s="7">
        <v>0.13</v>
      </c>
      <c r="BO12" s="7">
        <v>0.25</v>
      </c>
      <c r="BP12" t="s">
        <v>108</v>
      </c>
      <c r="BQ12" s="7">
        <v>0.28000000000000003</v>
      </c>
      <c r="BR12" s="7">
        <v>0.17</v>
      </c>
      <c r="BS12" s="7">
        <v>0.18</v>
      </c>
      <c r="BT12" s="7">
        <v>0.15</v>
      </c>
      <c r="BU12" s="7">
        <v>0.18</v>
      </c>
      <c r="BV12" s="7">
        <v>0.17</v>
      </c>
      <c r="BW12" s="7">
        <v>0.3</v>
      </c>
      <c r="BX12" s="7">
        <v>0.19</v>
      </c>
      <c r="BY12" s="7">
        <v>0.16</v>
      </c>
      <c r="BZ12" s="7">
        <v>0.17</v>
      </c>
    </row>
    <row r="13" spans="1:78" x14ac:dyDescent="0.25">
      <c r="A13" t="s">
        <v>143</v>
      </c>
      <c r="B13">
        <v>1</v>
      </c>
      <c r="C13">
        <v>1</v>
      </c>
      <c r="D13">
        <v>0</v>
      </c>
      <c r="E13">
        <v>0</v>
      </c>
      <c r="F13">
        <v>0</v>
      </c>
      <c r="G13">
        <v>0</v>
      </c>
      <c r="H13">
        <v>1</v>
      </c>
      <c r="I13">
        <v>0</v>
      </c>
      <c r="J13">
        <v>0</v>
      </c>
      <c r="K13">
        <v>0</v>
      </c>
      <c r="L13">
        <v>1</v>
      </c>
      <c r="M13">
        <v>1</v>
      </c>
      <c r="N13">
        <v>0</v>
      </c>
      <c r="O13">
        <v>0</v>
      </c>
      <c r="P13">
        <v>0</v>
      </c>
      <c r="Q13">
        <v>1</v>
      </c>
      <c r="R13">
        <v>0</v>
      </c>
      <c r="S13">
        <v>1</v>
      </c>
      <c r="T13">
        <v>0</v>
      </c>
      <c r="U13">
        <v>0</v>
      </c>
      <c r="V13">
        <v>1</v>
      </c>
      <c r="W13">
        <v>0</v>
      </c>
      <c r="X13">
        <v>0</v>
      </c>
      <c r="Y13">
        <v>0</v>
      </c>
      <c r="Z13">
        <v>1</v>
      </c>
      <c r="AA13">
        <v>1</v>
      </c>
      <c r="AB13">
        <v>1</v>
      </c>
      <c r="AC13">
        <v>0</v>
      </c>
      <c r="AD13">
        <v>1</v>
      </c>
      <c r="AE13">
        <v>0</v>
      </c>
      <c r="AF13">
        <v>1</v>
      </c>
      <c r="AG13">
        <v>0</v>
      </c>
      <c r="AH13">
        <v>0</v>
      </c>
      <c r="AI13">
        <v>1</v>
      </c>
      <c r="AJ13">
        <v>0</v>
      </c>
      <c r="AK13">
        <v>0</v>
      </c>
      <c r="AL13">
        <v>1</v>
      </c>
      <c r="AM13">
        <v>0</v>
      </c>
      <c r="AN13">
        <v>0</v>
      </c>
      <c r="AO13">
        <v>0</v>
      </c>
      <c r="AP13">
        <v>0</v>
      </c>
      <c r="AQ13">
        <v>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1</v>
      </c>
      <c r="BF13">
        <v>0</v>
      </c>
      <c r="BG13">
        <v>1</v>
      </c>
      <c r="BH13">
        <v>0</v>
      </c>
      <c r="BI13">
        <v>1</v>
      </c>
      <c r="BJ13">
        <v>0</v>
      </c>
      <c r="BK13">
        <v>0</v>
      </c>
      <c r="BL13">
        <v>0</v>
      </c>
      <c r="BM13">
        <v>1</v>
      </c>
      <c r="BN13">
        <v>0</v>
      </c>
      <c r="BO13">
        <v>0</v>
      </c>
      <c r="BP13">
        <v>0</v>
      </c>
      <c r="BQ13">
        <v>0</v>
      </c>
      <c r="BR13">
        <v>1</v>
      </c>
      <c r="BS13">
        <v>1</v>
      </c>
      <c r="BT13">
        <v>0</v>
      </c>
      <c r="BU13">
        <v>1</v>
      </c>
      <c r="BV13">
        <v>0</v>
      </c>
      <c r="BW13">
        <v>0</v>
      </c>
      <c r="BX13">
        <v>0</v>
      </c>
      <c r="BY13">
        <v>0</v>
      </c>
      <c r="BZ13">
        <v>0</v>
      </c>
    </row>
    <row r="14" spans="1:78" x14ac:dyDescent="0.25">
      <c r="B14">
        <v>0</v>
      </c>
      <c r="C14">
        <v>0</v>
      </c>
      <c r="D14" t="s">
        <v>106</v>
      </c>
      <c r="E14" t="s">
        <v>106</v>
      </c>
      <c r="F14" t="s">
        <v>106</v>
      </c>
      <c r="G14" t="s">
        <v>106</v>
      </c>
      <c r="H14" s="7">
        <v>0.01</v>
      </c>
      <c r="I14" t="s">
        <v>106</v>
      </c>
      <c r="J14" t="s">
        <v>106</v>
      </c>
      <c r="K14" t="s">
        <v>106</v>
      </c>
      <c r="L14" s="7">
        <v>0.01</v>
      </c>
      <c r="M14" s="7">
        <v>0.01</v>
      </c>
      <c r="N14" t="s">
        <v>106</v>
      </c>
      <c r="O14" t="s">
        <v>106</v>
      </c>
      <c r="P14" t="s">
        <v>106</v>
      </c>
      <c r="Q14" s="7">
        <v>0.02</v>
      </c>
      <c r="R14" t="s">
        <v>106</v>
      </c>
      <c r="S14">
        <v>0</v>
      </c>
      <c r="T14" t="s">
        <v>106</v>
      </c>
      <c r="U14" t="s">
        <v>106</v>
      </c>
      <c r="V14">
        <v>0</v>
      </c>
      <c r="W14" t="s">
        <v>106</v>
      </c>
      <c r="X14" t="s">
        <v>106</v>
      </c>
      <c r="Y14" t="s">
        <v>106</v>
      </c>
      <c r="Z14">
        <v>0</v>
      </c>
      <c r="AA14">
        <v>0</v>
      </c>
      <c r="AB14">
        <v>0</v>
      </c>
      <c r="AC14" t="s">
        <v>106</v>
      </c>
      <c r="AD14">
        <v>0</v>
      </c>
      <c r="AE14" t="s">
        <v>106</v>
      </c>
      <c r="AF14" s="7">
        <v>0.01</v>
      </c>
      <c r="AG14" t="s">
        <v>106</v>
      </c>
      <c r="AH14" t="s">
        <v>106</v>
      </c>
      <c r="AI14">
        <v>0</v>
      </c>
      <c r="AJ14" t="s">
        <v>106</v>
      </c>
      <c r="AK14" t="s">
        <v>106</v>
      </c>
      <c r="AL14" s="7">
        <v>0.01</v>
      </c>
      <c r="AM14" t="s">
        <v>106</v>
      </c>
      <c r="AN14" t="s">
        <v>106</v>
      </c>
      <c r="AO14" t="s">
        <v>106</v>
      </c>
      <c r="AP14" t="s">
        <v>106</v>
      </c>
      <c r="AQ14" s="7">
        <v>0.03</v>
      </c>
      <c r="AR14" t="s">
        <v>106</v>
      </c>
      <c r="AS14" t="s">
        <v>106</v>
      </c>
      <c r="AT14" t="s">
        <v>106</v>
      </c>
      <c r="AU14" t="s">
        <v>106</v>
      </c>
      <c r="AV14" t="s">
        <v>106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>
        <v>0</v>
      </c>
      <c r="BF14" t="s">
        <v>106</v>
      </c>
      <c r="BG14">
        <v>0</v>
      </c>
      <c r="BH14" t="s">
        <v>106</v>
      </c>
      <c r="BI14" s="7">
        <v>0.01</v>
      </c>
      <c r="BJ14" t="s">
        <v>106</v>
      </c>
      <c r="BK14" t="s">
        <v>106</v>
      </c>
      <c r="BL14" t="s">
        <v>106</v>
      </c>
      <c r="BM14" s="7">
        <v>0.01</v>
      </c>
      <c r="BN14" t="s">
        <v>106</v>
      </c>
      <c r="BO14" t="s">
        <v>106</v>
      </c>
      <c r="BP14" t="s">
        <v>106</v>
      </c>
      <c r="BQ14" t="s">
        <v>106</v>
      </c>
      <c r="BR14">
        <v>0</v>
      </c>
      <c r="BS14" s="7">
        <v>0.01</v>
      </c>
      <c r="BT14" t="s">
        <v>106</v>
      </c>
      <c r="BU14" s="7">
        <v>0.01</v>
      </c>
      <c r="BV14" t="s">
        <v>106</v>
      </c>
      <c r="BW14" t="s">
        <v>106</v>
      </c>
      <c r="BX14" t="s">
        <v>106</v>
      </c>
      <c r="BY14" t="s">
        <v>106</v>
      </c>
      <c r="BZ14" t="s">
        <v>106</v>
      </c>
    </row>
    <row r="15" spans="1:78" x14ac:dyDescent="0.25">
      <c r="A15" t="s">
        <v>144</v>
      </c>
      <c r="B15">
        <v>1</v>
      </c>
      <c r="C15">
        <v>1</v>
      </c>
      <c r="D15">
        <v>0</v>
      </c>
      <c r="E15">
        <v>0</v>
      </c>
      <c r="F15">
        <v>1</v>
      </c>
      <c r="G15">
        <v>0</v>
      </c>
      <c r="H15">
        <v>0</v>
      </c>
      <c r="I15">
        <v>0</v>
      </c>
      <c r="J15">
        <v>0</v>
      </c>
      <c r="K15">
        <v>0</v>
      </c>
      <c r="L15">
        <v>1</v>
      </c>
      <c r="M15">
        <v>1</v>
      </c>
      <c r="N15">
        <v>0</v>
      </c>
      <c r="O15">
        <v>0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1</v>
      </c>
      <c r="W15">
        <v>0</v>
      </c>
      <c r="X15">
        <v>0</v>
      </c>
      <c r="Y15">
        <v>1</v>
      </c>
      <c r="Z15">
        <v>0</v>
      </c>
      <c r="AA15">
        <v>1</v>
      </c>
      <c r="AB15">
        <v>0</v>
      </c>
      <c r="AC15">
        <v>1</v>
      </c>
      <c r="AD15">
        <v>0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>
        <v>1</v>
      </c>
      <c r="AL15">
        <v>0</v>
      </c>
      <c r="AM15">
        <v>1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1</v>
      </c>
      <c r="BF15">
        <v>0</v>
      </c>
      <c r="BG15">
        <v>1</v>
      </c>
      <c r="BH15">
        <v>0</v>
      </c>
      <c r="BI15">
        <v>0</v>
      </c>
      <c r="BJ15">
        <v>0</v>
      </c>
      <c r="BK15">
        <v>1</v>
      </c>
      <c r="BL15">
        <v>0</v>
      </c>
      <c r="BM15">
        <v>0</v>
      </c>
      <c r="BN15">
        <v>1</v>
      </c>
      <c r="BO15">
        <v>0</v>
      </c>
      <c r="BP15">
        <v>0</v>
      </c>
      <c r="BQ15">
        <v>0</v>
      </c>
      <c r="BR15">
        <v>0</v>
      </c>
      <c r="BS15">
        <v>1</v>
      </c>
      <c r="BT15">
        <v>1</v>
      </c>
      <c r="BU15">
        <v>0</v>
      </c>
      <c r="BV15">
        <v>0</v>
      </c>
      <c r="BW15">
        <v>0</v>
      </c>
      <c r="BX15">
        <v>1</v>
      </c>
      <c r="BY15">
        <v>1</v>
      </c>
      <c r="BZ15">
        <v>1</v>
      </c>
    </row>
    <row r="16" spans="1:78" x14ac:dyDescent="0.25">
      <c r="B16">
        <v>0</v>
      </c>
      <c r="C16">
        <v>0</v>
      </c>
      <c r="D16" t="s">
        <v>106</v>
      </c>
      <c r="E16" t="s">
        <v>106</v>
      </c>
      <c r="F16" s="7">
        <v>0.01</v>
      </c>
      <c r="G16" t="s">
        <v>106</v>
      </c>
      <c r="H16" t="s">
        <v>106</v>
      </c>
      <c r="I16" t="s">
        <v>106</v>
      </c>
      <c r="J16" t="s">
        <v>106</v>
      </c>
      <c r="K16" t="s">
        <v>106</v>
      </c>
      <c r="L16" s="7">
        <v>0.01</v>
      </c>
      <c r="M16" s="7">
        <v>0.01</v>
      </c>
      <c r="N16" t="s">
        <v>106</v>
      </c>
      <c r="O16" t="s">
        <v>106</v>
      </c>
      <c r="P16" t="s">
        <v>106</v>
      </c>
      <c r="Q16" t="s">
        <v>106</v>
      </c>
      <c r="R16">
        <v>0</v>
      </c>
      <c r="S16" t="s">
        <v>106</v>
      </c>
      <c r="T16" t="s">
        <v>106</v>
      </c>
      <c r="U16" s="7">
        <v>0.02</v>
      </c>
      <c r="V16">
        <v>0</v>
      </c>
      <c r="W16" t="s">
        <v>106</v>
      </c>
      <c r="X16" t="s">
        <v>106</v>
      </c>
      <c r="Y16" s="7">
        <v>0.01</v>
      </c>
      <c r="Z16" t="s">
        <v>106</v>
      </c>
      <c r="AA16">
        <v>0</v>
      </c>
      <c r="AB16" t="s">
        <v>106</v>
      </c>
      <c r="AC16" s="7">
        <v>0.01</v>
      </c>
      <c r="AD16" t="s">
        <v>106</v>
      </c>
      <c r="AE16" t="s">
        <v>106</v>
      </c>
      <c r="AF16" s="7">
        <v>0.01</v>
      </c>
      <c r="AG16" t="s">
        <v>106</v>
      </c>
      <c r="AH16" t="s">
        <v>106</v>
      </c>
      <c r="AI16" t="s">
        <v>106</v>
      </c>
      <c r="AJ16" t="s">
        <v>106</v>
      </c>
      <c r="AK16" s="7">
        <v>0.02</v>
      </c>
      <c r="AL16" t="s">
        <v>106</v>
      </c>
      <c r="AM16" s="7">
        <v>0.01</v>
      </c>
      <c r="AN16" t="s">
        <v>106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s="7">
        <v>0.04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>
        <v>0</v>
      </c>
      <c r="BF16" t="s">
        <v>106</v>
      </c>
      <c r="BG16">
        <v>0</v>
      </c>
      <c r="BH16" t="s">
        <v>106</v>
      </c>
      <c r="BI16" t="s">
        <v>106</v>
      </c>
      <c r="BJ16" t="s">
        <v>106</v>
      </c>
      <c r="BK16" s="7">
        <v>0.02</v>
      </c>
      <c r="BL16" t="s">
        <v>106</v>
      </c>
      <c r="BM16" t="s">
        <v>106</v>
      </c>
      <c r="BN16" s="7">
        <v>0.01</v>
      </c>
      <c r="BO16" t="s">
        <v>106</v>
      </c>
      <c r="BP16" t="s">
        <v>106</v>
      </c>
      <c r="BQ16" t="s">
        <v>106</v>
      </c>
      <c r="BR16" t="s">
        <v>106</v>
      </c>
      <c r="BS16" s="7">
        <v>0.01</v>
      </c>
      <c r="BT16" s="7">
        <v>0.01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 s="7">
        <v>0.01</v>
      </c>
    </row>
    <row r="17" spans="1:78" x14ac:dyDescent="0.25">
      <c r="A17" t="s">
        <v>121</v>
      </c>
      <c r="B17">
        <v>39</v>
      </c>
      <c r="C17">
        <v>35</v>
      </c>
      <c r="D17">
        <v>2</v>
      </c>
      <c r="E17">
        <v>2</v>
      </c>
      <c r="F17">
        <v>12</v>
      </c>
      <c r="G17">
        <v>20</v>
      </c>
      <c r="H17">
        <v>7</v>
      </c>
      <c r="I17">
        <v>7</v>
      </c>
      <c r="J17">
        <v>14</v>
      </c>
      <c r="K17">
        <v>10</v>
      </c>
      <c r="L17">
        <v>8</v>
      </c>
      <c r="M17">
        <v>12</v>
      </c>
      <c r="N17">
        <v>22</v>
      </c>
      <c r="O17">
        <v>5</v>
      </c>
      <c r="P17">
        <v>0</v>
      </c>
      <c r="Q17">
        <v>4</v>
      </c>
      <c r="R17">
        <v>35</v>
      </c>
      <c r="S17">
        <v>21</v>
      </c>
      <c r="T17">
        <v>9</v>
      </c>
      <c r="U17">
        <v>8</v>
      </c>
      <c r="V17">
        <v>35</v>
      </c>
      <c r="W17">
        <v>4</v>
      </c>
      <c r="X17">
        <v>1</v>
      </c>
      <c r="Y17">
        <v>14</v>
      </c>
      <c r="Z17">
        <v>25</v>
      </c>
      <c r="AA17">
        <v>39</v>
      </c>
      <c r="AB17">
        <v>25</v>
      </c>
      <c r="AC17">
        <v>7</v>
      </c>
      <c r="AD17">
        <v>29</v>
      </c>
      <c r="AE17">
        <v>3</v>
      </c>
      <c r="AF17">
        <v>24</v>
      </c>
      <c r="AG17">
        <v>13</v>
      </c>
      <c r="AH17">
        <v>1</v>
      </c>
      <c r="AI17">
        <v>25</v>
      </c>
      <c r="AJ17">
        <v>2</v>
      </c>
      <c r="AK17">
        <v>13</v>
      </c>
      <c r="AL17">
        <v>17</v>
      </c>
      <c r="AM17">
        <v>14</v>
      </c>
      <c r="AN17">
        <v>4</v>
      </c>
      <c r="AO17">
        <v>4</v>
      </c>
      <c r="AP17">
        <v>12</v>
      </c>
      <c r="AQ17">
        <v>3</v>
      </c>
      <c r="AR17">
        <v>0</v>
      </c>
      <c r="AS17">
        <v>0</v>
      </c>
      <c r="AT17">
        <v>1</v>
      </c>
      <c r="AU17">
        <v>3</v>
      </c>
      <c r="AV17">
        <v>2</v>
      </c>
      <c r="AW17">
        <v>1</v>
      </c>
      <c r="AX17">
        <v>1</v>
      </c>
      <c r="AY17">
        <v>2</v>
      </c>
      <c r="AZ17">
        <v>4</v>
      </c>
      <c r="BA17">
        <v>3</v>
      </c>
      <c r="BB17">
        <v>2</v>
      </c>
      <c r="BC17">
        <v>3</v>
      </c>
      <c r="BD17">
        <v>1</v>
      </c>
      <c r="BE17">
        <v>39</v>
      </c>
      <c r="BF17">
        <v>0</v>
      </c>
      <c r="BG17">
        <v>39</v>
      </c>
      <c r="BH17">
        <v>0</v>
      </c>
      <c r="BI17">
        <v>20</v>
      </c>
      <c r="BJ17">
        <v>1</v>
      </c>
      <c r="BK17">
        <v>14</v>
      </c>
      <c r="BL17">
        <v>2</v>
      </c>
      <c r="BM17">
        <v>16</v>
      </c>
      <c r="BN17">
        <v>19</v>
      </c>
      <c r="BO17">
        <v>5</v>
      </c>
      <c r="BP17">
        <v>0</v>
      </c>
      <c r="BQ17">
        <v>12</v>
      </c>
      <c r="BR17">
        <v>23</v>
      </c>
      <c r="BS17">
        <v>19</v>
      </c>
      <c r="BT17">
        <v>20</v>
      </c>
      <c r="BU17">
        <v>22</v>
      </c>
      <c r="BV17">
        <v>2</v>
      </c>
      <c r="BW17">
        <v>9</v>
      </c>
      <c r="BX17">
        <v>27</v>
      </c>
      <c r="BY17">
        <v>26</v>
      </c>
      <c r="BZ17">
        <v>25</v>
      </c>
    </row>
    <row r="18" spans="1:78" x14ac:dyDescent="0.25">
      <c r="B18" s="7">
        <v>0.16</v>
      </c>
      <c r="C18" s="7">
        <v>0.17</v>
      </c>
      <c r="D18" s="7">
        <v>0.15</v>
      </c>
      <c r="E18" s="7">
        <v>0.08</v>
      </c>
      <c r="F18" s="7">
        <v>0.16</v>
      </c>
      <c r="G18" s="7">
        <v>0.19</v>
      </c>
      <c r="H18" s="7">
        <v>0.12</v>
      </c>
      <c r="I18" s="7">
        <v>0.12</v>
      </c>
      <c r="J18" s="7">
        <v>0.19</v>
      </c>
      <c r="K18" s="7">
        <v>0.2</v>
      </c>
      <c r="L18" s="7">
        <v>0.15</v>
      </c>
      <c r="M18" s="7">
        <v>0.17</v>
      </c>
      <c r="N18" s="7">
        <v>0.16</v>
      </c>
      <c r="O18" s="7">
        <v>0.24</v>
      </c>
      <c r="P18" t="s">
        <v>108</v>
      </c>
      <c r="Q18" s="7">
        <v>0.12</v>
      </c>
      <c r="R18" s="7">
        <v>0.17</v>
      </c>
      <c r="S18" s="7">
        <v>0.16</v>
      </c>
      <c r="T18" s="7">
        <v>0.14000000000000001</v>
      </c>
      <c r="U18" s="7">
        <v>0.2</v>
      </c>
      <c r="V18" s="7">
        <v>0.17</v>
      </c>
      <c r="W18" s="7">
        <v>0.18</v>
      </c>
      <c r="X18" s="7">
        <v>0.04</v>
      </c>
      <c r="Y18" s="7">
        <v>0.16</v>
      </c>
      <c r="Z18" s="7">
        <v>0.17</v>
      </c>
      <c r="AA18" s="7">
        <v>0.16</v>
      </c>
      <c r="AB18" s="7">
        <v>0.17</v>
      </c>
      <c r="AC18" s="7">
        <v>0.13</v>
      </c>
      <c r="AD18" s="7">
        <v>0.18</v>
      </c>
      <c r="AE18" s="7">
        <v>0.13</v>
      </c>
      <c r="AF18" s="7">
        <v>0.19</v>
      </c>
      <c r="AG18" s="7">
        <v>0.18</v>
      </c>
      <c r="AH18" s="7">
        <v>0.04</v>
      </c>
      <c r="AI18" s="7">
        <v>0.14000000000000001</v>
      </c>
      <c r="AJ18" s="7">
        <v>0.17</v>
      </c>
      <c r="AK18" s="7">
        <v>0.27</v>
      </c>
      <c r="AL18" s="7">
        <v>0.14000000000000001</v>
      </c>
      <c r="AM18" s="7">
        <v>0.17</v>
      </c>
      <c r="AN18" s="7">
        <v>0.52</v>
      </c>
      <c r="AO18" s="7">
        <v>0.14000000000000001</v>
      </c>
      <c r="AP18" s="7">
        <v>0.35</v>
      </c>
      <c r="AQ18" s="7">
        <v>0.13</v>
      </c>
      <c r="AR18" t="s">
        <v>108</v>
      </c>
      <c r="AS18" t="s">
        <v>108</v>
      </c>
      <c r="AT18" s="7">
        <v>0.04</v>
      </c>
      <c r="AU18" s="7">
        <v>0.23</v>
      </c>
      <c r="AV18" s="7">
        <v>0.1</v>
      </c>
      <c r="AW18" s="7">
        <v>0.22</v>
      </c>
      <c r="AX18" s="7">
        <v>0.12</v>
      </c>
      <c r="AY18" s="7">
        <v>0.09</v>
      </c>
      <c r="AZ18" s="7">
        <v>0.26</v>
      </c>
      <c r="BA18" s="7">
        <v>0.16</v>
      </c>
      <c r="BB18" s="7">
        <v>0.1</v>
      </c>
      <c r="BC18" s="7">
        <v>0.2</v>
      </c>
      <c r="BD18" s="7">
        <v>0.44</v>
      </c>
      <c r="BE18" s="7">
        <v>0.16</v>
      </c>
      <c r="BF18" t="s">
        <v>108</v>
      </c>
      <c r="BG18" s="7">
        <v>0.16</v>
      </c>
      <c r="BH18" t="s">
        <v>108</v>
      </c>
      <c r="BI18" s="7">
        <v>0.18</v>
      </c>
      <c r="BJ18" s="7">
        <v>0.02</v>
      </c>
      <c r="BK18" s="7">
        <v>0.3</v>
      </c>
      <c r="BL18" s="7">
        <v>0.14000000000000001</v>
      </c>
      <c r="BM18" s="7">
        <v>0.19</v>
      </c>
      <c r="BN18" s="7">
        <v>0.17</v>
      </c>
      <c r="BO18" s="7">
        <v>0.11</v>
      </c>
      <c r="BP18" t="s">
        <v>108</v>
      </c>
      <c r="BQ18" s="7">
        <v>0.2</v>
      </c>
      <c r="BR18" s="7">
        <v>0.17</v>
      </c>
      <c r="BS18" s="7">
        <v>0.17</v>
      </c>
      <c r="BT18" s="7">
        <v>0.16</v>
      </c>
      <c r="BU18" s="7">
        <v>0.17</v>
      </c>
      <c r="BV18" s="7">
        <v>0.16</v>
      </c>
      <c r="BW18" s="7">
        <v>0.21</v>
      </c>
      <c r="BX18" s="7">
        <v>0.16</v>
      </c>
      <c r="BY18" s="7">
        <v>0.15</v>
      </c>
      <c r="BZ18" s="7">
        <v>0.16</v>
      </c>
    </row>
    <row r="19" spans="1:78" x14ac:dyDescent="0.25">
      <c r="A19" t="s">
        <v>159</v>
      </c>
      <c r="B19">
        <v>2</v>
      </c>
      <c r="C19">
        <v>2</v>
      </c>
      <c r="D19">
        <v>0</v>
      </c>
      <c r="E19">
        <v>0</v>
      </c>
      <c r="F19">
        <v>0</v>
      </c>
      <c r="G19">
        <v>2</v>
      </c>
      <c r="H19">
        <v>0</v>
      </c>
      <c r="I19">
        <v>0</v>
      </c>
      <c r="J19">
        <v>2</v>
      </c>
      <c r="K19">
        <v>0</v>
      </c>
      <c r="L19">
        <v>0</v>
      </c>
      <c r="M19">
        <v>2</v>
      </c>
      <c r="N19">
        <v>0</v>
      </c>
      <c r="O19">
        <v>0</v>
      </c>
      <c r="P19">
        <v>0</v>
      </c>
      <c r="Q19">
        <v>0</v>
      </c>
      <c r="R19">
        <v>2</v>
      </c>
      <c r="S19">
        <v>2</v>
      </c>
      <c r="T19">
        <v>0</v>
      </c>
      <c r="U19">
        <v>0</v>
      </c>
      <c r="V19">
        <v>2</v>
      </c>
      <c r="W19">
        <v>0</v>
      </c>
      <c r="X19">
        <v>0</v>
      </c>
      <c r="Y19">
        <v>2</v>
      </c>
      <c r="Z19">
        <v>0</v>
      </c>
      <c r="AA19">
        <v>2</v>
      </c>
      <c r="AB19">
        <v>0</v>
      </c>
      <c r="AC19">
        <v>2</v>
      </c>
      <c r="AD19">
        <v>0</v>
      </c>
      <c r="AE19">
        <v>0</v>
      </c>
      <c r="AF19">
        <v>2</v>
      </c>
      <c r="AG19">
        <v>0</v>
      </c>
      <c r="AH19">
        <v>0</v>
      </c>
      <c r="AI19">
        <v>0</v>
      </c>
      <c r="AJ19">
        <v>0</v>
      </c>
      <c r="AK19">
        <v>2</v>
      </c>
      <c r="AL19">
        <v>0</v>
      </c>
      <c r="AM19">
        <v>2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2</v>
      </c>
      <c r="BC19">
        <v>0</v>
      </c>
      <c r="BD19">
        <v>0</v>
      </c>
      <c r="BE19">
        <v>2</v>
      </c>
      <c r="BF19">
        <v>0</v>
      </c>
      <c r="BG19">
        <v>2</v>
      </c>
      <c r="BH19">
        <v>0</v>
      </c>
      <c r="BI19">
        <v>0</v>
      </c>
      <c r="BJ19">
        <v>0</v>
      </c>
      <c r="BK19">
        <v>2</v>
      </c>
      <c r="BL19">
        <v>0</v>
      </c>
      <c r="BM19">
        <v>0</v>
      </c>
      <c r="BN19">
        <v>2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2</v>
      </c>
      <c r="BU19">
        <v>0</v>
      </c>
      <c r="BV19">
        <v>0</v>
      </c>
      <c r="BW19">
        <v>0</v>
      </c>
      <c r="BX19">
        <v>2</v>
      </c>
      <c r="BY19">
        <v>0</v>
      </c>
      <c r="BZ19">
        <v>2</v>
      </c>
    </row>
    <row r="20" spans="1:78" x14ac:dyDescent="0.25">
      <c r="B20" s="7">
        <v>0.01</v>
      </c>
      <c r="C20" s="7">
        <v>0.01</v>
      </c>
      <c r="D20" t="s">
        <v>108</v>
      </c>
      <c r="E20" t="s">
        <v>108</v>
      </c>
      <c r="F20" t="s">
        <v>108</v>
      </c>
      <c r="G20" s="7">
        <v>0.01</v>
      </c>
      <c r="H20" t="s">
        <v>108</v>
      </c>
      <c r="I20" t="s">
        <v>108</v>
      </c>
      <c r="J20" s="7">
        <v>0.02</v>
      </c>
      <c r="K20" t="s">
        <v>108</v>
      </c>
      <c r="L20" t="s">
        <v>108</v>
      </c>
      <c r="M20" s="7">
        <v>0.02</v>
      </c>
      <c r="N20" t="s">
        <v>108</v>
      </c>
      <c r="O20" t="s">
        <v>108</v>
      </c>
      <c r="P20" t="s">
        <v>108</v>
      </c>
      <c r="Q20" t="s">
        <v>108</v>
      </c>
      <c r="R20" s="7">
        <v>0.01</v>
      </c>
      <c r="S20" s="7">
        <v>0.01</v>
      </c>
      <c r="T20" t="s">
        <v>108</v>
      </c>
      <c r="U20" t="s">
        <v>108</v>
      </c>
      <c r="V20" s="7">
        <v>0.01</v>
      </c>
      <c r="W20" t="s">
        <v>108</v>
      </c>
      <c r="X20" t="s">
        <v>108</v>
      </c>
      <c r="Y20" s="7">
        <v>0.02</v>
      </c>
      <c r="Z20" t="s">
        <v>108</v>
      </c>
      <c r="AA20" s="7">
        <v>0.01</v>
      </c>
      <c r="AB20" t="s">
        <v>108</v>
      </c>
      <c r="AC20" s="7">
        <v>0.03</v>
      </c>
      <c r="AD20" t="s">
        <v>108</v>
      </c>
      <c r="AE20" t="s">
        <v>108</v>
      </c>
      <c r="AF20" s="7">
        <v>0.01</v>
      </c>
      <c r="AG20" t="s">
        <v>108</v>
      </c>
      <c r="AH20" t="s">
        <v>108</v>
      </c>
      <c r="AI20" t="s">
        <v>108</v>
      </c>
      <c r="AJ20" t="s">
        <v>108</v>
      </c>
      <c r="AK20" s="7">
        <v>0.03</v>
      </c>
      <c r="AL20" t="s">
        <v>108</v>
      </c>
      <c r="AM20" s="7">
        <v>0.02</v>
      </c>
      <c r="AN20" t="s">
        <v>108</v>
      </c>
      <c r="AO20" t="s">
        <v>108</v>
      </c>
      <c r="AP20" t="s">
        <v>108</v>
      </c>
      <c r="AQ20" t="s">
        <v>108</v>
      </c>
      <c r="AR20" t="s">
        <v>108</v>
      </c>
      <c r="AS20" t="s">
        <v>108</v>
      </c>
      <c r="AT20" t="s">
        <v>108</v>
      </c>
      <c r="AU20" t="s">
        <v>108</v>
      </c>
      <c r="AV20" t="s">
        <v>108</v>
      </c>
      <c r="AW20" t="s">
        <v>108</v>
      </c>
      <c r="AX20" t="s">
        <v>108</v>
      </c>
      <c r="AY20" t="s">
        <v>108</v>
      </c>
      <c r="AZ20" t="s">
        <v>108</v>
      </c>
      <c r="BA20" t="s">
        <v>108</v>
      </c>
      <c r="BB20" s="7">
        <v>7.0000000000000007E-2</v>
      </c>
      <c r="BC20" t="s">
        <v>108</v>
      </c>
      <c r="BD20" t="s">
        <v>108</v>
      </c>
      <c r="BE20" s="7">
        <v>0.01</v>
      </c>
      <c r="BF20" t="s">
        <v>108</v>
      </c>
      <c r="BG20" s="7">
        <v>0.01</v>
      </c>
      <c r="BH20" t="s">
        <v>108</v>
      </c>
      <c r="BI20" t="s">
        <v>108</v>
      </c>
      <c r="BJ20" t="s">
        <v>108</v>
      </c>
      <c r="BK20" s="7">
        <v>0.03</v>
      </c>
      <c r="BL20" t="s">
        <v>108</v>
      </c>
      <c r="BM20" t="s">
        <v>108</v>
      </c>
      <c r="BN20" s="7">
        <v>0.01</v>
      </c>
      <c r="BO20" t="s">
        <v>108</v>
      </c>
      <c r="BP20" t="s">
        <v>108</v>
      </c>
      <c r="BQ20" t="s">
        <v>108</v>
      </c>
      <c r="BR20" t="s">
        <v>108</v>
      </c>
      <c r="BS20" t="s">
        <v>108</v>
      </c>
      <c r="BT20" s="7">
        <v>0.01</v>
      </c>
      <c r="BU20" t="s">
        <v>108</v>
      </c>
      <c r="BV20" t="s">
        <v>108</v>
      </c>
      <c r="BW20" t="s">
        <v>108</v>
      </c>
      <c r="BX20" s="7">
        <v>0.01</v>
      </c>
      <c r="BY20" t="s">
        <v>108</v>
      </c>
      <c r="BZ20" s="7">
        <v>0.01</v>
      </c>
    </row>
    <row r="21" spans="1:78" x14ac:dyDescent="0.25">
      <c r="A21" t="s">
        <v>123</v>
      </c>
      <c r="B21">
        <v>1</v>
      </c>
      <c r="C21">
        <v>1</v>
      </c>
      <c r="D21">
        <v>0</v>
      </c>
      <c r="E21">
        <v>0</v>
      </c>
      <c r="F21">
        <v>0</v>
      </c>
      <c r="G21">
        <v>1</v>
      </c>
      <c r="H21">
        <v>0</v>
      </c>
      <c r="I21">
        <v>0</v>
      </c>
      <c r="J21">
        <v>0</v>
      </c>
      <c r="K21">
        <v>0</v>
      </c>
      <c r="L21">
        <v>1</v>
      </c>
      <c r="M21">
        <v>1</v>
      </c>
      <c r="N21">
        <v>0</v>
      </c>
      <c r="O21">
        <v>0</v>
      </c>
      <c r="P21">
        <v>0</v>
      </c>
      <c r="Q21">
        <v>0</v>
      </c>
      <c r="R21">
        <v>1</v>
      </c>
      <c r="S21">
        <v>1</v>
      </c>
      <c r="T21">
        <v>0</v>
      </c>
      <c r="U21">
        <v>0</v>
      </c>
      <c r="V21">
        <v>1</v>
      </c>
      <c r="W21">
        <v>0</v>
      </c>
      <c r="X21">
        <v>0</v>
      </c>
      <c r="Y21">
        <v>1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0</v>
      </c>
      <c r="AI21">
        <v>0</v>
      </c>
      <c r="AJ21">
        <v>1</v>
      </c>
      <c r="AK21">
        <v>0</v>
      </c>
      <c r="AL21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1</v>
      </c>
      <c r="BF21">
        <v>0</v>
      </c>
      <c r="BG21">
        <v>1</v>
      </c>
      <c r="BH21">
        <v>0</v>
      </c>
      <c r="BI21">
        <v>1</v>
      </c>
      <c r="BJ21">
        <v>0</v>
      </c>
      <c r="BK21">
        <v>0</v>
      </c>
      <c r="BL21">
        <v>0</v>
      </c>
      <c r="BM21">
        <v>0</v>
      </c>
      <c r="BN21">
        <v>1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</v>
      </c>
      <c r="BU21">
        <v>0</v>
      </c>
      <c r="BV21">
        <v>0</v>
      </c>
      <c r="BW21">
        <v>0</v>
      </c>
      <c r="BX21">
        <v>1</v>
      </c>
      <c r="BY21">
        <v>1</v>
      </c>
      <c r="BZ21">
        <v>0</v>
      </c>
    </row>
    <row r="22" spans="1:78" x14ac:dyDescent="0.25">
      <c r="B22">
        <v>0</v>
      </c>
      <c r="C22">
        <v>0</v>
      </c>
      <c r="D22" t="s">
        <v>106</v>
      </c>
      <c r="E22" t="s">
        <v>106</v>
      </c>
      <c r="F22" t="s">
        <v>106</v>
      </c>
      <c r="G22" s="7">
        <v>0.01</v>
      </c>
      <c r="H22" t="s">
        <v>106</v>
      </c>
      <c r="I22" t="s">
        <v>106</v>
      </c>
      <c r="J22" t="s">
        <v>106</v>
      </c>
      <c r="K22" t="s">
        <v>106</v>
      </c>
      <c r="L22" s="7">
        <v>0.01</v>
      </c>
      <c r="M22" s="7">
        <v>0.01</v>
      </c>
      <c r="N22" t="s">
        <v>106</v>
      </c>
      <c r="O22" t="s">
        <v>106</v>
      </c>
      <c r="P22" t="s">
        <v>106</v>
      </c>
      <c r="Q22" t="s">
        <v>106</v>
      </c>
      <c r="R22">
        <v>0</v>
      </c>
      <c r="S22">
        <v>0</v>
      </c>
      <c r="T22" t="s">
        <v>106</v>
      </c>
      <c r="U22" t="s">
        <v>106</v>
      </c>
      <c r="V22">
        <v>0</v>
      </c>
      <c r="W22" t="s">
        <v>106</v>
      </c>
      <c r="X22" t="s">
        <v>106</v>
      </c>
      <c r="Y22" s="7">
        <v>0.01</v>
      </c>
      <c r="Z22" t="s">
        <v>106</v>
      </c>
      <c r="AA22">
        <v>0</v>
      </c>
      <c r="AB22" t="s">
        <v>106</v>
      </c>
      <c r="AC22" t="s">
        <v>106</v>
      </c>
      <c r="AD22">
        <v>0</v>
      </c>
      <c r="AE22" t="s">
        <v>106</v>
      </c>
      <c r="AF22" t="s">
        <v>106</v>
      </c>
      <c r="AG22" s="7">
        <v>0.01</v>
      </c>
      <c r="AH22" t="s">
        <v>106</v>
      </c>
      <c r="AI22" t="s">
        <v>106</v>
      </c>
      <c r="AJ22" s="7">
        <v>0.06</v>
      </c>
      <c r="AK22" t="s">
        <v>106</v>
      </c>
      <c r="AL22" s="7">
        <v>0.01</v>
      </c>
      <c r="AM22" t="s">
        <v>106</v>
      </c>
      <c r="AN22" t="s">
        <v>106</v>
      </c>
      <c r="AO22" t="s">
        <v>106</v>
      </c>
      <c r="AP22" t="s">
        <v>106</v>
      </c>
      <c r="AQ22" t="s">
        <v>106</v>
      </c>
      <c r="AR22" t="s">
        <v>106</v>
      </c>
      <c r="AS22" t="s">
        <v>106</v>
      </c>
      <c r="AT22" t="s">
        <v>106</v>
      </c>
      <c r="AU22" t="s">
        <v>106</v>
      </c>
      <c r="AV22" t="s">
        <v>106</v>
      </c>
      <c r="AW22" t="s">
        <v>106</v>
      </c>
      <c r="AX22" t="s">
        <v>106</v>
      </c>
      <c r="AY22" s="7">
        <v>0.03</v>
      </c>
      <c r="AZ22" t="s">
        <v>106</v>
      </c>
      <c r="BA22" t="s">
        <v>106</v>
      </c>
      <c r="BB22" t="s">
        <v>106</v>
      </c>
      <c r="BC22" t="s">
        <v>106</v>
      </c>
      <c r="BD22" t="s">
        <v>106</v>
      </c>
      <c r="BE22">
        <v>0</v>
      </c>
      <c r="BF22" t="s">
        <v>106</v>
      </c>
      <c r="BG22">
        <v>0</v>
      </c>
      <c r="BH22" t="s">
        <v>106</v>
      </c>
      <c r="BI22" s="7">
        <v>0.01</v>
      </c>
      <c r="BJ22" t="s">
        <v>106</v>
      </c>
      <c r="BK22" t="s">
        <v>106</v>
      </c>
      <c r="BL22" t="s">
        <v>106</v>
      </c>
      <c r="BM22" t="s">
        <v>106</v>
      </c>
      <c r="BN22" s="7">
        <v>0.01</v>
      </c>
      <c r="BO22" t="s">
        <v>106</v>
      </c>
      <c r="BP22" t="s">
        <v>106</v>
      </c>
      <c r="BQ22" t="s">
        <v>106</v>
      </c>
      <c r="BR22" t="s">
        <v>106</v>
      </c>
      <c r="BS22" t="s">
        <v>106</v>
      </c>
      <c r="BT22">
        <v>0</v>
      </c>
      <c r="BU22" t="s">
        <v>106</v>
      </c>
      <c r="BV22" t="s">
        <v>106</v>
      </c>
      <c r="BW22" t="s">
        <v>106</v>
      </c>
      <c r="BX22">
        <v>0</v>
      </c>
      <c r="BY22">
        <v>0</v>
      </c>
      <c r="BZ22" t="s">
        <v>106</v>
      </c>
    </row>
    <row r="23" spans="1:78" x14ac:dyDescent="0.25">
      <c r="A23" t="s">
        <v>124</v>
      </c>
      <c r="B23">
        <v>21</v>
      </c>
      <c r="C23">
        <v>19</v>
      </c>
      <c r="D23">
        <v>2</v>
      </c>
      <c r="E23">
        <v>0</v>
      </c>
      <c r="F23">
        <v>4</v>
      </c>
      <c r="G23">
        <v>11</v>
      </c>
      <c r="H23">
        <v>6</v>
      </c>
      <c r="I23">
        <v>11</v>
      </c>
      <c r="J23">
        <v>2</v>
      </c>
      <c r="K23">
        <v>5</v>
      </c>
      <c r="L23">
        <v>3</v>
      </c>
      <c r="M23">
        <v>4</v>
      </c>
      <c r="N23">
        <v>17</v>
      </c>
      <c r="O23">
        <v>1</v>
      </c>
      <c r="P23">
        <v>0</v>
      </c>
      <c r="Q23">
        <v>2</v>
      </c>
      <c r="R23">
        <v>19</v>
      </c>
      <c r="S23">
        <v>14</v>
      </c>
      <c r="T23">
        <v>6</v>
      </c>
      <c r="U23">
        <v>1</v>
      </c>
      <c r="V23">
        <v>17</v>
      </c>
      <c r="W23">
        <v>2</v>
      </c>
      <c r="X23">
        <v>2</v>
      </c>
      <c r="Y23">
        <v>12</v>
      </c>
      <c r="Z23">
        <v>9</v>
      </c>
      <c r="AA23">
        <v>21</v>
      </c>
      <c r="AB23">
        <v>9</v>
      </c>
      <c r="AC23">
        <v>8</v>
      </c>
      <c r="AD23">
        <v>12</v>
      </c>
      <c r="AE23">
        <v>1</v>
      </c>
      <c r="AF23">
        <v>10</v>
      </c>
      <c r="AG23">
        <v>9</v>
      </c>
      <c r="AH23">
        <v>0</v>
      </c>
      <c r="AI23">
        <v>19</v>
      </c>
      <c r="AJ23">
        <v>1</v>
      </c>
      <c r="AK23">
        <v>3</v>
      </c>
      <c r="AL23">
        <v>11</v>
      </c>
      <c r="AM23">
        <v>7</v>
      </c>
      <c r="AN23">
        <v>0</v>
      </c>
      <c r="AO23">
        <v>3</v>
      </c>
      <c r="AP23">
        <v>3</v>
      </c>
      <c r="AQ23">
        <v>1</v>
      </c>
      <c r="AR23">
        <v>1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6</v>
      </c>
      <c r="AZ23">
        <v>2</v>
      </c>
      <c r="BA23">
        <v>0</v>
      </c>
      <c r="BB23">
        <v>7</v>
      </c>
      <c r="BC23">
        <v>0</v>
      </c>
      <c r="BD23">
        <v>0</v>
      </c>
      <c r="BE23">
        <v>21</v>
      </c>
      <c r="BF23">
        <v>0</v>
      </c>
      <c r="BG23">
        <v>21</v>
      </c>
      <c r="BH23">
        <v>0</v>
      </c>
      <c r="BI23">
        <v>7</v>
      </c>
      <c r="BJ23">
        <v>8</v>
      </c>
      <c r="BK23">
        <v>5</v>
      </c>
      <c r="BL23">
        <v>1</v>
      </c>
      <c r="BM23">
        <v>8</v>
      </c>
      <c r="BN23">
        <v>9</v>
      </c>
      <c r="BO23">
        <v>2</v>
      </c>
      <c r="BP23">
        <v>2</v>
      </c>
      <c r="BQ23">
        <v>1</v>
      </c>
      <c r="BR23">
        <v>11</v>
      </c>
      <c r="BS23">
        <v>8</v>
      </c>
      <c r="BT23">
        <v>10</v>
      </c>
      <c r="BU23">
        <v>11</v>
      </c>
      <c r="BV23">
        <v>1</v>
      </c>
      <c r="BW23">
        <v>0</v>
      </c>
      <c r="BX23">
        <v>11</v>
      </c>
      <c r="BY23">
        <v>15</v>
      </c>
      <c r="BZ23">
        <v>8</v>
      </c>
    </row>
    <row r="24" spans="1:78" x14ac:dyDescent="0.25">
      <c r="B24" s="7">
        <v>0.09</v>
      </c>
      <c r="C24" s="7">
        <v>0.09</v>
      </c>
      <c r="D24" s="7">
        <v>0.13</v>
      </c>
      <c r="E24" t="s">
        <v>108</v>
      </c>
      <c r="F24" s="7">
        <v>0.06</v>
      </c>
      <c r="G24" s="7">
        <v>0.1</v>
      </c>
      <c r="H24" s="7">
        <v>0.11</v>
      </c>
      <c r="I24" s="7">
        <v>0.19</v>
      </c>
      <c r="J24" s="7">
        <v>0.03</v>
      </c>
      <c r="K24" s="7">
        <v>0.1</v>
      </c>
      <c r="L24" s="7">
        <v>0.05</v>
      </c>
      <c r="M24" s="7">
        <v>0.05</v>
      </c>
      <c r="N24" s="7">
        <v>0.12</v>
      </c>
      <c r="O24" s="7">
        <v>0.03</v>
      </c>
      <c r="P24" t="s">
        <v>108</v>
      </c>
      <c r="Q24" s="7">
        <v>0.06</v>
      </c>
      <c r="R24" s="7">
        <v>0.09</v>
      </c>
      <c r="S24" s="7">
        <v>0.11</v>
      </c>
      <c r="T24" s="7">
        <v>0.09</v>
      </c>
      <c r="U24" s="7">
        <v>0.03</v>
      </c>
      <c r="V24" s="7">
        <v>0.09</v>
      </c>
      <c r="W24" s="7">
        <v>0.08</v>
      </c>
      <c r="X24" s="7">
        <v>0.1</v>
      </c>
      <c r="Y24" s="7">
        <v>0.13</v>
      </c>
      <c r="Z24" s="7">
        <v>0.06</v>
      </c>
      <c r="AA24" s="7">
        <v>0.09</v>
      </c>
      <c r="AB24" s="7">
        <v>0.06</v>
      </c>
      <c r="AC24" s="7">
        <v>0.15</v>
      </c>
      <c r="AD24" s="7">
        <v>7.0000000000000007E-2</v>
      </c>
      <c r="AE24" s="7">
        <v>0.04</v>
      </c>
      <c r="AF24" s="7">
        <v>0.08</v>
      </c>
      <c r="AG24" s="7">
        <v>0.12</v>
      </c>
      <c r="AH24" t="s">
        <v>108</v>
      </c>
      <c r="AI24" s="7">
        <v>0.1</v>
      </c>
      <c r="AJ24" s="7">
        <v>0.1</v>
      </c>
      <c r="AK24" s="7">
        <v>0.06</v>
      </c>
      <c r="AL24" s="7">
        <v>0.09</v>
      </c>
      <c r="AM24" s="7">
        <v>0.09</v>
      </c>
      <c r="AN24" t="s">
        <v>108</v>
      </c>
      <c r="AO24" s="7">
        <v>0.11</v>
      </c>
      <c r="AP24" s="7">
        <v>7.0000000000000007E-2</v>
      </c>
      <c r="AQ24" s="7">
        <v>0.04</v>
      </c>
      <c r="AR24" s="7">
        <v>7.0000000000000007E-2</v>
      </c>
      <c r="AS24" t="s">
        <v>108</v>
      </c>
      <c r="AT24" t="s">
        <v>108</v>
      </c>
      <c r="AU24" t="s">
        <v>108</v>
      </c>
      <c r="AV24" t="s">
        <v>108</v>
      </c>
      <c r="AW24" t="s">
        <v>108</v>
      </c>
      <c r="AX24" s="7">
        <v>0.18</v>
      </c>
      <c r="AY24" s="7">
        <v>0.25</v>
      </c>
      <c r="AZ24" s="7">
        <v>0.13</v>
      </c>
      <c r="BA24" t="s">
        <v>108</v>
      </c>
      <c r="BB24" s="7">
        <v>0.3</v>
      </c>
      <c r="BC24" t="s">
        <v>108</v>
      </c>
      <c r="BD24" t="s">
        <v>108</v>
      </c>
      <c r="BE24" s="7">
        <v>0.09</v>
      </c>
      <c r="BF24" t="s">
        <v>108</v>
      </c>
      <c r="BG24" s="7">
        <v>0.09</v>
      </c>
      <c r="BH24" t="s">
        <v>108</v>
      </c>
      <c r="BI24" s="7">
        <v>0.06</v>
      </c>
      <c r="BJ24" s="7">
        <v>0.14000000000000001</v>
      </c>
      <c r="BK24" s="7">
        <v>0.11</v>
      </c>
      <c r="BL24" s="7">
        <v>0.05</v>
      </c>
      <c r="BM24" s="7">
        <v>0.1</v>
      </c>
      <c r="BN24" s="7">
        <v>0.08</v>
      </c>
      <c r="BO24" s="7">
        <v>0.06</v>
      </c>
      <c r="BP24" s="7">
        <v>0.33</v>
      </c>
      <c r="BQ24" s="7">
        <v>0.02</v>
      </c>
      <c r="BR24" s="7">
        <v>0.09</v>
      </c>
      <c r="BS24" s="7">
        <v>0.08</v>
      </c>
      <c r="BT24" s="7">
        <v>0.08</v>
      </c>
      <c r="BU24" s="7">
        <v>0.09</v>
      </c>
      <c r="BV24" s="7">
        <v>0.06</v>
      </c>
      <c r="BW24" t="s">
        <v>108</v>
      </c>
      <c r="BX24" s="7">
        <v>0.06</v>
      </c>
      <c r="BY24" s="7">
        <v>0.09</v>
      </c>
      <c r="BZ24" s="7">
        <v>0.05</v>
      </c>
    </row>
    <row r="25" spans="1:78" x14ac:dyDescent="0.25">
      <c r="A25" t="s">
        <v>125</v>
      </c>
      <c r="B25">
        <v>2</v>
      </c>
      <c r="C25">
        <v>2</v>
      </c>
      <c r="D25">
        <v>0</v>
      </c>
      <c r="E25">
        <v>0</v>
      </c>
      <c r="F25">
        <v>2</v>
      </c>
      <c r="G25">
        <v>0</v>
      </c>
      <c r="H25">
        <v>0</v>
      </c>
      <c r="I25">
        <v>0</v>
      </c>
      <c r="J25">
        <v>2</v>
      </c>
      <c r="K25">
        <v>0</v>
      </c>
      <c r="L25">
        <v>0</v>
      </c>
      <c r="M25">
        <v>0</v>
      </c>
      <c r="N25">
        <v>2</v>
      </c>
      <c r="O25">
        <v>0</v>
      </c>
      <c r="P25">
        <v>0</v>
      </c>
      <c r="Q25">
        <v>0</v>
      </c>
      <c r="R25">
        <v>2</v>
      </c>
      <c r="S25">
        <v>0</v>
      </c>
      <c r="T25">
        <v>2</v>
      </c>
      <c r="U25">
        <v>0</v>
      </c>
      <c r="V25">
        <v>2</v>
      </c>
      <c r="W25">
        <v>0</v>
      </c>
      <c r="X25">
        <v>0</v>
      </c>
      <c r="Y25">
        <v>0</v>
      </c>
      <c r="Z25">
        <v>2</v>
      </c>
      <c r="AA25">
        <v>2</v>
      </c>
      <c r="AB25">
        <v>2</v>
      </c>
      <c r="AC25">
        <v>0</v>
      </c>
      <c r="AD25">
        <v>2</v>
      </c>
      <c r="AE25">
        <v>0</v>
      </c>
      <c r="AF25">
        <v>0</v>
      </c>
      <c r="AG25">
        <v>0</v>
      </c>
      <c r="AH25">
        <v>2</v>
      </c>
      <c r="AI25">
        <v>2</v>
      </c>
      <c r="AJ25">
        <v>0</v>
      </c>
      <c r="AK25">
        <v>0</v>
      </c>
      <c r="AL25">
        <v>2</v>
      </c>
      <c r="AM25">
        <v>0</v>
      </c>
      <c r="AN25">
        <v>0</v>
      </c>
      <c r="AO25">
        <v>0</v>
      </c>
      <c r="AP25">
        <v>0</v>
      </c>
      <c r="AQ25">
        <v>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2</v>
      </c>
      <c r="BF25">
        <v>0</v>
      </c>
      <c r="BG25">
        <v>2</v>
      </c>
      <c r="BH25">
        <v>0</v>
      </c>
      <c r="BI25">
        <v>2</v>
      </c>
      <c r="BJ25">
        <v>0</v>
      </c>
      <c r="BK25">
        <v>0</v>
      </c>
      <c r="BL25">
        <v>0</v>
      </c>
      <c r="BM25">
        <v>2</v>
      </c>
      <c r="BN25">
        <v>0</v>
      </c>
      <c r="BO25">
        <v>0</v>
      </c>
      <c r="BP25">
        <v>0</v>
      </c>
      <c r="BQ25">
        <v>0</v>
      </c>
      <c r="BR25">
        <v>2</v>
      </c>
      <c r="BS25">
        <v>2</v>
      </c>
      <c r="BT25">
        <v>0</v>
      </c>
      <c r="BU25">
        <v>2</v>
      </c>
      <c r="BV25">
        <v>0</v>
      </c>
      <c r="BW25">
        <v>0</v>
      </c>
      <c r="BX25">
        <v>2</v>
      </c>
      <c r="BY25">
        <v>2</v>
      </c>
      <c r="BZ25">
        <v>2</v>
      </c>
    </row>
    <row r="26" spans="1:78" x14ac:dyDescent="0.25">
      <c r="B26" s="7">
        <v>0.01</v>
      </c>
      <c r="C26" s="7">
        <v>0.01</v>
      </c>
      <c r="D26" t="s">
        <v>108</v>
      </c>
      <c r="E26" t="s">
        <v>108</v>
      </c>
      <c r="F26" s="7">
        <v>0.02</v>
      </c>
      <c r="G26" t="s">
        <v>108</v>
      </c>
      <c r="H26" s="7">
        <v>0.01</v>
      </c>
      <c r="I26" t="s">
        <v>108</v>
      </c>
      <c r="J26" s="7">
        <v>0.02</v>
      </c>
      <c r="K26" t="s">
        <v>108</v>
      </c>
      <c r="L26" s="7">
        <v>0.01</v>
      </c>
      <c r="M26" t="s">
        <v>108</v>
      </c>
      <c r="N26" s="7">
        <v>0.01</v>
      </c>
      <c r="O26" t="s">
        <v>108</v>
      </c>
      <c r="P26" t="s">
        <v>108</v>
      </c>
      <c r="Q26" t="s">
        <v>108</v>
      </c>
      <c r="R26" s="7">
        <v>0.01</v>
      </c>
      <c r="S26">
        <v>0</v>
      </c>
      <c r="T26" s="7">
        <v>0.03</v>
      </c>
      <c r="U26" t="s">
        <v>108</v>
      </c>
      <c r="V26" s="7">
        <v>0.01</v>
      </c>
      <c r="W26" t="s">
        <v>108</v>
      </c>
      <c r="X26" t="s">
        <v>108</v>
      </c>
      <c r="Y26" t="s">
        <v>108</v>
      </c>
      <c r="Z26" s="7">
        <v>0.01</v>
      </c>
      <c r="AA26" s="7">
        <v>0.01</v>
      </c>
      <c r="AB26" s="7">
        <v>0.01</v>
      </c>
      <c r="AC26" t="s">
        <v>108</v>
      </c>
      <c r="AD26" s="7">
        <v>0.01</v>
      </c>
      <c r="AE26" t="s">
        <v>108</v>
      </c>
      <c r="AF26" t="s">
        <v>108</v>
      </c>
      <c r="AG26" s="7">
        <v>0.01</v>
      </c>
      <c r="AH26" s="7">
        <v>0.1</v>
      </c>
      <c r="AI26" s="7">
        <v>0.01</v>
      </c>
      <c r="AJ26" s="7">
        <v>0.05</v>
      </c>
      <c r="AK26" t="s">
        <v>108</v>
      </c>
      <c r="AL26" s="7">
        <v>0.02</v>
      </c>
      <c r="AM26" t="s">
        <v>108</v>
      </c>
      <c r="AN26" t="s">
        <v>108</v>
      </c>
      <c r="AO26" t="s">
        <v>108</v>
      </c>
      <c r="AP26" t="s">
        <v>108</v>
      </c>
      <c r="AQ26" s="7">
        <v>7.0000000000000007E-2</v>
      </c>
      <c r="AR26" t="s">
        <v>108</v>
      </c>
      <c r="AS26" t="s">
        <v>108</v>
      </c>
      <c r="AT26" t="s">
        <v>108</v>
      </c>
      <c r="AU26" t="s">
        <v>108</v>
      </c>
      <c r="AV26" t="s">
        <v>108</v>
      </c>
      <c r="AW26" t="s">
        <v>108</v>
      </c>
      <c r="AX26" t="s">
        <v>108</v>
      </c>
      <c r="AY26" s="7">
        <v>0.02</v>
      </c>
      <c r="AZ26" t="s">
        <v>108</v>
      </c>
      <c r="BA26" t="s">
        <v>108</v>
      </c>
      <c r="BB26" t="s">
        <v>108</v>
      </c>
      <c r="BC26" t="s">
        <v>108</v>
      </c>
      <c r="BD26" t="s">
        <v>108</v>
      </c>
      <c r="BE26" s="7">
        <v>0.01</v>
      </c>
      <c r="BF26" t="s">
        <v>108</v>
      </c>
      <c r="BG26" s="7">
        <v>0.01</v>
      </c>
      <c r="BH26" t="s">
        <v>108</v>
      </c>
      <c r="BI26" s="7">
        <v>0.02</v>
      </c>
      <c r="BJ26" t="s">
        <v>108</v>
      </c>
      <c r="BK26" t="s">
        <v>108</v>
      </c>
      <c r="BL26" t="s">
        <v>108</v>
      </c>
      <c r="BM26" s="7">
        <v>0.02</v>
      </c>
      <c r="BN26" t="s">
        <v>108</v>
      </c>
      <c r="BO26" t="s">
        <v>108</v>
      </c>
      <c r="BP26" t="s">
        <v>108</v>
      </c>
      <c r="BQ26" s="7">
        <v>0.01</v>
      </c>
      <c r="BR26" s="7">
        <v>0.02</v>
      </c>
      <c r="BS26" s="7">
        <v>0.02</v>
      </c>
      <c r="BT26" t="s">
        <v>108</v>
      </c>
      <c r="BU26" s="7">
        <v>0.02</v>
      </c>
      <c r="BV26" t="s">
        <v>108</v>
      </c>
      <c r="BW26" s="7">
        <v>0.01</v>
      </c>
      <c r="BX26" s="7">
        <v>0.01</v>
      </c>
      <c r="BY26" s="7">
        <v>0.01</v>
      </c>
      <c r="BZ26" s="7">
        <v>0.01</v>
      </c>
    </row>
    <row r="27" spans="1:78" x14ac:dyDescent="0.25">
      <c r="A27" t="s">
        <v>126</v>
      </c>
      <c r="B27">
        <v>8</v>
      </c>
      <c r="C27">
        <v>7</v>
      </c>
      <c r="D27">
        <v>1</v>
      </c>
      <c r="E27">
        <v>0</v>
      </c>
      <c r="F27">
        <v>3</v>
      </c>
      <c r="G27">
        <v>2</v>
      </c>
      <c r="H27">
        <v>3</v>
      </c>
      <c r="I27">
        <v>3</v>
      </c>
      <c r="J27">
        <v>1</v>
      </c>
      <c r="K27">
        <v>3</v>
      </c>
      <c r="L27">
        <v>1</v>
      </c>
      <c r="M27">
        <v>5</v>
      </c>
      <c r="N27">
        <v>3</v>
      </c>
      <c r="O27">
        <v>0</v>
      </c>
      <c r="P27">
        <v>0</v>
      </c>
      <c r="Q27">
        <v>0</v>
      </c>
      <c r="R27">
        <v>8</v>
      </c>
      <c r="S27">
        <v>3</v>
      </c>
      <c r="T27">
        <v>5</v>
      </c>
      <c r="U27">
        <v>1</v>
      </c>
      <c r="V27">
        <v>7</v>
      </c>
      <c r="W27">
        <v>1</v>
      </c>
      <c r="X27">
        <v>0</v>
      </c>
      <c r="Y27">
        <v>3</v>
      </c>
      <c r="Z27">
        <v>5</v>
      </c>
      <c r="AA27">
        <v>8</v>
      </c>
      <c r="AB27">
        <v>5</v>
      </c>
      <c r="AC27">
        <v>3</v>
      </c>
      <c r="AD27">
        <v>5</v>
      </c>
      <c r="AE27">
        <v>0</v>
      </c>
      <c r="AF27">
        <v>3</v>
      </c>
      <c r="AG27">
        <v>2</v>
      </c>
      <c r="AH27">
        <v>2</v>
      </c>
      <c r="AI27">
        <v>8</v>
      </c>
      <c r="AJ27">
        <v>1</v>
      </c>
      <c r="AK27">
        <v>0</v>
      </c>
      <c r="AL27">
        <v>5</v>
      </c>
      <c r="AM27">
        <v>2</v>
      </c>
      <c r="AN27">
        <v>0</v>
      </c>
      <c r="AO27">
        <v>1</v>
      </c>
      <c r="AP27">
        <v>0</v>
      </c>
      <c r="AQ27">
        <v>3</v>
      </c>
      <c r="AR27">
        <v>2</v>
      </c>
      <c r="AS27">
        <v>0</v>
      </c>
      <c r="AT27">
        <v>0</v>
      </c>
      <c r="AU27">
        <v>0</v>
      </c>
      <c r="AV27">
        <v>1</v>
      </c>
      <c r="AW27">
        <v>0</v>
      </c>
      <c r="AX27">
        <v>1</v>
      </c>
      <c r="AY27">
        <v>1</v>
      </c>
      <c r="AZ27">
        <v>1</v>
      </c>
      <c r="BA27">
        <v>0</v>
      </c>
      <c r="BB27">
        <v>0</v>
      </c>
      <c r="BC27">
        <v>0</v>
      </c>
      <c r="BD27">
        <v>0</v>
      </c>
      <c r="BE27">
        <v>8</v>
      </c>
      <c r="BF27">
        <v>0</v>
      </c>
      <c r="BG27">
        <v>8</v>
      </c>
      <c r="BH27">
        <v>0</v>
      </c>
      <c r="BI27">
        <v>3</v>
      </c>
      <c r="BJ27">
        <v>7</v>
      </c>
      <c r="BK27">
        <v>0</v>
      </c>
      <c r="BL27">
        <v>0</v>
      </c>
      <c r="BM27">
        <v>2</v>
      </c>
      <c r="BN27">
        <v>4</v>
      </c>
      <c r="BO27">
        <v>2</v>
      </c>
      <c r="BP27">
        <v>0</v>
      </c>
      <c r="BQ27">
        <v>2</v>
      </c>
      <c r="BR27">
        <v>6</v>
      </c>
      <c r="BS27">
        <v>2</v>
      </c>
      <c r="BT27">
        <v>3</v>
      </c>
      <c r="BU27">
        <v>6</v>
      </c>
      <c r="BV27">
        <v>0</v>
      </c>
      <c r="BW27">
        <v>2</v>
      </c>
      <c r="BX27">
        <v>6</v>
      </c>
      <c r="BY27">
        <v>6</v>
      </c>
      <c r="BZ27">
        <v>6</v>
      </c>
    </row>
    <row r="28" spans="1:78" x14ac:dyDescent="0.25">
      <c r="B28" s="7">
        <v>0.03</v>
      </c>
      <c r="C28" s="7">
        <v>0.04</v>
      </c>
      <c r="D28" s="7">
        <v>7.0000000000000007E-2</v>
      </c>
      <c r="E28" t="s">
        <v>108</v>
      </c>
      <c r="F28" s="7">
        <v>0.04</v>
      </c>
      <c r="G28" s="7">
        <v>0.02</v>
      </c>
      <c r="H28" s="7">
        <v>0.05</v>
      </c>
      <c r="I28" s="7">
        <v>0.06</v>
      </c>
      <c r="J28" s="7">
        <v>0.01</v>
      </c>
      <c r="K28" s="7">
        <v>0.06</v>
      </c>
      <c r="L28" s="7">
        <v>0.01</v>
      </c>
      <c r="M28" s="7">
        <v>7.0000000000000007E-2</v>
      </c>
      <c r="N28" s="7">
        <v>0.02</v>
      </c>
      <c r="O28" t="s">
        <v>108</v>
      </c>
      <c r="P28" t="s">
        <v>108</v>
      </c>
      <c r="Q28" t="s">
        <v>108</v>
      </c>
      <c r="R28" s="7">
        <v>0.04</v>
      </c>
      <c r="S28" s="7">
        <v>0.02</v>
      </c>
      <c r="T28" s="7">
        <v>7.0000000000000007E-2</v>
      </c>
      <c r="U28" s="7">
        <v>0.02</v>
      </c>
      <c r="V28" s="7">
        <v>0.04</v>
      </c>
      <c r="W28" s="7">
        <v>0.05</v>
      </c>
      <c r="X28" t="s">
        <v>108</v>
      </c>
      <c r="Y28" s="7">
        <v>0.04</v>
      </c>
      <c r="Z28" s="7">
        <v>0.03</v>
      </c>
      <c r="AA28" s="7">
        <v>0.03</v>
      </c>
      <c r="AB28" s="7">
        <v>0.03</v>
      </c>
      <c r="AC28" s="7">
        <v>0.06</v>
      </c>
      <c r="AD28" s="7">
        <v>0.03</v>
      </c>
      <c r="AE28" t="s">
        <v>108</v>
      </c>
      <c r="AF28" s="7">
        <v>0.03</v>
      </c>
      <c r="AG28" s="7">
        <v>0.03</v>
      </c>
      <c r="AH28" s="7">
        <v>0.1</v>
      </c>
      <c r="AI28" s="7">
        <v>0.05</v>
      </c>
      <c r="AJ28" s="7">
        <v>0.08</v>
      </c>
      <c r="AK28" t="s">
        <v>108</v>
      </c>
      <c r="AL28" s="7">
        <v>0.04</v>
      </c>
      <c r="AM28" s="7">
        <v>0.03</v>
      </c>
      <c r="AN28" t="s">
        <v>108</v>
      </c>
      <c r="AO28" s="7">
        <v>0.03</v>
      </c>
      <c r="AP28" t="s">
        <v>108</v>
      </c>
      <c r="AQ28" s="7">
        <v>0.13</v>
      </c>
      <c r="AR28" s="7">
        <v>0.18</v>
      </c>
      <c r="AS28" t="s">
        <v>108</v>
      </c>
      <c r="AT28" t="s">
        <v>108</v>
      </c>
      <c r="AU28" t="s">
        <v>108</v>
      </c>
      <c r="AV28" s="7">
        <v>0.06</v>
      </c>
      <c r="AW28" t="s">
        <v>108</v>
      </c>
      <c r="AX28" s="7">
        <v>0.1</v>
      </c>
      <c r="AY28" s="7">
        <v>0.04</v>
      </c>
      <c r="AZ28" s="7">
        <v>0.05</v>
      </c>
      <c r="BA28" t="s">
        <v>108</v>
      </c>
      <c r="BB28" t="s">
        <v>108</v>
      </c>
      <c r="BC28" t="s">
        <v>108</v>
      </c>
      <c r="BD28" t="s">
        <v>108</v>
      </c>
      <c r="BE28" s="7">
        <v>0.03</v>
      </c>
      <c r="BF28" t="s">
        <v>108</v>
      </c>
      <c r="BG28" s="7">
        <v>0.03</v>
      </c>
      <c r="BH28" t="s">
        <v>108</v>
      </c>
      <c r="BI28" s="7">
        <v>0.02</v>
      </c>
      <c r="BJ28" s="7">
        <v>0.12</v>
      </c>
      <c r="BK28" t="s">
        <v>108</v>
      </c>
      <c r="BL28" t="s">
        <v>108</v>
      </c>
      <c r="BM28" s="7">
        <v>0.03</v>
      </c>
      <c r="BN28" s="7">
        <v>0.04</v>
      </c>
      <c r="BO28" s="7">
        <v>0.04</v>
      </c>
      <c r="BP28" t="s">
        <v>108</v>
      </c>
      <c r="BQ28" s="7">
        <v>0.03</v>
      </c>
      <c r="BR28" s="7">
        <v>0.04</v>
      </c>
      <c r="BS28" s="7">
        <v>0.02</v>
      </c>
      <c r="BT28" s="7">
        <v>0.03</v>
      </c>
      <c r="BU28" s="7">
        <v>0.05</v>
      </c>
      <c r="BV28" t="s">
        <v>108</v>
      </c>
      <c r="BW28" s="7">
        <v>0.04</v>
      </c>
      <c r="BX28" s="7">
        <v>0.04</v>
      </c>
      <c r="BY28" s="7">
        <v>0.03</v>
      </c>
      <c r="BZ28" s="7">
        <v>0.04</v>
      </c>
    </row>
    <row r="29" spans="1:78" x14ac:dyDescent="0.25">
      <c r="A29" t="s">
        <v>129</v>
      </c>
      <c r="B29">
        <v>3</v>
      </c>
      <c r="C29">
        <v>3</v>
      </c>
      <c r="D29">
        <v>0</v>
      </c>
      <c r="E29">
        <v>0</v>
      </c>
      <c r="F29">
        <v>1</v>
      </c>
      <c r="G29">
        <v>1</v>
      </c>
      <c r="H29">
        <v>1</v>
      </c>
      <c r="I29">
        <v>2</v>
      </c>
      <c r="J29">
        <v>0</v>
      </c>
      <c r="K29">
        <v>0</v>
      </c>
      <c r="L29">
        <v>1</v>
      </c>
      <c r="M29">
        <v>2</v>
      </c>
      <c r="N29">
        <v>1</v>
      </c>
      <c r="O29">
        <v>0</v>
      </c>
      <c r="P29">
        <v>0</v>
      </c>
      <c r="Q29">
        <v>1</v>
      </c>
      <c r="R29">
        <v>2</v>
      </c>
      <c r="S29">
        <v>1</v>
      </c>
      <c r="T29">
        <v>1</v>
      </c>
      <c r="U29">
        <v>1</v>
      </c>
      <c r="V29">
        <v>3</v>
      </c>
      <c r="W29">
        <v>0</v>
      </c>
      <c r="X29">
        <v>0</v>
      </c>
      <c r="Y29">
        <v>1</v>
      </c>
      <c r="Z29">
        <v>2</v>
      </c>
      <c r="AA29">
        <v>3</v>
      </c>
      <c r="AB29">
        <v>2</v>
      </c>
      <c r="AC29">
        <v>0</v>
      </c>
      <c r="AD29">
        <v>3</v>
      </c>
      <c r="AE29">
        <v>0</v>
      </c>
      <c r="AF29">
        <v>2</v>
      </c>
      <c r="AG29">
        <v>0</v>
      </c>
      <c r="AH29">
        <v>1</v>
      </c>
      <c r="AI29">
        <v>2</v>
      </c>
      <c r="AJ29">
        <v>1</v>
      </c>
      <c r="AK29">
        <v>0</v>
      </c>
      <c r="AL29">
        <v>1</v>
      </c>
      <c r="AM29">
        <v>1</v>
      </c>
      <c r="AN29">
        <v>1</v>
      </c>
      <c r="AO29">
        <v>0</v>
      </c>
      <c r="AP29">
        <v>0</v>
      </c>
      <c r="AQ29">
        <v>0</v>
      </c>
      <c r="AR29">
        <v>0</v>
      </c>
      <c r="AS29">
        <v>1</v>
      </c>
      <c r="AT29">
        <v>0</v>
      </c>
      <c r="AU29">
        <v>0</v>
      </c>
      <c r="AV29">
        <v>1</v>
      </c>
      <c r="AW29">
        <v>0</v>
      </c>
      <c r="AX29">
        <v>0</v>
      </c>
      <c r="AY29">
        <v>0</v>
      </c>
      <c r="AZ29">
        <v>1</v>
      </c>
      <c r="BA29">
        <v>0</v>
      </c>
      <c r="BB29">
        <v>0</v>
      </c>
      <c r="BC29">
        <v>0</v>
      </c>
      <c r="BD29">
        <v>0</v>
      </c>
      <c r="BE29">
        <v>3</v>
      </c>
      <c r="BF29">
        <v>0</v>
      </c>
      <c r="BG29">
        <v>3</v>
      </c>
      <c r="BH29">
        <v>0</v>
      </c>
      <c r="BI29">
        <v>2</v>
      </c>
      <c r="BJ29">
        <v>1</v>
      </c>
      <c r="BK29">
        <v>0</v>
      </c>
      <c r="BL29">
        <v>0</v>
      </c>
      <c r="BM29">
        <v>2</v>
      </c>
      <c r="BN29">
        <v>1</v>
      </c>
      <c r="BO29">
        <v>0</v>
      </c>
      <c r="BP29">
        <v>0</v>
      </c>
      <c r="BQ29">
        <v>2</v>
      </c>
      <c r="BR29">
        <v>3</v>
      </c>
      <c r="BS29">
        <v>3</v>
      </c>
      <c r="BT29">
        <v>0</v>
      </c>
      <c r="BU29">
        <v>3</v>
      </c>
      <c r="BV29">
        <v>1</v>
      </c>
      <c r="BW29">
        <v>2</v>
      </c>
      <c r="BX29">
        <v>2</v>
      </c>
      <c r="BY29">
        <v>2</v>
      </c>
      <c r="BZ29">
        <v>2</v>
      </c>
    </row>
    <row r="30" spans="1:78" x14ac:dyDescent="0.25">
      <c r="B30" s="7">
        <v>0.01</v>
      </c>
      <c r="C30" s="7">
        <v>0.01</v>
      </c>
      <c r="D30" t="s">
        <v>108</v>
      </c>
      <c r="E30" t="s">
        <v>108</v>
      </c>
      <c r="F30" s="7">
        <v>0.01</v>
      </c>
      <c r="G30" s="7">
        <v>0.01</v>
      </c>
      <c r="H30" s="7">
        <v>0.02</v>
      </c>
      <c r="I30" s="7">
        <v>0.04</v>
      </c>
      <c r="J30" t="s">
        <v>108</v>
      </c>
      <c r="K30" t="s">
        <v>108</v>
      </c>
      <c r="L30" s="7">
        <v>0.01</v>
      </c>
      <c r="M30" s="7">
        <v>0.03</v>
      </c>
      <c r="N30" s="7">
        <v>0.01</v>
      </c>
      <c r="O30" t="s">
        <v>108</v>
      </c>
      <c r="P30" t="s">
        <v>108</v>
      </c>
      <c r="Q30" s="7">
        <v>0.03</v>
      </c>
      <c r="R30" s="7">
        <v>0.01</v>
      </c>
      <c r="S30" s="7">
        <v>0.01</v>
      </c>
      <c r="T30" s="7">
        <v>0.02</v>
      </c>
      <c r="U30" s="7">
        <v>0.02</v>
      </c>
      <c r="V30" s="7">
        <v>0.01</v>
      </c>
      <c r="W30" t="s">
        <v>108</v>
      </c>
      <c r="X30" t="s">
        <v>108</v>
      </c>
      <c r="Y30" s="7">
        <v>0.01</v>
      </c>
      <c r="Z30" s="7">
        <v>0.01</v>
      </c>
      <c r="AA30" s="7">
        <v>0.01</v>
      </c>
      <c r="AB30" s="7">
        <v>0.01</v>
      </c>
      <c r="AC30" t="s">
        <v>108</v>
      </c>
      <c r="AD30" s="7">
        <v>0.02</v>
      </c>
      <c r="AE30" t="s">
        <v>108</v>
      </c>
      <c r="AF30" s="7">
        <v>0.02</v>
      </c>
      <c r="AG30" t="s">
        <v>108</v>
      </c>
      <c r="AH30" s="7">
        <v>7.0000000000000007E-2</v>
      </c>
      <c r="AI30" s="7">
        <v>0.01</v>
      </c>
      <c r="AJ30" s="7">
        <v>0.08</v>
      </c>
      <c r="AK30" t="s">
        <v>108</v>
      </c>
      <c r="AL30" s="7">
        <v>0.01</v>
      </c>
      <c r="AM30" s="7">
        <v>0.01</v>
      </c>
      <c r="AN30" s="7">
        <v>0.13</v>
      </c>
      <c r="AO30" t="s">
        <v>108</v>
      </c>
      <c r="AP30" t="s">
        <v>108</v>
      </c>
      <c r="AQ30" t="s">
        <v>108</v>
      </c>
      <c r="AR30" t="s">
        <v>108</v>
      </c>
      <c r="AS30" s="7">
        <v>0.1</v>
      </c>
      <c r="AT30" t="s">
        <v>108</v>
      </c>
      <c r="AU30" t="s">
        <v>108</v>
      </c>
      <c r="AV30" s="7">
        <v>7.0000000000000007E-2</v>
      </c>
      <c r="AW30" t="s">
        <v>108</v>
      </c>
      <c r="AX30" t="s">
        <v>108</v>
      </c>
      <c r="AY30" t="s">
        <v>108</v>
      </c>
      <c r="AZ30" s="7">
        <v>0.06</v>
      </c>
      <c r="BA30" t="s">
        <v>108</v>
      </c>
      <c r="BB30" t="s">
        <v>108</v>
      </c>
      <c r="BC30" t="s">
        <v>108</v>
      </c>
      <c r="BD30" t="s">
        <v>108</v>
      </c>
      <c r="BE30" s="7">
        <v>0.01</v>
      </c>
      <c r="BF30" t="s">
        <v>108</v>
      </c>
      <c r="BG30" s="7">
        <v>0.01</v>
      </c>
      <c r="BH30" t="s">
        <v>108</v>
      </c>
      <c r="BI30" s="7">
        <v>0.02</v>
      </c>
      <c r="BJ30" s="7">
        <v>0.02</v>
      </c>
      <c r="BK30" t="s">
        <v>108</v>
      </c>
      <c r="BL30" t="s">
        <v>108</v>
      </c>
      <c r="BM30" s="7">
        <v>0.03</v>
      </c>
      <c r="BN30" s="7">
        <v>0.01</v>
      </c>
      <c r="BO30" t="s">
        <v>108</v>
      </c>
      <c r="BP30" t="s">
        <v>108</v>
      </c>
      <c r="BQ30" s="7">
        <v>0.03</v>
      </c>
      <c r="BR30" s="7">
        <v>0.02</v>
      </c>
      <c r="BS30" s="7">
        <v>0.03</v>
      </c>
      <c r="BT30" t="s">
        <v>108</v>
      </c>
      <c r="BU30" s="7">
        <v>0.02</v>
      </c>
      <c r="BV30" s="7">
        <v>7.0000000000000007E-2</v>
      </c>
      <c r="BW30" s="7">
        <v>0.04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146</v>
      </c>
      <c r="B31">
        <v>2</v>
      </c>
      <c r="C31">
        <v>2</v>
      </c>
      <c r="D31">
        <v>0</v>
      </c>
      <c r="E31">
        <v>0</v>
      </c>
      <c r="F31">
        <v>0</v>
      </c>
      <c r="G31">
        <v>2</v>
      </c>
      <c r="H31">
        <v>0</v>
      </c>
      <c r="I31">
        <v>2</v>
      </c>
      <c r="J31">
        <v>0</v>
      </c>
      <c r="K31">
        <v>0</v>
      </c>
      <c r="L31">
        <v>0</v>
      </c>
      <c r="M31">
        <v>0</v>
      </c>
      <c r="N31">
        <v>2</v>
      </c>
      <c r="O31">
        <v>0</v>
      </c>
      <c r="P31">
        <v>0</v>
      </c>
      <c r="Q31">
        <v>0</v>
      </c>
      <c r="R31">
        <v>2</v>
      </c>
      <c r="S31">
        <v>2</v>
      </c>
      <c r="T31">
        <v>0</v>
      </c>
      <c r="U31">
        <v>0</v>
      </c>
      <c r="V31">
        <v>2</v>
      </c>
      <c r="W31">
        <v>0</v>
      </c>
      <c r="X31">
        <v>0</v>
      </c>
      <c r="Y31">
        <v>0</v>
      </c>
      <c r="Z31">
        <v>2</v>
      </c>
      <c r="AA31">
        <v>2</v>
      </c>
      <c r="AB31">
        <v>2</v>
      </c>
      <c r="AC31">
        <v>0</v>
      </c>
      <c r="AD31">
        <v>2</v>
      </c>
      <c r="AE31">
        <v>0</v>
      </c>
      <c r="AF31">
        <v>0</v>
      </c>
      <c r="AG31">
        <v>0</v>
      </c>
      <c r="AH31">
        <v>2</v>
      </c>
      <c r="AI31">
        <v>2</v>
      </c>
      <c r="AJ31">
        <v>0</v>
      </c>
      <c r="AK31">
        <v>0</v>
      </c>
      <c r="AL31">
        <v>2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2</v>
      </c>
      <c r="BF31">
        <v>0</v>
      </c>
      <c r="BG31">
        <v>2</v>
      </c>
      <c r="BH31">
        <v>0</v>
      </c>
      <c r="BI31">
        <v>2</v>
      </c>
      <c r="BJ31">
        <v>0</v>
      </c>
      <c r="BK31">
        <v>0</v>
      </c>
      <c r="BL31">
        <v>0</v>
      </c>
      <c r="BM31">
        <v>2</v>
      </c>
      <c r="BN31">
        <v>0</v>
      </c>
      <c r="BO31">
        <v>0</v>
      </c>
      <c r="BP31">
        <v>0</v>
      </c>
      <c r="BQ31">
        <v>2</v>
      </c>
      <c r="BR31">
        <v>2</v>
      </c>
      <c r="BS31">
        <v>2</v>
      </c>
      <c r="BT31">
        <v>0</v>
      </c>
      <c r="BU31">
        <v>2</v>
      </c>
      <c r="BV31">
        <v>0</v>
      </c>
      <c r="BW31">
        <v>2</v>
      </c>
      <c r="BX31">
        <v>2</v>
      </c>
      <c r="BY31">
        <v>2</v>
      </c>
      <c r="BZ31">
        <v>2</v>
      </c>
    </row>
    <row r="32" spans="1:78" x14ac:dyDescent="0.25">
      <c r="B32" s="7">
        <v>0.01</v>
      </c>
      <c r="C32" s="7">
        <v>0.01</v>
      </c>
      <c r="D32" t="s">
        <v>108</v>
      </c>
      <c r="E32" t="s">
        <v>108</v>
      </c>
      <c r="F32" t="s">
        <v>108</v>
      </c>
      <c r="G32" s="7">
        <v>0.02</v>
      </c>
      <c r="H32" t="s">
        <v>108</v>
      </c>
      <c r="I32" s="7">
        <v>0.03</v>
      </c>
      <c r="J32" t="s">
        <v>108</v>
      </c>
      <c r="K32" t="s">
        <v>108</v>
      </c>
      <c r="L32" t="s">
        <v>108</v>
      </c>
      <c r="M32" t="s">
        <v>108</v>
      </c>
      <c r="N32" s="7">
        <v>0.01</v>
      </c>
      <c r="O32" t="s">
        <v>108</v>
      </c>
      <c r="P32" t="s">
        <v>108</v>
      </c>
      <c r="Q32" t="s">
        <v>108</v>
      </c>
      <c r="R32" s="7">
        <v>0.01</v>
      </c>
      <c r="S32" s="7">
        <v>0.01</v>
      </c>
      <c r="T32" t="s">
        <v>108</v>
      </c>
      <c r="U32" t="s">
        <v>108</v>
      </c>
      <c r="V32" s="7">
        <v>0.01</v>
      </c>
      <c r="W32" t="s">
        <v>108</v>
      </c>
      <c r="X32" t="s">
        <v>108</v>
      </c>
      <c r="Y32" t="s">
        <v>108</v>
      </c>
      <c r="Z32" s="7">
        <v>0.01</v>
      </c>
      <c r="AA32" s="7">
        <v>0.01</v>
      </c>
      <c r="AB32" s="7">
        <v>0.01</v>
      </c>
      <c r="AC32" t="s">
        <v>108</v>
      </c>
      <c r="AD32" s="7">
        <v>0.01</v>
      </c>
      <c r="AE32" t="s">
        <v>108</v>
      </c>
      <c r="AF32" t="s">
        <v>108</v>
      </c>
      <c r="AG32" t="s">
        <v>108</v>
      </c>
      <c r="AH32" s="7">
        <v>0.12</v>
      </c>
      <c r="AI32" s="7">
        <v>0.01</v>
      </c>
      <c r="AJ32" t="s">
        <v>108</v>
      </c>
      <c r="AK32" t="s">
        <v>108</v>
      </c>
      <c r="AL32" s="7">
        <v>0.02</v>
      </c>
      <c r="AM32" t="s">
        <v>108</v>
      </c>
      <c r="AN32" t="s">
        <v>108</v>
      </c>
      <c r="AO32" t="s">
        <v>108</v>
      </c>
      <c r="AP32" t="s">
        <v>108</v>
      </c>
      <c r="AQ32" t="s">
        <v>108</v>
      </c>
      <c r="AR32" t="s">
        <v>108</v>
      </c>
      <c r="AS32" t="s">
        <v>108</v>
      </c>
      <c r="AT32" t="s">
        <v>108</v>
      </c>
      <c r="AU32" t="s">
        <v>108</v>
      </c>
      <c r="AV32" t="s">
        <v>108</v>
      </c>
      <c r="AW32" t="s">
        <v>108</v>
      </c>
      <c r="AX32" t="s">
        <v>108</v>
      </c>
      <c r="AY32" s="7">
        <v>0.08</v>
      </c>
      <c r="AZ32" t="s">
        <v>108</v>
      </c>
      <c r="BA32" t="s">
        <v>108</v>
      </c>
      <c r="BB32" t="s">
        <v>108</v>
      </c>
      <c r="BC32" t="s">
        <v>108</v>
      </c>
      <c r="BD32" t="s">
        <v>108</v>
      </c>
      <c r="BE32" s="7">
        <v>0.01</v>
      </c>
      <c r="BF32" t="s">
        <v>108</v>
      </c>
      <c r="BG32" s="7">
        <v>0.01</v>
      </c>
      <c r="BH32" t="s">
        <v>108</v>
      </c>
      <c r="BI32" s="7">
        <v>0.02</v>
      </c>
      <c r="BJ32" t="s">
        <v>108</v>
      </c>
      <c r="BK32" t="s">
        <v>108</v>
      </c>
      <c r="BL32" t="s">
        <v>108</v>
      </c>
      <c r="BM32" s="7">
        <v>0.02</v>
      </c>
      <c r="BN32" t="s">
        <v>108</v>
      </c>
      <c r="BO32" t="s">
        <v>108</v>
      </c>
      <c r="BP32" t="s">
        <v>108</v>
      </c>
      <c r="BQ32" s="7">
        <v>0.03</v>
      </c>
      <c r="BR32" s="7">
        <v>0.01</v>
      </c>
      <c r="BS32" s="7">
        <v>0.02</v>
      </c>
      <c r="BT32" t="s">
        <v>108</v>
      </c>
      <c r="BU32" s="7">
        <v>0.01</v>
      </c>
      <c r="BV32" t="s">
        <v>108</v>
      </c>
      <c r="BW32" s="7">
        <v>0.04</v>
      </c>
      <c r="BX32" s="7">
        <v>0.01</v>
      </c>
      <c r="BY32" s="7">
        <v>0.01</v>
      </c>
      <c r="BZ32" s="7">
        <v>0.01</v>
      </c>
    </row>
    <row r="33" spans="1:78" x14ac:dyDescent="0.25">
      <c r="A33" t="s">
        <v>130</v>
      </c>
      <c r="B33">
        <v>21</v>
      </c>
      <c r="C33">
        <v>16</v>
      </c>
      <c r="D33">
        <v>2</v>
      </c>
      <c r="E33">
        <v>3</v>
      </c>
      <c r="F33">
        <v>7</v>
      </c>
      <c r="G33">
        <v>12</v>
      </c>
      <c r="H33">
        <v>2</v>
      </c>
      <c r="I33">
        <v>3</v>
      </c>
      <c r="J33">
        <v>7</v>
      </c>
      <c r="K33">
        <v>6</v>
      </c>
      <c r="L33">
        <v>5</v>
      </c>
      <c r="M33">
        <v>5</v>
      </c>
      <c r="N33">
        <v>12</v>
      </c>
      <c r="O33">
        <v>3</v>
      </c>
      <c r="P33">
        <v>2</v>
      </c>
      <c r="Q33">
        <v>2</v>
      </c>
      <c r="R33">
        <v>19</v>
      </c>
      <c r="S33">
        <v>12</v>
      </c>
      <c r="T33">
        <v>7</v>
      </c>
      <c r="U33">
        <v>2</v>
      </c>
      <c r="V33">
        <v>18</v>
      </c>
      <c r="W33">
        <v>1</v>
      </c>
      <c r="X33">
        <v>1</v>
      </c>
      <c r="Y33">
        <v>9</v>
      </c>
      <c r="Z33">
        <v>13</v>
      </c>
      <c r="AA33">
        <v>21</v>
      </c>
      <c r="AB33">
        <v>13</v>
      </c>
      <c r="AC33">
        <v>5</v>
      </c>
      <c r="AD33">
        <v>14</v>
      </c>
      <c r="AE33">
        <v>3</v>
      </c>
      <c r="AF33">
        <v>11</v>
      </c>
      <c r="AG33">
        <v>8</v>
      </c>
      <c r="AH33">
        <v>0</v>
      </c>
      <c r="AI33">
        <v>18</v>
      </c>
      <c r="AJ33">
        <v>0</v>
      </c>
      <c r="AK33">
        <v>2</v>
      </c>
      <c r="AL33">
        <v>12</v>
      </c>
      <c r="AM33">
        <v>7</v>
      </c>
      <c r="AN33">
        <v>0</v>
      </c>
      <c r="AO33">
        <v>3</v>
      </c>
      <c r="AP33">
        <v>0</v>
      </c>
      <c r="AQ33">
        <v>0</v>
      </c>
      <c r="AR33">
        <v>0</v>
      </c>
      <c r="AS33">
        <v>0</v>
      </c>
      <c r="AT33">
        <v>5</v>
      </c>
      <c r="AU33">
        <v>1</v>
      </c>
      <c r="AV33">
        <v>2</v>
      </c>
      <c r="AW33">
        <v>0</v>
      </c>
      <c r="AX33">
        <v>2</v>
      </c>
      <c r="AY33">
        <v>2</v>
      </c>
      <c r="AZ33">
        <v>2</v>
      </c>
      <c r="BA33">
        <v>3</v>
      </c>
      <c r="BB33">
        <v>3</v>
      </c>
      <c r="BC33">
        <v>2</v>
      </c>
      <c r="BD33">
        <v>0</v>
      </c>
      <c r="BE33">
        <v>21</v>
      </c>
      <c r="BF33">
        <v>0</v>
      </c>
      <c r="BG33">
        <v>21</v>
      </c>
      <c r="BH33">
        <v>0</v>
      </c>
      <c r="BI33">
        <v>13</v>
      </c>
      <c r="BJ33">
        <v>4</v>
      </c>
      <c r="BK33">
        <v>2</v>
      </c>
      <c r="BL33">
        <v>0</v>
      </c>
      <c r="BM33">
        <v>9</v>
      </c>
      <c r="BN33">
        <v>9</v>
      </c>
      <c r="BO33">
        <v>4</v>
      </c>
      <c r="BP33">
        <v>0</v>
      </c>
      <c r="BQ33">
        <v>5</v>
      </c>
      <c r="BR33">
        <v>15</v>
      </c>
      <c r="BS33">
        <v>12</v>
      </c>
      <c r="BT33">
        <v>8</v>
      </c>
      <c r="BU33">
        <v>15</v>
      </c>
      <c r="BV33">
        <v>1</v>
      </c>
      <c r="BW33">
        <v>4</v>
      </c>
      <c r="BX33">
        <v>14</v>
      </c>
      <c r="BY33">
        <v>16</v>
      </c>
      <c r="BZ33">
        <v>12</v>
      </c>
    </row>
    <row r="34" spans="1:78" x14ac:dyDescent="0.25">
      <c r="B34" s="7">
        <v>0.09</v>
      </c>
      <c r="C34" s="7">
        <v>0.08</v>
      </c>
      <c r="D34" s="7">
        <v>0.11</v>
      </c>
      <c r="E34" s="7">
        <v>0.18</v>
      </c>
      <c r="F34" s="7">
        <v>0.09</v>
      </c>
      <c r="G34" s="7">
        <v>0.12</v>
      </c>
      <c r="H34" s="7">
        <v>0.04</v>
      </c>
      <c r="I34" s="7">
        <v>0.06</v>
      </c>
      <c r="J34" s="7">
        <v>0.1</v>
      </c>
      <c r="K34" s="7">
        <v>0.1</v>
      </c>
      <c r="L34" s="7">
        <v>0.1</v>
      </c>
      <c r="M34" s="7">
        <v>7.0000000000000007E-2</v>
      </c>
      <c r="N34" s="7">
        <v>0.08</v>
      </c>
      <c r="O34" s="7">
        <v>0.15</v>
      </c>
      <c r="P34" s="7">
        <v>0.25</v>
      </c>
      <c r="Q34" s="7">
        <v>0.06</v>
      </c>
      <c r="R34" s="7">
        <v>0.1</v>
      </c>
      <c r="S34" s="7">
        <v>0.09</v>
      </c>
      <c r="T34" s="7">
        <v>0.11</v>
      </c>
      <c r="U34" s="7">
        <v>0.05</v>
      </c>
      <c r="V34" s="7">
        <v>0.09</v>
      </c>
      <c r="W34" s="7">
        <v>0.04</v>
      </c>
      <c r="X34" s="7">
        <v>0.04</v>
      </c>
      <c r="Y34" s="7">
        <v>0.09</v>
      </c>
      <c r="Z34" s="7">
        <v>0.09</v>
      </c>
      <c r="AA34" s="7">
        <v>0.09</v>
      </c>
      <c r="AB34" s="7">
        <v>0.09</v>
      </c>
      <c r="AC34" s="7">
        <v>0.09</v>
      </c>
      <c r="AD34" s="7">
        <v>0.08</v>
      </c>
      <c r="AE34" s="7">
        <v>0.14000000000000001</v>
      </c>
      <c r="AF34" s="7">
        <v>0.09</v>
      </c>
      <c r="AG34" s="7">
        <v>0.11</v>
      </c>
      <c r="AH34" t="s">
        <v>108</v>
      </c>
      <c r="AI34" s="7">
        <v>0.1</v>
      </c>
      <c r="AJ34" t="s">
        <v>108</v>
      </c>
      <c r="AK34" s="7">
        <v>0.05</v>
      </c>
      <c r="AL34" s="7">
        <v>0.1</v>
      </c>
      <c r="AM34" s="7">
        <v>0.08</v>
      </c>
      <c r="AN34" t="s">
        <v>108</v>
      </c>
      <c r="AO34" s="7">
        <v>0.09</v>
      </c>
      <c r="AP34" t="s">
        <v>108</v>
      </c>
      <c r="AQ34" t="s">
        <v>108</v>
      </c>
      <c r="AR34" t="s">
        <v>108</v>
      </c>
      <c r="AS34" t="s">
        <v>108</v>
      </c>
      <c r="AT34" s="7">
        <v>0.28999999999999998</v>
      </c>
      <c r="AU34" s="7">
        <v>7.0000000000000007E-2</v>
      </c>
      <c r="AV34" s="7">
        <v>0.1</v>
      </c>
      <c r="AW34" t="s">
        <v>108</v>
      </c>
      <c r="AX34" s="7">
        <v>0.16</v>
      </c>
      <c r="AY34" s="7">
        <v>0.08</v>
      </c>
      <c r="AZ34" s="7">
        <v>0.1</v>
      </c>
      <c r="BA34" s="7">
        <v>0.18</v>
      </c>
      <c r="BB34" s="7">
        <v>0.12</v>
      </c>
      <c r="BC34" s="7">
        <v>0.15</v>
      </c>
      <c r="BD34" t="s">
        <v>108</v>
      </c>
      <c r="BE34" s="7">
        <v>0.09</v>
      </c>
      <c r="BF34" t="s">
        <v>108</v>
      </c>
      <c r="BG34" s="7">
        <v>0.09</v>
      </c>
      <c r="BH34" t="s">
        <v>108</v>
      </c>
      <c r="BI34" s="7">
        <v>0.12</v>
      </c>
      <c r="BJ34" s="7">
        <v>0.08</v>
      </c>
      <c r="BK34" s="7">
        <v>0.04</v>
      </c>
      <c r="BL34" t="s">
        <v>108</v>
      </c>
      <c r="BM34" s="7">
        <v>0.1</v>
      </c>
      <c r="BN34" s="7">
        <v>0.08</v>
      </c>
      <c r="BO34" s="7">
        <v>0.1</v>
      </c>
      <c r="BP34" t="s">
        <v>108</v>
      </c>
      <c r="BQ34" s="7">
        <v>0.09</v>
      </c>
      <c r="BR34" s="7">
        <v>0.11</v>
      </c>
      <c r="BS34" s="7">
        <v>0.1</v>
      </c>
      <c r="BT34" s="7">
        <v>0.06</v>
      </c>
      <c r="BU34" s="7">
        <v>0.11</v>
      </c>
      <c r="BV34" s="7">
        <v>0.04</v>
      </c>
      <c r="BW34" s="7">
        <v>0.1</v>
      </c>
      <c r="BX34" s="7">
        <v>0.09</v>
      </c>
      <c r="BY34" s="7">
        <v>0.09</v>
      </c>
      <c r="BZ34" s="7">
        <v>0.08</v>
      </c>
    </row>
    <row r="35" spans="1:78" x14ac:dyDescent="0.25">
      <c r="A35" t="s">
        <v>149</v>
      </c>
      <c r="B35">
        <v>1</v>
      </c>
      <c r="C35">
        <v>1</v>
      </c>
      <c r="D35">
        <v>0</v>
      </c>
      <c r="E35">
        <v>0</v>
      </c>
      <c r="F35">
        <v>0</v>
      </c>
      <c r="G35">
        <v>1</v>
      </c>
      <c r="H35">
        <v>0</v>
      </c>
      <c r="I35">
        <v>0</v>
      </c>
      <c r="J35">
        <v>0</v>
      </c>
      <c r="K35">
        <v>0</v>
      </c>
      <c r="L35">
        <v>1</v>
      </c>
      <c r="M35">
        <v>1</v>
      </c>
      <c r="N35">
        <v>0</v>
      </c>
      <c r="O35">
        <v>0</v>
      </c>
      <c r="P35">
        <v>0</v>
      </c>
      <c r="Q35">
        <v>1</v>
      </c>
      <c r="R35">
        <v>0</v>
      </c>
      <c r="S35">
        <v>0</v>
      </c>
      <c r="T35">
        <v>1</v>
      </c>
      <c r="U35">
        <v>1</v>
      </c>
      <c r="V35">
        <v>1</v>
      </c>
      <c r="W35">
        <v>0</v>
      </c>
      <c r="X35">
        <v>0</v>
      </c>
      <c r="Y35">
        <v>0</v>
      </c>
      <c r="Z35">
        <v>1</v>
      </c>
      <c r="AA35">
        <v>1</v>
      </c>
      <c r="AB35">
        <v>1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0</v>
      </c>
      <c r="AI35">
        <v>1</v>
      </c>
      <c r="AJ35">
        <v>0</v>
      </c>
      <c r="AK35">
        <v>1</v>
      </c>
      <c r="AL35">
        <v>1</v>
      </c>
      <c r="AM35">
        <v>1</v>
      </c>
      <c r="AN35">
        <v>0</v>
      </c>
      <c r="AO35">
        <v>0</v>
      </c>
      <c r="AP35">
        <v>1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1</v>
      </c>
      <c r="BF35">
        <v>0</v>
      </c>
      <c r="BG35">
        <v>1</v>
      </c>
      <c r="BH35">
        <v>0</v>
      </c>
      <c r="BI35">
        <v>1</v>
      </c>
      <c r="BJ35">
        <v>0</v>
      </c>
      <c r="BK35">
        <v>1</v>
      </c>
      <c r="BL35">
        <v>0</v>
      </c>
      <c r="BM35">
        <v>1</v>
      </c>
      <c r="BN35">
        <v>1</v>
      </c>
      <c r="BO35">
        <v>0</v>
      </c>
      <c r="BP35">
        <v>0</v>
      </c>
      <c r="BQ35">
        <v>1</v>
      </c>
      <c r="BR35">
        <v>1</v>
      </c>
      <c r="BS35">
        <v>1</v>
      </c>
      <c r="BT35">
        <v>1</v>
      </c>
      <c r="BU35">
        <v>1</v>
      </c>
      <c r="BV35">
        <v>0</v>
      </c>
      <c r="BW35">
        <v>1</v>
      </c>
      <c r="BX35">
        <v>1</v>
      </c>
      <c r="BY35">
        <v>1</v>
      </c>
      <c r="BZ35">
        <v>1</v>
      </c>
    </row>
    <row r="36" spans="1:78" x14ac:dyDescent="0.25">
      <c r="B36" s="7">
        <v>0.01</v>
      </c>
      <c r="C36" s="7">
        <v>0.01</v>
      </c>
      <c r="D36" t="s">
        <v>108</v>
      </c>
      <c r="E36" t="s">
        <v>108</v>
      </c>
      <c r="F36" t="s">
        <v>108</v>
      </c>
      <c r="G36" s="7">
        <v>0.01</v>
      </c>
      <c r="H36" t="s">
        <v>108</v>
      </c>
      <c r="I36" t="s">
        <v>108</v>
      </c>
      <c r="J36" t="s">
        <v>108</v>
      </c>
      <c r="K36" t="s">
        <v>108</v>
      </c>
      <c r="L36" s="7">
        <v>0.03</v>
      </c>
      <c r="M36" s="7">
        <v>0.02</v>
      </c>
      <c r="N36" t="s">
        <v>108</v>
      </c>
      <c r="O36" t="s">
        <v>108</v>
      </c>
      <c r="P36" t="s">
        <v>108</v>
      </c>
      <c r="Q36" s="7">
        <v>0.04</v>
      </c>
      <c r="R36" t="s">
        <v>108</v>
      </c>
      <c r="S36" t="s">
        <v>108</v>
      </c>
      <c r="T36" s="7">
        <v>0.01</v>
      </c>
      <c r="U36" s="7">
        <v>0.02</v>
      </c>
      <c r="V36" s="7">
        <v>0.01</v>
      </c>
      <c r="W36" t="s">
        <v>108</v>
      </c>
      <c r="X36" t="s">
        <v>108</v>
      </c>
      <c r="Y36" t="s">
        <v>108</v>
      </c>
      <c r="Z36" s="7">
        <v>0.01</v>
      </c>
      <c r="AA36" s="7">
        <v>0.01</v>
      </c>
      <c r="AB36" s="7">
        <v>0.01</v>
      </c>
      <c r="AC36" t="s">
        <v>108</v>
      </c>
      <c r="AD36" s="7">
        <v>0.01</v>
      </c>
      <c r="AE36" t="s">
        <v>108</v>
      </c>
      <c r="AF36" t="s">
        <v>108</v>
      </c>
      <c r="AG36" s="7">
        <v>0.02</v>
      </c>
      <c r="AH36" t="s">
        <v>108</v>
      </c>
      <c r="AI36">
        <v>0</v>
      </c>
      <c r="AJ36" t="s">
        <v>108</v>
      </c>
      <c r="AK36" s="7">
        <v>0.01</v>
      </c>
      <c r="AL36" s="7">
        <v>0.01</v>
      </c>
      <c r="AM36" s="7">
        <v>0.01</v>
      </c>
      <c r="AN36" t="s">
        <v>108</v>
      </c>
      <c r="AO36" t="s">
        <v>108</v>
      </c>
      <c r="AP36" s="7">
        <v>0.04</v>
      </c>
      <c r="AQ36" t="s">
        <v>108</v>
      </c>
      <c r="AR36" t="s">
        <v>108</v>
      </c>
      <c r="AS36" t="s">
        <v>108</v>
      </c>
      <c r="AT36" t="s">
        <v>108</v>
      </c>
      <c r="AU36" t="s">
        <v>108</v>
      </c>
      <c r="AV36" t="s">
        <v>108</v>
      </c>
      <c r="AW36" t="s">
        <v>108</v>
      </c>
      <c r="AX36" t="s">
        <v>108</v>
      </c>
      <c r="AY36" t="s">
        <v>108</v>
      </c>
      <c r="AZ36" t="s">
        <v>108</v>
      </c>
      <c r="BA36" t="s">
        <v>108</v>
      </c>
      <c r="BB36" t="s">
        <v>108</v>
      </c>
      <c r="BC36" t="s">
        <v>108</v>
      </c>
      <c r="BD36" t="s">
        <v>108</v>
      </c>
      <c r="BE36" s="7">
        <v>0.01</v>
      </c>
      <c r="BF36" t="s">
        <v>108</v>
      </c>
      <c r="BG36" s="7">
        <v>0.01</v>
      </c>
      <c r="BH36" t="s">
        <v>108</v>
      </c>
      <c r="BI36" s="7">
        <v>0.01</v>
      </c>
      <c r="BJ36" t="s">
        <v>108</v>
      </c>
      <c r="BK36" s="7">
        <v>0.01</v>
      </c>
      <c r="BL36" t="s">
        <v>108</v>
      </c>
      <c r="BM36" s="7">
        <v>0.01</v>
      </c>
      <c r="BN36" s="7">
        <v>0.01</v>
      </c>
      <c r="BO36" t="s">
        <v>108</v>
      </c>
      <c r="BP36" t="s">
        <v>108</v>
      </c>
      <c r="BQ36" s="7">
        <v>0.01</v>
      </c>
      <c r="BR36" s="7">
        <v>0.01</v>
      </c>
      <c r="BS36" s="7">
        <v>0.01</v>
      </c>
      <c r="BT36" s="7">
        <v>0.01</v>
      </c>
      <c r="BU36" s="7">
        <v>0.01</v>
      </c>
      <c r="BV36" t="s">
        <v>108</v>
      </c>
      <c r="BW36" s="7">
        <v>0.02</v>
      </c>
      <c r="BX36">
        <v>0</v>
      </c>
      <c r="BY36" s="7">
        <v>0.01</v>
      </c>
      <c r="BZ36" s="7">
        <v>0.01</v>
      </c>
    </row>
    <row r="37" spans="1:78" x14ac:dyDescent="0.25">
      <c r="A37" t="s">
        <v>151</v>
      </c>
      <c r="B37">
        <v>2</v>
      </c>
      <c r="C37">
        <v>2</v>
      </c>
      <c r="D37">
        <v>0</v>
      </c>
      <c r="E37">
        <v>0</v>
      </c>
      <c r="F37">
        <v>0</v>
      </c>
      <c r="G37">
        <v>1</v>
      </c>
      <c r="H37">
        <v>1</v>
      </c>
      <c r="I37">
        <v>0</v>
      </c>
      <c r="J37">
        <v>2</v>
      </c>
      <c r="K37">
        <v>0</v>
      </c>
      <c r="L37">
        <v>0</v>
      </c>
      <c r="M37">
        <v>0</v>
      </c>
      <c r="N37">
        <v>2</v>
      </c>
      <c r="O37">
        <v>0</v>
      </c>
      <c r="P37">
        <v>0</v>
      </c>
      <c r="Q37">
        <v>0</v>
      </c>
      <c r="R37">
        <v>2</v>
      </c>
      <c r="S37">
        <v>2</v>
      </c>
      <c r="T37">
        <v>0</v>
      </c>
      <c r="U37">
        <v>0</v>
      </c>
      <c r="V37">
        <v>1</v>
      </c>
      <c r="W37">
        <v>1</v>
      </c>
      <c r="X37">
        <v>0</v>
      </c>
      <c r="Y37">
        <v>1</v>
      </c>
      <c r="Z37">
        <v>1</v>
      </c>
      <c r="AA37">
        <v>2</v>
      </c>
      <c r="AB37">
        <v>1</v>
      </c>
      <c r="AC37">
        <v>2</v>
      </c>
      <c r="AD37">
        <v>0</v>
      </c>
      <c r="AE37">
        <v>0</v>
      </c>
      <c r="AF37">
        <v>1</v>
      </c>
      <c r="AG37">
        <v>1</v>
      </c>
      <c r="AH37">
        <v>0</v>
      </c>
      <c r="AI37">
        <v>2</v>
      </c>
      <c r="AJ37">
        <v>0</v>
      </c>
      <c r="AK37">
        <v>0</v>
      </c>
      <c r="AL37">
        <v>2</v>
      </c>
      <c r="AM37">
        <v>0</v>
      </c>
      <c r="AN37">
        <v>0</v>
      </c>
      <c r="AO37">
        <v>0</v>
      </c>
      <c r="AP37">
        <v>0</v>
      </c>
      <c r="AQ37">
        <v>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2</v>
      </c>
      <c r="BF37">
        <v>0</v>
      </c>
      <c r="BG37">
        <v>2</v>
      </c>
      <c r="BH37">
        <v>0</v>
      </c>
      <c r="BI37">
        <v>2</v>
      </c>
      <c r="BJ37">
        <v>0</v>
      </c>
      <c r="BK37">
        <v>0</v>
      </c>
      <c r="BL37">
        <v>0</v>
      </c>
      <c r="BM37">
        <v>2</v>
      </c>
      <c r="BN37">
        <v>0</v>
      </c>
      <c r="BO37">
        <v>0</v>
      </c>
      <c r="BP37">
        <v>0</v>
      </c>
      <c r="BQ37">
        <v>0</v>
      </c>
      <c r="BR37">
        <v>2</v>
      </c>
      <c r="BS37">
        <v>2</v>
      </c>
      <c r="BT37">
        <v>1</v>
      </c>
      <c r="BU37">
        <v>2</v>
      </c>
      <c r="BV37">
        <v>0</v>
      </c>
      <c r="BW37">
        <v>0</v>
      </c>
      <c r="BX37">
        <v>0</v>
      </c>
      <c r="BY37">
        <v>0</v>
      </c>
      <c r="BZ37">
        <v>0</v>
      </c>
    </row>
    <row r="38" spans="1:78" x14ac:dyDescent="0.25">
      <c r="B38" s="7">
        <v>0.01</v>
      </c>
      <c r="C38" s="7">
        <v>0.01</v>
      </c>
      <c r="D38" t="s">
        <v>108</v>
      </c>
      <c r="E38" t="s">
        <v>108</v>
      </c>
      <c r="F38" t="s">
        <v>108</v>
      </c>
      <c r="G38" s="7">
        <v>0.01</v>
      </c>
      <c r="H38" s="7">
        <v>0.02</v>
      </c>
      <c r="I38" t="s">
        <v>108</v>
      </c>
      <c r="J38" s="7">
        <v>0.03</v>
      </c>
      <c r="K38" t="s">
        <v>108</v>
      </c>
      <c r="L38" t="s">
        <v>108</v>
      </c>
      <c r="M38" t="s">
        <v>108</v>
      </c>
      <c r="N38" s="7">
        <v>0.01</v>
      </c>
      <c r="O38" t="s">
        <v>108</v>
      </c>
      <c r="P38" t="s">
        <v>108</v>
      </c>
      <c r="Q38" t="s">
        <v>108</v>
      </c>
      <c r="R38" s="7">
        <v>0.01</v>
      </c>
      <c r="S38" s="7">
        <v>0.01</v>
      </c>
      <c r="T38" t="s">
        <v>108</v>
      </c>
      <c r="U38" t="s">
        <v>108</v>
      </c>
      <c r="V38">
        <v>0</v>
      </c>
      <c r="W38" s="7">
        <v>0.04</v>
      </c>
      <c r="X38" t="s">
        <v>108</v>
      </c>
      <c r="Y38" s="7">
        <v>0.01</v>
      </c>
      <c r="Z38" s="7">
        <v>0.01</v>
      </c>
      <c r="AA38" s="7">
        <v>0.01</v>
      </c>
      <c r="AB38" s="7">
        <v>0.01</v>
      </c>
      <c r="AC38" s="7">
        <v>0.03</v>
      </c>
      <c r="AD38" t="s">
        <v>108</v>
      </c>
      <c r="AE38" t="s">
        <v>108</v>
      </c>
      <c r="AF38" s="7">
        <v>0.01</v>
      </c>
      <c r="AG38" s="7">
        <v>0.01</v>
      </c>
      <c r="AH38" t="s">
        <v>108</v>
      </c>
      <c r="AI38" s="7">
        <v>0.01</v>
      </c>
      <c r="AJ38" t="s">
        <v>108</v>
      </c>
      <c r="AK38" t="s">
        <v>108</v>
      </c>
      <c r="AL38" s="7">
        <v>0.02</v>
      </c>
      <c r="AM38" t="s">
        <v>108</v>
      </c>
      <c r="AN38" t="s">
        <v>108</v>
      </c>
      <c r="AO38" t="s">
        <v>108</v>
      </c>
      <c r="AP38" t="s">
        <v>108</v>
      </c>
      <c r="AQ38" s="7">
        <v>0.08</v>
      </c>
      <c r="AR38" t="s">
        <v>108</v>
      </c>
      <c r="AS38" t="s">
        <v>108</v>
      </c>
      <c r="AT38" t="s">
        <v>108</v>
      </c>
      <c r="AU38" t="s">
        <v>108</v>
      </c>
      <c r="AV38" t="s">
        <v>108</v>
      </c>
      <c r="AW38" t="s">
        <v>108</v>
      </c>
      <c r="AX38" t="s">
        <v>108</v>
      </c>
      <c r="AY38" t="s">
        <v>108</v>
      </c>
      <c r="AZ38" t="s">
        <v>108</v>
      </c>
      <c r="BA38" t="s">
        <v>108</v>
      </c>
      <c r="BB38" t="s">
        <v>108</v>
      </c>
      <c r="BC38" t="s">
        <v>108</v>
      </c>
      <c r="BD38" t="s">
        <v>108</v>
      </c>
      <c r="BE38" s="7">
        <v>0.01</v>
      </c>
      <c r="BF38" t="s">
        <v>108</v>
      </c>
      <c r="BG38" s="7">
        <v>0.01</v>
      </c>
      <c r="BH38" t="s">
        <v>108</v>
      </c>
      <c r="BI38" s="7">
        <v>0.02</v>
      </c>
      <c r="BJ38" t="s">
        <v>108</v>
      </c>
      <c r="BK38" t="s">
        <v>108</v>
      </c>
      <c r="BL38" t="s">
        <v>108</v>
      </c>
      <c r="BM38" s="7">
        <v>0.02</v>
      </c>
      <c r="BN38" t="s">
        <v>108</v>
      </c>
      <c r="BO38" t="s">
        <v>108</v>
      </c>
      <c r="BP38" t="s">
        <v>108</v>
      </c>
      <c r="BQ38" t="s">
        <v>108</v>
      </c>
      <c r="BR38" s="7">
        <v>0.01</v>
      </c>
      <c r="BS38" s="7">
        <v>0.02</v>
      </c>
      <c r="BT38" s="7">
        <v>0.01</v>
      </c>
      <c r="BU38" s="7">
        <v>0.01</v>
      </c>
      <c r="BV38" t="s">
        <v>108</v>
      </c>
      <c r="BW38" t="s">
        <v>108</v>
      </c>
      <c r="BX38" t="s">
        <v>108</v>
      </c>
      <c r="BY38" t="s">
        <v>108</v>
      </c>
      <c r="BZ38" t="s">
        <v>108</v>
      </c>
    </row>
    <row r="39" spans="1:78" x14ac:dyDescent="0.25">
      <c r="A39" t="s">
        <v>72</v>
      </c>
      <c r="B39">
        <v>3</v>
      </c>
      <c r="C39">
        <v>0</v>
      </c>
      <c r="D39">
        <v>3</v>
      </c>
      <c r="E39">
        <v>0</v>
      </c>
      <c r="F39">
        <v>1</v>
      </c>
      <c r="G39">
        <v>1</v>
      </c>
      <c r="H39">
        <v>1</v>
      </c>
      <c r="I39">
        <v>1</v>
      </c>
      <c r="J39">
        <v>1</v>
      </c>
      <c r="K39">
        <v>1</v>
      </c>
      <c r="L39">
        <v>0</v>
      </c>
      <c r="M39">
        <v>0</v>
      </c>
      <c r="N39">
        <v>2</v>
      </c>
      <c r="O39">
        <v>1</v>
      </c>
      <c r="P39">
        <v>0</v>
      </c>
      <c r="Q39">
        <v>1</v>
      </c>
      <c r="R39">
        <v>2</v>
      </c>
      <c r="S39">
        <v>1</v>
      </c>
      <c r="T39">
        <v>1</v>
      </c>
      <c r="U39">
        <v>1</v>
      </c>
      <c r="V39">
        <v>2</v>
      </c>
      <c r="W39">
        <v>1</v>
      </c>
      <c r="X39">
        <v>0</v>
      </c>
      <c r="Y39">
        <v>1</v>
      </c>
      <c r="Z39">
        <v>2</v>
      </c>
      <c r="AA39">
        <v>3</v>
      </c>
      <c r="AB39">
        <v>2</v>
      </c>
      <c r="AC39">
        <v>0</v>
      </c>
      <c r="AD39">
        <v>3</v>
      </c>
      <c r="AE39">
        <v>0</v>
      </c>
      <c r="AF39">
        <v>3</v>
      </c>
      <c r="AG39">
        <v>0</v>
      </c>
      <c r="AH39">
        <v>0</v>
      </c>
      <c r="AI39">
        <v>1</v>
      </c>
      <c r="AJ39">
        <v>0</v>
      </c>
      <c r="AK39">
        <v>0</v>
      </c>
      <c r="AL39">
        <v>2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1</v>
      </c>
      <c r="AX39">
        <v>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3</v>
      </c>
      <c r="BF39">
        <v>0</v>
      </c>
      <c r="BG39">
        <v>3</v>
      </c>
      <c r="BH39">
        <v>0</v>
      </c>
      <c r="BI39">
        <v>2</v>
      </c>
      <c r="BJ39">
        <v>0</v>
      </c>
      <c r="BK39">
        <v>1</v>
      </c>
      <c r="BL39">
        <v>0</v>
      </c>
      <c r="BM39">
        <v>1</v>
      </c>
      <c r="BN39">
        <v>2</v>
      </c>
      <c r="BO39">
        <v>0</v>
      </c>
      <c r="BP39">
        <v>0</v>
      </c>
      <c r="BQ39">
        <v>0</v>
      </c>
      <c r="BR39">
        <v>1</v>
      </c>
      <c r="BS39">
        <v>1</v>
      </c>
      <c r="BT39">
        <v>2</v>
      </c>
      <c r="BU39">
        <v>1</v>
      </c>
      <c r="BV39">
        <v>0</v>
      </c>
      <c r="BW39">
        <v>0</v>
      </c>
      <c r="BX39">
        <v>2</v>
      </c>
      <c r="BY39">
        <v>3</v>
      </c>
      <c r="BZ39">
        <v>3</v>
      </c>
    </row>
    <row r="40" spans="1:78" x14ac:dyDescent="0.25">
      <c r="B40" s="7">
        <v>0.01</v>
      </c>
      <c r="C40" t="s">
        <v>108</v>
      </c>
      <c r="D40" s="7">
        <v>0.19</v>
      </c>
      <c r="E40" t="s">
        <v>108</v>
      </c>
      <c r="F40" s="7">
        <v>0.01</v>
      </c>
      <c r="G40" s="7">
        <v>0.01</v>
      </c>
      <c r="H40" s="7">
        <v>0.02</v>
      </c>
      <c r="I40" s="7">
        <v>0.02</v>
      </c>
      <c r="J40" s="7">
        <v>0.02</v>
      </c>
      <c r="K40" s="7">
        <v>0.01</v>
      </c>
      <c r="L40" t="s">
        <v>108</v>
      </c>
      <c r="M40" t="s">
        <v>108</v>
      </c>
      <c r="N40" s="7">
        <v>0.01</v>
      </c>
      <c r="O40" s="7">
        <v>0.05</v>
      </c>
      <c r="P40" t="s">
        <v>108</v>
      </c>
      <c r="Q40" s="7">
        <v>0.03</v>
      </c>
      <c r="R40" s="7">
        <v>0.01</v>
      </c>
      <c r="S40" s="7">
        <v>0.01</v>
      </c>
      <c r="T40" s="7">
        <v>0.01</v>
      </c>
      <c r="U40" s="7">
        <v>0.03</v>
      </c>
      <c r="V40" s="7">
        <v>0.01</v>
      </c>
      <c r="W40" s="7">
        <v>0.06</v>
      </c>
      <c r="X40" t="s">
        <v>108</v>
      </c>
      <c r="Y40" s="7">
        <v>0.01</v>
      </c>
      <c r="Z40" s="7">
        <v>0.01</v>
      </c>
      <c r="AA40" s="7">
        <v>0.01</v>
      </c>
      <c r="AB40" s="7">
        <v>0.01</v>
      </c>
      <c r="AC40" t="s">
        <v>108</v>
      </c>
      <c r="AD40" s="7">
        <v>0.02</v>
      </c>
      <c r="AE40" t="s">
        <v>108</v>
      </c>
      <c r="AF40" s="7">
        <v>0.02</v>
      </c>
      <c r="AG40" t="s">
        <v>108</v>
      </c>
      <c r="AH40" t="s">
        <v>108</v>
      </c>
      <c r="AI40" s="7">
        <v>0.01</v>
      </c>
      <c r="AJ40" t="s">
        <v>108</v>
      </c>
      <c r="AK40" t="s">
        <v>108</v>
      </c>
      <c r="AL40" s="7">
        <v>0.02</v>
      </c>
      <c r="AM40" s="7">
        <v>0.01</v>
      </c>
      <c r="AN40" t="s">
        <v>108</v>
      </c>
      <c r="AO40" t="s">
        <v>108</v>
      </c>
      <c r="AP40" t="s">
        <v>108</v>
      </c>
      <c r="AQ40" t="s">
        <v>108</v>
      </c>
      <c r="AR40" t="s">
        <v>108</v>
      </c>
      <c r="AS40" t="s">
        <v>108</v>
      </c>
      <c r="AT40" t="s">
        <v>108</v>
      </c>
      <c r="AU40" t="s">
        <v>108</v>
      </c>
      <c r="AV40" t="s">
        <v>108</v>
      </c>
      <c r="AW40" s="7">
        <v>0.22</v>
      </c>
      <c r="AX40" s="7">
        <v>0.17</v>
      </c>
      <c r="AY40" t="s">
        <v>108</v>
      </c>
      <c r="AZ40" t="s">
        <v>108</v>
      </c>
      <c r="BA40" t="s">
        <v>108</v>
      </c>
      <c r="BB40" t="s">
        <v>108</v>
      </c>
      <c r="BC40" t="s">
        <v>108</v>
      </c>
      <c r="BD40" t="s">
        <v>108</v>
      </c>
      <c r="BE40" s="7">
        <v>0.01</v>
      </c>
      <c r="BF40" t="s">
        <v>108</v>
      </c>
      <c r="BG40" s="7">
        <v>0.01</v>
      </c>
      <c r="BH40" t="s">
        <v>108</v>
      </c>
      <c r="BI40" s="7">
        <v>0.02</v>
      </c>
      <c r="BJ40" t="s">
        <v>108</v>
      </c>
      <c r="BK40" s="7">
        <v>0.01</v>
      </c>
      <c r="BL40" t="s">
        <v>108</v>
      </c>
      <c r="BM40" s="7">
        <v>0.01</v>
      </c>
      <c r="BN40" s="7">
        <v>0.02</v>
      </c>
      <c r="BO40" t="s">
        <v>108</v>
      </c>
      <c r="BP40" t="s">
        <v>108</v>
      </c>
      <c r="BQ40" t="s">
        <v>108</v>
      </c>
      <c r="BR40" s="7">
        <v>0.01</v>
      </c>
      <c r="BS40" s="7">
        <v>0.01</v>
      </c>
      <c r="BT40" s="7">
        <v>0.01</v>
      </c>
      <c r="BU40" s="7">
        <v>0.01</v>
      </c>
      <c r="BV40" t="s">
        <v>108</v>
      </c>
      <c r="BW40" t="s">
        <v>108</v>
      </c>
      <c r="BX40" s="7">
        <v>0.01</v>
      </c>
      <c r="BY40" s="7">
        <v>0.02</v>
      </c>
      <c r="BZ40" s="7">
        <v>0.02</v>
      </c>
    </row>
    <row r="41" spans="1:78" x14ac:dyDescent="0.25">
      <c r="A41" t="s">
        <v>73</v>
      </c>
      <c r="B41">
        <v>27</v>
      </c>
      <c r="C41">
        <v>26</v>
      </c>
      <c r="D41">
        <v>2</v>
      </c>
      <c r="E41">
        <v>0</v>
      </c>
      <c r="F41">
        <v>9</v>
      </c>
      <c r="G41">
        <v>11</v>
      </c>
      <c r="H41">
        <v>8</v>
      </c>
      <c r="I41">
        <v>10</v>
      </c>
      <c r="J41">
        <v>10</v>
      </c>
      <c r="K41">
        <v>4</v>
      </c>
      <c r="L41">
        <v>3</v>
      </c>
      <c r="M41">
        <v>7</v>
      </c>
      <c r="N41">
        <v>16</v>
      </c>
      <c r="O41">
        <v>4</v>
      </c>
      <c r="P41">
        <v>1</v>
      </c>
      <c r="Q41">
        <v>2</v>
      </c>
      <c r="R41">
        <v>25</v>
      </c>
      <c r="S41">
        <v>12</v>
      </c>
      <c r="T41">
        <v>8</v>
      </c>
      <c r="U41">
        <v>7</v>
      </c>
      <c r="V41">
        <v>21</v>
      </c>
      <c r="W41">
        <v>4</v>
      </c>
      <c r="X41">
        <v>3</v>
      </c>
      <c r="Y41">
        <v>14</v>
      </c>
      <c r="Z41">
        <v>13</v>
      </c>
      <c r="AA41">
        <v>27</v>
      </c>
      <c r="AB41">
        <v>13</v>
      </c>
      <c r="AC41">
        <v>11</v>
      </c>
      <c r="AD41">
        <v>14</v>
      </c>
      <c r="AE41">
        <v>3</v>
      </c>
      <c r="AF41">
        <v>16</v>
      </c>
      <c r="AG41">
        <v>10</v>
      </c>
      <c r="AH41">
        <v>2</v>
      </c>
      <c r="AI41">
        <v>19</v>
      </c>
      <c r="AJ41">
        <v>3</v>
      </c>
      <c r="AK41">
        <v>5</v>
      </c>
      <c r="AL41">
        <v>10</v>
      </c>
      <c r="AM41">
        <v>11</v>
      </c>
      <c r="AN41">
        <v>0</v>
      </c>
      <c r="AO41">
        <v>5</v>
      </c>
      <c r="AP41">
        <v>6</v>
      </c>
      <c r="AQ41">
        <v>4</v>
      </c>
      <c r="AR41">
        <v>0</v>
      </c>
      <c r="AS41">
        <v>2</v>
      </c>
      <c r="AT41">
        <v>4</v>
      </c>
      <c r="AU41">
        <v>2</v>
      </c>
      <c r="AV41">
        <v>3</v>
      </c>
      <c r="AW41">
        <v>0</v>
      </c>
      <c r="AX41">
        <v>2</v>
      </c>
      <c r="AY41">
        <v>1</v>
      </c>
      <c r="AZ41">
        <v>1</v>
      </c>
      <c r="BA41">
        <v>0</v>
      </c>
      <c r="BB41">
        <v>1</v>
      </c>
      <c r="BC41">
        <v>3</v>
      </c>
      <c r="BD41">
        <v>0</v>
      </c>
      <c r="BE41">
        <v>27</v>
      </c>
      <c r="BF41">
        <v>0</v>
      </c>
      <c r="BG41">
        <v>27</v>
      </c>
      <c r="BH41">
        <v>0</v>
      </c>
      <c r="BI41">
        <v>9</v>
      </c>
      <c r="BJ41">
        <v>9</v>
      </c>
      <c r="BK41">
        <v>6</v>
      </c>
      <c r="BL41">
        <v>3</v>
      </c>
      <c r="BM41">
        <v>12</v>
      </c>
      <c r="BN41">
        <v>9</v>
      </c>
      <c r="BO41">
        <v>6</v>
      </c>
      <c r="BP41">
        <v>1</v>
      </c>
      <c r="BQ41">
        <v>4</v>
      </c>
      <c r="BR41">
        <v>14</v>
      </c>
      <c r="BS41">
        <v>12</v>
      </c>
      <c r="BT41">
        <v>15</v>
      </c>
      <c r="BU41">
        <v>14</v>
      </c>
      <c r="BV41">
        <v>1</v>
      </c>
      <c r="BW41">
        <v>4</v>
      </c>
      <c r="BX41">
        <v>20</v>
      </c>
      <c r="BY41">
        <v>20</v>
      </c>
      <c r="BZ41">
        <v>20</v>
      </c>
    </row>
    <row r="42" spans="1:78" x14ac:dyDescent="0.25">
      <c r="B42" s="7">
        <v>0.11</v>
      </c>
      <c r="C42" s="7">
        <v>0.12</v>
      </c>
      <c r="D42" s="7">
        <v>0.12</v>
      </c>
      <c r="E42" t="s">
        <v>108</v>
      </c>
      <c r="F42" s="7">
        <v>0.11</v>
      </c>
      <c r="G42" s="7">
        <v>0.1</v>
      </c>
      <c r="H42" s="7">
        <v>0.14000000000000001</v>
      </c>
      <c r="I42" s="7">
        <v>0.17</v>
      </c>
      <c r="J42" s="7">
        <v>0.14000000000000001</v>
      </c>
      <c r="K42" s="7">
        <v>7.0000000000000007E-2</v>
      </c>
      <c r="L42" s="7">
        <v>0.06</v>
      </c>
      <c r="M42" s="7">
        <v>0.11</v>
      </c>
      <c r="N42" s="7">
        <v>0.11</v>
      </c>
      <c r="O42" s="7">
        <v>0.16</v>
      </c>
      <c r="P42" s="7">
        <v>0.14000000000000001</v>
      </c>
      <c r="Q42" s="7">
        <v>0.06</v>
      </c>
      <c r="R42" s="7">
        <v>0.13</v>
      </c>
      <c r="S42" s="7">
        <v>0.09</v>
      </c>
      <c r="T42" s="7">
        <v>0.12</v>
      </c>
      <c r="U42" s="7">
        <v>0.18</v>
      </c>
      <c r="V42" s="7">
        <v>0.11</v>
      </c>
      <c r="W42" s="7">
        <v>0.18</v>
      </c>
      <c r="X42" s="7">
        <v>0.16</v>
      </c>
      <c r="Y42" s="7">
        <v>0.15</v>
      </c>
      <c r="Z42" s="7">
        <v>0.09</v>
      </c>
      <c r="AA42" s="7">
        <v>0.11</v>
      </c>
      <c r="AB42" s="7">
        <v>0.09</v>
      </c>
      <c r="AC42" s="7">
        <v>0.2</v>
      </c>
      <c r="AD42" s="7">
        <v>0.08</v>
      </c>
      <c r="AE42" s="7">
        <v>0.13</v>
      </c>
      <c r="AF42" s="7">
        <v>0.12</v>
      </c>
      <c r="AG42" s="7">
        <v>0.13</v>
      </c>
      <c r="AH42" s="7">
        <v>0.1</v>
      </c>
      <c r="AI42" s="7">
        <v>0.11</v>
      </c>
      <c r="AJ42" s="7">
        <v>0.34</v>
      </c>
      <c r="AK42" s="7">
        <v>0.1</v>
      </c>
      <c r="AL42" s="7">
        <v>0.08</v>
      </c>
      <c r="AM42" s="7">
        <v>0.13</v>
      </c>
      <c r="AN42" t="s">
        <v>108</v>
      </c>
      <c r="AO42" s="7">
        <v>0.18</v>
      </c>
      <c r="AP42" s="7">
        <v>0.17</v>
      </c>
      <c r="AQ42" s="7">
        <v>0.15</v>
      </c>
      <c r="AR42" t="s">
        <v>108</v>
      </c>
      <c r="AS42" s="7">
        <v>0.2</v>
      </c>
      <c r="AT42" s="7">
        <v>0.21</v>
      </c>
      <c r="AU42" s="7">
        <v>0.11</v>
      </c>
      <c r="AV42" s="7">
        <v>0.17</v>
      </c>
      <c r="AW42" t="s">
        <v>108</v>
      </c>
      <c r="AX42" s="7">
        <v>0.17</v>
      </c>
      <c r="AY42" s="7">
        <v>0.06</v>
      </c>
      <c r="AZ42" s="7">
        <v>0.05</v>
      </c>
      <c r="BA42" t="s">
        <v>108</v>
      </c>
      <c r="BB42" s="7">
        <v>0.05</v>
      </c>
      <c r="BC42" s="7">
        <v>0.23</v>
      </c>
      <c r="BD42" t="s">
        <v>108</v>
      </c>
      <c r="BE42" s="7">
        <v>0.11</v>
      </c>
      <c r="BF42" t="s">
        <v>108</v>
      </c>
      <c r="BG42" s="7">
        <v>0.11</v>
      </c>
      <c r="BH42" t="s">
        <v>108</v>
      </c>
      <c r="BI42" s="7">
        <v>0.08</v>
      </c>
      <c r="BJ42" s="7">
        <v>0.16</v>
      </c>
      <c r="BK42" s="7">
        <v>0.13</v>
      </c>
      <c r="BL42" s="7">
        <v>0.19</v>
      </c>
      <c r="BM42" s="7">
        <v>0.14000000000000001</v>
      </c>
      <c r="BN42" s="7">
        <v>0.08</v>
      </c>
      <c r="BO42" s="7">
        <v>0.14000000000000001</v>
      </c>
      <c r="BP42" s="7">
        <v>0.18</v>
      </c>
      <c r="BQ42" s="7">
        <v>0.08</v>
      </c>
      <c r="BR42" s="7">
        <v>0.1</v>
      </c>
      <c r="BS42" s="7">
        <v>0.11</v>
      </c>
      <c r="BT42" s="7">
        <v>0.12</v>
      </c>
      <c r="BU42" s="7">
        <v>0.1</v>
      </c>
      <c r="BV42" s="7">
        <v>0.06</v>
      </c>
      <c r="BW42" s="7">
        <v>0.08</v>
      </c>
      <c r="BX42" s="7">
        <v>0.12</v>
      </c>
      <c r="BY42" s="7">
        <v>0.12</v>
      </c>
      <c r="BZ42" s="7">
        <v>0.13</v>
      </c>
    </row>
    <row r="43" spans="1:78" x14ac:dyDescent="0.25">
      <c r="A43" t="s">
        <v>131</v>
      </c>
      <c r="B43">
        <v>7</v>
      </c>
      <c r="C43">
        <v>7</v>
      </c>
      <c r="D43">
        <v>0</v>
      </c>
      <c r="E43">
        <v>0</v>
      </c>
      <c r="F43">
        <v>1</v>
      </c>
      <c r="G43">
        <v>2</v>
      </c>
      <c r="H43">
        <v>4</v>
      </c>
      <c r="I43">
        <v>1</v>
      </c>
      <c r="J43">
        <v>2</v>
      </c>
      <c r="K43">
        <v>3</v>
      </c>
      <c r="L43">
        <v>2</v>
      </c>
      <c r="M43">
        <v>3</v>
      </c>
      <c r="N43">
        <v>3</v>
      </c>
      <c r="O43">
        <v>0</v>
      </c>
      <c r="P43">
        <v>0</v>
      </c>
      <c r="Q43">
        <v>3</v>
      </c>
      <c r="R43">
        <v>4</v>
      </c>
      <c r="S43">
        <v>6</v>
      </c>
      <c r="T43">
        <v>0</v>
      </c>
      <c r="U43">
        <v>1</v>
      </c>
      <c r="V43">
        <v>5</v>
      </c>
      <c r="W43">
        <v>0</v>
      </c>
      <c r="X43">
        <v>2</v>
      </c>
      <c r="Y43">
        <v>3</v>
      </c>
      <c r="Z43">
        <v>4</v>
      </c>
      <c r="AA43">
        <v>7</v>
      </c>
      <c r="AB43">
        <v>4</v>
      </c>
      <c r="AC43">
        <v>3</v>
      </c>
      <c r="AD43">
        <v>4</v>
      </c>
      <c r="AE43">
        <v>0</v>
      </c>
      <c r="AF43">
        <v>1</v>
      </c>
      <c r="AG43">
        <v>5</v>
      </c>
      <c r="AH43">
        <v>0</v>
      </c>
      <c r="AI43">
        <v>6</v>
      </c>
      <c r="AJ43">
        <v>0</v>
      </c>
      <c r="AK43">
        <v>1</v>
      </c>
      <c r="AL43">
        <v>4</v>
      </c>
      <c r="AM43">
        <v>2</v>
      </c>
      <c r="AN43">
        <v>0</v>
      </c>
      <c r="AO43">
        <v>1</v>
      </c>
      <c r="AP43">
        <v>1</v>
      </c>
      <c r="AQ43">
        <v>0</v>
      </c>
      <c r="AR43">
        <v>0</v>
      </c>
      <c r="AS43">
        <v>0</v>
      </c>
      <c r="AT43">
        <v>1</v>
      </c>
      <c r="AU43">
        <v>0</v>
      </c>
      <c r="AV43">
        <v>0</v>
      </c>
      <c r="AW43">
        <v>0</v>
      </c>
      <c r="AX43">
        <v>0</v>
      </c>
      <c r="AY43">
        <v>1</v>
      </c>
      <c r="AZ43">
        <v>2</v>
      </c>
      <c r="BA43">
        <v>0</v>
      </c>
      <c r="BB43">
        <v>2</v>
      </c>
      <c r="BC43">
        <v>0</v>
      </c>
      <c r="BD43">
        <v>0</v>
      </c>
      <c r="BE43">
        <v>7</v>
      </c>
      <c r="BF43">
        <v>0</v>
      </c>
      <c r="BG43">
        <v>7</v>
      </c>
      <c r="BH43">
        <v>0</v>
      </c>
      <c r="BI43">
        <v>3</v>
      </c>
      <c r="BJ43">
        <v>0</v>
      </c>
      <c r="BK43">
        <v>2</v>
      </c>
      <c r="BL43">
        <v>2</v>
      </c>
      <c r="BM43">
        <v>2</v>
      </c>
      <c r="BN43">
        <v>5</v>
      </c>
      <c r="BO43">
        <v>1</v>
      </c>
      <c r="BP43">
        <v>0</v>
      </c>
      <c r="BQ43">
        <v>1</v>
      </c>
      <c r="BR43">
        <v>2</v>
      </c>
      <c r="BS43">
        <v>2</v>
      </c>
      <c r="BT43">
        <v>6</v>
      </c>
      <c r="BU43">
        <v>2</v>
      </c>
      <c r="BV43">
        <v>1</v>
      </c>
      <c r="BW43">
        <v>0</v>
      </c>
      <c r="BX43">
        <v>5</v>
      </c>
      <c r="BY43">
        <v>5</v>
      </c>
      <c r="BZ43">
        <v>5</v>
      </c>
    </row>
    <row r="44" spans="1:78" x14ac:dyDescent="0.25">
      <c r="B44" s="7">
        <v>0.03</v>
      </c>
      <c r="C44" s="7">
        <v>0.03</v>
      </c>
      <c r="D44" t="s">
        <v>108</v>
      </c>
      <c r="E44" t="s">
        <v>108</v>
      </c>
      <c r="F44" s="7">
        <v>0.02</v>
      </c>
      <c r="G44" s="7">
        <v>0.02</v>
      </c>
      <c r="H44" s="7">
        <v>7.0000000000000007E-2</v>
      </c>
      <c r="I44" s="7">
        <v>0.01</v>
      </c>
      <c r="J44" s="7">
        <v>0.02</v>
      </c>
      <c r="K44" s="7">
        <v>0.06</v>
      </c>
      <c r="L44" s="7">
        <v>0.03</v>
      </c>
      <c r="M44" s="7">
        <v>0.04</v>
      </c>
      <c r="N44" s="7">
        <v>0.02</v>
      </c>
      <c r="O44" s="7">
        <v>0.02</v>
      </c>
      <c r="P44" t="s">
        <v>108</v>
      </c>
      <c r="Q44" s="7">
        <v>0.08</v>
      </c>
      <c r="R44" s="7">
        <v>0.02</v>
      </c>
      <c r="S44" s="7">
        <v>0.05</v>
      </c>
      <c r="T44" t="s">
        <v>108</v>
      </c>
      <c r="U44" s="7">
        <v>0.02</v>
      </c>
      <c r="V44" s="7">
        <v>0.02</v>
      </c>
      <c r="W44" t="s">
        <v>108</v>
      </c>
      <c r="X44" s="7">
        <v>0.13</v>
      </c>
      <c r="Y44" s="7">
        <v>0.03</v>
      </c>
      <c r="Z44" s="7">
        <v>0.03</v>
      </c>
      <c r="AA44" s="7">
        <v>0.03</v>
      </c>
      <c r="AB44" s="7">
        <v>0.03</v>
      </c>
      <c r="AC44" s="7">
        <v>0.05</v>
      </c>
      <c r="AD44" s="7">
        <v>0.03</v>
      </c>
      <c r="AE44" t="s">
        <v>108</v>
      </c>
      <c r="AF44" s="7">
        <v>0.01</v>
      </c>
      <c r="AG44" s="7">
        <v>7.0000000000000007E-2</v>
      </c>
      <c r="AH44" t="s">
        <v>108</v>
      </c>
      <c r="AI44" s="7">
        <v>0.04</v>
      </c>
      <c r="AJ44" t="s">
        <v>108</v>
      </c>
      <c r="AK44" s="7">
        <v>0.01</v>
      </c>
      <c r="AL44" s="7">
        <v>0.03</v>
      </c>
      <c r="AM44" s="7">
        <v>0.03</v>
      </c>
      <c r="AN44" t="s">
        <v>108</v>
      </c>
      <c r="AO44" s="7">
        <v>0.04</v>
      </c>
      <c r="AP44" s="7">
        <v>0.04</v>
      </c>
      <c r="AQ44" t="s">
        <v>108</v>
      </c>
      <c r="AR44" t="s">
        <v>108</v>
      </c>
      <c r="AS44" t="s">
        <v>108</v>
      </c>
      <c r="AT44" s="7">
        <v>0.08</v>
      </c>
      <c r="AU44" t="s">
        <v>108</v>
      </c>
      <c r="AV44" t="s">
        <v>108</v>
      </c>
      <c r="AW44" t="s">
        <v>108</v>
      </c>
      <c r="AX44" t="s">
        <v>108</v>
      </c>
      <c r="AY44" s="7">
        <v>0.03</v>
      </c>
      <c r="AZ44" s="7">
        <v>0.1</v>
      </c>
      <c r="BA44" t="s">
        <v>108</v>
      </c>
      <c r="BB44" s="7">
        <v>0.08</v>
      </c>
      <c r="BC44" t="s">
        <v>108</v>
      </c>
      <c r="BD44" t="s">
        <v>108</v>
      </c>
      <c r="BE44" s="7">
        <v>0.03</v>
      </c>
      <c r="BF44" t="s">
        <v>108</v>
      </c>
      <c r="BG44" s="7">
        <v>0.03</v>
      </c>
      <c r="BH44" t="s">
        <v>108</v>
      </c>
      <c r="BI44" s="7">
        <v>0.03</v>
      </c>
      <c r="BJ44" s="7">
        <v>0.01</v>
      </c>
      <c r="BK44" s="7">
        <v>0.03</v>
      </c>
      <c r="BL44" s="7">
        <v>0.12</v>
      </c>
      <c r="BM44" s="7">
        <v>0.02</v>
      </c>
      <c r="BN44" s="7">
        <v>0.04</v>
      </c>
      <c r="BO44" s="7">
        <v>0.01</v>
      </c>
      <c r="BP44" t="s">
        <v>108</v>
      </c>
      <c r="BQ44" s="7">
        <v>0.01</v>
      </c>
      <c r="BR44" s="7">
        <v>0.01</v>
      </c>
      <c r="BS44" s="7">
        <v>0.01</v>
      </c>
      <c r="BT44" s="7">
        <v>0.05</v>
      </c>
      <c r="BU44" s="7">
        <v>0.01</v>
      </c>
      <c r="BV44" s="7">
        <v>0.06</v>
      </c>
      <c r="BW44" t="s">
        <v>108</v>
      </c>
      <c r="BX44" s="7">
        <v>0.03</v>
      </c>
      <c r="BY44" s="7">
        <v>0.03</v>
      </c>
      <c r="BZ44" s="7">
        <v>0.03</v>
      </c>
    </row>
    <row r="45" spans="1:78" x14ac:dyDescent="0.25">
      <c r="A45" t="s">
        <v>132</v>
      </c>
      <c r="B45">
        <v>14</v>
      </c>
      <c r="C45">
        <v>13</v>
      </c>
      <c r="D45">
        <v>1</v>
      </c>
      <c r="E45">
        <v>1</v>
      </c>
      <c r="F45">
        <v>3</v>
      </c>
      <c r="G45">
        <v>7</v>
      </c>
      <c r="H45">
        <v>4</v>
      </c>
      <c r="I45">
        <v>6</v>
      </c>
      <c r="J45">
        <v>2</v>
      </c>
      <c r="K45">
        <v>2</v>
      </c>
      <c r="L45">
        <v>4</v>
      </c>
      <c r="M45">
        <v>3</v>
      </c>
      <c r="N45">
        <v>8</v>
      </c>
      <c r="O45">
        <v>0</v>
      </c>
      <c r="P45">
        <v>2</v>
      </c>
      <c r="Q45">
        <v>1</v>
      </c>
      <c r="R45">
        <v>13</v>
      </c>
      <c r="S45">
        <v>7</v>
      </c>
      <c r="T45">
        <v>5</v>
      </c>
      <c r="U45">
        <v>2</v>
      </c>
      <c r="V45">
        <v>9</v>
      </c>
      <c r="W45">
        <v>3</v>
      </c>
      <c r="X45">
        <v>2</v>
      </c>
      <c r="Y45">
        <v>6</v>
      </c>
      <c r="Z45">
        <v>8</v>
      </c>
      <c r="AA45">
        <v>14</v>
      </c>
      <c r="AB45">
        <v>8</v>
      </c>
      <c r="AC45">
        <v>5</v>
      </c>
      <c r="AD45">
        <v>8</v>
      </c>
      <c r="AE45">
        <v>1</v>
      </c>
      <c r="AF45">
        <v>7</v>
      </c>
      <c r="AG45">
        <v>5</v>
      </c>
      <c r="AH45">
        <v>1</v>
      </c>
      <c r="AI45">
        <v>12</v>
      </c>
      <c r="AJ45">
        <v>1</v>
      </c>
      <c r="AK45">
        <v>1</v>
      </c>
      <c r="AL45">
        <v>8</v>
      </c>
      <c r="AM45">
        <v>5</v>
      </c>
      <c r="AN45">
        <v>0</v>
      </c>
      <c r="AO45">
        <v>1</v>
      </c>
      <c r="AP45">
        <v>3</v>
      </c>
      <c r="AQ45">
        <v>3</v>
      </c>
      <c r="AR45">
        <v>0</v>
      </c>
      <c r="AS45">
        <v>0</v>
      </c>
      <c r="AT45">
        <v>3</v>
      </c>
      <c r="AU45">
        <v>0</v>
      </c>
      <c r="AV45">
        <v>1</v>
      </c>
      <c r="AW45">
        <v>1</v>
      </c>
      <c r="AX45">
        <v>0</v>
      </c>
      <c r="AY45">
        <v>2</v>
      </c>
      <c r="AZ45">
        <v>1</v>
      </c>
      <c r="BA45">
        <v>1</v>
      </c>
      <c r="BB45">
        <v>0</v>
      </c>
      <c r="BC45">
        <v>0</v>
      </c>
      <c r="BD45">
        <v>0</v>
      </c>
      <c r="BE45">
        <v>14</v>
      </c>
      <c r="BF45">
        <v>0</v>
      </c>
      <c r="BG45">
        <v>14</v>
      </c>
      <c r="BH45">
        <v>0</v>
      </c>
      <c r="BI45">
        <v>5</v>
      </c>
      <c r="BJ45">
        <v>6</v>
      </c>
      <c r="BK45">
        <v>3</v>
      </c>
      <c r="BL45">
        <v>0</v>
      </c>
      <c r="BM45">
        <v>1</v>
      </c>
      <c r="BN45">
        <v>11</v>
      </c>
      <c r="BO45">
        <v>2</v>
      </c>
      <c r="BP45">
        <v>0</v>
      </c>
      <c r="BQ45">
        <v>1</v>
      </c>
      <c r="BR45">
        <v>5</v>
      </c>
      <c r="BS45">
        <v>3</v>
      </c>
      <c r="BT45">
        <v>11</v>
      </c>
      <c r="BU45">
        <v>5</v>
      </c>
      <c r="BV45">
        <v>1</v>
      </c>
      <c r="BW45">
        <v>0</v>
      </c>
      <c r="BX45">
        <v>12</v>
      </c>
      <c r="BY45">
        <v>13</v>
      </c>
      <c r="BZ45">
        <v>12</v>
      </c>
    </row>
    <row r="46" spans="1:78" x14ac:dyDescent="0.25">
      <c r="B46" s="7">
        <v>0.06</v>
      </c>
      <c r="C46" s="7">
        <v>0.06</v>
      </c>
      <c r="D46" s="7">
        <v>0.04</v>
      </c>
      <c r="E46" s="7">
        <v>0.04</v>
      </c>
      <c r="F46" s="7">
        <v>0.04</v>
      </c>
      <c r="G46" s="7">
        <v>0.06</v>
      </c>
      <c r="H46" s="7">
        <v>7.0000000000000007E-2</v>
      </c>
      <c r="I46" s="7">
        <v>0.1</v>
      </c>
      <c r="J46" s="7">
        <v>0.03</v>
      </c>
      <c r="K46" s="7">
        <v>0.05</v>
      </c>
      <c r="L46" s="7">
        <v>7.0000000000000007E-2</v>
      </c>
      <c r="M46" s="7">
        <v>0.05</v>
      </c>
      <c r="N46" s="7">
        <v>0.06</v>
      </c>
      <c r="O46" t="s">
        <v>108</v>
      </c>
      <c r="P46" s="7">
        <v>0.37</v>
      </c>
      <c r="Q46" s="7">
        <v>0.02</v>
      </c>
      <c r="R46" s="7">
        <v>7.0000000000000007E-2</v>
      </c>
      <c r="S46" s="7">
        <v>0.05</v>
      </c>
      <c r="T46" s="7">
        <v>0.08</v>
      </c>
      <c r="U46" s="7">
        <v>0.04</v>
      </c>
      <c r="V46" s="7">
        <v>0.05</v>
      </c>
      <c r="W46" s="7">
        <v>0.14000000000000001</v>
      </c>
      <c r="X46" s="7">
        <v>0.09</v>
      </c>
      <c r="Y46" s="7">
        <v>7.0000000000000007E-2</v>
      </c>
      <c r="Z46" s="7">
        <v>0.05</v>
      </c>
      <c r="AA46" s="7">
        <v>0.06</v>
      </c>
      <c r="AB46" s="7">
        <v>0.05</v>
      </c>
      <c r="AC46" s="7">
        <v>0.09</v>
      </c>
      <c r="AD46" s="7">
        <v>0.05</v>
      </c>
      <c r="AE46" s="7">
        <v>0.03</v>
      </c>
      <c r="AF46" s="7">
        <v>0.05</v>
      </c>
      <c r="AG46" s="7">
        <v>7.0000000000000007E-2</v>
      </c>
      <c r="AH46" s="7">
        <v>0.04</v>
      </c>
      <c r="AI46" s="7">
        <v>0.06</v>
      </c>
      <c r="AJ46" s="7">
        <v>0.06</v>
      </c>
      <c r="AK46" s="7">
        <v>0.02</v>
      </c>
      <c r="AL46" s="7">
        <v>7.0000000000000007E-2</v>
      </c>
      <c r="AM46" s="7">
        <v>0.06</v>
      </c>
      <c r="AN46" t="s">
        <v>108</v>
      </c>
      <c r="AO46" s="7">
        <v>0.02</v>
      </c>
      <c r="AP46" s="7">
        <v>0.08</v>
      </c>
      <c r="AQ46" s="7">
        <v>0.12</v>
      </c>
      <c r="AR46" t="s">
        <v>108</v>
      </c>
      <c r="AS46" t="s">
        <v>108</v>
      </c>
      <c r="AT46" s="7">
        <v>0.16</v>
      </c>
      <c r="AU46" t="s">
        <v>108</v>
      </c>
      <c r="AV46" s="7">
        <v>0.06</v>
      </c>
      <c r="AW46" s="7">
        <v>0.14000000000000001</v>
      </c>
      <c r="AX46" t="s">
        <v>108</v>
      </c>
      <c r="AY46" s="7">
        <v>0.1</v>
      </c>
      <c r="AZ46" s="7">
        <v>0.05</v>
      </c>
      <c r="BA46" s="7">
        <v>0.04</v>
      </c>
      <c r="BB46" t="s">
        <v>108</v>
      </c>
      <c r="BC46" t="s">
        <v>108</v>
      </c>
      <c r="BD46" t="s">
        <v>108</v>
      </c>
      <c r="BE46" s="7">
        <v>0.06</v>
      </c>
      <c r="BF46" t="s">
        <v>108</v>
      </c>
      <c r="BG46" s="7">
        <v>0.06</v>
      </c>
      <c r="BH46" t="s">
        <v>108</v>
      </c>
      <c r="BI46" s="7">
        <v>0.04</v>
      </c>
      <c r="BJ46" s="7">
        <v>0.1</v>
      </c>
      <c r="BK46" s="7">
        <v>7.0000000000000007E-2</v>
      </c>
      <c r="BL46" t="s">
        <v>108</v>
      </c>
      <c r="BM46" s="7">
        <v>0.01</v>
      </c>
      <c r="BN46" s="7">
        <v>0.1</v>
      </c>
      <c r="BO46" s="7">
        <v>0.04</v>
      </c>
      <c r="BP46" t="s">
        <v>108</v>
      </c>
      <c r="BQ46" s="7">
        <v>0.02</v>
      </c>
      <c r="BR46" s="7">
        <v>0.04</v>
      </c>
      <c r="BS46" s="7">
        <v>0.03</v>
      </c>
      <c r="BT46" s="7">
        <v>0.09</v>
      </c>
      <c r="BU46" s="7">
        <v>0.04</v>
      </c>
      <c r="BV46" s="7">
        <v>7.0000000000000007E-2</v>
      </c>
      <c r="BW46" t="s">
        <v>108</v>
      </c>
      <c r="BX46" s="7">
        <v>7.0000000000000007E-2</v>
      </c>
      <c r="BY46" s="7">
        <v>0.08</v>
      </c>
      <c r="BZ46" s="7">
        <v>0.08</v>
      </c>
    </row>
    <row r="47" spans="1:78" x14ac:dyDescent="0.25">
      <c r="A47" t="s">
        <v>133</v>
      </c>
      <c r="B47">
        <v>8</v>
      </c>
      <c r="C47">
        <v>0</v>
      </c>
      <c r="D47">
        <v>0</v>
      </c>
      <c r="E47">
        <v>8</v>
      </c>
      <c r="F47">
        <v>4</v>
      </c>
      <c r="G47">
        <v>0</v>
      </c>
      <c r="H47">
        <v>3</v>
      </c>
      <c r="I47">
        <v>3</v>
      </c>
      <c r="J47">
        <v>1</v>
      </c>
      <c r="K47">
        <v>1</v>
      </c>
      <c r="L47">
        <v>3</v>
      </c>
      <c r="M47">
        <v>1</v>
      </c>
      <c r="N47">
        <v>5</v>
      </c>
      <c r="O47">
        <v>1</v>
      </c>
      <c r="P47">
        <v>1</v>
      </c>
      <c r="Q47">
        <v>1</v>
      </c>
      <c r="R47">
        <v>7</v>
      </c>
      <c r="S47">
        <v>5</v>
      </c>
      <c r="T47">
        <v>3</v>
      </c>
      <c r="U47">
        <v>0</v>
      </c>
      <c r="V47">
        <v>5</v>
      </c>
      <c r="W47">
        <v>1</v>
      </c>
      <c r="X47">
        <v>3</v>
      </c>
      <c r="Y47">
        <v>3</v>
      </c>
      <c r="Z47">
        <v>5</v>
      </c>
      <c r="AA47">
        <v>8</v>
      </c>
      <c r="AB47">
        <v>5</v>
      </c>
      <c r="AC47">
        <v>1</v>
      </c>
      <c r="AD47">
        <v>4</v>
      </c>
      <c r="AE47">
        <v>2</v>
      </c>
      <c r="AF47">
        <v>6</v>
      </c>
      <c r="AG47">
        <v>1</v>
      </c>
      <c r="AH47">
        <v>1</v>
      </c>
      <c r="AI47">
        <v>5</v>
      </c>
      <c r="AJ47">
        <v>0</v>
      </c>
      <c r="AK47">
        <v>3</v>
      </c>
      <c r="AL47">
        <v>6</v>
      </c>
      <c r="AM47">
        <v>0</v>
      </c>
      <c r="AN47">
        <v>0</v>
      </c>
      <c r="AO47">
        <v>2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7</v>
      </c>
      <c r="BB47">
        <v>0</v>
      </c>
      <c r="BC47">
        <v>0</v>
      </c>
      <c r="BD47">
        <v>1</v>
      </c>
      <c r="BE47">
        <v>8</v>
      </c>
      <c r="BF47">
        <v>0</v>
      </c>
      <c r="BG47">
        <v>8</v>
      </c>
      <c r="BH47">
        <v>0</v>
      </c>
      <c r="BI47">
        <v>5</v>
      </c>
      <c r="BJ47">
        <v>3</v>
      </c>
      <c r="BK47">
        <v>0</v>
      </c>
      <c r="BL47">
        <v>0</v>
      </c>
      <c r="BM47">
        <v>1</v>
      </c>
      <c r="BN47">
        <v>4</v>
      </c>
      <c r="BO47">
        <v>3</v>
      </c>
      <c r="BP47">
        <v>0</v>
      </c>
      <c r="BQ47">
        <v>2</v>
      </c>
      <c r="BR47">
        <v>4</v>
      </c>
      <c r="BS47">
        <v>3</v>
      </c>
      <c r="BT47">
        <v>5</v>
      </c>
      <c r="BU47">
        <v>4</v>
      </c>
      <c r="BV47">
        <v>2</v>
      </c>
      <c r="BW47">
        <v>0</v>
      </c>
      <c r="BX47">
        <v>8</v>
      </c>
      <c r="BY47">
        <v>6</v>
      </c>
      <c r="BZ47">
        <v>6</v>
      </c>
    </row>
    <row r="48" spans="1:78" x14ac:dyDescent="0.25">
      <c r="B48" s="7">
        <v>0.03</v>
      </c>
      <c r="C48">
        <v>0</v>
      </c>
      <c r="D48" t="s">
        <v>108</v>
      </c>
      <c r="E48" s="7">
        <v>0.41</v>
      </c>
      <c r="F48" s="7">
        <v>0.05</v>
      </c>
      <c r="G48">
        <v>0</v>
      </c>
      <c r="H48" s="7">
        <v>0.06</v>
      </c>
      <c r="I48" s="7">
        <v>0.05</v>
      </c>
      <c r="J48" s="7">
        <v>0.01</v>
      </c>
      <c r="K48" s="7">
        <v>0.02</v>
      </c>
      <c r="L48" s="7">
        <v>0.06</v>
      </c>
      <c r="M48" s="7">
        <v>0.01</v>
      </c>
      <c r="N48" s="7">
        <v>0.04</v>
      </c>
      <c r="O48" s="7">
        <v>0.05</v>
      </c>
      <c r="P48" s="7">
        <v>0.16</v>
      </c>
      <c r="Q48" s="7">
        <v>0.03</v>
      </c>
      <c r="R48" s="7">
        <v>0.03</v>
      </c>
      <c r="S48" s="7">
        <v>0.04</v>
      </c>
      <c r="T48" s="7">
        <v>0.04</v>
      </c>
      <c r="U48" t="s">
        <v>108</v>
      </c>
      <c r="V48" s="7">
        <v>0.02</v>
      </c>
      <c r="W48" s="7">
        <v>0.03</v>
      </c>
      <c r="X48" s="7">
        <v>0.16</v>
      </c>
      <c r="Y48" s="7">
        <v>0.04</v>
      </c>
      <c r="Z48" s="7">
        <v>0.03</v>
      </c>
      <c r="AA48" s="7">
        <v>0.03</v>
      </c>
      <c r="AB48" s="7">
        <v>0.03</v>
      </c>
      <c r="AC48" s="7">
        <v>0.01</v>
      </c>
      <c r="AD48" s="7">
        <v>0.03</v>
      </c>
      <c r="AE48" s="7">
        <v>0.11</v>
      </c>
      <c r="AF48" s="7">
        <v>0.05</v>
      </c>
      <c r="AG48" s="7">
        <v>0.01</v>
      </c>
      <c r="AH48" s="7">
        <v>0.06</v>
      </c>
      <c r="AI48" s="7">
        <v>0.03</v>
      </c>
      <c r="AJ48" t="s">
        <v>108</v>
      </c>
      <c r="AK48" s="7">
        <v>0.05</v>
      </c>
      <c r="AL48" s="7">
        <v>0.05</v>
      </c>
      <c r="AM48" t="s">
        <v>108</v>
      </c>
      <c r="AN48" t="s">
        <v>108</v>
      </c>
      <c r="AO48" s="7">
        <v>0.05</v>
      </c>
      <c r="AP48" t="s">
        <v>108</v>
      </c>
      <c r="AQ48" t="s">
        <v>108</v>
      </c>
      <c r="AR48" t="s">
        <v>108</v>
      </c>
      <c r="AS48" t="s">
        <v>108</v>
      </c>
      <c r="AT48" t="s">
        <v>108</v>
      </c>
      <c r="AU48" t="s">
        <v>108</v>
      </c>
      <c r="AV48" t="s">
        <v>108</v>
      </c>
      <c r="AW48" t="s">
        <v>108</v>
      </c>
      <c r="AX48" t="s">
        <v>108</v>
      </c>
      <c r="AY48" t="s">
        <v>108</v>
      </c>
      <c r="AZ48" t="s">
        <v>108</v>
      </c>
      <c r="BA48" s="7">
        <v>0.4</v>
      </c>
      <c r="BB48" t="s">
        <v>108</v>
      </c>
      <c r="BC48" t="s">
        <v>108</v>
      </c>
      <c r="BD48" s="7">
        <v>0.35</v>
      </c>
      <c r="BE48" s="7">
        <v>0.03</v>
      </c>
      <c r="BF48" t="s">
        <v>108</v>
      </c>
      <c r="BG48" s="7">
        <v>0.03</v>
      </c>
      <c r="BH48" t="s">
        <v>108</v>
      </c>
      <c r="BI48" s="7">
        <v>0.05</v>
      </c>
      <c r="BJ48" s="7">
        <v>0.05</v>
      </c>
      <c r="BK48" t="s">
        <v>108</v>
      </c>
      <c r="BL48" t="s">
        <v>108</v>
      </c>
      <c r="BM48" s="7">
        <v>0.01</v>
      </c>
      <c r="BN48" s="7">
        <v>0.03</v>
      </c>
      <c r="BO48" s="7">
        <v>0.08</v>
      </c>
      <c r="BP48" t="s">
        <v>108</v>
      </c>
      <c r="BQ48" s="7">
        <v>0.03</v>
      </c>
      <c r="BR48" s="7">
        <v>0.03</v>
      </c>
      <c r="BS48" s="7">
        <v>0.02</v>
      </c>
      <c r="BT48" s="7">
        <v>0.04</v>
      </c>
      <c r="BU48" s="7">
        <v>0.03</v>
      </c>
      <c r="BV48" s="7">
        <v>0.11</v>
      </c>
      <c r="BW48" t="s">
        <v>108</v>
      </c>
      <c r="BX48" s="7">
        <v>0.05</v>
      </c>
      <c r="BY48" s="7">
        <v>0.03</v>
      </c>
      <c r="BZ48" s="7">
        <v>0.04</v>
      </c>
    </row>
    <row r="49" spans="1:78" x14ac:dyDescent="0.25">
      <c r="A49" t="s">
        <v>136</v>
      </c>
      <c r="B49">
        <v>1</v>
      </c>
      <c r="C49">
        <v>1</v>
      </c>
      <c r="D49">
        <v>0</v>
      </c>
      <c r="E49">
        <v>0</v>
      </c>
      <c r="F49">
        <v>0</v>
      </c>
      <c r="G49">
        <v>1</v>
      </c>
      <c r="H49">
        <v>0</v>
      </c>
      <c r="I49">
        <v>0</v>
      </c>
      <c r="J49">
        <v>0</v>
      </c>
      <c r="K49">
        <v>0</v>
      </c>
      <c r="L49">
        <v>1</v>
      </c>
      <c r="M49">
        <v>1</v>
      </c>
      <c r="N49">
        <v>0</v>
      </c>
      <c r="O49">
        <v>0</v>
      </c>
      <c r="P49">
        <v>0</v>
      </c>
      <c r="Q49">
        <v>1</v>
      </c>
      <c r="R49">
        <v>0</v>
      </c>
      <c r="S49">
        <v>0</v>
      </c>
      <c r="T49">
        <v>0</v>
      </c>
      <c r="U49">
        <v>1</v>
      </c>
      <c r="V49">
        <v>1</v>
      </c>
      <c r="W49">
        <v>0</v>
      </c>
      <c r="X49">
        <v>0</v>
      </c>
      <c r="Y49">
        <v>0</v>
      </c>
      <c r="Z49">
        <v>1</v>
      </c>
      <c r="AA49">
        <v>1</v>
      </c>
      <c r="AB49">
        <v>1</v>
      </c>
      <c r="AC49">
        <v>0</v>
      </c>
      <c r="AD49">
        <v>0</v>
      </c>
      <c r="AE49">
        <v>1</v>
      </c>
      <c r="AF49">
        <v>1</v>
      </c>
      <c r="AG49">
        <v>0</v>
      </c>
      <c r="AH49">
        <v>0</v>
      </c>
      <c r="AI49">
        <v>0</v>
      </c>
      <c r="AJ49">
        <v>0</v>
      </c>
      <c r="AK49">
        <v>1</v>
      </c>
      <c r="AL49">
        <v>1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1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</v>
      </c>
      <c r="BF49">
        <v>0</v>
      </c>
      <c r="BG49">
        <v>1</v>
      </c>
      <c r="BH49">
        <v>0</v>
      </c>
      <c r="BI49">
        <v>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1</v>
      </c>
      <c r="BQ49">
        <v>0</v>
      </c>
      <c r="BR49">
        <v>1</v>
      </c>
      <c r="BS49">
        <v>0</v>
      </c>
      <c r="BT49">
        <v>0</v>
      </c>
      <c r="BU49">
        <v>1</v>
      </c>
      <c r="BV49">
        <v>0</v>
      </c>
      <c r="BW49">
        <v>0</v>
      </c>
      <c r="BX49">
        <v>1</v>
      </c>
      <c r="BY49">
        <v>1</v>
      </c>
      <c r="BZ49">
        <v>1</v>
      </c>
    </row>
    <row r="50" spans="1:78" x14ac:dyDescent="0.25">
      <c r="B50">
        <v>0</v>
      </c>
      <c r="C50">
        <v>0</v>
      </c>
      <c r="D50" t="s">
        <v>106</v>
      </c>
      <c r="E50" t="s">
        <v>106</v>
      </c>
      <c r="F50" t="s">
        <v>106</v>
      </c>
      <c r="G50" s="7">
        <v>0.01</v>
      </c>
      <c r="H50" t="s">
        <v>106</v>
      </c>
      <c r="I50" t="s">
        <v>106</v>
      </c>
      <c r="J50" t="s">
        <v>106</v>
      </c>
      <c r="K50" t="s">
        <v>106</v>
      </c>
      <c r="L50" s="7">
        <v>0.01</v>
      </c>
      <c r="M50" s="7">
        <v>0.01</v>
      </c>
      <c r="N50" t="s">
        <v>106</v>
      </c>
      <c r="O50" t="s">
        <v>106</v>
      </c>
      <c r="P50" t="s">
        <v>106</v>
      </c>
      <c r="Q50" s="7">
        <v>0.02</v>
      </c>
      <c r="R50" t="s">
        <v>106</v>
      </c>
      <c r="S50" t="s">
        <v>106</v>
      </c>
      <c r="T50" t="s">
        <v>106</v>
      </c>
      <c r="U50" s="7">
        <v>0.02</v>
      </c>
      <c r="V50">
        <v>0</v>
      </c>
      <c r="W50" t="s">
        <v>106</v>
      </c>
      <c r="X50" t="s">
        <v>106</v>
      </c>
      <c r="Y50" t="s">
        <v>106</v>
      </c>
      <c r="Z50">
        <v>0</v>
      </c>
      <c r="AA50">
        <v>0</v>
      </c>
      <c r="AB50">
        <v>0</v>
      </c>
      <c r="AC50" t="s">
        <v>106</v>
      </c>
      <c r="AD50" t="s">
        <v>106</v>
      </c>
      <c r="AE50" s="7">
        <v>0.03</v>
      </c>
      <c r="AF50">
        <v>0</v>
      </c>
      <c r="AG50" t="s">
        <v>106</v>
      </c>
      <c r="AH50" t="s">
        <v>106</v>
      </c>
      <c r="AI50" t="s">
        <v>106</v>
      </c>
      <c r="AJ50" t="s">
        <v>106</v>
      </c>
      <c r="AK50" s="7">
        <v>0.01</v>
      </c>
      <c r="AL50" s="7">
        <v>0.01</v>
      </c>
      <c r="AM50" t="s">
        <v>106</v>
      </c>
      <c r="AN50" t="s">
        <v>106</v>
      </c>
      <c r="AO50" t="s">
        <v>106</v>
      </c>
      <c r="AP50" t="s">
        <v>106</v>
      </c>
      <c r="AQ50" t="s">
        <v>106</v>
      </c>
      <c r="AR50" t="s">
        <v>106</v>
      </c>
      <c r="AS50" t="s">
        <v>106</v>
      </c>
      <c r="AT50" t="s">
        <v>106</v>
      </c>
      <c r="AU50" t="s">
        <v>106</v>
      </c>
      <c r="AV50" s="7">
        <v>0.04</v>
      </c>
      <c r="AW50" t="s">
        <v>106</v>
      </c>
      <c r="AX50" t="s">
        <v>106</v>
      </c>
      <c r="AY50" t="s">
        <v>106</v>
      </c>
      <c r="AZ50" t="s">
        <v>106</v>
      </c>
      <c r="BA50" t="s">
        <v>106</v>
      </c>
      <c r="BB50" t="s">
        <v>106</v>
      </c>
      <c r="BC50" t="s">
        <v>106</v>
      </c>
      <c r="BD50" t="s">
        <v>106</v>
      </c>
      <c r="BE50">
        <v>0</v>
      </c>
      <c r="BF50" t="s">
        <v>106</v>
      </c>
      <c r="BG50">
        <v>0</v>
      </c>
      <c r="BH50" t="s">
        <v>106</v>
      </c>
      <c r="BI50" s="7">
        <v>0.01</v>
      </c>
      <c r="BJ50" t="s">
        <v>106</v>
      </c>
      <c r="BK50" t="s">
        <v>106</v>
      </c>
      <c r="BL50" t="s">
        <v>106</v>
      </c>
      <c r="BM50" t="s">
        <v>106</v>
      </c>
      <c r="BN50" t="s">
        <v>106</v>
      </c>
      <c r="BO50" t="s">
        <v>106</v>
      </c>
      <c r="BP50" s="7">
        <v>0.13</v>
      </c>
      <c r="BQ50" t="s">
        <v>106</v>
      </c>
      <c r="BR50">
        <v>0</v>
      </c>
      <c r="BS50" t="s">
        <v>106</v>
      </c>
      <c r="BT50" t="s">
        <v>106</v>
      </c>
      <c r="BU50">
        <v>0</v>
      </c>
      <c r="BV50" t="s">
        <v>106</v>
      </c>
      <c r="BW50" t="s">
        <v>106</v>
      </c>
      <c r="BX50">
        <v>0</v>
      </c>
      <c r="BY50">
        <v>0</v>
      </c>
      <c r="BZ50">
        <v>0</v>
      </c>
    </row>
    <row r="51" spans="1:78" x14ac:dyDescent="0.25">
      <c r="A51" t="s">
        <v>87</v>
      </c>
      <c r="B51">
        <v>1</v>
      </c>
      <c r="C51">
        <v>1</v>
      </c>
      <c r="D51">
        <v>0</v>
      </c>
      <c r="E51">
        <v>0</v>
      </c>
      <c r="F51">
        <v>0</v>
      </c>
      <c r="G51">
        <v>1</v>
      </c>
      <c r="H51">
        <v>0</v>
      </c>
      <c r="I51">
        <v>0</v>
      </c>
      <c r="J51">
        <v>0</v>
      </c>
      <c r="K51">
        <v>0</v>
      </c>
      <c r="L51">
        <v>1</v>
      </c>
      <c r="M51">
        <v>1</v>
      </c>
      <c r="N51">
        <v>0</v>
      </c>
      <c r="O51">
        <v>0</v>
      </c>
      <c r="P51">
        <v>0</v>
      </c>
      <c r="Q51">
        <v>0</v>
      </c>
      <c r="R51">
        <v>1</v>
      </c>
      <c r="S51">
        <v>1</v>
      </c>
      <c r="T51">
        <v>0</v>
      </c>
      <c r="U51">
        <v>0</v>
      </c>
      <c r="V51">
        <v>1</v>
      </c>
      <c r="W51">
        <v>0</v>
      </c>
      <c r="X51">
        <v>0</v>
      </c>
      <c r="Y51">
        <v>0</v>
      </c>
      <c r="Z51">
        <v>1</v>
      </c>
      <c r="AA51">
        <v>1</v>
      </c>
      <c r="AB51">
        <v>1</v>
      </c>
      <c r="AC51">
        <v>0</v>
      </c>
      <c r="AD51">
        <v>1</v>
      </c>
      <c r="AE51">
        <v>0</v>
      </c>
      <c r="AF51">
        <v>1</v>
      </c>
      <c r="AG51">
        <v>0</v>
      </c>
      <c r="AH51">
        <v>0</v>
      </c>
      <c r="AI51">
        <v>1</v>
      </c>
      <c r="AJ51">
        <v>0</v>
      </c>
      <c r="AK51">
        <v>0</v>
      </c>
      <c r="AL51">
        <v>0</v>
      </c>
      <c r="AM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1</v>
      </c>
      <c r="BF51">
        <v>0</v>
      </c>
      <c r="BG51">
        <v>1</v>
      </c>
      <c r="BH51">
        <v>0</v>
      </c>
      <c r="BI51">
        <v>0</v>
      </c>
      <c r="BJ51">
        <v>0</v>
      </c>
      <c r="BK51">
        <v>1</v>
      </c>
      <c r="BL51">
        <v>0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1</v>
      </c>
      <c r="BU51">
        <v>0</v>
      </c>
      <c r="BV51">
        <v>0</v>
      </c>
      <c r="BW51">
        <v>0</v>
      </c>
      <c r="BX51">
        <v>1</v>
      </c>
      <c r="BY51">
        <v>1</v>
      </c>
      <c r="BZ51">
        <v>1</v>
      </c>
    </row>
    <row r="52" spans="1:78" x14ac:dyDescent="0.25">
      <c r="B52">
        <v>0</v>
      </c>
      <c r="C52" s="7">
        <v>0.01</v>
      </c>
      <c r="D52" t="s">
        <v>106</v>
      </c>
      <c r="E52" t="s">
        <v>106</v>
      </c>
      <c r="F52" t="s">
        <v>106</v>
      </c>
      <c r="G52" s="7">
        <v>0.01</v>
      </c>
      <c r="H52" t="s">
        <v>106</v>
      </c>
      <c r="I52" t="s">
        <v>106</v>
      </c>
      <c r="J52" t="s">
        <v>106</v>
      </c>
      <c r="K52" t="s">
        <v>106</v>
      </c>
      <c r="L52" s="7">
        <v>0.02</v>
      </c>
      <c r="M52" s="7">
        <v>0.02</v>
      </c>
      <c r="N52" t="s">
        <v>106</v>
      </c>
      <c r="O52" t="s">
        <v>106</v>
      </c>
      <c r="P52" t="s">
        <v>106</v>
      </c>
      <c r="Q52" t="s">
        <v>106</v>
      </c>
      <c r="R52" s="7">
        <v>0.01</v>
      </c>
      <c r="S52" s="7">
        <v>0.01</v>
      </c>
      <c r="T52" t="s">
        <v>106</v>
      </c>
      <c r="U52" t="s">
        <v>106</v>
      </c>
      <c r="V52" s="7">
        <v>0.01</v>
      </c>
      <c r="W52" t="s">
        <v>106</v>
      </c>
      <c r="X52" t="s">
        <v>106</v>
      </c>
      <c r="Y52" t="s">
        <v>106</v>
      </c>
      <c r="Z52" s="7">
        <v>0.01</v>
      </c>
      <c r="AA52">
        <v>0</v>
      </c>
      <c r="AB52" s="7">
        <v>0.01</v>
      </c>
      <c r="AC52" t="s">
        <v>106</v>
      </c>
      <c r="AD52" s="7">
        <v>0.01</v>
      </c>
      <c r="AE52" t="s">
        <v>106</v>
      </c>
      <c r="AF52" s="7">
        <v>0.01</v>
      </c>
      <c r="AG52" t="s">
        <v>106</v>
      </c>
      <c r="AH52" t="s">
        <v>106</v>
      </c>
      <c r="AI52" s="7">
        <v>0.01</v>
      </c>
      <c r="AJ52" t="s">
        <v>106</v>
      </c>
      <c r="AK52" t="s">
        <v>106</v>
      </c>
      <c r="AL52" t="s">
        <v>106</v>
      </c>
      <c r="AM52" s="7">
        <v>0.01</v>
      </c>
      <c r="AN52" t="s">
        <v>106</v>
      </c>
      <c r="AO52" t="s">
        <v>106</v>
      </c>
      <c r="AP52" t="s">
        <v>106</v>
      </c>
      <c r="AQ52" t="s">
        <v>106</v>
      </c>
      <c r="AR52" t="s">
        <v>106</v>
      </c>
      <c r="AS52" t="s">
        <v>106</v>
      </c>
      <c r="AT52" t="s">
        <v>106</v>
      </c>
      <c r="AU52" t="s">
        <v>106</v>
      </c>
      <c r="AV52" s="7">
        <v>7.0000000000000007E-2</v>
      </c>
      <c r="AW52" t="s">
        <v>106</v>
      </c>
      <c r="AX52" t="s">
        <v>106</v>
      </c>
      <c r="AY52" t="s">
        <v>106</v>
      </c>
      <c r="AZ52" t="s">
        <v>106</v>
      </c>
      <c r="BA52" t="s">
        <v>106</v>
      </c>
      <c r="BB52" t="s">
        <v>106</v>
      </c>
      <c r="BC52" t="s">
        <v>106</v>
      </c>
      <c r="BD52" t="s">
        <v>106</v>
      </c>
      <c r="BE52">
        <v>0</v>
      </c>
      <c r="BF52" t="s">
        <v>106</v>
      </c>
      <c r="BG52">
        <v>0</v>
      </c>
      <c r="BH52" t="s">
        <v>106</v>
      </c>
      <c r="BI52" t="s">
        <v>106</v>
      </c>
      <c r="BJ52" t="s">
        <v>106</v>
      </c>
      <c r="BK52" s="7">
        <v>0.02</v>
      </c>
      <c r="BL52" t="s">
        <v>106</v>
      </c>
      <c r="BM52" t="s">
        <v>106</v>
      </c>
      <c r="BN52" s="7">
        <v>0.01</v>
      </c>
      <c r="BO52" t="s">
        <v>106</v>
      </c>
      <c r="BP52" t="s">
        <v>106</v>
      </c>
      <c r="BQ52" t="s">
        <v>106</v>
      </c>
      <c r="BR52" t="s">
        <v>106</v>
      </c>
      <c r="BS52" t="s">
        <v>106</v>
      </c>
      <c r="BT52" s="7">
        <v>0.01</v>
      </c>
      <c r="BU52" t="s">
        <v>106</v>
      </c>
      <c r="BV52" t="s">
        <v>106</v>
      </c>
      <c r="BW52" t="s">
        <v>106</v>
      </c>
      <c r="BX52" s="7">
        <v>0.01</v>
      </c>
      <c r="BY52" s="7">
        <v>0.01</v>
      </c>
      <c r="BZ52" s="7">
        <v>0.01</v>
      </c>
    </row>
    <row r="53" spans="1:78" x14ac:dyDescent="0.25">
      <c r="A53" t="s">
        <v>166</v>
      </c>
    </row>
    <row r="54" spans="1:78" x14ac:dyDescent="0.25">
      <c r="A54" t="s">
        <v>104</v>
      </c>
    </row>
    <row r="55" spans="1:78" x14ac:dyDescent="0.25">
      <c r="A55" t="s">
        <v>1152</v>
      </c>
      <c r="B55">
        <v>181</v>
      </c>
      <c r="C55">
        <v>149</v>
      </c>
      <c r="D55">
        <v>14</v>
      </c>
      <c r="E55">
        <v>18</v>
      </c>
      <c r="F55">
        <v>58</v>
      </c>
      <c r="G55">
        <v>79</v>
      </c>
      <c r="H55">
        <v>44</v>
      </c>
      <c r="I55">
        <v>47</v>
      </c>
      <c r="J55">
        <v>53</v>
      </c>
      <c r="K55">
        <v>42</v>
      </c>
      <c r="L55">
        <v>39</v>
      </c>
      <c r="M55">
        <v>44</v>
      </c>
      <c r="N55">
        <v>111</v>
      </c>
      <c r="O55">
        <v>19</v>
      </c>
      <c r="P55">
        <v>6</v>
      </c>
      <c r="Q55">
        <v>27</v>
      </c>
      <c r="R55">
        <v>153</v>
      </c>
      <c r="S55">
        <v>103</v>
      </c>
      <c r="T55">
        <v>45</v>
      </c>
      <c r="U55">
        <v>31</v>
      </c>
      <c r="V55">
        <v>145</v>
      </c>
      <c r="W55">
        <v>18</v>
      </c>
      <c r="X55">
        <v>15</v>
      </c>
      <c r="Y55">
        <v>77</v>
      </c>
      <c r="Z55">
        <v>103</v>
      </c>
      <c r="AA55">
        <v>181</v>
      </c>
      <c r="AB55">
        <v>103</v>
      </c>
      <c r="AC55">
        <v>45</v>
      </c>
      <c r="AD55">
        <v>117</v>
      </c>
      <c r="AE55">
        <v>17</v>
      </c>
      <c r="AF55">
        <v>97</v>
      </c>
      <c r="AG55">
        <v>64</v>
      </c>
      <c r="AH55">
        <v>8</v>
      </c>
      <c r="AI55">
        <v>140</v>
      </c>
      <c r="AJ55">
        <v>6</v>
      </c>
      <c r="AK55">
        <v>35</v>
      </c>
      <c r="AL55">
        <v>90</v>
      </c>
      <c r="AM55">
        <v>61</v>
      </c>
      <c r="AN55">
        <v>6</v>
      </c>
      <c r="AO55">
        <v>22</v>
      </c>
      <c r="AP55">
        <v>31</v>
      </c>
      <c r="AQ55">
        <v>17</v>
      </c>
      <c r="AR55">
        <v>5</v>
      </c>
      <c r="AS55">
        <v>5</v>
      </c>
      <c r="AT55">
        <v>17</v>
      </c>
      <c r="AU55">
        <v>8</v>
      </c>
      <c r="AV55">
        <v>8</v>
      </c>
      <c r="AW55">
        <v>5</v>
      </c>
      <c r="AX55">
        <v>9</v>
      </c>
      <c r="AY55">
        <v>17</v>
      </c>
      <c r="AZ55">
        <v>13</v>
      </c>
      <c r="BA55">
        <v>17</v>
      </c>
      <c r="BB55">
        <v>18</v>
      </c>
      <c r="BC55">
        <v>10</v>
      </c>
      <c r="BD55">
        <v>3</v>
      </c>
      <c r="BE55">
        <v>181</v>
      </c>
      <c r="BF55">
        <v>0</v>
      </c>
      <c r="BG55">
        <v>181</v>
      </c>
      <c r="BH55">
        <v>0</v>
      </c>
      <c r="BI55">
        <v>86</v>
      </c>
      <c r="BJ55">
        <v>40</v>
      </c>
      <c r="BK55">
        <v>40</v>
      </c>
      <c r="BL55">
        <v>13</v>
      </c>
      <c r="BM55">
        <v>65</v>
      </c>
      <c r="BN55">
        <v>81</v>
      </c>
      <c r="BO55">
        <v>33</v>
      </c>
      <c r="BP55">
        <v>2</v>
      </c>
      <c r="BQ55">
        <v>41</v>
      </c>
      <c r="BR55">
        <v>97</v>
      </c>
      <c r="BS55">
        <v>80</v>
      </c>
      <c r="BT55">
        <v>95</v>
      </c>
      <c r="BU55">
        <v>96</v>
      </c>
      <c r="BV55">
        <v>10</v>
      </c>
      <c r="BW55">
        <v>31</v>
      </c>
      <c r="BX55">
        <v>129</v>
      </c>
      <c r="BY55">
        <v>132</v>
      </c>
      <c r="BZ55">
        <v>114</v>
      </c>
    </row>
    <row r="56" spans="1:78" x14ac:dyDescent="0.25">
      <c r="B56" s="7">
        <v>0.76</v>
      </c>
      <c r="C56" s="7">
        <v>0.72</v>
      </c>
      <c r="D56" s="7">
        <v>0.93</v>
      </c>
      <c r="E56" s="7">
        <v>0.96</v>
      </c>
      <c r="F56" s="7">
        <v>0.74</v>
      </c>
      <c r="G56" s="7">
        <v>0.74</v>
      </c>
      <c r="H56" s="7">
        <v>0.8</v>
      </c>
      <c r="I56" s="7">
        <v>0.79</v>
      </c>
      <c r="J56" s="7">
        <v>0.72</v>
      </c>
      <c r="K56" s="7">
        <v>0.78</v>
      </c>
      <c r="L56" s="7">
        <v>0.74</v>
      </c>
      <c r="M56" s="7">
        <v>0.62</v>
      </c>
      <c r="N56" s="7">
        <v>0.8</v>
      </c>
      <c r="O56" s="7">
        <v>0.85</v>
      </c>
      <c r="P56" s="7">
        <v>1</v>
      </c>
      <c r="Q56" s="7">
        <v>0.73</v>
      </c>
      <c r="R56" s="7">
        <v>0.76</v>
      </c>
      <c r="S56" s="7">
        <v>0.78</v>
      </c>
      <c r="T56" s="7">
        <v>0.7</v>
      </c>
      <c r="U56" s="7">
        <v>0.76</v>
      </c>
      <c r="V56" s="7">
        <v>0.73</v>
      </c>
      <c r="W56" s="7">
        <v>0.86</v>
      </c>
      <c r="X56" s="7">
        <v>0.88</v>
      </c>
      <c r="Y56" s="7">
        <v>0.86</v>
      </c>
      <c r="Z56" s="7">
        <v>0.69</v>
      </c>
      <c r="AA56" s="7">
        <v>0.76</v>
      </c>
      <c r="AB56" s="7">
        <v>0.69</v>
      </c>
      <c r="AC56" s="7">
        <v>0.81</v>
      </c>
      <c r="AD56" s="7">
        <v>0.72</v>
      </c>
      <c r="AE56" s="7">
        <v>0.83</v>
      </c>
      <c r="AF56" s="7">
        <v>0.77</v>
      </c>
      <c r="AG56" s="7">
        <v>0.89</v>
      </c>
      <c r="AH56" s="7">
        <v>0.54</v>
      </c>
      <c r="AI56" s="7">
        <v>0.77</v>
      </c>
      <c r="AJ56" s="7">
        <v>0.66</v>
      </c>
      <c r="AK56" s="7">
        <v>0.72</v>
      </c>
      <c r="AL56" s="7">
        <v>0.77</v>
      </c>
      <c r="AM56" s="7">
        <v>0.73</v>
      </c>
      <c r="AN56" s="7">
        <v>0.79</v>
      </c>
      <c r="AO56" s="7">
        <v>0.75</v>
      </c>
      <c r="AP56" s="7">
        <v>0.86</v>
      </c>
      <c r="AQ56" s="7">
        <v>0.7</v>
      </c>
      <c r="AR56" s="7">
        <v>0.54</v>
      </c>
      <c r="AS56" s="7">
        <v>0.56999999999999995</v>
      </c>
      <c r="AT56" s="7">
        <v>0.92</v>
      </c>
      <c r="AU56" s="7">
        <v>0.54</v>
      </c>
      <c r="AV56" s="7">
        <v>0.47</v>
      </c>
      <c r="AW56" s="7">
        <v>1</v>
      </c>
      <c r="AX56" s="7">
        <v>0.9</v>
      </c>
      <c r="AY56" s="7">
        <v>0.69</v>
      </c>
      <c r="AZ56" s="7">
        <v>0.78</v>
      </c>
      <c r="BA56" s="7">
        <v>0.96</v>
      </c>
      <c r="BB56" s="7">
        <v>0.77</v>
      </c>
      <c r="BC56" s="7">
        <v>0.75</v>
      </c>
      <c r="BD56" s="7">
        <v>1</v>
      </c>
      <c r="BE56" s="7">
        <v>0.76</v>
      </c>
      <c r="BF56" t="s">
        <v>108</v>
      </c>
      <c r="BG56" s="7">
        <v>0.76</v>
      </c>
      <c r="BH56" t="s">
        <v>108</v>
      </c>
      <c r="BI56" s="7">
        <v>0.76</v>
      </c>
      <c r="BJ56" s="7">
        <v>0.72</v>
      </c>
      <c r="BK56" s="7">
        <v>0.83</v>
      </c>
      <c r="BL56" s="7">
        <v>0.77</v>
      </c>
      <c r="BM56" s="7">
        <v>0.77</v>
      </c>
      <c r="BN56" s="7">
        <v>0.74</v>
      </c>
      <c r="BO56" s="7">
        <v>0.8</v>
      </c>
      <c r="BP56" s="7">
        <v>0.51</v>
      </c>
      <c r="BQ56" s="7">
        <v>0.72</v>
      </c>
      <c r="BR56" s="7">
        <v>0.74</v>
      </c>
      <c r="BS56" s="7">
        <v>0.72</v>
      </c>
      <c r="BT56" s="7">
        <v>0.76</v>
      </c>
      <c r="BU56" s="7">
        <v>0.74</v>
      </c>
      <c r="BV56" s="7">
        <v>0.73</v>
      </c>
      <c r="BW56" s="7">
        <v>0.69</v>
      </c>
      <c r="BX56" s="7">
        <v>0.78</v>
      </c>
      <c r="BY56" s="7">
        <v>0.77</v>
      </c>
      <c r="BZ56" s="7">
        <v>0.76</v>
      </c>
    </row>
    <row r="57" spans="1:78" x14ac:dyDescent="0.25">
      <c r="A57" t="s">
        <v>139</v>
      </c>
      <c r="B57">
        <v>32</v>
      </c>
      <c r="C57">
        <v>20</v>
      </c>
      <c r="D57">
        <v>3</v>
      </c>
      <c r="E57">
        <v>8</v>
      </c>
      <c r="F57">
        <v>9</v>
      </c>
      <c r="G57">
        <v>11</v>
      </c>
      <c r="H57">
        <v>12</v>
      </c>
      <c r="I57">
        <v>11</v>
      </c>
      <c r="J57">
        <v>6</v>
      </c>
      <c r="K57">
        <v>7</v>
      </c>
      <c r="L57">
        <v>8</v>
      </c>
      <c r="M57">
        <v>7</v>
      </c>
      <c r="N57">
        <v>19</v>
      </c>
      <c r="O57">
        <v>3</v>
      </c>
      <c r="P57">
        <v>3</v>
      </c>
      <c r="Q57">
        <v>6</v>
      </c>
      <c r="R57">
        <v>26</v>
      </c>
      <c r="S57">
        <v>20</v>
      </c>
      <c r="T57">
        <v>8</v>
      </c>
      <c r="U57">
        <v>4</v>
      </c>
      <c r="V57">
        <v>21</v>
      </c>
      <c r="W57">
        <v>5</v>
      </c>
      <c r="X57">
        <v>6</v>
      </c>
      <c r="Y57">
        <v>13</v>
      </c>
      <c r="Z57">
        <v>19</v>
      </c>
      <c r="AA57">
        <v>32</v>
      </c>
      <c r="AB57">
        <v>19</v>
      </c>
      <c r="AC57">
        <v>8</v>
      </c>
      <c r="AD57">
        <v>20</v>
      </c>
      <c r="AE57">
        <v>3</v>
      </c>
      <c r="AF57">
        <v>17</v>
      </c>
      <c r="AG57">
        <v>10</v>
      </c>
      <c r="AH57">
        <v>2</v>
      </c>
      <c r="AI57">
        <v>25</v>
      </c>
      <c r="AJ57">
        <v>1</v>
      </c>
      <c r="AK57">
        <v>4</v>
      </c>
      <c r="AL57">
        <v>20</v>
      </c>
      <c r="AM57">
        <v>8</v>
      </c>
      <c r="AN57">
        <v>0</v>
      </c>
      <c r="AO57">
        <v>3</v>
      </c>
      <c r="AP57">
        <v>4</v>
      </c>
      <c r="AQ57">
        <v>3</v>
      </c>
      <c r="AR57">
        <v>0</v>
      </c>
      <c r="AS57">
        <v>0</v>
      </c>
      <c r="AT57">
        <v>4</v>
      </c>
      <c r="AU57">
        <v>0</v>
      </c>
      <c r="AV57">
        <v>1</v>
      </c>
      <c r="AW57">
        <v>2</v>
      </c>
      <c r="AX57">
        <v>2</v>
      </c>
      <c r="AY57">
        <v>3</v>
      </c>
      <c r="AZ57">
        <v>3</v>
      </c>
      <c r="BA57">
        <v>8</v>
      </c>
      <c r="BB57">
        <v>2</v>
      </c>
      <c r="BC57">
        <v>0</v>
      </c>
      <c r="BD57">
        <v>1</v>
      </c>
      <c r="BE57">
        <v>32</v>
      </c>
      <c r="BF57">
        <v>0</v>
      </c>
      <c r="BG57">
        <v>32</v>
      </c>
      <c r="BH57">
        <v>0</v>
      </c>
      <c r="BI57">
        <v>15</v>
      </c>
      <c r="BJ57">
        <v>9</v>
      </c>
      <c r="BK57">
        <v>6</v>
      </c>
      <c r="BL57">
        <v>2</v>
      </c>
      <c r="BM57">
        <v>5</v>
      </c>
      <c r="BN57">
        <v>21</v>
      </c>
      <c r="BO57">
        <v>6</v>
      </c>
      <c r="BP57">
        <v>0</v>
      </c>
      <c r="BQ57">
        <v>3</v>
      </c>
      <c r="BR57">
        <v>12</v>
      </c>
      <c r="BS57">
        <v>9</v>
      </c>
      <c r="BT57">
        <v>24</v>
      </c>
      <c r="BU57">
        <v>12</v>
      </c>
      <c r="BV57">
        <v>3</v>
      </c>
      <c r="BW57">
        <v>0</v>
      </c>
      <c r="BX57">
        <v>26</v>
      </c>
      <c r="BY57">
        <v>27</v>
      </c>
      <c r="BZ57">
        <v>25</v>
      </c>
    </row>
    <row r="58" spans="1:78" x14ac:dyDescent="0.25">
      <c r="B58" s="7">
        <v>0.13</v>
      </c>
      <c r="C58" s="7">
        <v>0.1</v>
      </c>
      <c r="D58" s="7">
        <v>0.23</v>
      </c>
      <c r="E58" s="7">
        <v>0.45</v>
      </c>
      <c r="F58" s="7">
        <v>0.12</v>
      </c>
      <c r="G58" s="7">
        <v>0.1</v>
      </c>
      <c r="H58" s="7">
        <v>0.22</v>
      </c>
      <c r="I58" s="7">
        <v>0.18</v>
      </c>
      <c r="J58" s="7">
        <v>0.08</v>
      </c>
      <c r="K58" s="7">
        <v>0.13</v>
      </c>
      <c r="L58" s="7">
        <v>0.16</v>
      </c>
      <c r="M58" s="7">
        <v>0.1</v>
      </c>
      <c r="N58" s="7">
        <v>0.13</v>
      </c>
      <c r="O58" s="7">
        <v>0.12</v>
      </c>
      <c r="P58" s="7">
        <v>0.52</v>
      </c>
      <c r="Q58" s="7">
        <v>0.16</v>
      </c>
      <c r="R58" s="7">
        <v>0.13</v>
      </c>
      <c r="S58" s="7">
        <v>0.15</v>
      </c>
      <c r="T58" s="7">
        <v>0.13</v>
      </c>
      <c r="U58" s="7">
        <v>0.09</v>
      </c>
      <c r="V58" s="7">
        <v>0.1</v>
      </c>
      <c r="W58" s="7">
        <v>0.23</v>
      </c>
      <c r="X58" s="7">
        <v>0.38</v>
      </c>
      <c r="Y58" s="7">
        <v>0.14000000000000001</v>
      </c>
      <c r="Z58" s="7">
        <v>0.13</v>
      </c>
      <c r="AA58" s="7">
        <v>0.13</v>
      </c>
      <c r="AB58" s="7">
        <v>0.13</v>
      </c>
      <c r="AC58" s="7">
        <v>0.15</v>
      </c>
      <c r="AD58" s="7">
        <v>0.12</v>
      </c>
      <c r="AE58" s="7">
        <v>0.14000000000000001</v>
      </c>
      <c r="AF58" s="7">
        <v>0.14000000000000001</v>
      </c>
      <c r="AG58" s="7">
        <v>0.14000000000000001</v>
      </c>
      <c r="AH58" s="7">
        <v>0.1</v>
      </c>
      <c r="AI58" s="7">
        <v>0.13</v>
      </c>
      <c r="AJ58" s="7">
        <v>0.06</v>
      </c>
      <c r="AK58" s="7">
        <v>0.09</v>
      </c>
      <c r="AL58" s="7">
        <v>0.17</v>
      </c>
      <c r="AM58" s="7">
        <v>0.1</v>
      </c>
      <c r="AN58" t="s">
        <v>108</v>
      </c>
      <c r="AO58" s="7">
        <v>0.11</v>
      </c>
      <c r="AP58" s="7">
        <v>0.12</v>
      </c>
      <c r="AQ58" s="7">
        <v>0.12</v>
      </c>
      <c r="AR58" t="s">
        <v>108</v>
      </c>
      <c r="AS58" t="s">
        <v>108</v>
      </c>
      <c r="AT58" s="7">
        <v>0.24</v>
      </c>
      <c r="AU58" t="s">
        <v>108</v>
      </c>
      <c r="AV58" s="7">
        <v>0.06</v>
      </c>
      <c r="AW58" s="7">
        <v>0.36</v>
      </c>
      <c r="AX58" s="7">
        <v>0.17</v>
      </c>
      <c r="AY58" s="7">
        <v>0.13</v>
      </c>
      <c r="AZ58" s="7">
        <v>0.16</v>
      </c>
      <c r="BA58" s="7">
        <v>0.44</v>
      </c>
      <c r="BB58" s="7">
        <v>0.08</v>
      </c>
      <c r="BC58" t="s">
        <v>108</v>
      </c>
      <c r="BD58" s="7">
        <v>0.35</v>
      </c>
      <c r="BE58" s="7">
        <v>0.13</v>
      </c>
      <c r="BF58" t="s">
        <v>108</v>
      </c>
      <c r="BG58" s="7">
        <v>0.13</v>
      </c>
      <c r="BH58" t="s">
        <v>108</v>
      </c>
      <c r="BI58" s="7">
        <v>0.14000000000000001</v>
      </c>
      <c r="BJ58" s="7">
        <v>0.16</v>
      </c>
      <c r="BK58" s="7">
        <v>0.12</v>
      </c>
      <c r="BL58" s="7">
        <v>0.12</v>
      </c>
      <c r="BM58" s="7">
        <v>0.06</v>
      </c>
      <c r="BN58" s="7">
        <v>0.2</v>
      </c>
      <c r="BO58" s="7">
        <v>0.14000000000000001</v>
      </c>
      <c r="BP58" t="s">
        <v>108</v>
      </c>
      <c r="BQ58" s="7">
        <v>0.06</v>
      </c>
      <c r="BR58" s="7">
        <v>0.09</v>
      </c>
      <c r="BS58" s="7">
        <v>0.08</v>
      </c>
      <c r="BT58" s="7">
        <v>0.19</v>
      </c>
      <c r="BU58" s="7">
        <v>0.09</v>
      </c>
      <c r="BV58" s="7">
        <v>0.24</v>
      </c>
      <c r="BW58" t="s">
        <v>108</v>
      </c>
      <c r="BX58" s="7">
        <v>0.15</v>
      </c>
      <c r="BY58" s="7">
        <v>0.16</v>
      </c>
      <c r="BZ58" s="7">
        <v>0.16</v>
      </c>
    </row>
    <row r="59" spans="1:78" x14ac:dyDescent="0.25">
      <c r="A59" t="s">
        <v>41</v>
      </c>
      <c r="B59">
        <v>35</v>
      </c>
      <c r="C59">
        <v>34</v>
      </c>
      <c r="D59">
        <v>0</v>
      </c>
      <c r="E59">
        <v>1</v>
      </c>
      <c r="F59">
        <v>14</v>
      </c>
      <c r="G59">
        <v>16</v>
      </c>
      <c r="H59">
        <v>5</v>
      </c>
      <c r="I59">
        <v>5</v>
      </c>
      <c r="J59">
        <v>14</v>
      </c>
      <c r="K59">
        <v>9</v>
      </c>
      <c r="L59">
        <v>7</v>
      </c>
      <c r="M59">
        <v>13</v>
      </c>
      <c r="N59">
        <v>18</v>
      </c>
      <c r="O59">
        <v>3</v>
      </c>
      <c r="P59">
        <v>0</v>
      </c>
      <c r="Q59">
        <v>7</v>
      </c>
      <c r="R59">
        <v>28</v>
      </c>
      <c r="S59">
        <v>17</v>
      </c>
      <c r="T59">
        <v>12</v>
      </c>
      <c r="U59">
        <v>6</v>
      </c>
      <c r="V59">
        <v>31</v>
      </c>
      <c r="W59">
        <v>1</v>
      </c>
      <c r="X59">
        <v>2</v>
      </c>
      <c r="Y59">
        <v>5</v>
      </c>
      <c r="Z59">
        <v>30</v>
      </c>
      <c r="AA59">
        <v>35</v>
      </c>
      <c r="AB59">
        <v>30</v>
      </c>
      <c r="AC59">
        <v>3</v>
      </c>
      <c r="AD59">
        <v>29</v>
      </c>
      <c r="AE59">
        <v>3</v>
      </c>
      <c r="AF59">
        <v>18</v>
      </c>
      <c r="AG59">
        <v>3</v>
      </c>
      <c r="AH59">
        <v>1</v>
      </c>
      <c r="AI59">
        <v>24</v>
      </c>
      <c r="AJ59">
        <v>1</v>
      </c>
      <c r="AK59">
        <v>10</v>
      </c>
      <c r="AL59">
        <v>13</v>
      </c>
      <c r="AM59">
        <v>15</v>
      </c>
      <c r="AN59">
        <v>1</v>
      </c>
      <c r="AO59">
        <v>6</v>
      </c>
      <c r="AP59">
        <v>4</v>
      </c>
      <c r="AQ59">
        <v>0</v>
      </c>
      <c r="AR59">
        <v>3</v>
      </c>
      <c r="AS59">
        <v>3</v>
      </c>
      <c r="AT59">
        <v>1</v>
      </c>
      <c r="AU59">
        <v>7</v>
      </c>
      <c r="AV59">
        <v>5</v>
      </c>
      <c r="AW59">
        <v>0</v>
      </c>
      <c r="AX59">
        <v>0</v>
      </c>
      <c r="AY59">
        <v>4</v>
      </c>
      <c r="AZ59">
        <v>2</v>
      </c>
      <c r="BA59">
        <v>1</v>
      </c>
      <c r="BB59">
        <v>4</v>
      </c>
      <c r="BC59">
        <v>3</v>
      </c>
      <c r="BD59">
        <v>0</v>
      </c>
      <c r="BE59">
        <v>35</v>
      </c>
      <c r="BF59">
        <v>0</v>
      </c>
      <c r="BG59">
        <v>35</v>
      </c>
      <c r="BH59">
        <v>0</v>
      </c>
      <c r="BI59">
        <v>14</v>
      </c>
      <c r="BJ59">
        <v>8</v>
      </c>
      <c r="BK59">
        <v>4</v>
      </c>
      <c r="BL59">
        <v>4</v>
      </c>
      <c r="BM59">
        <v>8</v>
      </c>
      <c r="BN59">
        <v>18</v>
      </c>
      <c r="BO59">
        <v>7</v>
      </c>
      <c r="BP59">
        <v>2</v>
      </c>
      <c r="BQ59">
        <v>9</v>
      </c>
      <c r="BR59">
        <v>18</v>
      </c>
      <c r="BS59">
        <v>18</v>
      </c>
      <c r="BT59">
        <v>21</v>
      </c>
      <c r="BU59">
        <v>17</v>
      </c>
      <c r="BV59">
        <v>3</v>
      </c>
      <c r="BW59">
        <v>7</v>
      </c>
      <c r="BX59">
        <v>20</v>
      </c>
      <c r="BY59">
        <v>23</v>
      </c>
      <c r="BZ59">
        <v>20</v>
      </c>
    </row>
    <row r="60" spans="1:78" x14ac:dyDescent="0.25">
      <c r="B60" s="7">
        <v>0.14000000000000001</v>
      </c>
      <c r="C60" s="7">
        <v>0.17</v>
      </c>
      <c r="D60" t="s">
        <v>108</v>
      </c>
      <c r="E60" s="7">
        <v>0.04</v>
      </c>
      <c r="F60" s="7">
        <v>0.18</v>
      </c>
      <c r="G60" s="7">
        <v>0.15</v>
      </c>
      <c r="H60" s="7">
        <v>0.09</v>
      </c>
      <c r="I60" s="7">
        <v>0.08</v>
      </c>
      <c r="J60" s="7">
        <v>0.2</v>
      </c>
      <c r="K60" s="7">
        <v>0.16</v>
      </c>
      <c r="L60" s="7">
        <v>0.13</v>
      </c>
      <c r="M60" s="7">
        <v>0.19</v>
      </c>
      <c r="N60" s="7">
        <v>0.13</v>
      </c>
      <c r="O60" s="7">
        <v>0.15</v>
      </c>
      <c r="P60" t="s">
        <v>108</v>
      </c>
      <c r="Q60" s="7">
        <v>0.18</v>
      </c>
      <c r="R60" s="7">
        <v>0.14000000000000001</v>
      </c>
      <c r="S60" s="7">
        <v>0.13</v>
      </c>
      <c r="T60" s="7">
        <v>0.18</v>
      </c>
      <c r="U60" s="7">
        <v>0.15</v>
      </c>
      <c r="V60" s="7">
        <v>0.16</v>
      </c>
      <c r="W60" s="7">
        <v>0.05</v>
      </c>
      <c r="X60" s="7">
        <v>0.12</v>
      </c>
      <c r="Y60" s="7">
        <v>0.05</v>
      </c>
      <c r="Z60" s="7">
        <v>0.2</v>
      </c>
      <c r="AA60" s="7">
        <v>0.14000000000000001</v>
      </c>
      <c r="AB60" s="7">
        <v>0.2</v>
      </c>
      <c r="AC60" s="7">
        <v>0.06</v>
      </c>
      <c r="AD60" s="7">
        <v>0.18</v>
      </c>
      <c r="AE60" s="7">
        <v>0.14000000000000001</v>
      </c>
      <c r="AF60" s="7">
        <v>0.14000000000000001</v>
      </c>
      <c r="AG60" s="7">
        <v>0.04</v>
      </c>
      <c r="AH60" s="7">
        <v>7.0000000000000007E-2</v>
      </c>
      <c r="AI60" s="7">
        <v>0.13</v>
      </c>
      <c r="AJ60" s="7">
        <v>0.06</v>
      </c>
      <c r="AK60" s="7">
        <v>0.2</v>
      </c>
      <c r="AL60" s="7">
        <v>0.11</v>
      </c>
      <c r="AM60" s="7">
        <v>0.18</v>
      </c>
      <c r="AN60" s="7">
        <v>0.08</v>
      </c>
      <c r="AO60" s="7">
        <v>0.21</v>
      </c>
      <c r="AP60" s="7">
        <v>0.1</v>
      </c>
      <c r="AQ60" t="s">
        <v>108</v>
      </c>
      <c r="AR60" s="7">
        <v>0.28000000000000003</v>
      </c>
      <c r="AS60" s="7">
        <v>0.33</v>
      </c>
      <c r="AT60" s="7">
        <v>0.03</v>
      </c>
      <c r="AU60" s="7">
        <v>0.46</v>
      </c>
      <c r="AV60" s="7">
        <v>0.28999999999999998</v>
      </c>
      <c r="AW60" t="s">
        <v>108</v>
      </c>
      <c r="AX60" t="s">
        <v>108</v>
      </c>
      <c r="AY60" s="7">
        <v>0.16</v>
      </c>
      <c r="AZ60" s="7">
        <v>0.1</v>
      </c>
      <c r="BA60" s="7">
        <v>0.04</v>
      </c>
      <c r="BB60" s="7">
        <v>0.17</v>
      </c>
      <c r="BC60" s="7">
        <v>0.25</v>
      </c>
      <c r="BD60" t="s">
        <v>108</v>
      </c>
      <c r="BE60" s="7">
        <v>0.14000000000000001</v>
      </c>
      <c r="BF60" t="s">
        <v>108</v>
      </c>
      <c r="BG60" s="7">
        <v>0.14000000000000001</v>
      </c>
      <c r="BH60" t="s">
        <v>108</v>
      </c>
      <c r="BI60" s="7">
        <v>0.12</v>
      </c>
      <c r="BJ60" s="7">
        <v>0.15</v>
      </c>
      <c r="BK60" s="7">
        <v>0.08</v>
      </c>
      <c r="BL60" s="7">
        <v>0.23</v>
      </c>
      <c r="BM60" s="7">
        <v>0.1</v>
      </c>
      <c r="BN60" s="7">
        <v>0.17</v>
      </c>
      <c r="BO60" s="7">
        <v>0.16</v>
      </c>
      <c r="BP60" s="7">
        <v>0.36</v>
      </c>
      <c r="BQ60" s="7">
        <v>0.16</v>
      </c>
      <c r="BR60" s="7">
        <v>0.13</v>
      </c>
      <c r="BS60" s="7">
        <v>0.16</v>
      </c>
      <c r="BT60" s="7">
        <v>0.17</v>
      </c>
      <c r="BU60" s="7">
        <v>0.13</v>
      </c>
      <c r="BV60" s="7">
        <v>0.2</v>
      </c>
      <c r="BW60" s="7">
        <v>0.17</v>
      </c>
      <c r="BX60" s="7">
        <v>0.12</v>
      </c>
      <c r="BY60" s="7">
        <v>0.14000000000000001</v>
      </c>
      <c r="BZ60" s="7">
        <v>0.14000000000000001</v>
      </c>
    </row>
  </sheetData>
  <pageMargins left="0.7" right="0.7" top="0.75" bottom="0.75" header="0.3" footer="0.3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345</v>
      </c>
    </row>
    <row r="2" spans="1:78" x14ac:dyDescent="0.25">
      <c r="A2" t="s">
        <v>169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5213</v>
      </c>
      <c r="C8">
        <v>4485</v>
      </c>
      <c r="D8">
        <v>420</v>
      </c>
      <c r="E8">
        <v>308</v>
      </c>
      <c r="F8">
        <v>1020</v>
      </c>
      <c r="G8">
        <v>2378</v>
      </c>
      <c r="H8">
        <v>1815</v>
      </c>
      <c r="I8">
        <v>1021</v>
      </c>
      <c r="J8">
        <v>1386</v>
      </c>
      <c r="K8">
        <v>999</v>
      </c>
      <c r="L8">
        <v>1807</v>
      </c>
      <c r="M8">
        <v>1773</v>
      </c>
      <c r="N8">
        <v>2658</v>
      </c>
      <c r="O8">
        <v>589</v>
      </c>
      <c r="P8">
        <v>193</v>
      </c>
      <c r="Q8">
        <v>979</v>
      </c>
      <c r="R8">
        <v>4234</v>
      </c>
      <c r="S8">
        <v>3083</v>
      </c>
      <c r="T8">
        <v>1009</v>
      </c>
      <c r="U8">
        <v>1037</v>
      </c>
      <c r="V8">
        <v>3585</v>
      </c>
      <c r="W8">
        <v>577</v>
      </c>
      <c r="X8">
        <v>983</v>
      </c>
      <c r="Y8">
        <v>0</v>
      </c>
      <c r="Z8">
        <v>5213</v>
      </c>
      <c r="AA8">
        <v>5196</v>
      </c>
      <c r="AB8">
        <v>5196</v>
      </c>
      <c r="AC8">
        <v>422</v>
      </c>
      <c r="AD8">
        <v>4263</v>
      </c>
      <c r="AE8">
        <v>464</v>
      </c>
      <c r="AF8">
        <v>4108</v>
      </c>
      <c r="AG8">
        <v>780</v>
      </c>
      <c r="AH8">
        <v>37</v>
      </c>
      <c r="AI8">
        <v>3669</v>
      </c>
      <c r="AJ8">
        <v>520</v>
      </c>
      <c r="AK8">
        <v>940</v>
      </c>
      <c r="AL8">
        <v>2017</v>
      </c>
      <c r="AM8">
        <v>2457</v>
      </c>
      <c r="AN8">
        <v>57</v>
      </c>
      <c r="AO8">
        <v>660</v>
      </c>
      <c r="AP8">
        <v>491</v>
      </c>
      <c r="AQ8">
        <v>477</v>
      </c>
      <c r="AR8">
        <v>426</v>
      </c>
      <c r="AS8">
        <v>293</v>
      </c>
      <c r="AT8">
        <v>493</v>
      </c>
      <c r="AU8">
        <v>339</v>
      </c>
      <c r="AV8">
        <v>491</v>
      </c>
      <c r="AW8">
        <v>88</v>
      </c>
      <c r="AX8">
        <v>325</v>
      </c>
      <c r="AY8">
        <v>505</v>
      </c>
      <c r="AZ8">
        <v>357</v>
      </c>
      <c r="BA8">
        <v>260</v>
      </c>
      <c r="BB8">
        <v>357</v>
      </c>
      <c r="BC8">
        <v>290</v>
      </c>
      <c r="BD8">
        <v>21</v>
      </c>
      <c r="BE8">
        <v>771</v>
      </c>
      <c r="BF8">
        <v>4442</v>
      </c>
      <c r="BG8">
        <v>2897</v>
      </c>
      <c r="BH8">
        <v>2316</v>
      </c>
      <c r="BI8">
        <v>1062</v>
      </c>
      <c r="BJ8">
        <v>773</v>
      </c>
      <c r="BK8">
        <v>731</v>
      </c>
      <c r="BL8">
        <v>176</v>
      </c>
      <c r="BM8">
        <v>711</v>
      </c>
      <c r="BN8">
        <v>1442</v>
      </c>
      <c r="BO8">
        <v>1915</v>
      </c>
      <c r="BP8">
        <v>1145</v>
      </c>
      <c r="BQ8">
        <v>858</v>
      </c>
      <c r="BR8">
        <v>1299</v>
      </c>
      <c r="BS8">
        <v>1268</v>
      </c>
      <c r="BT8">
        <v>412</v>
      </c>
      <c r="BU8">
        <v>442</v>
      </c>
      <c r="BV8">
        <v>270</v>
      </c>
      <c r="BW8">
        <v>632</v>
      </c>
      <c r="BX8">
        <v>3559</v>
      </c>
      <c r="BY8">
        <v>3564</v>
      </c>
      <c r="BZ8">
        <v>3160</v>
      </c>
    </row>
    <row r="9" spans="1:78" x14ac:dyDescent="0.25">
      <c r="A9" t="s">
        <v>103</v>
      </c>
      <c r="B9">
        <v>5270</v>
      </c>
      <c r="C9">
        <v>4529</v>
      </c>
      <c r="D9">
        <v>450</v>
      </c>
      <c r="E9">
        <v>291</v>
      </c>
      <c r="F9">
        <v>1035</v>
      </c>
      <c r="G9">
        <v>2777</v>
      </c>
      <c r="H9">
        <v>1459</v>
      </c>
      <c r="I9">
        <v>1273</v>
      </c>
      <c r="J9">
        <v>1700</v>
      </c>
      <c r="K9">
        <v>1074</v>
      </c>
      <c r="L9">
        <v>1224</v>
      </c>
      <c r="M9">
        <v>1399</v>
      </c>
      <c r="N9">
        <v>3120</v>
      </c>
      <c r="O9">
        <v>578</v>
      </c>
      <c r="P9">
        <v>174</v>
      </c>
      <c r="Q9">
        <v>799</v>
      </c>
      <c r="R9">
        <v>4472</v>
      </c>
      <c r="S9">
        <v>3306</v>
      </c>
      <c r="T9">
        <v>1043</v>
      </c>
      <c r="U9">
        <v>845</v>
      </c>
      <c r="V9">
        <v>3963</v>
      </c>
      <c r="W9">
        <v>514</v>
      </c>
      <c r="X9">
        <v>730</v>
      </c>
      <c r="Y9">
        <v>0</v>
      </c>
      <c r="Z9">
        <v>5270</v>
      </c>
      <c r="AA9">
        <v>5254</v>
      </c>
      <c r="AB9">
        <v>5254</v>
      </c>
      <c r="AC9">
        <v>456</v>
      </c>
      <c r="AD9">
        <v>4300</v>
      </c>
      <c r="AE9">
        <v>451</v>
      </c>
      <c r="AF9">
        <v>4122</v>
      </c>
      <c r="AG9">
        <v>829</v>
      </c>
      <c r="AH9">
        <v>39</v>
      </c>
      <c r="AI9">
        <v>3883</v>
      </c>
      <c r="AJ9">
        <v>470</v>
      </c>
      <c r="AK9">
        <v>849</v>
      </c>
      <c r="AL9">
        <v>2109</v>
      </c>
      <c r="AM9">
        <v>2454</v>
      </c>
      <c r="AN9">
        <v>59</v>
      </c>
      <c r="AO9">
        <v>627</v>
      </c>
      <c r="AP9">
        <v>512</v>
      </c>
      <c r="AQ9">
        <v>496</v>
      </c>
      <c r="AR9">
        <v>474</v>
      </c>
      <c r="AS9">
        <v>284</v>
      </c>
      <c r="AT9">
        <v>497</v>
      </c>
      <c r="AU9">
        <v>328</v>
      </c>
      <c r="AV9">
        <v>474</v>
      </c>
      <c r="AW9">
        <v>100</v>
      </c>
      <c r="AX9">
        <v>344</v>
      </c>
      <c r="AY9">
        <v>492</v>
      </c>
      <c r="AZ9">
        <v>364</v>
      </c>
      <c r="BA9">
        <v>255</v>
      </c>
      <c r="BB9">
        <v>348</v>
      </c>
      <c r="BC9">
        <v>281</v>
      </c>
      <c r="BD9">
        <v>22</v>
      </c>
      <c r="BE9">
        <v>809</v>
      </c>
      <c r="BF9">
        <v>4461</v>
      </c>
      <c r="BG9">
        <v>3006</v>
      </c>
      <c r="BH9">
        <v>2264</v>
      </c>
      <c r="BI9">
        <v>1196</v>
      </c>
      <c r="BJ9">
        <v>791</v>
      </c>
      <c r="BK9">
        <v>693</v>
      </c>
      <c r="BL9">
        <v>173</v>
      </c>
      <c r="BM9">
        <v>785</v>
      </c>
      <c r="BN9">
        <v>1510</v>
      </c>
      <c r="BO9">
        <v>1896</v>
      </c>
      <c r="BP9">
        <v>1080</v>
      </c>
      <c r="BQ9">
        <v>918</v>
      </c>
      <c r="BR9">
        <v>1417</v>
      </c>
      <c r="BS9">
        <v>1385</v>
      </c>
      <c r="BT9">
        <v>413</v>
      </c>
      <c r="BU9">
        <v>483</v>
      </c>
      <c r="BV9">
        <v>271</v>
      </c>
      <c r="BW9">
        <v>692</v>
      </c>
      <c r="BX9">
        <v>3522</v>
      </c>
      <c r="BY9">
        <v>3537</v>
      </c>
      <c r="BZ9">
        <v>3105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199</v>
      </c>
      <c r="C11">
        <v>176</v>
      </c>
      <c r="D11">
        <v>15</v>
      </c>
      <c r="E11">
        <v>8</v>
      </c>
      <c r="F11">
        <v>64</v>
      </c>
      <c r="G11">
        <v>102</v>
      </c>
      <c r="H11">
        <v>33</v>
      </c>
      <c r="I11">
        <v>47</v>
      </c>
      <c r="J11">
        <v>48</v>
      </c>
      <c r="K11">
        <v>59</v>
      </c>
      <c r="L11">
        <v>45</v>
      </c>
      <c r="M11">
        <v>51</v>
      </c>
      <c r="N11">
        <v>132</v>
      </c>
      <c r="O11">
        <v>12</v>
      </c>
      <c r="P11">
        <v>4</v>
      </c>
      <c r="Q11">
        <v>31</v>
      </c>
      <c r="R11">
        <v>168</v>
      </c>
      <c r="S11">
        <v>95</v>
      </c>
      <c r="T11">
        <v>61</v>
      </c>
      <c r="U11">
        <v>41</v>
      </c>
      <c r="V11">
        <v>173</v>
      </c>
      <c r="W11">
        <v>13</v>
      </c>
      <c r="X11">
        <v>12</v>
      </c>
      <c r="Y11">
        <v>0</v>
      </c>
      <c r="Z11">
        <v>199</v>
      </c>
      <c r="AA11">
        <v>196</v>
      </c>
      <c r="AB11">
        <v>196</v>
      </c>
      <c r="AC11">
        <v>21</v>
      </c>
      <c r="AD11">
        <v>153</v>
      </c>
      <c r="AE11">
        <v>22</v>
      </c>
      <c r="AF11">
        <v>146</v>
      </c>
      <c r="AG11">
        <v>45</v>
      </c>
      <c r="AH11">
        <v>1</v>
      </c>
      <c r="AI11">
        <v>136</v>
      </c>
      <c r="AJ11">
        <v>15</v>
      </c>
      <c r="AK11">
        <v>45</v>
      </c>
      <c r="AL11">
        <v>97</v>
      </c>
      <c r="AM11">
        <v>70</v>
      </c>
      <c r="AN11">
        <v>7</v>
      </c>
      <c r="AO11">
        <v>25</v>
      </c>
      <c r="AP11">
        <v>27</v>
      </c>
      <c r="AQ11">
        <v>25</v>
      </c>
      <c r="AR11">
        <v>8</v>
      </c>
      <c r="AS11">
        <v>9</v>
      </c>
      <c r="AT11">
        <v>27</v>
      </c>
      <c r="AU11">
        <v>7</v>
      </c>
      <c r="AV11">
        <v>16</v>
      </c>
      <c r="AW11">
        <v>1</v>
      </c>
      <c r="AX11">
        <v>14</v>
      </c>
      <c r="AY11">
        <v>18</v>
      </c>
      <c r="AZ11">
        <v>9</v>
      </c>
      <c r="BA11">
        <v>7</v>
      </c>
      <c r="BB11">
        <v>18</v>
      </c>
      <c r="BC11">
        <v>13</v>
      </c>
      <c r="BD11">
        <v>0</v>
      </c>
      <c r="BE11">
        <v>92</v>
      </c>
      <c r="BF11">
        <v>107</v>
      </c>
      <c r="BG11">
        <v>146</v>
      </c>
      <c r="BH11">
        <v>53</v>
      </c>
      <c r="BI11">
        <v>74</v>
      </c>
      <c r="BJ11">
        <v>39</v>
      </c>
      <c r="BK11">
        <v>20</v>
      </c>
      <c r="BL11">
        <v>10</v>
      </c>
      <c r="BM11">
        <v>107</v>
      </c>
      <c r="BN11">
        <v>75</v>
      </c>
      <c r="BO11">
        <v>16</v>
      </c>
      <c r="BP11">
        <v>1</v>
      </c>
      <c r="BQ11">
        <v>82</v>
      </c>
      <c r="BR11">
        <v>91</v>
      </c>
      <c r="BS11">
        <v>89</v>
      </c>
      <c r="BT11">
        <v>49</v>
      </c>
      <c r="BU11">
        <v>53</v>
      </c>
      <c r="BV11">
        <v>24</v>
      </c>
      <c r="BW11">
        <v>65</v>
      </c>
      <c r="BX11">
        <v>130</v>
      </c>
      <c r="BY11">
        <v>136</v>
      </c>
      <c r="BZ11">
        <v>114</v>
      </c>
    </row>
    <row r="12" spans="1:78" x14ac:dyDescent="0.25">
      <c r="B12" s="7">
        <v>0.04</v>
      </c>
      <c r="C12" s="7">
        <v>0.04</v>
      </c>
      <c r="D12" s="7">
        <v>0.03</v>
      </c>
      <c r="E12" s="7">
        <v>0.03</v>
      </c>
      <c r="F12" s="7">
        <v>0.06</v>
      </c>
      <c r="G12" s="7">
        <v>0.04</v>
      </c>
      <c r="H12" s="7">
        <v>0.02</v>
      </c>
      <c r="I12" s="7">
        <v>0.04</v>
      </c>
      <c r="J12" s="7">
        <v>0.03</v>
      </c>
      <c r="K12" s="7">
        <v>0.06</v>
      </c>
      <c r="L12" s="7">
        <v>0.04</v>
      </c>
      <c r="M12" s="7">
        <v>0.04</v>
      </c>
      <c r="N12" s="7">
        <v>0.04</v>
      </c>
      <c r="O12" s="7">
        <v>0.02</v>
      </c>
      <c r="P12" s="7">
        <v>0.02</v>
      </c>
      <c r="Q12" s="7">
        <v>0.04</v>
      </c>
      <c r="R12" s="7">
        <v>0.04</v>
      </c>
      <c r="S12" s="7">
        <v>0.03</v>
      </c>
      <c r="T12" s="7">
        <v>0.06</v>
      </c>
      <c r="U12" s="7">
        <v>0.05</v>
      </c>
      <c r="V12" s="7">
        <v>0.04</v>
      </c>
      <c r="W12" s="7">
        <v>0.03</v>
      </c>
      <c r="X12" s="7">
        <v>0.02</v>
      </c>
      <c r="Y12" t="s">
        <v>108</v>
      </c>
      <c r="Z12" s="7">
        <v>0.04</v>
      </c>
      <c r="AA12" s="7">
        <v>0.04</v>
      </c>
      <c r="AB12" s="7">
        <v>0.04</v>
      </c>
      <c r="AC12" s="7">
        <v>0.05</v>
      </c>
      <c r="AD12" s="7">
        <v>0.04</v>
      </c>
      <c r="AE12" s="7">
        <v>0.05</v>
      </c>
      <c r="AF12" s="7">
        <v>0.04</v>
      </c>
      <c r="AG12" s="7">
        <v>0.05</v>
      </c>
      <c r="AH12" s="7">
        <v>0.02</v>
      </c>
      <c r="AI12" s="7">
        <v>0.04</v>
      </c>
      <c r="AJ12" s="7">
        <v>0.03</v>
      </c>
      <c r="AK12" s="7">
        <v>0.05</v>
      </c>
      <c r="AL12" s="7">
        <v>0.05</v>
      </c>
      <c r="AM12" s="7">
        <v>0.03</v>
      </c>
      <c r="AN12" s="7">
        <v>0.12</v>
      </c>
      <c r="AO12" s="7">
        <v>0.04</v>
      </c>
      <c r="AP12" s="7">
        <v>0.05</v>
      </c>
      <c r="AQ12" s="7">
        <v>0.05</v>
      </c>
      <c r="AR12" s="7">
        <v>0.02</v>
      </c>
      <c r="AS12" s="7">
        <v>0.03</v>
      </c>
      <c r="AT12" s="7">
        <v>0.05</v>
      </c>
      <c r="AU12" s="7">
        <v>0.02</v>
      </c>
      <c r="AV12" s="7">
        <v>0.03</v>
      </c>
      <c r="AW12" s="7">
        <v>0.01</v>
      </c>
      <c r="AX12" s="7">
        <v>0.04</v>
      </c>
      <c r="AY12" s="7">
        <v>0.04</v>
      </c>
      <c r="AZ12" s="7">
        <v>0.03</v>
      </c>
      <c r="BA12" s="7">
        <v>0.03</v>
      </c>
      <c r="BB12" s="7">
        <v>0.05</v>
      </c>
      <c r="BC12" s="7">
        <v>0.05</v>
      </c>
      <c r="BD12" t="s">
        <v>108</v>
      </c>
      <c r="BE12" s="7">
        <v>0.11</v>
      </c>
      <c r="BF12" s="7">
        <v>0.02</v>
      </c>
      <c r="BG12" s="7">
        <v>0.05</v>
      </c>
      <c r="BH12" s="7">
        <v>0.02</v>
      </c>
      <c r="BI12" s="7">
        <v>0.06</v>
      </c>
      <c r="BJ12" s="7">
        <v>0.05</v>
      </c>
      <c r="BK12" s="7">
        <v>0.03</v>
      </c>
      <c r="BL12" s="7">
        <v>0.06</v>
      </c>
      <c r="BM12" s="7">
        <v>0.14000000000000001</v>
      </c>
      <c r="BN12" s="7">
        <v>0.05</v>
      </c>
      <c r="BO12" s="7">
        <v>0.01</v>
      </c>
      <c r="BP12">
        <v>0</v>
      </c>
      <c r="BQ12" s="7">
        <v>0.09</v>
      </c>
      <c r="BR12" s="7">
        <v>0.06</v>
      </c>
      <c r="BS12" s="7">
        <v>0.06</v>
      </c>
      <c r="BT12" s="7">
        <v>0.12</v>
      </c>
      <c r="BU12" s="7">
        <v>0.11</v>
      </c>
      <c r="BV12" s="7">
        <v>0.09</v>
      </c>
      <c r="BW12" s="7">
        <v>0.09</v>
      </c>
      <c r="BX12" s="7">
        <v>0.04</v>
      </c>
      <c r="BY12" s="7">
        <v>0.04</v>
      </c>
      <c r="BZ12" s="7">
        <v>0.04</v>
      </c>
    </row>
    <row r="13" spans="1:78" x14ac:dyDescent="0.25">
      <c r="A13" t="s">
        <v>55</v>
      </c>
      <c r="B13">
        <v>5010</v>
      </c>
      <c r="C13">
        <v>4302</v>
      </c>
      <c r="D13">
        <v>427</v>
      </c>
      <c r="E13">
        <v>281</v>
      </c>
      <c r="F13">
        <v>957</v>
      </c>
      <c r="G13">
        <v>2644</v>
      </c>
      <c r="H13">
        <v>1410</v>
      </c>
      <c r="I13">
        <v>1210</v>
      </c>
      <c r="J13">
        <v>1637</v>
      </c>
      <c r="K13">
        <v>997</v>
      </c>
      <c r="L13">
        <v>1167</v>
      </c>
      <c r="M13">
        <v>1337</v>
      </c>
      <c r="N13">
        <v>2957</v>
      </c>
      <c r="O13">
        <v>550</v>
      </c>
      <c r="P13">
        <v>166</v>
      </c>
      <c r="Q13">
        <v>762</v>
      </c>
      <c r="R13">
        <v>4248</v>
      </c>
      <c r="S13">
        <v>3172</v>
      </c>
      <c r="T13">
        <v>972</v>
      </c>
      <c r="U13">
        <v>794</v>
      </c>
      <c r="V13">
        <v>3754</v>
      </c>
      <c r="W13">
        <v>494</v>
      </c>
      <c r="X13">
        <v>710</v>
      </c>
      <c r="Y13">
        <v>0</v>
      </c>
      <c r="Z13">
        <v>5010</v>
      </c>
      <c r="AA13">
        <v>4999</v>
      </c>
      <c r="AB13">
        <v>4999</v>
      </c>
      <c r="AC13">
        <v>431</v>
      </c>
      <c r="AD13">
        <v>4125</v>
      </c>
      <c r="AE13">
        <v>405</v>
      </c>
      <c r="AF13">
        <v>3943</v>
      </c>
      <c r="AG13">
        <v>784</v>
      </c>
      <c r="AH13">
        <v>38</v>
      </c>
      <c r="AI13">
        <v>3719</v>
      </c>
      <c r="AJ13">
        <v>449</v>
      </c>
      <c r="AK13">
        <v>796</v>
      </c>
      <c r="AL13">
        <v>2005</v>
      </c>
      <c r="AM13">
        <v>2373</v>
      </c>
      <c r="AN13">
        <v>52</v>
      </c>
      <c r="AO13">
        <v>566</v>
      </c>
      <c r="AP13">
        <v>472</v>
      </c>
      <c r="AQ13">
        <v>466</v>
      </c>
      <c r="AR13">
        <v>460</v>
      </c>
      <c r="AS13">
        <v>273</v>
      </c>
      <c r="AT13">
        <v>470</v>
      </c>
      <c r="AU13">
        <v>318</v>
      </c>
      <c r="AV13">
        <v>455</v>
      </c>
      <c r="AW13">
        <v>98</v>
      </c>
      <c r="AX13">
        <v>323</v>
      </c>
      <c r="AY13">
        <v>464</v>
      </c>
      <c r="AZ13">
        <v>352</v>
      </c>
      <c r="BA13">
        <v>246</v>
      </c>
      <c r="BB13">
        <v>329</v>
      </c>
      <c r="BC13">
        <v>262</v>
      </c>
      <c r="BD13">
        <v>22</v>
      </c>
      <c r="BE13">
        <v>710</v>
      </c>
      <c r="BF13">
        <v>4301</v>
      </c>
      <c r="BG13">
        <v>2833</v>
      </c>
      <c r="BH13">
        <v>2177</v>
      </c>
      <c r="BI13">
        <v>1120</v>
      </c>
      <c r="BJ13">
        <v>747</v>
      </c>
      <c r="BK13">
        <v>673</v>
      </c>
      <c r="BL13">
        <v>161</v>
      </c>
      <c r="BM13">
        <v>678</v>
      </c>
      <c r="BN13">
        <v>1431</v>
      </c>
      <c r="BO13">
        <v>1864</v>
      </c>
      <c r="BP13">
        <v>1038</v>
      </c>
      <c r="BQ13">
        <v>835</v>
      </c>
      <c r="BR13">
        <v>1320</v>
      </c>
      <c r="BS13">
        <v>1290</v>
      </c>
      <c r="BT13">
        <v>356</v>
      </c>
      <c r="BU13">
        <v>430</v>
      </c>
      <c r="BV13">
        <v>247</v>
      </c>
      <c r="BW13">
        <v>626</v>
      </c>
      <c r="BX13">
        <v>3376</v>
      </c>
      <c r="BY13">
        <v>3386</v>
      </c>
      <c r="BZ13">
        <v>2977</v>
      </c>
    </row>
    <row r="14" spans="1:78" x14ac:dyDescent="0.25">
      <c r="B14" s="7">
        <v>0.95</v>
      </c>
      <c r="C14" s="7">
        <v>0.95</v>
      </c>
      <c r="D14" s="7">
        <v>0.95</v>
      </c>
      <c r="E14" s="7">
        <v>0.97</v>
      </c>
      <c r="F14" s="7">
        <v>0.92</v>
      </c>
      <c r="G14" s="7">
        <v>0.95</v>
      </c>
      <c r="H14" s="7">
        <v>0.97</v>
      </c>
      <c r="I14" s="7">
        <v>0.95</v>
      </c>
      <c r="J14" s="7">
        <v>0.96</v>
      </c>
      <c r="K14" s="7">
        <v>0.93</v>
      </c>
      <c r="L14" s="7">
        <v>0.95</v>
      </c>
      <c r="M14" s="7">
        <v>0.96</v>
      </c>
      <c r="N14" s="7">
        <v>0.95</v>
      </c>
      <c r="O14" s="7">
        <v>0.95</v>
      </c>
      <c r="P14" s="7">
        <v>0.96</v>
      </c>
      <c r="Q14" s="7">
        <v>0.95</v>
      </c>
      <c r="R14" s="7">
        <v>0.95</v>
      </c>
      <c r="S14" s="7">
        <v>0.96</v>
      </c>
      <c r="T14" s="7">
        <v>0.93</v>
      </c>
      <c r="U14" s="7">
        <v>0.94</v>
      </c>
      <c r="V14" s="7">
        <v>0.95</v>
      </c>
      <c r="W14" s="7">
        <v>0.96</v>
      </c>
      <c r="X14" s="7">
        <v>0.97</v>
      </c>
      <c r="Y14" t="s">
        <v>108</v>
      </c>
      <c r="Z14" s="7">
        <v>0.95</v>
      </c>
      <c r="AA14" s="7">
        <v>0.95</v>
      </c>
      <c r="AB14" s="7">
        <v>0.95</v>
      </c>
      <c r="AC14" s="7">
        <v>0.94</v>
      </c>
      <c r="AD14" s="7">
        <v>0.96</v>
      </c>
      <c r="AE14" s="7">
        <v>0.9</v>
      </c>
      <c r="AF14" s="7">
        <v>0.96</v>
      </c>
      <c r="AG14" s="7">
        <v>0.95</v>
      </c>
      <c r="AH14" s="7">
        <v>0.98</v>
      </c>
      <c r="AI14" s="7">
        <v>0.96</v>
      </c>
      <c r="AJ14" s="7">
        <v>0.95</v>
      </c>
      <c r="AK14" s="7">
        <v>0.94</v>
      </c>
      <c r="AL14" s="7">
        <v>0.95</v>
      </c>
      <c r="AM14" s="7">
        <v>0.97</v>
      </c>
      <c r="AN14" s="7">
        <v>0.88</v>
      </c>
      <c r="AO14" s="7">
        <v>0.9</v>
      </c>
      <c r="AP14" s="7">
        <v>0.92</v>
      </c>
      <c r="AQ14" s="7">
        <v>0.94</v>
      </c>
      <c r="AR14" s="7">
        <v>0.97</v>
      </c>
      <c r="AS14" s="7">
        <v>0.96</v>
      </c>
      <c r="AT14" s="7">
        <v>0.94</v>
      </c>
      <c r="AU14" s="7">
        <v>0.97</v>
      </c>
      <c r="AV14" s="7">
        <v>0.96</v>
      </c>
      <c r="AW14" s="7">
        <v>0.98</v>
      </c>
      <c r="AX14" s="7">
        <v>0.94</v>
      </c>
      <c r="AY14" s="7">
        <v>0.94</v>
      </c>
      <c r="AZ14" s="7">
        <v>0.97</v>
      </c>
      <c r="BA14" s="7">
        <v>0.96</v>
      </c>
      <c r="BB14" s="7">
        <v>0.94</v>
      </c>
      <c r="BC14" s="7">
        <v>0.93</v>
      </c>
      <c r="BD14" s="7">
        <v>1</v>
      </c>
      <c r="BE14" s="7">
        <v>0.88</v>
      </c>
      <c r="BF14" s="7">
        <v>0.96</v>
      </c>
      <c r="BG14" s="7">
        <v>0.94</v>
      </c>
      <c r="BH14" s="7">
        <v>0.96</v>
      </c>
      <c r="BI14" s="7">
        <v>0.94</v>
      </c>
      <c r="BJ14" s="7">
        <v>0.94</v>
      </c>
      <c r="BK14" s="7">
        <v>0.97</v>
      </c>
      <c r="BL14" s="7">
        <v>0.93</v>
      </c>
      <c r="BM14" s="7">
        <v>0.86</v>
      </c>
      <c r="BN14" s="7">
        <v>0.95</v>
      </c>
      <c r="BO14" s="7">
        <v>0.98</v>
      </c>
      <c r="BP14" s="7">
        <v>0.96</v>
      </c>
      <c r="BQ14" s="7">
        <v>0.91</v>
      </c>
      <c r="BR14" s="7">
        <v>0.93</v>
      </c>
      <c r="BS14" s="7">
        <v>0.93</v>
      </c>
      <c r="BT14" s="7">
        <v>0.86</v>
      </c>
      <c r="BU14" s="7">
        <v>0.89</v>
      </c>
      <c r="BV14" s="7">
        <v>0.91</v>
      </c>
      <c r="BW14" s="7">
        <v>0.9</v>
      </c>
      <c r="BX14" s="7">
        <v>0.96</v>
      </c>
      <c r="BY14" s="7">
        <v>0.96</v>
      </c>
      <c r="BZ14" s="7">
        <v>0.96</v>
      </c>
    </row>
    <row r="15" spans="1:78" x14ac:dyDescent="0.25">
      <c r="A15" t="s">
        <v>40</v>
      </c>
      <c r="B15">
        <v>12</v>
      </c>
      <c r="C15">
        <v>9</v>
      </c>
      <c r="D15">
        <v>3</v>
      </c>
      <c r="E15">
        <v>0</v>
      </c>
      <c r="F15">
        <v>2</v>
      </c>
      <c r="G15">
        <v>5</v>
      </c>
      <c r="H15">
        <v>5</v>
      </c>
      <c r="I15">
        <v>1</v>
      </c>
      <c r="J15">
        <v>1</v>
      </c>
      <c r="K15">
        <v>5</v>
      </c>
      <c r="L15">
        <v>5</v>
      </c>
      <c r="M15">
        <v>1</v>
      </c>
      <c r="N15">
        <v>2</v>
      </c>
      <c r="O15">
        <v>9</v>
      </c>
      <c r="P15">
        <v>0</v>
      </c>
      <c r="Q15">
        <v>2</v>
      </c>
      <c r="R15">
        <v>10</v>
      </c>
      <c r="S15">
        <v>7</v>
      </c>
      <c r="T15">
        <v>2</v>
      </c>
      <c r="U15">
        <v>3</v>
      </c>
      <c r="V15">
        <v>5</v>
      </c>
      <c r="W15">
        <v>2</v>
      </c>
      <c r="X15">
        <v>1</v>
      </c>
      <c r="Y15">
        <v>0</v>
      </c>
      <c r="Z15">
        <v>12</v>
      </c>
      <c r="AA15">
        <v>12</v>
      </c>
      <c r="AB15">
        <v>12</v>
      </c>
      <c r="AC15">
        <v>1</v>
      </c>
      <c r="AD15">
        <v>3</v>
      </c>
      <c r="AE15">
        <v>1</v>
      </c>
      <c r="AF15">
        <v>5</v>
      </c>
      <c r="AG15">
        <v>1</v>
      </c>
      <c r="AH15">
        <v>0</v>
      </c>
      <c r="AI15">
        <v>6</v>
      </c>
      <c r="AJ15">
        <v>0</v>
      </c>
      <c r="AK15">
        <v>0</v>
      </c>
      <c r="AL15">
        <v>1</v>
      </c>
      <c r="AM15">
        <v>2</v>
      </c>
      <c r="AN15">
        <v>0</v>
      </c>
      <c r="AO15">
        <v>3</v>
      </c>
      <c r="AP15">
        <v>2</v>
      </c>
      <c r="AQ15">
        <v>1</v>
      </c>
      <c r="AR15">
        <v>2</v>
      </c>
      <c r="AS15">
        <v>0</v>
      </c>
      <c r="AT15">
        <v>0</v>
      </c>
      <c r="AU15">
        <v>3</v>
      </c>
      <c r="AV15">
        <v>1</v>
      </c>
      <c r="AW15">
        <v>0</v>
      </c>
      <c r="AX15">
        <v>3</v>
      </c>
      <c r="AY15">
        <v>0</v>
      </c>
      <c r="AZ15">
        <v>1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12</v>
      </c>
      <c r="BG15">
        <v>2</v>
      </c>
      <c r="BH15">
        <v>10</v>
      </c>
      <c r="BI15">
        <v>1</v>
      </c>
      <c r="BJ15">
        <v>0</v>
      </c>
      <c r="BK15">
        <v>0</v>
      </c>
      <c r="BL15">
        <v>0</v>
      </c>
      <c r="BM15">
        <v>0</v>
      </c>
      <c r="BN15">
        <v>1</v>
      </c>
      <c r="BO15">
        <v>1</v>
      </c>
      <c r="BP15">
        <v>10</v>
      </c>
      <c r="BQ15">
        <v>1</v>
      </c>
      <c r="BR15">
        <v>1</v>
      </c>
      <c r="BS15">
        <v>1</v>
      </c>
      <c r="BT15">
        <v>0</v>
      </c>
      <c r="BU15">
        <v>0</v>
      </c>
      <c r="BV15">
        <v>0</v>
      </c>
      <c r="BW15">
        <v>1</v>
      </c>
      <c r="BX15">
        <v>2</v>
      </c>
      <c r="BY15">
        <v>2</v>
      </c>
      <c r="BZ15">
        <v>2</v>
      </c>
    </row>
    <row r="16" spans="1:78" x14ac:dyDescent="0.25">
      <c r="B16">
        <v>0</v>
      </c>
      <c r="C16">
        <v>0</v>
      </c>
      <c r="D16" s="7">
        <v>0.01</v>
      </c>
      <c r="E16" t="s">
        <v>106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7">
        <v>0.02</v>
      </c>
      <c r="P16" t="s">
        <v>106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 t="s">
        <v>106</v>
      </c>
      <c r="AL16">
        <v>0</v>
      </c>
      <c r="AM16">
        <v>0</v>
      </c>
      <c r="AN16" t="s">
        <v>106</v>
      </c>
      <c r="AO16">
        <v>0</v>
      </c>
      <c r="AP16">
        <v>0</v>
      </c>
      <c r="AQ16">
        <v>0</v>
      </c>
      <c r="AR16" s="7">
        <v>0.01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>
        <v>0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>
        <v>0</v>
      </c>
      <c r="BG16">
        <v>0</v>
      </c>
      <c r="BH16">
        <v>0</v>
      </c>
      <c r="BI16">
        <v>0</v>
      </c>
      <c r="BJ16" t="s">
        <v>106</v>
      </c>
      <c r="BK16" t="s">
        <v>106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>
        <v>0</v>
      </c>
      <c r="BR16">
        <v>0</v>
      </c>
      <c r="BS16">
        <v>0</v>
      </c>
      <c r="BT16" t="s">
        <v>106</v>
      </c>
      <c r="BU16" t="s">
        <v>106</v>
      </c>
      <c r="BV16" t="s">
        <v>106</v>
      </c>
      <c r="BW16">
        <v>0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49</v>
      </c>
      <c r="C17">
        <v>43</v>
      </c>
      <c r="D17">
        <v>5</v>
      </c>
      <c r="E17">
        <v>2</v>
      </c>
      <c r="F17">
        <v>12</v>
      </c>
      <c r="G17">
        <v>26</v>
      </c>
      <c r="H17">
        <v>11</v>
      </c>
      <c r="I17">
        <v>15</v>
      </c>
      <c r="J17">
        <v>14</v>
      </c>
      <c r="K17">
        <v>13</v>
      </c>
      <c r="L17">
        <v>7</v>
      </c>
      <c r="M17">
        <v>11</v>
      </c>
      <c r="N17">
        <v>29</v>
      </c>
      <c r="O17">
        <v>7</v>
      </c>
      <c r="P17">
        <v>3</v>
      </c>
      <c r="Q17">
        <v>4</v>
      </c>
      <c r="R17">
        <v>45</v>
      </c>
      <c r="S17">
        <v>32</v>
      </c>
      <c r="T17">
        <v>8</v>
      </c>
      <c r="U17">
        <v>8</v>
      </c>
      <c r="V17">
        <v>30</v>
      </c>
      <c r="W17">
        <v>5</v>
      </c>
      <c r="X17">
        <v>8</v>
      </c>
      <c r="Y17">
        <v>0</v>
      </c>
      <c r="Z17">
        <v>49</v>
      </c>
      <c r="AA17">
        <v>47</v>
      </c>
      <c r="AB17">
        <v>47</v>
      </c>
      <c r="AC17">
        <v>4</v>
      </c>
      <c r="AD17">
        <v>19</v>
      </c>
      <c r="AE17">
        <v>22</v>
      </c>
      <c r="AF17">
        <v>28</v>
      </c>
      <c r="AG17">
        <v>0</v>
      </c>
      <c r="AH17">
        <v>0</v>
      </c>
      <c r="AI17">
        <v>23</v>
      </c>
      <c r="AJ17">
        <v>7</v>
      </c>
      <c r="AK17">
        <v>8</v>
      </c>
      <c r="AL17">
        <v>6</v>
      </c>
      <c r="AM17">
        <v>10</v>
      </c>
      <c r="AN17">
        <v>0</v>
      </c>
      <c r="AO17">
        <v>33</v>
      </c>
      <c r="AP17">
        <v>11</v>
      </c>
      <c r="AQ17">
        <v>3</v>
      </c>
      <c r="AR17">
        <v>4</v>
      </c>
      <c r="AS17">
        <v>2</v>
      </c>
      <c r="AT17">
        <v>1</v>
      </c>
      <c r="AU17">
        <v>0</v>
      </c>
      <c r="AV17">
        <v>2</v>
      </c>
      <c r="AW17">
        <v>2</v>
      </c>
      <c r="AX17">
        <v>3</v>
      </c>
      <c r="AY17">
        <v>10</v>
      </c>
      <c r="AZ17">
        <v>2</v>
      </c>
      <c r="BA17">
        <v>2</v>
      </c>
      <c r="BB17">
        <v>2</v>
      </c>
      <c r="BC17">
        <v>6</v>
      </c>
      <c r="BD17">
        <v>0</v>
      </c>
      <c r="BE17">
        <v>7</v>
      </c>
      <c r="BF17">
        <v>42</v>
      </c>
      <c r="BG17">
        <v>25</v>
      </c>
      <c r="BH17">
        <v>24</v>
      </c>
      <c r="BI17">
        <v>2</v>
      </c>
      <c r="BJ17">
        <v>4</v>
      </c>
      <c r="BK17">
        <v>0</v>
      </c>
      <c r="BL17">
        <v>2</v>
      </c>
      <c r="BM17">
        <v>0</v>
      </c>
      <c r="BN17">
        <v>3</v>
      </c>
      <c r="BO17">
        <v>15</v>
      </c>
      <c r="BP17">
        <v>32</v>
      </c>
      <c r="BQ17">
        <v>1</v>
      </c>
      <c r="BR17">
        <v>5</v>
      </c>
      <c r="BS17">
        <v>5</v>
      </c>
      <c r="BT17">
        <v>7</v>
      </c>
      <c r="BU17">
        <v>0</v>
      </c>
      <c r="BV17">
        <v>0</v>
      </c>
      <c r="BW17">
        <v>1</v>
      </c>
      <c r="BX17">
        <v>13</v>
      </c>
      <c r="BY17">
        <v>14</v>
      </c>
      <c r="BZ17">
        <v>12</v>
      </c>
    </row>
    <row r="18" spans="1:78" x14ac:dyDescent="0.25">
      <c r="B18" s="7">
        <v>0.01</v>
      </c>
      <c r="C18" s="7">
        <v>0.01</v>
      </c>
      <c r="D18" s="7">
        <v>0.01</v>
      </c>
      <c r="E18" s="7">
        <v>0.01</v>
      </c>
      <c r="F18" s="7">
        <v>0.01</v>
      </c>
      <c r="G18" s="7">
        <v>0.01</v>
      </c>
      <c r="H18" s="7">
        <v>0.01</v>
      </c>
      <c r="I18" s="7">
        <v>0.01</v>
      </c>
      <c r="J18" s="7">
        <v>0.01</v>
      </c>
      <c r="K18" s="7">
        <v>0.01</v>
      </c>
      <c r="L18" s="7">
        <v>0.01</v>
      </c>
      <c r="M18" s="7">
        <v>0.01</v>
      </c>
      <c r="N18" s="7">
        <v>0.01</v>
      </c>
      <c r="O18" s="7">
        <v>0.01</v>
      </c>
      <c r="P18" s="7">
        <v>0.02</v>
      </c>
      <c r="Q18" s="7">
        <v>0.01</v>
      </c>
      <c r="R18" s="7">
        <v>0.01</v>
      </c>
      <c r="S18" s="7">
        <v>0.01</v>
      </c>
      <c r="T18" s="7">
        <v>0.01</v>
      </c>
      <c r="U18" s="7">
        <v>0.01</v>
      </c>
      <c r="V18" s="7">
        <v>0.01</v>
      </c>
      <c r="W18" s="7">
        <v>0.01</v>
      </c>
      <c r="X18" s="7">
        <v>0.01</v>
      </c>
      <c r="Y18" t="s">
        <v>108</v>
      </c>
      <c r="Z18" s="7">
        <v>0.01</v>
      </c>
      <c r="AA18" s="7">
        <v>0.01</v>
      </c>
      <c r="AB18" s="7">
        <v>0.01</v>
      </c>
      <c r="AC18" s="7">
        <v>0.01</v>
      </c>
      <c r="AD18">
        <v>0</v>
      </c>
      <c r="AE18" s="7">
        <v>0.05</v>
      </c>
      <c r="AF18" s="7">
        <v>0.01</v>
      </c>
      <c r="AG18" t="s">
        <v>108</v>
      </c>
      <c r="AH18" t="s">
        <v>108</v>
      </c>
      <c r="AI18" s="7">
        <v>0.01</v>
      </c>
      <c r="AJ18" s="7">
        <v>0.02</v>
      </c>
      <c r="AK18" s="7">
        <v>0.01</v>
      </c>
      <c r="AL18">
        <v>0</v>
      </c>
      <c r="AM18">
        <v>0</v>
      </c>
      <c r="AN18" t="s">
        <v>108</v>
      </c>
      <c r="AO18" s="7">
        <v>0.05</v>
      </c>
      <c r="AP18" s="7">
        <v>0.02</v>
      </c>
      <c r="AQ18" s="7">
        <v>0.01</v>
      </c>
      <c r="AR18" s="7">
        <v>0.01</v>
      </c>
      <c r="AS18" s="7">
        <v>0.01</v>
      </c>
      <c r="AT18">
        <v>0</v>
      </c>
      <c r="AU18" t="s">
        <v>108</v>
      </c>
      <c r="AV18">
        <v>0</v>
      </c>
      <c r="AW18" s="7">
        <v>0.02</v>
      </c>
      <c r="AX18" s="7">
        <v>0.01</v>
      </c>
      <c r="AY18" s="7">
        <v>0.02</v>
      </c>
      <c r="AZ18" s="7">
        <v>0.01</v>
      </c>
      <c r="BA18" s="7">
        <v>0.01</v>
      </c>
      <c r="BB18" s="7">
        <v>0.01</v>
      </c>
      <c r="BC18" s="7">
        <v>0.02</v>
      </c>
      <c r="BD18" t="s">
        <v>108</v>
      </c>
      <c r="BE18" s="7">
        <v>0.01</v>
      </c>
      <c r="BF18" s="7">
        <v>0.01</v>
      </c>
      <c r="BG18" s="7">
        <v>0.01</v>
      </c>
      <c r="BH18" s="7">
        <v>0.01</v>
      </c>
      <c r="BI18">
        <v>0</v>
      </c>
      <c r="BJ18" s="7">
        <v>0.01</v>
      </c>
      <c r="BK18" t="s">
        <v>108</v>
      </c>
      <c r="BL18" s="7">
        <v>0.01</v>
      </c>
      <c r="BM18" t="s">
        <v>108</v>
      </c>
      <c r="BN18">
        <v>0</v>
      </c>
      <c r="BO18" s="7">
        <v>0.01</v>
      </c>
      <c r="BP18" s="7">
        <v>0.03</v>
      </c>
      <c r="BQ18">
        <v>0</v>
      </c>
      <c r="BR18">
        <v>0</v>
      </c>
      <c r="BS18">
        <v>0</v>
      </c>
      <c r="BT18" s="7">
        <v>0.02</v>
      </c>
      <c r="BU18" t="s">
        <v>108</v>
      </c>
      <c r="BV18" t="s">
        <v>108</v>
      </c>
      <c r="BW18">
        <v>0</v>
      </c>
      <c r="BX18">
        <v>0</v>
      </c>
      <c r="BY18">
        <v>0</v>
      </c>
      <c r="BZ18">
        <v>0</v>
      </c>
    </row>
  </sheetData>
  <pageMargins left="0.7" right="0.7" top="0.75" bottom="0.75" header="0.3" footer="0.3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347</v>
      </c>
    </row>
    <row r="2" spans="1:78" x14ac:dyDescent="0.25">
      <c r="A2" t="s">
        <v>349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197</v>
      </c>
      <c r="C8">
        <v>174</v>
      </c>
      <c r="D8">
        <v>14</v>
      </c>
      <c r="E8">
        <v>9</v>
      </c>
      <c r="F8">
        <v>62</v>
      </c>
      <c r="G8">
        <v>91</v>
      </c>
      <c r="H8">
        <v>44</v>
      </c>
      <c r="I8">
        <v>36</v>
      </c>
      <c r="J8">
        <v>39</v>
      </c>
      <c r="K8">
        <v>55</v>
      </c>
      <c r="L8">
        <v>67</v>
      </c>
      <c r="M8">
        <v>66</v>
      </c>
      <c r="N8">
        <v>112</v>
      </c>
      <c r="O8">
        <v>15</v>
      </c>
      <c r="P8">
        <v>4</v>
      </c>
      <c r="Q8">
        <v>35</v>
      </c>
      <c r="R8">
        <v>162</v>
      </c>
      <c r="S8">
        <v>90</v>
      </c>
      <c r="T8">
        <v>57</v>
      </c>
      <c r="U8">
        <v>47</v>
      </c>
      <c r="V8">
        <v>164</v>
      </c>
      <c r="W8">
        <v>15</v>
      </c>
      <c r="X8">
        <v>18</v>
      </c>
      <c r="Y8">
        <v>0</v>
      </c>
      <c r="Z8">
        <v>197</v>
      </c>
      <c r="AA8">
        <v>195</v>
      </c>
      <c r="AB8">
        <v>195</v>
      </c>
      <c r="AC8">
        <v>20</v>
      </c>
      <c r="AD8">
        <v>153</v>
      </c>
      <c r="AE8">
        <v>22</v>
      </c>
      <c r="AF8">
        <v>142</v>
      </c>
      <c r="AG8">
        <v>46</v>
      </c>
      <c r="AH8">
        <v>1</v>
      </c>
      <c r="AI8">
        <v>131</v>
      </c>
      <c r="AJ8">
        <v>16</v>
      </c>
      <c r="AK8">
        <v>47</v>
      </c>
      <c r="AL8">
        <v>93</v>
      </c>
      <c r="AM8">
        <v>68</v>
      </c>
      <c r="AN8">
        <v>7</v>
      </c>
      <c r="AO8">
        <v>29</v>
      </c>
      <c r="AP8">
        <v>25</v>
      </c>
      <c r="AQ8">
        <v>25</v>
      </c>
      <c r="AR8">
        <v>7</v>
      </c>
      <c r="AS8">
        <v>8</v>
      </c>
      <c r="AT8">
        <v>21</v>
      </c>
      <c r="AU8">
        <v>8</v>
      </c>
      <c r="AV8">
        <v>17</v>
      </c>
      <c r="AW8">
        <v>1</v>
      </c>
      <c r="AX8">
        <v>13</v>
      </c>
      <c r="AY8">
        <v>20</v>
      </c>
      <c r="AZ8">
        <v>10</v>
      </c>
      <c r="BA8">
        <v>9</v>
      </c>
      <c r="BB8">
        <v>20</v>
      </c>
      <c r="BC8">
        <v>13</v>
      </c>
      <c r="BD8">
        <v>0</v>
      </c>
      <c r="BE8">
        <v>93</v>
      </c>
      <c r="BF8">
        <v>104</v>
      </c>
      <c r="BG8">
        <v>147</v>
      </c>
      <c r="BH8">
        <v>50</v>
      </c>
      <c r="BI8">
        <v>71</v>
      </c>
      <c r="BJ8">
        <v>39</v>
      </c>
      <c r="BK8">
        <v>23</v>
      </c>
      <c r="BL8">
        <v>12</v>
      </c>
      <c r="BM8">
        <v>103</v>
      </c>
      <c r="BN8">
        <v>74</v>
      </c>
      <c r="BO8">
        <v>18</v>
      </c>
      <c r="BP8">
        <v>2</v>
      </c>
      <c r="BQ8">
        <v>77</v>
      </c>
      <c r="BR8">
        <v>87</v>
      </c>
      <c r="BS8">
        <v>84</v>
      </c>
      <c r="BT8">
        <v>51</v>
      </c>
      <c r="BU8">
        <v>53</v>
      </c>
      <c r="BV8">
        <v>27</v>
      </c>
      <c r="BW8">
        <v>57</v>
      </c>
      <c r="BX8">
        <v>127</v>
      </c>
      <c r="BY8">
        <v>129</v>
      </c>
      <c r="BZ8">
        <v>110</v>
      </c>
    </row>
    <row r="9" spans="1:78" x14ac:dyDescent="0.25">
      <c r="A9" t="s">
        <v>103</v>
      </c>
      <c r="B9">
        <v>199</v>
      </c>
      <c r="C9">
        <v>176</v>
      </c>
      <c r="D9">
        <v>15</v>
      </c>
      <c r="E9">
        <v>8</v>
      </c>
      <c r="F9">
        <v>64</v>
      </c>
      <c r="G9">
        <v>102</v>
      </c>
      <c r="H9">
        <v>33</v>
      </c>
      <c r="I9">
        <v>47</v>
      </c>
      <c r="J9">
        <v>48</v>
      </c>
      <c r="K9">
        <v>59</v>
      </c>
      <c r="L9">
        <v>45</v>
      </c>
      <c r="M9">
        <v>51</v>
      </c>
      <c r="N9">
        <v>132</v>
      </c>
      <c r="O9">
        <v>12</v>
      </c>
      <c r="P9">
        <v>4</v>
      </c>
      <c r="Q9">
        <v>31</v>
      </c>
      <c r="R9">
        <v>168</v>
      </c>
      <c r="S9">
        <v>95</v>
      </c>
      <c r="T9">
        <v>61</v>
      </c>
      <c r="U9">
        <v>41</v>
      </c>
      <c r="V9">
        <v>173</v>
      </c>
      <c r="W9">
        <v>13</v>
      </c>
      <c r="X9">
        <v>12</v>
      </c>
      <c r="Y9">
        <v>0</v>
      </c>
      <c r="Z9">
        <v>199</v>
      </c>
      <c r="AA9">
        <v>196</v>
      </c>
      <c r="AB9">
        <v>196</v>
      </c>
      <c r="AC9">
        <v>21</v>
      </c>
      <c r="AD9">
        <v>153</v>
      </c>
      <c r="AE9">
        <v>22</v>
      </c>
      <c r="AF9">
        <v>146</v>
      </c>
      <c r="AG9">
        <v>45</v>
      </c>
      <c r="AH9">
        <v>1</v>
      </c>
      <c r="AI9">
        <v>136</v>
      </c>
      <c r="AJ9">
        <v>15</v>
      </c>
      <c r="AK9">
        <v>45</v>
      </c>
      <c r="AL9">
        <v>97</v>
      </c>
      <c r="AM9">
        <v>70</v>
      </c>
      <c r="AN9">
        <v>7</v>
      </c>
      <c r="AO9">
        <v>25</v>
      </c>
      <c r="AP9">
        <v>27</v>
      </c>
      <c r="AQ9">
        <v>25</v>
      </c>
      <c r="AR9">
        <v>8</v>
      </c>
      <c r="AS9">
        <v>9</v>
      </c>
      <c r="AT9">
        <v>27</v>
      </c>
      <c r="AU9">
        <v>7</v>
      </c>
      <c r="AV9">
        <v>16</v>
      </c>
      <c r="AW9">
        <v>1</v>
      </c>
      <c r="AX9">
        <v>14</v>
      </c>
      <c r="AY9">
        <v>18</v>
      </c>
      <c r="AZ9">
        <v>9</v>
      </c>
      <c r="BA9">
        <v>7</v>
      </c>
      <c r="BB9">
        <v>18</v>
      </c>
      <c r="BC9">
        <v>13</v>
      </c>
      <c r="BD9">
        <v>0</v>
      </c>
      <c r="BE9">
        <v>92</v>
      </c>
      <c r="BF9">
        <v>107</v>
      </c>
      <c r="BG9">
        <v>146</v>
      </c>
      <c r="BH9">
        <v>53</v>
      </c>
      <c r="BI9">
        <v>74</v>
      </c>
      <c r="BJ9">
        <v>39</v>
      </c>
      <c r="BK9">
        <v>20</v>
      </c>
      <c r="BL9">
        <v>10</v>
      </c>
      <c r="BM9">
        <v>107</v>
      </c>
      <c r="BN9">
        <v>75</v>
      </c>
      <c r="BO9">
        <v>16</v>
      </c>
      <c r="BP9">
        <v>1</v>
      </c>
      <c r="BQ9">
        <v>82</v>
      </c>
      <c r="BR9">
        <v>91</v>
      </c>
      <c r="BS9">
        <v>89</v>
      </c>
      <c r="BT9">
        <v>49</v>
      </c>
      <c r="BU9">
        <v>53</v>
      </c>
      <c r="BV9">
        <v>24</v>
      </c>
      <c r="BW9">
        <v>65</v>
      </c>
      <c r="BX9">
        <v>130</v>
      </c>
      <c r="BY9">
        <v>136</v>
      </c>
      <c r="BZ9">
        <v>114</v>
      </c>
    </row>
    <row r="10" spans="1:78" x14ac:dyDescent="0.25">
      <c r="A10" t="s">
        <v>104</v>
      </c>
    </row>
    <row r="11" spans="1:78" x14ac:dyDescent="0.25">
      <c r="A11" t="s">
        <v>170</v>
      </c>
      <c r="B11">
        <v>75</v>
      </c>
      <c r="C11">
        <v>66</v>
      </c>
      <c r="D11">
        <v>7</v>
      </c>
      <c r="E11">
        <v>3</v>
      </c>
      <c r="F11">
        <v>18</v>
      </c>
      <c r="G11">
        <v>42</v>
      </c>
      <c r="H11">
        <v>15</v>
      </c>
      <c r="I11">
        <v>16</v>
      </c>
      <c r="J11">
        <v>21</v>
      </c>
      <c r="K11">
        <v>19</v>
      </c>
      <c r="L11">
        <v>19</v>
      </c>
      <c r="M11">
        <v>20</v>
      </c>
      <c r="N11">
        <v>49</v>
      </c>
      <c r="O11">
        <v>5</v>
      </c>
      <c r="P11">
        <v>3</v>
      </c>
      <c r="Q11">
        <v>10</v>
      </c>
      <c r="R11">
        <v>66</v>
      </c>
      <c r="S11">
        <v>38</v>
      </c>
      <c r="T11">
        <v>22</v>
      </c>
      <c r="U11">
        <v>13</v>
      </c>
      <c r="V11">
        <v>63</v>
      </c>
      <c r="W11">
        <v>8</v>
      </c>
      <c r="X11">
        <v>4</v>
      </c>
      <c r="Y11">
        <v>0</v>
      </c>
      <c r="Z11">
        <v>75</v>
      </c>
      <c r="AA11">
        <v>74</v>
      </c>
      <c r="AB11">
        <v>74</v>
      </c>
      <c r="AC11">
        <v>11</v>
      </c>
      <c r="AD11">
        <v>58</v>
      </c>
      <c r="AE11">
        <v>6</v>
      </c>
      <c r="AF11">
        <v>52</v>
      </c>
      <c r="AG11">
        <v>17</v>
      </c>
      <c r="AH11">
        <v>0</v>
      </c>
      <c r="AI11">
        <v>46</v>
      </c>
      <c r="AJ11">
        <v>5</v>
      </c>
      <c r="AK11">
        <v>23</v>
      </c>
      <c r="AL11">
        <v>36</v>
      </c>
      <c r="AM11">
        <v>29</v>
      </c>
      <c r="AN11">
        <v>4</v>
      </c>
      <c r="AO11">
        <v>7</v>
      </c>
      <c r="AP11">
        <v>13</v>
      </c>
      <c r="AQ11">
        <v>10</v>
      </c>
      <c r="AR11">
        <v>3</v>
      </c>
      <c r="AS11">
        <v>6</v>
      </c>
      <c r="AT11">
        <v>8</v>
      </c>
      <c r="AU11">
        <v>2</v>
      </c>
      <c r="AV11">
        <v>6</v>
      </c>
      <c r="AW11">
        <v>1</v>
      </c>
      <c r="AX11">
        <v>6</v>
      </c>
      <c r="AY11">
        <v>4</v>
      </c>
      <c r="AZ11">
        <v>3</v>
      </c>
      <c r="BA11">
        <v>2</v>
      </c>
      <c r="BB11">
        <v>6</v>
      </c>
      <c r="BC11">
        <v>6</v>
      </c>
      <c r="BD11">
        <v>0</v>
      </c>
      <c r="BE11">
        <v>34</v>
      </c>
      <c r="BF11">
        <v>41</v>
      </c>
      <c r="BG11">
        <v>55</v>
      </c>
      <c r="BH11">
        <v>20</v>
      </c>
      <c r="BI11">
        <v>30</v>
      </c>
      <c r="BJ11">
        <v>14</v>
      </c>
      <c r="BK11">
        <v>4</v>
      </c>
      <c r="BL11">
        <v>5</v>
      </c>
      <c r="BM11">
        <v>42</v>
      </c>
      <c r="BN11">
        <v>23</v>
      </c>
      <c r="BO11">
        <v>10</v>
      </c>
      <c r="BP11">
        <v>1</v>
      </c>
      <c r="BQ11">
        <v>33</v>
      </c>
      <c r="BR11">
        <v>39</v>
      </c>
      <c r="BS11">
        <v>37</v>
      </c>
      <c r="BT11">
        <v>17</v>
      </c>
      <c r="BU11">
        <v>23</v>
      </c>
      <c r="BV11">
        <v>10</v>
      </c>
      <c r="BW11">
        <v>27</v>
      </c>
      <c r="BX11">
        <v>54</v>
      </c>
      <c r="BY11">
        <v>55</v>
      </c>
      <c r="BZ11">
        <v>47</v>
      </c>
    </row>
    <row r="12" spans="1:78" x14ac:dyDescent="0.25">
      <c r="B12" s="7">
        <v>0.38</v>
      </c>
      <c r="C12" s="7">
        <v>0.37</v>
      </c>
      <c r="D12" s="7">
        <v>0.47</v>
      </c>
      <c r="E12" s="7">
        <v>0.34</v>
      </c>
      <c r="F12" s="7">
        <v>0.28000000000000003</v>
      </c>
      <c r="G12" s="7">
        <v>0.42</v>
      </c>
      <c r="H12" s="7">
        <v>0.46</v>
      </c>
      <c r="I12" s="7">
        <v>0.34</v>
      </c>
      <c r="J12" s="7">
        <v>0.44</v>
      </c>
      <c r="K12" s="7">
        <v>0.33</v>
      </c>
      <c r="L12" s="7">
        <v>0.43</v>
      </c>
      <c r="M12" s="7">
        <v>0.38</v>
      </c>
      <c r="N12" s="7">
        <v>0.37</v>
      </c>
      <c r="O12" s="7">
        <v>0.4</v>
      </c>
      <c r="P12" s="7">
        <v>0.61</v>
      </c>
      <c r="Q12" s="7">
        <v>0.31</v>
      </c>
      <c r="R12" s="7">
        <v>0.39</v>
      </c>
      <c r="S12" s="7">
        <v>0.41</v>
      </c>
      <c r="T12" s="7">
        <v>0.37</v>
      </c>
      <c r="U12" s="7">
        <v>0.31</v>
      </c>
      <c r="V12" s="7">
        <v>0.37</v>
      </c>
      <c r="W12" s="7">
        <v>0.6</v>
      </c>
      <c r="X12" s="7">
        <v>0.33</v>
      </c>
      <c r="Y12" t="s">
        <v>108</v>
      </c>
      <c r="Z12" s="7">
        <v>0.38</v>
      </c>
      <c r="AA12" s="7">
        <v>0.38</v>
      </c>
      <c r="AB12" s="7">
        <v>0.38</v>
      </c>
      <c r="AC12" s="7">
        <v>0.51</v>
      </c>
      <c r="AD12" s="7">
        <v>0.38</v>
      </c>
      <c r="AE12" s="7">
        <v>0.25</v>
      </c>
      <c r="AF12" s="7">
        <v>0.36</v>
      </c>
      <c r="AG12" s="7">
        <v>0.37</v>
      </c>
      <c r="AH12" t="s">
        <v>108</v>
      </c>
      <c r="AI12" s="7">
        <v>0.34</v>
      </c>
      <c r="AJ12" s="7">
        <v>0.34</v>
      </c>
      <c r="AK12" s="7">
        <v>0.52</v>
      </c>
      <c r="AL12" s="7">
        <v>0.37</v>
      </c>
      <c r="AM12" s="7">
        <v>0.41</v>
      </c>
      <c r="AN12" s="7">
        <v>0.56999999999999995</v>
      </c>
      <c r="AO12" s="7">
        <v>0.28000000000000003</v>
      </c>
      <c r="AP12" s="7">
        <v>0.47</v>
      </c>
      <c r="AQ12" s="7">
        <v>0.38</v>
      </c>
      <c r="AR12" s="7">
        <v>0.46</v>
      </c>
      <c r="AS12" s="7">
        <v>0.63</v>
      </c>
      <c r="AT12" s="7">
        <v>0.28000000000000003</v>
      </c>
      <c r="AU12" s="7">
        <v>0.34</v>
      </c>
      <c r="AV12" s="7">
        <v>0.37</v>
      </c>
      <c r="AW12" s="7">
        <v>1</v>
      </c>
      <c r="AX12" s="7">
        <v>0.44</v>
      </c>
      <c r="AY12" s="7">
        <v>0.25</v>
      </c>
      <c r="AZ12" s="7">
        <v>0.32</v>
      </c>
      <c r="BA12" s="7">
        <v>0.21</v>
      </c>
      <c r="BB12" s="7">
        <v>0.32</v>
      </c>
      <c r="BC12" s="7">
        <v>0.49</v>
      </c>
      <c r="BD12" t="s">
        <v>108</v>
      </c>
      <c r="BE12" s="7">
        <v>0.37</v>
      </c>
      <c r="BF12" s="7">
        <v>0.39</v>
      </c>
      <c r="BG12" s="7">
        <v>0.38</v>
      </c>
      <c r="BH12" s="7">
        <v>0.39</v>
      </c>
      <c r="BI12" s="7">
        <v>0.4</v>
      </c>
      <c r="BJ12" s="7">
        <v>0.37</v>
      </c>
      <c r="BK12" s="7">
        <v>0.22</v>
      </c>
      <c r="BL12" s="7">
        <v>0.56000000000000005</v>
      </c>
      <c r="BM12" s="7">
        <v>0.39</v>
      </c>
      <c r="BN12" s="7">
        <v>0.31</v>
      </c>
      <c r="BO12" s="7">
        <v>0.63</v>
      </c>
      <c r="BP12" s="7">
        <v>0.46</v>
      </c>
      <c r="BQ12" s="7">
        <v>0.4</v>
      </c>
      <c r="BR12" s="7">
        <v>0.43</v>
      </c>
      <c r="BS12" s="7">
        <v>0.41</v>
      </c>
      <c r="BT12" s="7">
        <v>0.34</v>
      </c>
      <c r="BU12" s="7">
        <v>0.44</v>
      </c>
      <c r="BV12" s="7">
        <v>0.4</v>
      </c>
      <c r="BW12" s="7">
        <v>0.41</v>
      </c>
      <c r="BX12" s="7">
        <v>0.41</v>
      </c>
      <c r="BY12" s="7">
        <v>0.4</v>
      </c>
      <c r="BZ12" s="7">
        <v>0.42</v>
      </c>
    </row>
    <row r="13" spans="1:78" x14ac:dyDescent="0.25">
      <c r="A13" t="s">
        <v>171</v>
      </c>
      <c r="B13">
        <v>25</v>
      </c>
      <c r="C13">
        <v>22</v>
      </c>
      <c r="D13">
        <v>1</v>
      </c>
      <c r="E13">
        <v>2</v>
      </c>
      <c r="F13">
        <v>11</v>
      </c>
      <c r="G13">
        <v>9</v>
      </c>
      <c r="H13">
        <v>5</v>
      </c>
      <c r="I13">
        <v>6</v>
      </c>
      <c r="J13">
        <v>5</v>
      </c>
      <c r="K13">
        <v>8</v>
      </c>
      <c r="L13">
        <v>6</v>
      </c>
      <c r="M13">
        <v>4</v>
      </c>
      <c r="N13">
        <v>18</v>
      </c>
      <c r="O13">
        <v>2</v>
      </c>
      <c r="P13">
        <v>2</v>
      </c>
      <c r="Q13">
        <v>4</v>
      </c>
      <c r="R13">
        <v>20</v>
      </c>
      <c r="S13">
        <v>12</v>
      </c>
      <c r="T13">
        <v>6</v>
      </c>
      <c r="U13">
        <v>7</v>
      </c>
      <c r="V13">
        <v>22</v>
      </c>
      <c r="W13">
        <v>1</v>
      </c>
      <c r="X13">
        <v>1</v>
      </c>
      <c r="Y13">
        <v>0</v>
      </c>
      <c r="Z13">
        <v>25</v>
      </c>
      <c r="AA13">
        <v>25</v>
      </c>
      <c r="AB13">
        <v>25</v>
      </c>
      <c r="AC13">
        <v>2</v>
      </c>
      <c r="AD13">
        <v>21</v>
      </c>
      <c r="AE13">
        <v>2</v>
      </c>
      <c r="AF13">
        <v>18</v>
      </c>
      <c r="AG13">
        <v>7</v>
      </c>
      <c r="AH13">
        <v>0</v>
      </c>
      <c r="AI13">
        <v>17</v>
      </c>
      <c r="AJ13">
        <v>0</v>
      </c>
      <c r="AK13">
        <v>7</v>
      </c>
      <c r="AL13">
        <v>9</v>
      </c>
      <c r="AM13">
        <v>12</v>
      </c>
      <c r="AN13">
        <v>0</v>
      </c>
      <c r="AO13">
        <v>4</v>
      </c>
      <c r="AP13">
        <v>3</v>
      </c>
      <c r="AQ13">
        <v>2</v>
      </c>
      <c r="AR13">
        <v>1</v>
      </c>
      <c r="AS13">
        <v>2</v>
      </c>
      <c r="AT13">
        <v>4</v>
      </c>
      <c r="AU13">
        <v>3</v>
      </c>
      <c r="AV13">
        <v>0</v>
      </c>
      <c r="AW13">
        <v>0</v>
      </c>
      <c r="AX13">
        <v>1</v>
      </c>
      <c r="AY13">
        <v>1</v>
      </c>
      <c r="AZ13">
        <v>1</v>
      </c>
      <c r="BA13">
        <v>2</v>
      </c>
      <c r="BB13">
        <v>3</v>
      </c>
      <c r="BC13">
        <v>2</v>
      </c>
      <c r="BD13">
        <v>0</v>
      </c>
      <c r="BE13">
        <v>10</v>
      </c>
      <c r="BF13">
        <v>15</v>
      </c>
      <c r="BG13">
        <v>18</v>
      </c>
      <c r="BH13">
        <v>7</v>
      </c>
      <c r="BI13">
        <v>8</v>
      </c>
      <c r="BJ13">
        <v>6</v>
      </c>
      <c r="BK13">
        <v>3</v>
      </c>
      <c r="BL13">
        <v>1</v>
      </c>
      <c r="BM13">
        <v>12</v>
      </c>
      <c r="BN13">
        <v>11</v>
      </c>
      <c r="BO13">
        <v>2</v>
      </c>
      <c r="BP13">
        <v>0</v>
      </c>
      <c r="BQ13">
        <v>6</v>
      </c>
      <c r="BR13">
        <v>7</v>
      </c>
      <c r="BS13">
        <v>7</v>
      </c>
      <c r="BT13">
        <v>7</v>
      </c>
      <c r="BU13">
        <v>3</v>
      </c>
      <c r="BV13">
        <v>2</v>
      </c>
      <c r="BW13">
        <v>4</v>
      </c>
      <c r="BX13">
        <v>17</v>
      </c>
      <c r="BY13">
        <v>18</v>
      </c>
      <c r="BZ13">
        <v>15</v>
      </c>
    </row>
    <row r="14" spans="1:78" x14ac:dyDescent="0.25">
      <c r="B14" s="7">
        <v>0.12</v>
      </c>
      <c r="C14" s="7">
        <v>0.12</v>
      </c>
      <c r="D14" s="7">
        <v>7.0000000000000007E-2</v>
      </c>
      <c r="E14" s="7">
        <v>0.26</v>
      </c>
      <c r="F14" s="7">
        <v>0.17</v>
      </c>
      <c r="G14" s="7">
        <v>0.09</v>
      </c>
      <c r="H14" s="7">
        <v>0.15</v>
      </c>
      <c r="I14" s="7">
        <v>0.12</v>
      </c>
      <c r="J14" s="7">
        <v>0.11</v>
      </c>
      <c r="K14" s="7">
        <v>0.14000000000000001</v>
      </c>
      <c r="L14" s="7">
        <v>0.12</v>
      </c>
      <c r="M14" s="7">
        <v>7.0000000000000007E-2</v>
      </c>
      <c r="N14" s="7">
        <v>0.13</v>
      </c>
      <c r="O14" s="7">
        <v>0.13</v>
      </c>
      <c r="P14" s="7">
        <v>0.39</v>
      </c>
      <c r="Q14" s="7">
        <v>0.13</v>
      </c>
      <c r="R14" s="7">
        <v>0.12</v>
      </c>
      <c r="S14" s="7">
        <v>0.12</v>
      </c>
      <c r="T14" s="7">
        <v>0.1</v>
      </c>
      <c r="U14" s="7">
        <v>0.17</v>
      </c>
      <c r="V14" s="7">
        <v>0.13</v>
      </c>
      <c r="W14" s="7">
        <v>0.11</v>
      </c>
      <c r="X14" s="7">
        <v>0.1</v>
      </c>
      <c r="Y14" t="s">
        <v>108</v>
      </c>
      <c r="Z14" s="7">
        <v>0.12</v>
      </c>
      <c r="AA14" s="7">
        <v>0.13</v>
      </c>
      <c r="AB14" s="7">
        <v>0.13</v>
      </c>
      <c r="AC14" s="7">
        <v>0.1</v>
      </c>
      <c r="AD14" s="7">
        <v>0.14000000000000001</v>
      </c>
      <c r="AE14" s="7">
        <v>7.0000000000000007E-2</v>
      </c>
      <c r="AF14" s="7">
        <v>0.12</v>
      </c>
      <c r="AG14" s="7">
        <v>0.15</v>
      </c>
      <c r="AH14" t="s">
        <v>108</v>
      </c>
      <c r="AI14" s="7">
        <v>0.12</v>
      </c>
      <c r="AJ14" t="s">
        <v>108</v>
      </c>
      <c r="AK14" s="7">
        <v>0.15</v>
      </c>
      <c r="AL14" s="7">
        <v>0.09</v>
      </c>
      <c r="AM14" s="7">
        <v>0.17</v>
      </c>
      <c r="AN14" t="s">
        <v>108</v>
      </c>
      <c r="AO14" s="7">
        <v>0.14000000000000001</v>
      </c>
      <c r="AP14" s="7">
        <v>0.12</v>
      </c>
      <c r="AQ14" s="7">
        <v>0.08</v>
      </c>
      <c r="AR14" s="7">
        <v>0.11</v>
      </c>
      <c r="AS14" s="7">
        <v>0.26</v>
      </c>
      <c r="AT14" s="7">
        <v>0.15</v>
      </c>
      <c r="AU14" s="7">
        <v>0.35</v>
      </c>
      <c r="AV14" s="7">
        <v>0.03</v>
      </c>
      <c r="AW14" t="s">
        <v>108</v>
      </c>
      <c r="AX14" s="7">
        <v>7.0000000000000007E-2</v>
      </c>
      <c r="AY14" s="7">
        <v>0.06</v>
      </c>
      <c r="AZ14" s="7">
        <v>7.0000000000000007E-2</v>
      </c>
      <c r="BA14" s="7">
        <v>0.28000000000000003</v>
      </c>
      <c r="BB14" s="7">
        <v>0.15</v>
      </c>
      <c r="BC14" s="7">
        <v>0.13</v>
      </c>
      <c r="BD14" t="s">
        <v>108</v>
      </c>
      <c r="BE14" s="7">
        <v>0.11</v>
      </c>
      <c r="BF14" s="7">
        <v>0.14000000000000001</v>
      </c>
      <c r="BG14" s="7">
        <v>0.12</v>
      </c>
      <c r="BH14" s="7">
        <v>0.14000000000000001</v>
      </c>
      <c r="BI14" s="7">
        <v>0.11</v>
      </c>
      <c r="BJ14" s="7">
        <v>0.14000000000000001</v>
      </c>
      <c r="BK14" s="7">
        <v>0.13</v>
      </c>
      <c r="BL14" s="7">
        <v>0.1</v>
      </c>
      <c r="BM14" s="7">
        <v>0.11</v>
      </c>
      <c r="BN14" s="7">
        <v>0.14000000000000001</v>
      </c>
      <c r="BO14" s="7">
        <v>0.12</v>
      </c>
      <c r="BP14" t="s">
        <v>108</v>
      </c>
      <c r="BQ14" s="7">
        <v>7.0000000000000007E-2</v>
      </c>
      <c r="BR14" s="7">
        <v>0.08</v>
      </c>
      <c r="BS14" s="7">
        <v>0.08</v>
      </c>
      <c r="BT14" s="7">
        <v>0.14000000000000001</v>
      </c>
      <c r="BU14" s="7">
        <v>0.05</v>
      </c>
      <c r="BV14" s="7">
        <v>0.08</v>
      </c>
      <c r="BW14" s="7">
        <v>7.0000000000000007E-2</v>
      </c>
      <c r="BX14" s="7">
        <v>0.13</v>
      </c>
      <c r="BY14" s="7">
        <v>0.13</v>
      </c>
      <c r="BZ14" s="7">
        <v>0.13</v>
      </c>
    </row>
    <row r="15" spans="1:78" x14ac:dyDescent="0.25">
      <c r="A15" t="s">
        <v>172</v>
      </c>
      <c r="B15">
        <v>48</v>
      </c>
      <c r="C15">
        <v>44</v>
      </c>
      <c r="D15">
        <v>2</v>
      </c>
      <c r="E15">
        <v>2</v>
      </c>
      <c r="F15">
        <v>9</v>
      </c>
      <c r="G15">
        <v>31</v>
      </c>
      <c r="H15">
        <v>8</v>
      </c>
      <c r="I15">
        <v>18</v>
      </c>
      <c r="J15">
        <v>8</v>
      </c>
      <c r="K15">
        <v>12</v>
      </c>
      <c r="L15">
        <v>10</v>
      </c>
      <c r="M15">
        <v>14</v>
      </c>
      <c r="N15">
        <v>31</v>
      </c>
      <c r="O15">
        <v>3</v>
      </c>
      <c r="P15">
        <v>0</v>
      </c>
      <c r="Q15">
        <v>13</v>
      </c>
      <c r="R15">
        <v>35</v>
      </c>
      <c r="S15">
        <v>30</v>
      </c>
      <c r="T15">
        <v>10</v>
      </c>
      <c r="U15">
        <v>7</v>
      </c>
      <c r="V15">
        <v>43</v>
      </c>
      <c r="W15">
        <v>3</v>
      </c>
      <c r="X15">
        <v>2</v>
      </c>
      <c r="Y15">
        <v>0</v>
      </c>
      <c r="Z15">
        <v>48</v>
      </c>
      <c r="AA15">
        <v>48</v>
      </c>
      <c r="AB15">
        <v>48</v>
      </c>
      <c r="AC15">
        <v>5</v>
      </c>
      <c r="AD15">
        <v>35</v>
      </c>
      <c r="AE15">
        <v>8</v>
      </c>
      <c r="AF15">
        <v>35</v>
      </c>
      <c r="AG15">
        <v>11</v>
      </c>
      <c r="AH15">
        <v>1</v>
      </c>
      <c r="AI15">
        <v>41</v>
      </c>
      <c r="AJ15">
        <v>6</v>
      </c>
      <c r="AK15">
        <v>3</v>
      </c>
      <c r="AL15">
        <v>27</v>
      </c>
      <c r="AM15">
        <v>10</v>
      </c>
      <c r="AN15">
        <v>0</v>
      </c>
      <c r="AO15">
        <v>11</v>
      </c>
      <c r="AP15">
        <v>5</v>
      </c>
      <c r="AQ15">
        <v>6</v>
      </c>
      <c r="AR15">
        <v>1</v>
      </c>
      <c r="AS15">
        <v>0</v>
      </c>
      <c r="AT15">
        <v>9</v>
      </c>
      <c r="AU15">
        <v>0</v>
      </c>
      <c r="AV15">
        <v>7</v>
      </c>
      <c r="AW15">
        <v>0</v>
      </c>
      <c r="AX15">
        <v>2</v>
      </c>
      <c r="AY15">
        <v>6</v>
      </c>
      <c r="AZ15">
        <v>3</v>
      </c>
      <c r="BA15">
        <v>2</v>
      </c>
      <c r="BB15">
        <v>5</v>
      </c>
      <c r="BC15">
        <v>1</v>
      </c>
      <c r="BD15">
        <v>0</v>
      </c>
      <c r="BE15">
        <v>21</v>
      </c>
      <c r="BF15">
        <v>27</v>
      </c>
      <c r="BG15">
        <v>34</v>
      </c>
      <c r="BH15">
        <v>13</v>
      </c>
      <c r="BI15">
        <v>19</v>
      </c>
      <c r="BJ15">
        <v>5</v>
      </c>
      <c r="BK15">
        <v>6</v>
      </c>
      <c r="BL15">
        <v>1</v>
      </c>
      <c r="BM15">
        <v>25</v>
      </c>
      <c r="BN15">
        <v>19</v>
      </c>
      <c r="BO15">
        <v>3</v>
      </c>
      <c r="BP15">
        <v>1</v>
      </c>
      <c r="BQ15">
        <v>20</v>
      </c>
      <c r="BR15">
        <v>21</v>
      </c>
      <c r="BS15">
        <v>20</v>
      </c>
      <c r="BT15">
        <v>8</v>
      </c>
      <c r="BU15">
        <v>13</v>
      </c>
      <c r="BV15">
        <v>9</v>
      </c>
      <c r="BW15">
        <v>15</v>
      </c>
      <c r="BX15">
        <v>34</v>
      </c>
      <c r="BY15">
        <v>35</v>
      </c>
      <c r="BZ15">
        <v>29</v>
      </c>
    </row>
    <row r="16" spans="1:78" x14ac:dyDescent="0.25">
      <c r="B16" s="7">
        <v>0.24</v>
      </c>
      <c r="C16" s="7">
        <v>0.25</v>
      </c>
      <c r="D16" s="7">
        <v>0.1</v>
      </c>
      <c r="E16" s="7">
        <v>0.28999999999999998</v>
      </c>
      <c r="F16" s="7">
        <v>0.14000000000000001</v>
      </c>
      <c r="G16" s="7">
        <v>0.3</v>
      </c>
      <c r="H16" s="7">
        <v>0.25</v>
      </c>
      <c r="I16" s="7">
        <v>0.39</v>
      </c>
      <c r="J16" s="7">
        <v>0.17</v>
      </c>
      <c r="K16" s="7">
        <v>0.2</v>
      </c>
      <c r="L16" s="7">
        <v>0.21</v>
      </c>
      <c r="M16" s="7">
        <v>0.28000000000000003</v>
      </c>
      <c r="N16" s="7">
        <v>0.23</v>
      </c>
      <c r="O16" s="7">
        <v>0.26</v>
      </c>
      <c r="P16" t="s">
        <v>108</v>
      </c>
      <c r="Q16" s="7">
        <v>0.41</v>
      </c>
      <c r="R16" s="7">
        <v>0.21</v>
      </c>
      <c r="S16" s="7">
        <v>0.32</v>
      </c>
      <c r="T16" s="7">
        <v>0.17</v>
      </c>
      <c r="U16" s="7">
        <v>0.16</v>
      </c>
      <c r="V16" s="7">
        <v>0.25</v>
      </c>
      <c r="W16" s="7">
        <v>0.21</v>
      </c>
      <c r="X16" s="7">
        <v>0.18</v>
      </c>
      <c r="Y16" t="s">
        <v>108</v>
      </c>
      <c r="Z16" s="7">
        <v>0.24</v>
      </c>
      <c r="AA16" s="7">
        <v>0.24</v>
      </c>
      <c r="AB16" s="7">
        <v>0.24</v>
      </c>
      <c r="AC16" s="7">
        <v>0.24</v>
      </c>
      <c r="AD16" s="7">
        <v>0.23</v>
      </c>
      <c r="AE16" s="7">
        <v>0.34</v>
      </c>
      <c r="AF16" s="7">
        <v>0.24</v>
      </c>
      <c r="AG16" s="7">
        <v>0.24</v>
      </c>
      <c r="AH16" s="7">
        <v>1</v>
      </c>
      <c r="AI16" s="7">
        <v>0.3</v>
      </c>
      <c r="AJ16" s="7">
        <v>0.4</v>
      </c>
      <c r="AK16" s="7">
        <v>7.0000000000000007E-2</v>
      </c>
      <c r="AL16" s="7">
        <v>0.28000000000000003</v>
      </c>
      <c r="AM16" s="7">
        <v>0.14000000000000001</v>
      </c>
      <c r="AN16" t="s">
        <v>108</v>
      </c>
      <c r="AO16" s="7">
        <v>0.42</v>
      </c>
      <c r="AP16" s="7">
        <v>0.2</v>
      </c>
      <c r="AQ16" s="7">
        <v>0.23</v>
      </c>
      <c r="AR16" s="7">
        <v>0.18</v>
      </c>
      <c r="AS16" t="s">
        <v>108</v>
      </c>
      <c r="AT16" s="7">
        <v>0.34</v>
      </c>
      <c r="AU16" t="s">
        <v>108</v>
      </c>
      <c r="AV16" s="7">
        <v>0.42</v>
      </c>
      <c r="AW16" t="s">
        <v>108</v>
      </c>
      <c r="AX16" s="7">
        <v>0.11</v>
      </c>
      <c r="AY16" s="7">
        <v>0.36</v>
      </c>
      <c r="AZ16" s="7">
        <v>0.38</v>
      </c>
      <c r="BA16" s="7">
        <v>0.31</v>
      </c>
      <c r="BB16" s="7">
        <v>0.28000000000000003</v>
      </c>
      <c r="BC16" s="7">
        <v>0.06</v>
      </c>
      <c r="BD16" t="s">
        <v>108</v>
      </c>
      <c r="BE16" s="7">
        <v>0.23</v>
      </c>
      <c r="BF16" s="7">
        <v>0.25</v>
      </c>
      <c r="BG16" s="7">
        <v>0.24</v>
      </c>
      <c r="BH16" s="7">
        <v>0.26</v>
      </c>
      <c r="BI16" s="7">
        <v>0.26</v>
      </c>
      <c r="BJ16" s="7">
        <v>0.14000000000000001</v>
      </c>
      <c r="BK16" s="7">
        <v>0.32</v>
      </c>
      <c r="BL16" s="7">
        <v>0.14000000000000001</v>
      </c>
      <c r="BM16" s="7">
        <v>0.24</v>
      </c>
      <c r="BN16" s="7">
        <v>0.26</v>
      </c>
      <c r="BO16" s="7">
        <v>0.17</v>
      </c>
      <c r="BP16" s="7">
        <v>0.54</v>
      </c>
      <c r="BQ16" s="7">
        <v>0.25</v>
      </c>
      <c r="BR16" s="7">
        <v>0.23</v>
      </c>
      <c r="BS16" s="7">
        <v>0.23</v>
      </c>
      <c r="BT16" s="7">
        <v>0.17</v>
      </c>
      <c r="BU16" s="7">
        <v>0.25</v>
      </c>
      <c r="BV16" s="7">
        <v>0.36</v>
      </c>
      <c r="BW16" s="7">
        <v>0.23</v>
      </c>
      <c r="BX16" s="7">
        <v>0.26</v>
      </c>
      <c r="BY16" s="7">
        <v>0.26</v>
      </c>
      <c r="BZ16" s="7">
        <v>0.25</v>
      </c>
    </row>
    <row r="17" spans="1:78" x14ac:dyDescent="0.25">
      <c r="A17" t="s">
        <v>173</v>
      </c>
      <c r="B17">
        <v>31</v>
      </c>
      <c r="C17">
        <v>28</v>
      </c>
      <c r="D17">
        <v>3</v>
      </c>
      <c r="E17">
        <v>0</v>
      </c>
      <c r="F17">
        <v>17</v>
      </c>
      <c r="G17">
        <v>12</v>
      </c>
      <c r="H17">
        <v>2</v>
      </c>
      <c r="I17">
        <v>4</v>
      </c>
      <c r="J17">
        <v>6</v>
      </c>
      <c r="K17">
        <v>13</v>
      </c>
      <c r="L17">
        <v>7</v>
      </c>
      <c r="M17">
        <v>10</v>
      </c>
      <c r="N17">
        <v>21</v>
      </c>
      <c r="O17">
        <v>0</v>
      </c>
      <c r="P17">
        <v>0</v>
      </c>
      <c r="Q17">
        <v>1</v>
      </c>
      <c r="R17">
        <v>30</v>
      </c>
      <c r="S17">
        <v>5</v>
      </c>
      <c r="T17">
        <v>13</v>
      </c>
      <c r="U17">
        <v>12</v>
      </c>
      <c r="V17">
        <v>29</v>
      </c>
      <c r="W17">
        <v>0</v>
      </c>
      <c r="X17">
        <v>2</v>
      </c>
      <c r="Y17">
        <v>0</v>
      </c>
      <c r="Z17">
        <v>31</v>
      </c>
      <c r="AA17">
        <v>30</v>
      </c>
      <c r="AB17">
        <v>30</v>
      </c>
      <c r="AC17">
        <v>2</v>
      </c>
      <c r="AD17">
        <v>22</v>
      </c>
      <c r="AE17">
        <v>7</v>
      </c>
      <c r="AF17">
        <v>24</v>
      </c>
      <c r="AG17">
        <v>7</v>
      </c>
      <c r="AH17">
        <v>0</v>
      </c>
      <c r="AI17">
        <v>19</v>
      </c>
      <c r="AJ17">
        <v>2</v>
      </c>
      <c r="AK17">
        <v>12</v>
      </c>
      <c r="AL17">
        <v>11</v>
      </c>
      <c r="AM17">
        <v>15</v>
      </c>
      <c r="AN17">
        <v>2</v>
      </c>
      <c r="AO17">
        <v>4</v>
      </c>
      <c r="AP17">
        <v>4</v>
      </c>
      <c r="AQ17">
        <v>5</v>
      </c>
      <c r="AR17">
        <v>2</v>
      </c>
      <c r="AS17">
        <v>1</v>
      </c>
      <c r="AT17">
        <v>1</v>
      </c>
      <c r="AU17">
        <v>1</v>
      </c>
      <c r="AV17">
        <v>3</v>
      </c>
      <c r="AW17">
        <v>0</v>
      </c>
      <c r="AX17">
        <v>3</v>
      </c>
      <c r="AY17">
        <v>4</v>
      </c>
      <c r="AZ17">
        <v>1</v>
      </c>
      <c r="BA17">
        <v>0</v>
      </c>
      <c r="BB17">
        <v>3</v>
      </c>
      <c r="BC17">
        <v>3</v>
      </c>
      <c r="BD17">
        <v>0</v>
      </c>
      <c r="BE17">
        <v>16</v>
      </c>
      <c r="BF17">
        <v>15</v>
      </c>
      <c r="BG17">
        <v>25</v>
      </c>
      <c r="BH17">
        <v>6</v>
      </c>
      <c r="BI17">
        <v>9</v>
      </c>
      <c r="BJ17">
        <v>8</v>
      </c>
      <c r="BK17">
        <v>5</v>
      </c>
      <c r="BL17">
        <v>2</v>
      </c>
      <c r="BM17">
        <v>15</v>
      </c>
      <c r="BN17">
        <v>14</v>
      </c>
      <c r="BO17">
        <v>1</v>
      </c>
      <c r="BP17">
        <v>0</v>
      </c>
      <c r="BQ17">
        <v>10</v>
      </c>
      <c r="BR17">
        <v>11</v>
      </c>
      <c r="BS17">
        <v>12</v>
      </c>
      <c r="BT17">
        <v>13</v>
      </c>
      <c r="BU17">
        <v>6</v>
      </c>
      <c r="BV17">
        <v>3</v>
      </c>
      <c r="BW17">
        <v>7</v>
      </c>
      <c r="BX17">
        <v>14</v>
      </c>
      <c r="BY17">
        <v>17</v>
      </c>
      <c r="BZ17">
        <v>13</v>
      </c>
    </row>
    <row r="18" spans="1:78" x14ac:dyDescent="0.25">
      <c r="B18" s="7">
        <v>0.16</v>
      </c>
      <c r="C18" s="7">
        <v>0.16</v>
      </c>
      <c r="D18" s="7">
        <v>0.19</v>
      </c>
      <c r="E18" t="s">
        <v>108</v>
      </c>
      <c r="F18" s="7">
        <v>0.27</v>
      </c>
      <c r="G18" s="7">
        <v>0.12</v>
      </c>
      <c r="H18" s="7">
        <v>0.06</v>
      </c>
      <c r="I18" s="7">
        <v>0.09</v>
      </c>
      <c r="J18" s="7">
        <v>0.13</v>
      </c>
      <c r="K18" s="7">
        <v>0.22</v>
      </c>
      <c r="L18" s="7">
        <v>0.17</v>
      </c>
      <c r="M18" s="7">
        <v>0.2</v>
      </c>
      <c r="N18" s="7">
        <v>0.16</v>
      </c>
      <c r="O18" t="s">
        <v>108</v>
      </c>
      <c r="P18" t="s">
        <v>108</v>
      </c>
      <c r="Q18" s="7">
        <v>0.04</v>
      </c>
      <c r="R18" s="7">
        <v>0.18</v>
      </c>
      <c r="S18" s="7">
        <v>0.06</v>
      </c>
      <c r="T18" s="7">
        <v>0.22</v>
      </c>
      <c r="U18" s="7">
        <v>0.3</v>
      </c>
      <c r="V18" s="7">
        <v>0.17</v>
      </c>
      <c r="W18" t="s">
        <v>108</v>
      </c>
      <c r="X18" s="7">
        <v>0.16</v>
      </c>
      <c r="Y18" t="s">
        <v>108</v>
      </c>
      <c r="Z18" s="7">
        <v>0.16</v>
      </c>
      <c r="AA18" s="7">
        <v>0.15</v>
      </c>
      <c r="AB18" s="7">
        <v>0.15</v>
      </c>
      <c r="AC18" s="7">
        <v>0.08</v>
      </c>
      <c r="AD18" s="7">
        <v>0.14000000000000001</v>
      </c>
      <c r="AE18" s="7">
        <v>0.31</v>
      </c>
      <c r="AF18" s="7">
        <v>0.16</v>
      </c>
      <c r="AG18" s="7">
        <v>0.16</v>
      </c>
      <c r="AH18" t="s">
        <v>108</v>
      </c>
      <c r="AI18" s="7">
        <v>0.14000000000000001</v>
      </c>
      <c r="AJ18" s="7">
        <v>0.11</v>
      </c>
      <c r="AK18" s="7">
        <v>0.26</v>
      </c>
      <c r="AL18" s="7">
        <v>0.11</v>
      </c>
      <c r="AM18" s="7">
        <v>0.21</v>
      </c>
      <c r="AN18" s="7">
        <v>0.24</v>
      </c>
      <c r="AO18" s="7">
        <v>0.15</v>
      </c>
      <c r="AP18" s="7">
        <v>0.16</v>
      </c>
      <c r="AQ18" s="7">
        <v>0.18</v>
      </c>
      <c r="AR18" s="7">
        <v>0.25</v>
      </c>
      <c r="AS18" s="7">
        <v>0.11</v>
      </c>
      <c r="AT18" s="7">
        <v>0.05</v>
      </c>
      <c r="AU18" s="7">
        <v>0.08</v>
      </c>
      <c r="AV18" s="7">
        <v>0.19</v>
      </c>
      <c r="AW18" t="s">
        <v>108</v>
      </c>
      <c r="AX18" s="7">
        <v>0.2</v>
      </c>
      <c r="AY18" s="7">
        <v>0.25</v>
      </c>
      <c r="AZ18" s="7">
        <v>0.08</v>
      </c>
      <c r="BA18" t="s">
        <v>108</v>
      </c>
      <c r="BB18" s="7">
        <v>0.18</v>
      </c>
      <c r="BC18" s="7">
        <v>0.24</v>
      </c>
      <c r="BD18" t="s">
        <v>108</v>
      </c>
      <c r="BE18" s="7">
        <v>0.18</v>
      </c>
      <c r="BF18" s="7">
        <v>0.14000000000000001</v>
      </c>
      <c r="BG18" s="7">
        <v>0.17</v>
      </c>
      <c r="BH18" s="7">
        <v>0.11</v>
      </c>
      <c r="BI18" s="7">
        <v>0.12</v>
      </c>
      <c r="BJ18" s="7">
        <v>0.19</v>
      </c>
      <c r="BK18" s="7">
        <v>0.26</v>
      </c>
      <c r="BL18" s="7">
        <v>0.2</v>
      </c>
      <c r="BM18" s="7">
        <v>0.14000000000000001</v>
      </c>
      <c r="BN18" s="7">
        <v>0.19</v>
      </c>
      <c r="BO18" s="7">
        <v>0.09</v>
      </c>
      <c r="BP18" t="s">
        <v>108</v>
      </c>
      <c r="BQ18" s="7">
        <v>0.12</v>
      </c>
      <c r="BR18" s="7">
        <v>0.12</v>
      </c>
      <c r="BS18" s="7">
        <v>0.14000000000000001</v>
      </c>
      <c r="BT18" s="7">
        <v>0.27</v>
      </c>
      <c r="BU18" s="7">
        <v>0.12</v>
      </c>
      <c r="BV18" s="7">
        <v>0.13</v>
      </c>
      <c r="BW18" s="7">
        <v>0.1</v>
      </c>
      <c r="BX18" s="7">
        <v>0.11</v>
      </c>
      <c r="BY18" s="7">
        <v>0.13</v>
      </c>
      <c r="BZ18" s="7">
        <v>0.11</v>
      </c>
    </row>
    <row r="19" spans="1:78" x14ac:dyDescent="0.25">
      <c r="A19" t="s">
        <v>174</v>
      </c>
      <c r="B19">
        <v>1</v>
      </c>
      <c r="C19">
        <v>0</v>
      </c>
      <c r="D19">
        <v>1</v>
      </c>
      <c r="E19">
        <v>0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1</v>
      </c>
      <c r="M19">
        <v>1</v>
      </c>
      <c r="N19">
        <v>0</v>
      </c>
      <c r="O19">
        <v>0</v>
      </c>
      <c r="P19">
        <v>0</v>
      </c>
      <c r="Q19">
        <v>1</v>
      </c>
      <c r="R19">
        <v>0</v>
      </c>
      <c r="S19">
        <v>0</v>
      </c>
      <c r="T19">
        <v>0</v>
      </c>
      <c r="U19">
        <v>1</v>
      </c>
      <c r="V19">
        <v>1</v>
      </c>
      <c r="W19">
        <v>0</v>
      </c>
      <c r="X19">
        <v>0</v>
      </c>
      <c r="Y19">
        <v>0</v>
      </c>
      <c r="Z19">
        <v>1</v>
      </c>
      <c r="AA19">
        <v>1</v>
      </c>
      <c r="AB19">
        <v>1</v>
      </c>
      <c r="AC19">
        <v>0</v>
      </c>
      <c r="AD19">
        <v>1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1</v>
      </c>
      <c r="BF19">
        <v>0</v>
      </c>
      <c r="BG19">
        <v>1</v>
      </c>
      <c r="BH19">
        <v>0</v>
      </c>
      <c r="BI19">
        <v>0</v>
      </c>
      <c r="BJ19">
        <v>1</v>
      </c>
      <c r="BK19">
        <v>1</v>
      </c>
      <c r="BL19">
        <v>0</v>
      </c>
      <c r="BM19">
        <v>0</v>
      </c>
      <c r="BN19">
        <v>1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1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</row>
    <row r="20" spans="1:78" x14ac:dyDescent="0.25">
      <c r="B20">
        <v>0</v>
      </c>
      <c r="C20" t="s">
        <v>106</v>
      </c>
      <c r="D20" s="7">
        <v>0.04</v>
      </c>
      <c r="E20" t="s">
        <v>106</v>
      </c>
      <c r="F20" s="7">
        <v>0.01</v>
      </c>
      <c r="G20" t="s">
        <v>106</v>
      </c>
      <c r="H20" t="s">
        <v>106</v>
      </c>
      <c r="I20" t="s">
        <v>106</v>
      </c>
      <c r="J20" t="s">
        <v>106</v>
      </c>
      <c r="K20" t="s">
        <v>106</v>
      </c>
      <c r="L20" s="7">
        <v>0.01</v>
      </c>
      <c r="M20" s="7">
        <v>0.01</v>
      </c>
      <c r="N20" t="s">
        <v>106</v>
      </c>
      <c r="O20" t="s">
        <v>106</v>
      </c>
      <c r="P20" t="s">
        <v>106</v>
      </c>
      <c r="Q20" s="7">
        <v>0.02</v>
      </c>
      <c r="R20" t="s">
        <v>106</v>
      </c>
      <c r="S20" t="s">
        <v>106</v>
      </c>
      <c r="T20" t="s">
        <v>106</v>
      </c>
      <c r="U20" s="7">
        <v>0.02</v>
      </c>
      <c r="V20">
        <v>0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 t="s">
        <v>106</v>
      </c>
      <c r="AJ20" t="s">
        <v>106</v>
      </c>
      <c r="AK20" t="s">
        <v>106</v>
      </c>
      <c r="AL20" t="s">
        <v>106</v>
      </c>
      <c r="AM20" s="7">
        <v>0.01</v>
      </c>
      <c r="AN20" t="s">
        <v>106</v>
      </c>
      <c r="AO20" t="s">
        <v>106</v>
      </c>
      <c r="AP20" t="s">
        <v>106</v>
      </c>
      <c r="AQ20" t="s">
        <v>106</v>
      </c>
      <c r="AR20" t="s">
        <v>106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 s="7">
        <v>0.04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 s="7">
        <v>0.01</v>
      </c>
      <c r="BF20" t="s">
        <v>106</v>
      </c>
      <c r="BG20">
        <v>0</v>
      </c>
      <c r="BH20" t="s">
        <v>106</v>
      </c>
      <c r="BI20" t="s">
        <v>106</v>
      </c>
      <c r="BJ20" s="7">
        <v>0.02</v>
      </c>
      <c r="BK20" s="7">
        <v>0.03</v>
      </c>
      <c r="BL20" t="s">
        <v>106</v>
      </c>
      <c r="BM20" t="s">
        <v>106</v>
      </c>
      <c r="BN20" s="7">
        <v>0.01</v>
      </c>
      <c r="BO20" t="s">
        <v>106</v>
      </c>
      <c r="BP20" t="s">
        <v>106</v>
      </c>
      <c r="BQ20" t="s">
        <v>106</v>
      </c>
      <c r="BR20" t="s">
        <v>106</v>
      </c>
      <c r="BS20" t="s">
        <v>106</v>
      </c>
      <c r="BT20" s="7">
        <v>0.01</v>
      </c>
      <c r="BU20" t="s">
        <v>106</v>
      </c>
      <c r="BV20" t="s">
        <v>106</v>
      </c>
      <c r="BW20" t="s">
        <v>106</v>
      </c>
      <c r="BX20" t="s">
        <v>106</v>
      </c>
      <c r="BY20" t="s">
        <v>106</v>
      </c>
      <c r="BZ20" t="s">
        <v>106</v>
      </c>
    </row>
    <row r="21" spans="1:78" x14ac:dyDescent="0.25">
      <c r="A21" t="s">
        <v>175</v>
      </c>
      <c r="B21">
        <v>1</v>
      </c>
      <c r="C21">
        <v>0</v>
      </c>
      <c r="D21">
        <v>1</v>
      </c>
      <c r="E21">
        <v>0</v>
      </c>
      <c r="F21">
        <v>0</v>
      </c>
      <c r="G21">
        <v>0</v>
      </c>
      <c r="H21">
        <v>1</v>
      </c>
      <c r="I21">
        <v>0</v>
      </c>
      <c r="J21">
        <v>1</v>
      </c>
      <c r="K21">
        <v>0</v>
      </c>
      <c r="L21">
        <v>0</v>
      </c>
      <c r="M21">
        <v>0</v>
      </c>
      <c r="N21">
        <v>0</v>
      </c>
      <c r="O21">
        <v>1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1</v>
      </c>
      <c r="AA21">
        <v>1</v>
      </c>
      <c r="AB21">
        <v>1</v>
      </c>
      <c r="AC21">
        <v>0</v>
      </c>
      <c r="AD21">
        <v>1</v>
      </c>
      <c r="AE21">
        <v>0</v>
      </c>
      <c r="AF21">
        <v>1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1</v>
      </c>
      <c r="BF21">
        <v>0</v>
      </c>
      <c r="BG21">
        <v>1</v>
      </c>
      <c r="BH21">
        <v>0</v>
      </c>
      <c r="BI21">
        <v>1</v>
      </c>
      <c r="BJ21">
        <v>0</v>
      </c>
      <c r="BK21">
        <v>0</v>
      </c>
      <c r="BL21">
        <v>0</v>
      </c>
      <c r="BM21">
        <v>0</v>
      </c>
      <c r="BN21">
        <v>1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</v>
      </c>
      <c r="BU21">
        <v>0</v>
      </c>
      <c r="BV21">
        <v>0</v>
      </c>
      <c r="BW21">
        <v>0</v>
      </c>
      <c r="BX21">
        <v>1</v>
      </c>
      <c r="BY21">
        <v>1</v>
      </c>
      <c r="BZ21">
        <v>1</v>
      </c>
    </row>
    <row r="22" spans="1:78" x14ac:dyDescent="0.25">
      <c r="B22" s="7">
        <v>0.01</v>
      </c>
      <c r="C22" t="s">
        <v>108</v>
      </c>
      <c r="D22" s="7">
        <v>0.08</v>
      </c>
      <c r="E22" t="s">
        <v>108</v>
      </c>
      <c r="F22" t="s">
        <v>108</v>
      </c>
      <c r="G22" t="s">
        <v>108</v>
      </c>
      <c r="H22" s="7">
        <v>0.04</v>
      </c>
      <c r="I22" t="s">
        <v>108</v>
      </c>
      <c r="J22" s="7">
        <v>0.02</v>
      </c>
      <c r="K22" t="s">
        <v>108</v>
      </c>
      <c r="L22" t="s">
        <v>108</v>
      </c>
      <c r="M22" t="s">
        <v>108</v>
      </c>
      <c r="N22" t="s">
        <v>108</v>
      </c>
      <c r="O22" s="7">
        <v>0.1</v>
      </c>
      <c r="P22" t="s">
        <v>108</v>
      </c>
      <c r="Q22" t="s">
        <v>108</v>
      </c>
      <c r="R22" s="7">
        <v>0.01</v>
      </c>
      <c r="S22" t="s">
        <v>108</v>
      </c>
      <c r="T22" t="s">
        <v>108</v>
      </c>
      <c r="U22" s="7">
        <v>0.03</v>
      </c>
      <c r="V22" t="s">
        <v>108</v>
      </c>
      <c r="W22" s="7">
        <v>0.09</v>
      </c>
      <c r="X22" t="s">
        <v>108</v>
      </c>
      <c r="Y22" t="s">
        <v>108</v>
      </c>
      <c r="Z22" s="7">
        <v>0.01</v>
      </c>
      <c r="AA22" s="7">
        <v>0.01</v>
      </c>
      <c r="AB22" s="7">
        <v>0.01</v>
      </c>
      <c r="AC22" t="s">
        <v>108</v>
      </c>
      <c r="AD22" s="7">
        <v>0.01</v>
      </c>
      <c r="AE22" t="s">
        <v>108</v>
      </c>
      <c r="AF22" s="7">
        <v>0.01</v>
      </c>
      <c r="AG22" t="s">
        <v>108</v>
      </c>
      <c r="AH22" t="s">
        <v>108</v>
      </c>
      <c r="AI22" t="s">
        <v>108</v>
      </c>
      <c r="AJ22" t="s">
        <v>108</v>
      </c>
      <c r="AK22" t="s">
        <v>108</v>
      </c>
      <c r="AL22" s="7">
        <v>0.01</v>
      </c>
      <c r="AM22" t="s">
        <v>108</v>
      </c>
      <c r="AN22" t="s">
        <v>108</v>
      </c>
      <c r="AO22" t="s">
        <v>108</v>
      </c>
      <c r="AP22" t="s">
        <v>108</v>
      </c>
      <c r="AQ22" t="s">
        <v>108</v>
      </c>
      <c r="AR22" t="s">
        <v>108</v>
      </c>
      <c r="AS22" t="s">
        <v>108</v>
      </c>
      <c r="AT22" t="s">
        <v>108</v>
      </c>
      <c r="AU22" t="s">
        <v>108</v>
      </c>
      <c r="AV22" t="s">
        <v>108</v>
      </c>
      <c r="AW22" t="s">
        <v>108</v>
      </c>
      <c r="AX22" s="7">
        <v>0.08</v>
      </c>
      <c r="AY22" t="s">
        <v>108</v>
      </c>
      <c r="AZ22" t="s">
        <v>108</v>
      </c>
      <c r="BA22" t="s">
        <v>108</v>
      </c>
      <c r="BB22" t="s">
        <v>108</v>
      </c>
      <c r="BC22" t="s">
        <v>108</v>
      </c>
      <c r="BD22" t="s">
        <v>108</v>
      </c>
      <c r="BE22" s="7">
        <v>0.01</v>
      </c>
      <c r="BF22" t="s">
        <v>108</v>
      </c>
      <c r="BG22" s="7">
        <v>0.01</v>
      </c>
      <c r="BH22" t="s">
        <v>108</v>
      </c>
      <c r="BI22" s="7">
        <v>0.02</v>
      </c>
      <c r="BJ22" t="s">
        <v>108</v>
      </c>
      <c r="BK22" t="s">
        <v>108</v>
      </c>
      <c r="BL22" t="s">
        <v>108</v>
      </c>
      <c r="BM22" t="s">
        <v>108</v>
      </c>
      <c r="BN22" s="7">
        <v>0.02</v>
      </c>
      <c r="BO22" t="s">
        <v>108</v>
      </c>
      <c r="BP22" t="s">
        <v>108</v>
      </c>
      <c r="BQ22" t="s">
        <v>108</v>
      </c>
      <c r="BR22" t="s">
        <v>108</v>
      </c>
      <c r="BS22" t="s">
        <v>108</v>
      </c>
      <c r="BT22" s="7">
        <v>0.02</v>
      </c>
      <c r="BU22" t="s">
        <v>108</v>
      </c>
      <c r="BV22" t="s">
        <v>108</v>
      </c>
      <c r="BW22" t="s">
        <v>108</v>
      </c>
      <c r="BX22" s="7">
        <v>0.01</v>
      </c>
      <c r="BY22" s="7">
        <v>0.01</v>
      </c>
      <c r="BZ22" s="7">
        <v>0.01</v>
      </c>
    </row>
    <row r="23" spans="1:78" x14ac:dyDescent="0.25">
      <c r="A23" t="s">
        <v>176</v>
      </c>
      <c r="B23">
        <v>13</v>
      </c>
      <c r="C23">
        <v>11</v>
      </c>
      <c r="D23">
        <v>1</v>
      </c>
      <c r="E23">
        <v>1</v>
      </c>
      <c r="F23">
        <v>6</v>
      </c>
      <c r="G23">
        <v>6</v>
      </c>
      <c r="H23">
        <v>2</v>
      </c>
      <c r="I23">
        <v>2</v>
      </c>
      <c r="J23">
        <v>5</v>
      </c>
      <c r="K23">
        <v>5</v>
      </c>
      <c r="L23">
        <v>1</v>
      </c>
      <c r="M23">
        <v>1</v>
      </c>
      <c r="N23">
        <v>11</v>
      </c>
      <c r="O23">
        <v>1</v>
      </c>
      <c r="P23">
        <v>0</v>
      </c>
      <c r="Q23">
        <v>3</v>
      </c>
      <c r="R23">
        <v>10</v>
      </c>
      <c r="S23">
        <v>7</v>
      </c>
      <c r="T23">
        <v>5</v>
      </c>
      <c r="U23">
        <v>1</v>
      </c>
      <c r="V23">
        <v>10</v>
      </c>
      <c r="W23">
        <v>0</v>
      </c>
      <c r="X23">
        <v>2</v>
      </c>
      <c r="Y23">
        <v>0</v>
      </c>
      <c r="Z23">
        <v>13</v>
      </c>
      <c r="AA23">
        <v>13</v>
      </c>
      <c r="AB23">
        <v>13</v>
      </c>
      <c r="AC23">
        <v>1</v>
      </c>
      <c r="AD23">
        <v>11</v>
      </c>
      <c r="AE23">
        <v>0</v>
      </c>
      <c r="AF23">
        <v>10</v>
      </c>
      <c r="AG23">
        <v>3</v>
      </c>
      <c r="AH23">
        <v>0</v>
      </c>
      <c r="AI23">
        <v>10</v>
      </c>
      <c r="AJ23">
        <v>1</v>
      </c>
      <c r="AK23">
        <v>0</v>
      </c>
      <c r="AL23">
        <v>8</v>
      </c>
      <c r="AM23">
        <v>3</v>
      </c>
      <c r="AN23">
        <v>1</v>
      </c>
      <c r="AO23">
        <v>0</v>
      </c>
      <c r="AP23">
        <v>1</v>
      </c>
      <c r="AQ23">
        <v>2</v>
      </c>
      <c r="AR23">
        <v>0</v>
      </c>
      <c r="AS23">
        <v>0</v>
      </c>
      <c r="AT23">
        <v>1</v>
      </c>
      <c r="AU23">
        <v>1</v>
      </c>
      <c r="AV23">
        <v>0</v>
      </c>
      <c r="AW23">
        <v>0</v>
      </c>
      <c r="AX23">
        <v>1</v>
      </c>
      <c r="AY23">
        <v>1</v>
      </c>
      <c r="AZ23">
        <v>1</v>
      </c>
      <c r="BA23">
        <v>1</v>
      </c>
      <c r="BB23">
        <v>1</v>
      </c>
      <c r="BC23">
        <v>1</v>
      </c>
      <c r="BD23">
        <v>0</v>
      </c>
      <c r="BE23">
        <v>5</v>
      </c>
      <c r="BF23">
        <v>8</v>
      </c>
      <c r="BG23">
        <v>8</v>
      </c>
      <c r="BH23">
        <v>5</v>
      </c>
      <c r="BI23">
        <v>4</v>
      </c>
      <c r="BJ23">
        <v>4</v>
      </c>
      <c r="BK23">
        <v>1</v>
      </c>
      <c r="BL23">
        <v>0</v>
      </c>
      <c r="BM23">
        <v>11</v>
      </c>
      <c r="BN23">
        <v>2</v>
      </c>
      <c r="BO23">
        <v>0</v>
      </c>
      <c r="BP23">
        <v>0</v>
      </c>
      <c r="BQ23">
        <v>11</v>
      </c>
      <c r="BR23">
        <v>11</v>
      </c>
      <c r="BS23">
        <v>11</v>
      </c>
      <c r="BT23">
        <v>1</v>
      </c>
      <c r="BU23">
        <v>4</v>
      </c>
      <c r="BV23">
        <v>1</v>
      </c>
      <c r="BW23">
        <v>11</v>
      </c>
      <c r="BX23">
        <v>6</v>
      </c>
      <c r="BY23">
        <v>6</v>
      </c>
      <c r="BZ23">
        <v>4</v>
      </c>
    </row>
    <row r="24" spans="1:78" x14ac:dyDescent="0.25">
      <c r="B24" s="7">
        <v>0.06</v>
      </c>
      <c r="C24" s="7">
        <v>0.06</v>
      </c>
      <c r="D24" s="7">
        <v>0.06</v>
      </c>
      <c r="E24" s="7">
        <v>0.12</v>
      </c>
      <c r="F24" s="7">
        <v>0.09</v>
      </c>
      <c r="G24" s="7">
        <v>0.05</v>
      </c>
      <c r="H24" s="7">
        <v>0.05</v>
      </c>
      <c r="I24" s="7">
        <v>0.03</v>
      </c>
      <c r="J24" s="7">
        <v>0.1</v>
      </c>
      <c r="K24" s="7">
        <v>0.08</v>
      </c>
      <c r="L24" s="7">
        <v>0.03</v>
      </c>
      <c r="M24" s="7">
        <v>0.03</v>
      </c>
      <c r="N24" s="7">
        <v>0.08</v>
      </c>
      <c r="O24" s="7">
        <v>7.0000000000000007E-2</v>
      </c>
      <c r="P24" t="s">
        <v>108</v>
      </c>
      <c r="Q24" s="7">
        <v>0.08</v>
      </c>
      <c r="R24" s="7">
        <v>0.06</v>
      </c>
      <c r="S24" s="7">
        <v>0.08</v>
      </c>
      <c r="T24" s="7">
        <v>0.08</v>
      </c>
      <c r="U24" s="7">
        <v>0.01</v>
      </c>
      <c r="V24" s="7">
        <v>0.06</v>
      </c>
      <c r="W24" t="s">
        <v>108</v>
      </c>
      <c r="X24" s="7">
        <v>0.19</v>
      </c>
      <c r="Y24" t="s">
        <v>108</v>
      </c>
      <c r="Z24" s="7">
        <v>0.06</v>
      </c>
      <c r="AA24" s="7">
        <v>7.0000000000000007E-2</v>
      </c>
      <c r="AB24" s="7">
        <v>7.0000000000000007E-2</v>
      </c>
      <c r="AC24" s="7">
        <v>7.0000000000000007E-2</v>
      </c>
      <c r="AD24" s="7">
        <v>7.0000000000000007E-2</v>
      </c>
      <c r="AE24" t="s">
        <v>108</v>
      </c>
      <c r="AF24" s="7">
        <v>7.0000000000000007E-2</v>
      </c>
      <c r="AG24" s="7">
        <v>0.06</v>
      </c>
      <c r="AH24" t="s">
        <v>108</v>
      </c>
      <c r="AI24" s="7">
        <v>7.0000000000000007E-2</v>
      </c>
      <c r="AJ24" s="7">
        <v>0.09</v>
      </c>
      <c r="AK24" t="s">
        <v>108</v>
      </c>
      <c r="AL24" s="7">
        <v>0.08</v>
      </c>
      <c r="AM24" s="7">
        <v>0.05</v>
      </c>
      <c r="AN24" s="7">
        <v>0.19</v>
      </c>
      <c r="AO24" t="s">
        <v>108</v>
      </c>
      <c r="AP24" s="7">
        <v>0.05</v>
      </c>
      <c r="AQ24" s="7">
        <v>0.1</v>
      </c>
      <c r="AR24" t="s">
        <v>108</v>
      </c>
      <c r="AS24" t="s">
        <v>108</v>
      </c>
      <c r="AT24" s="7">
        <v>0.05</v>
      </c>
      <c r="AU24" s="7">
        <v>0.1</v>
      </c>
      <c r="AV24" t="s">
        <v>108</v>
      </c>
      <c r="AW24" t="s">
        <v>108</v>
      </c>
      <c r="AX24" s="7">
        <v>0.06</v>
      </c>
      <c r="AY24" s="7">
        <v>0.08</v>
      </c>
      <c r="AZ24" s="7">
        <v>0.14000000000000001</v>
      </c>
      <c r="BA24" s="7">
        <v>0.13</v>
      </c>
      <c r="BB24" s="7">
        <v>7.0000000000000007E-2</v>
      </c>
      <c r="BC24" s="7">
        <v>0.08</v>
      </c>
      <c r="BD24" t="s">
        <v>108</v>
      </c>
      <c r="BE24" s="7">
        <v>0.05</v>
      </c>
      <c r="BF24" s="7">
        <v>7.0000000000000007E-2</v>
      </c>
      <c r="BG24" s="7">
        <v>0.05</v>
      </c>
      <c r="BH24" s="7">
        <v>0.09</v>
      </c>
      <c r="BI24" s="7">
        <v>0.05</v>
      </c>
      <c r="BJ24" s="7">
        <v>0.1</v>
      </c>
      <c r="BK24" s="7">
        <v>0.04</v>
      </c>
      <c r="BL24" t="s">
        <v>108</v>
      </c>
      <c r="BM24" s="7">
        <v>0.1</v>
      </c>
      <c r="BN24" s="7">
        <v>0.03</v>
      </c>
      <c r="BO24" t="s">
        <v>108</v>
      </c>
      <c r="BP24" t="s">
        <v>108</v>
      </c>
      <c r="BQ24" s="7">
        <v>0.14000000000000001</v>
      </c>
      <c r="BR24" s="7">
        <v>0.12</v>
      </c>
      <c r="BS24" s="7">
        <v>0.12</v>
      </c>
      <c r="BT24" s="7">
        <v>0.01</v>
      </c>
      <c r="BU24" s="7">
        <v>0.08</v>
      </c>
      <c r="BV24" s="7">
        <v>0.02</v>
      </c>
      <c r="BW24" s="7">
        <v>0.16</v>
      </c>
      <c r="BX24" s="7">
        <v>0.04</v>
      </c>
      <c r="BY24" s="7">
        <v>0.04</v>
      </c>
      <c r="BZ24" s="7">
        <v>0.04</v>
      </c>
    </row>
    <row r="25" spans="1:78" x14ac:dyDescent="0.25">
      <c r="A25" t="s">
        <v>87</v>
      </c>
      <c r="B25">
        <v>4</v>
      </c>
      <c r="C25">
        <v>4</v>
      </c>
      <c r="D25">
        <v>0</v>
      </c>
      <c r="E25">
        <v>0</v>
      </c>
      <c r="F25">
        <v>2</v>
      </c>
      <c r="G25">
        <v>3</v>
      </c>
      <c r="H25">
        <v>0</v>
      </c>
      <c r="I25">
        <v>2</v>
      </c>
      <c r="J25">
        <v>0</v>
      </c>
      <c r="K25">
        <v>1</v>
      </c>
      <c r="L25">
        <v>1</v>
      </c>
      <c r="M25">
        <v>1</v>
      </c>
      <c r="N25">
        <v>3</v>
      </c>
      <c r="O25">
        <v>0</v>
      </c>
      <c r="P25">
        <v>0</v>
      </c>
      <c r="Q25">
        <v>0</v>
      </c>
      <c r="R25">
        <v>4</v>
      </c>
      <c r="S25">
        <v>1</v>
      </c>
      <c r="T25">
        <v>3</v>
      </c>
      <c r="U25">
        <v>0</v>
      </c>
      <c r="V25">
        <v>4</v>
      </c>
      <c r="W25">
        <v>0</v>
      </c>
      <c r="X25">
        <v>0</v>
      </c>
      <c r="Y25">
        <v>0</v>
      </c>
      <c r="Z25">
        <v>4</v>
      </c>
      <c r="AA25">
        <v>4</v>
      </c>
      <c r="AB25">
        <v>4</v>
      </c>
      <c r="AC25">
        <v>0</v>
      </c>
      <c r="AD25">
        <v>4</v>
      </c>
      <c r="AE25">
        <v>1</v>
      </c>
      <c r="AF25">
        <v>4</v>
      </c>
      <c r="AG25">
        <v>1</v>
      </c>
      <c r="AH25">
        <v>0</v>
      </c>
      <c r="AI25">
        <v>4</v>
      </c>
      <c r="AJ25">
        <v>0</v>
      </c>
      <c r="AK25">
        <v>0</v>
      </c>
      <c r="AL25">
        <v>4</v>
      </c>
      <c r="AM25">
        <v>0</v>
      </c>
      <c r="AN25">
        <v>0</v>
      </c>
      <c r="AO25">
        <v>0</v>
      </c>
      <c r="AP25">
        <v>0</v>
      </c>
      <c r="AQ25">
        <v>1</v>
      </c>
      <c r="AR25">
        <v>0</v>
      </c>
      <c r="AS25">
        <v>0</v>
      </c>
      <c r="AT25">
        <v>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4</v>
      </c>
      <c r="BF25">
        <v>0</v>
      </c>
      <c r="BG25">
        <v>4</v>
      </c>
      <c r="BH25">
        <v>0</v>
      </c>
      <c r="BI25">
        <v>3</v>
      </c>
      <c r="BJ25">
        <v>2</v>
      </c>
      <c r="BK25">
        <v>0</v>
      </c>
      <c r="BL25">
        <v>0</v>
      </c>
      <c r="BM25">
        <v>2</v>
      </c>
      <c r="BN25">
        <v>2</v>
      </c>
      <c r="BO25">
        <v>0</v>
      </c>
      <c r="BP25">
        <v>0</v>
      </c>
      <c r="BQ25">
        <v>2</v>
      </c>
      <c r="BR25">
        <v>3</v>
      </c>
      <c r="BS25">
        <v>2</v>
      </c>
      <c r="BT25">
        <v>2</v>
      </c>
      <c r="BU25">
        <v>3</v>
      </c>
      <c r="BV25">
        <v>0</v>
      </c>
      <c r="BW25">
        <v>1</v>
      </c>
      <c r="BX25">
        <v>4</v>
      </c>
      <c r="BY25">
        <v>4</v>
      </c>
      <c r="BZ25">
        <v>4</v>
      </c>
    </row>
    <row r="26" spans="1:78" x14ac:dyDescent="0.25">
      <c r="B26" s="7">
        <v>0.02</v>
      </c>
      <c r="C26" s="7">
        <v>0.02</v>
      </c>
      <c r="D26" t="s">
        <v>108</v>
      </c>
      <c r="E26" t="s">
        <v>108</v>
      </c>
      <c r="F26" s="7">
        <v>0.03</v>
      </c>
      <c r="G26" s="7">
        <v>0.03</v>
      </c>
      <c r="H26" t="s">
        <v>108</v>
      </c>
      <c r="I26" s="7">
        <v>0.04</v>
      </c>
      <c r="J26" t="s">
        <v>108</v>
      </c>
      <c r="K26" s="7">
        <v>0.02</v>
      </c>
      <c r="L26" s="7">
        <v>0.03</v>
      </c>
      <c r="M26" s="7">
        <v>0.02</v>
      </c>
      <c r="N26" s="7">
        <v>0.02</v>
      </c>
      <c r="O26" s="7">
        <v>0.04</v>
      </c>
      <c r="P26" t="s">
        <v>108</v>
      </c>
      <c r="Q26" t="s">
        <v>108</v>
      </c>
      <c r="R26" s="7">
        <v>0.03</v>
      </c>
      <c r="S26" s="7">
        <v>0.01</v>
      </c>
      <c r="T26" s="7">
        <v>0.05</v>
      </c>
      <c r="U26" t="s">
        <v>108</v>
      </c>
      <c r="V26" s="7">
        <v>0.02</v>
      </c>
      <c r="W26" t="s">
        <v>108</v>
      </c>
      <c r="X26" s="7">
        <v>0.04</v>
      </c>
      <c r="Y26" t="s">
        <v>108</v>
      </c>
      <c r="Z26" s="7">
        <v>0.02</v>
      </c>
      <c r="AA26" s="7">
        <v>0.02</v>
      </c>
      <c r="AB26" s="7">
        <v>0.02</v>
      </c>
      <c r="AC26" t="s">
        <v>108</v>
      </c>
      <c r="AD26" s="7">
        <v>0.02</v>
      </c>
      <c r="AE26" s="7">
        <v>0.04</v>
      </c>
      <c r="AF26" s="7">
        <v>0.02</v>
      </c>
      <c r="AG26" s="7">
        <v>0.02</v>
      </c>
      <c r="AH26" t="s">
        <v>108</v>
      </c>
      <c r="AI26" s="7">
        <v>0.03</v>
      </c>
      <c r="AJ26" t="s">
        <v>108</v>
      </c>
      <c r="AK26" t="s">
        <v>108</v>
      </c>
      <c r="AL26" s="7">
        <v>0.05</v>
      </c>
      <c r="AM26" t="s">
        <v>108</v>
      </c>
      <c r="AN26" t="s">
        <v>108</v>
      </c>
      <c r="AO26" t="s">
        <v>108</v>
      </c>
      <c r="AP26" t="s">
        <v>108</v>
      </c>
      <c r="AQ26" s="7">
        <v>0.03</v>
      </c>
      <c r="AR26" t="s">
        <v>108</v>
      </c>
      <c r="AS26" t="s">
        <v>108</v>
      </c>
      <c r="AT26" s="7">
        <v>0.12</v>
      </c>
      <c r="AU26" t="s">
        <v>108</v>
      </c>
      <c r="AV26" t="s">
        <v>108</v>
      </c>
      <c r="AW26" t="s">
        <v>108</v>
      </c>
      <c r="AX26" t="s">
        <v>108</v>
      </c>
      <c r="AY26" t="s">
        <v>108</v>
      </c>
      <c r="AZ26" t="s">
        <v>108</v>
      </c>
      <c r="BA26" s="7">
        <v>0.06</v>
      </c>
      <c r="BB26" t="s">
        <v>108</v>
      </c>
      <c r="BC26" t="s">
        <v>108</v>
      </c>
      <c r="BD26" t="s">
        <v>108</v>
      </c>
      <c r="BE26" s="7">
        <v>0.05</v>
      </c>
      <c r="BF26" t="s">
        <v>108</v>
      </c>
      <c r="BG26" s="7">
        <v>0.03</v>
      </c>
      <c r="BH26" t="s">
        <v>108</v>
      </c>
      <c r="BI26" s="7">
        <v>0.04</v>
      </c>
      <c r="BJ26" s="7">
        <v>0.04</v>
      </c>
      <c r="BK26" t="s">
        <v>108</v>
      </c>
      <c r="BL26" t="s">
        <v>108</v>
      </c>
      <c r="BM26" s="7">
        <v>0.02</v>
      </c>
      <c r="BN26" s="7">
        <v>0.03</v>
      </c>
      <c r="BO26" t="s">
        <v>108</v>
      </c>
      <c r="BP26" t="s">
        <v>108</v>
      </c>
      <c r="BQ26" s="7">
        <v>0.02</v>
      </c>
      <c r="BR26" s="7">
        <v>0.03</v>
      </c>
      <c r="BS26" s="7">
        <v>0.03</v>
      </c>
      <c r="BT26" s="7">
        <v>0.03</v>
      </c>
      <c r="BU26" s="7">
        <v>0.05</v>
      </c>
      <c r="BV26" s="7">
        <v>0.02</v>
      </c>
      <c r="BW26" s="7">
        <v>0.02</v>
      </c>
      <c r="BX26" s="7">
        <v>0.03</v>
      </c>
      <c r="BY26" s="7">
        <v>0.03</v>
      </c>
      <c r="BZ26" s="7">
        <v>0.03</v>
      </c>
    </row>
    <row r="27" spans="1:78" x14ac:dyDescent="0.25">
      <c r="A27" t="s">
        <v>41</v>
      </c>
      <c r="B27">
        <v>1</v>
      </c>
      <c r="C27">
        <v>1</v>
      </c>
      <c r="D27">
        <v>0</v>
      </c>
      <c r="E27">
        <v>0</v>
      </c>
      <c r="F27">
        <v>1</v>
      </c>
      <c r="G27">
        <v>0</v>
      </c>
      <c r="H27">
        <v>0</v>
      </c>
      <c r="I27">
        <v>0</v>
      </c>
      <c r="J27">
        <v>1</v>
      </c>
      <c r="K27">
        <v>0</v>
      </c>
      <c r="L27">
        <v>0</v>
      </c>
      <c r="M27">
        <v>1</v>
      </c>
      <c r="N27">
        <v>0</v>
      </c>
      <c r="O27">
        <v>0</v>
      </c>
      <c r="P27">
        <v>0</v>
      </c>
      <c r="Q27">
        <v>0</v>
      </c>
      <c r="R27">
        <v>1</v>
      </c>
      <c r="S27">
        <v>0</v>
      </c>
      <c r="T27">
        <v>1</v>
      </c>
      <c r="U27">
        <v>0</v>
      </c>
      <c r="V27">
        <v>1</v>
      </c>
      <c r="W27">
        <v>0</v>
      </c>
      <c r="X27">
        <v>0</v>
      </c>
      <c r="Y27">
        <v>0</v>
      </c>
      <c r="Z27">
        <v>1</v>
      </c>
      <c r="AA27">
        <v>1</v>
      </c>
      <c r="AB27">
        <v>1</v>
      </c>
      <c r="AC27">
        <v>0</v>
      </c>
      <c r="AD27">
        <v>1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1</v>
      </c>
      <c r="AK27">
        <v>0</v>
      </c>
      <c r="AL27">
        <v>0</v>
      </c>
      <c r="AM27">
        <v>1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1</v>
      </c>
      <c r="BG27">
        <v>0</v>
      </c>
      <c r="BH27">
        <v>1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1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1</v>
      </c>
      <c r="BY27">
        <v>1</v>
      </c>
      <c r="BZ27">
        <v>1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 s="7">
        <v>0.01</v>
      </c>
      <c r="G28" t="s">
        <v>106</v>
      </c>
      <c r="H28" t="s">
        <v>106</v>
      </c>
      <c r="I28" t="s">
        <v>106</v>
      </c>
      <c r="J28" s="7">
        <v>0.02</v>
      </c>
      <c r="K28" t="s">
        <v>106</v>
      </c>
      <c r="L28" t="s">
        <v>106</v>
      </c>
      <c r="M28" s="7">
        <v>0.02</v>
      </c>
      <c r="N28" t="s">
        <v>106</v>
      </c>
      <c r="O28" t="s">
        <v>106</v>
      </c>
      <c r="P28" t="s">
        <v>106</v>
      </c>
      <c r="Q28" t="s">
        <v>106</v>
      </c>
      <c r="R28" s="7">
        <v>0.01</v>
      </c>
      <c r="S28" t="s">
        <v>106</v>
      </c>
      <c r="T28" s="7">
        <v>0.01</v>
      </c>
      <c r="U28" t="s">
        <v>106</v>
      </c>
      <c r="V28">
        <v>0</v>
      </c>
      <c r="W28" t="s">
        <v>106</v>
      </c>
      <c r="X28" t="s">
        <v>106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 s="7">
        <v>0.01</v>
      </c>
      <c r="AE28" t="s">
        <v>106</v>
      </c>
      <c r="AF28" s="7">
        <v>0.01</v>
      </c>
      <c r="AG28" t="s">
        <v>106</v>
      </c>
      <c r="AH28" t="s">
        <v>106</v>
      </c>
      <c r="AI28" t="s">
        <v>106</v>
      </c>
      <c r="AJ28" s="7">
        <v>0.06</v>
      </c>
      <c r="AK28" t="s">
        <v>106</v>
      </c>
      <c r="AL28" t="s">
        <v>106</v>
      </c>
      <c r="AM28" s="7">
        <v>0.01</v>
      </c>
      <c r="AN28" t="s">
        <v>106</v>
      </c>
      <c r="AO28" t="s">
        <v>106</v>
      </c>
      <c r="AP28" t="s">
        <v>106</v>
      </c>
      <c r="AQ28" t="s">
        <v>106</v>
      </c>
      <c r="AR28" t="s">
        <v>106</v>
      </c>
      <c r="AS28" t="s">
        <v>106</v>
      </c>
      <c r="AT28" t="s">
        <v>106</v>
      </c>
      <c r="AU28" s="7">
        <v>0.12</v>
      </c>
      <c r="AV28" t="s">
        <v>106</v>
      </c>
      <c r="AW28" t="s">
        <v>106</v>
      </c>
      <c r="AX28" t="s">
        <v>106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 s="7">
        <v>0.01</v>
      </c>
      <c r="BG28" t="s">
        <v>106</v>
      </c>
      <c r="BH28" s="7">
        <v>0.02</v>
      </c>
      <c r="BI28" t="s">
        <v>106</v>
      </c>
      <c r="BJ28" t="s">
        <v>106</v>
      </c>
      <c r="BK28" t="s">
        <v>106</v>
      </c>
      <c r="BL28" t="s">
        <v>106</v>
      </c>
      <c r="BM28" t="s">
        <v>106</v>
      </c>
      <c r="BN28" s="7">
        <v>0.01</v>
      </c>
      <c r="BO28" t="s">
        <v>106</v>
      </c>
      <c r="BP28" t="s">
        <v>106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s="7">
        <v>0.01</v>
      </c>
      <c r="BY28" s="7">
        <v>0.01</v>
      </c>
      <c r="BZ28" s="7">
        <v>0.01</v>
      </c>
    </row>
  </sheetData>
  <pageMargins left="0.7" right="0.7" top="0.75" bottom="0.75" header="0.3" footer="0.3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350</v>
      </c>
    </row>
    <row r="2" spans="1:78" x14ac:dyDescent="0.25">
      <c r="A2" t="s">
        <v>183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5939</v>
      </c>
      <c r="C8">
        <v>5045</v>
      </c>
      <c r="D8">
        <v>521</v>
      </c>
      <c r="E8">
        <v>373</v>
      </c>
      <c r="F8">
        <v>1139</v>
      </c>
      <c r="G8">
        <v>2675</v>
      </c>
      <c r="H8">
        <v>2125</v>
      </c>
      <c r="I8">
        <v>1169</v>
      </c>
      <c r="J8">
        <v>1546</v>
      </c>
      <c r="K8">
        <v>1136</v>
      </c>
      <c r="L8">
        <v>2088</v>
      </c>
      <c r="M8">
        <v>2086</v>
      </c>
      <c r="N8">
        <v>2988</v>
      </c>
      <c r="O8">
        <v>649</v>
      </c>
      <c r="P8">
        <v>216</v>
      </c>
      <c r="Q8">
        <v>1164</v>
      </c>
      <c r="R8">
        <v>4775</v>
      </c>
      <c r="S8">
        <v>3460</v>
      </c>
      <c r="T8">
        <v>1183</v>
      </c>
      <c r="U8">
        <v>1196</v>
      </c>
      <c r="V8">
        <v>4013</v>
      </c>
      <c r="W8">
        <v>685</v>
      </c>
      <c r="X8">
        <v>1164</v>
      </c>
      <c r="Y8">
        <v>743</v>
      </c>
      <c r="Z8">
        <v>5196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4702</v>
      </c>
      <c r="AG8">
        <v>859</v>
      </c>
      <c r="AH8">
        <v>37</v>
      </c>
      <c r="AI8">
        <v>4128</v>
      </c>
      <c r="AJ8">
        <v>604</v>
      </c>
      <c r="AK8">
        <v>1081</v>
      </c>
      <c r="AL8">
        <v>2266</v>
      </c>
      <c r="AM8">
        <v>2852</v>
      </c>
      <c r="AN8">
        <v>57</v>
      </c>
      <c r="AO8">
        <v>740</v>
      </c>
      <c r="AP8">
        <v>568</v>
      </c>
      <c r="AQ8">
        <v>551</v>
      </c>
      <c r="AR8">
        <v>482</v>
      </c>
      <c r="AS8">
        <v>327</v>
      </c>
      <c r="AT8">
        <v>555</v>
      </c>
      <c r="AU8">
        <v>359</v>
      </c>
      <c r="AV8">
        <v>508</v>
      </c>
      <c r="AW8">
        <v>126</v>
      </c>
      <c r="AX8">
        <v>387</v>
      </c>
      <c r="AY8">
        <v>555</v>
      </c>
      <c r="AZ8">
        <v>410</v>
      </c>
      <c r="BA8">
        <v>299</v>
      </c>
      <c r="BB8">
        <v>464</v>
      </c>
      <c r="BC8">
        <v>323</v>
      </c>
      <c r="BD8">
        <v>25</v>
      </c>
      <c r="BE8">
        <v>859</v>
      </c>
      <c r="BF8">
        <v>5080</v>
      </c>
      <c r="BG8">
        <v>3191</v>
      </c>
      <c r="BH8">
        <v>2748</v>
      </c>
      <c r="BI8">
        <v>1163</v>
      </c>
      <c r="BJ8">
        <v>848</v>
      </c>
      <c r="BK8">
        <v>815</v>
      </c>
      <c r="BL8">
        <v>200</v>
      </c>
      <c r="BM8">
        <v>801</v>
      </c>
      <c r="BN8">
        <v>1629</v>
      </c>
      <c r="BO8">
        <v>2184</v>
      </c>
      <c r="BP8">
        <v>1325</v>
      </c>
      <c r="BQ8">
        <v>945</v>
      </c>
      <c r="BR8">
        <v>1450</v>
      </c>
      <c r="BS8">
        <v>1405</v>
      </c>
      <c r="BT8">
        <v>450</v>
      </c>
      <c r="BU8">
        <v>492</v>
      </c>
      <c r="BV8">
        <v>295</v>
      </c>
      <c r="BW8">
        <v>694</v>
      </c>
      <c r="BX8">
        <v>4047</v>
      </c>
      <c r="BY8">
        <v>4057</v>
      </c>
      <c r="BZ8">
        <v>3577</v>
      </c>
    </row>
    <row r="9" spans="1:78" x14ac:dyDescent="0.25">
      <c r="A9" t="s">
        <v>103</v>
      </c>
      <c r="B9">
        <v>5970</v>
      </c>
      <c r="C9">
        <v>5060</v>
      </c>
      <c r="D9">
        <v>556</v>
      </c>
      <c r="E9">
        <v>354</v>
      </c>
      <c r="F9">
        <v>1163</v>
      </c>
      <c r="G9">
        <v>3104</v>
      </c>
      <c r="H9">
        <v>1704</v>
      </c>
      <c r="I9">
        <v>1452</v>
      </c>
      <c r="J9">
        <v>1889</v>
      </c>
      <c r="K9">
        <v>1224</v>
      </c>
      <c r="L9">
        <v>1406</v>
      </c>
      <c r="M9">
        <v>1651</v>
      </c>
      <c r="N9">
        <v>3485</v>
      </c>
      <c r="O9">
        <v>640</v>
      </c>
      <c r="P9">
        <v>194</v>
      </c>
      <c r="Q9">
        <v>948</v>
      </c>
      <c r="R9">
        <v>5023</v>
      </c>
      <c r="S9">
        <v>3682</v>
      </c>
      <c r="T9">
        <v>1230</v>
      </c>
      <c r="U9">
        <v>969</v>
      </c>
      <c r="V9">
        <v>4429</v>
      </c>
      <c r="W9">
        <v>607</v>
      </c>
      <c r="X9">
        <v>864</v>
      </c>
      <c r="Y9">
        <v>717</v>
      </c>
      <c r="Z9">
        <v>5254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4682</v>
      </c>
      <c r="AG9">
        <v>918</v>
      </c>
      <c r="AH9">
        <v>39</v>
      </c>
      <c r="AI9">
        <v>4344</v>
      </c>
      <c r="AJ9">
        <v>547</v>
      </c>
      <c r="AK9">
        <v>975</v>
      </c>
      <c r="AL9">
        <v>2356</v>
      </c>
      <c r="AM9">
        <v>2833</v>
      </c>
      <c r="AN9">
        <v>59</v>
      </c>
      <c r="AO9">
        <v>699</v>
      </c>
      <c r="AP9">
        <v>589</v>
      </c>
      <c r="AQ9">
        <v>566</v>
      </c>
      <c r="AR9">
        <v>543</v>
      </c>
      <c r="AS9">
        <v>317</v>
      </c>
      <c r="AT9">
        <v>554</v>
      </c>
      <c r="AU9">
        <v>348</v>
      </c>
      <c r="AV9">
        <v>490</v>
      </c>
      <c r="AW9">
        <v>142</v>
      </c>
      <c r="AX9">
        <v>407</v>
      </c>
      <c r="AY9">
        <v>532</v>
      </c>
      <c r="AZ9">
        <v>413</v>
      </c>
      <c r="BA9">
        <v>293</v>
      </c>
      <c r="BB9">
        <v>441</v>
      </c>
      <c r="BC9">
        <v>311</v>
      </c>
      <c r="BD9">
        <v>26</v>
      </c>
      <c r="BE9">
        <v>898</v>
      </c>
      <c r="BF9">
        <v>5072</v>
      </c>
      <c r="BG9">
        <v>3294</v>
      </c>
      <c r="BH9">
        <v>2677</v>
      </c>
      <c r="BI9">
        <v>1301</v>
      </c>
      <c r="BJ9">
        <v>866</v>
      </c>
      <c r="BK9">
        <v>767</v>
      </c>
      <c r="BL9">
        <v>199</v>
      </c>
      <c r="BM9">
        <v>882</v>
      </c>
      <c r="BN9">
        <v>1680</v>
      </c>
      <c r="BO9">
        <v>2157</v>
      </c>
      <c r="BP9">
        <v>1251</v>
      </c>
      <c r="BQ9">
        <v>1006</v>
      </c>
      <c r="BR9">
        <v>1570</v>
      </c>
      <c r="BS9">
        <v>1524</v>
      </c>
      <c r="BT9">
        <v>450</v>
      </c>
      <c r="BU9">
        <v>535</v>
      </c>
      <c r="BV9">
        <v>295</v>
      </c>
      <c r="BW9">
        <v>756</v>
      </c>
      <c r="BX9">
        <v>3992</v>
      </c>
      <c r="BY9">
        <v>4010</v>
      </c>
      <c r="BZ9">
        <v>3496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183</v>
      </c>
      <c r="C11">
        <v>163</v>
      </c>
      <c r="D11">
        <v>13</v>
      </c>
      <c r="E11">
        <v>7</v>
      </c>
      <c r="F11">
        <v>62</v>
      </c>
      <c r="G11">
        <v>96</v>
      </c>
      <c r="H11">
        <v>25</v>
      </c>
      <c r="I11">
        <v>45</v>
      </c>
      <c r="J11">
        <v>49</v>
      </c>
      <c r="K11">
        <v>50</v>
      </c>
      <c r="L11">
        <v>38</v>
      </c>
      <c r="M11">
        <v>48</v>
      </c>
      <c r="N11">
        <v>122</v>
      </c>
      <c r="O11">
        <v>9</v>
      </c>
      <c r="P11">
        <v>3</v>
      </c>
      <c r="Q11">
        <v>36</v>
      </c>
      <c r="R11">
        <v>147</v>
      </c>
      <c r="S11">
        <v>82</v>
      </c>
      <c r="T11">
        <v>65</v>
      </c>
      <c r="U11">
        <v>35</v>
      </c>
      <c r="V11">
        <v>163</v>
      </c>
      <c r="W11">
        <v>9</v>
      </c>
      <c r="X11">
        <v>11</v>
      </c>
      <c r="Y11">
        <v>26</v>
      </c>
      <c r="Z11">
        <v>157</v>
      </c>
      <c r="AA11">
        <v>183</v>
      </c>
      <c r="AB11">
        <v>157</v>
      </c>
      <c r="AC11">
        <v>27</v>
      </c>
      <c r="AD11">
        <v>135</v>
      </c>
      <c r="AE11">
        <v>21</v>
      </c>
      <c r="AF11">
        <v>138</v>
      </c>
      <c r="AG11">
        <v>41</v>
      </c>
      <c r="AH11">
        <v>0</v>
      </c>
      <c r="AI11">
        <v>122</v>
      </c>
      <c r="AJ11">
        <v>14</v>
      </c>
      <c r="AK11">
        <v>40</v>
      </c>
      <c r="AL11">
        <v>84</v>
      </c>
      <c r="AM11">
        <v>74</v>
      </c>
      <c r="AN11">
        <v>5</v>
      </c>
      <c r="AO11">
        <v>21</v>
      </c>
      <c r="AP11">
        <v>25</v>
      </c>
      <c r="AQ11">
        <v>23</v>
      </c>
      <c r="AR11">
        <v>9</v>
      </c>
      <c r="AS11">
        <v>7</v>
      </c>
      <c r="AT11">
        <v>24</v>
      </c>
      <c r="AU11">
        <v>6</v>
      </c>
      <c r="AV11">
        <v>12</v>
      </c>
      <c r="AW11">
        <v>5</v>
      </c>
      <c r="AX11">
        <v>9</v>
      </c>
      <c r="AY11">
        <v>17</v>
      </c>
      <c r="AZ11">
        <v>13</v>
      </c>
      <c r="BA11">
        <v>6</v>
      </c>
      <c r="BB11">
        <v>19</v>
      </c>
      <c r="BC11">
        <v>11</v>
      </c>
      <c r="BD11">
        <v>0</v>
      </c>
      <c r="BE11">
        <v>84</v>
      </c>
      <c r="BF11">
        <v>99</v>
      </c>
      <c r="BG11">
        <v>129</v>
      </c>
      <c r="BH11">
        <v>54</v>
      </c>
      <c r="BI11">
        <v>59</v>
      </c>
      <c r="BJ11">
        <v>38</v>
      </c>
      <c r="BK11">
        <v>20</v>
      </c>
      <c r="BL11">
        <v>10</v>
      </c>
      <c r="BM11">
        <v>109</v>
      </c>
      <c r="BN11">
        <v>59</v>
      </c>
      <c r="BO11">
        <v>13</v>
      </c>
      <c r="BP11">
        <v>1</v>
      </c>
      <c r="BQ11">
        <v>74</v>
      </c>
      <c r="BR11">
        <v>83</v>
      </c>
      <c r="BS11">
        <v>84</v>
      </c>
      <c r="BT11">
        <v>42</v>
      </c>
      <c r="BU11">
        <v>49</v>
      </c>
      <c r="BV11">
        <v>17</v>
      </c>
      <c r="BW11">
        <v>63</v>
      </c>
      <c r="BX11">
        <v>116</v>
      </c>
      <c r="BY11">
        <v>123</v>
      </c>
      <c r="BZ11">
        <v>100</v>
      </c>
    </row>
    <row r="12" spans="1:78" x14ac:dyDescent="0.25">
      <c r="B12" s="7">
        <v>0.03</v>
      </c>
      <c r="C12" s="7">
        <v>0.03</v>
      </c>
      <c r="D12" s="7">
        <v>0.02</v>
      </c>
      <c r="E12" s="7">
        <v>0.02</v>
      </c>
      <c r="F12" s="7">
        <v>0.05</v>
      </c>
      <c r="G12" s="7">
        <v>0.03</v>
      </c>
      <c r="H12" s="7">
        <v>0.01</v>
      </c>
      <c r="I12" s="7">
        <v>0.03</v>
      </c>
      <c r="J12" s="7">
        <v>0.03</v>
      </c>
      <c r="K12" s="7">
        <v>0.04</v>
      </c>
      <c r="L12" s="7">
        <v>0.03</v>
      </c>
      <c r="M12" s="7">
        <v>0.03</v>
      </c>
      <c r="N12" s="7">
        <v>0.04</v>
      </c>
      <c r="O12" s="7">
        <v>0.01</v>
      </c>
      <c r="P12" s="7">
        <v>0.02</v>
      </c>
      <c r="Q12" s="7">
        <v>0.04</v>
      </c>
      <c r="R12" s="7">
        <v>0.03</v>
      </c>
      <c r="S12" s="7">
        <v>0.02</v>
      </c>
      <c r="T12" s="7">
        <v>0.05</v>
      </c>
      <c r="U12" s="7">
        <v>0.04</v>
      </c>
      <c r="V12" s="7">
        <v>0.04</v>
      </c>
      <c r="W12" s="7">
        <v>0.02</v>
      </c>
      <c r="X12" s="7">
        <v>0.01</v>
      </c>
      <c r="Y12" s="7">
        <v>0.04</v>
      </c>
      <c r="Z12" s="7">
        <v>0.03</v>
      </c>
      <c r="AA12" s="7">
        <v>0.03</v>
      </c>
      <c r="AB12" s="7">
        <v>0.03</v>
      </c>
      <c r="AC12" s="7">
        <v>0.04</v>
      </c>
      <c r="AD12" s="7">
        <v>0.03</v>
      </c>
      <c r="AE12" s="7">
        <v>0.04</v>
      </c>
      <c r="AF12" s="7">
        <v>0.03</v>
      </c>
      <c r="AG12" s="7">
        <v>0.05</v>
      </c>
      <c r="AH12" t="s">
        <v>108</v>
      </c>
      <c r="AI12" s="7">
        <v>0.03</v>
      </c>
      <c r="AJ12" s="7">
        <v>0.03</v>
      </c>
      <c r="AK12" s="7">
        <v>0.04</v>
      </c>
      <c r="AL12" s="7">
        <v>0.04</v>
      </c>
      <c r="AM12" s="7">
        <v>0.03</v>
      </c>
      <c r="AN12" s="7">
        <v>0.08</v>
      </c>
      <c r="AO12" s="7">
        <v>0.03</v>
      </c>
      <c r="AP12" s="7">
        <v>0.04</v>
      </c>
      <c r="AQ12" s="7">
        <v>0.04</v>
      </c>
      <c r="AR12" s="7">
        <v>0.02</v>
      </c>
      <c r="AS12" s="7">
        <v>0.02</v>
      </c>
      <c r="AT12" s="7">
        <v>0.04</v>
      </c>
      <c r="AU12" s="7">
        <v>0.02</v>
      </c>
      <c r="AV12" s="7">
        <v>0.02</v>
      </c>
      <c r="AW12" s="7">
        <v>0.03</v>
      </c>
      <c r="AX12" s="7">
        <v>0.02</v>
      </c>
      <c r="AY12" s="7">
        <v>0.03</v>
      </c>
      <c r="AZ12" s="7">
        <v>0.03</v>
      </c>
      <c r="BA12" s="7">
        <v>0.02</v>
      </c>
      <c r="BB12" s="7">
        <v>0.04</v>
      </c>
      <c r="BC12" s="7">
        <v>0.03</v>
      </c>
      <c r="BD12" t="s">
        <v>108</v>
      </c>
      <c r="BE12" s="7">
        <v>0.09</v>
      </c>
      <c r="BF12" s="7">
        <v>0.02</v>
      </c>
      <c r="BG12" s="7">
        <v>0.04</v>
      </c>
      <c r="BH12" s="7">
        <v>0.02</v>
      </c>
      <c r="BI12" s="7">
        <v>0.05</v>
      </c>
      <c r="BJ12" s="7">
        <v>0.04</v>
      </c>
      <c r="BK12" s="7">
        <v>0.03</v>
      </c>
      <c r="BL12" s="7">
        <v>0.05</v>
      </c>
      <c r="BM12" s="7">
        <v>0.12</v>
      </c>
      <c r="BN12" s="7">
        <v>0.04</v>
      </c>
      <c r="BO12" s="7">
        <v>0.01</v>
      </c>
      <c r="BP12">
        <v>0</v>
      </c>
      <c r="BQ12" s="7">
        <v>7.0000000000000007E-2</v>
      </c>
      <c r="BR12" s="7">
        <v>0.05</v>
      </c>
      <c r="BS12" s="7">
        <v>0.05</v>
      </c>
      <c r="BT12" s="7">
        <v>0.09</v>
      </c>
      <c r="BU12" s="7">
        <v>0.09</v>
      </c>
      <c r="BV12" s="7">
        <v>0.06</v>
      </c>
      <c r="BW12" s="7">
        <v>0.08</v>
      </c>
      <c r="BX12" s="7">
        <v>0.03</v>
      </c>
      <c r="BY12" s="7">
        <v>0.03</v>
      </c>
      <c r="BZ12" s="7">
        <v>0.03</v>
      </c>
    </row>
    <row r="13" spans="1:78" x14ac:dyDescent="0.25">
      <c r="A13" t="s">
        <v>55</v>
      </c>
      <c r="B13">
        <v>5728</v>
      </c>
      <c r="C13">
        <v>4848</v>
      </c>
      <c r="D13">
        <v>536</v>
      </c>
      <c r="E13">
        <v>345</v>
      </c>
      <c r="F13">
        <v>1089</v>
      </c>
      <c r="G13">
        <v>2975</v>
      </c>
      <c r="H13">
        <v>1664</v>
      </c>
      <c r="I13">
        <v>1391</v>
      </c>
      <c r="J13">
        <v>1826</v>
      </c>
      <c r="K13">
        <v>1159</v>
      </c>
      <c r="L13">
        <v>1353</v>
      </c>
      <c r="M13">
        <v>1589</v>
      </c>
      <c r="N13">
        <v>3337</v>
      </c>
      <c r="O13">
        <v>615</v>
      </c>
      <c r="P13">
        <v>187</v>
      </c>
      <c r="Q13">
        <v>907</v>
      </c>
      <c r="R13">
        <v>4822</v>
      </c>
      <c r="S13">
        <v>3565</v>
      </c>
      <c r="T13">
        <v>1152</v>
      </c>
      <c r="U13">
        <v>923</v>
      </c>
      <c r="V13">
        <v>4234</v>
      </c>
      <c r="W13">
        <v>591</v>
      </c>
      <c r="X13">
        <v>847</v>
      </c>
      <c r="Y13">
        <v>685</v>
      </c>
      <c r="Z13">
        <v>5044</v>
      </c>
      <c r="AA13">
        <v>5728</v>
      </c>
      <c r="AB13">
        <v>5044</v>
      </c>
      <c r="AC13">
        <v>682</v>
      </c>
      <c r="AD13">
        <v>4528</v>
      </c>
      <c r="AE13">
        <v>476</v>
      </c>
      <c r="AF13">
        <v>4512</v>
      </c>
      <c r="AG13">
        <v>876</v>
      </c>
      <c r="AH13">
        <v>39</v>
      </c>
      <c r="AI13">
        <v>4193</v>
      </c>
      <c r="AJ13">
        <v>526</v>
      </c>
      <c r="AK13">
        <v>929</v>
      </c>
      <c r="AL13">
        <v>2266</v>
      </c>
      <c r="AM13">
        <v>2748</v>
      </c>
      <c r="AN13">
        <v>55</v>
      </c>
      <c r="AO13">
        <v>643</v>
      </c>
      <c r="AP13">
        <v>551</v>
      </c>
      <c r="AQ13">
        <v>538</v>
      </c>
      <c r="AR13">
        <v>528</v>
      </c>
      <c r="AS13">
        <v>308</v>
      </c>
      <c r="AT13">
        <v>529</v>
      </c>
      <c r="AU13">
        <v>339</v>
      </c>
      <c r="AV13">
        <v>476</v>
      </c>
      <c r="AW13">
        <v>135</v>
      </c>
      <c r="AX13">
        <v>394</v>
      </c>
      <c r="AY13">
        <v>505</v>
      </c>
      <c r="AZ13">
        <v>398</v>
      </c>
      <c r="BA13">
        <v>284</v>
      </c>
      <c r="BB13">
        <v>419</v>
      </c>
      <c r="BC13">
        <v>297</v>
      </c>
      <c r="BD13">
        <v>26</v>
      </c>
      <c r="BE13">
        <v>809</v>
      </c>
      <c r="BF13">
        <v>4920</v>
      </c>
      <c r="BG13">
        <v>3141</v>
      </c>
      <c r="BH13">
        <v>2588</v>
      </c>
      <c r="BI13">
        <v>1241</v>
      </c>
      <c r="BJ13">
        <v>823</v>
      </c>
      <c r="BK13">
        <v>747</v>
      </c>
      <c r="BL13">
        <v>187</v>
      </c>
      <c r="BM13">
        <v>773</v>
      </c>
      <c r="BN13">
        <v>1620</v>
      </c>
      <c r="BO13">
        <v>2127</v>
      </c>
      <c r="BP13">
        <v>1209</v>
      </c>
      <c r="BQ13">
        <v>932</v>
      </c>
      <c r="BR13">
        <v>1484</v>
      </c>
      <c r="BS13">
        <v>1437</v>
      </c>
      <c r="BT13">
        <v>402</v>
      </c>
      <c r="BU13">
        <v>486</v>
      </c>
      <c r="BV13">
        <v>277</v>
      </c>
      <c r="BW13">
        <v>694</v>
      </c>
      <c r="BX13">
        <v>3863</v>
      </c>
      <c r="BY13">
        <v>3873</v>
      </c>
      <c r="BZ13">
        <v>3386</v>
      </c>
    </row>
    <row r="14" spans="1:78" x14ac:dyDescent="0.25">
      <c r="B14" s="7">
        <v>0.96</v>
      </c>
      <c r="C14" s="7">
        <v>0.96</v>
      </c>
      <c r="D14" s="7">
        <v>0.96</v>
      </c>
      <c r="E14" s="7">
        <v>0.97</v>
      </c>
      <c r="F14" s="7">
        <v>0.94</v>
      </c>
      <c r="G14" s="7">
        <v>0.96</v>
      </c>
      <c r="H14" s="7">
        <v>0.98</v>
      </c>
      <c r="I14" s="7">
        <v>0.96</v>
      </c>
      <c r="J14" s="7">
        <v>0.97</v>
      </c>
      <c r="K14" s="7">
        <v>0.95</v>
      </c>
      <c r="L14" s="7">
        <v>0.96</v>
      </c>
      <c r="M14" s="7">
        <v>0.96</v>
      </c>
      <c r="N14" s="7">
        <v>0.96</v>
      </c>
      <c r="O14" s="7">
        <v>0.96</v>
      </c>
      <c r="P14" s="7">
        <v>0.96</v>
      </c>
      <c r="Q14" s="7">
        <v>0.96</v>
      </c>
      <c r="R14" s="7">
        <v>0.96</v>
      </c>
      <c r="S14" s="7">
        <v>0.97</v>
      </c>
      <c r="T14" s="7">
        <v>0.94</v>
      </c>
      <c r="U14" s="7">
        <v>0.95</v>
      </c>
      <c r="V14" s="7">
        <v>0.96</v>
      </c>
      <c r="W14" s="7">
        <v>0.97</v>
      </c>
      <c r="X14" s="7">
        <v>0.98</v>
      </c>
      <c r="Y14" s="7">
        <v>0.96</v>
      </c>
      <c r="Z14" s="7">
        <v>0.96</v>
      </c>
      <c r="AA14" s="7">
        <v>0.96</v>
      </c>
      <c r="AB14" s="7">
        <v>0.96</v>
      </c>
      <c r="AC14" s="7">
        <v>0.95</v>
      </c>
      <c r="AD14" s="7">
        <v>0.97</v>
      </c>
      <c r="AE14" s="7">
        <v>0.91</v>
      </c>
      <c r="AF14" s="7">
        <v>0.96</v>
      </c>
      <c r="AG14" s="7">
        <v>0.95</v>
      </c>
      <c r="AH14" s="7">
        <v>1</v>
      </c>
      <c r="AI14" s="7">
        <v>0.97</v>
      </c>
      <c r="AJ14" s="7">
        <v>0.96</v>
      </c>
      <c r="AK14" s="7">
        <v>0.95</v>
      </c>
      <c r="AL14" s="7">
        <v>0.96</v>
      </c>
      <c r="AM14" s="7">
        <v>0.97</v>
      </c>
      <c r="AN14" s="7">
        <v>0.92</v>
      </c>
      <c r="AO14" s="7">
        <v>0.92</v>
      </c>
      <c r="AP14" s="7">
        <v>0.94</v>
      </c>
      <c r="AQ14" s="7">
        <v>0.95</v>
      </c>
      <c r="AR14" s="7">
        <v>0.97</v>
      </c>
      <c r="AS14" s="7">
        <v>0.97</v>
      </c>
      <c r="AT14" s="7">
        <v>0.95</v>
      </c>
      <c r="AU14" s="7">
        <v>0.97</v>
      </c>
      <c r="AV14" s="7">
        <v>0.97</v>
      </c>
      <c r="AW14" s="7">
        <v>0.96</v>
      </c>
      <c r="AX14" s="7">
        <v>0.97</v>
      </c>
      <c r="AY14" s="7">
        <v>0.95</v>
      </c>
      <c r="AZ14" s="7">
        <v>0.96</v>
      </c>
      <c r="BA14" s="7">
        <v>0.97</v>
      </c>
      <c r="BB14" s="7">
        <v>0.95</v>
      </c>
      <c r="BC14" s="7">
        <v>0.96</v>
      </c>
      <c r="BD14" s="7">
        <v>1</v>
      </c>
      <c r="BE14" s="7">
        <v>0.9</v>
      </c>
      <c r="BF14" s="7">
        <v>0.97</v>
      </c>
      <c r="BG14" s="7">
        <v>0.95</v>
      </c>
      <c r="BH14" s="7">
        <v>0.97</v>
      </c>
      <c r="BI14" s="7">
        <v>0.95</v>
      </c>
      <c r="BJ14" s="7">
        <v>0.95</v>
      </c>
      <c r="BK14" s="7">
        <v>0.97</v>
      </c>
      <c r="BL14" s="7">
        <v>0.94</v>
      </c>
      <c r="BM14" s="7">
        <v>0.88</v>
      </c>
      <c r="BN14" s="7">
        <v>0.96</v>
      </c>
      <c r="BO14" s="7">
        <v>0.99</v>
      </c>
      <c r="BP14" s="7">
        <v>0.97</v>
      </c>
      <c r="BQ14" s="7">
        <v>0.93</v>
      </c>
      <c r="BR14" s="7">
        <v>0.94</v>
      </c>
      <c r="BS14" s="7">
        <v>0.94</v>
      </c>
      <c r="BT14" s="7">
        <v>0.89</v>
      </c>
      <c r="BU14" s="7">
        <v>0.91</v>
      </c>
      <c r="BV14" s="7">
        <v>0.94</v>
      </c>
      <c r="BW14" s="7">
        <v>0.92</v>
      </c>
      <c r="BX14" s="7">
        <v>0.97</v>
      </c>
      <c r="BY14" s="7">
        <v>0.97</v>
      </c>
      <c r="BZ14" s="7">
        <v>0.97</v>
      </c>
    </row>
    <row r="15" spans="1:78" x14ac:dyDescent="0.25">
      <c r="A15" t="s">
        <v>40</v>
      </c>
      <c r="B15">
        <v>13</v>
      </c>
      <c r="C15">
        <v>10</v>
      </c>
      <c r="D15">
        <v>3</v>
      </c>
      <c r="E15">
        <v>0</v>
      </c>
      <c r="F15">
        <v>3</v>
      </c>
      <c r="G15">
        <v>5</v>
      </c>
      <c r="H15">
        <v>5</v>
      </c>
      <c r="I15">
        <v>1</v>
      </c>
      <c r="J15">
        <v>1</v>
      </c>
      <c r="K15">
        <v>5</v>
      </c>
      <c r="L15">
        <v>5</v>
      </c>
      <c r="M15">
        <v>1</v>
      </c>
      <c r="N15">
        <v>1</v>
      </c>
      <c r="O15">
        <v>10</v>
      </c>
      <c r="P15">
        <v>0</v>
      </c>
      <c r="Q15">
        <v>1</v>
      </c>
      <c r="R15">
        <v>11</v>
      </c>
      <c r="S15">
        <v>6</v>
      </c>
      <c r="T15">
        <v>3</v>
      </c>
      <c r="U15">
        <v>3</v>
      </c>
      <c r="V15">
        <v>4</v>
      </c>
      <c r="W15">
        <v>2</v>
      </c>
      <c r="X15">
        <v>1</v>
      </c>
      <c r="Y15">
        <v>1</v>
      </c>
      <c r="Z15">
        <v>12</v>
      </c>
      <c r="AA15">
        <v>13</v>
      </c>
      <c r="AB15">
        <v>12</v>
      </c>
      <c r="AC15">
        <v>1</v>
      </c>
      <c r="AD15">
        <v>4</v>
      </c>
      <c r="AE15">
        <v>1</v>
      </c>
      <c r="AF15">
        <v>6</v>
      </c>
      <c r="AG15">
        <v>1</v>
      </c>
      <c r="AH15">
        <v>0</v>
      </c>
      <c r="AI15">
        <v>6</v>
      </c>
      <c r="AJ15">
        <v>0</v>
      </c>
      <c r="AK15">
        <v>0</v>
      </c>
      <c r="AL15">
        <v>1</v>
      </c>
      <c r="AM15">
        <v>2</v>
      </c>
      <c r="AN15">
        <v>0</v>
      </c>
      <c r="AO15">
        <v>3</v>
      </c>
      <c r="AP15">
        <v>2</v>
      </c>
      <c r="AQ15">
        <v>1</v>
      </c>
      <c r="AR15">
        <v>2</v>
      </c>
      <c r="AS15">
        <v>0</v>
      </c>
      <c r="AT15">
        <v>0</v>
      </c>
      <c r="AU15">
        <v>3</v>
      </c>
      <c r="AV15">
        <v>1</v>
      </c>
      <c r="AW15">
        <v>0</v>
      </c>
      <c r="AX15">
        <v>3</v>
      </c>
      <c r="AY15">
        <v>0</v>
      </c>
      <c r="AZ15">
        <v>1</v>
      </c>
      <c r="BA15">
        <v>0</v>
      </c>
      <c r="BB15">
        <v>0</v>
      </c>
      <c r="BC15">
        <v>1</v>
      </c>
      <c r="BD15">
        <v>0</v>
      </c>
      <c r="BE15">
        <v>0</v>
      </c>
      <c r="BF15">
        <v>13</v>
      </c>
      <c r="BG15">
        <v>2</v>
      </c>
      <c r="BH15">
        <v>11</v>
      </c>
      <c r="BI15">
        <v>0</v>
      </c>
      <c r="BJ15">
        <v>0</v>
      </c>
      <c r="BK15">
        <v>0</v>
      </c>
      <c r="BL15">
        <v>1</v>
      </c>
      <c r="BM15">
        <v>0</v>
      </c>
      <c r="BN15">
        <v>0</v>
      </c>
      <c r="BO15">
        <v>2</v>
      </c>
      <c r="BP15">
        <v>11</v>
      </c>
      <c r="BQ15">
        <v>0</v>
      </c>
      <c r="BR15">
        <v>1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2</v>
      </c>
      <c r="BY15">
        <v>3</v>
      </c>
      <c r="BZ15">
        <v>1</v>
      </c>
    </row>
    <row r="16" spans="1:78" x14ac:dyDescent="0.25">
      <c r="B16">
        <v>0</v>
      </c>
      <c r="C16">
        <v>0</v>
      </c>
      <c r="D16">
        <v>0</v>
      </c>
      <c r="E16" t="s">
        <v>106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7">
        <v>0.02</v>
      </c>
      <c r="P16" t="s">
        <v>106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 t="s">
        <v>106</v>
      </c>
      <c r="AL16">
        <v>0</v>
      </c>
      <c r="AM16">
        <v>0</v>
      </c>
      <c r="AN16" t="s">
        <v>106</v>
      </c>
      <c r="AO16">
        <v>0</v>
      </c>
      <c r="AP16">
        <v>0</v>
      </c>
      <c r="AQ16">
        <v>0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>
        <v>0</v>
      </c>
      <c r="BA16" t="s">
        <v>106</v>
      </c>
      <c r="BB16" t="s">
        <v>106</v>
      </c>
      <c r="BC16">
        <v>0</v>
      </c>
      <c r="BD16" t="s">
        <v>106</v>
      </c>
      <c r="BE16" t="s">
        <v>106</v>
      </c>
      <c r="BF16">
        <v>0</v>
      </c>
      <c r="BG16">
        <v>0</v>
      </c>
      <c r="BH16">
        <v>0</v>
      </c>
      <c r="BI16" t="s">
        <v>106</v>
      </c>
      <c r="BJ16" t="s">
        <v>106</v>
      </c>
      <c r="BK16" t="s">
        <v>106</v>
      </c>
      <c r="BL16">
        <v>0</v>
      </c>
      <c r="BM16" t="s">
        <v>106</v>
      </c>
      <c r="BN16" t="s">
        <v>106</v>
      </c>
      <c r="BO16">
        <v>0</v>
      </c>
      <c r="BP16" s="7">
        <v>0.01</v>
      </c>
      <c r="BQ16" t="s">
        <v>106</v>
      </c>
      <c r="BR16">
        <v>0</v>
      </c>
      <c r="BS16" t="s">
        <v>106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46</v>
      </c>
      <c r="C17">
        <v>40</v>
      </c>
      <c r="D17">
        <v>4</v>
      </c>
      <c r="E17">
        <v>3</v>
      </c>
      <c r="F17">
        <v>9</v>
      </c>
      <c r="G17">
        <v>28</v>
      </c>
      <c r="H17">
        <v>10</v>
      </c>
      <c r="I17">
        <v>14</v>
      </c>
      <c r="J17">
        <v>13</v>
      </c>
      <c r="K17">
        <v>11</v>
      </c>
      <c r="L17">
        <v>9</v>
      </c>
      <c r="M17">
        <v>13</v>
      </c>
      <c r="N17">
        <v>24</v>
      </c>
      <c r="O17">
        <v>6</v>
      </c>
      <c r="P17">
        <v>4</v>
      </c>
      <c r="Q17">
        <v>4</v>
      </c>
      <c r="R17">
        <v>43</v>
      </c>
      <c r="S17">
        <v>28</v>
      </c>
      <c r="T17">
        <v>10</v>
      </c>
      <c r="U17">
        <v>7</v>
      </c>
      <c r="V17">
        <v>28</v>
      </c>
      <c r="W17">
        <v>5</v>
      </c>
      <c r="X17">
        <v>5</v>
      </c>
      <c r="Y17">
        <v>5</v>
      </c>
      <c r="Z17">
        <v>42</v>
      </c>
      <c r="AA17">
        <v>46</v>
      </c>
      <c r="AB17">
        <v>42</v>
      </c>
      <c r="AC17">
        <v>6</v>
      </c>
      <c r="AD17">
        <v>14</v>
      </c>
      <c r="AE17">
        <v>25</v>
      </c>
      <c r="AF17">
        <v>26</v>
      </c>
      <c r="AG17">
        <v>0</v>
      </c>
      <c r="AH17">
        <v>0</v>
      </c>
      <c r="AI17">
        <v>23</v>
      </c>
      <c r="AJ17">
        <v>7</v>
      </c>
      <c r="AK17">
        <v>6</v>
      </c>
      <c r="AL17">
        <v>5</v>
      </c>
      <c r="AM17">
        <v>10</v>
      </c>
      <c r="AN17">
        <v>0</v>
      </c>
      <c r="AO17">
        <v>32</v>
      </c>
      <c r="AP17">
        <v>11</v>
      </c>
      <c r="AQ17">
        <v>4</v>
      </c>
      <c r="AR17">
        <v>5</v>
      </c>
      <c r="AS17">
        <v>2</v>
      </c>
      <c r="AT17">
        <v>2</v>
      </c>
      <c r="AU17">
        <v>0</v>
      </c>
      <c r="AV17">
        <v>1</v>
      </c>
      <c r="AW17">
        <v>2</v>
      </c>
      <c r="AX17">
        <v>2</v>
      </c>
      <c r="AY17">
        <v>10</v>
      </c>
      <c r="AZ17">
        <v>1</v>
      </c>
      <c r="BA17">
        <v>3</v>
      </c>
      <c r="BB17">
        <v>3</v>
      </c>
      <c r="BC17">
        <v>2</v>
      </c>
      <c r="BD17">
        <v>0</v>
      </c>
      <c r="BE17">
        <v>5</v>
      </c>
      <c r="BF17">
        <v>41</v>
      </c>
      <c r="BG17">
        <v>23</v>
      </c>
      <c r="BH17">
        <v>24</v>
      </c>
      <c r="BI17">
        <v>2</v>
      </c>
      <c r="BJ17">
        <v>4</v>
      </c>
      <c r="BK17">
        <v>0</v>
      </c>
      <c r="BL17">
        <v>2</v>
      </c>
      <c r="BM17">
        <v>0</v>
      </c>
      <c r="BN17">
        <v>2</v>
      </c>
      <c r="BO17">
        <v>14</v>
      </c>
      <c r="BP17">
        <v>31</v>
      </c>
      <c r="BQ17">
        <v>0</v>
      </c>
      <c r="BR17">
        <v>3</v>
      </c>
      <c r="BS17">
        <v>3</v>
      </c>
      <c r="BT17">
        <v>5</v>
      </c>
      <c r="BU17">
        <v>0</v>
      </c>
      <c r="BV17">
        <v>0</v>
      </c>
      <c r="BW17">
        <v>0</v>
      </c>
      <c r="BX17">
        <v>11</v>
      </c>
      <c r="BY17">
        <v>11</v>
      </c>
      <c r="BZ17">
        <v>9</v>
      </c>
    </row>
    <row r="18" spans="1:78" x14ac:dyDescent="0.25">
      <c r="B18" s="7">
        <v>0.01</v>
      </c>
      <c r="C18" s="7">
        <v>0.01</v>
      </c>
      <c r="D18" s="7">
        <v>0.01</v>
      </c>
      <c r="E18" s="7">
        <v>0.01</v>
      </c>
      <c r="F18" s="7">
        <v>0.01</v>
      </c>
      <c r="G18" s="7">
        <v>0.01</v>
      </c>
      <c r="H18" s="7">
        <v>0.01</v>
      </c>
      <c r="I18" s="7">
        <v>0.01</v>
      </c>
      <c r="J18" s="7">
        <v>0.01</v>
      </c>
      <c r="K18" s="7">
        <v>0.01</v>
      </c>
      <c r="L18" s="7">
        <v>0.01</v>
      </c>
      <c r="M18" s="7">
        <v>0.01</v>
      </c>
      <c r="N18" s="7">
        <v>0.01</v>
      </c>
      <c r="O18" s="7">
        <v>0.01</v>
      </c>
      <c r="P18" s="7">
        <v>0.02</v>
      </c>
      <c r="Q18">
        <v>0</v>
      </c>
      <c r="R18" s="7">
        <v>0.01</v>
      </c>
      <c r="S18" s="7">
        <v>0.01</v>
      </c>
      <c r="T18" s="7">
        <v>0.01</v>
      </c>
      <c r="U18" s="7">
        <v>0.01</v>
      </c>
      <c r="V18" s="7">
        <v>0.01</v>
      </c>
      <c r="W18" s="7">
        <v>0.01</v>
      </c>
      <c r="X18" s="7">
        <v>0.01</v>
      </c>
      <c r="Y18" s="7">
        <v>0.01</v>
      </c>
      <c r="Z18" s="7">
        <v>0.01</v>
      </c>
      <c r="AA18" s="7">
        <v>0.01</v>
      </c>
      <c r="AB18" s="7">
        <v>0.01</v>
      </c>
      <c r="AC18" s="7">
        <v>0.01</v>
      </c>
      <c r="AD18">
        <v>0</v>
      </c>
      <c r="AE18" s="7">
        <v>0.05</v>
      </c>
      <c r="AF18" s="7">
        <v>0.01</v>
      </c>
      <c r="AG18" t="s">
        <v>108</v>
      </c>
      <c r="AH18" t="s">
        <v>108</v>
      </c>
      <c r="AI18" s="7">
        <v>0.01</v>
      </c>
      <c r="AJ18" s="7">
        <v>0.01</v>
      </c>
      <c r="AK18" s="7">
        <v>0.01</v>
      </c>
      <c r="AL18">
        <v>0</v>
      </c>
      <c r="AM18">
        <v>0</v>
      </c>
      <c r="AN18" t="s">
        <v>108</v>
      </c>
      <c r="AO18" s="7">
        <v>0.05</v>
      </c>
      <c r="AP18" s="7">
        <v>0.02</v>
      </c>
      <c r="AQ18" s="7">
        <v>0.01</v>
      </c>
      <c r="AR18" s="7">
        <v>0.01</v>
      </c>
      <c r="AS18" s="7">
        <v>0.01</v>
      </c>
      <c r="AT18">
        <v>0</v>
      </c>
      <c r="AU18" t="s">
        <v>108</v>
      </c>
      <c r="AV18">
        <v>0</v>
      </c>
      <c r="AW18" s="7">
        <v>0.01</v>
      </c>
      <c r="AX18" s="7">
        <v>0.01</v>
      </c>
      <c r="AY18" s="7">
        <v>0.02</v>
      </c>
      <c r="AZ18">
        <v>0</v>
      </c>
      <c r="BA18" s="7">
        <v>0.01</v>
      </c>
      <c r="BB18" s="7">
        <v>0.01</v>
      </c>
      <c r="BC18" s="7">
        <v>0.01</v>
      </c>
      <c r="BD18" t="s">
        <v>108</v>
      </c>
      <c r="BE18" s="7">
        <v>0.01</v>
      </c>
      <c r="BF18" s="7">
        <v>0.01</v>
      </c>
      <c r="BG18" s="7">
        <v>0.01</v>
      </c>
      <c r="BH18" s="7">
        <v>0.01</v>
      </c>
      <c r="BI18">
        <v>0</v>
      </c>
      <c r="BJ18" s="7">
        <v>0.01</v>
      </c>
      <c r="BK18" t="s">
        <v>108</v>
      </c>
      <c r="BL18" s="7">
        <v>0.01</v>
      </c>
      <c r="BM18" t="s">
        <v>108</v>
      </c>
      <c r="BN18">
        <v>0</v>
      </c>
      <c r="BO18" s="7">
        <v>0.01</v>
      </c>
      <c r="BP18" s="7">
        <v>0.02</v>
      </c>
      <c r="BQ18" t="s">
        <v>108</v>
      </c>
      <c r="BR18">
        <v>0</v>
      </c>
      <c r="BS18">
        <v>0</v>
      </c>
      <c r="BT18" s="7">
        <v>0.01</v>
      </c>
      <c r="BU18" t="s">
        <v>108</v>
      </c>
      <c r="BV18" t="s">
        <v>108</v>
      </c>
      <c r="BW18" t="s">
        <v>108</v>
      </c>
      <c r="BX18">
        <v>0</v>
      </c>
      <c r="BY18">
        <v>0</v>
      </c>
      <c r="BZ18">
        <v>0</v>
      </c>
    </row>
  </sheetData>
  <pageMargins left="0.7" right="0.7" top="0.75" bottom="0.75" header="0.3" footer="0.3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352</v>
      </c>
    </row>
    <row r="2" spans="1:78" x14ac:dyDescent="0.25">
      <c r="A2" t="s">
        <v>354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180</v>
      </c>
      <c r="C8">
        <v>159</v>
      </c>
      <c r="D8">
        <v>12</v>
      </c>
      <c r="E8">
        <v>9</v>
      </c>
      <c r="F8">
        <v>60</v>
      </c>
      <c r="G8">
        <v>84</v>
      </c>
      <c r="H8">
        <v>36</v>
      </c>
      <c r="I8">
        <v>35</v>
      </c>
      <c r="J8">
        <v>41</v>
      </c>
      <c r="K8">
        <v>46</v>
      </c>
      <c r="L8">
        <v>58</v>
      </c>
      <c r="M8">
        <v>60</v>
      </c>
      <c r="N8">
        <v>104</v>
      </c>
      <c r="O8">
        <v>13</v>
      </c>
      <c r="P8">
        <v>3</v>
      </c>
      <c r="Q8">
        <v>43</v>
      </c>
      <c r="R8">
        <v>137</v>
      </c>
      <c r="S8">
        <v>82</v>
      </c>
      <c r="T8">
        <v>58</v>
      </c>
      <c r="U8">
        <v>39</v>
      </c>
      <c r="V8">
        <v>152</v>
      </c>
      <c r="W8">
        <v>11</v>
      </c>
      <c r="X8">
        <v>17</v>
      </c>
      <c r="Y8">
        <v>27</v>
      </c>
      <c r="Z8">
        <v>153</v>
      </c>
      <c r="AA8">
        <v>180</v>
      </c>
      <c r="AB8">
        <v>153</v>
      </c>
      <c r="AC8">
        <v>28</v>
      </c>
      <c r="AD8">
        <v>131</v>
      </c>
      <c r="AE8">
        <v>20</v>
      </c>
      <c r="AF8">
        <v>134</v>
      </c>
      <c r="AG8">
        <v>41</v>
      </c>
      <c r="AH8">
        <v>0</v>
      </c>
      <c r="AI8">
        <v>117</v>
      </c>
      <c r="AJ8">
        <v>16</v>
      </c>
      <c r="AK8">
        <v>39</v>
      </c>
      <c r="AL8">
        <v>82</v>
      </c>
      <c r="AM8">
        <v>69</v>
      </c>
      <c r="AN8">
        <v>4</v>
      </c>
      <c r="AO8">
        <v>25</v>
      </c>
      <c r="AP8">
        <v>22</v>
      </c>
      <c r="AQ8">
        <v>23</v>
      </c>
      <c r="AR8">
        <v>9</v>
      </c>
      <c r="AS8">
        <v>7</v>
      </c>
      <c r="AT8">
        <v>19</v>
      </c>
      <c r="AU8">
        <v>6</v>
      </c>
      <c r="AV8">
        <v>12</v>
      </c>
      <c r="AW8">
        <v>4</v>
      </c>
      <c r="AX8">
        <v>8</v>
      </c>
      <c r="AY8">
        <v>19</v>
      </c>
      <c r="AZ8">
        <v>12</v>
      </c>
      <c r="BA8">
        <v>7</v>
      </c>
      <c r="BB8">
        <v>21</v>
      </c>
      <c r="BC8">
        <v>11</v>
      </c>
      <c r="BD8">
        <v>0</v>
      </c>
      <c r="BE8">
        <v>83</v>
      </c>
      <c r="BF8">
        <v>97</v>
      </c>
      <c r="BG8">
        <v>129</v>
      </c>
      <c r="BH8">
        <v>51</v>
      </c>
      <c r="BI8">
        <v>55</v>
      </c>
      <c r="BJ8">
        <v>38</v>
      </c>
      <c r="BK8">
        <v>24</v>
      </c>
      <c r="BL8">
        <v>11</v>
      </c>
      <c r="BM8">
        <v>105</v>
      </c>
      <c r="BN8">
        <v>58</v>
      </c>
      <c r="BO8">
        <v>15</v>
      </c>
      <c r="BP8">
        <v>2</v>
      </c>
      <c r="BQ8">
        <v>69</v>
      </c>
      <c r="BR8">
        <v>79</v>
      </c>
      <c r="BS8">
        <v>79</v>
      </c>
      <c r="BT8">
        <v>42</v>
      </c>
      <c r="BU8">
        <v>48</v>
      </c>
      <c r="BV8">
        <v>19</v>
      </c>
      <c r="BW8">
        <v>56</v>
      </c>
      <c r="BX8">
        <v>115</v>
      </c>
      <c r="BY8">
        <v>120</v>
      </c>
      <c r="BZ8">
        <v>99</v>
      </c>
    </row>
    <row r="9" spans="1:78" x14ac:dyDescent="0.25">
      <c r="A9" t="s">
        <v>103</v>
      </c>
      <c r="B9">
        <v>183</v>
      </c>
      <c r="C9">
        <v>163</v>
      </c>
      <c r="D9">
        <v>13</v>
      </c>
      <c r="E9">
        <v>7</v>
      </c>
      <c r="F9">
        <v>62</v>
      </c>
      <c r="G9">
        <v>96</v>
      </c>
      <c r="H9">
        <v>25</v>
      </c>
      <c r="I9">
        <v>45</v>
      </c>
      <c r="J9">
        <v>49</v>
      </c>
      <c r="K9">
        <v>50</v>
      </c>
      <c r="L9">
        <v>38</v>
      </c>
      <c r="M9">
        <v>48</v>
      </c>
      <c r="N9">
        <v>122</v>
      </c>
      <c r="O9">
        <v>9</v>
      </c>
      <c r="P9">
        <v>3</v>
      </c>
      <c r="Q9">
        <v>36</v>
      </c>
      <c r="R9">
        <v>147</v>
      </c>
      <c r="S9">
        <v>82</v>
      </c>
      <c r="T9">
        <v>65</v>
      </c>
      <c r="U9">
        <v>35</v>
      </c>
      <c r="V9">
        <v>163</v>
      </c>
      <c r="W9">
        <v>9</v>
      </c>
      <c r="X9">
        <v>11</v>
      </c>
      <c r="Y9">
        <v>26</v>
      </c>
      <c r="Z9">
        <v>157</v>
      </c>
      <c r="AA9">
        <v>183</v>
      </c>
      <c r="AB9">
        <v>157</v>
      </c>
      <c r="AC9">
        <v>27</v>
      </c>
      <c r="AD9">
        <v>135</v>
      </c>
      <c r="AE9">
        <v>21</v>
      </c>
      <c r="AF9">
        <v>138</v>
      </c>
      <c r="AG9">
        <v>41</v>
      </c>
      <c r="AH9">
        <v>0</v>
      </c>
      <c r="AI9">
        <v>122</v>
      </c>
      <c r="AJ9">
        <v>14</v>
      </c>
      <c r="AK9">
        <v>40</v>
      </c>
      <c r="AL9">
        <v>84</v>
      </c>
      <c r="AM9">
        <v>74</v>
      </c>
      <c r="AN9">
        <v>5</v>
      </c>
      <c r="AO9">
        <v>21</v>
      </c>
      <c r="AP9">
        <v>25</v>
      </c>
      <c r="AQ9">
        <v>23</v>
      </c>
      <c r="AR9">
        <v>9</v>
      </c>
      <c r="AS9">
        <v>7</v>
      </c>
      <c r="AT9">
        <v>24</v>
      </c>
      <c r="AU9">
        <v>6</v>
      </c>
      <c r="AV9">
        <v>12</v>
      </c>
      <c r="AW9">
        <v>5</v>
      </c>
      <c r="AX9">
        <v>9</v>
      </c>
      <c r="AY9">
        <v>17</v>
      </c>
      <c r="AZ9">
        <v>13</v>
      </c>
      <c r="BA9">
        <v>6</v>
      </c>
      <c r="BB9">
        <v>19</v>
      </c>
      <c r="BC9">
        <v>11</v>
      </c>
      <c r="BD9">
        <v>0</v>
      </c>
      <c r="BE9">
        <v>84</v>
      </c>
      <c r="BF9">
        <v>99</v>
      </c>
      <c r="BG9">
        <v>129</v>
      </c>
      <c r="BH9">
        <v>54</v>
      </c>
      <c r="BI9">
        <v>59</v>
      </c>
      <c r="BJ9">
        <v>38</v>
      </c>
      <c r="BK9">
        <v>20</v>
      </c>
      <c r="BL9">
        <v>10</v>
      </c>
      <c r="BM9">
        <v>109</v>
      </c>
      <c r="BN9">
        <v>59</v>
      </c>
      <c r="BO9">
        <v>13</v>
      </c>
      <c r="BP9">
        <v>1</v>
      </c>
      <c r="BQ9">
        <v>74</v>
      </c>
      <c r="BR9">
        <v>83</v>
      </c>
      <c r="BS9">
        <v>84</v>
      </c>
      <c r="BT9">
        <v>42</v>
      </c>
      <c r="BU9">
        <v>49</v>
      </c>
      <c r="BV9">
        <v>17</v>
      </c>
      <c r="BW9">
        <v>63</v>
      </c>
      <c r="BX9">
        <v>116</v>
      </c>
      <c r="BY9">
        <v>123</v>
      </c>
      <c r="BZ9">
        <v>100</v>
      </c>
    </row>
    <row r="10" spans="1:78" x14ac:dyDescent="0.25">
      <c r="A10" t="s">
        <v>104</v>
      </c>
    </row>
    <row r="11" spans="1:78" x14ac:dyDescent="0.25">
      <c r="A11" t="s">
        <v>170</v>
      </c>
      <c r="B11">
        <v>56</v>
      </c>
      <c r="C11">
        <v>53</v>
      </c>
      <c r="D11">
        <v>3</v>
      </c>
      <c r="E11">
        <v>1</v>
      </c>
      <c r="F11">
        <v>13</v>
      </c>
      <c r="G11">
        <v>32</v>
      </c>
      <c r="H11">
        <v>11</v>
      </c>
      <c r="I11">
        <v>14</v>
      </c>
      <c r="J11">
        <v>18</v>
      </c>
      <c r="K11">
        <v>11</v>
      </c>
      <c r="L11">
        <v>13</v>
      </c>
      <c r="M11">
        <v>15</v>
      </c>
      <c r="N11">
        <v>37</v>
      </c>
      <c r="O11">
        <v>3</v>
      </c>
      <c r="P11">
        <v>1</v>
      </c>
      <c r="Q11">
        <v>7</v>
      </c>
      <c r="R11">
        <v>49</v>
      </c>
      <c r="S11">
        <v>24</v>
      </c>
      <c r="T11">
        <v>20</v>
      </c>
      <c r="U11">
        <v>11</v>
      </c>
      <c r="V11">
        <v>49</v>
      </c>
      <c r="W11">
        <v>5</v>
      </c>
      <c r="X11">
        <v>2</v>
      </c>
      <c r="Y11">
        <v>7</v>
      </c>
      <c r="Z11">
        <v>49</v>
      </c>
      <c r="AA11">
        <v>56</v>
      </c>
      <c r="AB11">
        <v>49</v>
      </c>
      <c r="AC11">
        <v>9</v>
      </c>
      <c r="AD11">
        <v>42</v>
      </c>
      <c r="AE11">
        <v>5</v>
      </c>
      <c r="AF11">
        <v>40</v>
      </c>
      <c r="AG11">
        <v>13</v>
      </c>
      <c r="AH11">
        <v>0</v>
      </c>
      <c r="AI11">
        <v>25</v>
      </c>
      <c r="AJ11">
        <v>6</v>
      </c>
      <c r="AK11">
        <v>21</v>
      </c>
      <c r="AL11">
        <v>22</v>
      </c>
      <c r="AM11">
        <v>29</v>
      </c>
      <c r="AN11">
        <v>1</v>
      </c>
      <c r="AO11">
        <v>3</v>
      </c>
      <c r="AP11">
        <v>7</v>
      </c>
      <c r="AQ11">
        <v>5</v>
      </c>
      <c r="AR11">
        <v>3</v>
      </c>
      <c r="AS11">
        <v>3</v>
      </c>
      <c r="AT11">
        <v>5</v>
      </c>
      <c r="AU11">
        <v>1</v>
      </c>
      <c r="AV11">
        <v>6</v>
      </c>
      <c r="AW11">
        <v>1</v>
      </c>
      <c r="AX11">
        <v>2</v>
      </c>
      <c r="AY11">
        <v>5</v>
      </c>
      <c r="AZ11">
        <v>4</v>
      </c>
      <c r="BA11">
        <v>1</v>
      </c>
      <c r="BB11">
        <v>6</v>
      </c>
      <c r="BC11">
        <v>7</v>
      </c>
      <c r="BD11">
        <v>0</v>
      </c>
      <c r="BE11">
        <v>30</v>
      </c>
      <c r="BF11">
        <v>26</v>
      </c>
      <c r="BG11">
        <v>44</v>
      </c>
      <c r="BH11">
        <v>13</v>
      </c>
      <c r="BI11">
        <v>21</v>
      </c>
      <c r="BJ11">
        <v>11</v>
      </c>
      <c r="BK11">
        <v>6</v>
      </c>
      <c r="BL11">
        <v>5</v>
      </c>
      <c r="BM11">
        <v>37</v>
      </c>
      <c r="BN11">
        <v>12</v>
      </c>
      <c r="BO11">
        <v>8</v>
      </c>
      <c r="BP11">
        <v>0</v>
      </c>
      <c r="BQ11">
        <v>23</v>
      </c>
      <c r="BR11">
        <v>27</v>
      </c>
      <c r="BS11">
        <v>25</v>
      </c>
      <c r="BT11">
        <v>16</v>
      </c>
      <c r="BU11">
        <v>18</v>
      </c>
      <c r="BV11">
        <v>7</v>
      </c>
      <c r="BW11">
        <v>20</v>
      </c>
      <c r="BX11">
        <v>37</v>
      </c>
      <c r="BY11">
        <v>36</v>
      </c>
      <c r="BZ11">
        <v>33</v>
      </c>
    </row>
    <row r="12" spans="1:78" x14ac:dyDescent="0.25">
      <c r="B12" s="7">
        <v>0.31</v>
      </c>
      <c r="C12" s="7">
        <v>0.32</v>
      </c>
      <c r="D12" s="7">
        <v>0.22</v>
      </c>
      <c r="E12" s="7">
        <v>0.09</v>
      </c>
      <c r="F12" s="7">
        <v>0.21</v>
      </c>
      <c r="G12" s="7">
        <v>0.33</v>
      </c>
      <c r="H12" s="7">
        <v>0.44</v>
      </c>
      <c r="I12" s="7">
        <v>0.31</v>
      </c>
      <c r="J12" s="7">
        <v>0.37</v>
      </c>
      <c r="K12" s="7">
        <v>0.22</v>
      </c>
      <c r="L12" s="7">
        <v>0.34</v>
      </c>
      <c r="M12" s="7">
        <v>0.31</v>
      </c>
      <c r="N12" s="7">
        <v>0.3</v>
      </c>
      <c r="O12" s="7">
        <v>0.28999999999999998</v>
      </c>
      <c r="P12" s="7">
        <v>0.48</v>
      </c>
      <c r="Q12" s="7">
        <v>0.2</v>
      </c>
      <c r="R12" s="7">
        <v>0.33</v>
      </c>
      <c r="S12" s="7">
        <v>0.28999999999999998</v>
      </c>
      <c r="T12" s="7">
        <v>0.31</v>
      </c>
      <c r="U12" s="7">
        <v>0.31</v>
      </c>
      <c r="V12" s="7">
        <v>0.3</v>
      </c>
      <c r="W12" s="7">
        <v>0.48</v>
      </c>
      <c r="X12" s="7">
        <v>0.22</v>
      </c>
      <c r="Y12" s="7">
        <v>0.27</v>
      </c>
      <c r="Z12" s="7">
        <v>0.31</v>
      </c>
      <c r="AA12" s="7">
        <v>0.31</v>
      </c>
      <c r="AB12" s="7">
        <v>0.31</v>
      </c>
      <c r="AC12" s="7">
        <v>0.34</v>
      </c>
      <c r="AD12" s="7">
        <v>0.31</v>
      </c>
      <c r="AE12" s="7">
        <v>0.24</v>
      </c>
      <c r="AF12" s="7">
        <v>0.28999999999999998</v>
      </c>
      <c r="AG12" s="7">
        <v>0.32</v>
      </c>
      <c r="AH12" t="s">
        <v>108</v>
      </c>
      <c r="AI12" s="7">
        <v>0.2</v>
      </c>
      <c r="AJ12" s="7">
        <v>0.42</v>
      </c>
      <c r="AK12" s="7">
        <v>0.54</v>
      </c>
      <c r="AL12" s="7">
        <v>0.27</v>
      </c>
      <c r="AM12" s="7">
        <v>0.4</v>
      </c>
      <c r="AN12" s="7">
        <v>0.2</v>
      </c>
      <c r="AO12" s="7">
        <v>0.16</v>
      </c>
      <c r="AP12" s="7">
        <v>0.3</v>
      </c>
      <c r="AQ12" s="7">
        <v>0.2</v>
      </c>
      <c r="AR12" s="7">
        <v>0.4</v>
      </c>
      <c r="AS12" s="7">
        <v>0.44</v>
      </c>
      <c r="AT12" s="7">
        <v>0.22</v>
      </c>
      <c r="AU12" s="7">
        <v>0.16</v>
      </c>
      <c r="AV12" s="7">
        <v>0.45</v>
      </c>
      <c r="AW12" s="7">
        <v>0.16</v>
      </c>
      <c r="AX12" s="7">
        <v>0.26</v>
      </c>
      <c r="AY12" s="7">
        <v>0.32</v>
      </c>
      <c r="AZ12" s="7">
        <v>0.32</v>
      </c>
      <c r="BA12" s="7">
        <v>0.1</v>
      </c>
      <c r="BB12" s="7">
        <v>0.34</v>
      </c>
      <c r="BC12" s="7">
        <v>0.62</v>
      </c>
      <c r="BD12" t="s">
        <v>108</v>
      </c>
      <c r="BE12" s="7">
        <v>0.35</v>
      </c>
      <c r="BF12" s="7">
        <v>0.27</v>
      </c>
      <c r="BG12" s="7">
        <v>0.34</v>
      </c>
      <c r="BH12" s="7">
        <v>0.23</v>
      </c>
      <c r="BI12" s="7">
        <v>0.36</v>
      </c>
      <c r="BJ12" s="7">
        <v>0.28999999999999998</v>
      </c>
      <c r="BK12" s="7">
        <v>0.3</v>
      </c>
      <c r="BL12" s="7">
        <v>0.52</v>
      </c>
      <c r="BM12" s="7">
        <v>0.34</v>
      </c>
      <c r="BN12" s="7">
        <v>0.2</v>
      </c>
      <c r="BO12" s="7">
        <v>0.56000000000000005</v>
      </c>
      <c r="BP12" t="s">
        <v>108</v>
      </c>
      <c r="BQ12" s="7">
        <v>0.32</v>
      </c>
      <c r="BR12" s="7">
        <v>0.32</v>
      </c>
      <c r="BS12" s="7">
        <v>0.28999999999999998</v>
      </c>
      <c r="BT12" s="7">
        <v>0.37</v>
      </c>
      <c r="BU12" s="7">
        <v>0.36</v>
      </c>
      <c r="BV12" s="7">
        <v>0.41</v>
      </c>
      <c r="BW12" s="7">
        <v>0.31</v>
      </c>
      <c r="BX12" s="7">
        <v>0.32</v>
      </c>
      <c r="BY12" s="7">
        <v>0.3</v>
      </c>
      <c r="BZ12" s="7">
        <v>0.33</v>
      </c>
    </row>
    <row r="13" spans="1:78" x14ac:dyDescent="0.25">
      <c r="A13" t="s">
        <v>171</v>
      </c>
      <c r="B13">
        <v>27</v>
      </c>
      <c r="C13">
        <v>24</v>
      </c>
      <c r="D13">
        <v>1</v>
      </c>
      <c r="E13">
        <v>2</v>
      </c>
      <c r="F13">
        <v>12</v>
      </c>
      <c r="G13">
        <v>11</v>
      </c>
      <c r="H13">
        <v>4</v>
      </c>
      <c r="I13">
        <v>7</v>
      </c>
      <c r="J13">
        <v>10</v>
      </c>
      <c r="K13">
        <v>7</v>
      </c>
      <c r="L13">
        <v>3</v>
      </c>
      <c r="M13">
        <v>2</v>
      </c>
      <c r="N13">
        <v>22</v>
      </c>
      <c r="O13">
        <v>1</v>
      </c>
      <c r="P13">
        <v>1</v>
      </c>
      <c r="Q13">
        <v>3</v>
      </c>
      <c r="R13">
        <v>24</v>
      </c>
      <c r="S13">
        <v>14</v>
      </c>
      <c r="T13">
        <v>9</v>
      </c>
      <c r="U13">
        <v>4</v>
      </c>
      <c r="V13">
        <v>24</v>
      </c>
      <c r="W13">
        <v>1</v>
      </c>
      <c r="X13">
        <v>2</v>
      </c>
      <c r="Y13">
        <v>5</v>
      </c>
      <c r="Z13">
        <v>21</v>
      </c>
      <c r="AA13">
        <v>27</v>
      </c>
      <c r="AB13">
        <v>21</v>
      </c>
      <c r="AC13">
        <v>5</v>
      </c>
      <c r="AD13">
        <v>21</v>
      </c>
      <c r="AE13">
        <v>1</v>
      </c>
      <c r="AF13">
        <v>19</v>
      </c>
      <c r="AG13">
        <v>8</v>
      </c>
      <c r="AH13">
        <v>0</v>
      </c>
      <c r="AI13">
        <v>18</v>
      </c>
      <c r="AJ13">
        <v>0</v>
      </c>
      <c r="AK13">
        <v>7</v>
      </c>
      <c r="AL13">
        <v>11</v>
      </c>
      <c r="AM13">
        <v>13</v>
      </c>
      <c r="AN13">
        <v>0</v>
      </c>
      <c r="AO13">
        <v>3</v>
      </c>
      <c r="AP13">
        <v>3</v>
      </c>
      <c r="AQ13">
        <v>2</v>
      </c>
      <c r="AR13">
        <v>0</v>
      </c>
      <c r="AS13">
        <v>2</v>
      </c>
      <c r="AT13">
        <v>4</v>
      </c>
      <c r="AU13">
        <v>3</v>
      </c>
      <c r="AV13">
        <v>0</v>
      </c>
      <c r="AW13">
        <v>0</v>
      </c>
      <c r="AX13">
        <v>1</v>
      </c>
      <c r="AY13">
        <v>1</v>
      </c>
      <c r="AZ13">
        <v>4</v>
      </c>
      <c r="BA13">
        <v>2</v>
      </c>
      <c r="BB13">
        <v>4</v>
      </c>
      <c r="BC13">
        <v>1</v>
      </c>
      <c r="BD13">
        <v>0</v>
      </c>
      <c r="BE13">
        <v>11</v>
      </c>
      <c r="BF13">
        <v>16</v>
      </c>
      <c r="BG13">
        <v>17</v>
      </c>
      <c r="BH13">
        <v>10</v>
      </c>
      <c r="BI13">
        <v>6</v>
      </c>
      <c r="BJ13">
        <v>5</v>
      </c>
      <c r="BK13">
        <v>3</v>
      </c>
      <c r="BL13">
        <v>2</v>
      </c>
      <c r="BM13">
        <v>15</v>
      </c>
      <c r="BN13">
        <v>10</v>
      </c>
      <c r="BO13">
        <v>2</v>
      </c>
      <c r="BP13">
        <v>0</v>
      </c>
      <c r="BQ13">
        <v>8</v>
      </c>
      <c r="BR13">
        <v>10</v>
      </c>
      <c r="BS13">
        <v>10</v>
      </c>
      <c r="BT13">
        <v>6</v>
      </c>
      <c r="BU13">
        <v>5</v>
      </c>
      <c r="BV13">
        <v>1</v>
      </c>
      <c r="BW13">
        <v>7</v>
      </c>
      <c r="BX13">
        <v>18</v>
      </c>
      <c r="BY13">
        <v>19</v>
      </c>
      <c r="BZ13">
        <v>15</v>
      </c>
    </row>
    <row r="14" spans="1:78" x14ac:dyDescent="0.25">
      <c r="B14" s="7">
        <v>0.15</v>
      </c>
      <c r="C14" s="7">
        <v>0.15</v>
      </c>
      <c r="D14" s="7">
        <v>0.08</v>
      </c>
      <c r="E14" s="7">
        <v>0.3</v>
      </c>
      <c r="F14" s="7">
        <v>0.19</v>
      </c>
      <c r="G14" s="7">
        <v>0.12</v>
      </c>
      <c r="H14" s="7">
        <v>0.16</v>
      </c>
      <c r="I14" s="7">
        <v>0.15</v>
      </c>
      <c r="J14" s="7">
        <v>0.19</v>
      </c>
      <c r="K14" s="7">
        <v>0.14000000000000001</v>
      </c>
      <c r="L14" s="7">
        <v>0.09</v>
      </c>
      <c r="M14" s="7">
        <v>0.04</v>
      </c>
      <c r="N14" s="7">
        <v>0.18</v>
      </c>
      <c r="O14" s="7">
        <v>0.14000000000000001</v>
      </c>
      <c r="P14" s="7">
        <v>0.33</v>
      </c>
      <c r="Q14" s="7">
        <v>0.08</v>
      </c>
      <c r="R14" s="7">
        <v>0.16</v>
      </c>
      <c r="S14" s="7">
        <v>0.18</v>
      </c>
      <c r="T14" s="7">
        <v>0.13</v>
      </c>
      <c r="U14" s="7">
        <v>0.11</v>
      </c>
      <c r="V14" s="7">
        <v>0.15</v>
      </c>
      <c r="W14" s="7">
        <v>0.1</v>
      </c>
      <c r="X14" s="7">
        <v>0.15</v>
      </c>
      <c r="Y14" s="7">
        <v>0.2</v>
      </c>
      <c r="Z14" s="7">
        <v>0.14000000000000001</v>
      </c>
      <c r="AA14" s="7">
        <v>0.15</v>
      </c>
      <c r="AB14" s="7">
        <v>0.14000000000000001</v>
      </c>
      <c r="AC14" s="7">
        <v>0.19</v>
      </c>
      <c r="AD14" s="7">
        <v>0.15</v>
      </c>
      <c r="AE14" s="7">
        <v>0.05</v>
      </c>
      <c r="AF14" s="7">
        <v>0.14000000000000001</v>
      </c>
      <c r="AG14" s="7">
        <v>0.19</v>
      </c>
      <c r="AH14" t="s">
        <v>108</v>
      </c>
      <c r="AI14" s="7">
        <v>0.15</v>
      </c>
      <c r="AJ14" t="s">
        <v>108</v>
      </c>
      <c r="AK14" s="7">
        <v>0.17</v>
      </c>
      <c r="AL14" s="7">
        <v>0.14000000000000001</v>
      </c>
      <c r="AM14" s="7">
        <v>0.17</v>
      </c>
      <c r="AN14" t="s">
        <v>108</v>
      </c>
      <c r="AO14" s="7">
        <v>0.12</v>
      </c>
      <c r="AP14" s="7">
        <v>0.13</v>
      </c>
      <c r="AQ14" s="7">
        <v>0.08</v>
      </c>
      <c r="AR14" t="s">
        <v>108</v>
      </c>
      <c r="AS14" s="7">
        <v>0.34</v>
      </c>
      <c r="AT14" s="7">
        <v>0.17</v>
      </c>
      <c r="AU14" s="7">
        <v>0.45</v>
      </c>
      <c r="AV14" t="s">
        <v>108</v>
      </c>
      <c r="AW14" t="s">
        <v>108</v>
      </c>
      <c r="AX14" s="7">
        <v>0.12</v>
      </c>
      <c r="AY14" s="7">
        <v>0.06</v>
      </c>
      <c r="AZ14" s="7">
        <v>0.3</v>
      </c>
      <c r="BA14" s="7">
        <v>0.36</v>
      </c>
      <c r="BB14" s="7">
        <v>0.2</v>
      </c>
      <c r="BC14" s="7">
        <v>0.1</v>
      </c>
      <c r="BD14" t="s">
        <v>108</v>
      </c>
      <c r="BE14" s="7">
        <v>0.13</v>
      </c>
      <c r="BF14" s="7">
        <v>0.16</v>
      </c>
      <c r="BG14" s="7">
        <v>0.13</v>
      </c>
      <c r="BH14" s="7">
        <v>0.18</v>
      </c>
      <c r="BI14" s="7">
        <v>0.1</v>
      </c>
      <c r="BJ14" s="7">
        <v>0.13</v>
      </c>
      <c r="BK14" s="7">
        <v>0.17</v>
      </c>
      <c r="BL14" s="7">
        <v>0.24</v>
      </c>
      <c r="BM14" s="7">
        <v>0.14000000000000001</v>
      </c>
      <c r="BN14" s="7">
        <v>0.17</v>
      </c>
      <c r="BO14" s="7">
        <v>0.13</v>
      </c>
      <c r="BP14" t="s">
        <v>108</v>
      </c>
      <c r="BQ14" s="7">
        <v>0.11</v>
      </c>
      <c r="BR14" s="7">
        <v>0.12</v>
      </c>
      <c r="BS14" s="7">
        <v>0.12</v>
      </c>
      <c r="BT14" s="7">
        <v>0.13</v>
      </c>
      <c r="BU14" s="7">
        <v>0.11</v>
      </c>
      <c r="BV14" s="7">
        <v>0.06</v>
      </c>
      <c r="BW14" s="7">
        <v>0.11</v>
      </c>
      <c r="BX14" s="7">
        <v>0.15</v>
      </c>
      <c r="BY14" s="7">
        <v>0.15</v>
      </c>
      <c r="BZ14" s="7">
        <v>0.15</v>
      </c>
    </row>
    <row r="15" spans="1:78" x14ac:dyDescent="0.25">
      <c r="A15" t="s">
        <v>172</v>
      </c>
      <c r="B15">
        <v>49</v>
      </c>
      <c r="C15">
        <v>43</v>
      </c>
      <c r="D15">
        <v>3</v>
      </c>
      <c r="E15">
        <v>3</v>
      </c>
      <c r="F15">
        <v>10</v>
      </c>
      <c r="G15">
        <v>33</v>
      </c>
      <c r="H15">
        <v>7</v>
      </c>
      <c r="I15">
        <v>17</v>
      </c>
      <c r="J15">
        <v>8</v>
      </c>
      <c r="K15">
        <v>12</v>
      </c>
      <c r="L15">
        <v>12</v>
      </c>
      <c r="M15">
        <v>16</v>
      </c>
      <c r="N15">
        <v>30</v>
      </c>
      <c r="O15">
        <v>3</v>
      </c>
      <c r="P15">
        <v>0</v>
      </c>
      <c r="Q15">
        <v>17</v>
      </c>
      <c r="R15">
        <v>32</v>
      </c>
      <c r="S15">
        <v>31</v>
      </c>
      <c r="T15">
        <v>11</v>
      </c>
      <c r="U15">
        <v>7</v>
      </c>
      <c r="V15">
        <v>43</v>
      </c>
      <c r="W15">
        <v>4</v>
      </c>
      <c r="X15">
        <v>2</v>
      </c>
      <c r="Y15">
        <v>6</v>
      </c>
      <c r="Z15">
        <v>43</v>
      </c>
      <c r="AA15">
        <v>49</v>
      </c>
      <c r="AB15">
        <v>43</v>
      </c>
      <c r="AC15">
        <v>8</v>
      </c>
      <c r="AD15">
        <v>34</v>
      </c>
      <c r="AE15">
        <v>7</v>
      </c>
      <c r="AF15">
        <v>39</v>
      </c>
      <c r="AG15">
        <v>10</v>
      </c>
      <c r="AH15">
        <v>0</v>
      </c>
      <c r="AI15">
        <v>42</v>
      </c>
      <c r="AJ15">
        <v>5</v>
      </c>
      <c r="AK15">
        <v>3</v>
      </c>
      <c r="AL15">
        <v>26</v>
      </c>
      <c r="AM15">
        <v>13</v>
      </c>
      <c r="AN15">
        <v>0</v>
      </c>
      <c r="AO15">
        <v>11</v>
      </c>
      <c r="AP15">
        <v>6</v>
      </c>
      <c r="AQ15">
        <v>6</v>
      </c>
      <c r="AR15">
        <v>3</v>
      </c>
      <c r="AS15">
        <v>1</v>
      </c>
      <c r="AT15">
        <v>8</v>
      </c>
      <c r="AU15">
        <v>0</v>
      </c>
      <c r="AV15">
        <v>6</v>
      </c>
      <c r="AW15">
        <v>1</v>
      </c>
      <c r="AX15">
        <v>2</v>
      </c>
      <c r="AY15">
        <v>6</v>
      </c>
      <c r="AZ15">
        <v>3</v>
      </c>
      <c r="BA15">
        <v>2</v>
      </c>
      <c r="BB15">
        <v>4</v>
      </c>
      <c r="BC15">
        <v>1</v>
      </c>
      <c r="BD15">
        <v>0</v>
      </c>
      <c r="BE15">
        <v>20</v>
      </c>
      <c r="BF15">
        <v>29</v>
      </c>
      <c r="BG15">
        <v>32</v>
      </c>
      <c r="BH15">
        <v>17</v>
      </c>
      <c r="BI15">
        <v>17</v>
      </c>
      <c r="BJ15">
        <v>6</v>
      </c>
      <c r="BK15">
        <v>6</v>
      </c>
      <c r="BL15">
        <v>1</v>
      </c>
      <c r="BM15">
        <v>25</v>
      </c>
      <c r="BN15">
        <v>21</v>
      </c>
      <c r="BO15">
        <v>3</v>
      </c>
      <c r="BP15">
        <v>1</v>
      </c>
      <c r="BQ15">
        <v>19</v>
      </c>
      <c r="BR15">
        <v>20</v>
      </c>
      <c r="BS15">
        <v>20</v>
      </c>
      <c r="BT15">
        <v>9</v>
      </c>
      <c r="BU15">
        <v>12</v>
      </c>
      <c r="BV15">
        <v>8</v>
      </c>
      <c r="BW15">
        <v>14</v>
      </c>
      <c r="BX15">
        <v>36</v>
      </c>
      <c r="BY15">
        <v>37</v>
      </c>
      <c r="BZ15">
        <v>30</v>
      </c>
    </row>
    <row r="16" spans="1:78" x14ac:dyDescent="0.25">
      <c r="B16" s="7">
        <v>0.27</v>
      </c>
      <c r="C16" s="7">
        <v>0.27</v>
      </c>
      <c r="D16" s="7">
        <v>0.22</v>
      </c>
      <c r="E16" s="7">
        <v>0.47</v>
      </c>
      <c r="F16" s="7">
        <v>0.15</v>
      </c>
      <c r="G16" s="7">
        <v>0.34</v>
      </c>
      <c r="H16" s="7">
        <v>0.28000000000000003</v>
      </c>
      <c r="I16" s="7">
        <v>0.38</v>
      </c>
      <c r="J16" s="7">
        <v>0.17</v>
      </c>
      <c r="K16" s="7">
        <v>0.23</v>
      </c>
      <c r="L16" s="7">
        <v>0.32</v>
      </c>
      <c r="M16" s="7">
        <v>0.34</v>
      </c>
      <c r="N16" s="7">
        <v>0.25</v>
      </c>
      <c r="O16" s="7">
        <v>0.32</v>
      </c>
      <c r="P16" t="s">
        <v>108</v>
      </c>
      <c r="Q16" s="7">
        <v>0.48</v>
      </c>
      <c r="R16" s="7">
        <v>0.22</v>
      </c>
      <c r="S16" s="7">
        <v>0.38</v>
      </c>
      <c r="T16" s="7">
        <v>0.18</v>
      </c>
      <c r="U16" s="7">
        <v>0.2</v>
      </c>
      <c r="V16" s="7">
        <v>0.27</v>
      </c>
      <c r="W16" s="7">
        <v>0.42</v>
      </c>
      <c r="X16" s="7">
        <v>0.21</v>
      </c>
      <c r="Y16" s="7">
        <v>0.24</v>
      </c>
      <c r="Z16" s="7">
        <v>0.28000000000000003</v>
      </c>
      <c r="AA16" s="7">
        <v>0.27</v>
      </c>
      <c r="AB16" s="7">
        <v>0.28000000000000003</v>
      </c>
      <c r="AC16" s="7">
        <v>0.28999999999999998</v>
      </c>
      <c r="AD16" s="7">
        <v>0.25</v>
      </c>
      <c r="AE16" s="7">
        <v>0.35</v>
      </c>
      <c r="AF16" s="7">
        <v>0.28999999999999998</v>
      </c>
      <c r="AG16" s="7">
        <v>0.24</v>
      </c>
      <c r="AH16" t="s">
        <v>108</v>
      </c>
      <c r="AI16" s="7">
        <v>0.34</v>
      </c>
      <c r="AJ16" s="7">
        <v>0.38</v>
      </c>
      <c r="AK16" s="7">
        <v>7.0000000000000007E-2</v>
      </c>
      <c r="AL16" s="7">
        <v>0.31</v>
      </c>
      <c r="AM16" s="7">
        <v>0.17</v>
      </c>
      <c r="AN16" t="s">
        <v>108</v>
      </c>
      <c r="AO16" s="7">
        <v>0.51</v>
      </c>
      <c r="AP16" s="7">
        <v>0.25</v>
      </c>
      <c r="AQ16" s="7">
        <v>0.28000000000000003</v>
      </c>
      <c r="AR16" s="7">
        <v>0.34</v>
      </c>
      <c r="AS16" s="7">
        <v>0.09</v>
      </c>
      <c r="AT16" s="7">
        <v>0.36</v>
      </c>
      <c r="AU16" t="s">
        <v>108</v>
      </c>
      <c r="AV16" s="7">
        <v>0.49</v>
      </c>
      <c r="AW16" s="7">
        <v>0.3</v>
      </c>
      <c r="AX16" s="7">
        <v>0.18</v>
      </c>
      <c r="AY16" s="7">
        <v>0.37</v>
      </c>
      <c r="AZ16" s="7">
        <v>0.22</v>
      </c>
      <c r="BA16" s="7">
        <v>0.36</v>
      </c>
      <c r="BB16" s="7">
        <v>0.22</v>
      </c>
      <c r="BC16" s="7">
        <v>7.0000000000000007E-2</v>
      </c>
      <c r="BD16" t="s">
        <v>108</v>
      </c>
      <c r="BE16" s="7">
        <v>0.24</v>
      </c>
      <c r="BF16" s="7">
        <v>0.28999999999999998</v>
      </c>
      <c r="BG16" s="7">
        <v>0.25</v>
      </c>
      <c r="BH16" s="7">
        <v>0.31</v>
      </c>
      <c r="BI16" s="7">
        <v>0.28999999999999998</v>
      </c>
      <c r="BJ16" s="7">
        <v>0.16</v>
      </c>
      <c r="BK16" s="7">
        <v>0.33</v>
      </c>
      <c r="BL16" s="7">
        <v>0.06</v>
      </c>
      <c r="BM16" s="7">
        <v>0.23</v>
      </c>
      <c r="BN16" s="7">
        <v>0.35</v>
      </c>
      <c r="BO16" s="7">
        <v>0.2</v>
      </c>
      <c r="BP16" s="7">
        <v>0.54</v>
      </c>
      <c r="BQ16" s="7">
        <v>0.25</v>
      </c>
      <c r="BR16" s="7">
        <v>0.24</v>
      </c>
      <c r="BS16" s="7">
        <v>0.23</v>
      </c>
      <c r="BT16" s="7">
        <v>0.21</v>
      </c>
      <c r="BU16" s="7">
        <v>0.25</v>
      </c>
      <c r="BV16" s="7">
        <v>0.45</v>
      </c>
      <c r="BW16" s="7">
        <v>0.22</v>
      </c>
      <c r="BX16" s="7">
        <v>0.31</v>
      </c>
      <c r="BY16" s="7">
        <v>0.3</v>
      </c>
      <c r="BZ16" s="7">
        <v>0.3</v>
      </c>
    </row>
    <row r="17" spans="1:78" x14ac:dyDescent="0.25">
      <c r="A17" t="s">
        <v>173</v>
      </c>
      <c r="B17">
        <v>33</v>
      </c>
      <c r="C17">
        <v>28</v>
      </c>
      <c r="D17">
        <v>5</v>
      </c>
      <c r="E17">
        <v>0</v>
      </c>
      <c r="F17">
        <v>18</v>
      </c>
      <c r="G17">
        <v>12</v>
      </c>
      <c r="H17">
        <v>2</v>
      </c>
      <c r="I17">
        <v>2</v>
      </c>
      <c r="J17">
        <v>8</v>
      </c>
      <c r="K17">
        <v>14</v>
      </c>
      <c r="L17">
        <v>8</v>
      </c>
      <c r="M17">
        <v>10</v>
      </c>
      <c r="N17">
        <v>20</v>
      </c>
      <c r="O17">
        <v>1</v>
      </c>
      <c r="P17">
        <v>1</v>
      </c>
      <c r="Q17">
        <v>7</v>
      </c>
      <c r="R17">
        <v>26</v>
      </c>
      <c r="S17">
        <v>7</v>
      </c>
      <c r="T17">
        <v>13</v>
      </c>
      <c r="U17">
        <v>13</v>
      </c>
      <c r="V17">
        <v>30</v>
      </c>
      <c r="W17">
        <v>0</v>
      </c>
      <c r="X17">
        <v>3</v>
      </c>
      <c r="Y17">
        <v>4</v>
      </c>
      <c r="Z17">
        <v>28</v>
      </c>
      <c r="AA17">
        <v>33</v>
      </c>
      <c r="AB17">
        <v>28</v>
      </c>
      <c r="AC17">
        <v>3</v>
      </c>
      <c r="AD17">
        <v>22</v>
      </c>
      <c r="AE17">
        <v>7</v>
      </c>
      <c r="AF17">
        <v>25</v>
      </c>
      <c r="AG17">
        <v>7</v>
      </c>
      <c r="AH17">
        <v>0</v>
      </c>
      <c r="AI17">
        <v>23</v>
      </c>
      <c r="AJ17">
        <v>1</v>
      </c>
      <c r="AK17">
        <v>8</v>
      </c>
      <c r="AL17">
        <v>13</v>
      </c>
      <c r="AM17">
        <v>12</v>
      </c>
      <c r="AN17">
        <v>2</v>
      </c>
      <c r="AO17">
        <v>5</v>
      </c>
      <c r="AP17">
        <v>5</v>
      </c>
      <c r="AQ17">
        <v>6</v>
      </c>
      <c r="AR17">
        <v>2</v>
      </c>
      <c r="AS17">
        <v>1</v>
      </c>
      <c r="AT17">
        <v>1</v>
      </c>
      <c r="AU17">
        <v>1</v>
      </c>
      <c r="AV17">
        <v>1</v>
      </c>
      <c r="AW17">
        <v>2</v>
      </c>
      <c r="AX17">
        <v>2</v>
      </c>
      <c r="AY17">
        <v>4</v>
      </c>
      <c r="AZ17">
        <v>1</v>
      </c>
      <c r="BA17">
        <v>0</v>
      </c>
      <c r="BB17">
        <v>3</v>
      </c>
      <c r="BC17">
        <v>2</v>
      </c>
      <c r="BD17">
        <v>0</v>
      </c>
      <c r="BE17">
        <v>14</v>
      </c>
      <c r="BF17">
        <v>18</v>
      </c>
      <c r="BG17">
        <v>24</v>
      </c>
      <c r="BH17">
        <v>9</v>
      </c>
      <c r="BI17">
        <v>11</v>
      </c>
      <c r="BJ17">
        <v>9</v>
      </c>
      <c r="BK17">
        <v>2</v>
      </c>
      <c r="BL17">
        <v>2</v>
      </c>
      <c r="BM17">
        <v>20</v>
      </c>
      <c r="BN17">
        <v>11</v>
      </c>
      <c r="BO17">
        <v>1</v>
      </c>
      <c r="BP17">
        <v>1</v>
      </c>
      <c r="BQ17">
        <v>14</v>
      </c>
      <c r="BR17">
        <v>14</v>
      </c>
      <c r="BS17">
        <v>17</v>
      </c>
      <c r="BT17">
        <v>10</v>
      </c>
      <c r="BU17">
        <v>6</v>
      </c>
      <c r="BV17">
        <v>1</v>
      </c>
      <c r="BW17">
        <v>12</v>
      </c>
      <c r="BX17">
        <v>16</v>
      </c>
      <c r="BY17">
        <v>19</v>
      </c>
      <c r="BZ17">
        <v>14</v>
      </c>
    </row>
    <row r="18" spans="1:78" x14ac:dyDescent="0.25">
      <c r="B18" s="7">
        <v>0.18</v>
      </c>
      <c r="C18" s="7">
        <v>0.17</v>
      </c>
      <c r="D18" s="7">
        <v>0.37</v>
      </c>
      <c r="E18" t="s">
        <v>108</v>
      </c>
      <c r="F18" s="7">
        <v>0.28999999999999998</v>
      </c>
      <c r="G18" s="7">
        <v>0.13</v>
      </c>
      <c r="H18" s="7">
        <v>0.08</v>
      </c>
      <c r="I18" s="7">
        <v>0.05</v>
      </c>
      <c r="J18" s="7">
        <v>0.16</v>
      </c>
      <c r="K18" s="7">
        <v>0.28999999999999998</v>
      </c>
      <c r="L18" s="7">
        <v>0.21</v>
      </c>
      <c r="M18" s="7">
        <v>0.21</v>
      </c>
      <c r="N18" s="7">
        <v>0.17</v>
      </c>
      <c r="O18" s="7">
        <v>0.16</v>
      </c>
      <c r="P18" s="7">
        <v>0.19</v>
      </c>
      <c r="Q18" s="7">
        <v>0.18</v>
      </c>
      <c r="R18" s="7">
        <v>0.18</v>
      </c>
      <c r="S18" s="7">
        <v>0.09</v>
      </c>
      <c r="T18" s="7">
        <v>0.2</v>
      </c>
      <c r="U18" s="7">
        <v>0.36</v>
      </c>
      <c r="V18" s="7">
        <v>0.18</v>
      </c>
      <c r="W18" t="s">
        <v>108</v>
      </c>
      <c r="X18" s="7">
        <v>0.25</v>
      </c>
      <c r="Y18" s="7">
        <v>0.17</v>
      </c>
      <c r="Z18" s="7">
        <v>0.18</v>
      </c>
      <c r="AA18" s="7">
        <v>0.18</v>
      </c>
      <c r="AB18" s="7">
        <v>0.18</v>
      </c>
      <c r="AC18" s="7">
        <v>0.12</v>
      </c>
      <c r="AD18" s="7">
        <v>0.16</v>
      </c>
      <c r="AE18" s="7">
        <v>0.33</v>
      </c>
      <c r="AF18" s="7">
        <v>0.18</v>
      </c>
      <c r="AG18" s="7">
        <v>0.18</v>
      </c>
      <c r="AH18" t="s">
        <v>108</v>
      </c>
      <c r="AI18" s="7">
        <v>0.19</v>
      </c>
      <c r="AJ18" s="7">
        <v>0.04</v>
      </c>
      <c r="AK18" s="7">
        <v>0.21</v>
      </c>
      <c r="AL18" s="7">
        <v>0.16</v>
      </c>
      <c r="AM18" s="7">
        <v>0.17</v>
      </c>
      <c r="AN18" s="7">
        <v>0.51</v>
      </c>
      <c r="AO18" s="7">
        <v>0.21</v>
      </c>
      <c r="AP18" s="7">
        <v>0.2</v>
      </c>
      <c r="AQ18" s="7">
        <v>0.27</v>
      </c>
      <c r="AR18" s="7">
        <v>0.26</v>
      </c>
      <c r="AS18" s="7">
        <v>0.14000000000000001</v>
      </c>
      <c r="AT18" s="7">
        <v>0.06</v>
      </c>
      <c r="AU18" s="7">
        <v>0.11</v>
      </c>
      <c r="AV18" s="7">
        <v>0.05</v>
      </c>
      <c r="AW18" s="7">
        <v>0.54</v>
      </c>
      <c r="AX18" s="7">
        <v>0.28000000000000003</v>
      </c>
      <c r="AY18" s="7">
        <v>0.26</v>
      </c>
      <c r="AZ18" s="7">
        <v>0.06</v>
      </c>
      <c r="BA18" t="s">
        <v>108</v>
      </c>
      <c r="BB18" s="7">
        <v>0.17</v>
      </c>
      <c r="BC18" s="7">
        <v>0.21</v>
      </c>
      <c r="BD18" t="s">
        <v>108</v>
      </c>
      <c r="BE18" s="7">
        <v>0.17</v>
      </c>
      <c r="BF18" s="7">
        <v>0.19</v>
      </c>
      <c r="BG18" s="7">
        <v>0.19</v>
      </c>
      <c r="BH18" s="7">
        <v>0.16</v>
      </c>
      <c r="BI18" s="7">
        <v>0.19</v>
      </c>
      <c r="BJ18" s="7">
        <v>0.23</v>
      </c>
      <c r="BK18" s="7">
        <v>0.12</v>
      </c>
      <c r="BL18" s="7">
        <v>0.17</v>
      </c>
      <c r="BM18" s="7">
        <v>0.18</v>
      </c>
      <c r="BN18" s="7">
        <v>0.18</v>
      </c>
      <c r="BO18" s="7">
        <v>0.11</v>
      </c>
      <c r="BP18" s="7">
        <v>0.46</v>
      </c>
      <c r="BQ18" s="7">
        <v>0.19</v>
      </c>
      <c r="BR18" s="7">
        <v>0.17</v>
      </c>
      <c r="BS18" s="7">
        <v>0.2</v>
      </c>
      <c r="BT18" s="7">
        <v>0.24</v>
      </c>
      <c r="BU18" s="7">
        <v>0.13</v>
      </c>
      <c r="BV18" s="7">
        <v>0.09</v>
      </c>
      <c r="BW18" s="7">
        <v>0.2</v>
      </c>
      <c r="BX18" s="7">
        <v>0.14000000000000001</v>
      </c>
      <c r="BY18" s="7">
        <v>0.16</v>
      </c>
      <c r="BZ18" s="7">
        <v>0.14000000000000001</v>
      </c>
    </row>
    <row r="19" spans="1:78" x14ac:dyDescent="0.25">
      <c r="A19" t="s">
        <v>174</v>
      </c>
      <c r="B19">
        <v>1</v>
      </c>
      <c r="C19">
        <v>0</v>
      </c>
      <c r="D19">
        <v>1</v>
      </c>
      <c r="E19">
        <v>0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1</v>
      </c>
      <c r="M19">
        <v>1</v>
      </c>
      <c r="N19">
        <v>0</v>
      </c>
      <c r="O19">
        <v>0</v>
      </c>
      <c r="P19">
        <v>0</v>
      </c>
      <c r="Q19">
        <v>1</v>
      </c>
      <c r="R19">
        <v>0</v>
      </c>
      <c r="S19">
        <v>0</v>
      </c>
      <c r="T19">
        <v>0</v>
      </c>
      <c r="U19">
        <v>1</v>
      </c>
      <c r="V19">
        <v>1</v>
      </c>
      <c r="W19">
        <v>0</v>
      </c>
      <c r="X19">
        <v>0</v>
      </c>
      <c r="Y19">
        <v>0</v>
      </c>
      <c r="Z19">
        <v>1</v>
      </c>
      <c r="AA19">
        <v>1</v>
      </c>
      <c r="AB19">
        <v>1</v>
      </c>
      <c r="AC19">
        <v>0</v>
      </c>
      <c r="AD19">
        <v>1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1</v>
      </c>
      <c r="BF19">
        <v>0</v>
      </c>
      <c r="BG19">
        <v>1</v>
      </c>
      <c r="BH19">
        <v>0</v>
      </c>
      <c r="BI19">
        <v>0</v>
      </c>
      <c r="BJ19">
        <v>1</v>
      </c>
      <c r="BK19">
        <v>1</v>
      </c>
      <c r="BL19">
        <v>0</v>
      </c>
      <c r="BM19">
        <v>0</v>
      </c>
      <c r="BN19">
        <v>1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1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</row>
    <row r="20" spans="1:78" x14ac:dyDescent="0.25">
      <c r="B20">
        <v>0</v>
      </c>
      <c r="C20" t="s">
        <v>106</v>
      </c>
      <c r="D20" s="7">
        <v>0.05</v>
      </c>
      <c r="E20" t="s">
        <v>106</v>
      </c>
      <c r="F20" s="7">
        <v>0.01</v>
      </c>
      <c r="G20" t="s">
        <v>106</v>
      </c>
      <c r="H20" t="s">
        <v>106</v>
      </c>
      <c r="I20" t="s">
        <v>106</v>
      </c>
      <c r="J20" t="s">
        <v>106</v>
      </c>
      <c r="K20" t="s">
        <v>106</v>
      </c>
      <c r="L20" s="7">
        <v>0.02</v>
      </c>
      <c r="M20" s="7">
        <v>0.01</v>
      </c>
      <c r="N20" t="s">
        <v>106</v>
      </c>
      <c r="O20" t="s">
        <v>106</v>
      </c>
      <c r="P20" t="s">
        <v>106</v>
      </c>
      <c r="Q20" s="7">
        <v>0.02</v>
      </c>
      <c r="R20" t="s">
        <v>106</v>
      </c>
      <c r="S20" t="s">
        <v>106</v>
      </c>
      <c r="T20" t="s">
        <v>106</v>
      </c>
      <c r="U20" s="7">
        <v>0.02</v>
      </c>
      <c r="V20">
        <v>0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 t="s">
        <v>106</v>
      </c>
      <c r="AJ20" t="s">
        <v>106</v>
      </c>
      <c r="AK20" t="s">
        <v>106</v>
      </c>
      <c r="AL20" t="s">
        <v>106</v>
      </c>
      <c r="AM20" s="7">
        <v>0.01</v>
      </c>
      <c r="AN20" t="s">
        <v>106</v>
      </c>
      <c r="AO20" t="s">
        <v>106</v>
      </c>
      <c r="AP20" t="s">
        <v>106</v>
      </c>
      <c r="AQ20" t="s">
        <v>106</v>
      </c>
      <c r="AR20" t="s">
        <v>106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 s="7">
        <v>7.0000000000000007E-2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 s="7">
        <v>0.01</v>
      </c>
      <c r="BF20" t="s">
        <v>106</v>
      </c>
      <c r="BG20">
        <v>0</v>
      </c>
      <c r="BH20" t="s">
        <v>106</v>
      </c>
      <c r="BI20" t="s">
        <v>106</v>
      </c>
      <c r="BJ20" s="7">
        <v>0.02</v>
      </c>
      <c r="BK20" s="7">
        <v>0.03</v>
      </c>
      <c r="BL20" t="s">
        <v>106</v>
      </c>
      <c r="BM20" t="s">
        <v>106</v>
      </c>
      <c r="BN20" s="7">
        <v>0.01</v>
      </c>
      <c r="BO20" t="s">
        <v>106</v>
      </c>
      <c r="BP20" t="s">
        <v>106</v>
      </c>
      <c r="BQ20" t="s">
        <v>106</v>
      </c>
      <c r="BR20" t="s">
        <v>106</v>
      </c>
      <c r="BS20" t="s">
        <v>106</v>
      </c>
      <c r="BT20" s="7">
        <v>0.01</v>
      </c>
      <c r="BU20" t="s">
        <v>106</v>
      </c>
      <c r="BV20" t="s">
        <v>106</v>
      </c>
      <c r="BW20" t="s">
        <v>106</v>
      </c>
      <c r="BX20" t="s">
        <v>106</v>
      </c>
      <c r="BY20" t="s">
        <v>106</v>
      </c>
      <c r="BZ20" t="s">
        <v>106</v>
      </c>
    </row>
    <row r="21" spans="1:78" x14ac:dyDescent="0.25">
      <c r="A21" t="s">
        <v>176</v>
      </c>
      <c r="B21">
        <v>10</v>
      </c>
      <c r="C21">
        <v>8</v>
      </c>
      <c r="D21">
        <v>1</v>
      </c>
      <c r="E21">
        <v>1</v>
      </c>
      <c r="F21">
        <v>5</v>
      </c>
      <c r="G21">
        <v>4</v>
      </c>
      <c r="H21">
        <v>1</v>
      </c>
      <c r="I21">
        <v>2</v>
      </c>
      <c r="J21">
        <v>5</v>
      </c>
      <c r="K21">
        <v>3</v>
      </c>
      <c r="L21">
        <v>0</v>
      </c>
      <c r="M21">
        <v>1</v>
      </c>
      <c r="N21">
        <v>8</v>
      </c>
      <c r="O21">
        <v>1</v>
      </c>
      <c r="P21">
        <v>0</v>
      </c>
      <c r="Q21">
        <v>1</v>
      </c>
      <c r="R21">
        <v>9</v>
      </c>
      <c r="S21">
        <v>3</v>
      </c>
      <c r="T21">
        <v>6</v>
      </c>
      <c r="U21">
        <v>0</v>
      </c>
      <c r="V21">
        <v>8</v>
      </c>
      <c r="W21">
        <v>0</v>
      </c>
      <c r="X21">
        <v>2</v>
      </c>
      <c r="Y21">
        <v>2</v>
      </c>
      <c r="Z21">
        <v>8</v>
      </c>
      <c r="AA21">
        <v>10</v>
      </c>
      <c r="AB21">
        <v>8</v>
      </c>
      <c r="AC21">
        <v>2</v>
      </c>
      <c r="AD21">
        <v>8</v>
      </c>
      <c r="AE21">
        <v>0</v>
      </c>
      <c r="AF21">
        <v>7</v>
      </c>
      <c r="AG21">
        <v>3</v>
      </c>
      <c r="AH21">
        <v>0</v>
      </c>
      <c r="AI21">
        <v>7</v>
      </c>
      <c r="AJ21">
        <v>1</v>
      </c>
      <c r="AK21">
        <v>0</v>
      </c>
      <c r="AL21">
        <v>5</v>
      </c>
      <c r="AM21">
        <v>3</v>
      </c>
      <c r="AN21">
        <v>1</v>
      </c>
      <c r="AO21">
        <v>0</v>
      </c>
      <c r="AP21">
        <v>3</v>
      </c>
      <c r="AQ21">
        <v>0</v>
      </c>
      <c r="AR21">
        <v>0</v>
      </c>
      <c r="AS21">
        <v>0</v>
      </c>
      <c r="AT21">
        <v>1</v>
      </c>
      <c r="AU21">
        <v>1</v>
      </c>
      <c r="AV21">
        <v>0</v>
      </c>
      <c r="AW21">
        <v>0</v>
      </c>
      <c r="AX21">
        <v>1</v>
      </c>
      <c r="AY21">
        <v>0</v>
      </c>
      <c r="AZ21">
        <v>1</v>
      </c>
      <c r="BA21">
        <v>1</v>
      </c>
      <c r="BB21">
        <v>1</v>
      </c>
      <c r="BC21">
        <v>0</v>
      </c>
      <c r="BD21">
        <v>0</v>
      </c>
      <c r="BE21">
        <v>3</v>
      </c>
      <c r="BF21">
        <v>6</v>
      </c>
      <c r="BG21">
        <v>5</v>
      </c>
      <c r="BH21">
        <v>4</v>
      </c>
      <c r="BI21">
        <v>1</v>
      </c>
      <c r="BJ21">
        <v>3</v>
      </c>
      <c r="BK21">
        <v>1</v>
      </c>
      <c r="BL21">
        <v>0</v>
      </c>
      <c r="BM21">
        <v>9</v>
      </c>
      <c r="BN21">
        <v>1</v>
      </c>
      <c r="BO21">
        <v>0</v>
      </c>
      <c r="BP21">
        <v>0</v>
      </c>
      <c r="BQ21">
        <v>7</v>
      </c>
      <c r="BR21">
        <v>7</v>
      </c>
      <c r="BS21">
        <v>9</v>
      </c>
      <c r="BT21">
        <v>0</v>
      </c>
      <c r="BU21">
        <v>3</v>
      </c>
      <c r="BV21">
        <v>0</v>
      </c>
      <c r="BW21">
        <v>7</v>
      </c>
      <c r="BX21">
        <v>4</v>
      </c>
      <c r="BY21">
        <v>6</v>
      </c>
      <c r="BZ21">
        <v>4</v>
      </c>
    </row>
    <row r="22" spans="1:78" x14ac:dyDescent="0.25">
      <c r="B22" s="7">
        <v>0.05</v>
      </c>
      <c r="C22" s="7">
        <v>0.05</v>
      </c>
      <c r="D22" s="7">
        <v>0.06</v>
      </c>
      <c r="E22" s="7">
        <v>0.14000000000000001</v>
      </c>
      <c r="F22" s="7">
        <v>0.08</v>
      </c>
      <c r="G22" s="7">
        <v>0.04</v>
      </c>
      <c r="H22" s="7">
        <v>0.03</v>
      </c>
      <c r="I22" s="7">
        <v>0.04</v>
      </c>
      <c r="J22" s="7">
        <v>0.1</v>
      </c>
      <c r="K22" s="7">
        <v>0.06</v>
      </c>
      <c r="L22" t="s">
        <v>108</v>
      </c>
      <c r="M22" s="7">
        <v>0.02</v>
      </c>
      <c r="N22" s="7">
        <v>0.06</v>
      </c>
      <c r="O22" s="7">
        <v>0.09</v>
      </c>
      <c r="P22" t="s">
        <v>108</v>
      </c>
      <c r="Q22" s="7">
        <v>0.03</v>
      </c>
      <c r="R22" s="7">
        <v>0.06</v>
      </c>
      <c r="S22" s="7">
        <v>0.04</v>
      </c>
      <c r="T22" s="7">
        <v>0.1</v>
      </c>
      <c r="U22" t="s">
        <v>108</v>
      </c>
      <c r="V22" s="7">
        <v>0.05</v>
      </c>
      <c r="W22" t="s">
        <v>108</v>
      </c>
      <c r="X22" s="7">
        <v>0.16</v>
      </c>
      <c r="Y22" s="7">
        <v>0.06</v>
      </c>
      <c r="Z22" s="7">
        <v>0.05</v>
      </c>
      <c r="AA22" s="7">
        <v>0.05</v>
      </c>
      <c r="AB22" s="7">
        <v>0.05</v>
      </c>
      <c r="AC22" s="7">
        <v>0.06</v>
      </c>
      <c r="AD22" s="7">
        <v>0.06</v>
      </c>
      <c r="AE22" t="s">
        <v>108</v>
      </c>
      <c r="AF22" s="7">
        <v>0.05</v>
      </c>
      <c r="AG22" s="7">
        <v>0.06</v>
      </c>
      <c r="AH22" t="s">
        <v>108</v>
      </c>
      <c r="AI22" s="7">
        <v>0.06</v>
      </c>
      <c r="AJ22" s="7">
        <v>0.09</v>
      </c>
      <c r="AK22" t="s">
        <v>108</v>
      </c>
      <c r="AL22" s="7">
        <v>0.06</v>
      </c>
      <c r="AM22" s="7">
        <v>0.05</v>
      </c>
      <c r="AN22" s="7">
        <v>0.28999999999999998</v>
      </c>
      <c r="AO22" t="s">
        <v>108</v>
      </c>
      <c r="AP22" s="7">
        <v>0.12</v>
      </c>
      <c r="AQ22" t="s">
        <v>108</v>
      </c>
      <c r="AR22" t="s">
        <v>108</v>
      </c>
      <c r="AS22" t="s">
        <v>108</v>
      </c>
      <c r="AT22" s="7">
        <v>0.06</v>
      </c>
      <c r="AU22" s="7">
        <v>0.13</v>
      </c>
      <c r="AV22" t="s">
        <v>108</v>
      </c>
      <c r="AW22" t="s">
        <v>108</v>
      </c>
      <c r="AX22" s="7">
        <v>0.09</v>
      </c>
      <c r="AY22" t="s">
        <v>108</v>
      </c>
      <c r="AZ22" s="7">
        <v>0.1</v>
      </c>
      <c r="BA22" s="7">
        <v>0.17</v>
      </c>
      <c r="BB22" s="7">
        <v>7.0000000000000007E-2</v>
      </c>
      <c r="BC22" t="s">
        <v>108</v>
      </c>
      <c r="BD22" t="s">
        <v>108</v>
      </c>
      <c r="BE22" s="7">
        <v>0.04</v>
      </c>
      <c r="BF22" s="7">
        <v>0.06</v>
      </c>
      <c r="BG22" s="7">
        <v>0.04</v>
      </c>
      <c r="BH22" s="7">
        <v>7.0000000000000007E-2</v>
      </c>
      <c r="BI22" s="7">
        <v>0.02</v>
      </c>
      <c r="BJ22" s="7">
        <v>0.09</v>
      </c>
      <c r="BK22" s="7">
        <v>0.04</v>
      </c>
      <c r="BL22" t="s">
        <v>108</v>
      </c>
      <c r="BM22" s="7">
        <v>0.08</v>
      </c>
      <c r="BN22" s="7">
        <v>0.01</v>
      </c>
      <c r="BO22" t="s">
        <v>108</v>
      </c>
      <c r="BP22" t="s">
        <v>108</v>
      </c>
      <c r="BQ22" s="7">
        <v>0.1</v>
      </c>
      <c r="BR22" s="7">
        <v>0.09</v>
      </c>
      <c r="BS22" s="7">
        <v>0.1</v>
      </c>
      <c r="BT22" t="s">
        <v>108</v>
      </c>
      <c r="BU22" s="7">
        <v>7.0000000000000007E-2</v>
      </c>
      <c r="BV22" t="s">
        <v>108</v>
      </c>
      <c r="BW22" s="7">
        <v>0.11</v>
      </c>
      <c r="BX22" s="7">
        <v>0.04</v>
      </c>
      <c r="BY22" s="7">
        <v>0.05</v>
      </c>
      <c r="BZ22" s="7">
        <v>0.04</v>
      </c>
    </row>
    <row r="23" spans="1:78" x14ac:dyDescent="0.25">
      <c r="A23" t="s">
        <v>355</v>
      </c>
      <c r="B23">
        <v>2</v>
      </c>
      <c r="C23">
        <v>2</v>
      </c>
      <c r="D23">
        <v>0</v>
      </c>
      <c r="E23">
        <v>0</v>
      </c>
      <c r="F23">
        <v>0</v>
      </c>
      <c r="G23">
        <v>2</v>
      </c>
      <c r="H23">
        <v>0</v>
      </c>
      <c r="I23">
        <v>2</v>
      </c>
      <c r="J23">
        <v>0</v>
      </c>
      <c r="K23">
        <v>0</v>
      </c>
      <c r="L23">
        <v>0</v>
      </c>
      <c r="M23">
        <v>0</v>
      </c>
      <c r="N23">
        <v>2</v>
      </c>
      <c r="O23">
        <v>0</v>
      </c>
      <c r="P23">
        <v>0</v>
      </c>
      <c r="Q23">
        <v>0</v>
      </c>
      <c r="R23">
        <v>2</v>
      </c>
      <c r="S23">
        <v>2</v>
      </c>
      <c r="T23">
        <v>0</v>
      </c>
      <c r="U23">
        <v>0</v>
      </c>
      <c r="V23">
        <v>2</v>
      </c>
      <c r="W23">
        <v>0</v>
      </c>
      <c r="X23">
        <v>0</v>
      </c>
      <c r="Y23">
        <v>0</v>
      </c>
      <c r="Z23">
        <v>2</v>
      </c>
      <c r="AA23">
        <v>2</v>
      </c>
      <c r="AB23">
        <v>2</v>
      </c>
      <c r="AC23">
        <v>0</v>
      </c>
      <c r="AD23">
        <v>2</v>
      </c>
      <c r="AE23">
        <v>0</v>
      </c>
      <c r="AF23">
        <v>2</v>
      </c>
      <c r="AG23">
        <v>0</v>
      </c>
      <c r="AH23">
        <v>0</v>
      </c>
      <c r="AI23">
        <v>2</v>
      </c>
      <c r="AJ23">
        <v>0</v>
      </c>
      <c r="AK23">
        <v>0</v>
      </c>
      <c r="AL23">
        <v>2</v>
      </c>
      <c r="AM23">
        <v>0</v>
      </c>
      <c r="AN23">
        <v>0</v>
      </c>
      <c r="AO23">
        <v>0</v>
      </c>
      <c r="AP23">
        <v>0</v>
      </c>
      <c r="AQ23">
        <v>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2</v>
      </c>
      <c r="BG23">
        <v>0</v>
      </c>
      <c r="BH23">
        <v>2</v>
      </c>
      <c r="BI23">
        <v>0</v>
      </c>
      <c r="BJ23">
        <v>0</v>
      </c>
      <c r="BK23">
        <v>0</v>
      </c>
      <c r="BL23">
        <v>0</v>
      </c>
      <c r="BM23">
        <v>2</v>
      </c>
      <c r="BN23">
        <v>0</v>
      </c>
      <c r="BO23">
        <v>0</v>
      </c>
      <c r="BP23">
        <v>0</v>
      </c>
      <c r="BQ23">
        <v>2</v>
      </c>
      <c r="BR23">
        <v>2</v>
      </c>
      <c r="BS23">
        <v>2</v>
      </c>
      <c r="BT23">
        <v>0</v>
      </c>
      <c r="BU23">
        <v>0</v>
      </c>
      <c r="BV23">
        <v>0</v>
      </c>
      <c r="BW23">
        <v>2</v>
      </c>
      <c r="BX23">
        <v>0</v>
      </c>
      <c r="BY23">
        <v>0</v>
      </c>
      <c r="BZ23">
        <v>0</v>
      </c>
    </row>
    <row r="24" spans="1:78" x14ac:dyDescent="0.25">
      <c r="B24" s="7">
        <v>0.01</v>
      </c>
      <c r="C24" s="7">
        <v>0.01</v>
      </c>
      <c r="D24" t="s">
        <v>108</v>
      </c>
      <c r="E24" t="s">
        <v>108</v>
      </c>
      <c r="F24" t="s">
        <v>108</v>
      </c>
      <c r="G24" s="7">
        <v>0.02</v>
      </c>
      <c r="H24" t="s">
        <v>108</v>
      </c>
      <c r="I24" s="7">
        <v>0.04</v>
      </c>
      <c r="J24" t="s">
        <v>108</v>
      </c>
      <c r="K24" t="s">
        <v>108</v>
      </c>
      <c r="L24" t="s">
        <v>108</v>
      </c>
      <c r="M24" t="s">
        <v>108</v>
      </c>
      <c r="N24" s="7">
        <v>0.01</v>
      </c>
      <c r="O24" t="s">
        <v>108</v>
      </c>
      <c r="P24" t="s">
        <v>108</v>
      </c>
      <c r="Q24" t="s">
        <v>108</v>
      </c>
      <c r="R24" s="7">
        <v>0.01</v>
      </c>
      <c r="S24" s="7">
        <v>0.02</v>
      </c>
      <c r="T24" t="s">
        <v>108</v>
      </c>
      <c r="U24" t="s">
        <v>108</v>
      </c>
      <c r="V24" s="7">
        <v>0.01</v>
      </c>
      <c r="W24" t="s">
        <v>108</v>
      </c>
      <c r="X24" t="s">
        <v>108</v>
      </c>
      <c r="Y24" t="s">
        <v>108</v>
      </c>
      <c r="Z24" s="7">
        <v>0.01</v>
      </c>
      <c r="AA24" s="7">
        <v>0.01</v>
      </c>
      <c r="AB24" s="7">
        <v>0.01</v>
      </c>
      <c r="AC24" t="s">
        <v>108</v>
      </c>
      <c r="AD24" s="7">
        <v>0.01</v>
      </c>
      <c r="AE24" t="s">
        <v>108</v>
      </c>
      <c r="AF24" s="7">
        <v>0.01</v>
      </c>
      <c r="AG24" t="s">
        <v>108</v>
      </c>
      <c r="AH24" t="s">
        <v>108</v>
      </c>
      <c r="AI24" s="7">
        <v>0.01</v>
      </c>
      <c r="AJ24" t="s">
        <v>108</v>
      </c>
      <c r="AK24" t="s">
        <v>108</v>
      </c>
      <c r="AL24" s="7">
        <v>0.02</v>
      </c>
      <c r="AM24" t="s">
        <v>108</v>
      </c>
      <c r="AN24" t="s">
        <v>108</v>
      </c>
      <c r="AO24" t="s">
        <v>108</v>
      </c>
      <c r="AP24" t="s">
        <v>108</v>
      </c>
      <c r="AQ24" s="7">
        <v>7.0000000000000007E-2</v>
      </c>
      <c r="AR24" t="s">
        <v>108</v>
      </c>
      <c r="AS24" t="s">
        <v>108</v>
      </c>
      <c r="AT24" t="s">
        <v>108</v>
      </c>
      <c r="AU24" t="s">
        <v>108</v>
      </c>
      <c r="AV24" t="s">
        <v>108</v>
      </c>
      <c r="AW24" t="s">
        <v>108</v>
      </c>
      <c r="AX24" t="s">
        <v>108</v>
      </c>
      <c r="AY24" t="s">
        <v>108</v>
      </c>
      <c r="AZ24" t="s">
        <v>108</v>
      </c>
      <c r="BA24" t="s">
        <v>108</v>
      </c>
      <c r="BB24" t="s">
        <v>108</v>
      </c>
      <c r="BC24" t="s">
        <v>108</v>
      </c>
      <c r="BD24" t="s">
        <v>108</v>
      </c>
      <c r="BE24" t="s">
        <v>108</v>
      </c>
      <c r="BF24" s="7">
        <v>0.02</v>
      </c>
      <c r="BG24" t="s">
        <v>108</v>
      </c>
      <c r="BH24" s="7">
        <v>0.03</v>
      </c>
      <c r="BI24" t="s">
        <v>108</v>
      </c>
      <c r="BJ24" t="s">
        <v>108</v>
      </c>
      <c r="BK24" t="s">
        <v>108</v>
      </c>
      <c r="BL24" t="s">
        <v>108</v>
      </c>
      <c r="BM24" s="7">
        <v>0.01</v>
      </c>
      <c r="BN24" t="s">
        <v>108</v>
      </c>
      <c r="BO24" t="s">
        <v>108</v>
      </c>
      <c r="BP24" t="s">
        <v>108</v>
      </c>
      <c r="BQ24" s="7">
        <v>0.02</v>
      </c>
      <c r="BR24" s="7">
        <v>0.02</v>
      </c>
      <c r="BS24" s="7">
        <v>0.02</v>
      </c>
      <c r="BT24" t="s">
        <v>108</v>
      </c>
      <c r="BU24" t="s">
        <v>108</v>
      </c>
      <c r="BV24" t="s">
        <v>108</v>
      </c>
      <c r="BW24" s="7">
        <v>0.03</v>
      </c>
      <c r="BX24" t="s">
        <v>108</v>
      </c>
      <c r="BY24" t="s">
        <v>108</v>
      </c>
      <c r="BZ24" t="s">
        <v>108</v>
      </c>
    </row>
    <row r="25" spans="1:78" x14ac:dyDescent="0.25">
      <c r="A25" t="s">
        <v>87</v>
      </c>
      <c r="B25">
        <v>5</v>
      </c>
      <c r="C25">
        <v>5</v>
      </c>
      <c r="D25">
        <v>0</v>
      </c>
      <c r="E25">
        <v>0</v>
      </c>
      <c r="F25">
        <v>3</v>
      </c>
      <c r="G25">
        <v>2</v>
      </c>
      <c r="H25">
        <v>0</v>
      </c>
      <c r="I25">
        <v>2</v>
      </c>
      <c r="J25">
        <v>0</v>
      </c>
      <c r="K25">
        <v>3</v>
      </c>
      <c r="L25">
        <v>1</v>
      </c>
      <c r="M25">
        <v>2</v>
      </c>
      <c r="N25">
        <v>3</v>
      </c>
      <c r="O25">
        <v>0</v>
      </c>
      <c r="P25">
        <v>0</v>
      </c>
      <c r="Q25">
        <v>0</v>
      </c>
      <c r="R25">
        <v>5</v>
      </c>
      <c r="S25">
        <v>1</v>
      </c>
      <c r="T25">
        <v>5</v>
      </c>
      <c r="U25">
        <v>0</v>
      </c>
      <c r="V25">
        <v>5</v>
      </c>
      <c r="W25">
        <v>0</v>
      </c>
      <c r="X25">
        <v>0</v>
      </c>
      <c r="Y25">
        <v>2</v>
      </c>
      <c r="Z25">
        <v>4</v>
      </c>
      <c r="AA25">
        <v>5</v>
      </c>
      <c r="AB25">
        <v>4</v>
      </c>
      <c r="AC25">
        <v>0</v>
      </c>
      <c r="AD25">
        <v>5</v>
      </c>
      <c r="AE25">
        <v>1</v>
      </c>
      <c r="AF25">
        <v>5</v>
      </c>
      <c r="AG25">
        <v>1</v>
      </c>
      <c r="AH25">
        <v>0</v>
      </c>
      <c r="AI25">
        <v>5</v>
      </c>
      <c r="AJ25">
        <v>0</v>
      </c>
      <c r="AK25">
        <v>0</v>
      </c>
      <c r="AL25">
        <v>4</v>
      </c>
      <c r="AM25">
        <v>2</v>
      </c>
      <c r="AN25">
        <v>0</v>
      </c>
      <c r="AO25">
        <v>0</v>
      </c>
      <c r="AP25">
        <v>0</v>
      </c>
      <c r="AQ25">
        <v>2</v>
      </c>
      <c r="AR25">
        <v>0</v>
      </c>
      <c r="AS25">
        <v>0</v>
      </c>
      <c r="AT25">
        <v>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5</v>
      </c>
      <c r="BF25">
        <v>0</v>
      </c>
      <c r="BG25">
        <v>5</v>
      </c>
      <c r="BH25">
        <v>0</v>
      </c>
      <c r="BI25">
        <v>2</v>
      </c>
      <c r="BJ25">
        <v>3</v>
      </c>
      <c r="BK25">
        <v>0</v>
      </c>
      <c r="BL25">
        <v>0</v>
      </c>
      <c r="BM25">
        <v>2</v>
      </c>
      <c r="BN25">
        <v>3</v>
      </c>
      <c r="BO25">
        <v>0</v>
      </c>
      <c r="BP25">
        <v>0</v>
      </c>
      <c r="BQ25">
        <v>1</v>
      </c>
      <c r="BR25">
        <v>4</v>
      </c>
      <c r="BS25">
        <v>2</v>
      </c>
      <c r="BT25">
        <v>2</v>
      </c>
      <c r="BU25">
        <v>4</v>
      </c>
      <c r="BV25">
        <v>0</v>
      </c>
      <c r="BW25">
        <v>1</v>
      </c>
      <c r="BX25">
        <v>4</v>
      </c>
      <c r="BY25">
        <v>4</v>
      </c>
      <c r="BZ25">
        <v>4</v>
      </c>
    </row>
    <row r="26" spans="1:78" x14ac:dyDescent="0.25">
      <c r="B26" s="7">
        <v>0.03</v>
      </c>
      <c r="C26" s="7">
        <v>0.03</v>
      </c>
      <c r="D26" t="s">
        <v>108</v>
      </c>
      <c r="E26" t="s">
        <v>108</v>
      </c>
      <c r="F26" s="7">
        <v>0.05</v>
      </c>
      <c r="G26" s="7">
        <v>0.02</v>
      </c>
      <c r="H26" t="s">
        <v>108</v>
      </c>
      <c r="I26" s="7">
        <v>0.04</v>
      </c>
      <c r="J26" t="s">
        <v>108</v>
      </c>
      <c r="K26" s="7">
        <v>0.06</v>
      </c>
      <c r="L26" s="7">
        <v>0.02</v>
      </c>
      <c r="M26" s="7">
        <v>0.05</v>
      </c>
      <c r="N26" s="7">
        <v>0.03</v>
      </c>
      <c r="O26" t="s">
        <v>108</v>
      </c>
      <c r="P26" t="s">
        <v>108</v>
      </c>
      <c r="Q26" t="s">
        <v>108</v>
      </c>
      <c r="R26" s="7">
        <v>0.04</v>
      </c>
      <c r="S26" s="7">
        <v>0.01</v>
      </c>
      <c r="T26" s="7">
        <v>7.0000000000000007E-2</v>
      </c>
      <c r="U26" t="s">
        <v>108</v>
      </c>
      <c r="V26" s="7">
        <v>0.03</v>
      </c>
      <c r="W26" t="s">
        <v>108</v>
      </c>
      <c r="X26" t="s">
        <v>108</v>
      </c>
      <c r="Y26" s="7">
        <v>0.06</v>
      </c>
      <c r="Z26" s="7">
        <v>0.02</v>
      </c>
      <c r="AA26" s="7">
        <v>0.03</v>
      </c>
      <c r="AB26" s="7">
        <v>0.02</v>
      </c>
      <c r="AC26" t="s">
        <v>108</v>
      </c>
      <c r="AD26" s="7">
        <v>0.03</v>
      </c>
      <c r="AE26" s="7">
        <v>0.04</v>
      </c>
      <c r="AF26" s="7">
        <v>0.03</v>
      </c>
      <c r="AG26" s="7">
        <v>0.02</v>
      </c>
      <c r="AH26" t="s">
        <v>108</v>
      </c>
      <c r="AI26" s="7">
        <v>0.04</v>
      </c>
      <c r="AJ26" t="s">
        <v>108</v>
      </c>
      <c r="AK26" t="s">
        <v>108</v>
      </c>
      <c r="AL26" s="7">
        <v>0.05</v>
      </c>
      <c r="AM26" s="7">
        <v>0.02</v>
      </c>
      <c r="AN26" t="s">
        <v>108</v>
      </c>
      <c r="AO26" t="s">
        <v>108</v>
      </c>
      <c r="AP26" t="s">
        <v>108</v>
      </c>
      <c r="AQ26" s="7">
        <v>0.1</v>
      </c>
      <c r="AR26" t="s">
        <v>108</v>
      </c>
      <c r="AS26" t="s">
        <v>108</v>
      </c>
      <c r="AT26" s="7">
        <v>0.13</v>
      </c>
      <c r="AU26" t="s">
        <v>108</v>
      </c>
      <c r="AV26" t="s">
        <v>108</v>
      </c>
      <c r="AW26" t="s">
        <v>108</v>
      </c>
      <c r="AX26" t="s">
        <v>108</v>
      </c>
      <c r="AY26" t="s">
        <v>108</v>
      </c>
      <c r="AZ26" t="s">
        <v>108</v>
      </c>
      <c r="BA26" t="s">
        <v>108</v>
      </c>
      <c r="BB26" t="s">
        <v>108</v>
      </c>
      <c r="BC26" t="s">
        <v>108</v>
      </c>
      <c r="BD26" t="s">
        <v>108</v>
      </c>
      <c r="BE26" s="7">
        <v>0.06</v>
      </c>
      <c r="BF26" t="s">
        <v>108</v>
      </c>
      <c r="BG26" s="7">
        <v>0.04</v>
      </c>
      <c r="BH26" t="s">
        <v>108</v>
      </c>
      <c r="BI26" s="7">
        <v>0.04</v>
      </c>
      <c r="BJ26" s="7">
        <v>0.08</v>
      </c>
      <c r="BK26" t="s">
        <v>108</v>
      </c>
      <c r="BL26" t="s">
        <v>108</v>
      </c>
      <c r="BM26" s="7">
        <v>0.02</v>
      </c>
      <c r="BN26" s="7">
        <v>0.05</v>
      </c>
      <c r="BO26" t="s">
        <v>108</v>
      </c>
      <c r="BP26" t="s">
        <v>108</v>
      </c>
      <c r="BQ26" s="7">
        <v>0.02</v>
      </c>
      <c r="BR26" s="7">
        <v>0.05</v>
      </c>
      <c r="BS26" s="7">
        <v>0.03</v>
      </c>
      <c r="BT26" s="7">
        <v>0.04</v>
      </c>
      <c r="BU26" s="7">
        <v>0.08</v>
      </c>
      <c r="BV26" t="s">
        <v>108</v>
      </c>
      <c r="BW26" s="7">
        <v>0.02</v>
      </c>
      <c r="BX26" s="7">
        <v>0.03</v>
      </c>
      <c r="BY26" s="7">
        <v>0.03</v>
      </c>
      <c r="BZ26" s="7">
        <v>0.04</v>
      </c>
    </row>
    <row r="27" spans="1:78" x14ac:dyDescent="0.25">
      <c r="A27" t="s">
        <v>41</v>
      </c>
      <c r="B27">
        <v>1</v>
      </c>
      <c r="C27">
        <v>1</v>
      </c>
      <c r="D27">
        <v>0</v>
      </c>
      <c r="E27">
        <v>0</v>
      </c>
      <c r="F27">
        <v>1</v>
      </c>
      <c r="G27">
        <v>0</v>
      </c>
      <c r="H27">
        <v>0</v>
      </c>
      <c r="I27">
        <v>0</v>
      </c>
      <c r="J27">
        <v>1</v>
      </c>
      <c r="K27">
        <v>0</v>
      </c>
      <c r="L27">
        <v>0</v>
      </c>
      <c r="M27">
        <v>1</v>
      </c>
      <c r="N27">
        <v>0</v>
      </c>
      <c r="O27">
        <v>0</v>
      </c>
      <c r="P27">
        <v>0</v>
      </c>
      <c r="Q27">
        <v>0</v>
      </c>
      <c r="R27">
        <v>1</v>
      </c>
      <c r="S27">
        <v>0</v>
      </c>
      <c r="T27">
        <v>1</v>
      </c>
      <c r="U27">
        <v>0</v>
      </c>
      <c r="V27">
        <v>1</v>
      </c>
      <c r="W27">
        <v>0</v>
      </c>
      <c r="X27">
        <v>0</v>
      </c>
      <c r="Y27">
        <v>0</v>
      </c>
      <c r="Z27">
        <v>1</v>
      </c>
      <c r="AA27">
        <v>1</v>
      </c>
      <c r="AB27">
        <v>1</v>
      </c>
      <c r="AC27">
        <v>0</v>
      </c>
      <c r="AD27">
        <v>1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1</v>
      </c>
      <c r="AK27">
        <v>0</v>
      </c>
      <c r="AL27">
        <v>0</v>
      </c>
      <c r="AM27">
        <v>1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1</v>
      </c>
      <c r="BG27">
        <v>0</v>
      </c>
      <c r="BH27">
        <v>1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1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1</v>
      </c>
      <c r="BY27">
        <v>1</v>
      </c>
      <c r="BZ27">
        <v>1</v>
      </c>
    </row>
    <row r="28" spans="1:78" x14ac:dyDescent="0.25">
      <c r="B28">
        <v>0</v>
      </c>
      <c r="C28" s="7">
        <v>0.01</v>
      </c>
      <c r="D28" t="s">
        <v>106</v>
      </c>
      <c r="E28" t="s">
        <v>106</v>
      </c>
      <c r="F28" s="7">
        <v>0.01</v>
      </c>
      <c r="G28" t="s">
        <v>106</v>
      </c>
      <c r="H28" t="s">
        <v>106</v>
      </c>
      <c r="I28" t="s">
        <v>106</v>
      </c>
      <c r="J28" s="7">
        <v>0.02</v>
      </c>
      <c r="K28" t="s">
        <v>106</v>
      </c>
      <c r="L28" t="s">
        <v>106</v>
      </c>
      <c r="M28" s="7">
        <v>0.02</v>
      </c>
      <c r="N28" t="s">
        <v>106</v>
      </c>
      <c r="O28" t="s">
        <v>106</v>
      </c>
      <c r="P28" t="s">
        <v>106</v>
      </c>
      <c r="Q28" t="s">
        <v>106</v>
      </c>
      <c r="R28" s="7">
        <v>0.01</v>
      </c>
      <c r="S28" t="s">
        <v>106</v>
      </c>
      <c r="T28" s="7">
        <v>0.01</v>
      </c>
      <c r="U28" t="s">
        <v>106</v>
      </c>
      <c r="V28" s="7">
        <v>0.01</v>
      </c>
      <c r="W28" t="s">
        <v>106</v>
      </c>
      <c r="X28" t="s">
        <v>106</v>
      </c>
      <c r="Y28" t="s">
        <v>106</v>
      </c>
      <c r="Z28" s="7">
        <v>0.01</v>
      </c>
      <c r="AA28">
        <v>0</v>
      </c>
      <c r="AB28" s="7">
        <v>0.01</v>
      </c>
      <c r="AC28" t="s">
        <v>106</v>
      </c>
      <c r="AD28" s="7">
        <v>0.01</v>
      </c>
      <c r="AE28" t="s">
        <v>106</v>
      </c>
      <c r="AF28" s="7">
        <v>0.01</v>
      </c>
      <c r="AG28" t="s">
        <v>106</v>
      </c>
      <c r="AH28" t="s">
        <v>106</v>
      </c>
      <c r="AI28" t="s">
        <v>106</v>
      </c>
      <c r="AJ28" s="7">
        <v>0.06</v>
      </c>
      <c r="AK28" t="s">
        <v>106</v>
      </c>
      <c r="AL28" t="s">
        <v>106</v>
      </c>
      <c r="AM28" s="7">
        <v>0.01</v>
      </c>
      <c r="AN28" t="s">
        <v>106</v>
      </c>
      <c r="AO28" t="s">
        <v>106</v>
      </c>
      <c r="AP28" t="s">
        <v>106</v>
      </c>
      <c r="AQ28" t="s">
        <v>106</v>
      </c>
      <c r="AR28" t="s">
        <v>106</v>
      </c>
      <c r="AS28" t="s">
        <v>106</v>
      </c>
      <c r="AT28" t="s">
        <v>106</v>
      </c>
      <c r="AU28" s="7">
        <v>0.15</v>
      </c>
      <c r="AV28" t="s">
        <v>106</v>
      </c>
      <c r="AW28" t="s">
        <v>106</v>
      </c>
      <c r="AX28" t="s">
        <v>106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 s="7">
        <v>0.01</v>
      </c>
      <c r="BG28" t="s">
        <v>106</v>
      </c>
      <c r="BH28" s="7">
        <v>0.02</v>
      </c>
      <c r="BI28" t="s">
        <v>106</v>
      </c>
      <c r="BJ28" t="s">
        <v>106</v>
      </c>
      <c r="BK28" t="s">
        <v>106</v>
      </c>
      <c r="BL28" t="s">
        <v>106</v>
      </c>
      <c r="BM28" t="s">
        <v>106</v>
      </c>
      <c r="BN28" s="7">
        <v>0.01</v>
      </c>
      <c r="BO28" t="s">
        <v>106</v>
      </c>
      <c r="BP28" t="s">
        <v>106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s="7">
        <v>0.01</v>
      </c>
      <c r="BY28" s="7">
        <v>0.01</v>
      </c>
      <c r="BZ28" s="7">
        <v>0.01</v>
      </c>
    </row>
  </sheetData>
  <pageMargins left="0.7" right="0.7" top="0.75" bottom="0.75" header="0.3" footer="0.3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356</v>
      </c>
    </row>
    <row r="2" spans="1:78" x14ac:dyDescent="0.25">
      <c r="A2" t="s">
        <v>169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5213</v>
      </c>
      <c r="C8">
        <v>4485</v>
      </c>
      <c r="D8">
        <v>420</v>
      </c>
      <c r="E8">
        <v>308</v>
      </c>
      <c r="F8">
        <v>1020</v>
      </c>
      <c r="G8">
        <v>2378</v>
      </c>
      <c r="H8">
        <v>1815</v>
      </c>
      <c r="I8">
        <v>1021</v>
      </c>
      <c r="J8">
        <v>1386</v>
      </c>
      <c r="K8">
        <v>999</v>
      </c>
      <c r="L8">
        <v>1807</v>
      </c>
      <c r="M8">
        <v>1773</v>
      </c>
      <c r="N8">
        <v>2658</v>
      </c>
      <c r="O8">
        <v>589</v>
      </c>
      <c r="P8">
        <v>193</v>
      </c>
      <c r="Q8">
        <v>979</v>
      </c>
      <c r="R8">
        <v>4234</v>
      </c>
      <c r="S8">
        <v>3083</v>
      </c>
      <c r="T8">
        <v>1009</v>
      </c>
      <c r="U8">
        <v>1037</v>
      </c>
      <c r="V8">
        <v>3585</v>
      </c>
      <c r="W8">
        <v>577</v>
      </c>
      <c r="X8">
        <v>983</v>
      </c>
      <c r="Y8">
        <v>0</v>
      </c>
      <c r="Z8">
        <v>5213</v>
      </c>
      <c r="AA8">
        <v>5196</v>
      </c>
      <c r="AB8">
        <v>5196</v>
      </c>
      <c r="AC8">
        <v>422</v>
      </c>
      <c r="AD8">
        <v>4263</v>
      </c>
      <c r="AE8">
        <v>464</v>
      </c>
      <c r="AF8">
        <v>4108</v>
      </c>
      <c r="AG8">
        <v>780</v>
      </c>
      <c r="AH8">
        <v>37</v>
      </c>
      <c r="AI8">
        <v>3669</v>
      </c>
      <c r="AJ8">
        <v>520</v>
      </c>
      <c r="AK8">
        <v>940</v>
      </c>
      <c r="AL8">
        <v>2017</v>
      </c>
      <c r="AM8">
        <v>2457</v>
      </c>
      <c r="AN8">
        <v>57</v>
      </c>
      <c r="AO8">
        <v>660</v>
      </c>
      <c r="AP8">
        <v>491</v>
      </c>
      <c r="AQ8">
        <v>477</v>
      </c>
      <c r="AR8">
        <v>426</v>
      </c>
      <c r="AS8">
        <v>293</v>
      </c>
      <c r="AT8">
        <v>493</v>
      </c>
      <c r="AU8">
        <v>339</v>
      </c>
      <c r="AV8">
        <v>491</v>
      </c>
      <c r="AW8">
        <v>88</v>
      </c>
      <c r="AX8">
        <v>325</v>
      </c>
      <c r="AY8">
        <v>505</v>
      </c>
      <c r="AZ8">
        <v>357</v>
      </c>
      <c r="BA8">
        <v>260</v>
      </c>
      <c r="BB8">
        <v>357</v>
      </c>
      <c r="BC8">
        <v>290</v>
      </c>
      <c r="BD8">
        <v>21</v>
      </c>
      <c r="BE8">
        <v>771</v>
      </c>
      <c r="BF8">
        <v>4442</v>
      </c>
      <c r="BG8">
        <v>2897</v>
      </c>
      <c r="BH8">
        <v>2316</v>
      </c>
      <c r="BI8">
        <v>1062</v>
      </c>
      <c r="BJ8">
        <v>773</v>
      </c>
      <c r="BK8">
        <v>731</v>
      </c>
      <c r="BL8">
        <v>176</v>
      </c>
      <c r="BM8">
        <v>711</v>
      </c>
      <c r="BN8">
        <v>1442</v>
      </c>
      <c r="BO8">
        <v>1915</v>
      </c>
      <c r="BP8">
        <v>1145</v>
      </c>
      <c r="BQ8">
        <v>858</v>
      </c>
      <c r="BR8">
        <v>1299</v>
      </c>
      <c r="BS8">
        <v>1268</v>
      </c>
      <c r="BT8">
        <v>412</v>
      </c>
      <c r="BU8">
        <v>442</v>
      </c>
      <c r="BV8">
        <v>270</v>
      </c>
      <c r="BW8">
        <v>632</v>
      </c>
      <c r="BX8">
        <v>3559</v>
      </c>
      <c r="BY8">
        <v>3564</v>
      </c>
      <c r="BZ8">
        <v>3160</v>
      </c>
    </row>
    <row r="9" spans="1:78" x14ac:dyDescent="0.25">
      <c r="A9" t="s">
        <v>103</v>
      </c>
      <c r="B9">
        <v>5270</v>
      </c>
      <c r="C9">
        <v>4529</v>
      </c>
      <c r="D9">
        <v>450</v>
      </c>
      <c r="E9">
        <v>291</v>
      </c>
      <c r="F9">
        <v>1035</v>
      </c>
      <c r="G9">
        <v>2777</v>
      </c>
      <c r="H9">
        <v>1459</v>
      </c>
      <c r="I9">
        <v>1273</v>
      </c>
      <c r="J9">
        <v>1700</v>
      </c>
      <c r="K9">
        <v>1074</v>
      </c>
      <c r="L9">
        <v>1224</v>
      </c>
      <c r="M9">
        <v>1399</v>
      </c>
      <c r="N9">
        <v>3120</v>
      </c>
      <c r="O9">
        <v>578</v>
      </c>
      <c r="P9">
        <v>174</v>
      </c>
      <c r="Q9">
        <v>799</v>
      </c>
      <c r="R9">
        <v>4472</v>
      </c>
      <c r="S9">
        <v>3306</v>
      </c>
      <c r="T9">
        <v>1043</v>
      </c>
      <c r="U9">
        <v>845</v>
      </c>
      <c r="V9">
        <v>3963</v>
      </c>
      <c r="W9">
        <v>514</v>
      </c>
      <c r="X9">
        <v>730</v>
      </c>
      <c r="Y9">
        <v>0</v>
      </c>
      <c r="Z9">
        <v>5270</v>
      </c>
      <c r="AA9">
        <v>5254</v>
      </c>
      <c r="AB9">
        <v>5254</v>
      </c>
      <c r="AC9">
        <v>456</v>
      </c>
      <c r="AD9">
        <v>4300</v>
      </c>
      <c r="AE9">
        <v>451</v>
      </c>
      <c r="AF9">
        <v>4122</v>
      </c>
      <c r="AG9">
        <v>829</v>
      </c>
      <c r="AH9">
        <v>39</v>
      </c>
      <c r="AI9">
        <v>3883</v>
      </c>
      <c r="AJ9">
        <v>470</v>
      </c>
      <c r="AK9">
        <v>849</v>
      </c>
      <c r="AL9">
        <v>2109</v>
      </c>
      <c r="AM9">
        <v>2454</v>
      </c>
      <c r="AN9">
        <v>59</v>
      </c>
      <c r="AO9">
        <v>627</v>
      </c>
      <c r="AP9">
        <v>512</v>
      </c>
      <c r="AQ9">
        <v>496</v>
      </c>
      <c r="AR9">
        <v>474</v>
      </c>
      <c r="AS9">
        <v>284</v>
      </c>
      <c r="AT9">
        <v>497</v>
      </c>
      <c r="AU9">
        <v>328</v>
      </c>
      <c r="AV9">
        <v>474</v>
      </c>
      <c r="AW9">
        <v>100</v>
      </c>
      <c r="AX9">
        <v>344</v>
      </c>
      <c r="AY9">
        <v>492</v>
      </c>
      <c r="AZ9">
        <v>364</v>
      </c>
      <c r="BA9">
        <v>255</v>
      </c>
      <c r="BB9">
        <v>348</v>
      </c>
      <c r="BC9">
        <v>281</v>
      </c>
      <c r="BD9">
        <v>22</v>
      </c>
      <c r="BE9">
        <v>809</v>
      </c>
      <c r="BF9">
        <v>4461</v>
      </c>
      <c r="BG9">
        <v>3006</v>
      </c>
      <c r="BH9">
        <v>2264</v>
      </c>
      <c r="BI9">
        <v>1196</v>
      </c>
      <c r="BJ9">
        <v>791</v>
      </c>
      <c r="BK9">
        <v>693</v>
      </c>
      <c r="BL9">
        <v>173</v>
      </c>
      <c r="BM9">
        <v>785</v>
      </c>
      <c r="BN9">
        <v>1510</v>
      </c>
      <c r="BO9">
        <v>1896</v>
      </c>
      <c r="BP9">
        <v>1080</v>
      </c>
      <c r="BQ9">
        <v>918</v>
      </c>
      <c r="BR9">
        <v>1417</v>
      </c>
      <c r="BS9">
        <v>1385</v>
      </c>
      <c r="BT9">
        <v>413</v>
      </c>
      <c r="BU9">
        <v>483</v>
      </c>
      <c r="BV9">
        <v>271</v>
      </c>
      <c r="BW9">
        <v>692</v>
      </c>
      <c r="BX9">
        <v>3522</v>
      </c>
      <c r="BY9">
        <v>3537</v>
      </c>
      <c r="BZ9">
        <v>3105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627</v>
      </c>
      <c r="C11">
        <v>542</v>
      </c>
      <c r="D11">
        <v>60</v>
      </c>
      <c r="E11">
        <v>25</v>
      </c>
      <c r="F11">
        <v>79</v>
      </c>
      <c r="G11">
        <v>367</v>
      </c>
      <c r="H11">
        <v>181</v>
      </c>
      <c r="I11">
        <v>212</v>
      </c>
      <c r="J11">
        <v>216</v>
      </c>
      <c r="K11">
        <v>121</v>
      </c>
      <c r="L11">
        <v>77</v>
      </c>
      <c r="M11">
        <v>109</v>
      </c>
      <c r="N11">
        <v>454</v>
      </c>
      <c r="O11">
        <v>51</v>
      </c>
      <c r="P11">
        <v>13</v>
      </c>
      <c r="Q11">
        <v>108</v>
      </c>
      <c r="R11">
        <v>518</v>
      </c>
      <c r="S11">
        <v>493</v>
      </c>
      <c r="T11">
        <v>83</v>
      </c>
      <c r="U11">
        <v>44</v>
      </c>
      <c r="V11">
        <v>547</v>
      </c>
      <c r="W11">
        <v>38</v>
      </c>
      <c r="X11">
        <v>38</v>
      </c>
      <c r="Y11">
        <v>0</v>
      </c>
      <c r="Z11">
        <v>627</v>
      </c>
      <c r="AA11">
        <v>625</v>
      </c>
      <c r="AB11">
        <v>625</v>
      </c>
      <c r="AC11">
        <v>74</v>
      </c>
      <c r="AD11">
        <v>526</v>
      </c>
      <c r="AE11">
        <v>22</v>
      </c>
      <c r="AF11">
        <v>488</v>
      </c>
      <c r="AG11">
        <v>118</v>
      </c>
      <c r="AH11">
        <v>8</v>
      </c>
      <c r="AI11">
        <v>571</v>
      </c>
      <c r="AJ11">
        <v>30</v>
      </c>
      <c r="AK11">
        <v>23</v>
      </c>
      <c r="AL11">
        <v>474</v>
      </c>
      <c r="AM11">
        <v>119</v>
      </c>
      <c r="AN11">
        <v>11</v>
      </c>
      <c r="AO11">
        <v>22</v>
      </c>
      <c r="AP11">
        <v>53</v>
      </c>
      <c r="AQ11">
        <v>86</v>
      </c>
      <c r="AR11">
        <v>25</v>
      </c>
      <c r="AS11">
        <v>30</v>
      </c>
      <c r="AT11">
        <v>75</v>
      </c>
      <c r="AU11">
        <v>41</v>
      </c>
      <c r="AV11">
        <v>35</v>
      </c>
      <c r="AW11">
        <v>18</v>
      </c>
      <c r="AX11">
        <v>42</v>
      </c>
      <c r="AY11">
        <v>62</v>
      </c>
      <c r="AZ11">
        <v>40</v>
      </c>
      <c r="BA11">
        <v>26</v>
      </c>
      <c r="BB11">
        <v>53</v>
      </c>
      <c r="BC11">
        <v>39</v>
      </c>
      <c r="BD11">
        <v>2</v>
      </c>
      <c r="BE11">
        <v>132</v>
      </c>
      <c r="BF11">
        <v>495</v>
      </c>
      <c r="BG11">
        <v>493</v>
      </c>
      <c r="BH11">
        <v>134</v>
      </c>
      <c r="BI11">
        <v>265</v>
      </c>
      <c r="BJ11">
        <v>126</v>
      </c>
      <c r="BK11">
        <v>71</v>
      </c>
      <c r="BL11">
        <v>22</v>
      </c>
      <c r="BM11">
        <v>371</v>
      </c>
      <c r="BN11">
        <v>228</v>
      </c>
      <c r="BO11">
        <v>28</v>
      </c>
      <c r="BP11">
        <v>0</v>
      </c>
      <c r="BQ11">
        <v>627</v>
      </c>
      <c r="BR11">
        <v>449</v>
      </c>
      <c r="BS11">
        <v>480</v>
      </c>
      <c r="BT11">
        <v>20</v>
      </c>
      <c r="BU11">
        <v>120</v>
      </c>
      <c r="BV11">
        <v>208</v>
      </c>
      <c r="BW11">
        <v>464</v>
      </c>
      <c r="BX11">
        <v>415</v>
      </c>
      <c r="BY11">
        <v>432</v>
      </c>
      <c r="BZ11">
        <v>351</v>
      </c>
    </row>
    <row r="12" spans="1:78" x14ac:dyDescent="0.25">
      <c r="B12" s="7">
        <v>0.12</v>
      </c>
      <c r="C12" s="7">
        <v>0.12</v>
      </c>
      <c r="D12" s="7">
        <v>0.13</v>
      </c>
      <c r="E12" s="7">
        <v>0.09</v>
      </c>
      <c r="F12" s="7">
        <v>0.08</v>
      </c>
      <c r="G12" s="7">
        <v>0.13</v>
      </c>
      <c r="H12" s="7">
        <v>0.12</v>
      </c>
      <c r="I12" s="7">
        <v>0.17</v>
      </c>
      <c r="J12" s="7">
        <v>0.13</v>
      </c>
      <c r="K12" s="7">
        <v>0.11</v>
      </c>
      <c r="L12" s="7">
        <v>0.06</v>
      </c>
      <c r="M12" s="7">
        <v>0.08</v>
      </c>
      <c r="N12" s="7">
        <v>0.15</v>
      </c>
      <c r="O12" s="7">
        <v>0.09</v>
      </c>
      <c r="P12" s="7">
        <v>7.0000000000000007E-2</v>
      </c>
      <c r="Q12" s="7">
        <v>0.14000000000000001</v>
      </c>
      <c r="R12" s="7">
        <v>0.12</v>
      </c>
      <c r="S12" s="7">
        <v>0.15</v>
      </c>
      <c r="T12" s="7">
        <v>0.08</v>
      </c>
      <c r="U12" s="7">
        <v>0.05</v>
      </c>
      <c r="V12" s="7">
        <v>0.14000000000000001</v>
      </c>
      <c r="W12" s="7">
        <v>7.0000000000000007E-2</v>
      </c>
      <c r="X12" s="7">
        <v>0.05</v>
      </c>
      <c r="Y12" t="s">
        <v>108</v>
      </c>
      <c r="Z12" s="7">
        <v>0.12</v>
      </c>
      <c r="AA12" s="7">
        <v>0.12</v>
      </c>
      <c r="AB12" s="7">
        <v>0.12</v>
      </c>
      <c r="AC12" s="7">
        <v>0.16</v>
      </c>
      <c r="AD12" s="7">
        <v>0.12</v>
      </c>
      <c r="AE12" s="7">
        <v>0.05</v>
      </c>
      <c r="AF12" s="7">
        <v>0.12</v>
      </c>
      <c r="AG12" s="7">
        <v>0.14000000000000001</v>
      </c>
      <c r="AH12" s="7">
        <v>0.2</v>
      </c>
      <c r="AI12" s="7">
        <v>0.15</v>
      </c>
      <c r="AJ12" s="7">
        <v>0.06</v>
      </c>
      <c r="AK12" s="7">
        <v>0.03</v>
      </c>
      <c r="AL12" s="7">
        <v>0.22</v>
      </c>
      <c r="AM12" s="7">
        <v>0.05</v>
      </c>
      <c r="AN12" s="7">
        <v>0.19</v>
      </c>
      <c r="AO12" s="7">
        <v>0.04</v>
      </c>
      <c r="AP12" s="7">
        <v>0.1</v>
      </c>
      <c r="AQ12" s="7">
        <v>0.17</v>
      </c>
      <c r="AR12" s="7">
        <v>0.05</v>
      </c>
      <c r="AS12" s="7">
        <v>0.1</v>
      </c>
      <c r="AT12" s="7">
        <v>0.15</v>
      </c>
      <c r="AU12" s="7">
        <v>0.12</v>
      </c>
      <c r="AV12" s="7">
        <v>7.0000000000000007E-2</v>
      </c>
      <c r="AW12" s="7">
        <v>0.18</v>
      </c>
      <c r="AX12" s="7">
        <v>0.12</v>
      </c>
      <c r="AY12" s="7">
        <v>0.13</v>
      </c>
      <c r="AZ12" s="7">
        <v>0.11</v>
      </c>
      <c r="BA12" s="7">
        <v>0.1</v>
      </c>
      <c r="BB12" s="7">
        <v>0.15</v>
      </c>
      <c r="BC12" s="7">
        <v>0.14000000000000001</v>
      </c>
      <c r="BD12" s="7">
        <v>0.08</v>
      </c>
      <c r="BE12" s="7">
        <v>0.16</v>
      </c>
      <c r="BF12" s="7">
        <v>0.11</v>
      </c>
      <c r="BG12" s="7">
        <v>0.16</v>
      </c>
      <c r="BH12" s="7">
        <v>0.06</v>
      </c>
      <c r="BI12" s="7">
        <v>0.22</v>
      </c>
      <c r="BJ12" s="7">
        <v>0.16</v>
      </c>
      <c r="BK12" s="7">
        <v>0.1</v>
      </c>
      <c r="BL12" s="7">
        <v>0.13</v>
      </c>
      <c r="BM12" s="7">
        <v>0.47</v>
      </c>
      <c r="BN12" s="7">
        <v>0.15</v>
      </c>
      <c r="BO12" s="7">
        <v>0.01</v>
      </c>
      <c r="BP12" t="s">
        <v>108</v>
      </c>
      <c r="BQ12" s="7">
        <v>0.68</v>
      </c>
      <c r="BR12" s="7">
        <v>0.32</v>
      </c>
      <c r="BS12" s="7">
        <v>0.35</v>
      </c>
      <c r="BT12" s="7">
        <v>0.05</v>
      </c>
      <c r="BU12" s="7">
        <v>0.25</v>
      </c>
      <c r="BV12" s="7">
        <v>0.77</v>
      </c>
      <c r="BW12" s="7">
        <v>0.67</v>
      </c>
      <c r="BX12" s="7">
        <v>0.12</v>
      </c>
      <c r="BY12" s="7">
        <v>0.12</v>
      </c>
      <c r="BZ12" s="7">
        <v>0.11</v>
      </c>
    </row>
    <row r="13" spans="1:78" x14ac:dyDescent="0.25">
      <c r="A13" t="s">
        <v>55</v>
      </c>
      <c r="B13">
        <v>4527</v>
      </c>
      <c r="C13">
        <v>3900</v>
      </c>
      <c r="D13">
        <v>375</v>
      </c>
      <c r="E13">
        <v>252</v>
      </c>
      <c r="F13">
        <v>940</v>
      </c>
      <c r="G13">
        <v>2340</v>
      </c>
      <c r="H13">
        <v>1246</v>
      </c>
      <c r="I13">
        <v>1029</v>
      </c>
      <c r="J13">
        <v>1451</v>
      </c>
      <c r="K13">
        <v>926</v>
      </c>
      <c r="L13">
        <v>1121</v>
      </c>
      <c r="M13">
        <v>1263</v>
      </c>
      <c r="N13">
        <v>2602</v>
      </c>
      <c r="O13">
        <v>507</v>
      </c>
      <c r="P13">
        <v>154</v>
      </c>
      <c r="Q13">
        <v>676</v>
      </c>
      <c r="R13">
        <v>3851</v>
      </c>
      <c r="S13">
        <v>2736</v>
      </c>
      <c r="T13">
        <v>939</v>
      </c>
      <c r="U13">
        <v>784</v>
      </c>
      <c r="V13">
        <v>3345</v>
      </c>
      <c r="W13">
        <v>462</v>
      </c>
      <c r="X13">
        <v>673</v>
      </c>
      <c r="Y13">
        <v>0</v>
      </c>
      <c r="Z13">
        <v>4527</v>
      </c>
      <c r="AA13">
        <v>4513</v>
      </c>
      <c r="AB13">
        <v>4513</v>
      </c>
      <c r="AC13">
        <v>377</v>
      </c>
      <c r="AD13">
        <v>3704</v>
      </c>
      <c r="AE13">
        <v>398</v>
      </c>
      <c r="AF13">
        <v>3563</v>
      </c>
      <c r="AG13">
        <v>698</v>
      </c>
      <c r="AH13">
        <v>31</v>
      </c>
      <c r="AI13">
        <v>3236</v>
      </c>
      <c r="AJ13">
        <v>433</v>
      </c>
      <c r="AK13">
        <v>807</v>
      </c>
      <c r="AL13">
        <v>1611</v>
      </c>
      <c r="AM13">
        <v>2306</v>
      </c>
      <c r="AN13">
        <v>48</v>
      </c>
      <c r="AO13">
        <v>547</v>
      </c>
      <c r="AP13">
        <v>444</v>
      </c>
      <c r="AQ13">
        <v>402</v>
      </c>
      <c r="AR13">
        <v>441</v>
      </c>
      <c r="AS13">
        <v>249</v>
      </c>
      <c r="AT13">
        <v>412</v>
      </c>
      <c r="AU13">
        <v>283</v>
      </c>
      <c r="AV13">
        <v>433</v>
      </c>
      <c r="AW13">
        <v>78</v>
      </c>
      <c r="AX13">
        <v>291</v>
      </c>
      <c r="AY13">
        <v>416</v>
      </c>
      <c r="AZ13">
        <v>318</v>
      </c>
      <c r="BA13">
        <v>216</v>
      </c>
      <c r="BB13">
        <v>288</v>
      </c>
      <c r="BC13">
        <v>237</v>
      </c>
      <c r="BD13">
        <v>20</v>
      </c>
      <c r="BE13">
        <v>657</v>
      </c>
      <c r="BF13">
        <v>3870</v>
      </c>
      <c r="BG13">
        <v>2449</v>
      </c>
      <c r="BH13">
        <v>2077</v>
      </c>
      <c r="BI13">
        <v>918</v>
      </c>
      <c r="BJ13">
        <v>654</v>
      </c>
      <c r="BK13">
        <v>612</v>
      </c>
      <c r="BL13">
        <v>143</v>
      </c>
      <c r="BM13">
        <v>412</v>
      </c>
      <c r="BN13">
        <v>1259</v>
      </c>
      <c r="BO13">
        <v>1827</v>
      </c>
      <c r="BP13">
        <v>1028</v>
      </c>
      <c r="BQ13">
        <v>289</v>
      </c>
      <c r="BR13">
        <v>951</v>
      </c>
      <c r="BS13">
        <v>890</v>
      </c>
      <c r="BT13">
        <v>379</v>
      </c>
      <c r="BU13">
        <v>354</v>
      </c>
      <c r="BV13">
        <v>62</v>
      </c>
      <c r="BW13">
        <v>227</v>
      </c>
      <c r="BX13">
        <v>3057</v>
      </c>
      <c r="BY13">
        <v>3048</v>
      </c>
      <c r="BZ13">
        <v>2714</v>
      </c>
    </row>
    <row r="14" spans="1:78" x14ac:dyDescent="0.25">
      <c r="B14" s="7">
        <v>0.86</v>
      </c>
      <c r="C14" s="7">
        <v>0.86</v>
      </c>
      <c r="D14" s="7">
        <v>0.83</v>
      </c>
      <c r="E14" s="7">
        <v>0.87</v>
      </c>
      <c r="F14" s="7">
        <v>0.91</v>
      </c>
      <c r="G14" s="7">
        <v>0.84</v>
      </c>
      <c r="H14" s="7">
        <v>0.85</v>
      </c>
      <c r="I14" s="7">
        <v>0.81</v>
      </c>
      <c r="J14" s="7">
        <v>0.85</v>
      </c>
      <c r="K14" s="7">
        <v>0.86</v>
      </c>
      <c r="L14" s="7">
        <v>0.92</v>
      </c>
      <c r="M14" s="7">
        <v>0.9</v>
      </c>
      <c r="N14" s="7">
        <v>0.83</v>
      </c>
      <c r="O14" s="7">
        <v>0.88</v>
      </c>
      <c r="P14" s="7">
        <v>0.89</v>
      </c>
      <c r="Q14" s="7">
        <v>0.85</v>
      </c>
      <c r="R14" s="7">
        <v>0.86</v>
      </c>
      <c r="S14" s="7">
        <v>0.83</v>
      </c>
      <c r="T14" s="7">
        <v>0.9</v>
      </c>
      <c r="U14" s="7">
        <v>0.93</v>
      </c>
      <c r="V14" s="7">
        <v>0.84</v>
      </c>
      <c r="W14" s="7">
        <v>0.9</v>
      </c>
      <c r="X14" s="7">
        <v>0.92</v>
      </c>
      <c r="Y14" t="s">
        <v>108</v>
      </c>
      <c r="Z14" s="7">
        <v>0.86</v>
      </c>
      <c r="AA14" s="7">
        <v>0.86</v>
      </c>
      <c r="AB14" s="7">
        <v>0.86</v>
      </c>
      <c r="AC14" s="7">
        <v>0.83</v>
      </c>
      <c r="AD14" s="7">
        <v>0.86</v>
      </c>
      <c r="AE14" s="7">
        <v>0.88</v>
      </c>
      <c r="AF14" s="7">
        <v>0.86</v>
      </c>
      <c r="AG14" s="7">
        <v>0.84</v>
      </c>
      <c r="AH14" s="7">
        <v>0.8</v>
      </c>
      <c r="AI14" s="7">
        <v>0.83</v>
      </c>
      <c r="AJ14" s="7">
        <v>0.92</v>
      </c>
      <c r="AK14" s="7">
        <v>0.95</v>
      </c>
      <c r="AL14" s="7">
        <v>0.76</v>
      </c>
      <c r="AM14" s="7">
        <v>0.94</v>
      </c>
      <c r="AN14" s="7">
        <v>0.81</v>
      </c>
      <c r="AO14" s="7">
        <v>0.87</v>
      </c>
      <c r="AP14" s="7">
        <v>0.87</v>
      </c>
      <c r="AQ14" s="7">
        <v>0.81</v>
      </c>
      <c r="AR14" s="7">
        <v>0.93</v>
      </c>
      <c r="AS14" s="7">
        <v>0.88</v>
      </c>
      <c r="AT14" s="7">
        <v>0.83</v>
      </c>
      <c r="AU14" s="7">
        <v>0.86</v>
      </c>
      <c r="AV14" s="7">
        <v>0.91</v>
      </c>
      <c r="AW14" s="7">
        <v>0.78</v>
      </c>
      <c r="AX14" s="7">
        <v>0.85</v>
      </c>
      <c r="AY14" s="7">
        <v>0.85</v>
      </c>
      <c r="AZ14" s="7">
        <v>0.87</v>
      </c>
      <c r="BA14" s="7">
        <v>0.85</v>
      </c>
      <c r="BB14" s="7">
        <v>0.83</v>
      </c>
      <c r="BC14" s="7">
        <v>0.84</v>
      </c>
      <c r="BD14" s="7">
        <v>0.92</v>
      </c>
      <c r="BE14" s="7">
        <v>0.81</v>
      </c>
      <c r="BF14" s="7">
        <v>0.87</v>
      </c>
      <c r="BG14" s="7">
        <v>0.81</v>
      </c>
      <c r="BH14" s="7">
        <v>0.92</v>
      </c>
      <c r="BI14" s="7">
        <v>0.77</v>
      </c>
      <c r="BJ14" s="7">
        <v>0.83</v>
      </c>
      <c r="BK14" s="7">
        <v>0.88</v>
      </c>
      <c r="BL14" s="7">
        <v>0.83</v>
      </c>
      <c r="BM14" s="7">
        <v>0.53</v>
      </c>
      <c r="BN14" s="7">
        <v>0.83</v>
      </c>
      <c r="BO14" s="7">
        <v>0.96</v>
      </c>
      <c r="BP14" s="7">
        <v>0.95</v>
      </c>
      <c r="BQ14" s="7">
        <v>0.31</v>
      </c>
      <c r="BR14" s="7">
        <v>0.67</v>
      </c>
      <c r="BS14" s="7">
        <v>0.64</v>
      </c>
      <c r="BT14" s="7">
        <v>0.92</v>
      </c>
      <c r="BU14" s="7">
        <v>0.73</v>
      </c>
      <c r="BV14" s="7">
        <v>0.23</v>
      </c>
      <c r="BW14" s="7">
        <v>0.33</v>
      </c>
      <c r="BX14" s="7">
        <v>0.87</v>
      </c>
      <c r="BY14" s="7">
        <v>0.86</v>
      </c>
      <c r="BZ14" s="7">
        <v>0.87</v>
      </c>
    </row>
    <row r="15" spans="1:78" x14ac:dyDescent="0.25">
      <c r="A15" t="s">
        <v>40</v>
      </c>
      <c r="B15">
        <v>12</v>
      </c>
      <c r="C15">
        <v>9</v>
      </c>
      <c r="D15">
        <v>3</v>
      </c>
      <c r="E15">
        <v>1</v>
      </c>
      <c r="F15">
        <v>3</v>
      </c>
      <c r="G15">
        <v>6</v>
      </c>
      <c r="H15">
        <v>3</v>
      </c>
      <c r="I15">
        <v>1</v>
      </c>
      <c r="J15">
        <v>1</v>
      </c>
      <c r="K15">
        <v>4</v>
      </c>
      <c r="L15">
        <v>6</v>
      </c>
      <c r="M15">
        <v>1</v>
      </c>
      <c r="N15">
        <v>2</v>
      </c>
      <c r="O15">
        <v>10</v>
      </c>
      <c r="P15">
        <v>0</v>
      </c>
      <c r="Q15">
        <v>1</v>
      </c>
      <c r="R15">
        <v>12</v>
      </c>
      <c r="S15">
        <v>6</v>
      </c>
      <c r="T15">
        <v>3</v>
      </c>
      <c r="U15">
        <v>4</v>
      </c>
      <c r="V15">
        <v>5</v>
      </c>
      <c r="W15">
        <v>2</v>
      </c>
      <c r="X15">
        <v>1</v>
      </c>
      <c r="Y15">
        <v>0</v>
      </c>
      <c r="Z15">
        <v>12</v>
      </c>
      <c r="AA15">
        <v>12</v>
      </c>
      <c r="AB15">
        <v>12</v>
      </c>
      <c r="AC15">
        <v>0</v>
      </c>
      <c r="AD15">
        <v>5</v>
      </c>
      <c r="AE15">
        <v>1</v>
      </c>
      <c r="AF15">
        <v>6</v>
      </c>
      <c r="AG15">
        <v>1</v>
      </c>
      <c r="AH15">
        <v>0</v>
      </c>
      <c r="AI15">
        <v>6</v>
      </c>
      <c r="AJ15">
        <v>0</v>
      </c>
      <c r="AK15">
        <v>0</v>
      </c>
      <c r="AL15">
        <v>2</v>
      </c>
      <c r="AM15">
        <v>1</v>
      </c>
      <c r="AN15">
        <v>0</v>
      </c>
      <c r="AO15">
        <v>3</v>
      </c>
      <c r="AP15">
        <v>1</v>
      </c>
      <c r="AQ15">
        <v>1</v>
      </c>
      <c r="AR15">
        <v>2</v>
      </c>
      <c r="AS15">
        <v>0</v>
      </c>
      <c r="AT15">
        <v>0</v>
      </c>
      <c r="AU15">
        <v>3</v>
      </c>
      <c r="AV15">
        <v>1</v>
      </c>
      <c r="AW15">
        <v>0</v>
      </c>
      <c r="AX15">
        <v>3</v>
      </c>
      <c r="AY15">
        <v>0</v>
      </c>
      <c r="AZ15">
        <v>1</v>
      </c>
      <c r="BA15">
        <v>1</v>
      </c>
      <c r="BB15">
        <v>0</v>
      </c>
      <c r="BC15">
        <v>1</v>
      </c>
      <c r="BD15">
        <v>0</v>
      </c>
      <c r="BE15">
        <v>0</v>
      </c>
      <c r="BF15">
        <v>12</v>
      </c>
      <c r="BG15">
        <v>2</v>
      </c>
      <c r="BH15">
        <v>11</v>
      </c>
      <c r="BI15">
        <v>1</v>
      </c>
      <c r="BJ15">
        <v>0</v>
      </c>
      <c r="BK15">
        <v>0</v>
      </c>
      <c r="BL15">
        <v>0</v>
      </c>
      <c r="BM15">
        <v>0</v>
      </c>
      <c r="BN15">
        <v>1</v>
      </c>
      <c r="BO15">
        <v>2</v>
      </c>
      <c r="BP15">
        <v>10</v>
      </c>
      <c r="BQ15">
        <v>1</v>
      </c>
      <c r="BR15">
        <v>0</v>
      </c>
      <c r="BS15">
        <v>0</v>
      </c>
      <c r="BT15">
        <v>0</v>
      </c>
      <c r="BU15">
        <v>0</v>
      </c>
      <c r="BV15">
        <v>1</v>
      </c>
      <c r="BW15">
        <v>0</v>
      </c>
      <c r="BX15">
        <v>2</v>
      </c>
      <c r="BY15">
        <v>3</v>
      </c>
      <c r="BZ15">
        <v>2</v>
      </c>
    </row>
    <row r="16" spans="1:78" x14ac:dyDescent="0.25">
      <c r="B16">
        <v>0</v>
      </c>
      <c r="C16">
        <v>0</v>
      </c>
      <c r="D16" s="7">
        <v>0.01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7">
        <v>0.02</v>
      </c>
      <c r="P16" t="s">
        <v>106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 t="s">
        <v>106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 t="s">
        <v>106</v>
      </c>
      <c r="AL16">
        <v>0</v>
      </c>
      <c r="AM16">
        <v>0</v>
      </c>
      <c r="AN16" t="s">
        <v>106</v>
      </c>
      <c r="AO16" s="7">
        <v>0.01</v>
      </c>
      <c r="AP16">
        <v>0</v>
      </c>
      <c r="AQ16">
        <v>0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>
        <v>0</v>
      </c>
      <c r="BA16">
        <v>0</v>
      </c>
      <c r="BB16" t="s">
        <v>106</v>
      </c>
      <c r="BC16">
        <v>0</v>
      </c>
      <c r="BD16" t="s">
        <v>106</v>
      </c>
      <c r="BE16" t="s">
        <v>106</v>
      </c>
      <c r="BF16">
        <v>0</v>
      </c>
      <c r="BG16">
        <v>0</v>
      </c>
      <c r="BH16">
        <v>0</v>
      </c>
      <c r="BI16">
        <v>0</v>
      </c>
      <c r="BJ16" t="s">
        <v>106</v>
      </c>
      <c r="BK16" t="s">
        <v>106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>
        <v>0</v>
      </c>
      <c r="BR16" t="s">
        <v>106</v>
      </c>
      <c r="BS16" t="s">
        <v>106</v>
      </c>
      <c r="BT16" t="s">
        <v>106</v>
      </c>
      <c r="BU16" t="s">
        <v>106</v>
      </c>
      <c r="BV16">
        <v>0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105</v>
      </c>
      <c r="C17">
        <v>79</v>
      </c>
      <c r="D17">
        <v>12</v>
      </c>
      <c r="E17">
        <v>13</v>
      </c>
      <c r="F17">
        <v>12</v>
      </c>
      <c r="G17">
        <v>64</v>
      </c>
      <c r="H17">
        <v>29</v>
      </c>
      <c r="I17">
        <v>31</v>
      </c>
      <c r="J17">
        <v>31</v>
      </c>
      <c r="K17">
        <v>23</v>
      </c>
      <c r="L17">
        <v>19</v>
      </c>
      <c r="M17">
        <v>26</v>
      </c>
      <c r="N17">
        <v>62</v>
      </c>
      <c r="O17">
        <v>10</v>
      </c>
      <c r="P17">
        <v>7</v>
      </c>
      <c r="Q17">
        <v>14</v>
      </c>
      <c r="R17">
        <v>91</v>
      </c>
      <c r="S17">
        <v>71</v>
      </c>
      <c r="T17">
        <v>18</v>
      </c>
      <c r="U17">
        <v>13</v>
      </c>
      <c r="V17">
        <v>67</v>
      </c>
      <c r="W17">
        <v>13</v>
      </c>
      <c r="X17">
        <v>18</v>
      </c>
      <c r="Y17">
        <v>0</v>
      </c>
      <c r="Z17">
        <v>105</v>
      </c>
      <c r="AA17">
        <v>103</v>
      </c>
      <c r="AB17">
        <v>103</v>
      </c>
      <c r="AC17">
        <v>5</v>
      </c>
      <c r="AD17">
        <v>65</v>
      </c>
      <c r="AE17">
        <v>30</v>
      </c>
      <c r="AF17">
        <v>65</v>
      </c>
      <c r="AG17">
        <v>12</v>
      </c>
      <c r="AH17">
        <v>0</v>
      </c>
      <c r="AI17">
        <v>71</v>
      </c>
      <c r="AJ17">
        <v>8</v>
      </c>
      <c r="AK17">
        <v>18</v>
      </c>
      <c r="AL17">
        <v>21</v>
      </c>
      <c r="AM17">
        <v>28</v>
      </c>
      <c r="AN17">
        <v>0</v>
      </c>
      <c r="AO17">
        <v>55</v>
      </c>
      <c r="AP17">
        <v>14</v>
      </c>
      <c r="AQ17">
        <v>6</v>
      </c>
      <c r="AR17">
        <v>7</v>
      </c>
      <c r="AS17">
        <v>5</v>
      </c>
      <c r="AT17">
        <v>10</v>
      </c>
      <c r="AU17">
        <v>2</v>
      </c>
      <c r="AV17">
        <v>5</v>
      </c>
      <c r="AW17">
        <v>4</v>
      </c>
      <c r="AX17">
        <v>8</v>
      </c>
      <c r="AY17">
        <v>14</v>
      </c>
      <c r="AZ17">
        <v>5</v>
      </c>
      <c r="BA17">
        <v>12</v>
      </c>
      <c r="BB17">
        <v>8</v>
      </c>
      <c r="BC17">
        <v>4</v>
      </c>
      <c r="BD17">
        <v>0</v>
      </c>
      <c r="BE17">
        <v>21</v>
      </c>
      <c r="BF17">
        <v>84</v>
      </c>
      <c r="BG17">
        <v>63</v>
      </c>
      <c r="BH17">
        <v>42</v>
      </c>
      <c r="BI17">
        <v>13</v>
      </c>
      <c r="BJ17">
        <v>12</v>
      </c>
      <c r="BK17">
        <v>10</v>
      </c>
      <c r="BL17">
        <v>8</v>
      </c>
      <c r="BM17">
        <v>2</v>
      </c>
      <c r="BN17">
        <v>22</v>
      </c>
      <c r="BO17">
        <v>39</v>
      </c>
      <c r="BP17">
        <v>42</v>
      </c>
      <c r="BQ17">
        <v>2</v>
      </c>
      <c r="BR17">
        <v>17</v>
      </c>
      <c r="BS17">
        <v>15</v>
      </c>
      <c r="BT17">
        <v>13</v>
      </c>
      <c r="BU17">
        <v>8</v>
      </c>
      <c r="BV17">
        <v>0</v>
      </c>
      <c r="BW17">
        <v>2</v>
      </c>
      <c r="BX17">
        <v>48</v>
      </c>
      <c r="BY17">
        <v>54</v>
      </c>
      <c r="BZ17">
        <v>38</v>
      </c>
    </row>
    <row r="18" spans="1:78" x14ac:dyDescent="0.25">
      <c r="B18" s="7">
        <v>0.02</v>
      </c>
      <c r="C18" s="7">
        <v>0.02</v>
      </c>
      <c r="D18" s="7">
        <v>0.03</v>
      </c>
      <c r="E18" s="7">
        <v>0.05</v>
      </c>
      <c r="F18" s="7">
        <v>0.01</v>
      </c>
      <c r="G18" s="7">
        <v>0.02</v>
      </c>
      <c r="H18" s="7">
        <v>0.02</v>
      </c>
      <c r="I18" s="7">
        <v>0.02</v>
      </c>
      <c r="J18" s="7">
        <v>0.02</v>
      </c>
      <c r="K18" s="7">
        <v>0.02</v>
      </c>
      <c r="L18" s="7">
        <v>0.02</v>
      </c>
      <c r="M18" s="7">
        <v>0.02</v>
      </c>
      <c r="N18" s="7">
        <v>0.02</v>
      </c>
      <c r="O18" s="7">
        <v>0.02</v>
      </c>
      <c r="P18" s="7">
        <v>0.04</v>
      </c>
      <c r="Q18" s="7">
        <v>0.02</v>
      </c>
      <c r="R18" s="7">
        <v>0.02</v>
      </c>
      <c r="S18" s="7">
        <v>0.02</v>
      </c>
      <c r="T18" s="7">
        <v>0.02</v>
      </c>
      <c r="U18" s="7">
        <v>0.02</v>
      </c>
      <c r="V18" s="7">
        <v>0.02</v>
      </c>
      <c r="W18" s="7">
        <v>0.02</v>
      </c>
      <c r="X18" s="7">
        <v>0.02</v>
      </c>
      <c r="Y18" t="s">
        <v>108</v>
      </c>
      <c r="Z18" s="7">
        <v>0.02</v>
      </c>
      <c r="AA18" s="7">
        <v>0.02</v>
      </c>
      <c r="AB18" s="7">
        <v>0.02</v>
      </c>
      <c r="AC18" s="7">
        <v>0.01</v>
      </c>
      <c r="AD18" s="7">
        <v>0.02</v>
      </c>
      <c r="AE18" s="7">
        <v>7.0000000000000007E-2</v>
      </c>
      <c r="AF18" s="7">
        <v>0.02</v>
      </c>
      <c r="AG18" s="7">
        <v>0.01</v>
      </c>
      <c r="AH18" t="s">
        <v>108</v>
      </c>
      <c r="AI18" s="7">
        <v>0.02</v>
      </c>
      <c r="AJ18" s="7">
        <v>0.02</v>
      </c>
      <c r="AK18" s="7">
        <v>0.02</v>
      </c>
      <c r="AL18" s="7">
        <v>0.01</v>
      </c>
      <c r="AM18" s="7">
        <v>0.01</v>
      </c>
      <c r="AN18" t="s">
        <v>108</v>
      </c>
      <c r="AO18" s="7">
        <v>0.09</v>
      </c>
      <c r="AP18" s="7">
        <v>0.03</v>
      </c>
      <c r="AQ18" s="7">
        <v>0.01</v>
      </c>
      <c r="AR18" s="7">
        <v>0.02</v>
      </c>
      <c r="AS18" s="7">
        <v>0.02</v>
      </c>
      <c r="AT18" s="7">
        <v>0.02</v>
      </c>
      <c r="AU18">
        <v>0</v>
      </c>
      <c r="AV18" s="7">
        <v>0.01</v>
      </c>
      <c r="AW18" s="7">
        <v>0.04</v>
      </c>
      <c r="AX18" s="7">
        <v>0.02</v>
      </c>
      <c r="AY18" s="7">
        <v>0.03</v>
      </c>
      <c r="AZ18" s="7">
        <v>0.01</v>
      </c>
      <c r="BA18" s="7">
        <v>0.05</v>
      </c>
      <c r="BB18" s="7">
        <v>0.02</v>
      </c>
      <c r="BC18" s="7">
        <v>0.01</v>
      </c>
      <c r="BD18" t="s">
        <v>108</v>
      </c>
      <c r="BE18" s="7">
        <v>0.03</v>
      </c>
      <c r="BF18" s="7">
        <v>0.02</v>
      </c>
      <c r="BG18" s="7">
        <v>0.02</v>
      </c>
      <c r="BH18" s="7">
        <v>0.02</v>
      </c>
      <c r="BI18" s="7">
        <v>0.01</v>
      </c>
      <c r="BJ18" s="7">
        <v>0.01</v>
      </c>
      <c r="BK18" s="7">
        <v>0.02</v>
      </c>
      <c r="BL18" s="7">
        <v>0.05</v>
      </c>
      <c r="BM18">
        <v>0</v>
      </c>
      <c r="BN18" s="7">
        <v>0.01</v>
      </c>
      <c r="BO18" s="7">
        <v>0.02</v>
      </c>
      <c r="BP18" s="7">
        <v>0.04</v>
      </c>
      <c r="BQ18">
        <v>0</v>
      </c>
      <c r="BR18" s="7">
        <v>0.01</v>
      </c>
      <c r="BS18" s="7">
        <v>0.01</v>
      </c>
      <c r="BT18" s="7">
        <v>0.03</v>
      </c>
      <c r="BU18" s="7">
        <v>0.02</v>
      </c>
      <c r="BV18">
        <v>0</v>
      </c>
      <c r="BW18">
        <v>0</v>
      </c>
      <c r="BX18" s="7">
        <v>0.01</v>
      </c>
      <c r="BY18" s="7">
        <v>0.02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358</v>
      </c>
    </row>
    <row r="2" spans="1:78" x14ac:dyDescent="0.25">
      <c r="A2" t="s">
        <v>360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4633</v>
      </c>
      <c r="C8">
        <v>3981</v>
      </c>
      <c r="D8">
        <v>371</v>
      </c>
      <c r="E8">
        <v>281</v>
      </c>
      <c r="F8">
        <v>945</v>
      </c>
      <c r="G8">
        <v>2074</v>
      </c>
      <c r="H8">
        <v>1614</v>
      </c>
      <c r="I8">
        <v>848</v>
      </c>
      <c r="J8">
        <v>1206</v>
      </c>
      <c r="K8">
        <v>886</v>
      </c>
      <c r="L8">
        <v>1693</v>
      </c>
      <c r="M8">
        <v>1642</v>
      </c>
      <c r="N8">
        <v>2271</v>
      </c>
      <c r="O8">
        <v>539</v>
      </c>
      <c r="P8">
        <v>181</v>
      </c>
      <c r="Q8">
        <v>860</v>
      </c>
      <c r="R8">
        <v>3773</v>
      </c>
      <c r="S8">
        <v>2640</v>
      </c>
      <c r="T8">
        <v>931</v>
      </c>
      <c r="U8">
        <v>984</v>
      </c>
      <c r="V8">
        <v>3098</v>
      </c>
      <c r="W8">
        <v>536</v>
      </c>
      <c r="X8">
        <v>936</v>
      </c>
      <c r="Y8">
        <v>0</v>
      </c>
      <c r="Z8">
        <v>4633</v>
      </c>
      <c r="AA8">
        <v>4617</v>
      </c>
      <c r="AB8">
        <v>4617</v>
      </c>
      <c r="AC8">
        <v>358</v>
      </c>
      <c r="AD8">
        <v>3771</v>
      </c>
      <c r="AE8">
        <v>443</v>
      </c>
      <c r="AF8">
        <v>3652</v>
      </c>
      <c r="AG8">
        <v>674</v>
      </c>
      <c r="AH8">
        <v>30</v>
      </c>
      <c r="AI8">
        <v>3143</v>
      </c>
      <c r="AJ8">
        <v>495</v>
      </c>
      <c r="AK8">
        <v>915</v>
      </c>
      <c r="AL8">
        <v>1582</v>
      </c>
      <c r="AM8">
        <v>2346</v>
      </c>
      <c r="AN8">
        <v>46</v>
      </c>
      <c r="AO8">
        <v>638</v>
      </c>
      <c r="AP8">
        <v>443</v>
      </c>
      <c r="AQ8">
        <v>403</v>
      </c>
      <c r="AR8">
        <v>407</v>
      </c>
      <c r="AS8">
        <v>265</v>
      </c>
      <c r="AT8">
        <v>422</v>
      </c>
      <c r="AU8">
        <v>301</v>
      </c>
      <c r="AV8">
        <v>457</v>
      </c>
      <c r="AW8">
        <v>74</v>
      </c>
      <c r="AX8">
        <v>290</v>
      </c>
      <c r="AY8">
        <v>446</v>
      </c>
      <c r="AZ8">
        <v>317</v>
      </c>
      <c r="BA8">
        <v>234</v>
      </c>
      <c r="BB8">
        <v>304</v>
      </c>
      <c r="BC8">
        <v>250</v>
      </c>
      <c r="BD8">
        <v>20</v>
      </c>
      <c r="BE8">
        <v>653</v>
      </c>
      <c r="BF8">
        <v>3980</v>
      </c>
      <c r="BG8">
        <v>2442</v>
      </c>
      <c r="BH8">
        <v>2191</v>
      </c>
      <c r="BI8">
        <v>830</v>
      </c>
      <c r="BJ8">
        <v>656</v>
      </c>
      <c r="BK8">
        <v>657</v>
      </c>
      <c r="BL8">
        <v>153</v>
      </c>
      <c r="BM8">
        <v>383</v>
      </c>
      <c r="BN8">
        <v>1219</v>
      </c>
      <c r="BO8">
        <v>1886</v>
      </c>
      <c r="BP8">
        <v>1145</v>
      </c>
      <c r="BQ8">
        <v>278</v>
      </c>
      <c r="BR8">
        <v>894</v>
      </c>
      <c r="BS8">
        <v>836</v>
      </c>
      <c r="BT8">
        <v>389</v>
      </c>
      <c r="BU8">
        <v>338</v>
      </c>
      <c r="BV8">
        <v>62</v>
      </c>
      <c r="BW8">
        <v>216</v>
      </c>
      <c r="BX8">
        <v>3169</v>
      </c>
      <c r="BY8">
        <v>3162</v>
      </c>
      <c r="BZ8">
        <v>2829</v>
      </c>
    </row>
    <row r="9" spans="1:78" x14ac:dyDescent="0.25">
      <c r="A9" t="s">
        <v>103</v>
      </c>
      <c r="B9">
        <v>4644</v>
      </c>
      <c r="C9">
        <v>3987</v>
      </c>
      <c r="D9">
        <v>390</v>
      </c>
      <c r="E9">
        <v>266</v>
      </c>
      <c r="F9">
        <v>956</v>
      </c>
      <c r="G9">
        <v>2410</v>
      </c>
      <c r="H9">
        <v>1278</v>
      </c>
      <c r="I9">
        <v>1061</v>
      </c>
      <c r="J9">
        <v>1483</v>
      </c>
      <c r="K9">
        <v>953</v>
      </c>
      <c r="L9">
        <v>1146</v>
      </c>
      <c r="M9">
        <v>1290</v>
      </c>
      <c r="N9">
        <v>2666</v>
      </c>
      <c r="O9">
        <v>527</v>
      </c>
      <c r="P9">
        <v>161</v>
      </c>
      <c r="Q9">
        <v>690</v>
      </c>
      <c r="R9">
        <v>3953</v>
      </c>
      <c r="S9">
        <v>2813</v>
      </c>
      <c r="T9">
        <v>960</v>
      </c>
      <c r="U9">
        <v>801</v>
      </c>
      <c r="V9">
        <v>3417</v>
      </c>
      <c r="W9">
        <v>476</v>
      </c>
      <c r="X9">
        <v>693</v>
      </c>
      <c r="Y9">
        <v>0</v>
      </c>
      <c r="Z9">
        <v>4644</v>
      </c>
      <c r="AA9">
        <v>4628</v>
      </c>
      <c r="AB9">
        <v>4628</v>
      </c>
      <c r="AC9">
        <v>382</v>
      </c>
      <c r="AD9">
        <v>3774</v>
      </c>
      <c r="AE9">
        <v>428</v>
      </c>
      <c r="AF9">
        <v>3634</v>
      </c>
      <c r="AG9">
        <v>711</v>
      </c>
      <c r="AH9">
        <v>31</v>
      </c>
      <c r="AI9">
        <v>3313</v>
      </c>
      <c r="AJ9">
        <v>441</v>
      </c>
      <c r="AK9">
        <v>826</v>
      </c>
      <c r="AL9">
        <v>1635</v>
      </c>
      <c r="AM9">
        <v>2335</v>
      </c>
      <c r="AN9">
        <v>48</v>
      </c>
      <c r="AO9">
        <v>605</v>
      </c>
      <c r="AP9">
        <v>459</v>
      </c>
      <c r="AQ9">
        <v>409</v>
      </c>
      <c r="AR9">
        <v>450</v>
      </c>
      <c r="AS9">
        <v>254</v>
      </c>
      <c r="AT9">
        <v>423</v>
      </c>
      <c r="AU9">
        <v>287</v>
      </c>
      <c r="AV9">
        <v>438</v>
      </c>
      <c r="AW9">
        <v>83</v>
      </c>
      <c r="AX9">
        <v>302</v>
      </c>
      <c r="AY9">
        <v>430</v>
      </c>
      <c r="AZ9">
        <v>324</v>
      </c>
      <c r="BA9">
        <v>229</v>
      </c>
      <c r="BB9">
        <v>296</v>
      </c>
      <c r="BC9">
        <v>241</v>
      </c>
      <c r="BD9">
        <v>20</v>
      </c>
      <c r="BE9">
        <v>677</v>
      </c>
      <c r="BF9">
        <v>3966</v>
      </c>
      <c r="BG9">
        <v>2514</v>
      </c>
      <c r="BH9">
        <v>2130</v>
      </c>
      <c r="BI9">
        <v>931</v>
      </c>
      <c r="BJ9">
        <v>665</v>
      </c>
      <c r="BK9">
        <v>622</v>
      </c>
      <c r="BL9">
        <v>151</v>
      </c>
      <c r="BM9">
        <v>414</v>
      </c>
      <c r="BN9">
        <v>1282</v>
      </c>
      <c r="BO9">
        <v>1868</v>
      </c>
      <c r="BP9">
        <v>1080</v>
      </c>
      <c r="BQ9">
        <v>292</v>
      </c>
      <c r="BR9">
        <v>968</v>
      </c>
      <c r="BS9">
        <v>905</v>
      </c>
      <c r="BT9">
        <v>393</v>
      </c>
      <c r="BU9">
        <v>363</v>
      </c>
      <c r="BV9">
        <v>63</v>
      </c>
      <c r="BW9">
        <v>228</v>
      </c>
      <c r="BX9">
        <v>3107</v>
      </c>
      <c r="BY9">
        <v>3105</v>
      </c>
      <c r="BZ9">
        <v>2754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446</v>
      </c>
      <c r="C11">
        <v>387</v>
      </c>
      <c r="D11">
        <v>42</v>
      </c>
      <c r="E11">
        <v>17</v>
      </c>
      <c r="F11">
        <v>33</v>
      </c>
      <c r="G11">
        <v>282</v>
      </c>
      <c r="H11">
        <v>131</v>
      </c>
      <c r="I11">
        <v>156</v>
      </c>
      <c r="J11">
        <v>165</v>
      </c>
      <c r="K11">
        <v>65</v>
      </c>
      <c r="L11">
        <v>60</v>
      </c>
      <c r="M11">
        <v>90</v>
      </c>
      <c r="N11">
        <v>302</v>
      </c>
      <c r="O11">
        <v>46</v>
      </c>
      <c r="P11">
        <v>8</v>
      </c>
      <c r="Q11">
        <v>67</v>
      </c>
      <c r="R11">
        <v>379</v>
      </c>
      <c r="S11">
        <v>369</v>
      </c>
      <c r="T11">
        <v>39</v>
      </c>
      <c r="U11">
        <v>33</v>
      </c>
      <c r="V11">
        <v>371</v>
      </c>
      <c r="W11">
        <v>35</v>
      </c>
      <c r="X11">
        <v>37</v>
      </c>
      <c r="Y11">
        <v>0</v>
      </c>
      <c r="Z11">
        <v>446</v>
      </c>
      <c r="AA11">
        <v>446</v>
      </c>
      <c r="AB11">
        <v>446</v>
      </c>
      <c r="AC11">
        <v>51</v>
      </c>
      <c r="AD11">
        <v>371</v>
      </c>
      <c r="AE11">
        <v>18</v>
      </c>
      <c r="AF11">
        <v>351</v>
      </c>
      <c r="AG11">
        <v>86</v>
      </c>
      <c r="AH11">
        <v>2</v>
      </c>
      <c r="AI11">
        <v>402</v>
      </c>
      <c r="AJ11">
        <v>22</v>
      </c>
      <c r="AK11">
        <v>25</v>
      </c>
      <c r="AL11">
        <v>236</v>
      </c>
      <c r="AM11">
        <v>166</v>
      </c>
      <c r="AN11">
        <v>12</v>
      </c>
      <c r="AO11">
        <v>32</v>
      </c>
      <c r="AP11">
        <v>32</v>
      </c>
      <c r="AQ11">
        <v>58</v>
      </c>
      <c r="AR11">
        <v>20</v>
      </c>
      <c r="AS11">
        <v>14</v>
      </c>
      <c r="AT11">
        <v>65</v>
      </c>
      <c r="AU11">
        <v>24</v>
      </c>
      <c r="AV11">
        <v>30</v>
      </c>
      <c r="AW11">
        <v>6</v>
      </c>
      <c r="AX11">
        <v>36</v>
      </c>
      <c r="AY11">
        <v>57</v>
      </c>
      <c r="AZ11">
        <v>31</v>
      </c>
      <c r="BA11">
        <v>24</v>
      </c>
      <c r="BB11">
        <v>32</v>
      </c>
      <c r="BC11">
        <v>17</v>
      </c>
      <c r="BD11">
        <v>0</v>
      </c>
      <c r="BE11">
        <v>76</v>
      </c>
      <c r="BF11">
        <v>370</v>
      </c>
      <c r="BG11">
        <v>353</v>
      </c>
      <c r="BH11">
        <v>93</v>
      </c>
      <c r="BI11">
        <v>163</v>
      </c>
      <c r="BJ11">
        <v>93</v>
      </c>
      <c r="BK11">
        <v>63</v>
      </c>
      <c r="BL11">
        <v>23</v>
      </c>
      <c r="BM11">
        <v>153</v>
      </c>
      <c r="BN11">
        <v>228</v>
      </c>
      <c r="BO11">
        <v>56</v>
      </c>
      <c r="BP11">
        <v>9</v>
      </c>
      <c r="BQ11">
        <v>109</v>
      </c>
      <c r="BR11">
        <v>213</v>
      </c>
      <c r="BS11">
        <v>205</v>
      </c>
      <c r="BT11">
        <v>22</v>
      </c>
      <c r="BU11">
        <v>61</v>
      </c>
      <c r="BV11">
        <v>30</v>
      </c>
      <c r="BW11">
        <v>80</v>
      </c>
      <c r="BX11">
        <v>287</v>
      </c>
      <c r="BY11">
        <v>293</v>
      </c>
      <c r="BZ11">
        <v>239</v>
      </c>
    </row>
    <row r="12" spans="1:78" x14ac:dyDescent="0.25">
      <c r="B12" s="7">
        <v>0.1</v>
      </c>
      <c r="C12" s="7">
        <v>0.1</v>
      </c>
      <c r="D12" s="7">
        <v>0.11</v>
      </c>
      <c r="E12" s="7">
        <v>7.0000000000000007E-2</v>
      </c>
      <c r="F12" s="7">
        <v>0.03</v>
      </c>
      <c r="G12" s="7">
        <v>0.12</v>
      </c>
      <c r="H12" s="7">
        <v>0.1</v>
      </c>
      <c r="I12" s="7">
        <v>0.15</v>
      </c>
      <c r="J12" s="7">
        <v>0.11</v>
      </c>
      <c r="K12" s="7">
        <v>7.0000000000000007E-2</v>
      </c>
      <c r="L12" s="7">
        <v>0.05</v>
      </c>
      <c r="M12" s="7">
        <v>7.0000000000000007E-2</v>
      </c>
      <c r="N12" s="7">
        <v>0.11</v>
      </c>
      <c r="O12" s="7">
        <v>0.09</v>
      </c>
      <c r="P12" s="7">
        <v>0.05</v>
      </c>
      <c r="Q12" s="7">
        <v>0.1</v>
      </c>
      <c r="R12" s="7">
        <v>0.1</v>
      </c>
      <c r="S12" s="7">
        <v>0.13</v>
      </c>
      <c r="T12" s="7">
        <v>0.04</v>
      </c>
      <c r="U12" s="7">
        <v>0.04</v>
      </c>
      <c r="V12" s="7">
        <v>0.11</v>
      </c>
      <c r="W12" s="7">
        <v>7.0000000000000007E-2</v>
      </c>
      <c r="X12" s="7">
        <v>0.05</v>
      </c>
      <c r="Y12" t="s">
        <v>108</v>
      </c>
      <c r="Z12" s="7">
        <v>0.1</v>
      </c>
      <c r="AA12" s="7">
        <v>0.1</v>
      </c>
      <c r="AB12" s="7">
        <v>0.1</v>
      </c>
      <c r="AC12" s="7">
        <v>0.13</v>
      </c>
      <c r="AD12" s="7">
        <v>0.1</v>
      </c>
      <c r="AE12" s="7">
        <v>0.04</v>
      </c>
      <c r="AF12" s="7">
        <v>0.1</v>
      </c>
      <c r="AG12" s="7">
        <v>0.12</v>
      </c>
      <c r="AH12" s="7">
        <v>0.05</v>
      </c>
      <c r="AI12" s="7">
        <v>0.12</v>
      </c>
      <c r="AJ12" s="7">
        <v>0.05</v>
      </c>
      <c r="AK12" s="7">
        <v>0.03</v>
      </c>
      <c r="AL12" s="7">
        <v>0.14000000000000001</v>
      </c>
      <c r="AM12" s="7">
        <v>7.0000000000000007E-2</v>
      </c>
      <c r="AN12" s="7">
        <v>0.24</v>
      </c>
      <c r="AO12" s="7">
        <v>0.05</v>
      </c>
      <c r="AP12" s="7">
        <v>7.0000000000000007E-2</v>
      </c>
      <c r="AQ12" s="7">
        <v>0.14000000000000001</v>
      </c>
      <c r="AR12" s="7">
        <v>0.05</v>
      </c>
      <c r="AS12" s="7">
        <v>0.05</v>
      </c>
      <c r="AT12" s="7">
        <v>0.15</v>
      </c>
      <c r="AU12" s="7">
        <v>0.08</v>
      </c>
      <c r="AV12" s="7">
        <v>7.0000000000000007E-2</v>
      </c>
      <c r="AW12" s="7">
        <v>0.08</v>
      </c>
      <c r="AX12" s="7">
        <v>0.12</v>
      </c>
      <c r="AY12" s="7">
        <v>0.13</v>
      </c>
      <c r="AZ12" s="7">
        <v>0.1</v>
      </c>
      <c r="BA12" s="7">
        <v>0.1</v>
      </c>
      <c r="BB12" s="7">
        <v>0.11</v>
      </c>
      <c r="BC12" s="7">
        <v>7.0000000000000007E-2</v>
      </c>
      <c r="BD12" t="s">
        <v>108</v>
      </c>
      <c r="BE12" s="7">
        <v>0.11</v>
      </c>
      <c r="BF12" s="7">
        <v>0.09</v>
      </c>
      <c r="BG12" s="7">
        <v>0.14000000000000001</v>
      </c>
      <c r="BH12" s="7">
        <v>0.04</v>
      </c>
      <c r="BI12" s="7">
        <v>0.18</v>
      </c>
      <c r="BJ12" s="7">
        <v>0.14000000000000001</v>
      </c>
      <c r="BK12" s="7">
        <v>0.1</v>
      </c>
      <c r="BL12" s="7">
        <v>0.15</v>
      </c>
      <c r="BM12" s="7">
        <v>0.37</v>
      </c>
      <c r="BN12" s="7">
        <v>0.18</v>
      </c>
      <c r="BO12" s="7">
        <v>0.03</v>
      </c>
      <c r="BP12" s="7">
        <v>0.01</v>
      </c>
      <c r="BQ12" s="7">
        <v>0.37</v>
      </c>
      <c r="BR12" s="7">
        <v>0.22</v>
      </c>
      <c r="BS12" s="7">
        <v>0.23</v>
      </c>
      <c r="BT12" s="7">
        <v>0.06</v>
      </c>
      <c r="BU12" s="7">
        <v>0.17</v>
      </c>
      <c r="BV12" s="7">
        <v>0.47</v>
      </c>
      <c r="BW12" s="7">
        <v>0.35</v>
      </c>
      <c r="BX12" s="7">
        <v>0.09</v>
      </c>
      <c r="BY12" s="7">
        <v>0.09</v>
      </c>
      <c r="BZ12" s="7">
        <v>0.09</v>
      </c>
    </row>
    <row r="13" spans="1:78" x14ac:dyDescent="0.25">
      <c r="A13" t="s">
        <v>55</v>
      </c>
      <c r="B13">
        <v>4061</v>
      </c>
      <c r="C13">
        <v>3495</v>
      </c>
      <c r="D13">
        <v>333</v>
      </c>
      <c r="E13">
        <v>234</v>
      </c>
      <c r="F13">
        <v>903</v>
      </c>
      <c r="G13">
        <v>2054</v>
      </c>
      <c r="H13">
        <v>1104</v>
      </c>
      <c r="I13">
        <v>862</v>
      </c>
      <c r="J13">
        <v>1286</v>
      </c>
      <c r="K13">
        <v>853</v>
      </c>
      <c r="L13">
        <v>1061</v>
      </c>
      <c r="M13">
        <v>1169</v>
      </c>
      <c r="N13">
        <v>2293</v>
      </c>
      <c r="O13">
        <v>455</v>
      </c>
      <c r="P13">
        <v>145</v>
      </c>
      <c r="Q13">
        <v>598</v>
      </c>
      <c r="R13">
        <v>3463</v>
      </c>
      <c r="S13">
        <v>2352</v>
      </c>
      <c r="T13">
        <v>897</v>
      </c>
      <c r="U13">
        <v>749</v>
      </c>
      <c r="V13">
        <v>2960</v>
      </c>
      <c r="W13">
        <v>426</v>
      </c>
      <c r="X13">
        <v>629</v>
      </c>
      <c r="Y13">
        <v>0</v>
      </c>
      <c r="Z13">
        <v>4061</v>
      </c>
      <c r="AA13">
        <v>4048</v>
      </c>
      <c r="AB13">
        <v>4048</v>
      </c>
      <c r="AC13">
        <v>323</v>
      </c>
      <c r="AD13">
        <v>3316</v>
      </c>
      <c r="AE13">
        <v>379</v>
      </c>
      <c r="AF13">
        <v>3195</v>
      </c>
      <c r="AG13">
        <v>614</v>
      </c>
      <c r="AH13">
        <v>29</v>
      </c>
      <c r="AI13">
        <v>2819</v>
      </c>
      <c r="AJ13">
        <v>410</v>
      </c>
      <c r="AK13">
        <v>782</v>
      </c>
      <c r="AL13">
        <v>1372</v>
      </c>
      <c r="AM13">
        <v>2134</v>
      </c>
      <c r="AN13">
        <v>36</v>
      </c>
      <c r="AO13">
        <v>506</v>
      </c>
      <c r="AP13">
        <v>413</v>
      </c>
      <c r="AQ13">
        <v>341</v>
      </c>
      <c r="AR13">
        <v>420</v>
      </c>
      <c r="AS13">
        <v>233</v>
      </c>
      <c r="AT13">
        <v>347</v>
      </c>
      <c r="AU13">
        <v>257</v>
      </c>
      <c r="AV13">
        <v>403</v>
      </c>
      <c r="AW13">
        <v>71</v>
      </c>
      <c r="AX13">
        <v>256</v>
      </c>
      <c r="AY13">
        <v>358</v>
      </c>
      <c r="AZ13">
        <v>279</v>
      </c>
      <c r="BA13">
        <v>192</v>
      </c>
      <c r="BB13">
        <v>253</v>
      </c>
      <c r="BC13">
        <v>219</v>
      </c>
      <c r="BD13">
        <v>20</v>
      </c>
      <c r="BE13">
        <v>577</v>
      </c>
      <c r="BF13">
        <v>3484</v>
      </c>
      <c r="BG13">
        <v>2084</v>
      </c>
      <c r="BH13">
        <v>1977</v>
      </c>
      <c r="BI13">
        <v>754</v>
      </c>
      <c r="BJ13">
        <v>556</v>
      </c>
      <c r="BK13">
        <v>545</v>
      </c>
      <c r="BL13">
        <v>119</v>
      </c>
      <c r="BM13">
        <v>257</v>
      </c>
      <c r="BN13">
        <v>1029</v>
      </c>
      <c r="BO13">
        <v>1763</v>
      </c>
      <c r="BP13">
        <v>1012</v>
      </c>
      <c r="BQ13">
        <v>176</v>
      </c>
      <c r="BR13">
        <v>737</v>
      </c>
      <c r="BS13">
        <v>684</v>
      </c>
      <c r="BT13">
        <v>352</v>
      </c>
      <c r="BU13">
        <v>295</v>
      </c>
      <c r="BV13">
        <v>32</v>
      </c>
      <c r="BW13">
        <v>144</v>
      </c>
      <c r="BX13">
        <v>2754</v>
      </c>
      <c r="BY13">
        <v>2746</v>
      </c>
      <c r="BZ13">
        <v>2463</v>
      </c>
    </row>
    <row r="14" spans="1:78" x14ac:dyDescent="0.25">
      <c r="B14" s="7">
        <v>0.87</v>
      </c>
      <c r="C14" s="7">
        <v>0.88</v>
      </c>
      <c r="D14" s="7">
        <v>0.85</v>
      </c>
      <c r="E14" s="7">
        <v>0.88</v>
      </c>
      <c r="F14" s="7">
        <v>0.94</v>
      </c>
      <c r="G14" s="7">
        <v>0.85</v>
      </c>
      <c r="H14" s="7">
        <v>0.86</v>
      </c>
      <c r="I14" s="7">
        <v>0.81</v>
      </c>
      <c r="J14" s="7">
        <v>0.87</v>
      </c>
      <c r="K14" s="7">
        <v>0.89</v>
      </c>
      <c r="L14" s="7">
        <v>0.93</v>
      </c>
      <c r="M14" s="7">
        <v>0.91</v>
      </c>
      <c r="N14" s="7">
        <v>0.86</v>
      </c>
      <c r="O14" s="7">
        <v>0.86</v>
      </c>
      <c r="P14" s="7">
        <v>0.9</v>
      </c>
      <c r="Q14" s="7">
        <v>0.87</v>
      </c>
      <c r="R14" s="7">
        <v>0.88</v>
      </c>
      <c r="S14" s="7">
        <v>0.84</v>
      </c>
      <c r="T14" s="7">
        <v>0.93</v>
      </c>
      <c r="U14" s="7">
        <v>0.94</v>
      </c>
      <c r="V14" s="7">
        <v>0.87</v>
      </c>
      <c r="W14" s="7">
        <v>0.89</v>
      </c>
      <c r="X14" s="7">
        <v>0.91</v>
      </c>
      <c r="Y14" t="s">
        <v>108</v>
      </c>
      <c r="Z14" s="7">
        <v>0.87</v>
      </c>
      <c r="AA14" s="7">
        <v>0.87</v>
      </c>
      <c r="AB14" s="7">
        <v>0.87</v>
      </c>
      <c r="AC14" s="7">
        <v>0.85</v>
      </c>
      <c r="AD14" s="7">
        <v>0.88</v>
      </c>
      <c r="AE14" s="7">
        <v>0.89</v>
      </c>
      <c r="AF14" s="7">
        <v>0.88</v>
      </c>
      <c r="AG14" s="7">
        <v>0.86</v>
      </c>
      <c r="AH14" s="7">
        <v>0.93</v>
      </c>
      <c r="AI14" s="7">
        <v>0.85</v>
      </c>
      <c r="AJ14" s="7">
        <v>0.93</v>
      </c>
      <c r="AK14" s="7">
        <v>0.95</v>
      </c>
      <c r="AL14" s="7">
        <v>0.84</v>
      </c>
      <c r="AM14" s="7">
        <v>0.91</v>
      </c>
      <c r="AN14" s="7">
        <v>0.75</v>
      </c>
      <c r="AO14" s="7">
        <v>0.84</v>
      </c>
      <c r="AP14" s="7">
        <v>0.9</v>
      </c>
      <c r="AQ14" s="7">
        <v>0.83</v>
      </c>
      <c r="AR14" s="7">
        <v>0.93</v>
      </c>
      <c r="AS14" s="7">
        <v>0.92</v>
      </c>
      <c r="AT14" s="7">
        <v>0.82</v>
      </c>
      <c r="AU14" s="7">
        <v>0.9</v>
      </c>
      <c r="AV14" s="7">
        <v>0.92</v>
      </c>
      <c r="AW14" s="7">
        <v>0.86</v>
      </c>
      <c r="AX14" s="7">
        <v>0.85</v>
      </c>
      <c r="AY14" s="7">
        <v>0.83</v>
      </c>
      <c r="AZ14" s="7">
        <v>0.86</v>
      </c>
      <c r="BA14" s="7">
        <v>0.84</v>
      </c>
      <c r="BB14" s="7">
        <v>0.85</v>
      </c>
      <c r="BC14" s="7">
        <v>0.91</v>
      </c>
      <c r="BD14" s="7">
        <v>1</v>
      </c>
      <c r="BE14" s="7">
        <v>0.85</v>
      </c>
      <c r="BF14" s="7">
        <v>0.88</v>
      </c>
      <c r="BG14" s="7">
        <v>0.83</v>
      </c>
      <c r="BH14" s="7">
        <v>0.93</v>
      </c>
      <c r="BI14" s="7">
        <v>0.81</v>
      </c>
      <c r="BJ14" s="7">
        <v>0.84</v>
      </c>
      <c r="BK14" s="7">
        <v>0.88</v>
      </c>
      <c r="BL14" s="7">
        <v>0.79</v>
      </c>
      <c r="BM14" s="7">
        <v>0.62</v>
      </c>
      <c r="BN14" s="7">
        <v>0.8</v>
      </c>
      <c r="BO14" s="7">
        <v>0.94</v>
      </c>
      <c r="BP14" s="7">
        <v>0.94</v>
      </c>
      <c r="BQ14" s="7">
        <v>0.6</v>
      </c>
      <c r="BR14" s="7">
        <v>0.76</v>
      </c>
      <c r="BS14" s="7">
        <v>0.76</v>
      </c>
      <c r="BT14" s="7">
        <v>0.9</v>
      </c>
      <c r="BU14" s="7">
        <v>0.81</v>
      </c>
      <c r="BV14" s="7">
        <v>0.5</v>
      </c>
      <c r="BW14" s="7">
        <v>0.63</v>
      </c>
      <c r="BX14" s="7">
        <v>0.89</v>
      </c>
      <c r="BY14" s="7">
        <v>0.88</v>
      </c>
      <c r="BZ14" s="7">
        <v>0.89</v>
      </c>
    </row>
    <row r="15" spans="1:78" x14ac:dyDescent="0.25">
      <c r="A15" t="s">
        <v>40</v>
      </c>
      <c r="B15">
        <v>14</v>
      </c>
      <c r="C15">
        <v>11</v>
      </c>
      <c r="D15">
        <v>3</v>
      </c>
      <c r="E15">
        <v>0</v>
      </c>
      <c r="F15">
        <v>4</v>
      </c>
      <c r="G15">
        <v>6</v>
      </c>
      <c r="H15">
        <v>5</v>
      </c>
      <c r="I15">
        <v>1</v>
      </c>
      <c r="J15">
        <v>2</v>
      </c>
      <c r="K15">
        <v>6</v>
      </c>
      <c r="L15">
        <v>5</v>
      </c>
      <c r="M15">
        <v>1</v>
      </c>
      <c r="N15">
        <v>3</v>
      </c>
      <c r="O15">
        <v>10</v>
      </c>
      <c r="P15">
        <v>0</v>
      </c>
      <c r="Q15">
        <v>1</v>
      </c>
      <c r="R15">
        <v>13</v>
      </c>
      <c r="S15">
        <v>7</v>
      </c>
      <c r="T15">
        <v>4</v>
      </c>
      <c r="U15">
        <v>3</v>
      </c>
      <c r="V15">
        <v>6</v>
      </c>
      <c r="W15">
        <v>2</v>
      </c>
      <c r="X15">
        <v>1</v>
      </c>
      <c r="Y15">
        <v>0</v>
      </c>
      <c r="Z15">
        <v>14</v>
      </c>
      <c r="AA15">
        <v>14</v>
      </c>
      <c r="AB15">
        <v>14</v>
      </c>
      <c r="AC15">
        <v>1</v>
      </c>
      <c r="AD15">
        <v>6</v>
      </c>
      <c r="AE15">
        <v>1</v>
      </c>
      <c r="AF15">
        <v>7</v>
      </c>
      <c r="AG15">
        <v>1</v>
      </c>
      <c r="AH15">
        <v>1</v>
      </c>
      <c r="AI15">
        <v>8</v>
      </c>
      <c r="AJ15">
        <v>1</v>
      </c>
      <c r="AK15">
        <v>0</v>
      </c>
      <c r="AL15">
        <v>2</v>
      </c>
      <c r="AM15">
        <v>3</v>
      </c>
      <c r="AN15">
        <v>1</v>
      </c>
      <c r="AO15">
        <v>3</v>
      </c>
      <c r="AP15">
        <v>3</v>
      </c>
      <c r="AQ15">
        <v>1</v>
      </c>
      <c r="AR15">
        <v>2</v>
      </c>
      <c r="AS15">
        <v>0</v>
      </c>
      <c r="AT15">
        <v>0</v>
      </c>
      <c r="AU15">
        <v>3</v>
      </c>
      <c r="AV15">
        <v>1</v>
      </c>
      <c r="AW15">
        <v>0</v>
      </c>
      <c r="AX15">
        <v>3</v>
      </c>
      <c r="AY15">
        <v>0</v>
      </c>
      <c r="AZ15">
        <v>1</v>
      </c>
      <c r="BA15">
        <v>0</v>
      </c>
      <c r="BB15">
        <v>0</v>
      </c>
      <c r="BC15">
        <v>1</v>
      </c>
      <c r="BD15">
        <v>0</v>
      </c>
      <c r="BE15">
        <v>1</v>
      </c>
      <c r="BF15">
        <v>14</v>
      </c>
      <c r="BG15">
        <v>3</v>
      </c>
      <c r="BH15">
        <v>12</v>
      </c>
      <c r="BI15">
        <v>0</v>
      </c>
      <c r="BJ15">
        <v>1</v>
      </c>
      <c r="BK15">
        <v>1</v>
      </c>
      <c r="BL15">
        <v>0</v>
      </c>
      <c r="BM15">
        <v>0</v>
      </c>
      <c r="BN15">
        <v>1</v>
      </c>
      <c r="BO15">
        <v>3</v>
      </c>
      <c r="BP15">
        <v>11</v>
      </c>
      <c r="BQ15">
        <v>0</v>
      </c>
      <c r="BR15">
        <v>2</v>
      </c>
      <c r="BS15">
        <v>2</v>
      </c>
      <c r="BT15">
        <v>1</v>
      </c>
      <c r="BU15">
        <v>0</v>
      </c>
      <c r="BV15">
        <v>0</v>
      </c>
      <c r="BW15">
        <v>0</v>
      </c>
      <c r="BX15">
        <v>3</v>
      </c>
      <c r="BY15">
        <v>4</v>
      </c>
      <c r="BZ15">
        <v>3</v>
      </c>
    </row>
    <row r="16" spans="1:78" x14ac:dyDescent="0.25">
      <c r="B16">
        <v>0</v>
      </c>
      <c r="C16">
        <v>0</v>
      </c>
      <c r="D16" s="7">
        <v>0.01</v>
      </c>
      <c r="E16" t="s">
        <v>106</v>
      </c>
      <c r="F16">
        <v>0</v>
      </c>
      <c r="G16">
        <v>0</v>
      </c>
      <c r="H16">
        <v>0</v>
      </c>
      <c r="I16">
        <v>0</v>
      </c>
      <c r="J16">
        <v>0</v>
      </c>
      <c r="K16" s="7">
        <v>0.01</v>
      </c>
      <c r="L16">
        <v>0</v>
      </c>
      <c r="M16">
        <v>0</v>
      </c>
      <c r="N16">
        <v>0</v>
      </c>
      <c r="O16" s="7">
        <v>0.02</v>
      </c>
      <c r="P16" t="s">
        <v>106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s="7">
        <v>0.02</v>
      </c>
      <c r="AI16">
        <v>0</v>
      </c>
      <c r="AJ16">
        <v>0</v>
      </c>
      <c r="AK16" t="s">
        <v>106</v>
      </c>
      <c r="AL16">
        <v>0</v>
      </c>
      <c r="AM16">
        <v>0</v>
      </c>
      <c r="AN16" s="7">
        <v>0.01</v>
      </c>
      <c r="AO16">
        <v>0</v>
      </c>
      <c r="AP16" s="7">
        <v>0.01</v>
      </c>
      <c r="AQ16">
        <v>0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>
        <v>0</v>
      </c>
      <c r="BA16" t="s">
        <v>106</v>
      </c>
      <c r="BB16" t="s">
        <v>106</v>
      </c>
      <c r="BC16">
        <v>0</v>
      </c>
      <c r="BD16" t="s">
        <v>106</v>
      </c>
      <c r="BE16">
        <v>0</v>
      </c>
      <c r="BF16">
        <v>0</v>
      </c>
      <c r="BG16">
        <v>0</v>
      </c>
      <c r="BH16" s="7">
        <v>0.01</v>
      </c>
      <c r="BI16" t="s">
        <v>106</v>
      </c>
      <c r="BJ16">
        <v>0</v>
      </c>
      <c r="BK16">
        <v>0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 t="s">
        <v>106</v>
      </c>
      <c r="BR16">
        <v>0</v>
      </c>
      <c r="BS16">
        <v>0</v>
      </c>
      <c r="BT16">
        <v>0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122</v>
      </c>
      <c r="C17">
        <v>95</v>
      </c>
      <c r="D17">
        <v>12</v>
      </c>
      <c r="E17">
        <v>15</v>
      </c>
      <c r="F17">
        <v>16</v>
      </c>
      <c r="G17">
        <v>68</v>
      </c>
      <c r="H17">
        <v>38</v>
      </c>
      <c r="I17">
        <v>42</v>
      </c>
      <c r="J17">
        <v>31</v>
      </c>
      <c r="K17">
        <v>29</v>
      </c>
      <c r="L17">
        <v>21</v>
      </c>
      <c r="M17">
        <v>30</v>
      </c>
      <c r="N17">
        <v>68</v>
      </c>
      <c r="O17">
        <v>16</v>
      </c>
      <c r="P17">
        <v>8</v>
      </c>
      <c r="Q17">
        <v>25</v>
      </c>
      <c r="R17">
        <v>98</v>
      </c>
      <c r="S17">
        <v>85</v>
      </c>
      <c r="T17">
        <v>19</v>
      </c>
      <c r="U17">
        <v>15</v>
      </c>
      <c r="V17">
        <v>80</v>
      </c>
      <c r="W17">
        <v>14</v>
      </c>
      <c r="X17">
        <v>24</v>
      </c>
      <c r="Y17">
        <v>0</v>
      </c>
      <c r="Z17">
        <v>122</v>
      </c>
      <c r="AA17">
        <v>120</v>
      </c>
      <c r="AB17">
        <v>120</v>
      </c>
      <c r="AC17">
        <v>7</v>
      </c>
      <c r="AD17">
        <v>81</v>
      </c>
      <c r="AE17">
        <v>30</v>
      </c>
      <c r="AF17">
        <v>80</v>
      </c>
      <c r="AG17">
        <v>11</v>
      </c>
      <c r="AH17">
        <v>0</v>
      </c>
      <c r="AI17">
        <v>84</v>
      </c>
      <c r="AJ17">
        <v>9</v>
      </c>
      <c r="AK17">
        <v>18</v>
      </c>
      <c r="AL17">
        <v>25</v>
      </c>
      <c r="AM17">
        <v>33</v>
      </c>
      <c r="AN17">
        <v>0</v>
      </c>
      <c r="AO17">
        <v>64</v>
      </c>
      <c r="AP17">
        <v>11</v>
      </c>
      <c r="AQ17">
        <v>11</v>
      </c>
      <c r="AR17">
        <v>7</v>
      </c>
      <c r="AS17">
        <v>8</v>
      </c>
      <c r="AT17">
        <v>11</v>
      </c>
      <c r="AU17">
        <v>3</v>
      </c>
      <c r="AV17">
        <v>5</v>
      </c>
      <c r="AW17">
        <v>5</v>
      </c>
      <c r="AX17">
        <v>7</v>
      </c>
      <c r="AY17">
        <v>14</v>
      </c>
      <c r="AZ17">
        <v>12</v>
      </c>
      <c r="BA17">
        <v>13</v>
      </c>
      <c r="BB17">
        <v>11</v>
      </c>
      <c r="BC17">
        <v>4</v>
      </c>
      <c r="BD17">
        <v>0</v>
      </c>
      <c r="BE17">
        <v>24</v>
      </c>
      <c r="BF17">
        <v>99</v>
      </c>
      <c r="BG17">
        <v>74</v>
      </c>
      <c r="BH17">
        <v>49</v>
      </c>
      <c r="BI17">
        <v>13</v>
      </c>
      <c r="BJ17">
        <v>16</v>
      </c>
      <c r="BK17">
        <v>14</v>
      </c>
      <c r="BL17">
        <v>9</v>
      </c>
      <c r="BM17">
        <v>4</v>
      </c>
      <c r="BN17">
        <v>24</v>
      </c>
      <c r="BO17">
        <v>45</v>
      </c>
      <c r="BP17">
        <v>49</v>
      </c>
      <c r="BQ17">
        <v>7</v>
      </c>
      <c r="BR17">
        <v>15</v>
      </c>
      <c r="BS17">
        <v>14</v>
      </c>
      <c r="BT17">
        <v>19</v>
      </c>
      <c r="BU17">
        <v>7</v>
      </c>
      <c r="BV17">
        <v>2</v>
      </c>
      <c r="BW17">
        <v>5</v>
      </c>
      <c r="BX17">
        <v>62</v>
      </c>
      <c r="BY17">
        <v>62</v>
      </c>
      <c r="BZ17">
        <v>48</v>
      </c>
    </row>
    <row r="18" spans="1:78" x14ac:dyDescent="0.25">
      <c r="B18" s="7">
        <v>0.03</v>
      </c>
      <c r="C18" s="7">
        <v>0.02</v>
      </c>
      <c r="D18" s="7">
        <v>0.03</v>
      </c>
      <c r="E18" s="7">
        <v>0.06</v>
      </c>
      <c r="F18" s="7">
        <v>0.02</v>
      </c>
      <c r="G18" s="7">
        <v>0.03</v>
      </c>
      <c r="H18" s="7">
        <v>0.03</v>
      </c>
      <c r="I18" s="7">
        <v>0.04</v>
      </c>
      <c r="J18" s="7">
        <v>0.02</v>
      </c>
      <c r="K18" s="7">
        <v>0.03</v>
      </c>
      <c r="L18" s="7">
        <v>0.02</v>
      </c>
      <c r="M18" s="7">
        <v>0.02</v>
      </c>
      <c r="N18" s="7">
        <v>0.03</v>
      </c>
      <c r="O18" s="7">
        <v>0.03</v>
      </c>
      <c r="P18" s="7">
        <v>0.05</v>
      </c>
      <c r="Q18" s="7">
        <v>0.04</v>
      </c>
      <c r="R18" s="7">
        <v>0.02</v>
      </c>
      <c r="S18" s="7">
        <v>0.03</v>
      </c>
      <c r="T18" s="7">
        <v>0.02</v>
      </c>
      <c r="U18" s="7">
        <v>0.02</v>
      </c>
      <c r="V18" s="7">
        <v>0.02</v>
      </c>
      <c r="W18" s="7">
        <v>0.03</v>
      </c>
      <c r="X18" s="7">
        <v>0.04</v>
      </c>
      <c r="Y18" t="s">
        <v>108</v>
      </c>
      <c r="Z18" s="7">
        <v>0.03</v>
      </c>
      <c r="AA18" s="7">
        <v>0.03</v>
      </c>
      <c r="AB18" s="7">
        <v>0.03</v>
      </c>
      <c r="AC18" s="7">
        <v>0.02</v>
      </c>
      <c r="AD18" s="7">
        <v>0.02</v>
      </c>
      <c r="AE18" s="7">
        <v>7.0000000000000007E-2</v>
      </c>
      <c r="AF18" s="7">
        <v>0.02</v>
      </c>
      <c r="AG18" s="7">
        <v>0.02</v>
      </c>
      <c r="AH18" t="s">
        <v>108</v>
      </c>
      <c r="AI18" s="7">
        <v>0.03</v>
      </c>
      <c r="AJ18" s="7">
        <v>0.02</v>
      </c>
      <c r="AK18" s="7">
        <v>0.02</v>
      </c>
      <c r="AL18" s="7">
        <v>0.02</v>
      </c>
      <c r="AM18" s="7">
        <v>0.01</v>
      </c>
      <c r="AN18" t="s">
        <v>108</v>
      </c>
      <c r="AO18" s="7">
        <v>0.11</v>
      </c>
      <c r="AP18" s="7">
        <v>0.02</v>
      </c>
      <c r="AQ18" s="7">
        <v>0.03</v>
      </c>
      <c r="AR18" s="7">
        <v>0.02</v>
      </c>
      <c r="AS18" s="7">
        <v>0.03</v>
      </c>
      <c r="AT18" s="7">
        <v>0.03</v>
      </c>
      <c r="AU18" s="7">
        <v>0.01</v>
      </c>
      <c r="AV18" s="7">
        <v>0.01</v>
      </c>
      <c r="AW18" s="7">
        <v>7.0000000000000007E-2</v>
      </c>
      <c r="AX18" s="7">
        <v>0.02</v>
      </c>
      <c r="AY18" s="7">
        <v>0.03</v>
      </c>
      <c r="AZ18" s="7">
        <v>0.04</v>
      </c>
      <c r="BA18" s="7">
        <v>0.06</v>
      </c>
      <c r="BB18" s="7">
        <v>0.04</v>
      </c>
      <c r="BC18" s="7">
        <v>0.02</v>
      </c>
      <c r="BD18" t="s">
        <v>108</v>
      </c>
      <c r="BE18" s="7">
        <v>0.03</v>
      </c>
      <c r="BF18" s="7">
        <v>0.02</v>
      </c>
      <c r="BG18" s="7">
        <v>0.03</v>
      </c>
      <c r="BH18" s="7">
        <v>0.02</v>
      </c>
      <c r="BI18" s="7">
        <v>0.01</v>
      </c>
      <c r="BJ18" s="7">
        <v>0.02</v>
      </c>
      <c r="BK18" s="7">
        <v>0.02</v>
      </c>
      <c r="BL18" s="7">
        <v>0.06</v>
      </c>
      <c r="BM18" s="7">
        <v>0.01</v>
      </c>
      <c r="BN18" s="7">
        <v>0.02</v>
      </c>
      <c r="BO18" s="7">
        <v>0.02</v>
      </c>
      <c r="BP18" s="7">
        <v>0.05</v>
      </c>
      <c r="BQ18" s="7">
        <v>0.02</v>
      </c>
      <c r="BR18" s="7">
        <v>0.02</v>
      </c>
      <c r="BS18" s="7">
        <v>0.02</v>
      </c>
      <c r="BT18" s="7">
        <v>0.05</v>
      </c>
      <c r="BU18" s="7">
        <v>0.02</v>
      </c>
      <c r="BV18" s="7">
        <v>0.02</v>
      </c>
      <c r="BW18" s="7">
        <v>0.02</v>
      </c>
      <c r="BX18" s="7">
        <v>0.02</v>
      </c>
      <c r="BY18" s="7">
        <v>0.02</v>
      </c>
      <c r="BZ18" s="7">
        <v>0.02</v>
      </c>
    </row>
  </sheetData>
  <pageMargins left="0.7" right="0.7" top="0.75" bottom="0.75" header="0.3" footer="0.3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361</v>
      </c>
    </row>
    <row r="2" spans="1:78" x14ac:dyDescent="0.25">
      <c r="A2" t="s">
        <v>169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5213</v>
      </c>
      <c r="C8">
        <v>4485</v>
      </c>
      <c r="D8">
        <v>420</v>
      </c>
      <c r="E8">
        <v>308</v>
      </c>
      <c r="F8">
        <v>1020</v>
      </c>
      <c r="G8">
        <v>2378</v>
      </c>
      <c r="H8">
        <v>1815</v>
      </c>
      <c r="I8">
        <v>1021</v>
      </c>
      <c r="J8">
        <v>1386</v>
      </c>
      <c r="K8">
        <v>999</v>
      </c>
      <c r="L8">
        <v>1807</v>
      </c>
      <c r="M8">
        <v>1773</v>
      </c>
      <c r="N8">
        <v>2658</v>
      </c>
      <c r="O8">
        <v>589</v>
      </c>
      <c r="P8">
        <v>193</v>
      </c>
      <c r="Q8">
        <v>979</v>
      </c>
      <c r="R8">
        <v>4234</v>
      </c>
      <c r="S8">
        <v>3083</v>
      </c>
      <c r="T8">
        <v>1009</v>
      </c>
      <c r="U8">
        <v>1037</v>
      </c>
      <c r="V8">
        <v>3585</v>
      </c>
      <c r="W8">
        <v>577</v>
      </c>
      <c r="X8">
        <v>983</v>
      </c>
      <c r="Y8">
        <v>0</v>
      </c>
      <c r="Z8">
        <v>5213</v>
      </c>
      <c r="AA8">
        <v>5196</v>
      </c>
      <c r="AB8">
        <v>5196</v>
      </c>
      <c r="AC8">
        <v>422</v>
      </c>
      <c r="AD8">
        <v>4263</v>
      </c>
      <c r="AE8">
        <v>464</v>
      </c>
      <c r="AF8">
        <v>4108</v>
      </c>
      <c r="AG8">
        <v>780</v>
      </c>
      <c r="AH8">
        <v>37</v>
      </c>
      <c r="AI8">
        <v>3669</v>
      </c>
      <c r="AJ8">
        <v>520</v>
      </c>
      <c r="AK8">
        <v>940</v>
      </c>
      <c r="AL8">
        <v>2017</v>
      </c>
      <c r="AM8">
        <v>2457</v>
      </c>
      <c r="AN8">
        <v>57</v>
      </c>
      <c r="AO8">
        <v>660</v>
      </c>
      <c r="AP8">
        <v>491</v>
      </c>
      <c r="AQ8">
        <v>477</v>
      </c>
      <c r="AR8">
        <v>426</v>
      </c>
      <c r="AS8">
        <v>293</v>
      </c>
      <c r="AT8">
        <v>493</v>
      </c>
      <c r="AU8">
        <v>339</v>
      </c>
      <c r="AV8">
        <v>491</v>
      </c>
      <c r="AW8">
        <v>88</v>
      </c>
      <c r="AX8">
        <v>325</v>
      </c>
      <c r="AY8">
        <v>505</v>
      </c>
      <c r="AZ8">
        <v>357</v>
      </c>
      <c r="BA8">
        <v>260</v>
      </c>
      <c r="BB8">
        <v>357</v>
      </c>
      <c r="BC8">
        <v>290</v>
      </c>
      <c r="BD8">
        <v>21</v>
      </c>
      <c r="BE8">
        <v>771</v>
      </c>
      <c r="BF8">
        <v>4442</v>
      </c>
      <c r="BG8">
        <v>2897</v>
      </c>
      <c r="BH8">
        <v>2316</v>
      </c>
      <c r="BI8">
        <v>1062</v>
      </c>
      <c r="BJ8">
        <v>773</v>
      </c>
      <c r="BK8">
        <v>731</v>
      </c>
      <c r="BL8">
        <v>176</v>
      </c>
      <c r="BM8">
        <v>711</v>
      </c>
      <c r="BN8">
        <v>1442</v>
      </c>
      <c r="BO8">
        <v>1915</v>
      </c>
      <c r="BP8">
        <v>1145</v>
      </c>
      <c r="BQ8">
        <v>858</v>
      </c>
      <c r="BR8">
        <v>1299</v>
      </c>
      <c r="BS8">
        <v>1268</v>
      </c>
      <c r="BT8">
        <v>412</v>
      </c>
      <c r="BU8">
        <v>442</v>
      </c>
      <c r="BV8">
        <v>270</v>
      </c>
      <c r="BW8">
        <v>632</v>
      </c>
      <c r="BX8">
        <v>3559</v>
      </c>
      <c r="BY8">
        <v>3564</v>
      </c>
      <c r="BZ8">
        <v>3160</v>
      </c>
    </row>
    <row r="9" spans="1:78" x14ac:dyDescent="0.25">
      <c r="A9" t="s">
        <v>103</v>
      </c>
      <c r="B9">
        <v>5270</v>
      </c>
      <c r="C9">
        <v>4529</v>
      </c>
      <c r="D9">
        <v>450</v>
      </c>
      <c r="E9">
        <v>291</v>
      </c>
      <c r="F9">
        <v>1035</v>
      </c>
      <c r="G9">
        <v>2777</v>
      </c>
      <c r="H9">
        <v>1459</v>
      </c>
      <c r="I9">
        <v>1273</v>
      </c>
      <c r="J9">
        <v>1700</v>
      </c>
      <c r="K9">
        <v>1074</v>
      </c>
      <c r="L9">
        <v>1224</v>
      </c>
      <c r="M9">
        <v>1399</v>
      </c>
      <c r="N9">
        <v>3120</v>
      </c>
      <c r="O9">
        <v>578</v>
      </c>
      <c r="P9">
        <v>174</v>
      </c>
      <c r="Q9">
        <v>799</v>
      </c>
      <c r="R9">
        <v>4472</v>
      </c>
      <c r="S9">
        <v>3306</v>
      </c>
      <c r="T9">
        <v>1043</v>
      </c>
      <c r="U9">
        <v>845</v>
      </c>
      <c r="V9">
        <v>3963</v>
      </c>
      <c r="W9">
        <v>514</v>
      </c>
      <c r="X9">
        <v>730</v>
      </c>
      <c r="Y9">
        <v>0</v>
      </c>
      <c r="Z9">
        <v>5270</v>
      </c>
      <c r="AA9">
        <v>5254</v>
      </c>
      <c r="AB9">
        <v>5254</v>
      </c>
      <c r="AC9">
        <v>456</v>
      </c>
      <c r="AD9">
        <v>4300</v>
      </c>
      <c r="AE9">
        <v>451</v>
      </c>
      <c r="AF9">
        <v>4122</v>
      </c>
      <c r="AG9">
        <v>829</v>
      </c>
      <c r="AH9">
        <v>39</v>
      </c>
      <c r="AI9">
        <v>3883</v>
      </c>
      <c r="AJ9">
        <v>470</v>
      </c>
      <c r="AK9">
        <v>849</v>
      </c>
      <c r="AL9">
        <v>2109</v>
      </c>
      <c r="AM9">
        <v>2454</v>
      </c>
      <c r="AN9">
        <v>59</v>
      </c>
      <c r="AO9">
        <v>627</v>
      </c>
      <c r="AP9">
        <v>512</v>
      </c>
      <c r="AQ9">
        <v>496</v>
      </c>
      <c r="AR9">
        <v>474</v>
      </c>
      <c r="AS9">
        <v>284</v>
      </c>
      <c r="AT9">
        <v>497</v>
      </c>
      <c r="AU9">
        <v>328</v>
      </c>
      <c r="AV9">
        <v>474</v>
      </c>
      <c r="AW9">
        <v>100</v>
      </c>
      <c r="AX9">
        <v>344</v>
      </c>
      <c r="AY9">
        <v>492</v>
      </c>
      <c r="AZ9">
        <v>364</v>
      </c>
      <c r="BA9">
        <v>255</v>
      </c>
      <c r="BB9">
        <v>348</v>
      </c>
      <c r="BC9">
        <v>281</v>
      </c>
      <c r="BD9">
        <v>22</v>
      </c>
      <c r="BE9">
        <v>809</v>
      </c>
      <c r="BF9">
        <v>4461</v>
      </c>
      <c r="BG9">
        <v>3006</v>
      </c>
      <c r="BH9">
        <v>2264</v>
      </c>
      <c r="BI9">
        <v>1196</v>
      </c>
      <c r="BJ9">
        <v>791</v>
      </c>
      <c r="BK9">
        <v>693</v>
      </c>
      <c r="BL9">
        <v>173</v>
      </c>
      <c r="BM9">
        <v>785</v>
      </c>
      <c r="BN9">
        <v>1510</v>
      </c>
      <c r="BO9">
        <v>1896</v>
      </c>
      <c r="BP9">
        <v>1080</v>
      </c>
      <c r="BQ9">
        <v>918</v>
      </c>
      <c r="BR9">
        <v>1417</v>
      </c>
      <c r="BS9">
        <v>1385</v>
      </c>
      <c r="BT9">
        <v>413</v>
      </c>
      <c r="BU9">
        <v>483</v>
      </c>
      <c r="BV9">
        <v>271</v>
      </c>
      <c r="BW9">
        <v>692</v>
      </c>
      <c r="BX9">
        <v>3522</v>
      </c>
      <c r="BY9">
        <v>3537</v>
      </c>
      <c r="BZ9">
        <v>3105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1245</v>
      </c>
      <c r="C11">
        <v>1088</v>
      </c>
      <c r="D11">
        <v>101</v>
      </c>
      <c r="E11">
        <v>56</v>
      </c>
      <c r="F11">
        <v>222</v>
      </c>
      <c r="G11">
        <v>751</v>
      </c>
      <c r="H11">
        <v>272</v>
      </c>
      <c r="I11">
        <v>418</v>
      </c>
      <c r="J11">
        <v>428</v>
      </c>
      <c r="K11">
        <v>226</v>
      </c>
      <c r="L11">
        <v>173</v>
      </c>
      <c r="M11">
        <v>195</v>
      </c>
      <c r="N11">
        <v>901</v>
      </c>
      <c r="O11">
        <v>123</v>
      </c>
      <c r="P11">
        <v>26</v>
      </c>
      <c r="Q11">
        <v>150</v>
      </c>
      <c r="R11">
        <v>1095</v>
      </c>
      <c r="S11">
        <v>959</v>
      </c>
      <c r="T11">
        <v>178</v>
      </c>
      <c r="U11">
        <v>102</v>
      </c>
      <c r="V11">
        <v>1093</v>
      </c>
      <c r="W11">
        <v>85</v>
      </c>
      <c r="X11">
        <v>61</v>
      </c>
      <c r="Y11">
        <v>0</v>
      </c>
      <c r="Z11">
        <v>1245</v>
      </c>
      <c r="AA11">
        <v>1243</v>
      </c>
      <c r="AB11">
        <v>1243</v>
      </c>
      <c r="AC11">
        <v>132</v>
      </c>
      <c r="AD11">
        <v>1062</v>
      </c>
      <c r="AE11">
        <v>44</v>
      </c>
      <c r="AF11">
        <v>885</v>
      </c>
      <c r="AG11">
        <v>306</v>
      </c>
      <c r="AH11">
        <v>13</v>
      </c>
      <c r="AI11">
        <v>1067</v>
      </c>
      <c r="AJ11">
        <v>67</v>
      </c>
      <c r="AK11">
        <v>101</v>
      </c>
      <c r="AL11">
        <v>760</v>
      </c>
      <c r="AM11">
        <v>397</v>
      </c>
      <c r="AN11">
        <v>14</v>
      </c>
      <c r="AO11">
        <v>73</v>
      </c>
      <c r="AP11">
        <v>102</v>
      </c>
      <c r="AQ11">
        <v>119</v>
      </c>
      <c r="AR11">
        <v>68</v>
      </c>
      <c r="AS11">
        <v>69</v>
      </c>
      <c r="AT11">
        <v>161</v>
      </c>
      <c r="AU11">
        <v>90</v>
      </c>
      <c r="AV11">
        <v>77</v>
      </c>
      <c r="AW11">
        <v>27</v>
      </c>
      <c r="AX11">
        <v>74</v>
      </c>
      <c r="AY11">
        <v>141</v>
      </c>
      <c r="AZ11">
        <v>92</v>
      </c>
      <c r="BA11">
        <v>55</v>
      </c>
      <c r="BB11">
        <v>88</v>
      </c>
      <c r="BC11">
        <v>78</v>
      </c>
      <c r="BD11">
        <v>3</v>
      </c>
      <c r="BE11">
        <v>443</v>
      </c>
      <c r="BF11">
        <v>802</v>
      </c>
      <c r="BG11">
        <v>987</v>
      </c>
      <c r="BH11">
        <v>258</v>
      </c>
      <c r="BI11">
        <v>538</v>
      </c>
      <c r="BJ11">
        <v>247</v>
      </c>
      <c r="BK11">
        <v>135</v>
      </c>
      <c r="BL11">
        <v>46</v>
      </c>
      <c r="BM11">
        <v>626</v>
      </c>
      <c r="BN11">
        <v>557</v>
      </c>
      <c r="BO11">
        <v>56</v>
      </c>
      <c r="BP11">
        <v>7</v>
      </c>
      <c r="BQ11">
        <v>644</v>
      </c>
      <c r="BR11">
        <v>1245</v>
      </c>
      <c r="BS11">
        <v>1088</v>
      </c>
      <c r="BT11">
        <v>49</v>
      </c>
      <c r="BU11">
        <v>441</v>
      </c>
      <c r="BV11">
        <v>101</v>
      </c>
      <c r="BW11">
        <v>567</v>
      </c>
      <c r="BX11">
        <v>818</v>
      </c>
      <c r="BY11">
        <v>869</v>
      </c>
      <c r="BZ11">
        <v>697</v>
      </c>
    </row>
    <row r="12" spans="1:78" x14ac:dyDescent="0.25">
      <c r="B12" s="7">
        <v>0.24</v>
      </c>
      <c r="C12" s="7">
        <v>0.24</v>
      </c>
      <c r="D12" s="7">
        <v>0.22</v>
      </c>
      <c r="E12" s="7">
        <v>0.19</v>
      </c>
      <c r="F12" s="7">
        <v>0.21</v>
      </c>
      <c r="G12" s="7">
        <v>0.27</v>
      </c>
      <c r="H12" s="7">
        <v>0.19</v>
      </c>
      <c r="I12" s="7">
        <v>0.33</v>
      </c>
      <c r="J12" s="7">
        <v>0.25</v>
      </c>
      <c r="K12" s="7">
        <v>0.21</v>
      </c>
      <c r="L12" s="7">
        <v>0.14000000000000001</v>
      </c>
      <c r="M12" s="7">
        <v>0.14000000000000001</v>
      </c>
      <c r="N12" s="7">
        <v>0.28999999999999998</v>
      </c>
      <c r="O12" s="7">
        <v>0.21</v>
      </c>
      <c r="P12" s="7">
        <v>0.15</v>
      </c>
      <c r="Q12" s="7">
        <v>0.19</v>
      </c>
      <c r="R12" s="7">
        <v>0.24</v>
      </c>
      <c r="S12" s="7">
        <v>0.28999999999999998</v>
      </c>
      <c r="T12" s="7">
        <v>0.17</v>
      </c>
      <c r="U12" s="7">
        <v>0.12</v>
      </c>
      <c r="V12" s="7">
        <v>0.28000000000000003</v>
      </c>
      <c r="W12" s="7">
        <v>0.16</v>
      </c>
      <c r="X12" s="7">
        <v>0.08</v>
      </c>
      <c r="Y12" t="s">
        <v>108</v>
      </c>
      <c r="Z12" s="7">
        <v>0.24</v>
      </c>
      <c r="AA12" s="7">
        <v>0.24</v>
      </c>
      <c r="AB12" s="7">
        <v>0.24</v>
      </c>
      <c r="AC12" s="7">
        <v>0.28999999999999998</v>
      </c>
      <c r="AD12" s="7">
        <v>0.25</v>
      </c>
      <c r="AE12" s="7">
        <v>0.1</v>
      </c>
      <c r="AF12" s="7">
        <v>0.21</v>
      </c>
      <c r="AG12" s="7">
        <v>0.37</v>
      </c>
      <c r="AH12" s="7">
        <v>0.34</v>
      </c>
      <c r="AI12" s="7">
        <v>0.27</v>
      </c>
      <c r="AJ12" s="7">
        <v>0.14000000000000001</v>
      </c>
      <c r="AK12" s="7">
        <v>0.12</v>
      </c>
      <c r="AL12" s="7">
        <v>0.36</v>
      </c>
      <c r="AM12" s="7">
        <v>0.16</v>
      </c>
      <c r="AN12" s="7">
        <v>0.24</v>
      </c>
      <c r="AO12" s="7">
        <v>0.12</v>
      </c>
      <c r="AP12" s="7">
        <v>0.2</v>
      </c>
      <c r="AQ12" s="7">
        <v>0.24</v>
      </c>
      <c r="AR12" s="7">
        <v>0.14000000000000001</v>
      </c>
      <c r="AS12" s="7">
        <v>0.24</v>
      </c>
      <c r="AT12" s="7">
        <v>0.32</v>
      </c>
      <c r="AU12" s="7">
        <v>0.28000000000000003</v>
      </c>
      <c r="AV12" s="7">
        <v>0.16</v>
      </c>
      <c r="AW12" s="7">
        <v>0.27</v>
      </c>
      <c r="AX12" s="7">
        <v>0.22</v>
      </c>
      <c r="AY12" s="7">
        <v>0.28999999999999998</v>
      </c>
      <c r="AZ12" s="7">
        <v>0.25</v>
      </c>
      <c r="BA12" s="7">
        <v>0.22</v>
      </c>
      <c r="BB12" s="7">
        <v>0.25</v>
      </c>
      <c r="BC12" s="7">
        <v>0.28000000000000003</v>
      </c>
      <c r="BD12" s="7">
        <v>0.15</v>
      </c>
      <c r="BE12" s="7">
        <v>0.55000000000000004</v>
      </c>
      <c r="BF12" s="7">
        <v>0.18</v>
      </c>
      <c r="BG12" s="7">
        <v>0.33</v>
      </c>
      <c r="BH12" s="7">
        <v>0.11</v>
      </c>
      <c r="BI12" s="7">
        <v>0.45</v>
      </c>
      <c r="BJ12" s="7">
        <v>0.31</v>
      </c>
      <c r="BK12" s="7">
        <v>0.19</v>
      </c>
      <c r="BL12" s="7">
        <v>0.27</v>
      </c>
      <c r="BM12" s="7">
        <v>0.8</v>
      </c>
      <c r="BN12" s="7">
        <v>0.37</v>
      </c>
      <c r="BO12" s="7">
        <v>0.03</v>
      </c>
      <c r="BP12" s="7">
        <v>0.01</v>
      </c>
      <c r="BQ12" s="7">
        <v>0.7</v>
      </c>
      <c r="BR12" s="7">
        <v>0.88</v>
      </c>
      <c r="BS12" s="7">
        <v>0.79</v>
      </c>
      <c r="BT12" s="7">
        <v>0.12</v>
      </c>
      <c r="BU12" s="7">
        <v>0.91</v>
      </c>
      <c r="BV12" s="7">
        <v>0.37</v>
      </c>
      <c r="BW12" s="7">
        <v>0.82</v>
      </c>
      <c r="BX12" s="7">
        <v>0.23</v>
      </c>
      <c r="BY12" s="7">
        <v>0.25</v>
      </c>
      <c r="BZ12" s="7">
        <v>0.22</v>
      </c>
    </row>
    <row r="13" spans="1:78" x14ac:dyDescent="0.25">
      <c r="A13" t="s">
        <v>55</v>
      </c>
      <c r="B13">
        <v>3922</v>
      </c>
      <c r="C13">
        <v>3363</v>
      </c>
      <c r="D13">
        <v>335</v>
      </c>
      <c r="E13">
        <v>225</v>
      </c>
      <c r="F13">
        <v>797</v>
      </c>
      <c r="G13">
        <v>1962</v>
      </c>
      <c r="H13">
        <v>1163</v>
      </c>
      <c r="I13">
        <v>824</v>
      </c>
      <c r="J13">
        <v>1247</v>
      </c>
      <c r="K13">
        <v>822</v>
      </c>
      <c r="L13">
        <v>1029</v>
      </c>
      <c r="M13">
        <v>1183</v>
      </c>
      <c r="N13">
        <v>2165</v>
      </c>
      <c r="O13">
        <v>431</v>
      </c>
      <c r="P13">
        <v>143</v>
      </c>
      <c r="Q13">
        <v>631</v>
      </c>
      <c r="R13">
        <v>3291</v>
      </c>
      <c r="S13">
        <v>2284</v>
      </c>
      <c r="T13">
        <v>841</v>
      </c>
      <c r="U13">
        <v>730</v>
      </c>
      <c r="V13">
        <v>2801</v>
      </c>
      <c r="W13">
        <v>421</v>
      </c>
      <c r="X13">
        <v>653</v>
      </c>
      <c r="Y13">
        <v>0</v>
      </c>
      <c r="Z13">
        <v>3922</v>
      </c>
      <c r="AA13">
        <v>3910</v>
      </c>
      <c r="AB13">
        <v>3910</v>
      </c>
      <c r="AC13">
        <v>318</v>
      </c>
      <c r="AD13">
        <v>3186</v>
      </c>
      <c r="AE13">
        <v>375</v>
      </c>
      <c r="AF13">
        <v>3180</v>
      </c>
      <c r="AG13">
        <v>510</v>
      </c>
      <c r="AH13">
        <v>24</v>
      </c>
      <c r="AI13">
        <v>2754</v>
      </c>
      <c r="AJ13">
        <v>395</v>
      </c>
      <c r="AK13">
        <v>729</v>
      </c>
      <c r="AL13">
        <v>1329</v>
      </c>
      <c r="AM13">
        <v>2031</v>
      </c>
      <c r="AN13">
        <v>44</v>
      </c>
      <c r="AO13">
        <v>506</v>
      </c>
      <c r="AP13">
        <v>398</v>
      </c>
      <c r="AQ13">
        <v>370</v>
      </c>
      <c r="AR13">
        <v>396</v>
      </c>
      <c r="AS13">
        <v>212</v>
      </c>
      <c r="AT13">
        <v>324</v>
      </c>
      <c r="AU13">
        <v>230</v>
      </c>
      <c r="AV13">
        <v>395</v>
      </c>
      <c r="AW13">
        <v>69</v>
      </c>
      <c r="AX13">
        <v>260</v>
      </c>
      <c r="AY13">
        <v>340</v>
      </c>
      <c r="AZ13">
        <v>266</v>
      </c>
      <c r="BA13">
        <v>189</v>
      </c>
      <c r="BB13">
        <v>256</v>
      </c>
      <c r="BC13">
        <v>198</v>
      </c>
      <c r="BD13">
        <v>18</v>
      </c>
      <c r="BE13">
        <v>346</v>
      </c>
      <c r="BF13">
        <v>3577</v>
      </c>
      <c r="BG13">
        <v>1961</v>
      </c>
      <c r="BH13">
        <v>1961</v>
      </c>
      <c r="BI13">
        <v>645</v>
      </c>
      <c r="BJ13">
        <v>533</v>
      </c>
      <c r="BK13">
        <v>552</v>
      </c>
      <c r="BL13">
        <v>119</v>
      </c>
      <c r="BM13">
        <v>156</v>
      </c>
      <c r="BN13">
        <v>934</v>
      </c>
      <c r="BO13">
        <v>1807</v>
      </c>
      <c r="BP13">
        <v>1025</v>
      </c>
      <c r="BQ13">
        <v>266</v>
      </c>
      <c r="BR13">
        <v>165</v>
      </c>
      <c r="BS13">
        <v>289</v>
      </c>
      <c r="BT13">
        <v>343</v>
      </c>
      <c r="BU13">
        <v>40</v>
      </c>
      <c r="BV13">
        <v>165</v>
      </c>
      <c r="BW13">
        <v>121</v>
      </c>
      <c r="BX13">
        <v>2658</v>
      </c>
      <c r="BY13">
        <v>2624</v>
      </c>
      <c r="BZ13">
        <v>2375</v>
      </c>
    </row>
    <row r="14" spans="1:78" x14ac:dyDescent="0.25">
      <c r="B14" s="7">
        <v>0.74</v>
      </c>
      <c r="C14" s="7">
        <v>0.74</v>
      </c>
      <c r="D14" s="7">
        <v>0.74</v>
      </c>
      <c r="E14" s="7">
        <v>0.77</v>
      </c>
      <c r="F14" s="7">
        <v>0.77</v>
      </c>
      <c r="G14" s="7">
        <v>0.71</v>
      </c>
      <c r="H14" s="7">
        <v>0.8</v>
      </c>
      <c r="I14" s="7">
        <v>0.65</v>
      </c>
      <c r="J14" s="7">
        <v>0.73</v>
      </c>
      <c r="K14" s="7">
        <v>0.77</v>
      </c>
      <c r="L14" s="7">
        <v>0.84</v>
      </c>
      <c r="M14" s="7">
        <v>0.85</v>
      </c>
      <c r="N14" s="7">
        <v>0.69</v>
      </c>
      <c r="O14" s="7">
        <v>0.75</v>
      </c>
      <c r="P14" s="7">
        <v>0.83</v>
      </c>
      <c r="Q14" s="7">
        <v>0.79</v>
      </c>
      <c r="R14" s="7">
        <v>0.74</v>
      </c>
      <c r="S14" s="7">
        <v>0.69</v>
      </c>
      <c r="T14" s="7">
        <v>0.81</v>
      </c>
      <c r="U14" s="7">
        <v>0.86</v>
      </c>
      <c r="V14" s="7">
        <v>0.71</v>
      </c>
      <c r="W14" s="7">
        <v>0.82</v>
      </c>
      <c r="X14" s="7">
        <v>0.89</v>
      </c>
      <c r="Y14" t="s">
        <v>108</v>
      </c>
      <c r="Z14" s="7">
        <v>0.74</v>
      </c>
      <c r="AA14" s="7">
        <v>0.74</v>
      </c>
      <c r="AB14" s="7">
        <v>0.74</v>
      </c>
      <c r="AC14" s="7">
        <v>0.7</v>
      </c>
      <c r="AD14" s="7">
        <v>0.74</v>
      </c>
      <c r="AE14" s="7">
        <v>0.83</v>
      </c>
      <c r="AF14" s="7">
        <v>0.77</v>
      </c>
      <c r="AG14" s="7">
        <v>0.62</v>
      </c>
      <c r="AH14" s="7">
        <v>0.62</v>
      </c>
      <c r="AI14" s="7">
        <v>0.71</v>
      </c>
      <c r="AJ14" s="7">
        <v>0.84</v>
      </c>
      <c r="AK14" s="7">
        <v>0.86</v>
      </c>
      <c r="AL14" s="7">
        <v>0.63</v>
      </c>
      <c r="AM14" s="7">
        <v>0.83</v>
      </c>
      <c r="AN14" s="7">
        <v>0.75</v>
      </c>
      <c r="AO14" s="7">
        <v>0.81</v>
      </c>
      <c r="AP14" s="7">
        <v>0.78</v>
      </c>
      <c r="AQ14" s="7">
        <v>0.75</v>
      </c>
      <c r="AR14" s="7">
        <v>0.83</v>
      </c>
      <c r="AS14" s="7">
        <v>0.75</v>
      </c>
      <c r="AT14" s="7">
        <v>0.65</v>
      </c>
      <c r="AU14" s="7">
        <v>0.7</v>
      </c>
      <c r="AV14" s="7">
        <v>0.83</v>
      </c>
      <c r="AW14" s="7">
        <v>0.68</v>
      </c>
      <c r="AX14" s="7">
        <v>0.76</v>
      </c>
      <c r="AY14" s="7">
        <v>0.69</v>
      </c>
      <c r="AZ14" s="7">
        <v>0.73</v>
      </c>
      <c r="BA14" s="7">
        <v>0.74</v>
      </c>
      <c r="BB14" s="7">
        <v>0.73</v>
      </c>
      <c r="BC14" s="7">
        <v>0.71</v>
      </c>
      <c r="BD14" s="7">
        <v>0.85</v>
      </c>
      <c r="BE14" s="7">
        <v>0.43</v>
      </c>
      <c r="BF14" s="7">
        <v>0.8</v>
      </c>
      <c r="BG14" s="7">
        <v>0.65</v>
      </c>
      <c r="BH14" s="7">
        <v>0.87</v>
      </c>
      <c r="BI14" s="7">
        <v>0.54</v>
      </c>
      <c r="BJ14" s="7">
        <v>0.67</v>
      </c>
      <c r="BK14" s="7">
        <v>0.8</v>
      </c>
      <c r="BL14" s="7">
        <v>0.69</v>
      </c>
      <c r="BM14" s="7">
        <v>0.2</v>
      </c>
      <c r="BN14" s="7">
        <v>0.62</v>
      </c>
      <c r="BO14" s="7">
        <v>0.95</v>
      </c>
      <c r="BP14" s="7">
        <v>0.95</v>
      </c>
      <c r="BQ14" s="7">
        <v>0.28999999999999998</v>
      </c>
      <c r="BR14" s="7">
        <v>0.12</v>
      </c>
      <c r="BS14" s="7">
        <v>0.21</v>
      </c>
      <c r="BT14" s="7">
        <v>0.83</v>
      </c>
      <c r="BU14" s="7">
        <v>0.08</v>
      </c>
      <c r="BV14" s="7">
        <v>0.61</v>
      </c>
      <c r="BW14" s="7">
        <v>0.18</v>
      </c>
      <c r="BX14" s="7">
        <v>0.75</v>
      </c>
      <c r="BY14" s="7">
        <v>0.74</v>
      </c>
      <c r="BZ14" s="7">
        <v>0.76</v>
      </c>
    </row>
    <row r="15" spans="1:78" x14ac:dyDescent="0.25">
      <c r="A15" t="s">
        <v>40</v>
      </c>
      <c r="B15">
        <v>15</v>
      </c>
      <c r="C15">
        <v>10</v>
      </c>
      <c r="D15">
        <v>3</v>
      </c>
      <c r="E15">
        <v>3</v>
      </c>
      <c r="F15">
        <v>3</v>
      </c>
      <c r="G15">
        <v>8</v>
      </c>
      <c r="H15">
        <v>4</v>
      </c>
      <c r="I15">
        <v>1</v>
      </c>
      <c r="J15">
        <v>5</v>
      </c>
      <c r="K15">
        <v>4</v>
      </c>
      <c r="L15">
        <v>6</v>
      </c>
      <c r="M15">
        <v>0</v>
      </c>
      <c r="N15">
        <v>3</v>
      </c>
      <c r="O15">
        <v>10</v>
      </c>
      <c r="P15">
        <v>2</v>
      </c>
      <c r="Q15">
        <v>1</v>
      </c>
      <c r="R15">
        <v>14</v>
      </c>
      <c r="S15">
        <v>6</v>
      </c>
      <c r="T15">
        <v>6</v>
      </c>
      <c r="U15">
        <v>3</v>
      </c>
      <c r="V15">
        <v>7</v>
      </c>
      <c r="W15">
        <v>2</v>
      </c>
      <c r="X15">
        <v>1</v>
      </c>
      <c r="Y15">
        <v>0</v>
      </c>
      <c r="Z15">
        <v>15</v>
      </c>
      <c r="AA15">
        <v>15</v>
      </c>
      <c r="AB15">
        <v>15</v>
      </c>
      <c r="AC15">
        <v>1</v>
      </c>
      <c r="AD15">
        <v>6</v>
      </c>
      <c r="AE15">
        <v>2</v>
      </c>
      <c r="AF15">
        <v>7</v>
      </c>
      <c r="AG15">
        <v>2</v>
      </c>
      <c r="AH15">
        <v>0</v>
      </c>
      <c r="AI15">
        <v>8</v>
      </c>
      <c r="AJ15">
        <v>0</v>
      </c>
      <c r="AK15">
        <v>2</v>
      </c>
      <c r="AL15">
        <v>3</v>
      </c>
      <c r="AM15">
        <v>2</v>
      </c>
      <c r="AN15">
        <v>0</v>
      </c>
      <c r="AO15">
        <v>4</v>
      </c>
      <c r="AP15">
        <v>3</v>
      </c>
      <c r="AQ15">
        <v>1</v>
      </c>
      <c r="AR15">
        <v>2</v>
      </c>
      <c r="AS15">
        <v>0</v>
      </c>
      <c r="AT15">
        <v>0</v>
      </c>
      <c r="AU15">
        <v>3</v>
      </c>
      <c r="AV15">
        <v>1</v>
      </c>
      <c r="AW15">
        <v>0</v>
      </c>
      <c r="AX15">
        <v>3</v>
      </c>
      <c r="AY15">
        <v>0</v>
      </c>
      <c r="AZ15">
        <v>0</v>
      </c>
      <c r="BA15">
        <v>3</v>
      </c>
      <c r="BB15">
        <v>0</v>
      </c>
      <c r="BC15">
        <v>1</v>
      </c>
      <c r="BD15">
        <v>0</v>
      </c>
      <c r="BE15">
        <v>0</v>
      </c>
      <c r="BF15">
        <v>15</v>
      </c>
      <c r="BG15">
        <v>5</v>
      </c>
      <c r="BH15">
        <v>11</v>
      </c>
      <c r="BI15">
        <v>2</v>
      </c>
      <c r="BJ15">
        <v>1</v>
      </c>
      <c r="BK15">
        <v>0</v>
      </c>
      <c r="BL15">
        <v>1</v>
      </c>
      <c r="BM15">
        <v>0</v>
      </c>
      <c r="BN15">
        <v>0</v>
      </c>
      <c r="BO15">
        <v>5</v>
      </c>
      <c r="BP15">
        <v>11</v>
      </c>
      <c r="BQ15">
        <v>0</v>
      </c>
      <c r="BR15">
        <v>1</v>
      </c>
      <c r="BS15">
        <v>1</v>
      </c>
      <c r="BT15">
        <v>0</v>
      </c>
      <c r="BU15">
        <v>0</v>
      </c>
      <c r="BV15">
        <v>0</v>
      </c>
      <c r="BW15">
        <v>0</v>
      </c>
      <c r="BX15">
        <v>5</v>
      </c>
      <c r="BY15">
        <v>6</v>
      </c>
      <c r="BZ15">
        <v>5</v>
      </c>
    </row>
    <row r="16" spans="1:78" x14ac:dyDescent="0.25">
      <c r="B16">
        <v>0</v>
      </c>
      <c r="C16">
        <v>0</v>
      </c>
      <c r="D16" s="7">
        <v>0.01</v>
      </c>
      <c r="E16" s="7">
        <v>0.01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106</v>
      </c>
      <c r="N16">
        <v>0</v>
      </c>
      <c r="O16" s="7">
        <v>0.02</v>
      </c>
      <c r="P16" s="7">
        <v>0.01</v>
      </c>
      <c r="Q16">
        <v>0</v>
      </c>
      <c r="R16">
        <v>0</v>
      </c>
      <c r="S16">
        <v>0</v>
      </c>
      <c r="T16" s="7">
        <v>0.01</v>
      </c>
      <c r="U16">
        <v>0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>
        <v>0</v>
      </c>
      <c r="AL16">
        <v>0</v>
      </c>
      <c r="AM16">
        <v>0</v>
      </c>
      <c r="AN16" t="s">
        <v>106</v>
      </c>
      <c r="AO16" s="7">
        <v>0.01</v>
      </c>
      <c r="AP16" s="7">
        <v>0.01</v>
      </c>
      <c r="AQ16">
        <v>0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 s="7">
        <v>0.01</v>
      </c>
      <c r="BB16" t="s">
        <v>106</v>
      </c>
      <c r="BC16">
        <v>0</v>
      </c>
      <c r="BD16" t="s">
        <v>106</v>
      </c>
      <c r="BE16" t="s">
        <v>106</v>
      </c>
      <c r="BF16">
        <v>0</v>
      </c>
      <c r="BG16">
        <v>0</v>
      </c>
      <c r="BH16">
        <v>0</v>
      </c>
      <c r="BI16">
        <v>0</v>
      </c>
      <c r="BJ16">
        <v>0</v>
      </c>
      <c r="BK16" t="s">
        <v>106</v>
      </c>
      <c r="BL16" s="7">
        <v>0.01</v>
      </c>
      <c r="BM16" t="s">
        <v>106</v>
      </c>
      <c r="BN16" t="s">
        <v>106</v>
      </c>
      <c r="BO16">
        <v>0</v>
      </c>
      <c r="BP16" s="7">
        <v>0.01</v>
      </c>
      <c r="BQ16" t="s">
        <v>106</v>
      </c>
      <c r="BR16">
        <v>0</v>
      </c>
      <c r="BS16">
        <v>0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88</v>
      </c>
      <c r="C17">
        <v>69</v>
      </c>
      <c r="D17">
        <v>11</v>
      </c>
      <c r="E17">
        <v>8</v>
      </c>
      <c r="F17">
        <v>12</v>
      </c>
      <c r="G17">
        <v>56</v>
      </c>
      <c r="H17">
        <v>20</v>
      </c>
      <c r="I17">
        <v>30</v>
      </c>
      <c r="J17">
        <v>20</v>
      </c>
      <c r="K17">
        <v>22</v>
      </c>
      <c r="L17">
        <v>16</v>
      </c>
      <c r="M17">
        <v>21</v>
      </c>
      <c r="N17">
        <v>51</v>
      </c>
      <c r="O17">
        <v>14</v>
      </c>
      <c r="P17">
        <v>2</v>
      </c>
      <c r="Q17">
        <v>17</v>
      </c>
      <c r="R17">
        <v>71</v>
      </c>
      <c r="S17">
        <v>57</v>
      </c>
      <c r="T17">
        <v>18</v>
      </c>
      <c r="U17">
        <v>11</v>
      </c>
      <c r="V17">
        <v>62</v>
      </c>
      <c r="W17">
        <v>7</v>
      </c>
      <c r="X17">
        <v>15</v>
      </c>
      <c r="Y17">
        <v>0</v>
      </c>
      <c r="Z17">
        <v>88</v>
      </c>
      <c r="AA17">
        <v>85</v>
      </c>
      <c r="AB17">
        <v>85</v>
      </c>
      <c r="AC17">
        <v>6</v>
      </c>
      <c r="AD17">
        <v>46</v>
      </c>
      <c r="AE17">
        <v>30</v>
      </c>
      <c r="AF17">
        <v>50</v>
      </c>
      <c r="AG17">
        <v>11</v>
      </c>
      <c r="AH17">
        <v>2</v>
      </c>
      <c r="AI17">
        <v>55</v>
      </c>
      <c r="AJ17">
        <v>8</v>
      </c>
      <c r="AK17">
        <v>16</v>
      </c>
      <c r="AL17">
        <v>17</v>
      </c>
      <c r="AM17">
        <v>24</v>
      </c>
      <c r="AN17">
        <v>1</v>
      </c>
      <c r="AO17">
        <v>44</v>
      </c>
      <c r="AP17">
        <v>9</v>
      </c>
      <c r="AQ17">
        <v>6</v>
      </c>
      <c r="AR17">
        <v>10</v>
      </c>
      <c r="AS17">
        <v>3</v>
      </c>
      <c r="AT17">
        <v>12</v>
      </c>
      <c r="AU17">
        <v>5</v>
      </c>
      <c r="AV17">
        <v>1</v>
      </c>
      <c r="AW17">
        <v>5</v>
      </c>
      <c r="AX17">
        <v>7</v>
      </c>
      <c r="AY17">
        <v>11</v>
      </c>
      <c r="AZ17">
        <v>6</v>
      </c>
      <c r="BA17">
        <v>7</v>
      </c>
      <c r="BB17">
        <v>5</v>
      </c>
      <c r="BC17">
        <v>4</v>
      </c>
      <c r="BD17">
        <v>0</v>
      </c>
      <c r="BE17">
        <v>21</v>
      </c>
      <c r="BF17">
        <v>67</v>
      </c>
      <c r="BG17">
        <v>53</v>
      </c>
      <c r="BH17">
        <v>35</v>
      </c>
      <c r="BI17">
        <v>12</v>
      </c>
      <c r="BJ17">
        <v>10</v>
      </c>
      <c r="BK17">
        <v>7</v>
      </c>
      <c r="BL17">
        <v>7</v>
      </c>
      <c r="BM17">
        <v>3</v>
      </c>
      <c r="BN17">
        <v>18</v>
      </c>
      <c r="BO17">
        <v>29</v>
      </c>
      <c r="BP17">
        <v>38</v>
      </c>
      <c r="BQ17">
        <v>8</v>
      </c>
      <c r="BR17">
        <v>5</v>
      </c>
      <c r="BS17">
        <v>7</v>
      </c>
      <c r="BT17">
        <v>21</v>
      </c>
      <c r="BU17">
        <v>2</v>
      </c>
      <c r="BV17">
        <v>5</v>
      </c>
      <c r="BW17">
        <v>3</v>
      </c>
      <c r="BX17">
        <v>41</v>
      </c>
      <c r="BY17">
        <v>38</v>
      </c>
      <c r="BZ17">
        <v>29</v>
      </c>
    </row>
    <row r="18" spans="1:78" x14ac:dyDescent="0.25">
      <c r="B18" s="7">
        <v>0.02</v>
      </c>
      <c r="C18" s="7">
        <v>0.02</v>
      </c>
      <c r="D18" s="7">
        <v>0.03</v>
      </c>
      <c r="E18" s="7">
        <v>0.03</v>
      </c>
      <c r="F18" s="7">
        <v>0.01</v>
      </c>
      <c r="G18" s="7">
        <v>0.02</v>
      </c>
      <c r="H18" s="7">
        <v>0.01</v>
      </c>
      <c r="I18" s="7">
        <v>0.02</v>
      </c>
      <c r="J18" s="7">
        <v>0.01</v>
      </c>
      <c r="K18" s="7">
        <v>0.02</v>
      </c>
      <c r="L18" s="7">
        <v>0.01</v>
      </c>
      <c r="M18" s="7">
        <v>0.01</v>
      </c>
      <c r="N18" s="7">
        <v>0.02</v>
      </c>
      <c r="O18" s="7">
        <v>0.02</v>
      </c>
      <c r="P18" s="7">
        <v>0.01</v>
      </c>
      <c r="Q18" s="7">
        <v>0.02</v>
      </c>
      <c r="R18" s="7">
        <v>0.02</v>
      </c>
      <c r="S18" s="7">
        <v>0.02</v>
      </c>
      <c r="T18" s="7">
        <v>0.02</v>
      </c>
      <c r="U18" s="7">
        <v>0.01</v>
      </c>
      <c r="V18" s="7">
        <v>0.02</v>
      </c>
      <c r="W18" s="7">
        <v>0.01</v>
      </c>
      <c r="X18" s="7">
        <v>0.02</v>
      </c>
      <c r="Y18" t="s">
        <v>108</v>
      </c>
      <c r="Z18" s="7">
        <v>0.02</v>
      </c>
      <c r="AA18" s="7">
        <v>0.02</v>
      </c>
      <c r="AB18" s="7">
        <v>0.02</v>
      </c>
      <c r="AC18" s="7">
        <v>0.01</v>
      </c>
      <c r="AD18" s="7">
        <v>0.01</v>
      </c>
      <c r="AE18" s="7">
        <v>7.0000000000000007E-2</v>
      </c>
      <c r="AF18" s="7">
        <v>0.01</v>
      </c>
      <c r="AG18" s="7">
        <v>0.01</v>
      </c>
      <c r="AH18" s="7">
        <v>0.04</v>
      </c>
      <c r="AI18" s="7">
        <v>0.01</v>
      </c>
      <c r="AJ18" s="7">
        <v>0.02</v>
      </c>
      <c r="AK18" s="7">
        <v>0.02</v>
      </c>
      <c r="AL18" s="7">
        <v>0.01</v>
      </c>
      <c r="AM18" s="7">
        <v>0.01</v>
      </c>
      <c r="AN18" s="7">
        <v>0.01</v>
      </c>
      <c r="AO18" s="7">
        <v>7.0000000000000007E-2</v>
      </c>
      <c r="AP18" s="7">
        <v>0.02</v>
      </c>
      <c r="AQ18" s="7">
        <v>0.01</v>
      </c>
      <c r="AR18" s="7">
        <v>0.02</v>
      </c>
      <c r="AS18" s="7">
        <v>0.01</v>
      </c>
      <c r="AT18" s="7">
        <v>0.02</v>
      </c>
      <c r="AU18" s="7">
        <v>0.01</v>
      </c>
      <c r="AV18">
        <v>0</v>
      </c>
      <c r="AW18" s="7">
        <v>0.05</v>
      </c>
      <c r="AX18" s="7">
        <v>0.02</v>
      </c>
      <c r="AY18" s="7">
        <v>0.02</v>
      </c>
      <c r="AZ18" s="7">
        <v>0.02</v>
      </c>
      <c r="BA18" s="7">
        <v>0.03</v>
      </c>
      <c r="BB18" s="7">
        <v>0.01</v>
      </c>
      <c r="BC18" s="7">
        <v>0.01</v>
      </c>
      <c r="BD18" t="s">
        <v>108</v>
      </c>
      <c r="BE18" s="7">
        <v>0.03</v>
      </c>
      <c r="BF18" s="7">
        <v>0.01</v>
      </c>
      <c r="BG18" s="7">
        <v>0.02</v>
      </c>
      <c r="BH18" s="7">
        <v>0.02</v>
      </c>
      <c r="BI18" s="7">
        <v>0.01</v>
      </c>
      <c r="BJ18" s="7">
        <v>0.01</v>
      </c>
      <c r="BK18" s="7">
        <v>0.01</v>
      </c>
      <c r="BL18" s="7">
        <v>0.04</v>
      </c>
      <c r="BM18">
        <v>0</v>
      </c>
      <c r="BN18" s="7">
        <v>0.01</v>
      </c>
      <c r="BO18" s="7">
        <v>0.02</v>
      </c>
      <c r="BP18" s="7">
        <v>0.04</v>
      </c>
      <c r="BQ18" s="7">
        <v>0.01</v>
      </c>
      <c r="BR18">
        <v>0</v>
      </c>
      <c r="BS18">
        <v>0</v>
      </c>
      <c r="BT18" s="7">
        <v>0.05</v>
      </c>
      <c r="BU18">
        <v>0</v>
      </c>
      <c r="BV18" s="7">
        <v>0.02</v>
      </c>
      <c r="BW18" s="7">
        <v>0.01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6"/>
  <sheetViews>
    <sheetView workbookViewId="0">
      <pane xSplit="1" ySplit="8" topLeftCell="B43" activePane="bottomRight" state="frozen"/>
      <selection pane="topRight" activeCell="B1" sqref="B1"/>
      <selection pane="bottomLeft" activeCell="A9" sqref="A9"/>
      <selection pane="bottomRight" activeCell="C69" sqref="C69"/>
    </sheetView>
  </sheetViews>
  <sheetFormatPr defaultRowHeight="15" x14ac:dyDescent="0.25"/>
  <cols>
    <col min="1" max="1" width="9.140625" customWidth="1"/>
  </cols>
  <sheetData>
    <row r="1" spans="1:78" x14ac:dyDescent="0.25">
      <c r="A1" t="s">
        <v>115</v>
      </c>
    </row>
    <row r="2" spans="1:78" x14ac:dyDescent="0.25">
      <c r="A2" t="s">
        <v>117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525</v>
      </c>
      <c r="C8">
        <v>447</v>
      </c>
      <c r="D8">
        <v>50</v>
      </c>
      <c r="E8">
        <v>28</v>
      </c>
      <c r="F8">
        <v>119</v>
      </c>
      <c r="G8">
        <v>212</v>
      </c>
      <c r="H8">
        <v>194</v>
      </c>
      <c r="I8">
        <v>97</v>
      </c>
      <c r="J8">
        <v>147</v>
      </c>
      <c r="K8">
        <v>101</v>
      </c>
      <c r="L8">
        <v>180</v>
      </c>
      <c r="M8">
        <v>202</v>
      </c>
      <c r="N8">
        <v>235</v>
      </c>
      <c r="O8">
        <v>73</v>
      </c>
      <c r="P8">
        <v>15</v>
      </c>
      <c r="Q8">
        <v>118</v>
      </c>
      <c r="R8">
        <v>407</v>
      </c>
      <c r="S8">
        <v>282</v>
      </c>
      <c r="T8">
        <v>101</v>
      </c>
      <c r="U8">
        <v>129</v>
      </c>
      <c r="V8">
        <v>328</v>
      </c>
      <c r="W8">
        <v>50</v>
      </c>
      <c r="X8">
        <v>139</v>
      </c>
      <c r="Y8">
        <v>0</v>
      </c>
      <c r="Z8">
        <v>525</v>
      </c>
      <c r="AA8">
        <v>508</v>
      </c>
      <c r="AB8">
        <v>508</v>
      </c>
      <c r="AC8">
        <v>42</v>
      </c>
      <c r="AD8">
        <v>388</v>
      </c>
      <c r="AE8">
        <v>70</v>
      </c>
      <c r="AF8">
        <v>361</v>
      </c>
      <c r="AG8">
        <v>6</v>
      </c>
      <c r="AH8">
        <v>37</v>
      </c>
      <c r="AI8">
        <v>289</v>
      </c>
      <c r="AJ8">
        <v>108</v>
      </c>
      <c r="AK8">
        <v>140</v>
      </c>
      <c r="AL8">
        <v>92</v>
      </c>
      <c r="AM8">
        <v>306</v>
      </c>
      <c r="AN8">
        <v>28</v>
      </c>
      <c r="AO8">
        <v>95</v>
      </c>
      <c r="AP8">
        <v>52</v>
      </c>
      <c r="AQ8">
        <v>27</v>
      </c>
      <c r="AR8">
        <v>54</v>
      </c>
      <c r="AS8">
        <v>34</v>
      </c>
      <c r="AT8">
        <v>55</v>
      </c>
      <c r="AU8">
        <v>18</v>
      </c>
      <c r="AV8">
        <v>52</v>
      </c>
      <c r="AW8">
        <v>16</v>
      </c>
      <c r="AX8">
        <v>33</v>
      </c>
      <c r="AY8">
        <v>53</v>
      </c>
      <c r="AZ8">
        <v>51</v>
      </c>
      <c r="BA8">
        <v>24</v>
      </c>
      <c r="BB8">
        <v>34</v>
      </c>
      <c r="BC8">
        <v>21</v>
      </c>
      <c r="BD8">
        <v>1</v>
      </c>
      <c r="BE8">
        <v>61</v>
      </c>
      <c r="BF8">
        <v>464</v>
      </c>
      <c r="BG8">
        <v>160</v>
      </c>
      <c r="BH8">
        <v>365</v>
      </c>
      <c r="BI8">
        <v>52</v>
      </c>
      <c r="BJ8">
        <v>40</v>
      </c>
      <c r="BK8">
        <v>41</v>
      </c>
      <c r="BL8">
        <v>11</v>
      </c>
      <c r="BM8">
        <v>33</v>
      </c>
      <c r="BN8">
        <v>98</v>
      </c>
      <c r="BO8">
        <v>211</v>
      </c>
      <c r="BP8">
        <v>183</v>
      </c>
      <c r="BQ8">
        <v>49</v>
      </c>
      <c r="BR8">
        <v>88</v>
      </c>
      <c r="BS8">
        <v>85</v>
      </c>
      <c r="BT8">
        <v>35</v>
      </c>
      <c r="BU8">
        <v>31</v>
      </c>
      <c r="BV8">
        <v>17</v>
      </c>
      <c r="BW8">
        <v>34</v>
      </c>
      <c r="BX8">
        <v>376</v>
      </c>
      <c r="BY8">
        <v>368</v>
      </c>
      <c r="BZ8">
        <v>335</v>
      </c>
    </row>
    <row r="9" spans="1:78" x14ac:dyDescent="0.25">
      <c r="A9" t="s">
        <v>103</v>
      </c>
      <c r="B9">
        <v>515</v>
      </c>
      <c r="C9">
        <v>435</v>
      </c>
      <c r="D9">
        <v>51</v>
      </c>
      <c r="E9">
        <v>29</v>
      </c>
      <c r="F9">
        <v>119</v>
      </c>
      <c r="G9">
        <v>240</v>
      </c>
      <c r="H9">
        <v>156</v>
      </c>
      <c r="I9">
        <v>115</v>
      </c>
      <c r="J9">
        <v>172</v>
      </c>
      <c r="K9">
        <v>109</v>
      </c>
      <c r="L9">
        <v>119</v>
      </c>
      <c r="M9">
        <v>157</v>
      </c>
      <c r="N9">
        <v>271</v>
      </c>
      <c r="O9">
        <v>73</v>
      </c>
      <c r="P9">
        <v>14</v>
      </c>
      <c r="Q9">
        <v>98</v>
      </c>
      <c r="R9">
        <v>417</v>
      </c>
      <c r="S9">
        <v>294</v>
      </c>
      <c r="T9">
        <v>104</v>
      </c>
      <c r="U9">
        <v>106</v>
      </c>
      <c r="V9">
        <v>360</v>
      </c>
      <c r="W9">
        <v>41</v>
      </c>
      <c r="X9">
        <v>107</v>
      </c>
      <c r="Y9">
        <v>0</v>
      </c>
      <c r="Z9">
        <v>515</v>
      </c>
      <c r="AA9">
        <v>498</v>
      </c>
      <c r="AB9">
        <v>498</v>
      </c>
      <c r="AC9">
        <v>40</v>
      </c>
      <c r="AD9">
        <v>378</v>
      </c>
      <c r="AE9">
        <v>72</v>
      </c>
      <c r="AF9">
        <v>350</v>
      </c>
      <c r="AG9">
        <v>6</v>
      </c>
      <c r="AH9">
        <v>39</v>
      </c>
      <c r="AI9">
        <v>300</v>
      </c>
      <c r="AJ9">
        <v>96</v>
      </c>
      <c r="AK9">
        <v>132</v>
      </c>
      <c r="AL9">
        <v>94</v>
      </c>
      <c r="AM9">
        <v>291</v>
      </c>
      <c r="AN9">
        <v>29</v>
      </c>
      <c r="AO9">
        <v>97</v>
      </c>
      <c r="AP9">
        <v>52</v>
      </c>
      <c r="AQ9">
        <v>27</v>
      </c>
      <c r="AR9">
        <v>59</v>
      </c>
      <c r="AS9">
        <v>35</v>
      </c>
      <c r="AT9">
        <v>49</v>
      </c>
      <c r="AU9">
        <v>17</v>
      </c>
      <c r="AV9">
        <v>45</v>
      </c>
      <c r="AW9">
        <v>16</v>
      </c>
      <c r="AX9">
        <v>34</v>
      </c>
      <c r="AY9">
        <v>52</v>
      </c>
      <c r="AZ9">
        <v>49</v>
      </c>
      <c r="BA9">
        <v>26</v>
      </c>
      <c r="BB9">
        <v>33</v>
      </c>
      <c r="BC9">
        <v>21</v>
      </c>
      <c r="BD9">
        <v>1</v>
      </c>
      <c r="BE9">
        <v>67</v>
      </c>
      <c r="BF9">
        <v>448</v>
      </c>
      <c r="BG9">
        <v>165</v>
      </c>
      <c r="BH9">
        <v>350</v>
      </c>
      <c r="BI9">
        <v>60</v>
      </c>
      <c r="BJ9">
        <v>41</v>
      </c>
      <c r="BK9">
        <v>37</v>
      </c>
      <c r="BL9">
        <v>11</v>
      </c>
      <c r="BM9">
        <v>39</v>
      </c>
      <c r="BN9">
        <v>103</v>
      </c>
      <c r="BO9">
        <v>196</v>
      </c>
      <c r="BP9">
        <v>177</v>
      </c>
      <c r="BQ9">
        <v>51</v>
      </c>
      <c r="BR9">
        <v>99</v>
      </c>
      <c r="BS9">
        <v>94</v>
      </c>
      <c r="BT9">
        <v>34</v>
      </c>
      <c r="BU9">
        <v>38</v>
      </c>
      <c r="BV9">
        <v>16</v>
      </c>
      <c r="BW9">
        <v>37</v>
      </c>
      <c r="BX9">
        <v>360</v>
      </c>
      <c r="BY9">
        <v>352</v>
      </c>
      <c r="BZ9">
        <v>320</v>
      </c>
    </row>
    <row r="10" spans="1:78" x14ac:dyDescent="0.25">
      <c r="A10" t="s">
        <v>104</v>
      </c>
    </row>
    <row r="11" spans="1:78" x14ac:dyDescent="0.25">
      <c r="A11" t="s">
        <v>118</v>
      </c>
      <c r="B11">
        <v>1</v>
      </c>
      <c r="C11">
        <v>1</v>
      </c>
      <c r="D11">
        <v>0</v>
      </c>
      <c r="E11">
        <v>0</v>
      </c>
      <c r="F11">
        <v>0</v>
      </c>
      <c r="G11">
        <v>1</v>
      </c>
      <c r="H11">
        <v>0</v>
      </c>
      <c r="I11">
        <v>0</v>
      </c>
      <c r="J11">
        <v>0</v>
      </c>
      <c r="K11">
        <v>1</v>
      </c>
      <c r="L11">
        <v>0</v>
      </c>
      <c r="M11">
        <v>0</v>
      </c>
      <c r="N11">
        <v>1</v>
      </c>
      <c r="O11">
        <v>0</v>
      </c>
      <c r="P11">
        <v>0</v>
      </c>
      <c r="Q11">
        <v>0</v>
      </c>
      <c r="R11">
        <v>1</v>
      </c>
      <c r="S11">
        <v>1</v>
      </c>
      <c r="T11">
        <v>0</v>
      </c>
      <c r="U11">
        <v>0</v>
      </c>
      <c r="V11">
        <v>1</v>
      </c>
      <c r="W11">
        <v>0</v>
      </c>
      <c r="X11">
        <v>0</v>
      </c>
      <c r="Y11">
        <v>0</v>
      </c>
      <c r="Z11">
        <v>1</v>
      </c>
      <c r="AA11">
        <v>1</v>
      </c>
      <c r="AB11">
        <v>1</v>
      </c>
      <c r="AC11">
        <v>0</v>
      </c>
      <c r="AD11">
        <v>1</v>
      </c>
      <c r="AE11">
        <v>0</v>
      </c>
      <c r="AF11">
        <v>0</v>
      </c>
      <c r="AG11">
        <v>0</v>
      </c>
      <c r="AH11">
        <v>1</v>
      </c>
      <c r="AI11">
        <v>1</v>
      </c>
      <c r="AJ11">
        <v>0</v>
      </c>
      <c r="AK11">
        <v>0</v>
      </c>
      <c r="AL11">
        <v>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1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1</v>
      </c>
      <c r="BF11">
        <v>0</v>
      </c>
      <c r="BG11">
        <v>1</v>
      </c>
      <c r="BH11">
        <v>0</v>
      </c>
      <c r="BI11">
        <v>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</v>
      </c>
      <c r="BP11">
        <v>0</v>
      </c>
      <c r="BQ11">
        <v>0</v>
      </c>
      <c r="BR11">
        <v>0</v>
      </c>
      <c r="BS11">
        <v>0</v>
      </c>
      <c r="BT11">
        <v>1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</row>
    <row r="12" spans="1:78" x14ac:dyDescent="0.25">
      <c r="B12">
        <v>0</v>
      </c>
      <c r="C12">
        <v>0</v>
      </c>
      <c r="D12" t="s">
        <v>106</v>
      </c>
      <c r="E12" t="s">
        <v>106</v>
      </c>
      <c r="F12" t="s">
        <v>106</v>
      </c>
      <c r="G12" s="7">
        <v>0.01</v>
      </c>
      <c r="H12" t="s">
        <v>106</v>
      </c>
      <c r="I12" t="s">
        <v>106</v>
      </c>
      <c r="J12" t="s">
        <v>106</v>
      </c>
      <c r="K12" s="7">
        <v>0.01</v>
      </c>
      <c r="L12" t="s">
        <v>106</v>
      </c>
      <c r="M12" t="s">
        <v>106</v>
      </c>
      <c r="N12">
        <v>0</v>
      </c>
      <c r="O12" t="s">
        <v>106</v>
      </c>
      <c r="P12" t="s">
        <v>106</v>
      </c>
      <c r="Q12" t="s">
        <v>106</v>
      </c>
      <c r="R12">
        <v>0</v>
      </c>
      <c r="S12">
        <v>0</v>
      </c>
      <c r="T12" t="s">
        <v>106</v>
      </c>
      <c r="U12" t="s">
        <v>106</v>
      </c>
      <c r="V12">
        <v>0</v>
      </c>
      <c r="W12" t="s">
        <v>106</v>
      </c>
      <c r="X12" t="s">
        <v>106</v>
      </c>
      <c r="Y12" t="s">
        <v>106</v>
      </c>
      <c r="Z12">
        <v>0</v>
      </c>
      <c r="AA12">
        <v>0</v>
      </c>
      <c r="AB12">
        <v>0</v>
      </c>
      <c r="AC12" t="s">
        <v>106</v>
      </c>
      <c r="AD12">
        <v>0</v>
      </c>
      <c r="AE12" t="s">
        <v>106</v>
      </c>
      <c r="AF12" t="s">
        <v>106</v>
      </c>
      <c r="AG12" t="s">
        <v>106</v>
      </c>
      <c r="AH12" s="7">
        <v>0.03</v>
      </c>
      <c r="AI12">
        <v>0</v>
      </c>
      <c r="AJ12" t="s">
        <v>106</v>
      </c>
      <c r="AK12" t="s">
        <v>106</v>
      </c>
      <c r="AL12" s="7">
        <v>0.01</v>
      </c>
      <c r="AM12" t="s">
        <v>106</v>
      </c>
      <c r="AN12" t="s">
        <v>106</v>
      </c>
      <c r="AO12" t="s">
        <v>106</v>
      </c>
      <c r="AP12" t="s">
        <v>106</v>
      </c>
      <c r="AQ12" t="s">
        <v>106</v>
      </c>
      <c r="AR12" t="s">
        <v>106</v>
      </c>
      <c r="AS12" t="s">
        <v>106</v>
      </c>
      <c r="AT12" t="s">
        <v>106</v>
      </c>
      <c r="AU12" t="s">
        <v>106</v>
      </c>
      <c r="AV12" s="7">
        <v>0.03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 s="7">
        <v>0.02</v>
      </c>
      <c r="BF12" t="s">
        <v>106</v>
      </c>
      <c r="BG12" s="7">
        <v>0.01</v>
      </c>
      <c r="BH12" t="s">
        <v>106</v>
      </c>
      <c r="BI12" s="7">
        <v>0.02</v>
      </c>
      <c r="BJ12" t="s">
        <v>106</v>
      </c>
      <c r="BK12" t="s">
        <v>106</v>
      </c>
      <c r="BL12" t="s">
        <v>106</v>
      </c>
      <c r="BM12" t="s">
        <v>106</v>
      </c>
      <c r="BN12" t="s">
        <v>106</v>
      </c>
      <c r="BO12" s="7">
        <v>0.01</v>
      </c>
      <c r="BP12" t="s">
        <v>106</v>
      </c>
      <c r="BQ12" t="s">
        <v>106</v>
      </c>
      <c r="BR12" t="s">
        <v>106</v>
      </c>
      <c r="BS12" t="s">
        <v>106</v>
      </c>
      <c r="BT12" s="7">
        <v>0.04</v>
      </c>
      <c r="BU12" t="s">
        <v>106</v>
      </c>
      <c r="BV12" t="s">
        <v>106</v>
      </c>
      <c r="BW12" t="s">
        <v>106</v>
      </c>
      <c r="BX12" t="s">
        <v>106</v>
      </c>
      <c r="BY12" t="s">
        <v>106</v>
      </c>
      <c r="BZ12" t="s">
        <v>106</v>
      </c>
    </row>
    <row r="13" spans="1:78" x14ac:dyDescent="0.25">
      <c r="A13" t="s">
        <v>119</v>
      </c>
      <c r="B13">
        <v>280</v>
      </c>
      <c r="C13">
        <v>237</v>
      </c>
      <c r="D13">
        <v>25</v>
      </c>
      <c r="E13">
        <v>17</v>
      </c>
      <c r="F13">
        <v>33</v>
      </c>
      <c r="G13">
        <v>135</v>
      </c>
      <c r="H13">
        <v>112</v>
      </c>
      <c r="I13">
        <v>70</v>
      </c>
      <c r="J13">
        <v>86</v>
      </c>
      <c r="K13">
        <v>60</v>
      </c>
      <c r="L13">
        <v>64</v>
      </c>
      <c r="M13">
        <v>80</v>
      </c>
      <c r="N13">
        <v>152</v>
      </c>
      <c r="O13">
        <v>40</v>
      </c>
      <c r="P13">
        <v>7</v>
      </c>
      <c r="Q13">
        <v>62</v>
      </c>
      <c r="R13">
        <v>217</v>
      </c>
      <c r="S13">
        <v>192</v>
      </c>
      <c r="T13">
        <v>36</v>
      </c>
      <c r="U13">
        <v>44</v>
      </c>
      <c r="V13">
        <v>177</v>
      </c>
      <c r="W13">
        <v>31</v>
      </c>
      <c r="X13">
        <v>68</v>
      </c>
      <c r="Y13">
        <v>0</v>
      </c>
      <c r="Z13">
        <v>280</v>
      </c>
      <c r="AA13">
        <v>273</v>
      </c>
      <c r="AB13">
        <v>273</v>
      </c>
      <c r="AC13">
        <v>25</v>
      </c>
      <c r="AD13">
        <v>221</v>
      </c>
      <c r="AE13">
        <v>22</v>
      </c>
      <c r="AF13">
        <v>252</v>
      </c>
      <c r="AG13">
        <v>0</v>
      </c>
      <c r="AH13">
        <v>12</v>
      </c>
      <c r="AI13">
        <v>165</v>
      </c>
      <c r="AJ13">
        <v>75</v>
      </c>
      <c r="AK13">
        <v>55</v>
      </c>
      <c r="AL13">
        <v>51</v>
      </c>
      <c r="AM13">
        <v>180</v>
      </c>
      <c r="AN13">
        <v>21</v>
      </c>
      <c r="AO13">
        <v>27</v>
      </c>
      <c r="AP13">
        <v>24</v>
      </c>
      <c r="AQ13">
        <v>15</v>
      </c>
      <c r="AR13">
        <v>35</v>
      </c>
      <c r="AS13">
        <v>19</v>
      </c>
      <c r="AT13">
        <v>28</v>
      </c>
      <c r="AU13">
        <v>6</v>
      </c>
      <c r="AV13">
        <v>26</v>
      </c>
      <c r="AW13">
        <v>5</v>
      </c>
      <c r="AX13">
        <v>19</v>
      </c>
      <c r="AY13">
        <v>28</v>
      </c>
      <c r="AZ13">
        <v>28</v>
      </c>
      <c r="BA13">
        <v>16</v>
      </c>
      <c r="BB13">
        <v>20</v>
      </c>
      <c r="BC13">
        <v>10</v>
      </c>
      <c r="BD13">
        <v>1</v>
      </c>
      <c r="BE13">
        <v>15</v>
      </c>
      <c r="BF13">
        <v>265</v>
      </c>
      <c r="BG13">
        <v>59</v>
      </c>
      <c r="BH13">
        <v>220</v>
      </c>
      <c r="BI13">
        <v>18</v>
      </c>
      <c r="BJ13">
        <v>20</v>
      </c>
      <c r="BK13">
        <v>13</v>
      </c>
      <c r="BL13">
        <v>4</v>
      </c>
      <c r="BM13">
        <v>15</v>
      </c>
      <c r="BN13">
        <v>60</v>
      </c>
      <c r="BO13">
        <v>129</v>
      </c>
      <c r="BP13">
        <v>75</v>
      </c>
      <c r="BQ13">
        <v>23</v>
      </c>
      <c r="BR13">
        <v>50</v>
      </c>
      <c r="BS13">
        <v>51</v>
      </c>
      <c r="BT13">
        <v>10</v>
      </c>
      <c r="BU13">
        <v>5</v>
      </c>
      <c r="BV13">
        <v>6</v>
      </c>
      <c r="BW13">
        <v>19</v>
      </c>
      <c r="BX13">
        <v>215</v>
      </c>
      <c r="BY13">
        <v>207</v>
      </c>
      <c r="BZ13">
        <v>183</v>
      </c>
    </row>
    <row r="14" spans="1:78" x14ac:dyDescent="0.25">
      <c r="B14" s="7">
        <v>0.54</v>
      </c>
      <c r="C14" s="7">
        <v>0.55000000000000004</v>
      </c>
      <c r="D14" s="7">
        <v>0.49</v>
      </c>
      <c r="E14" s="7">
        <v>0.57999999999999996</v>
      </c>
      <c r="F14" s="7">
        <v>0.28000000000000003</v>
      </c>
      <c r="G14" s="7">
        <v>0.56000000000000005</v>
      </c>
      <c r="H14" s="7">
        <v>0.71</v>
      </c>
      <c r="I14" s="7">
        <v>0.61</v>
      </c>
      <c r="J14" s="7">
        <v>0.5</v>
      </c>
      <c r="K14" s="7">
        <v>0.55000000000000004</v>
      </c>
      <c r="L14" s="7">
        <v>0.54</v>
      </c>
      <c r="M14" s="7">
        <v>0.51</v>
      </c>
      <c r="N14" s="7">
        <v>0.56000000000000005</v>
      </c>
      <c r="O14" s="7">
        <v>0.55000000000000004</v>
      </c>
      <c r="P14" s="7">
        <v>0.51</v>
      </c>
      <c r="Q14" s="7">
        <v>0.64</v>
      </c>
      <c r="R14" s="7">
        <v>0.52</v>
      </c>
      <c r="S14" s="7">
        <v>0.65</v>
      </c>
      <c r="T14" s="7">
        <v>0.35</v>
      </c>
      <c r="U14" s="7">
        <v>0.41</v>
      </c>
      <c r="V14" s="7">
        <v>0.49</v>
      </c>
      <c r="W14" s="7">
        <v>0.75</v>
      </c>
      <c r="X14" s="7">
        <v>0.64</v>
      </c>
      <c r="Y14" t="s">
        <v>108</v>
      </c>
      <c r="Z14" s="7">
        <v>0.54</v>
      </c>
      <c r="AA14" s="7">
        <v>0.55000000000000004</v>
      </c>
      <c r="AB14" s="7">
        <v>0.55000000000000004</v>
      </c>
      <c r="AC14" s="7">
        <v>0.63</v>
      </c>
      <c r="AD14" s="7">
        <v>0.59</v>
      </c>
      <c r="AE14" s="7">
        <v>0.31</v>
      </c>
      <c r="AF14" s="7">
        <v>0.72</v>
      </c>
      <c r="AG14" t="s">
        <v>108</v>
      </c>
      <c r="AH14" s="7">
        <v>0.3</v>
      </c>
      <c r="AI14" s="7">
        <v>0.55000000000000004</v>
      </c>
      <c r="AJ14" s="7">
        <v>0.78</v>
      </c>
      <c r="AK14" s="7">
        <v>0.42</v>
      </c>
      <c r="AL14" s="7">
        <v>0.55000000000000004</v>
      </c>
      <c r="AM14" s="7">
        <v>0.62</v>
      </c>
      <c r="AN14" s="7">
        <v>0.73</v>
      </c>
      <c r="AO14" s="7">
        <v>0.28000000000000003</v>
      </c>
      <c r="AP14" s="7">
        <v>0.45</v>
      </c>
      <c r="AQ14" s="7">
        <v>0.56999999999999995</v>
      </c>
      <c r="AR14" s="7">
        <v>0.6</v>
      </c>
      <c r="AS14" s="7">
        <v>0.55000000000000004</v>
      </c>
      <c r="AT14" s="7">
        <v>0.56000000000000005</v>
      </c>
      <c r="AU14" s="7">
        <v>0.33</v>
      </c>
      <c r="AV14" s="7">
        <v>0.56999999999999995</v>
      </c>
      <c r="AW14" s="7">
        <v>0.31</v>
      </c>
      <c r="AX14" s="7">
        <v>0.56000000000000005</v>
      </c>
      <c r="AY14" s="7">
        <v>0.54</v>
      </c>
      <c r="AZ14" s="7">
        <v>0.57999999999999996</v>
      </c>
      <c r="BA14" s="7">
        <v>0.62</v>
      </c>
      <c r="BB14" s="7">
        <v>0.59</v>
      </c>
      <c r="BC14" s="7">
        <v>0.48</v>
      </c>
      <c r="BD14" s="7">
        <v>1</v>
      </c>
      <c r="BE14" s="7">
        <v>0.22</v>
      </c>
      <c r="BF14" s="7">
        <v>0.59</v>
      </c>
      <c r="BG14" s="7">
        <v>0.36</v>
      </c>
      <c r="BH14" s="7">
        <v>0.63</v>
      </c>
      <c r="BI14" s="7">
        <v>0.28999999999999998</v>
      </c>
      <c r="BJ14" s="7">
        <v>0.49</v>
      </c>
      <c r="BK14" s="7">
        <v>0.36</v>
      </c>
      <c r="BL14" s="7">
        <v>0.35</v>
      </c>
      <c r="BM14" s="7">
        <v>0.38</v>
      </c>
      <c r="BN14" s="7">
        <v>0.59</v>
      </c>
      <c r="BO14" s="7">
        <v>0.66</v>
      </c>
      <c r="BP14" s="7">
        <v>0.42</v>
      </c>
      <c r="BQ14" s="7">
        <v>0.46</v>
      </c>
      <c r="BR14" s="7">
        <v>0.51</v>
      </c>
      <c r="BS14" s="7">
        <v>0.55000000000000004</v>
      </c>
      <c r="BT14" s="7">
        <v>0.28999999999999998</v>
      </c>
      <c r="BU14" s="7">
        <v>0.13</v>
      </c>
      <c r="BV14" s="7">
        <v>0.37</v>
      </c>
      <c r="BW14" s="7">
        <v>0.5</v>
      </c>
      <c r="BX14" s="7">
        <v>0.6</v>
      </c>
      <c r="BY14" s="7">
        <v>0.59</v>
      </c>
      <c r="BZ14" s="7">
        <v>0.56999999999999995</v>
      </c>
    </row>
    <row r="15" spans="1:78" x14ac:dyDescent="0.25">
      <c r="A15" t="s">
        <v>120</v>
      </c>
      <c r="B15">
        <v>5</v>
      </c>
      <c r="C15">
        <v>5</v>
      </c>
      <c r="D15">
        <v>0</v>
      </c>
      <c r="E15">
        <v>0</v>
      </c>
      <c r="F15">
        <v>0</v>
      </c>
      <c r="G15">
        <v>3</v>
      </c>
      <c r="H15">
        <v>1</v>
      </c>
      <c r="I15">
        <v>2</v>
      </c>
      <c r="J15">
        <v>3</v>
      </c>
      <c r="K15">
        <v>0</v>
      </c>
      <c r="L15">
        <v>0</v>
      </c>
      <c r="M15">
        <v>0</v>
      </c>
      <c r="N15">
        <v>2</v>
      </c>
      <c r="O15">
        <v>3</v>
      </c>
      <c r="P15">
        <v>0</v>
      </c>
      <c r="Q15">
        <v>0</v>
      </c>
      <c r="R15">
        <v>5</v>
      </c>
      <c r="S15">
        <v>3</v>
      </c>
      <c r="T15">
        <v>2</v>
      </c>
      <c r="U15">
        <v>0</v>
      </c>
      <c r="V15">
        <v>5</v>
      </c>
      <c r="W15">
        <v>0</v>
      </c>
      <c r="X15">
        <v>0</v>
      </c>
      <c r="Y15">
        <v>0</v>
      </c>
      <c r="Z15">
        <v>5</v>
      </c>
      <c r="AA15">
        <v>5</v>
      </c>
      <c r="AB15">
        <v>5</v>
      </c>
      <c r="AC15">
        <v>0</v>
      </c>
      <c r="AD15">
        <v>5</v>
      </c>
      <c r="AE15">
        <v>0</v>
      </c>
      <c r="AF15">
        <v>0</v>
      </c>
      <c r="AG15">
        <v>0</v>
      </c>
      <c r="AH15">
        <v>5</v>
      </c>
      <c r="AI15">
        <v>5</v>
      </c>
      <c r="AJ15">
        <v>0</v>
      </c>
      <c r="AK15">
        <v>0</v>
      </c>
      <c r="AL15">
        <v>3</v>
      </c>
      <c r="AM15">
        <v>0</v>
      </c>
      <c r="AN15">
        <v>0</v>
      </c>
      <c r="AO15">
        <v>2</v>
      </c>
      <c r="AP15">
        <v>1</v>
      </c>
      <c r="AQ15">
        <v>0</v>
      </c>
      <c r="AR15">
        <v>2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3</v>
      </c>
      <c r="BF15">
        <v>2</v>
      </c>
      <c r="BG15">
        <v>3</v>
      </c>
      <c r="BH15">
        <v>2</v>
      </c>
      <c r="BI15">
        <v>2</v>
      </c>
      <c r="BJ15">
        <v>0</v>
      </c>
      <c r="BK15">
        <v>0</v>
      </c>
      <c r="BL15">
        <v>0</v>
      </c>
      <c r="BM15">
        <v>3</v>
      </c>
      <c r="BN15">
        <v>0</v>
      </c>
      <c r="BO15">
        <v>0</v>
      </c>
      <c r="BP15">
        <v>2</v>
      </c>
      <c r="BQ15">
        <v>3</v>
      </c>
      <c r="BR15">
        <v>3</v>
      </c>
      <c r="BS15">
        <v>3</v>
      </c>
      <c r="BT15">
        <v>1</v>
      </c>
      <c r="BU15">
        <v>3</v>
      </c>
      <c r="BV15">
        <v>0</v>
      </c>
      <c r="BW15">
        <v>3</v>
      </c>
      <c r="BX15">
        <v>3</v>
      </c>
      <c r="BY15">
        <v>3</v>
      </c>
      <c r="BZ15">
        <v>3</v>
      </c>
    </row>
    <row r="16" spans="1:78" x14ac:dyDescent="0.25">
      <c r="B16" s="7">
        <v>0.01</v>
      </c>
      <c r="C16" s="7">
        <v>0.01</v>
      </c>
      <c r="D16" t="s">
        <v>108</v>
      </c>
      <c r="E16" t="s">
        <v>108</v>
      </c>
      <c r="F16" t="s">
        <v>108</v>
      </c>
      <c r="G16" s="7">
        <v>0.01</v>
      </c>
      <c r="H16" s="7">
        <v>0.01</v>
      </c>
      <c r="I16" s="7">
        <v>0.02</v>
      </c>
      <c r="J16" s="7">
        <v>0.02</v>
      </c>
      <c r="K16" t="s">
        <v>108</v>
      </c>
      <c r="L16" t="s">
        <v>108</v>
      </c>
      <c r="M16" t="s">
        <v>108</v>
      </c>
      <c r="N16" s="7">
        <v>0.01</v>
      </c>
      <c r="O16" s="7">
        <v>0.04</v>
      </c>
      <c r="P16" t="s">
        <v>108</v>
      </c>
      <c r="Q16" t="s">
        <v>108</v>
      </c>
      <c r="R16" s="7">
        <v>0.01</v>
      </c>
      <c r="S16" s="7">
        <v>0.01</v>
      </c>
      <c r="T16" s="7">
        <v>0.02</v>
      </c>
      <c r="U16" t="s">
        <v>108</v>
      </c>
      <c r="V16" s="7">
        <v>0.01</v>
      </c>
      <c r="W16" t="s">
        <v>108</v>
      </c>
      <c r="X16" t="s">
        <v>108</v>
      </c>
      <c r="Y16" t="s">
        <v>108</v>
      </c>
      <c r="Z16" s="7">
        <v>0.01</v>
      </c>
      <c r="AA16" s="7">
        <v>0.01</v>
      </c>
      <c r="AB16" s="7">
        <v>0.01</v>
      </c>
      <c r="AC16" t="s">
        <v>108</v>
      </c>
      <c r="AD16" s="7">
        <v>0.01</v>
      </c>
      <c r="AE16" t="s">
        <v>108</v>
      </c>
      <c r="AF16" t="s">
        <v>108</v>
      </c>
      <c r="AG16" t="s">
        <v>108</v>
      </c>
      <c r="AH16" s="7">
        <v>0.12</v>
      </c>
      <c r="AI16" s="7">
        <v>0.02</v>
      </c>
      <c r="AJ16" t="s">
        <v>108</v>
      </c>
      <c r="AK16" t="s">
        <v>108</v>
      </c>
      <c r="AL16" s="7">
        <v>0.03</v>
      </c>
      <c r="AM16" t="s">
        <v>108</v>
      </c>
      <c r="AN16" t="s">
        <v>108</v>
      </c>
      <c r="AO16" s="7">
        <v>0.02</v>
      </c>
      <c r="AP16" s="7">
        <v>0.02</v>
      </c>
      <c r="AQ16" t="s">
        <v>108</v>
      </c>
      <c r="AR16" s="7">
        <v>0.03</v>
      </c>
      <c r="AS16" t="s">
        <v>108</v>
      </c>
      <c r="AT16" t="s">
        <v>108</v>
      </c>
      <c r="AU16" t="s">
        <v>108</v>
      </c>
      <c r="AV16" t="s">
        <v>108</v>
      </c>
      <c r="AW16" t="s">
        <v>108</v>
      </c>
      <c r="AX16" t="s">
        <v>108</v>
      </c>
      <c r="AY16" s="7">
        <v>0.04</v>
      </c>
      <c r="AZ16" t="s">
        <v>108</v>
      </c>
      <c r="BA16" t="s">
        <v>108</v>
      </c>
      <c r="BB16" t="s">
        <v>108</v>
      </c>
      <c r="BC16" t="s">
        <v>108</v>
      </c>
      <c r="BD16" t="s">
        <v>108</v>
      </c>
      <c r="BE16" s="7">
        <v>0.04</v>
      </c>
      <c r="BF16">
        <v>0</v>
      </c>
      <c r="BG16" s="7">
        <v>0.02</v>
      </c>
      <c r="BH16">
        <v>0</v>
      </c>
      <c r="BI16" s="7">
        <v>0.03</v>
      </c>
      <c r="BJ16" t="s">
        <v>108</v>
      </c>
      <c r="BK16" t="s">
        <v>108</v>
      </c>
      <c r="BL16" t="s">
        <v>108</v>
      </c>
      <c r="BM16" s="7">
        <v>0.08</v>
      </c>
      <c r="BN16" t="s">
        <v>108</v>
      </c>
      <c r="BO16" t="s">
        <v>108</v>
      </c>
      <c r="BP16" s="7">
        <v>0.01</v>
      </c>
      <c r="BQ16" s="7">
        <v>0.06</v>
      </c>
      <c r="BR16" s="7">
        <v>0.03</v>
      </c>
      <c r="BS16" s="7">
        <v>0.03</v>
      </c>
      <c r="BT16" s="7">
        <v>0.03</v>
      </c>
      <c r="BU16" s="7">
        <v>0.08</v>
      </c>
      <c r="BV16" t="s">
        <v>108</v>
      </c>
      <c r="BW16" s="7">
        <v>0.08</v>
      </c>
      <c r="BX16" s="7">
        <v>0.01</v>
      </c>
      <c r="BY16" s="7">
        <v>0.01</v>
      </c>
      <c r="BZ16" s="7">
        <v>0.01</v>
      </c>
    </row>
    <row r="17" spans="1:78" x14ac:dyDescent="0.25">
      <c r="A17" t="s">
        <v>121</v>
      </c>
      <c r="B17">
        <v>31</v>
      </c>
      <c r="C17">
        <v>27</v>
      </c>
      <c r="D17">
        <v>2</v>
      </c>
      <c r="E17">
        <v>2</v>
      </c>
      <c r="F17">
        <v>7</v>
      </c>
      <c r="G17">
        <v>19</v>
      </c>
      <c r="H17">
        <v>5</v>
      </c>
      <c r="I17">
        <v>5</v>
      </c>
      <c r="J17">
        <v>8</v>
      </c>
      <c r="K17">
        <v>9</v>
      </c>
      <c r="L17">
        <v>9</v>
      </c>
      <c r="M17">
        <v>12</v>
      </c>
      <c r="N17">
        <v>15</v>
      </c>
      <c r="O17">
        <v>4</v>
      </c>
      <c r="P17">
        <v>0</v>
      </c>
      <c r="Q17">
        <v>3</v>
      </c>
      <c r="R17">
        <v>28</v>
      </c>
      <c r="S17">
        <v>11</v>
      </c>
      <c r="T17">
        <v>7</v>
      </c>
      <c r="U17">
        <v>13</v>
      </c>
      <c r="V17">
        <v>23</v>
      </c>
      <c r="W17">
        <v>1</v>
      </c>
      <c r="X17">
        <v>7</v>
      </c>
      <c r="Y17">
        <v>0</v>
      </c>
      <c r="Z17">
        <v>31</v>
      </c>
      <c r="AA17">
        <v>30</v>
      </c>
      <c r="AB17">
        <v>30</v>
      </c>
      <c r="AC17">
        <v>0</v>
      </c>
      <c r="AD17">
        <v>26</v>
      </c>
      <c r="AE17">
        <v>4</v>
      </c>
      <c r="AF17">
        <v>24</v>
      </c>
      <c r="AG17">
        <v>0</v>
      </c>
      <c r="AH17">
        <v>3</v>
      </c>
      <c r="AI17">
        <v>20</v>
      </c>
      <c r="AJ17">
        <v>4</v>
      </c>
      <c r="AK17">
        <v>11</v>
      </c>
      <c r="AL17">
        <v>8</v>
      </c>
      <c r="AM17">
        <v>17</v>
      </c>
      <c r="AN17">
        <v>1</v>
      </c>
      <c r="AO17">
        <v>5</v>
      </c>
      <c r="AP17">
        <v>10</v>
      </c>
      <c r="AQ17">
        <v>0</v>
      </c>
      <c r="AR17">
        <v>1</v>
      </c>
      <c r="AS17">
        <v>3</v>
      </c>
      <c r="AT17">
        <v>1</v>
      </c>
      <c r="AU17">
        <v>2</v>
      </c>
      <c r="AV17">
        <v>2</v>
      </c>
      <c r="AW17">
        <v>2</v>
      </c>
      <c r="AX17">
        <v>1</v>
      </c>
      <c r="AY17">
        <v>4</v>
      </c>
      <c r="AZ17">
        <v>2</v>
      </c>
      <c r="BA17">
        <v>0</v>
      </c>
      <c r="BB17">
        <v>2</v>
      </c>
      <c r="BC17">
        <v>3</v>
      </c>
      <c r="BD17">
        <v>0</v>
      </c>
      <c r="BE17">
        <v>5</v>
      </c>
      <c r="BF17">
        <v>26</v>
      </c>
      <c r="BG17">
        <v>17</v>
      </c>
      <c r="BH17">
        <v>14</v>
      </c>
      <c r="BI17">
        <v>8</v>
      </c>
      <c r="BJ17">
        <v>4</v>
      </c>
      <c r="BK17">
        <v>5</v>
      </c>
      <c r="BL17">
        <v>0</v>
      </c>
      <c r="BM17">
        <v>0</v>
      </c>
      <c r="BN17">
        <v>8</v>
      </c>
      <c r="BO17">
        <v>12</v>
      </c>
      <c r="BP17">
        <v>10</v>
      </c>
      <c r="BQ17">
        <v>2</v>
      </c>
      <c r="BR17">
        <v>2</v>
      </c>
      <c r="BS17">
        <v>3</v>
      </c>
      <c r="BT17">
        <v>5</v>
      </c>
      <c r="BU17">
        <v>1</v>
      </c>
      <c r="BV17">
        <v>1</v>
      </c>
      <c r="BW17">
        <v>1</v>
      </c>
      <c r="BX17">
        <v>22</v>
      </c>
      <c r="BY17">
        <v>18</v>
      </c>
      <c r="BZ17">
        <v>18</v>
      </c>
    </row>
    <row r="18" spans="1:78" x14ac:dyDescent="0.25">
      <c r="B18" s="7">
        <v>0.06</v>
      </c>
      <c r="C18" s="7">
        <v>0.06</v>
      </c>
      <c r="D18" s="7">
        <v>0.04</v>
      </c>
      <c r="E18" s="7">
        <v>7.0000000000000007E-2</v>
      </c>
      <c r="F18" s="7">
        <v>0.06</v>
      </c>
      <c r="G18" s="7">
        <v>0.08</v>
      </c>
      <c r="H18" s="7">
        <v>0.03</v>
      </c>
      <c r="I18" s="7">
        <v>0.04</v>
      </c>
      <c r="J18" s="7">
        <v>0.05</v>
      </c>
      <c r="K18" s="7">
        <v>0.08</v>
      </c>
      <c r="L18" s="7">
        <v>0.08</v>
      </c>
      <c r="M18" s="7">
        <v>0.08</v>
      </c>
      <c r="N18" s="7">
        <v>0.06</v>
      </c>
      <c r="O18" s="7">
        <v>0.06</v>
      </c>
      <c r="P18" t="s">
        <v>108</v>
      </c>
      <c r="Q18" s="7">
        <v>0.03</v>
      </c>
      <c r="R18" s="7">
        <v>7.0000000000000007E-2</v>
      </c>
      <c r="S18" s="7">
        <v>0.04</v>
      </c>
      <c r="T18" s="7">
        <v>7.0000000000000007E-2</v>
      </c>
      <c r="U18" s="7">
        <v>0.12</v>
      </c>
      <c r="V18" s="7">
        <v>0.06</v>
      </c>
      <c r="W18" s="7">
        <v>0.02</v>
      </c>
      <c r="X18" s="7">
        <v>7.0000000000000007E-2</v>
      </c>
      <c r="Y18" t="s">
        <v>108</v>
      </c>
      <c r="Z18" s="7">
        <v>0.06</v>
      </c>
      <c r="AA18" s="7">
        <v>0.06</v>
      </c>
      <c r="AB18" s="7">
        <v>0.06</v>
      </c>
      <c r="AC18" t="s">
        <v>108</v>
      </c>
      <c r="AD18" s="7">
        <v>7.0000000000000007E-2</v>
      </c>
      <c r="AE18" s="7">
        <v>0.05</v>
      </c>
      <c r="AF18" s="7">
        <v>7.0000000000000007E-2</v>
      </c>
      <c r="AG18" t="s">
        <v>108</v>
      </c>
      <c r="AH18" s="7">
        <v>0.06</v>
      </c>
      <c r="AI18" s="7">
        <v>7.0000000000000007E-2</v>
      </c>
      <c r="AJ18" s="7">
        <v>0.04</v>
      </c>
      <c r="AK18" s="7">
        <v>0.08</v>
      </c>
      <c r="AL18" s="7">
        <v>0.09</v>
      </c>
      <c r="AM18" s="7">
        <v>0.06</v>
      </c>
      <c r="AN18" s="7">
        <v>0.03</v>
      </c>
      <c r="AO18" s="7">
        <v>0.05</v>
      </c>
      <c r="AP18" s="7">
        <v>0.19</v>
      </c>
      <c r="AQ18" t="s">
        <v>108</v>
      </c>
      <c r="AR18" s="7">
        <v>0.01</v>
      </c>
      <c r="AS18" s="7">
        <v>0.08</v>
      </c>
      <c r="AT18" s="7">
        <v>0.03</v>
      </c>
      <c r="AU18" s="7">
        <v>0.1</v>
      </c>
      <c r="AV18" s="7">
        <v>0.05</v>
      </c>
      <c r="AW18" s="7">
        <v>0.11</v>
      </c>
      <c r="AX18" s="7">
        <v>0.02</v>
      </c>
      <c r="AY18" s="7">
        <v>7.0000000000000007E-2</v>
      </c>
      <c r="AZ18" s="7">
        <v>0.05</v>
      </c>
      <c r="BA18" t="s">
        <v>108</v>
      </c>
      <c r="BB18" s="7">
        <v>0.05</v>
      </c>
      <c r="BC18" s="7">
        <v>0.13</v>
      </c>
      <c r="BD18" t="s">
        <v>108</v>
      </c>
      <c r="BE18" s="7">
        <v>0.08</v>
      </c>
      <c r="BF18" s="7">
        <v>0.06</v>
      </c>
      <c r="BG18" s="7">
        <v>0.11</v>
      </c>
      <c r="BH18" s="7">
        <v>0.04</v>
      </c>
      <c r="BI18" s="7">
        <v>0.13</v>
      </c>
      <c r="BJ18" s="7">
        <v>0.09</v>
      </c>
      <c r="BK18" s="7">
        <v>0.14000000000000001</v>
      </c>
      <c r="BL18" t="s">
        <v>108</v>
      </c>
      <c r="BM18" t="s">
        <v>108</v>
      </c>
      <c r="BN18" s="7">
        <v>0.08</v>
      </c>
      <c r="BO18" s="7">
        <v>0.06</v>
      </c>
      <c r="BP18" s="7">
        <v>0.06</v>
      </c>
      <c r="BQ18" s="7">
        <v>0.04</v>
      </c>
      <c r="BR18" s="7">
        <v>0.02</v>
      </c>
      <c r="BS18" s="7">
        <v>0.03</v>
      </c>
      <c r="BT18" s="7">
        <v>0.15</v>
      </c>
      <c r="BU18" s="7">
        <v>0.02</v>
      </c>
      <c r="BV18" s="7">
        <v>0.04</v>
      </c>
      <c r="BW18" s="7">
        <v>0.03</v>
      </c>
      <c r="BX18" s="7">
        <v>0.06</v>
      </c>
      <c r="BY18" s="7">
        <v>0.05</v>
      </c>
      <c r="BZ18" s="7">
        <v>0.06</v>
      </c>
    </row>
    <row r="19" spans="1:78" x14ac:dyDescent="0.25">
      <c r="A19" t="s">
        <v>122</v>
      </c>
      <c r="B19">
        <v>2</v>
      </c>
      <c r="C19">
        <v>2</v>
      </c>
      <c r="D19">
        <v>0</v>
      </c>
      <c r="E19">
        <v>0</v>
      </c>
      <c r="F19">
        <v>2</v>
      </c>
      <c r="G19">
        <v>0</v>
      </c>
      <c r="H19">
        <v>0</v>
      </c>
      <c r="I19">
        <v>0</v>
      </c>
      <c r="J19">
        <v>0</v>
      </c>
      <c r="K19">
        <v>1</v>
      </c>
      <c r="L19">
        <v>1</v>
      </c>
      <c r="M19">
        <v>1</v>
      </c>
      <c r="N19">
        <v>1</v>
      </c>
      <c r="O19">
        <v>0</v>
      </c>
      <c r="P19">
        <v>0</v>
      </c>
      <c r="Q19">
        <v>0</v>
      </c>
      <c r="R19">
        <v>2</v>
      </c>
      <c r="S19">
        <v>0</v>
      </c>
      <c r="T19">
        <v>0</v>
      </c>
      <c r="U19">
        <v>2</v>
      </c>
      <c r="V19">
        <v>2</v>
      </c>
      <c r="W19">
        <v>0</v>
      </c>
      <c r="X19">
        <v>0</v>
      </c>
      <c r="Y19">
        <v>0</v>
      </c>
      <c r="Z19">
        <v>2</v>
      </c>
      <c r="AA19">
        <v>2</v>
      </c>
      <c r="AB19">
        <v>2</v>
      </c>
      <c r="AC19">
        <v>1</v>
      </c>
      <c r="AD19">
        <v>1</v>
      </c>
      <c r="AE19">
        <v>0</v>
      </c>
      <c r="AF19">
        <v>0</v>
      </c>
      <c r="AG19">
        <v>0</v>
      </c>
      <c r="AH19">
        <v>2</v>
      </c>
      <c r="AI19">
        <v>0</v>
      </c>
      <c r="AJ19">
        <v>0</v>
      </c>
      <c r="AK19">
        <v>2</v>
      </c>
      <c r="AL19">
        <v>1</v>
      </c>
      <c r="AM19">
        <v>1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</v>
      </c>
      <c r="AU19">
        <v>0</v>
      </c>
      <c r="AV19">
        <v>0</v>
      </c>
      <c r="AW19">
        <v>0</v>
      </c>
      <c r="AX19">
        <v>0</v>
      </c>
      <c r="AY19">
        <v>1</v>
      </c>
      <c r="AZ19">
        <v>1</v>
      </c>
      <c r="BA19">
        <v>0</v>
      </c>
      <c r="BB19">
        <v>0</v>
      </c>
      <c r="BC19">
        <v>0</v>
      </c>
      <c r="BD19">
        <v>0</v>
      </c>
      <c r="BE19">
        <v>1</v>
      </c>
      <c r="BF19">
        <v>1</v>
      </c>
      <c r="BG19">
        <v>2</v>
      </c>
      <c r="BH19">
        <v>0</v>
      </c>
      <c r="BI19">
        <v>0</v>
      </c>
      <c r="BJ19">
        <v>0</v>
      </c>
      <c r="BK19">
        <v>1</v>
      </c>
      <c r="BL19">
        <v>0</v>
      </c>
      <c r="BM19">
        <v>0</v>
      </c>
      <c r="BN19">
        <v>1</v>
      </c>
      <c r="BO19">
        <v>0</v>
      </c>
      <c r="BP19">
        <v>1</v>
      </c>
      <c r="BQ19">
        <v>0</v>
      </c>
      <c r="BR19">
        <v>1</v>
      </c>
      <c r="BS19">
        <v>1</v>
      </c>
      <c r="BT19">
        <v>0</v>
      </c>
      <c r="BU19">
        <v>1</v>
      </c>
      <c r="BV19">
        <v>0</v>
      </c>
      <c r="BW19">
        <v>0</v>
      </c>
      <c r="BX19">
        <v>2</v>
      </c>
      <c r="BY19">
        <v>2</v>
      </c>
      <c r="BZ19">
        <v>2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 s="7">
        <v>0.02</v>
      </c>
      <c r="G20" t="s">
        <v>106</v>
      </c>
      <c r="H20" t="s">
        <v>106</v>
      </c>
      <c r="I20" t="s">
        <v>106</v>
      </c>
      <c r="J20" t="s">
        <v>106</v>
      </c>
      <c r="K20">
        <v>0</v>
      </c>
      <c r="L20" s="7">
        <v>0.01</v>
      </c>
      <c r="M20">
        <v>0</v>
      </c>
      <c r="N20">
        <v>0</v>
      </c>
      <c r="O20" t="s">
        <v>106</v>
      </c>
      <c r="P20" t="s">
        <v>106</v>
      </c>
      <c r="Q20" t="s">
        <v>106</v>
      </c>
      <c r="R20">
        <v>0</v>
      </c>
      <c r="S20" t="s">
        <v>106</v>
      </c>
      <c r="T20" t="s">
        <v>106</v>
      </c>
      <c r="U20" s="7">
        <v>0.02</v>
      </c>
      <c r="V20" s="7">
        <v>0.01</v>
      </c>
      <c r="W20" t="s">
        <v>106</v>
      </c>
      <c r="X20" t="s">
        <v>106</v>
      </c>
      <c r="Y20" t="s">
        <v>106</v>
      </c>
      <c r="Z20">
        <v>0</v>
      </c>
      <c r="AA20">
        <v>0</v>
      </c>
      <c r="AB20">
        <v>0</v>
      </c>
      <c r="AC20" s="7">
        <v>0.01</v>
      </c>
      <c r="AD20">
        <v>0</v>
      </c>
      <c r="AE20" t="s">
        <v>106</v>
      </c>
      <c r="AF20" t="s">
        <v>106</v>
      </c>
      <c r="AG20" t="s">
        <v>106</v>
      </c>
      <c r="AH20" s="7">
        <v>0.05</v>
      </c>
      <c r="AI20" t="s">
        <v>106</v>
      </c>
      <c r="AJ20" t="s">
        <v>106</v>
      </c>
      <c r="AK20" s="7">
        <v>0.01</v>
      </c>
      <c r="AL20" s="7">
        <v>0.01</v>
      </c>
      <c r="AM20">
        <v>0</v>
      </c>
      <c r="AN20" t="s">
        <v>106</v>
      </c>
      <c r="AO20" t="s">
        <v>106</v>
      </c>
      <c r="AP20" t="s">
        <v>106</v>
      </c>
      <c r="AQ20" t="s">
        <v>106</v>
      </c>
      <c r="AR20" t="s">
        <v>106</v>
      </c>
      <c r="AS20" t="s">
        <v>106</v>
      </c>
      <c r="AT20" s="7">
        <v>0.02</v>
      </c>
      <c r="AU20" t="s">
        <v>106</v>
      </c>
      <c r="AV20" t="s">
        <v>106</v>
      </c>
      <c r="AW20" t="s">
        <v>106</v>
      </c>
      <c r="AX20" t="s">
        <v>106</v>
      </c>
      <c r="AY20" s="7">
        <v>0.01</v>
      </c>
      <c r="AZ20" s="7">
        <v>0.01</v>
      </c>
      <c r="BA20" t="s">
        <v>106</v>
      </c>
      <c r="BB20" t="s">
        <v>106</v>
      </c>
      <c r="BC20" t="s">
        <v>106</v>
      </c>
      <c r="BD20" t="s">
        <v>106</v>
      </c>
      <c r="BE20" s="7">
        <v>0.01</v>
      </c>
      <c r="BF20">
        <v>0</v>
      </c>
      <c r="BG20" s="7">
        <v>0.01</v>
      </c>
      <c r="BH20" t="s">
        <v>106</v>
      </c>
      <c r="BI20" t="s">
        <v>106</v>
      </c>
      <c r="BJ20" t="s">
        <v>106</v>
      </c>
      <c r="BK20" s="7">
        <v>0.03</v>
      </c>
      <c r="BL20" t="s">
        <v>106</v>
      </c>
      <c r="BM20" t="s">
        <v>106</v>
      </c>
      <c r="BN20" s="7">
        <v>0.01</v>
      </c>
      <c r="BO20" t="s">
        <v>106</v>
      </c>
      <c r="BP20">
        <v>0</v>
      </c>
      <c r="BQ20" t="s">
        <v>106</v>
      </c>
      <c r="BR20" s="7">
        <v>0.01</v>
      </c>
      <c r="BS20" s="7">
        <v>0.01</v>
      </c>
      <c r="BT20" t="s">
        <v>106</v>
      </c>
      <c r="BU20" s="7">
        <v>0.01</v>
      </c>
      <c r="BV20" t="s">
        <v>106</v>
      </c>
      <c r="BW20" t="s">
        <v>106</v>
      </c>
      <c r="BX20" s="7">
        <v>0.01</v>
      </c>
      <c r="BY20" s="7">
        <v>0.01</v>
      </c>
      <c r="BZ20" s="7">
        <v>0.01</v>
      </c>
    </row>
    <row r="21" spans="1:78" x14ac:dyDescent="0.25">
      <c r="A21" t="s">
        <v>123</v>
      </c>
      <c r="B21">
        <v>1</v>
      </c>
      <c r="C21">
        <v>1</v>
      </c>
      <c r="D21">
        <v>0</v>
      </c>
      <c r="E21">
        <v>0</v>
      </c>
      <c r="F21">
        <v>0</v>
      </c>
      <c r="G21">
        <v>1</v>
      </c>
      <c r="H21">
        <v>0</v>
      </c>
      <c r="I21">
        <v>0</v>
      </c>
      <c r="J21">
        <v>0</v>
      </c>
      <c r="K21">
        <v>0</v>
      </c>
      <c r="L21">
        <v>1</v>
      </c>
      <c r="M21">
        <v>1</v>
      </c>
      <c r="N21">
        <v>0</v>
      </c>
      <c r="O21">
        <v>0</v>
      </c>
      <c r="P21">
        <v>0</v>
      </c>
      <c r="Q21">
        <v>1</v>
      </c>
      <c r="R21">
        <v>0</v>
      </c>
      <c r="S21">
        <v>0</v>
      </c>
      <c r="T21">
        <v>1</v>
      </c>
      <c r="U21">
        <v>0</v>
      </c>
      <c r="V21">
        <v>1</v>
      </c>
      <c r="W21">
        <v>0</v>
      </c>
      <c r="X21">
        <v>0</v>
      </c>
      <c r="Y21">
        <v>0</v>
      </c>
      <c r="Z21">
        <v>1</v>
      </c>
      <c r="AA21">
        <v>1</v>
      </c>
      <c r="AB21">
        <v>1</v>
      </c>
      <c r="AC21">
        <v>0</v>
      </c>
      <c r="AD21">
        <v>1</v>
      </c>
      <c r="AE21">
        <v>0</v>
      </c>
      <c r="AF21">
        <v>0</v>
      </c>
      <c r="AG21">
        <v>0</v>
      </c>
      <c r="AH21">
        <v>1</v>
      </c>
      <c r="AI21">
        <v>0</v>
      </c>
      <c r="AJ21">
        <v>0</v>
      </c>
      <c r="AK21">
        <v>1</v>
      </c>
      <c r="AL21">
        <v>0</v>
      </c>
      <c r="AM21">
        <v>1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1</v>
      </c>
      <c r="BG21">
        <v>1</v>
      </c>
      <c r="BH21">
        <v>0</v>
      </c>
      <c r="BI21">
        <v>0</v>
      </c>
      <c r="BJ21">
        <v>1</v>
      </c>
      <c r="BK21">
        <v>0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1</v>
      </c>
      <c r="BR21">
        <v>1</v>
      </c>
      <c r="BS21">
        <v>1</v>
      </c>
      <c r="BT21">
        <v>0</v>
      </c>
      <c r="BU21">
        <v>0</v>
      </c>
      <c r="BV21">
        <v>0</v>
      </c>
      <c r="BW21">
        <v>1</v>
      </c>
      <c r="BX21">
        <v>1</v>
      </c>
      <c r="BY21">
        <v>1</v>
      </c>
      <c r="BZ21">
        <v>1</v>
      </c>
    </row>
    <row r="22" spans="1:78" x14ac:dyDescent="0.25">
      <c r="B22">
        <v>0</v>
      </c>
      <c r="C22">
        <v>0</v>
      </c>
      <c r="D22" t="s">
        <v>106</v>
      </c>
      <c r="E22" t="s">
        <v>106</v>
      </c>
      <c r="F22" t="s">
        <v>106</v>
      </c>
      <c r="G22">
        <v>0</v>
      </c>
      <c r="H22" t="s">
        <v>106</v>
      </c>
      <c r="I22" t="s">
        <v>106</v>
      </c>
      <c r="J22" t="s">
        <v>106</v>
      </c>
      <c r="K22" t="s">
        <v>106</v>
      </c>
      <c r="L22" s="7">
        <v>0.01</v>
      </c>
      <c r="M22">
        <v>0</v>
      </c>
      <c r="N22" t="s">
        <v>106</v>
      </c>
      <c r="O22" t="s">
        <v>106</v>
      </c>
      <c r="P22" t="s">
        <v>106</v>
      </c>
      <c r="Q22" s="7">
        <v>0.01</v>
      </c>
      <c r="R22" t="s">
        <v>106</v>
      </c>
      <c r="S22" t="s">
        <v>106</v>
      </c>
      <c r="T22" s="7">
        <v>0.01</v>
      </c>
      <c r="U22" t="s">
        <v>106</v>
      </c>
      <c r="V22">
        <v>0</v>
      </c>
      <c r="W22" t="s">
        <v>106</v>
      </c>
      <c r="X22" t="s">
        <v>106</v>
      </c>
      <c r="Y22" t="s">
        <v>106</v>
      </c>
      <c r="Z22">
        <v>0</v>
      </c>
      <c r="AA22">
        <v>0</v>
      </c>
      <c r="AB22">
        <v>0</v>
      </c>
      <c r="AC22" t="s">
        <v>106</v>
      </c>
      <c r="AD22">
        <v>0</v>
      </c>
      <c r="AE22" t="s">
        <v>106</v>
      </c>
      <c r="AF22" t="s">
        <v>106</v>
      </c>
      <c r="AG22" t="s">
        <v>106</v>
      </c>
      <c r="AH22" s="7">
        <v>0.02</v>
      </c>
      <c r="AI22" t="s">
        <v>106</v>
      </c>
      <c r="AJ22" t="s">
        <v>106</v>
      </c>
      <c r="AK22" s="7">
        <v>0.01</v>
      </c>
      <c r="AL22" t="s">
        <v>106</v>
      </c>
      <c r="AM22">
        <v>0</v>
      </c>
      <c r="AN22" t="s">
        <v>106</v>
      </c>
      <c r="AO22" t="s">
        <v>106</v>
      </c>
      <c r="AP22" t="s">
        <v>106</v>
      </c>
      <c r="AQ22" t="s">
        <v>106</v>
      </c>
      <c r="AR22" t="s">
        <v>106</v>
      </c>
      <c r="AS22" t="s">
        <v>106</v>
      </c>
      <c r="AT22" t="s">
        <v>106</v>
      </c>
      <c r="AU22" t="s">
        <v>106</v>
      </c>
      <c r="AV22" s="7">
        <v>0.02</v>
      </c>
      <c r="AW22" t="s">
        <v>106</v>
      </c>
      <c r="AX22" t="s">
        <v>106</v>
      </c>
      <c r="AY22" t="s">
        <v>106</v>
      </c>
      <c r="AZ22" t="s">
        <v>106</v>
      </c>
      <c r="BA22" t="s">
        <v>106</v>
      </c>
      <c r="BB22" t="s">
        <v>106</v>
      </c>
      <c r="BC22" t="s">
        <v>106</v>
      </c>
      <c r="BD22" t="s">
        <v>106</v>
      </c>
      <c r="BE22" t="s">
        <v>106</v>
      </c>
      <c r="BF22">
        <v>0</v>
      </c>
      <c r="BG22">
        <v>0</v>
      </c>
      <c r="BH22" t="s">
        <v>106</v>
      </c>
      <c r="BI22" t="s">
        <v>106</v>
      </c>
      <c r="BJ22" s="7">
        <v>0.02</v>
      </c>
      <c r="BK22" t="s">
        <v>106</v>
      </c>
      <c r="BL22" t="s">
        <v>106</v>
      </c>
      <c r="BM22" s="7">
        <v>0.02</v>
      </c>
      <c r="BN22" t="s">
        <v>106</v>
      </c>
      <c r="BO22" t="s">
        <v>106</v>
      </c>
      <c r="BP22" t="s">
        <v>106</v>
      </c>
      <c r="BQ22" s="7">
        <v>0.01</v>
      </c>
      <c r="BR22" s="7">
        <v>0.01</v>
      </c>
      <c r="BS22" s="7">
        <v>0.01</v>
      </c>
      <c r="BT22" t="s">
        <v>106</v>
      </c>
      <c r="BU22" t="s">
        <v>106</v>
      </c>
      <c r="BV22" t="s">
        <v>106</v>
      </c>
      <c r="BW22" s="7">
        <v>0.02</v>
      </c>
      <c r="BX22">
        <v>0</v>
      </c>
      <c r="BY22">
        <v>0</v>
      </c>
      <c r="BZ22">
        <v>0</v>
      </c>
    </row>
    <row r="23" spans="1:78" x14ac:dyDescent="0.25">
      <c r="A23" t="s">
        <v>124</v>
      </c>
      <c r="B23">
        <v>18</v>
      </c>
      <c r="C23">
        <v>18</v>
      </c>
      <c r="D23">
        <v>0</v>
      </c>
      <c r="E23">
        <v>0</v>
      </c>
      <c r="F23">
        <v>10</v>
      </c>
      <c r="G23">
        <v>6</v>
      </c>
      <c r="H23">
        <v>2</v>
      </c>
      <c r="I23">
        <v>3</v>
      </c>
      <c r="J23">
        <v>7</v>
      </c>
      <c r="K23">
        <v>4</v>
      </c>
      <c r="L23">
        <v>4</v>
      </c>
      <c r="M23">
        <v>2</v>
      </c>
      <c r="N23">
        <v>9</v>
      </c>
      <c r="O23">
        <v>6</v>
      </c>
      <c r="P23">
        <v>1</v>
      </c>
      <c r="Q23">
        <v>2</v>
      </c>
      <c r="R23">
        <v>16</v>
      </c>
      <c r="S23">
        <v>9</v>
      </c>
      <c r="T23">
        <v>4</v>
      </c>
      <c r="U23">
        <v>5</v>
      </c>
      <c r="V23">
        <v>16</v>
      </c>
      <c r="W23">
        <v>0</v>
      </c>
      <c r="X23">
        <v>2</v>
      </c>
      <c r="Y23">
        <v>0</v>
      </c>
      <c r="Z23">
        <v>18</v>
      </c>
      <c r="AA23">
        <v>18</v>
      </c>
      <c r="AB23">
        <v>18</v>
      </c>
      <c r="AC23">
        <v>1</v>
      </c>
      <c r="AD23">
        <v>12</v>
      </c>
      <c r="AE23">
        <v>5</v>
      </c>
      <c r="AF23">
        <v>14</v>
      </c>
      <c r="AG23">
        <v>0</v>
      </c>
      <c r="AH23">
        <v>2</v>
      </c>
      <c r="AI23">
        <v>8</v>
      </c>
      <c r="AJ23">
        <v>3</v>
      </c>
      <c r="AK23">
        <v>7</v>
      </c>
      <c r="AL23">
        <v>1</v>
      </c>
      <c r="AM23">
        <v>8</v>
      </c>
      <c r="AN23">
        <v>0</v>
      </c>
      <c r="AO23">
        <v>8</v>
      </c>
      <c r="AP23">
        <v>3</v>
      </c>
      <c r="AQ23">
        <v>0</v>
      </c>
      <c r="AR23">
        <v>4</v>
      </c>
      <c r="AS23">
        <v>0</v>
      </c>
      <c r="AT23">
        <v>1</v>
      </c>
      <c r="AU23">
        <v>5</v>
      </c>
      <c r="AV23">
        <v>0</v>
      </c>
      <c r="AW23">
        <v>0</v>
      </c>
      <c r="AX23">
        <v>0</v>
      </c>
      <c r="AY23">
        <v>3</v>
      </c>
      <c r="AZ23">
        <v>0</v>
      </c>
      <c r="BA23">
        <v>0</v>
      </c>
      <c r="BB23">
        <v>1</v>
      </c>
      <c r="BC23">
        <v>0</v>
      </c>
      <c r="BD23">
        <v>0</v>
      </c>
      <c r="BE23">
        <v>6</v>
      </c>
      <c r="BF23">
        <v>12</v>
      </c>
      <c r="BG23">
        <v>10</v>
      </c>
      <c r="BH23">
        <v>8</v>
      </c>
      <c r="BI23">
        <v>6</v>
      </c>
      <c r="BJ23">
        <v>1</v>
      </c>
      <c r="BK23">
        <v>2</v>
      </c>
      <c r="BL23">
        <v>0</v>
      </c>
      <c r="BM23">
        <v>2</v>
      </c>
      <c r="BN23">
        <v>5</v>
      </c>
      <c r="BO23">
        <v>6</v>
      </c>
      <c r="BP23">
        <v>6</v>
      </c>
      <c r="BQ23">
        <v>1</v>
      </c>
      <c r="BR23">
        <v>3</v>
      </c>
      <c r="BS23">
        <v>3</v>
      </c>
      <c r="BT23">
        <v>4</v>
      </c>
      <c r="BU23">
        <v>2</v>
      </c>
      <c r="BV23">
        <v>1</v>
      </c>
      <c r="BW23">
        <v>0</v>
      </c>
      <c r="BX23">
        <v>15</v>
      </c>
      <c r="BY23">
        <v>17</v>
      </c>
      <c r="BZ23">
        <v>14</v>
      </c>
    </row>
    <row r="24" spans="1:78" x14ac:dyDescent="0.25">
      <c r="B24" s="7">
        <v>0.04</v>
      </c>
      <c r="C24" s="7">
        <v>0.04</v>
      </c>
      <c r="D24" t="s">
        <v>108</v>
      </c>
      <c r="E24" t="s">
        <v>108</v>
      </c>
      <c r="F24" s="7">
        <v>0.09</v>
      </c>
      <c r="G24" s="7">
        <v>0.03</v>
      </c>
      <c r="H24" s="7">
        <v>0.01</v>
      </c>
      <c r="I24" s="7">
        <v>0.03</v>
      </c>
      <c r="J24" s="7">
        <v>0.04</v>
      </c>
      <c r="K24" s="7">
        <v>0.04</v>
      </c>
      <c r="L24" s="7">
        <v>0.03</v>
      </c>
      <c r="M24" s="7">
        <v>0.02</v>
      </c>
      <c r="N24" s="7">
        <v>0.03</v>
      </c>
      <c r="O24" s="7">
        <v>0.08</v>
      </c>
      <c r="P24" s="7">
        <v>0.08</v>
      </c>
      <c r="Q24" s="7">
        <v>0.02</v>
      </c>
      <c r="R24" s="7">
        <v>0.04</v>
      </c>
      <c r="S24" s="7">
        <v>0.03</v>
      </c>
      <c r="T24" s="7">
        <v>0.04</v>
      </c>
      <c r="U24" s="7">
        <v>0.05</v>
      </c>
      <c r="V24" s="7">
        <v>0.04</v>
      </c>
      <c r="W24" t="s">
        <v>108</v>
      </c>
      <c r="X24" s="7">
        <v>0.02</v>
      </c>
      <c r="Y24" t="s">
        <v>108</v>
      </c>
      <c r="Z24" s="7">
        <v>0.04</v>
      </c>
      <c r="AA24" s="7">
        <v>0.04</v>
      </c>
      <c r="AB24" s="7">
        <v>0.04</v>
      </c>
      <c r="AC24" s="7">
        <v>0.01</v>
      </c>
      <c r="AD24" s="7">
        <v>0.03</v>
      </c>
      <c r="AE24" s="7">
        <v>7.0000000000000007E-2</v>
      </c>
      <c r="AF24" s="7">
        <v>0.04</v>
      </c>
      <c r="AG24" t="s">
        <v>108</v>
      </c>
      <c r="AH24" s="7">
        <v>0.04</v>
      </c>
      <c r="AI24" s="7">
        <v>0.03</v>
      </c>
      <c r="AJ24" s="7">
        <v>0.03</v>
      </c>
      <c r="AK24" s="7">
        <v>0.06</v>
      </c>
      <c r="AL24" s="7">
        <v>0.01</v>
      </c>
      <c r="AM24" s="7">
        <v>0.03</v>
      </c>
      <c r="AN24" t="s">
        <v>108</v>
      </c>
      <c r="AO24" s="7">
        <v>0.08</v>
      </c>
      <c r="AP24" s="7">
        <v>0.06</v>
      </c>
      <c r="AQ24" t="s">
        <v>108</v>
      </c>
      <c r="AR24" s="7">
        <v>0.08</v>
      </c>
      <c r="AS24" t="s">
        <v>108</v>
      </c>
      <c r="AT24" s="7">
        <v>0.03</v>
      </c>
      <c r="AU24" s="7">
        <v>0.31</v>
      </c>
      <c r="AV24" t="s">
        <v>108</v>
      </c>
      <c r="AW24" t="s">
        <v>108</v>
      </c>
      <c r="AX24" t="s">
        <v>108</v>
      </c>
      <c r="AY24" s="7">
        <v>0.05</v>
      </c>
      <c r="AZ24" t="s">
        <v>108</v>
      </c>
      <c r="BA24" t="s">
        <v>108</v>
      </c>
      <c r="BB24" s="7">
        <v>0.04</v>
      </c>
      <c r="BC24" t="s">
        <v>108</v>
      </c>
      <c r="BD24" t="s">
        <v>108</v>
      </c>
      <c r="BE24" s="7">
        <v>0.09</v>
      </c>
      <c r="BF24" s="7">
        <v>0.03</v>
      </c>
      <c r="BG24" s="7">
        <v>0.06</v>
      </c>
      <c r="BH24" s="7">
        <v>0.02</v>
      </c>
      <c r="BI24" s="7">
        <v>0.1</v>
      </c>
      <c r="BJ24" s="7">
        <v>0.03</v>
      </c>
      <c r="BK24" s="7">
        <v>0.06</v>
      </c>
      <c r="BL24" t="s">
        <v>108</v>
      </c>
      <c r="BM24" s="7">
        <v>0.04</v>
      </c>
      <c r="BN24" s="7">
        <v>0.05</v>
      </c>
      <c r="BO24" s="7">
        <v>0.03</v>
      </c>
      <c r="BP24" s="7">
        <v>0.03</v>
      </c>
      <c r="BQ24" s="7">
        <v>0.01</v>
      </c>
      <c r="BR24" s="7">
        <v>0.03</v>
      </c>
      <c r="BS24" s="7">
        <v>0.03</v>
      </c>
      <c r="BT24" s="7">
        <v>0.11</v>
      </c>
      <c r="BU24" s="7">
        <v>0.06</v>
      </c>
      <c r="BV24" s="7">
        <v>0.04</v>
      </c>
      <c r="BW24" t="s">
        <v>108</v>
      </c>
      <c r="BX24" s="7">
        <v>0.04</v>
      </c>
      <c r="BY24" s="7">
        <v>0.05</v>
      </c>
      <c r="BZ24" s="7">
        <v>0.04</v>
      </c>
    </row>
    <row r="25" spans="1:78" x14ac:dyDescent="0.25">
      <c r="A25" t="s">
        <v>125</v>
      </c>
      <c r="B25">
        <v>2</v>
      </c>
      <c r="C25">
        <v>2</v>
      </c>
      <c r="D25">
        <v>0</v>
      </c>
      <c r="E25">
        <v>0</v>
      </c>
      <c r="F25">
        <v>0</v>
      </c>
      <c r="G25">
        <v>2</v>
      </c>
      <c r="H25">
        <v>0</v>
      </c>
      <c r="I25">
        <v>1</v>
      </c>
      <c r="J25">
        <v>0</v>
      </c>
      <c r="K25">
        <v>0</v>
      </c>
      <c r="L25">
        <v>1</v>
      </c>
      <c r="M25">
        <v>1</v>
      </c>
      <c r="N25">
        <v>1</v>
      </c>
      <c r="O25">
        <v>0</v>
      </c>
      <c r="P25">
        <v>0</v>
      </c>
      <c r="Q25">
        <v>0</v>
      </c>
      <c r="R25">
        <v>2</v>
      </c>
      <c r="S25">
        <v>1</v>
      </c>
      <c r="T25">
        <v>0</v>
      </c>
      <c r="U25">
        <v>1</v>
      </c>
      <c r="V25">
        <v>2</v>
      </c>
      <c r="W25">
        <v>0</v>
      </c>
      <c r="X25">
        <v>0</v>
      </c>
      <c r="Y25">
        <v>0</v>
      </c>
      <c r="Z25">
        <v>2</v>
      </c>
      <c r="AA25">
        <v>2</v>
      </c>
      <c r="AB25">
        <v>2</v>
      </c>
      <c r="AC25">
        <v>0</v>
      </c>
      <c r="AD25">
        <v>1</v>
      </c>
      <c r="AE25">
        <v>1</v>
      </c>
      <c r="AF25">
        <v>0</v>
      </c>
      <c r="AG25">
        <v>0</v>
      </c>
      <c r="AH25">
        <v>2</v>
      </c>
      <c r="AI25">
        <v>2</v>
      </c>
      <c r="AJ25">
        <v>0</v>
      </c>
      <c r="AK25">
        <v>0</v>
      </c>
      <c r="AL25">
        <v>1</v>
      </c>
      <c r="AM25">
        <v>1</v>
      </c>
      <c r="AN25">
        <v>0</v>
      </c>
      <c r="AO25">
        <v>0</v>
      </c>
      <c r="AP25">
        <v>0</v>
      </c>
      <c r="AQ25">
        <v>1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2</v>
      </c>
      <c r="BF25">
        <v>0</v>
      </c>
      <c r="BG25">
        <v>2</v>
      </c>
      <c r="BH25">
        <v>0</v>
      </c>
      <c r="BI25">
        <v>2</v>
      </c>
      <c r="BJ25">
        <v>0</v>
      </c>
      <c r="BK25">
        <v>0</v>
      </c>
      <c r="BL25">
        <v>0</v>
      </c>
      <c r="BM25">
        <v>2</v>
      </c>
      <c r="BN25">
        <v>0</v>
      </c>
      <c r="BO25">
        <v>0</v>
      </c>
      <c r="BP25">
        <v>0</v>
      </c>
      <c r="BQ25">
        <v>2</v>
      </c>
      <c r="BR25">
        <v>2</v>
      </c>
      <c r="BS25">
        <v>2</v>
      </c>
      <c r="BT25">
        <v>0</v>
      </c>
      <c r="BU25">
        <v>2</v>
      </c>
      <c r="BV25">
        <v>0</v>
      </c>
      <c r="BW25">
        <v>2</v>
      </c>
      <c r="BX25">
        <v>0</v>
      </c>
      <c r="BY25">
        <v>0</v>
      </c>
      <c r="BZ25">
        <v>0</v>
      </c>
    </row>
    <row r="26" spans="1:78" x14ac:dyDescent="0.25">
      <c r="B26">
        <v>0</v>
      </c>
      <c r="C26">
        <v>0</v>
      </c>
      <c r="D26" t="s">
        <v>106</v>
      </c>
      <c r="E26" t="s">
        <v>106</v>
      </c>
      <c r="F26" t="s">
        <v>106</v>
      </c>
      <c r="G26" s="7">
        <v>0.01</v>
      </c>
      <c r="H26" t="s">
        <v>106</v>
      </c>
      <c r="I26" s="7">
        <v>0.01</v>
      </c>
      <c r="J26" t="s">
        <v>106</v>
      </c>
      <c r="K26" t="s">
        <v>106</v>
      </c>
      <c r="L26" s="7">
        <v>0.01</v>
      </c>
      <c r="M26" s="7">
        <v>0.01</v>
      </c>
      <c r="N26">
        <v>0</v>
      </c>
      <c r="O26" t="s">
        <v>106</v>
      </c>
      <c r="P26" t="s">
        <v>106</v>
      </c>
      <c r="Q26" t="s">
        <v>106</v>
      </c>
      <c r="R26">
        <v>0</v>
      </c>
      <c r="S26">
        <v>0</v>
      </c>
      <c r="T26" t="s">
        <v>106</v>
      </c>
      <c r="U26" s="7">
        <v>0.01</v>
      </c>
      <c r="V26">
        <v>0</v>
      </c>
      <c r="W26" t="s">
        <v>106</v>
      </c>
      <c r="X26" t="s">
        <v>106</v>
      </c>
      <c r="Y26" t="s">
        <v>106</v>
      </c>
      <c r="Z26">
        <v>0</v>
      </c>
      <c r="AA26">
        <v>0</v>
      </c>
      <c r="AB26">
        <v>0</v>
      </c>
      <c r="AC26" t="s">
        <v>106</v>
      </c>
      <c r="AD26">
        <v>0</v>
      </c>
      <c r="AE26" s="7">
        <v>0.01</v>
      </c>
      <c r="AF26" t="s">
        <v>106</v>
      </c>
      <c r="AG26" t="s">
        <v>106</v>
      </c>
      <c r="AH26" s="7">
        <v>0.04</v>
      </c>
      <c r="AI26" s="7">
        <v>0.01</v>
      </c>
      <c r="AJ26" t="s">
        <v>106</v>
      </c>
      <c r="AK26" t="s">
        <v>106</v>
      </c>
      <c r="AL26" s="7">
        <v>0.01</v>
      </c>
      <c r="AM26">
        <v>0</v>
      </c>
      <c r="AN26" t="s">
        <v>106</v>
      </c>
      <c r="AO26" t="s">
        <v>106</v>
      </c>
      <c r="AP26" t="s">
        <v>106</v>
      </c>
      <c r="AQ26" s="7">
        <v>0.03</v>
      </c>
      <c r="AR26" t="s">
        <v>106</v>
      </c>
      <c r="AS26" t="s">
        <v>106</v>
      </c>
      <c r="AT26" s="7">
        <v>0.02</v>
      </c>
      <c r="AU26" t="s">
        <v>106</v>
      </c>
      <c r="AV26" t="s">
        <v>106</v>
      </c>
      <c r="AW26" t="s">
        <v>106</v>
      </c>
      <c r="AX26" t="s">
        <v>106</v>
      </c>
      <c r="AY26" t="s">
        <v>106</v>
      </c>
      <c r="AZ26" t="s">
        <v>106</v>
      </c>
      <c r="BA26" t="s">
        <v>106</v>
      </c>
      <c r="BB26" t="s">
        <v>106</v>
      </c>
      <c r="BC26" t="s">
        <v>106</v>
      </c>
      <c r="BD26" t="s">
        <v>106</v>
      </c>
      <c r="BE26" s="7">
        <v>0.03</v>
      </c>
      <c r="BF26" t="s">
        <v>106</v>
      </c>
      <c r="BG26" s="7">
        <v>0.01</v>
      </c>
      <c r="BH26" t="s">
        <v>106</v>
      </c>
      <c r="BI26" s="7">
        <v>0.03</v>
      </c>
      <c r="BJ26" t="s">
        <v>106</v>
      </c>
      <c r="BK26" t="s">
        <v>106</v>
      </c>
      <c r="BL26" t="s">
        <v>106</v>
      </c>
      <c r="BM26" s="7">
        <v>0.04</v>
      </c>
      <c r="BN26" t="s">
        <v>106</v>
      </c>
      <c r="BO26" t="s">
        <v>106</v>
      </c>
      <c r="BP26" t="s">
        <v>106</v>
      </c>
      <c r="BQ26" s="7">
        <v>0.03</v>
      </c>
      <c r="BR26" s="7">
        <v>0.02</v>
      </c>
      <c r="BS26" s="7">
        <v>0.02</v>
      </c>
      <c r="BT26" t="s">
        <v>106</v>
      </c>
      <c r="BU26" s="7">
        <v>0.05</v>
      </c>
      <c r="BV26" t="s">
        <v>106</v>
      </c>
      <c r="BW26" s="7">
        <v>0.05</v>
      </c>
      <c r="BX26" t="s">
        <v>106</v>
      </c>
      <c r="BY26" t="s">
        <v>106</v>
      </c>
      <c r="BZ26" t="s">
        <v>106</v>
      </c>
    </row>
    <row r="27" spans="1:78" x14ac:dyDescent="0.25">
      <c r="A27" t="s">
        <v>126</v>
      </c>
      <c r="B27">
        <v>1</v>
      </c>
      <c r="C27">
        <v>1</v>
      </c>
      <c r="D27">
        <v>0</v>
      </c>
      <c r="E27">
        <v>0</v>
      </c>
      <c r="F27">
        <v>1</v>
      </c>
      <c r="G27">
        <v>0</v>
      </c>
      <c r="H27">
        <v>0</v>
      </c>
      <c r="I27">
        <v>0</v>
      </c>
      <c r="J27">
        <v>0</v>
      </c>
      <c r="K27">
        <v>0</v>
      </c>
      <c r="L27">
        <v>1</v>
      </c>
      <c r="M27">
        <v>0</v>
      </c>
      <c r="N27">
        <v>1</v>
      </c>
      <c r="O27">
        <v>0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1</v>
      </c>
      <c r="W27">
        <v>0</v>
      </c>
      <c r="X27">
        <v>0</v>
      </c>
      <c r="Y27">
        <v>0</v>
      </c>
      <c r="Z27">
        <v>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>
        <v>0</v>
      </c>
      <c r="AI27">
        <v>0</v>
      </c>
      <c r="AJ27">
        <v>0</v>
      </c>
      <c r="AK27">
        <v>1</v>
      </c>
      <c r="AL27">
        <v>1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1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1</v>
      </c>
      <c r="BG27">
        <v>0</v>
      </c>
      <c r="BH27">
        <v>1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1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 s="7">
        <v>0.01</v>
      </c>
      <c r="G28" t="s">
        <v>106</v>
      </c>
      <c r="H28" t="s">
        <v>106</v>
      </c>
      <c r="I28" t="s">
        <v>106</v>
      </c>
      <c r="J28" t="s">
        <v>106</v>
      </c>
      <c r="K28" t="s">
        <v>106</v>
      </c>
      <c r="L28" s="7">
        <v>0.01</v>
      </c>
      <c r="M28" t="s">
        <v>106</v>
      </c>
      <c r="N28">
        <v>0</v>
      </c>
      <c r="O28" t="s">
        <v>106</v>
      </c>
      <c r="P28" t="s">
        <v>106</v>
      </c>
      <c r="Q28" t="s">
        <v>106</v>
      </c>
      <c r="R28">
        <v>0</v>
      </c>
      <c r="S28" t="s">
        <v>106</v>
      </c>
      <c r="T28" t="s">
        <v>106</v>
      </c>
      <c r="U28" s="7">
        <v>0.01</v>
      </c>
      <c r="V28">
        <v>0</v>
      </c>
      <c r="W28" t="s">
        <v>106</v>
      </c>
      <c r="X28" t="s">
        <v>106</v>
      </c>
      <c r="Y28" t="s">
        <v>106</v>
      </c>
      <c r="Z28">
        <v>0</v>
      </c>
      <c r="AA28" t="s">
        <v>106</v>
      </c>
      <c r="AB28" t="s">
        <v>106</v>
      </c>
      <c r="AC28" t="s">
        <v>106</v>
      </c>
      <c r="AD28" t="s">
        <v>106</v>
      </c>
      <c r="AE28" t="s">
        <v>106</v>
      </c>
      <c r="AF28" t="s">
        <v>106</v>
      </c>
      <c r="AG28" s="7">
        <v>0.1</v>
      </c>
      <c r="AH28" t="s">
        <v>106</v>
      </c>
      <c r="AI28" t="s">
        <v>106</v>
      </c>
      <c r="AJ28" t="s">
        <v>106</v>
      </c>
      <c r="AK28">
        <v>0</v>
      </c>
      <c r="AL28" s="7">
        <v>0.01</v>
      </c>
      <c r="AM28" t="s">
        <v>106</v>
      </c>
      <c r="AN28" t="s">
        <v>106</v>
      </c>
      <c r="AO28" t="s">
        <v>106</v>
      </c>
      <c r="AP28" t="s">
        <v>106</v>
      </c>
      <c r="AQ28" t="s">
        <v>106</v>
      </c>
      <c r="AR28" t="s">
        <v>106</v>
      </c>
      <c r="AS28" t="s">
        <v>106</v>
      </c>
      <c r="AT28" t="s">
        <v>106</v>
      </c>
      <c r="AU28" t="s">
        <v>106</v>
      </c>
      <c r="AV28" t="s">
        <v>106</v>
      </c>
      <c r="AW28" t="s">
        <v>106</v>
      </c>
      <c r="AX28" t="s">
        <v>106</v>
      </c>
      <c r="AY28" t="s">
        <v>106</v>
      </c>
      <c r="AZ28" s="7">
        <v>0.01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 t="s">
        <v>106</v>
      </c>
      <c r="BH28">
        <v>0</v>
      </c>
      <c r="BI28" t="s">
        <v>106</v>
      </c>
      <c r="BJ28" t="s">
        <v>106</v>
      </c>
      <c r="BK28" t="s">
        <v>106</v>
      </c>
      <c r="BL28" t="s">
        <v>106</v>
      </c>
      <c r="BM28" t="s">
        <v>106</v>
      </c>
      <c r="BN28" t="s">
        <v>106</v>
      </c>
      <c r="BO28" t="s">
        <v>106</v>
      </c>
      <c r="BP28">
        <v>0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127</v>
      </c>
      <c r="B29">
        <v>1</v>
      </c>
      <c r="C29">
        <v>1</v>
      </c>
      <c r="D29">
        <v>0</v>
      </c>
      <c r="E29">
        <v>0</v>
      </c>
      <c r="F29">
        <v>1</v>
      </c>
      <c r="G29">
        <v>0</v>
      </c>
      <c r="H29">
        <v>0</v>
      </c>
      <c r="I29">
        <v>0</v>
      </c>
      <c r="J29">
        <v>1</v>
      </c>
      <c r="K29">
        <v>0</v>
      </c>
      <c r="L29">
        <v>0</v>
      </c>
      <c r="M29">
        <v>0</v>
      </c>
      <c r="N29">
        <v>1</v>
      </c>
      <c r="O29">
        <v>0</v>
      </c>
      <c r="P29">
        <v>0</v>
      </c>
      <c r="Q29">
        <v>0</v>
      </c>
      <c r="R29">
        <v>1</v>
      </c>
      <c r="S29">
        <v>1</v>
      </c>
      <c r="T29">
        <v>0</v>
      </c>
      <c r="U29">
        <v>0</v>
      </c>
      <c r="V29">
        <v>1</v>
      </c>
      <c r="W29">
        <v>0</v>
      </c>
      <c r="X29">
        <v>0</v>
      </c>
      <c r="Y29">
        <v>0</v>
      </c>
      <c r="Z29">
        <v>1</v>
      </c>
      <c r="AA29">
        <v>1</v>
      </c>
      <c r="AB29">
        <v>1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0</v>
      </c>
      <c r="AI29">
        <v>1</v>
      </c>
      <c r="AJ29">
        <v>0</v>
      </c>
      <c r="AK29">
        <v>0</v>
      </c>
      <c r="AL29">
        <v>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1</v>
      </c>
      <c r="BF29">
        <v>0</v>
      </c>
      <c r="BG29">
        <v>1</v>
      </c>
      <c r="BH29">
        <v>0</v>
      </c>
      <c r="BI29">
        <v>0</v>
      </c>
      <c r="BJ29">
        <v>0</v>
      </c>
      <c r="BK29">
        <v>0</v>
      </c>
      <c r="BL29">
        <v>1</v>
      </c>
      <c r="BM29">
        <v>1</v>
      </c>
      <c r="BN29">
        <v>0</v>
      </c>
      <c r="BO29">
        <v>0</v>
      </c>
      <c r="BP29">
        <v>0</v>
      </c>
      <c r="BQ29">
        <v>0</v>
      </c>
      <c r="BR29">
        <v>1</v>
      </c>
      <c r="BS29">
        <v>1</v>
      </c>
      <c r="BT29">
        <v>0</v>
      </c>
      <c r="BU29">
        <v>1</v>
      </c>
      <c r="BV29">
        <v>0</v>
      </c>
      <c r="BW29">
        <v>0</v>
      </c>
      <c r="BX29">
        <v>1</v>
      </c>
      <c r="BY29">
        <v>1</v>
      </c>
      <c r="BZ29">
        <v>1</v>
      </c>
    </row>
    <row r="30" spans="1:78" x14ac:dyDescent="0.25">
      <c r="B30">
        <v>0</v>
      </c>
      <c r="C30">
        <v>0</v>
      </c>
      <c r="D30" t="s">
        <v>106</v>
      </c>
      <c r="E30" t="s">
        <v>106</v>
      </c>
      <c r="F30" s="7">
        <v>0.01</v>
      </c>
      <c r="G30" t="s">
        <v>106</v>
      </c>
      <c r="H30" t="s">
        <v>106</v>
      </c>
      <c r="I30" t="s">
        <v>106</v>
      </c>
      <c r="J30" s="7">
        <v>0.01</v>
      </c>
      <c r="K30" t="s">
        <v>106</v>
      </c>
      <c r="L30" t="s">
        <v>106</v>
      </c>
      <c r="M30" t="s">
        <v>106</v>
      </c>
      <c r="N30" s="7">
        <v>0.01</v>
      </c>
      <c r="O30" t="s">
        <v>106</v>
      </c>
      <c r="P30" t="s">
        <v>106</v>
      </c>
      <c r="Q30" t="s">
        <v>106</v>
      </c>
      <c r="R30">
        <v>0</v>
      </c>
      <c r="S30" s="7">
        <v>0.01</v>
      </c>
      <c r="T30" t="s">
        <v>106</v>
      </c>
      <c r="U30" t="s">
        <v>106</v>
      </c>
      <c r="V30">
        <v>0</v>
      </c>
      <c r="W30" t="s">
        <v>106</v>
      </c>
      <c r="X30" t="s">
        <v>106</v>
      </c>
      <c r="Y30" t="s">
        <v>106</v>
      </c>
      <c r="Z30">
        <v>0</v>
      </c>
      <c r="AA30">
        <v>0</v>
      </c>
      <c r="AB30">
        <v>0</v>
      </c>
      <c r="AC30" t="s">
        <v>106</v>
      </c>
      <c r="AD30">
        <v>0</v>
      </c>
      <c r="AE30" t="s">
        <v>106</v>
      </c>
      <c r="AF30" t="s">
        <v>106</v>
      </c>
      <c r="AG30" s="7">
        <v>0.24</v>
      </c>
      <c r="AH30" t="s">
        <v>106</v>
      </c>
      <c r="AI30">
        <v>0</v>
      </c>
      <c r="AJ30" t="s">
        <v>106</v>
      </c>
      <c r="AK30" t="s">
        <v>106</v>
      </c>
      <c r="AL30" s="7">
        <v>0.02</v>
      </c>
      <c r="AM30" t="s">
        <v>106</v>
      </c>
      <c r="AN30" t="s">
        <v>106</v>
      </c>
      <c r="AO30" t="s">
        <v>106</v>
      </c>
      <c r="AP30" t="s">
        <v>106</v>
      </c>
      <c r="AQ30" t="s">
        <v>106</v>
      </c>
      <c r="AR30" s="7">
        <v>0.03</v>
      </c>
      <c r="AS30" t="s">
        <v>106</v>
      </c>
      <c r="AT30" t="s">
        <v>106</v>
      </c>
      <c r="AU30" t="s">
        <v>106</v>
      </c>
      <c r="AV30" t="s">
        <v>106</v>
      </c>
      <c r="AW30" t="s">
        <v>106</v>
      </c>
      <c r="AX30" t="s">
        <v>106</v>
      </c>
      <c r="AY30" t="s">
        <v>106</v>
      </c>
      <c r="AZ30" t="s">
        <v>106</v>
      </c>
      <c r="BA30" t="s">
        <v>106</v>
      </c>
      <c r="BB30" t="s">
        <v>106</v>
      </c>
      <c r="BC30" t="s">
        <v>106</v>
      </c>
      <c r="BD30" t="s">
        <v>106</v>
      </c>
      <c r="BE30" s="7">
        <v>0.02</v>
      </c>
      <c r="BF30" t="s">
        <v>106</v>
      </c>
      <c r="BG30" s="7">
        <v>0.01</v>
      </c>
      <c r="BH30" t="s">
        <v>106</v>
      </c>
      <c r="BI30" t="s">
        <v>106</v>
      </c>
      <c r="BJ30" t="s">
        <v>106</v>
      </c>
      <c r="BK30" t="s">
        <v>106</v>
      </c>
      <c r="BL30" s="7">
        <v>0.13</v>
      </c>
      <c r="BM30" s="7">
        <v>0.04</v>
      </c>
      <c r="BN30" t="s">
        <v>106</v>
      </c>
      <c r="BO30" t="s">
        <v>106</v>
      </c>
      <c r="BP30" t="s">
        <v>106</v>
      </c>
      <c r="BQ30" t="s">
        <v>106</v>
      </c>
      <c r="BR30" s="7">
        <v>0.01</v>
      </c>
      <c r="BS30" s="7">
        <v>0.02</v>
      </c>
      <c r="BT30" t="s">
        <v>106</v>
      </c>
      <c r="BU30" s="7">
        <v>0.04</v>
      </c>
      <c r="BV30" t="s">
        <v>106</v>
      </c>
      <c r="BW30" t="s">
        <v>106</v>
      </c>
      <c r="BX30">
        <v>0</v>
      </c>
      <c r="BY30">
        <v>0</v>
      </c>
      <c r="BZ30">
        <v>0</v>
      </c>
    </row>
    <row r="31" spans="1:78" x14ac:dyDescent="0.25">
      <c r="A31" t="s">
        <v>128</v>
      </c>
      <c r="B31">
        <v>1</v>
      </c>
      <c r="C31">
        <v>1</v>
      </c>
      <c r="D31">
        <v>0</v>
      </c>
      <c r="E31">
        <v>0</v>
      </c>
      <c r="F31">
        <v>1</v>
      </c>
      <c r="G31">
        <v>0</v>
      </c>
      <c r="H31">
        <v>0</v>
      </c>
      <c r="I31">
        <v>0</v>
      </c>
      <c r="J31">
        <v>0</v>
      </c>
      <c r="K31">
        <v>0</v>
      </c>
      <c r="L31">
        <v>1</v>
      </c>
      <c r="M31">
        <v>1</v>
      </c>
      <c r="N31">
        <v>0</v>
      </c>
      <c r="O31">
        <v>0</v>
      </c>
      <c r="P31">
        <v>0</v>
      </c>
      <c r="Q31">
        <v>0</v>
      </c>
      <c r="R31">
        <v>1</v>
      </c>
      <c r="S31">
        <v>0</v>
      </c>
      <c r="T31">
        <v>1</v>
      </c>
      <c r="U31">
        <v>0</v>
      </c>
      <c r="V31">
        <v>1</v>
      </c>
      <c r="W31">
        <v>0</v>
      </c>
      <c r="X31">
        <v>0</v>
      </c>
      <c r="Y31">
        <v>0</v>
      </c>
      <c r="Z31">
        <v>1</v>
      </c>
      <c r="AA31">
        <v>1</v>
      </c>
      <c r="AB31">
        <v>1</v>
      </c>
      <c r="AC31">
        <v>0</v>
      </c>
      <c r="AD31">
        <v>1</v>
      </c>
      <c r="AE31">
        <v>0</v>
      </c>
      <c r="AF31">
        <v>0</v>
      </c>
      <c r="AG31">
        <v>0</v>
      </c>
      <c r="AH31">
        <v>1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1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1</v>
      </c>
      <c r="BG31">
        <v>1</v>
      </c>
      <c r="BH31">
        <v>0</v>
      </c>
      <c r="BI31">
        <v>0</v>
      </c>
      <c r="BJ31">
        <v>0</v>
      </c>
      <c r="BK31">
        <v>1</v>
      </c>
      <c r="BL31">
        <v>0</v>
      </c>
      <c r="BM31">
        <v>0</v>
      </c>
      <c r="BN31">
        <v>1</v>
      </c>
      <c r="BO31">
        <v>0</v>
      </c>
      <c r="BP31">
        <v>0</v>
      </c>
      <c r="BQ31">
        <v>0</v>
      </c>
      <c r="BR31">
        <v>1</v>
      </c>
      <c r="BS31">
        <v>1</v>
      </c>
      <c r="BT31">
        <v>0</v>
      </c>
      <c r="BU31">
        <v>0</v>
      </c>
      <c r="BV31">
        <v>0</v>
      </c>
      <c r="BW31">
        <v>0</v>
      </c>
      <c r="BX31">
        <v>1</v>
      </c>
      <c r="BY31">
        <v>1</v>
      </c>
      <c r="BZ31">
        <v>1</v>
      </c>
    </row>
    <row r="32" spans="1:78" x14ac:dyDescent="0.25">
      <c r="B32">
        <v>0</v>
      </c>
      <c r="C32">
        <v>0</v>
      </c>
      <c r="D32" t="s">
        <v>106</v>
      </c>
      <c r="E32" t="s">
        <v>106</v>
      </c>
      <c r="F32" s="7">
        <v>0.01</v>
      </c>
      <c r="G32" t="s">
        <v>106</v>
      </c>
      <c r="H32" t="s">
        <v>106</v>
      </c>
      <c r="I32" t="s">
        <v>106</v>
      </c>
      <c r="J32" t="s">
        <v>106</v>
      </c>
      <c r="K32" t="s">
        <v>106</v>
      </c>
      <c r="L32" s="7">
        <v>0.01</v>
      </c>
      <c r="M32">
        <v>0</v>
      </c>
      <c r="N32" t="s">
        <v>106</v>
      </c>
      <c r="O32" t="s">
        <v>106</v>
      </c>
      <c r="P32" t="s">
        <v>106</v>
      </c>
      <c r="Q32" t="s">
        <v>106</v>
      </c>
      <c r="R32">
        <v>0</v>
      </c>
      <c r="S32" t="s">
        <v>106</v>
      </c>
      <c r="T32" s="7">
        <v>0.01</v>
      </c>
      <c r="U32" t="s">
        <v>106</v>
      </c>
      <c r="V32">
        <v>0</v>
      </c>
      <c r="W32" t="s">
        <v>106</v>
      </c>
      <c r="X32" t="s">
        <v>106</v>
      </c>
      <c r="Y32" t="s">
        <v>106</v>
      </c>
      <c r="Z32">
        <v>0</v>
      </c>
      <c r="AA32">
        <v>0</v>
      </c>
      <c r="AB32">
        <v>0</v>
      </c>
      <c r="AC32" t="s">
        <v>106</v>
      </c>
      <c r="AD32">
        <v>0</v>
      </c>
      <c r="AE32" t="s">
        <v>106</v>
      </c>
      <c r="AF32" t="s">
        <v>106</v>
      </c>
      <c r="AG32" t="s">
        <v>106</v>
      </c>
      <c r="AH32" s="7">
        <v>0.02</v>
      </c>
      <c r="AI32" t="s">
        <v>106</v>
      </c>
      <c r="AJ32" t="s">
        <v>106</v>
      </c>
      <c r="AK32" t="s">
        <v>106</v>
      </c>
      <c r="AL32" t="s">
        <v>106</v>
      </c>
      <c r="AM32" t="s">
        <v>106</v>
      </c>
      <c r="AN32" s="7">
        <v>0.02</v>
      </c>
      <c r="AO32" t="s">
        <v>106</v>
      </c>
      <c r="AP32" t="s">
        <v>106</v>
      </c>
      <c r="AQ32" t="s">
        <v>106</v>
      </c>
      <c r="AR32" t="s">
        <v>106</v>
      </c>
      <c r="AS32" t="s">
        <v>106</v>
      </c>
      <c r="AT32" t="s">
        <v>106</v>
      </c>
      <c r="AU32" t="s">
        <v>106</v>
      </c>
      <c r="AV32" s="7">
        <v>0.01</v>
      </c>
      <c r="AW32" t="s">
        <v>106</v>
      </c>
      <c r="AX32" t="s">
        <v>106</v>
      </c>
      <c r="AY32" t="s">
        <v>106</v>
      </c>
      <c r="AZ32" t="s">
        <v>106</v>
      </c>
      <c r="BA32" t="s">
        <v>106</v>
      </c>
      <c r="BB32" t="s">
        <v>106</v>
      </c>
      <c r="BC32" t="s">
        <v>106</v>
      </c>
      <c r="BD32" t="s">
        <v>106</v>
      </c>
      <c r="BE32" t="s">
        <v>106</v>
      </c>
      <c r="BF32">
        <v>0</v>
      </c>
      <c r="BG32">
        <v>0</v>
      </c>
      <c r="BH32" t="s">
        <v>106</v>
      </c>
      <c r="BI32" t="s">
        <v>106</v>
      </c>
      <c r="BJ32" t="s">
        <v>106</v>
      </c>
      <c r="BK32" s="7">
        <v>0.02</v>
      </c>
      <c r="BL32" t="s">
        <v>106</v>
      </c>
      <c r="BM32" t="s">
        <v>106</v>
      </c>
      <c r="BN32" s="7">
        <v>0.01</v>
      </c>
      <c r="BO32" t="s">
        <v>106</v>
      </c>
      <c r="BP32" t="s">
        <v>106</v>
      </c>
      <c r="BQ32" t="s">
        <v>106</v>
      </c>
      <c r="BR32" s="7">
        <v>0.01</v>
      </c>
      <c r="BS32" s="7">
        <v>0.01</v>
      </c>
      <c r="BT32" t="s">
        <v>106</v>
      </c>
      <c r="BU32" t="s">
        <v>106</v>
      </c>
      <c r="BV32" t="s">
        <v>106</v>
      </c>
      <c r="BW32" t="s">
        <v>106</v>
      </c>
      <c r="BX32">
        <v>0</v>
      </c>
      <c r="BY32">
        <v>0</v>
      </c>
      <c r="BZ32">
        <v>0</v>
      </c>
    </row>
    <row r="33" spans="1:78" x14ac:dyDescent="0.25">
      <c r="A33" t="s">
        <v>129</v>
      </c>
      <c r="B33">
        <v>2</v>
      </c>
      <c r="C33">
        <v>2</v>
      </c>
      <c r="D33">
        <v>0</v>
      </c>
      <c r="E33">
        <v>0</v>
      </c>
      <c r="F33">
        <v>0</v>
      </c>
      <c r="G33">
        <v>0</v>
      </c>
      <c r="H33">
        <v>2</v>
      </c>
      <c r="I33">
        <v>1</v>
      </c>
      <c r="J33">
        <v>0</v>
      </c>
      <c r="K33">
        <v>0</v>
      </c>
      <c r="L33">
        <v>1</v>
      </c>
      <c r="M33">
        <v>0</v>
      </c>
      <c r="N33">
        <v>2</v>
      </c>
      <c r="O33">
        <v>0</v>
      </c>
      <c r="P33">
        <v>0</v>
      </c>
      <c r="Q33">
        <v>2</v>
      </c>
      <c r="R33">
        <v>0</v>
      </c>
      <c r="S33">
        <v>0</v>
      </c>
      <c r="T33">
        <v>1</v>
      </c>
      <c r="U33">
        <v>1</v>
      </c>
      <c r="V33">
        <v>1</v>
      </c>
      <c r="W33">
        <v>0</v>
      </c>
      <c r="X33">
        <v>1</v>
      </c>
      <c r="Y33">
        <v>0</v>
      </c>
      <c r="Z33">
        <v>2</v>
      </c>
      <c r="AA33">
        <v>2</v>
      </c>
      <c r="AB33">
        <v>2</v>
      </c>
      <c r="AC33">
        <v>1</v>
      </c>
      <c r="AD33">
        <v>1</v>
      </c>
      <c r="AE33">
        <v>0</v>
      </c>
      <c r="AF33">
        <v>0</v>
      </c>
      <c r="AG33">
        <v>1</v>
      </c>
      <c r="AH33">
        <v>1</v>
      </c>
      <c r="AI33">
        <v>2</v>
      </c>
      <c r="AJ33">
        <v>0</v>
      </c>
      <c r="AK33">
        <v>1</v>
      </c>
      <c r="AL33">
        <v>0</v>
      </c>
      <c r="AM33">
        <v>0</v>
      </c>
      <c r="AN33">
        <v>2</v>
      </c>
      <c r="AO33">
        <v>0</v>
      </c>
      <c r="AP33">
        <v>0</v>
      </c>
      <c r="AQ33">
        <v>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</v>
      </c>
      <c r="BA33">
        <v>0</v>
      </c>
      <c r="BB33">
        <v>0</v>
      </c>
      <c r="BC33">
        <v>0</v>
      </c>
      <c r="BD33">
        <v>0</v>
      </c>
      <c r="BE33">
        <v>1</v>
      </c>
      <c r="BF33">
        <v>1</v>
      </c>
      <c r="BG33">
        <v>2</v>
      </c>
      <c r="BH33">
        <v>0</v>
      </c>
      <c r="BI33">
        <v>0</v>
      </c>
      <c r="BJ33">
        <v>1</v>
      </c>
      <c r="BK33">
        <v>1</v>
      </c>
      <c r="BL33">
        <v>0</v>
      </c>
      <c r="BM33">
        <v>1</v>
      </c>
      <c r="BN33">
        <v>1</v>
      </c>
      <c r="BO33">
        <v>0</v>
      </c>
      <c r="BP33">
        <v>0</v>
      </c>
      <c r="BQ33">
        <v>2</v>
      </c>
      <c r="BR33">
        <v>1</v>
      </c>
      <c r="BS33">
        <v>1</v>
      </c>
      <c r="BT33">
        <v>0</v>
      </c>
      <c r="BU33">
        <v>1</v>
      </c>
      <c r="BV33">
        <v>2</v>
      </c>
      <c r="BW33">
        <v>1</v>
      </c>
      <c r="BX33">
        <v>2</v>
      </c>
      <c r="BY33">
        <v>2</v>
      </c>
      <c r="BZ33">
        <v>2</v>
      </c>
    </row>
    <row r="34" spans="1:78" x14ac:dyDescent="0.25">
      <c r="B34">
        <v>0</v>
      </c>
      <c r="C34">
        <v>0</v>
      </c>
      <c r="D34" t="s">
        <v>106</v>
      </c>
      <c r="E34" t="s">
        <v>106</v>
      </c>
      <c r="F34" t="s">
        <v>106</v>
      </c>
      <c r="G34" t="s">
        <v>106</v>
      </c>
      <c r="H34" s="7">
        <v>0.01</v>
      </c>
      <c r="I34" s="7">
        <v>0.01</v>
      </c>
      <c r="J34" t="s">
        <v>106</v>
      </c>
      <c r="K34" t="s">
        <v>106</v>
      </c>
      <c r="L34" s="7">
        <v>0.01</v>
      </c>
      <c r="M34" t="s">
        <v>106</v>
      </c>
      <c r="N34" s="7">
        <v>0.01</v>
      </c>
      <c r="O34" t="s">
        <v>106</v>
      </c>
      <c r="P34" t="s">
        <v>106</v>
      </c>
      <c r="Q34" s="7">
        <v>0.02</v>
      </c>
      <c r="R34" t="s">
        <v>106</v>
      </c>
      <c r="S34" t="s">
        <v>106</v>
      </c>
      <c r="T34" s="7">
        <v>0.01</v>
      </c>
      <c r="U34" s="7">
        <v>0.01</v>
      </c>
      <c r="V34">
        <v>0</v>
      </c>
      <c r="W34" t="s">
        <v>106</v>
      </c>
      <c r="X34" s="7">
        <v>0.01</v>
      </c>
      <c r="Y34" t="s">
        <v>106</v>
      </c>
      <c r="Z34">
        <v>0</v>
      </c>
      <c r="AA34">
        <v>0</v>
      </c>
      <c r="AB34">
        <v>0</v>
      </c>
      <c r="AC34" s="7">
        <v>0.02</v>
      </c>
      <c r="AD34">
        <v>0</v>
      </c>
      <c r="AE34" t="s">
        <v>106</v>
      </c>
      <c r="AF34" t="s">
        <v>106</v>
      </c>
      <c r="AG34" s="7">
        <v>0.11</v>
      </c>
      <c r="AH34" s="7">
        <v>0.03</v>
      </c>
      <c r="AI34" s="7">
        <v>0.01</v>
      </c>
      <c r="AJ34" t="s">
        <v>106</v>
      </c>
      <c r="AK34">
        <v>0</v>
      </c>
      <c r="AL34" t="s">
        <v>106</v>
      </c>
      <c r="AM34" t="s">
        <v>106</v>
      </c>
      <c r="AN34" s="7">
        <v>0.06</v>
      </c>
      <c r="AO34" t="s">
        <v>106</v>
      </c>
      <c r="AP34" t="s">
        <v>106</v>
      </c>
      <c r="AQ34" s="7">
        <v>0.02</v>
      </c>
      <c r="AR34" t="s">
        <v>106</v>
      </c>
      <c r="AS34" t="s">
        <v>106</v>
      </c>
      <c r="AT34" t="s">
        <v>106</v>
      </c>
      <c r="AU34" t="s">
        <v>106</v>
      </c>
      <c r="AV34" t="s">
        <v>106</v>
      </c>
      <c r="AW34" t="s">
        <v>106</v>
      </c>
      <c r="AX34" t="s">
        <v>106</v>
      </c>
      <c r="AY34" t="s">
        <v>106</v>
      </c>
      <c r="AZ34" s="7">
        <v>0.02</v>
      </c>
      <c r="BA34" t="s">
        <v>106</v>
      </c>
      <c r="BB34" t="s">
        <v>106</v>
      </c>
      <c r="BC34" t="s">
        <v>106</v>
      </c>
      <c r="BD34" t="s">
        <v>106</v>
      </c>
      <c r="BE34" s="7">
        <v>0.02</v>
      </c>
      <c r="BF34">
        <v>0</v>
      </c>
      <c r="BG34" s="7">
        <v>0.01</v>
      </c>
      <c r="BH34" t="s">
        <v>106</v>
      </c>
      <c r="BI34" t="s">
        <v>106</v>
      </c>
      <c r="BJ34" s="7">
        <v>0.03</v>
      </c>
      <c r="BK34" s="7">
        <v>0.02</v>
      </c>
      <c r="BL34" t="s">
        <v>106</v>
      </c>
      <c r="BM34" s="7">
        <v>0.03</v>
      </c>
      <c r="BN34" s="7">
        <v>0.01</v>
      </c>
      <c r="BO34" t="s">
        <v>106</v>
      </c>
      <c r="BP34" t="s">
        <v>106</v>
      </c>
      <c r="BQ34" s="7">
        <v>0.03</v>
      </c>
      <c r="BR34" s="7">
        <v>0.01</v>
      </c>
      <c r="BS34" s="7">
        <v>0.01</v>
      </c>
      <c r="BT34" t="s">
        <v>106</v>
      </c>
      <c r="BU34" s="7">
        <v>0.03</v>
      </c>
      <c r="BV34" s="7">
        <v>0.1</v>
      </c>
      <c r="BW34" s="7">
        <v>0.03</v>
      </c>
      <c r="BX34">
        <v>0</v>
      </c>
      <c r="BY34">
        <v>0</v>
      </c>
      <c r="BZ34" s="7">
        <v>0.01</v>
      </c>
    </row>
    <row r="35" spans="1:78" x14ac:dyDescent="0.25">
      <c r="A35" t="s">
        <v>130</v>
      </c>
      <c r="B35">
        <v>30</v>
      </c>
      <c r="C35">
        <v>28</v>
      </c>
      <c r="D35">
        <v>1</v>
      </c>
      <c r="E35">
        <v>1</v>
      </c>
      <c r="F35">
        <v>12</v>
      </c>
      <c r="G35">
        <v>17</v>
      </c>
      <c r="H35">
        <v>2</v>
      </c>
      <c r="I35">
        <v>2</v>
      </c>
      <c r="J35">
        <v>17</v>
      </c>
      <c r="K35">
        <v>4</v>
      </c>
      <c r="L35">
        <v>7</v>
      </c>
      <c r="M35">
        <v>7</v>
      </c>
      <c r="N35">
        <v>20</v>
      </c>
      <c r="O35">
        <v>3</v>
      </c>
      <c r="P35">
        <v>0</v>
      </c>
      <c r="Q35">
        <v>5</v>
      </c>
      <c r="R35">
        <v>26</v>
      </c>
      <c r="S35">
        <v>12</v>
      </c>
      <c r="T35">
        <v>7</v>
      </c>
      <c r="U35">
        <v>9</v>
      </c>
      <c r="V35">
        <v>27</v>
      </c>
      <c r="W35">
        <v>2</v>
      </c>
      <c r="X35">
        <v>2</v>
      </c>
      <c r="Y35">
        <v>0</v>
      </c>
      <c r="Z35">
        <v>30</v>
      </c>
      <c r="AA35">
        <v>28</v>
      </c>
      <c r="AB35">
        <v>28</v>
      </c>
      <c r="AC35">
        <v>2</v>
      </c>
      <c r="AD35">
        <v>19</v>
      </c>
      <c r="AE35">
        <v>7</v>
      </c>
      <c r="AF35">
        <v>25</v>
      </c>
      <c r="AG35">
        <v>0</v>
      </c>
      <c r="AH35">
        <v>3</v>
      </c>
      <c r="AI35">
        <v>15</v>
      </c>
      <c r="AJ35">
        <v>2</v>
      </c>
      <c r="AK35">
        <v>18</v>
      </c>
      <c r="AL35">
        <v>7</v>
      </c>
      <c r="AM35">
        <v>21</v>
      </c>
      <c r="AN35">
        <v>1</v>
      </c>
      <c r="AO35">
        <v>2</v>
      </c>
      <c r="AP35">
        <v>5</v>
      </c>
      <c r="AQ35">
        <v>3</v>
      </c>
      <c r="AR35">
        <v>4</v>
      </c>
      <c r="AS35">
        <v>4</v>
      </c>
      <c r="AT35">
        <v>2</v>
      </c>
      <c r="AU35">
        <v>1</v>
      </c>
      <c r="AV35">
        <v>1</v>
      </c>
      <c r="AW35">
        <v>0</v>
      </c>
      <c r="AX35">
        <v>1</v>
      </c>
      <c r="AY35">
        <v>1</v>
      </c>
      <c r="AZ35">
        <v>1</v>
      </c>
      <c r="BA35">
        <v>3</v>
      </c>
      <c r="BB35">
        <v>2</v>
      </c>
      <c r="BC35">
        <v>3</v>
      </c>
      <c r="BD35">
        <v>0</v>
      </c>
      <c r="BE35">
        <v>6</v>
      </c>
      <c r="BF35">
        <v>25</v>
      </c>
      <c r="BG35">
        <v>16</v>
      </c>
      <c r="BH35">
        <v>14</v>
      </c>
      <c r="BI35">
        <v>7</v>
      </c>
      <c r="BJ35">
        <v>3</v>
      </c>
      <c r="BK35">
        <v>6</v>
      </c>
      <c r="BL35">
        <v>0</v>
      </c>
      <c r="BM35">
        <v>4</v>
      </c>
      <c r="BN35">
        <v>12</v>
      </c>
      <c r="BO35">
        <v>6</v>
      </c>
      <c r="BP35">
        <v>8</v>
      </c>
      <c r="BQ35">
        <v>8</v>
      </c>
      <c r="BR35">
        <v>14</v>
      </c>
      <c r="BS35">
        <v>11</v>
      </c>
      <c r="BT35">
        <v>0</v>
      </c>
      <c r="BU35">
        <v>6</v>
      </c>
      <c r="BV35">
        <v>4</v>
      </c>
      <c r="BW35">
        <v>3</v>
      </c>
      <c r="BX35">
        <v>20</v>
      </c>
      <c r="BY35">
        <v>19</v>
      </c>
      <c r="BZ35">
        <v>20</v>
      </c>
    </row>
    <row r="36" spans="1:78" x14ac:dyDescent="0.25">
      <c r="B36" s="7">
        <v>0.06</v>
      </c>
      <c r="C36" s="7">
        <v>7.0000000000000007E-2</v>
      </c>
      <c r="D36" s="7">
        <v>0.02</v>
      </c>
      <c r="E36" s="7">
        <v>0.04</v>
      </c>
      <c r="F36" s="7">
        <v>0.1</v>
      </c>
      <c r="G36" s="7">
        <v>7.0000000000000007E-2</v>
      </c>
      <c r="H36" s="7">
        <v>0.01</v>
      </c>
      <c r="I36" s="7">
        <v>0.02</v>
      </c>
      <c r="J36" s="7">
        <v>0.1</v>
      </c>
      <c r="K36" s="7">
        <v>0.04</v>
      </c>
      <c r="L36" s="7">
        <v>0.06</v>
      </c>
      <c r="M36" s="7">
        <v>0.04</v>
      </c>
      <c r="N36" s="7">
        <v>0.08</v>
      </c>
      <c r="O36" s="7">
        <v>0.05</v>
      </c>
      <c r="P36" t="s">
        <v>108</v>
      </c>
      <c r="Q36" s="7">
        <v>0.05</v>
      </c>
      <c r="R36" s="7">
        <v>0.06</v>
      </c>
      <c r="S36" s="7">
        <v>0.04</v>
      </c>
      <c r="T36" s="7">
        <v>7.0000000000000007E-2</v>
      </c>
      <c r="U36" s="7">
        <v>0.09</v>
      </c>
      <c r="V36" s="7">
        <v>0.08</v>
      </c>
      <c r="W36" s="7">
        <v>0.04</v>
      </c>
      <c r="X36" s="7">
        <v>0.02</v>
      </c>
      <c r="Y36" t="s">
        <v>108</v>
      </c>
      <c r="Z36" s="7">
        <v>0.06</v>
      </c>
      <c r="AA36" s="7">
        <v>0.06</v>
      </c>
      <c r="AB36" s="7">
        <v>0.06</v>
      </c>
      <c r="AC36" s="7">
        <v>0.06</v>
      </c>
      <c r="AD36" s="7">
        <v>0.05</v>
      </c>
      <c r="AE36" s="7">
        <v>0.09</v>
      </c>
      <c r="AF36" s="7">
        <v>7.0000000000000007E-2</v>
      </c>
      <c r="AG36" t="s">
        <v>108</v>
      </c>
      <c r="AH36" s="7">
        <v>0.08</v>
      </c>
      <c r="AI36" s="7">
        <v>0.05</v>
      </c>
      <c r="AJ36" s="7">
        <v>0.02</v>
      </c>
      <c r="AK36" s="7">
        <v>0.14000000000000001</v>
      </c>
      <c r="AL36" s="7">
        <v>7.0000000000000007E-2</v>
      </c>
      <c r="AM36" s="7">
        <v>7.0000000000000007E-2</v>
      </c>
      <c r="AN36" s="7">
        <v>0.04</v>
      </c>
      <c r="AO36" s="7">
        <v>0.02</v>
      </c>
      <c r="AP36" s="7">
        <v>0.09</v>
      </c>
      <c r="AQ36" s="7">
        <v>0.12</v>
      </c>
      <c r="AR36" s="7">
        <v>7.0000000000000007E-2</v>
      </c>
      <c r="AS36" s="7">
        <v>0.13</v>
      </c>
      <c r="AT36" s="7">
        <v>0.04</v>
      </c>
      <c r="AU36" s="7">
        <v>7.0000000000000007E-2</v>
      </c>
      <c r="AV36" s="7">
        <v>0.03</v>
      </c>
      <c r="AW36" t="s">
        <v>108</v>
      </c>
      <c r="AX36" s="7">
        <v>0.02</v>
      </c>
      <c r="AY36" s="7">
        <v>0.02</v>
      </c>
      <c r="AZ36" s="7">
        <v>0.01</v>
      </c>
      <c r="BA36" s="7">
        <v>0.1</v>
      </c>
      <c r="BB36" s="7">
        <v>7.0000000000000007E-2</v>
      </c>
      <c r="BC36" s="7">
        <v>0.12</v>
      </c>
      <c r="BD36" t="s">
        <v>108</v>
      </c>
      <c r="BE36" s="7">
        <v>0.09</v>
      </c>
      <c r="BF36" s="7">
        <v>0.05</v>
      </c>
      <c r="BG36" s="7">
        <v>0.1</v>
      </c>
      <c r="BH36" s="7">
        <v>0.04</v>
      </c>
      <c r="BI36" s="7">
        <v>0.11</v>
      </c>
      <c r="BJ36" s="7">
        <v>0.08</v>
      </c>
      <c r="BK36" s="7">
        <v>0.17</v>
      </c>
      <c r="BL36" t="s">
        <v>108</v>
      </c>
      <c r="BM36" s="7">
        <v>0.11</v>
      </c>
      <c r="BN36" s="7">
        <v>0.12</v>
      </c>
      <c r="BO36" s="7">
        <v>0.03</v>
      </c>
      <c r="BP36" s="7">
        <v>0.04</v>
      </c>
      <c r="BQ36" s="7">
        <v>0.15</v>
      </c>
      <c r="BR36" s="7">
        <v>0.14000000000000001</v>
      </c>
      <c r="BS36" s="7">
        <v>0.11</v>
      </c>
      <c r="BT36" t="s">
        <v>108</v>
      </c>
      <c r="BU36" s="7">
        <v>0.16</v>
      </c>
      <c r="BV36" s="7">
        <v>0.27</v>
      </c>
      <c r="BW36" s="7">
        <v>0.09</v>
      </c>
      <c r="BX36" s="7">
        <v>0.06</v>
      </c>
      <c r="BY36" s="7">
        <v>0.05</v>
      </c>
      <c r="BZ36" s="7">
        <v>0.06</v>
      </c>
    </row>
    <row r="37" spans="1:78" x14ac:dyDescent="0.25">
      <c r="A37" t="s">
        <v>72</v>
      </c>
      <c r="B37">
        <v>6</v>
      </c>
      <c r="C37">
        <v>0</v>
      </c>
      <c r="D37">
        <v>6</v>
      </c>
      <c r="E37">
        <v>0</v>
      </c>
      <c r="F37">
        <v>2</v>
      </c>
      <c r="G37">
        <v>1</v>
      </c>
      <c r="H37">
        <v>3</v>
      </c>
      <c r="I37">
        <v>0</v>
      </c>
      <c r="J37">
        <v>2</v>
      </c>
      <c r="K37">
        <v>2</v>
      </c>
      <c r="L37">
        <v>3</v>
      </c>
      <c r="M37">
        <v>2</v>
      </c>
      <c r="N37">
        <v>3</v>
      </c>
      <c r="O37">
        <v>0</v>
      </c>
      <c r="P37">
        <v>1</v>
      </c>
      <c r="Q37">
        <v>1</v>
      </c>
      <c r="R37">
        <v>5</v>
      </c>
      <c r="S37">
        <v>3</v>
      </c>
      <c r="T37">
        <v>3</v>
      </c>
      <c r="U37">
        <v>0</v>
      </c>
      <c r="V37">
        <v>3</v>
      </c>
      <c r="W37">
        <v>0</v>
      </c>
      <c r="X37">
        <v>3</v>
      </c>
      <c r="Y37">
        <v>0</v>
      </c>
      <c r="Z37">
        <v>6</v>
      </c>
      <c r="AA37">
        <v>6</v>
      </c>
      <c r="AB37">
        <v>6</v>
      </c>
      <c r="AC37">
        <v>0</v>
      </c>
      <c r="AD37">
        <v>6</v>
      </c>
      <c r="AE37">
        <v>0</v>
      </c>
      <c r="AF37">
        <v>5</v>
      </c>
      <c r="AG37">
        <v>0</v>
      </c>
      <c r="AH37">
        <v>0</v>
      </c>
      <c r="AI37">
        <v>4</v>
      </c>
      <c r="AJ37">
        <v>1</v>
      </c>
      <c r="AK37">
        <v>1</v>
      </c>
      <c r="AL37">
        <v>2</v>
      </c>
      <c r="AM37">
        <v>3</v>
      </c>
      <c r="AN37">
        <v>1</v>
      </c>
      <c r="AO37">
        <v>1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1</v>
      </c>
      <c r="BF37">
        <v>5</v>
      </c>
      <c r="BG37">
        <v>1</v>
      </c>
      <c r="BH37">
        <v>5</v>
      </c>
      <c r="BI37">
        <v>0</v>
      </c>
      <c r="BJ37">
        <v>0</v>
      </c>
      <c r="BK37">
        <v>1</v>
      </c>
      <c r="BL37">
        <v>1</v>
      </c>
      <c r="BM37">
        <v>0</v>
      </c>
      <c r="BN37">
        <v>2</v>
      </c>
      <c r="BO37">
        <v>1</v>
      </c>
      <c r="BP37">
        <v>4</v>
      </c>
      <c r="BQ37">
        <v>1</v>
      </c>
      <c r="BR37">
        <v>1</v>
      </c>
      <c r="BS37">
        <v>1</v>
      </c>
      <c r="BT37">
        <v>1</v>
      </c>
      <c r="BU37">
        <v>0</v>
      </c>
      <c r="BV37">
        <v>0</v>
      </c>
      <c r="BW37">
        <v>1</v>
      </c>
      <c r="BX37">
        <v>5</v>
      </c>
      <c r="BY37">
        <v>3</v>
      </c>
      <c r="BZ37">
        <v>5</v>
      </c>
    </row>
    <row r="38" spans="1:78" x14ac:dyDescent="0.25">
      <c r="B38" s="7">
        <v>0.01</v>
      </c>
      <c r="C38" t="s">
        <v>108</v>
      </c>
      <c r="D38" s="7">
        <v>0.12</v>
      </c>
      <c r="E38" t="s">
        <v>108</v>
      </c>
      <c r="F38" s="7">
        <v>0.02</v>
      </c>
      <c r="G38">
        <v>0</v>
      </c>
      <c r="H38" s="7">
        <v>0.02</v>
      </c>
      <c r="I38" t="s">
        <v>108</v>
      </c>
      <c r="J38" s="7">
        <v>0.01</v>
      </c>
      <c r="K38" s="7">
        <v>0.02</v>
      </c>
      <c r="L38" s="7">
        <v>0.02</v>
      </c>
      <c r="M38" s="7">
        <v>0.01</v>
      </c>
      <c r="N38" s="7">
        <v>0.01</v>
      </c>
      <c r="O38" t="s">
        <v>108</v>
      </c>
      <c r="P38" s="7">
        <v>0.05</v>
      </c>
      <c r="Q38" s="7">
        <v>0.01</v>
      </c>
      <c r="R38" s="7">
        <v>0.01</v>
      </c>
      <c r="S38" s="7">
        <v>0.01</v>
      </c>
      <c r="T38" s="7">
        <v>0.03</v>
      </c>
      <c r="U38" t="s">
        <v>108</v>
      </c>
      <c r="V38" s="7">
        <v>0.01</v>
      </c>
      <c r="W38" t="s">
        <v>108</v>
      </c>
      <c r="X38" s="7">
        <v>0.02</v>
      </c>
      <c r="Y38" t="s">
        <v>108</v>
      </c>
      <c r="Z38" s="7">
        <v>0.01</v>
      </c>
      <c r="AA38" s="7">
        <v>0.01</v>
      </c>
      <c r="AB38" s="7">
        <v>0.01</v>
      </c>
      <c r="AC38" t="s">
        <v>108</v>
      </c>
      <c r="AD38" s="7">
        <v>0.02</v>
      </c>
      <c r="AE38" t="s">
        <v>108</v>
      </c>
      <c r="AF38" s="7">
        <v>0.02</v>
      </c>
      <c r="AG38" t="s">
        <v>108</v>
      </c>
      <c r="AH38" t="s">
        <v>108</v>
      </c>
      <c r="AI38" s="7">
        <v>0.01</v>
      </c>
      <c r="AJ38" s="7">
        <v>0.01</v>
      </c>
      <c r="AK38" s="7">
        <v>0.01</v>
      </c>
      <c r="AL38" s="7">
        <v>0.02</v>
      </c>
      <c r="AM38" s="7">
        <v>0.01</v>
      </c>
      <c r="AN38" s="7">
        <v>0.02</v>
      </c>
      <c r="AO38" s="7">
        <v>0.01</v>
      </c>
      <c r="AP38" t="s">
        <v>108</v>
      </c>
      <c r="AQ38" t="s">
        <v>108</v>
      </c>
      <c r="AR38" t="s">
        <v>108</v>
      </c>
      <c r="AS38" t="s">
        <v>108</v>
      </c>
      <c r="AT38" t="s">
        <v>108</v>
      </c>
      <c r="AU38" t="s">
        <v>108</v>
      </c>
      <c r="AV38" t="s">
        <v>108</v>
      </c>
      <c r="AW38" s="7">
        <v>7.0000000000000007E-2</v>
      </c>
      <c r="AX38" s="7">
        <v>0.14000000000000001</v>
      </c>
      <c r="AY38" t="s">
        <v>108</v>
      </c>
      <c r="AZ38" t="s">
        <v>108</v>
      </c>
      <c r="BA38" t="s">
        <v>108</v>
      </c>
      <c r="BB38" t="s">
        <v>108</v>
      </c>
      <c r="BC38" t="s">
        <v>108</v>
      </c>
      <c r="BD38" t="s">
        <v>108</v>
      </c>
      <c r="BE38" s="7">
        <v>0.01</v>
      </c>
      <c r="BF38" s="7">
        <v>0.01</v>
      </c>
      <c r="BG38" s="7">
        <v>0.01</v>
      </c>
      <c r="BH38" s="7">
        <v>0.01</v>
      </c>
      <c r="BI38" t="s">
        <v>108</v>
      </c>
      <c r="BJ38" t="s">
        <v>108</v>
      </c>
      <c r="BK38" s="7">
        <v>0.02</v>
      </c>
      <c r="BL38" s="7">
        <v>0.05</v>
      </c>
      <c r="BM38" t="s">
        <v>108</v>
      </c>
      <c r="BN38" s="7">
        <v>0.02</v>
      </c>
      <c r="BO38">
        <v>0</v>
      </c>
      <c r="BP38" s="7">
        <v>0.02</v>
      </c>
      <c r="BQ38" s="7">
        <v>0.02</v>
      </c>
      <c r="BR38" s="7">
        <v>0.01</v>
      </c>
      <c r="BS38" s="7">
        <v>0.01</v>
      </c>
      <c r="BT38" s="7">
        <v>0.02</v>
      </c>
      <c r="BU38" t="s">
        <v>108</v>
      </c>
      <c r="BV38" t="s">
        <v>108</v>
      </c>
      <c r="BW38" s="7">
        <v>0.03</v>
      </c>
      <c r="BX38" s="7">
        <v>0.01</v>
      </c>
      <c r="BY38" s="7">
        <v>0.01</v>
      </c>
      <c r="BZ38" s="7">
        <v>0.01</v>
      </c>
    </row>
    <row r="39" spans="1:78" x14ac:dyDescent="0.25">
      <c r="A39" t="s">
        <v>73</v>
      </c>
      <c r="B39">
        <v>13</v>
      </c>
      <c r="C39">
        <v>7</v>
      </c>
      <c r="D39">
        <v>3</v>
      </c>
      <c r="E39">
        <v>3</v>
      </c>
      <c r="F39">
        <v>5</v>
      </c>
      <c r="G39">
        <v>5</v>
      </c>
      <c r="H39">
        <v>3</v>
      </c>
      <c r="I39">
        <v>0</v>
      </c>
      <c r="J39">
        <v>4</v>
      </c>
      <c r="K39">
        <v>5</v>
      </c>
      <c r="L39">
        <v>3</v>
      </c>
      <c r="M39">
        <v>4</v>
      </c>
      <c r="N39">
        <v>7</v>
      </c>
      <c r="O39">
        <v>2</v>
      </c>
      <c r="P39">
        <v>0</v>
      </c>
      <c r="Q39">
        <v>3</v>
      </c>
      <c r="R39">
        <v>9</v>
      </c>
      <c r="S39">
        <v>8</v>
      </c>
      <c r="T39">
        <v>3</v>
      </c>
      <c r="U39">
        <v>2</v>
      </c>
      <c r="V39">
        <v>10</v>
      </c>
      <c r="W39">
        <v>0</v>
      </c>
      <c r="X39">
        <v>2</v>
      </c>
      <c r="Y39">
        <v>0</v>
      </c>
      <c r="Z39">
        <v>13</v>
      </c>
      <c r="AA39">
        <v>12</v>
      </c>
      <c r="AB39">
        <v>12</v>
      </c>
      <c r="AC39">
        <v>2</v>
      </c>
      <c r="AD39">
        <v>10</v>
      </c>
      <c r="AE39">
        <v>0</v>
      </c>
      <c r="AF39">
        <v>9</v>
      </c>
      <c r="AG39">
        <v>0</v>
      </c>
      <c r="AH39">
        <v>2</v>
      </c>
      <c r="AI39">
        <v>10</v>
      </c>
      <c r="AJ39">
        <v>2</v>
      </c>
      <c r="AK39">
        <v>4</v>
      </c>
      <c r="AL39">
        <v>2</v>
      </c>
      <c r="AM39">
        <v>7</v>
      </c>
      <c r="AN39">
        <v>3</v>
      </c>
      <c r="AO39">
        <v>1</v>
      </c>
      <c r="AP39">
        <v>0</v>
      </c>
      <c r="AQ39">
        <v>0</v>
      </c>
      <c r="AR39">
        <v>0</v>
      </c>
      <c r="AS39">
        <v>7</v>
      </c>
      <c r="AT39">
        <v>0</v>
      </c>
      <c r="AU39">
        <v>1</v>
      </c>
      <c r="AV39">
        <v>0</v>
      </c>
      <c r="AW39">
        <v>1</v>
      </c>
      <c r="AX39">
        <v>2</v>
      </c>
      <c r="AY39">
        <v>0</v>
      </c>
      <c r="AZ39">
        <v>1</v>
      </c>
      <c r="BA39">
        <v>0</v>
      </c>
      <c r="BB39">
        <v>0</v>
      </c>
      <c r="BC39">
        <v>1</v>
      </c>
      <c r="BD39">
        <v>0</v>
      </c>
      <c r="BE39">
        <v>2</v>
      </c>
      <c r="BF39">
        <v>10</v>
      </c>
      <c r="BG39">
        <v>4</v>
      </c>
      <c r="BH39">
        <v>9</v>
      </c>
      <c r="BI39">
        <v>2</v>
      </c>
      <c r="BJ39">
        <v>0</v>
      </c>
      <c r="BK39">
        <v>2</v>
      </c>
      <c r="BL39">
        <v>0</v>
      </c>
      <c r="BM39">
        <v>3</v>
      </c>
      <c r="BN39">
        <v>2</v>
      </c>
      <c r="BO39">
        <v>3</v>
      </c>
      <c r="BP39">
        <v>5</v>
      </c>
      <c r="BQ39">
        <v>2</v>
      </c>
      <c r="BR39">
        <v>2</v>
      </c>
      <c r="BS39">
        <v>2</v>
      </c>
      <c r="BT39">
        <v>1</v>
      </c>
      <c r="BU39">
        <v>2</v>
      </c>
      <c r="BV39">
        <v>0</v>
      </c>
      <c r="BW39">
        <v>2</v>
      </c>
      <c r="BX39">
        <v>7</v>
      </c>
      <c r="BY39">
        <v>7</v>
      </c>
      <c r="BZ39">
        <v>5</v>
      </c>
    </row>
    <row r="40" spans="1:78" x14ac:dyDescent="0.25">
      <c r="B40" s="7">
        <v>0.02</v>
      </c>
      <c r="C40" s="7">
        <v>0.02</v>
      </c>
      <c r="D40" s="7">
        <v>0.06</v>
      </c>
      <c r="E40" s="7">
        <v>0.11</v>
      </c>
      <c r="F40" s="7">
        <v>0.04</v>
      </c>
      <c r="G40" s="7">
        <v>0.02</v>
      </c>
      <c r="H40" s="7">
        <v>0.02</v>
      </c>
      <c r="I40" t="s">
        <v>108</v>
      </c>
      <c r="J40" s="7">
        <v>0.03</v>
      </c>
      <c r="K40" s="7">
        <v>0.05</v>
      </c>
      <c r="L40" s="7">
        <v>0.03</v>
      </c>
      <c r="M40" s="7">
        <v>0.02</v>
      </c>
      <c r="N40" s="7">
        <v>0.03</v>
      </c>
      <c r="O40" s="7">
        <v>0.03</v>
      </c>
      <c r="P40" t="s">
        <v>108</v>
      </c>
      <c r="Q40" s="7">
        <v>0.03</v>
      </c>
      <c r="R40" s="7">
        <v>0.02</v>
      </c>
      <c r="S40" s="7">
        <v>0.03</v>
      </c>
      <c r="T40" s="7">
        <v>0.03</v>
      </c>
      <c r="U40" s="7">
        <v>0.02</v>
      </c>
      <c r="V40" s="7">
        <v>0.03</v>
      </c>
      <c r="W40" t="s">
        <v>108</v>
      </c>
      <c r="X40" s="7">
        <v>0.02</v>
      </c>
      <c r="Y40" t="s">
        <v>108</v>
      </c>
      <c r="Z40" s="7">
        <v>0.02</v>
      </c>
      <c r="AA40" s="7">
        <v>0.02</v>
      </c>
      <c r="AB40" s="7">
        <v>0.02</v>
      </c>
      <c r="AC40" s="7">
        <v>0.04</v>
      </c>
      <c r="AD40" s="7">
        <v>0.03</v>
      </c>
      <c r="AE40" t="s">
        <v>108</v>
      </c>
      <c r="AF40" s="7">
        <v>0.03</v>
      </c>
      <c r="AG40" t="s">
        <v>108</v>
      </c>
      <c r="AH40" s="7">
        <v>0.05</v>
      </c>
      <c r="AI40" s="7">
        <v>0.03</v>
      </c>
      <c r="AJ40" s="7">
        <v>0.02</v>
      </c>
      <c r="AK40" s="7">
        <v>0.03</v>
      </c>
      <c r="AL40" s="7">
        <v>0.02</v>
      </c>
      <c r="AM40" s="7">
        <v>0.03</v>
      </c>
      <c r="AN40" s="7">
        <v>0.09</v>
      </c>
      <c r="AO40" s="7">
        <v>0.01</v>
      </c>
      <c r="AP40" t="s">
        <v>108</v>
      </c>
      <c r="AQ40" t="s">
        <v>108</v>
      </c>
      <c r="AR40" t="s">
        <v>108</v>
      </c>
      <c r="AS40" s="7">
        <v>0.2</v>
      </c>
      <c r="AT40" t="s">
        <v>108</v>
      </c>
      <c r="AU40" s="7">
        <v>7.0000000000000007E-2</v>
      </c>
      <c r="AV40" t="s">
        <v>108</v>
      </c>
      <c r="AW40" s="7">
        <v>7.0000000000000007E-2</v>
      </c>
      <c r="AX40" s="7">
        <v>0.05</v>
      </c>
      <c r="AY40" t="s">
        <v>108</v>
      </c>
      <c r="AZ40" s="7">
        <v>0.02</v>
      </c>
      <c r="BA40" t="s">
        <v>108</v>
      </c>
      <c r="BB40" t="s">
        <v>108</v>
      </c>
      <c r="BC40" s="7">
        <v>0.05</v>
      </c>
      <c r="BD40" t="s">
        <v>108</v>
      </c>
      <c r="BE40" s="7">
        <v>0.03</v>
      </c>
      <c r="BF40" s="7">
        <v>0.02</v>
      </c>
      <c r="BG40" s="7">
        <v>0.02</v>
      </c>
      <c r="BH40" s="7">
        <v>0.03</v>
      </c>
      <c r="BI40" s="7">
        <v>0.03</v>
      </c>
      <c r="BJ40" t="s">
        <v>108</v>
      </c>
      <c r="BK40" s="7">
        <v>0.05</v>
      </c>
      <c r="BL40" t="s">
        <v>108</v>
      </c>
      <c r="BM40" s="7">
        <v>0.08</v>
      </c>
      <c r="BN40" s="7">
        <v>0.02</v>
      </c>
      <c r="BO40" s="7">
        <v>0.02</v>
      </c>
      <c r="BP40" s="7">
        <v>0.03</v>
      </c>
      <c r="BQ40" s="7">
        <v>0.03</v>
      </c>
      <c r="BR40" s="7">
        <v>0.02</v>
      </c>
      <c r="BS40" s="7">
        <v>0.02</v>
      </c>
      <c r="BT40" s="7">
        <v>0.02</v>
      </c>
      <c r="BU40" s="7">
        <v>0.04</v>
      </c>
      <c r="BV40" t="s">
        <v>108</v>
      </c>
      <c r="BW40" s="7">
        <v>0.05</v>
      </c>
      <c r="BX40" s="7">
        <v>0.02</v>
      </c>
      <c r="BY40" s="7">
        <v>0.02</v>
      </c>
      <c r="BZ40" s="7">
        <v>0.02</v>
      </c>
    </row>
    <row r="41" spans="1:78" x14ac:dyDescent="0.25">
      <c r="A41" t="s">
        <v>131</v>
      </c>
      <c r="B41">
        <v>8</v>
      </c>
      <c r="C41">
        <v>7</v>
      </c>
      <c r="D41">
        <v>1</v>
      </c>
      <c r="E41">
        <v>0</v>
      </c>
      <c r="F41">
        <v>3</v>
      </c>
      <c r="G41">
        <v>2</v>
      </c>
      <c r="H41">
        <v>4</v>
      </c>
      <c r="I41">
        <v>1</v>
      </c>
      <c r="J41">
        <v>3</v>
      </c>
      <c r="K41">
        <v>3</v>
      </c>
      <c r="L41">
        <v>1</v>
      </c>
      <c r="M41">
        <v>6</v>
      </c>
      <c r="N41">
        <v>1</v>
      </c>
      <c r="O41">
        <v>0</v>
      </c>
      <c r="P41">
        <v>1</v>
      </c>
      <c r="Q41">
        <v>0</v>
      </c>
      <c r="R41">
        <v>8</v>
      </c>
      <c r="S41">
        <v>2</v>
      </c>
      <c r="T41">
        <v>2</v>
      </c>
      <c r="U41">
        <v>4</v>
      </c>
      <c r="V41">
        <v>5</v>
      </c>
      <c r="W41">
        <v>1</v>
      </c>
      <c r="X41">
        <v>2</v>
      </c>
      <c r="Y41">
        <v>0</v>
      </c>
      <c r="Z41">
        <v>8</v>
      </c>
      <c r="AA41">
        <v>6</v>
      </c>
      <c r="AB41">
        <v>6</v>
      </c>
      <c r="AC41">
        <v>1</v>
      </c>
      <c r="AD41">
        <v>6</v>
      </c>
      <c r="AE41">
        <v>0</v>
      </c>
      <c r="AF41">
        <v>7</v>
      </c>
      <c r="AG41">
        <v>0</v>
      </c>
      <c r="AH41">
        <v>0</v>
      </c>
      <c r="AI41">
        <v>2</v>
      </c>
      <c r="AJ41">
        <v>1</v>
      </c>
      <c r="AK41">
        <v>6</v>
      </c>
      <c r="AL41">
        <v>1</v>
      </c>
      <c r="AM41">
        <v>7</v>
      </c>
      <c r="AN41">
        <v>0</v>
      </c>
      <c r="AO41">
        <v>1</v>
      </c>
      <c r="AP41">
        <v>1</v>
      </c>
      <c r="AQ41">
        <v>1</v>
      </c>
      <c r="AR41">
        <v>1</v>
      </c>
      <c r="AS41">
        <v>0</v>
      </c>
      <c r="AT41">
        <v>0</v>
      </c>
      <c r="AU41">
        <v>0</v>
      </c>
      <c r="AV41">
        <v>0</v>
      </c>
      <c r="AW41">
        <v>1</v>
      </c>
      <c r="AX41">
        <v>0</v>
      </c>
      <c r="AY41">
        <v>3</v>
      </c>
      <c r="AZ41">
        <v>0</v>
      </c>
      <c r="BA41">
        <v>0</v>
      </c>
      <c r="BB41">
        <v>0</v>
      </c>
      <c r="BC41">
        <v>1</v>
      </c>
      <c r="BD41">
        <v>0</v>
      </c>
      <c r="BE41">
        <v>1</v>
      </c>
      <c r="BF41">
        <v>7</v>
      </c>
      <c r="BG41">
        <v>4</v>
      </c>
      <c r="BH41">
        <v>4</v>
      </c>
      <c r="BI41">
        <v>0</v>
      </c>
      <c r="BJ41">
        <v>1</v>
      </c>
      <c r="BK41">
        <v>0</v>
      </c>
      <c r="BL41">
        <v>0</v>
      </c>
      <c r="BM41">
        <v>0</v>
      </c>
      <c r="BN41">
        <v>2</v>
      </c>
      <c r="BO41">
        <v>4</v>
      </c>
      <c r="BP41">
        <v>2</v>
      </c>
      <c r="BQ41">
        <v>2</v>
      </c>
      <c r="BR41">
        <v>1</v>
      </c>
      <c r="BS41">
        <v>1</v>
      </c>
      <c r="BT41">
        <v>1</v>
      </c>
      <c r="BU41">
        <v>0</v>
      </c>
      <c r="BV41">
        <v>2</v>
      </c>
      <c r="BW41">
        <v>0</v>
      </c>
      <c r="BX41">
        <v>7</v>
      </c>
      <c r="BY41">
        <v>8</v>
      </c>
      <c r="BZ41">
        <v>7</v>
      </c>
    </row>
    <row r="42" spans="1:78" x14ac:dyDescent="0.25">
      <c r="B42" s="7">
        <v>0.02</v>
      </c>
      <c r="C42" s="7">
        <v>0.02</v>
      </c>
      <c r="D42" s="7">
        <v>0.02</v>
      </c>
      <c r="E42" t="s">
        <v>108</v>
      </c>
      <c r="F42" s="7">
        <v>0.02</v>
      </c>
      <c r="G42" s="7">
        <v>0.01</v>
      </c>
      <c r="H42" s="7">
        <v>0.02</v>
      </c>
      <c r="I42" s="7">
        <v>0.01</v>
      </c>
      <c r="J42" s="7">
        <v>0.02</v>
      </c>
      <c r="K42" s="7">
        <v>0.03</v>
      </c>
      <c r="L42" s="7">
        <v>0.01</v>
      </c>
      <c r="M42" s="7">
        <v>0.04</v>
      </c>
      <c r="N42">
        <v>0</v>
      </c>
      <c r="O42" t="s">
        <v>108</v>
      </c>
      <c r="P42" s="7">
        <v>0.05</v>
      </c>
      <c r="Q42" t="s">
        <v>108</v>
      </c>
      <c r="R42" s="7">
        <v>0.02</v>
      </c>
      <c r="S42" s="7">
        <v>0.01</v>
      </c>
      <c r="T42" s="7">
        <v>0.02</v>
      </c>
      <c r="U42" s="7">
        <v>0.03</v>
      </c>
      <c r="V42" s="7">
        <v>0.01</v>
      </c>
      <c r="W42" s="7">
        <v>0.02</v>
      </c>
      <c r="X42" s="7">
        <v>0.02</v>
      </c>
      <c r="Y42" t="s">
        <v>108</v>
      </c>
      <c r="Z42" s="7">
        <v>0.02</v>
      </c>
      <c r="AA42" s="7">
        <v>0.01</v>
      </c>
      <c r="AB42" s="7">
        <v>0.01</v>
      </c>
      <c r="AC42" s="7">
        <v>0.01</v>
      </c>
      <c r="AD42" s="7">
        <v>0.01</v>
      </c>
      <c r="AE42" t="s">
        <v>108</v>
      </c>
      <c r="AF42" s="7">
        <v>0.02</v>
      </c>
      <c r="AG42" t="s">
        <v>108</v>
      </c>
      <c r="AH42" t="s">
        <v>108</v>
      </c>
      <c r="AI42" s="7">
        <v>0.01</v>
      </c>
      <c r="AJ42" s="7">
        <v>0.01</v>
      </c>
      <c r="AK42" s="7">
        <v>0.04</v>
      </c>
      <c r="AL42" s="7">
        <v>0.01</v>
      </c>
      <c r="AM42" s="7">
        <v>0.02</v>
      </c>
      <c r="AN42" t="s">
        <v>108</v>
      </c>
      <c r="AO42" s="7">
        <v>0.01</v>
      </c>
      <c r="AP42" s="7">
        <v>0.01</v>
      </c>
      <c r="AQ42" s="7">
        <v>0.05</v>
      </c>
      <c r="AR42" s="7">
        <v>0.02</v>
      </c>
      <c r="AS42" t="s">
        <v>108</v>
      </c>
      <c r="AT42" t="s">
        <v>108</v>
      </c>
      <c r="AU42" t="s">
        <v>108</v>
      </c>
      <c r="AV42" t="s">
        <v>108</v>
      </c>
      <c r="AW42" s="7">
        <v>7.0000000000000007E-2</v>
      </c>
      <c r="AX42" t="s">
        <v>108</v>
      </c>
      <c r="AY42" s="7">
        <v>0.05</v>
      </c>
      <c r="AZ42" t="s">
        <v>108</v>
      </c>
      <c r="BA42" t="s">
        <v>108</v>
      </c>
      <c r="BB42" t="s">
        <v>108</v>
      </c>
      <c r="BC42" s="7">
        <v>7.0000000000000007E-2</v>
      </c>
      <c r="BD42" t="s">
        <v>108</v>
      </c>
      <c r="BE42" s="7">
        <v>0.02</v>
      </c>
      <c r="BF42" s="7">
        <v>0.02</v>
      </c>
      <c r="BG42" s="7">
        <v>0.02</v>
      </c>
      <c r="BH42" s="7">
        <v>0.01</v>
      </c>
      <c r="BI42" t="s">
        <v>108</v>
      </c>
      <c r="BJ42" s="7">
        <v>0.03</v>
      </c>
      <c r="BK42" t="s">
        <v>108</v>
      </c>
      <c r="BL42" t="s">
        <v>108</v>
      </c>
      <c r="BM42" t="s">
        <v>108</v>
      </c>
      <c r="BN42" s="7">
        <v>0.02</v>
      </c>
      <c r="BO42" s="7">
        <v>0.02</v>
      </c>
      <c r="BP42" s="7">
        <v>0.01</v>
      </c>
      <c r="BQ42" s="7">
        <v>0.05</v>
      </c>
      <c r="BR42" s="7">
        <v>0.01</v>
      </c>
      <c r="BS42" s="7">
        <v>0.01</v>
      </c>
      <c r="BT42" s="7">
        <v>0.04</v>
      </c>
      <c r="BU42" t="s">
        <v>108</v>
      </c>
      <c r="BV42" s="7">
        <v>0.15</v>
      </c>
      <c r="BW42" t="s">
        <v>108</v>
      </c>
      <c r="BX42" s="7">
        <v>0.02</v>
      </c>
      <c r="BY42" s="7">
        <v>0.02</v>
      </c>
      <c r="BZ42" s="7">
        <v>0.02</v>
      </c>
    </row>
    <row r="43" spans="1:78" x14ac:dyDescent="0.25">
      <c r="A43" t="s">
        <v>132</v>
      </c>
      <c r="B43">
        <v>14</v>
      </c>
      <c r="C43">
        <v>11</v>
      </c>
      <c r="D43">
        <v>4</v>
      </c>
      <c r="E43">
        <v>0</v>
      </c>
      <c r="F43">
        <v>4</v>
      </c>
      <c r="G43">
        <v>7</v>
      </c>
      <c r="H43">
        <v>4</v>
      </c>
      <c r="I43">
        <v>5</v>
      </c>
      <c r="J43">
        <v>2</v>
      </c>
      <c r="K43">
        <v>5</v>
      </c>
      <c r="L43">
        <v>3</v>
      </c>
      <c r="M43">
        <v>7</v>
      </c>
      <c r="N43">
        <v>6</v>
      </c>
      <c r="O43">
        <v>1</v>
      </c>
      <c r="P43">
        <v>1</v>
      </c>
      <c r="Q43">
        <v>4</v>
      </c>
      <c r="R43">
        <v>11</v>
      </c>
      <c r="S43">
        <v>3</v>
      </c>
      <c r="T43">
        <v>2</v>
      </c>
      <c r="U43">
        <v>8</v>
      </c>
      <c r="V43">
        <v>8</v>
      </c>
      <c r="W43">
        <v>2</v>
      </c>
      <c r="X43">
        <v>3</v>
      </c>
      <c r="Y43">
        <v>0</v>
      </c>
      <c r="Z43">
        <v>14</v>
      </c>
      <c r="AA43">
        <v>14</v>
      </c>
      <c r="AB43">
        <v>14</v>
      </c>
      <c r="AC43">
        <v>2</v>
      </c>
      <c r="AD43">
        <v>10</v>
      </c>
      <c r="AE43">
        <v>2</v>
      </c>
      <c r="AF43">
        <v>10</v>
      </c>
      <c r="AG43">
        <v>0</v>
      </c>
      <c r="AH43">
        <v>1</v>
      </c>
      <c r="AI43">
        <v>7</v>
      </c>
      <c r="AJ43">
        <v>3</v>
      </c>
      <c r="AK43">
        <v>6</v>
      </c>
      <c r="AL43">
        <v>2</v>
      </c>
      <c r="AM43">
        <v>13</v>
      </c>
      <c r="AN43">
        <v>0</v>
      </c>
      <c r="AO43">
        <v>0</v>
      </c>
      <c r="AP43">
        <v>0</v>
      </c>
      <c r="AQ43">
        <v>1</v>
      </c>
      <c r="AR43">
        <v>1</v>
      </c>
      <c r="AS43">
        <v>0</v>
      </c>
      <c r="AT43">
        <v>5</v>
      </c>
      <c r="AU43">
        <v>0</v>
      </c>
      <c r="AV43">
        <v>1</v>
      </c>
      <c r="AW43">
        <v>3</v>
      </c>
      <c r="AX43">
        <v>1</v>
      </c>
      <c r="AY43">
        <v>0</v>
      </c>
      <c r="AZ43">
        <v>2</v>
      </c>
      <c r="BA43">
        <v>0</v>
      </c>
      <c r="BB43">
        <v>0</v>
      </c>
      <c r="BC43">
        <v>0</v>
      </c>
      <c r="BD43">
        <v>0</v>
      </c>
      <c r="BE43">
        <v>3</v>
      </c>
      <c r="BF43">
        <v>12</v>
      </c>
      <c r="BG43">
        <v>5</v>
      </c>
      <c r="BH43">
        <v>9</v>
      </c>
      <c r="BI43">
        <v>3</v>
      </c>
      <c r="BJ43">
        <v>1</v>
      </c>
      <c r="BK43">
        <v>1</v>
      </c>
      <c r="BL43">
        <v>0</v>
      </c>
      <c r="BM43">
        <v>2</v>
      </c>
      <c r="BN43">
        <v>0</v>
      </c>
      <c r="BO43">
        <v>7</v>
      </c>
      <c r="BP43">
        <v>5</v>
      </c>
      <c r="BQ43">
        <v>2</v>
      </c>
      <c r="BR43">
        <v>2</v>
      </c>
      <c r="BS43">
        <v>2</v>
      </c>
      <c r="BT43">
        <v>1</v>
      </c>
      <c r="BU43">
        <v>2</v>
      </c>
      <c r="BV43">
        <v>0</v>
      </c>
      <c r="BW43">
        <v>2</v>
      </c>
      <c r="BX43">
        <v>8</v>
      </c>
      <c r="BY43">
        <v>8</v>
      </c>
      <c r="BZ43">
        <v>8</v>
      </c>
    </row>
    <row r="44" spans="1:78" x14ac:dyDescent="0.25">
      <c r="B44" s="7">
        <v>0.03</v>
      </c>
      <c r="C44" s="7">
        <v>0.02</v>
      </c>
      <c r="D44" s="7">
        <v>7.0000000000000007E-2</v>
      </c>
      <c r="E44" t="s">
        <v>108</v>
      </c>
      <c r="F44" s="7">
        <v>0.03</v>
      </c>
      <c r="G44" s="7">
        <v>0.03</v>
      </c>
      <c r="H44" s="7">
        <v>0.03</v>
      </c>
      <c r="I44" s="7">
        <v>0.04</v>
      </c>
      <c r="J44" s="7">
        <v>0.01</v>
      </c>
      <c r="K44" s="7">
        <v>0.04</v>
      </c>
      <c r="L44" s="7">
        <v>0.03</v>
      </c>
      <c r="M44" s="7">
        <v>0.04</v>
      </c>
      <c r="N44" s="7">
        <v>0.02</v>
      </c>
      <c r="O44" s="7">
        <v>0.01</v>
      </c>
      <c r="P44" s="7">
        <v>0.04</v>
      </c>
      <c r="Q44" s="7">
        <v>0.04</v>
      </c>
      <c r="R44" s="7">
        <v>0.03</v>
      </c>
      <c r="S44" s="7">
        <v>0.01</v>
      </c>
      <c r="T44" s="7">
        <v>0.02</v>
      </c>
      <c r="U44" s="7">
        <v>0.08</v>
      </c>
      <c r="V44" s="7">
        <v>0.02</v>
      </c>
      <c r="W44" s="7">
        <v>0.06</v>
      </c>
      <c r="X44" s="7">
        <v>0.03</v>
      </c>
      <c r="Y44" t="s">
        <v>108</v>
      </c>
      <c r="Z44" s="7">
        <v>0.03</v>
      </c>
      <c r="AA44" s="7">
        <v>0.03</v>
      </c>
      <c r="AB44" s="7">
        <v>0.03</v>
      </c>
      <c r="AC44" s="7">
        <v>0.04</v>
      </c>
      <c r="AD44" s="7">
        <v>0.03</v>
      </c>
      <c r="AE44" s="7">
        <v>0.03</v>
      </c>
      <c r="AF44" s="7">
        <v>0.03</v>
      </c>
      <c r="AG44" t="s">
        <v>108</v>
      </c>
      <c r="AH44" s="7">
        <v>0.01</v>
      </c>
      <c r="AI44" s="7">
        <v>0.02</v>
      </c>
      <c r="AJ44" s="7">
        <v>0.04</v>
      </c>
      <c r="AK44" s="7">
        <v>0.04</v>
      </c>
      <c r="AL44" s="7">
        <v>0.02</v>
      </c>
      <c r="AM44" s="7">
        <v>0.04</v>
      </c>
      <c r="AN44" t="s">
        <v>108</v>
      </c>
      <c r="AO44" t="s">
        <v>108</v>
      </c>
      <c r="AP44" t="s">
        <v>108</v>
      </c>
      <c r="AQ44" s="7">
        <v>0.05</v>
      </c>
      <c r="AR44" s="7">
        <v>0.02</v>
      </c>
      <c r="AS44" t="s">
        <v>108</v>
      </c>
      <c r="AT44" s="7">
        <v>0.11</v>
      </c>
      <c r="AU44" t="s">
        <v>108</v>
      </c>
      <c r="AV44" s="7">
        <v>0.01</v>
      </c>
      <c r="AW44" s="7">
        <v>0.17</v>
      </c>
      <c r="AX44" s="7">
        <v>0.03</v>
      </c>
      <c r="AY44" t="s">
        <v>108</v>
      </c>
      <c r="AZ44" s="7">
        <v>0.05</v>
      </c>
      <c r="BA44" t="s">
        <v>108</v>
      </c>
      <c r="BB44" t="s">
        <v>108</v>
      </c>
      <c r="BC44" t="s">
        <v>108</v>
      </c>
      <c r="BD44" t="s">
        <v>108</v>
      </c>
      <c r="BE44" s="7">
        <v>0.04</v>
      </c>
      <c r="BF44" s="7">
        <v>0.03</v>
      </c>
      <c r="BG44" s="7">
        <v>0.03</v>
      </c>
      <c r="BH44" s="7">
        <v>0.03</v>
      </c>
      <c r="BI44" s="7">
        <v>0.06</v>
      </c>
      <c r="BJ44" s="7">
        <v>0.01</v>
      </c>
      <c r="BK44" s="7">
        <v>0.04</v>
      </c>
      <c r="BL44" t="s">
        <v>108</v>
      </c>
      <c r="BM44" s="7">
        <v>0.06</v>
      </c>
      <c r="BN44" t="s">
        <v>108</v>
      </c>
      <c r="BO44" s="7">
        <v>0.04</v>
      </c>
      <c r="BP44" s="7">
        <v>0.03</v>
      </c>
      <c r="BQ44" s="7">
        <v>0.03</v>
      </c>
      <c r="BR44" s="7">
        <v>0.02</v>
      </c>
      <c r="BS44" s="7">
        <v>0.02</v>
      </c>
      <c r="BT44" s="7">
        <v>0.04</v>
      </c>
      <c r="BU44" s="7">
        <v>0.04</v>
      </c>
      <c r="BV44" t="s">
        <v>108</v>
      </c>
      <c r="BW44" s="7">
        <v>0.04</v>
      </c>
      <c r="BX44" s="7">
        <v>0.02</v>
      </c>
      <c r="BY44" s="7">
        <v>0.02</v>
      </c>
      <c r="BZ44" s="7">
        <v>0.03</v>
      </c>
    </row>
    <row r="45" spans="1:78" x14ac:dyDescent="0.25">
      <c r="A45" t="s">
        <v>133</v>
      </c>
      <c r="B45">
        <v>4</v>
      </c>
      <c r="C45">
        <v>0</v>
      </c>
      <c r="D45">
        <v>0</v>
      </c>
      <c r="E45">
        <v>4</v>
      </c>
      <c r="F45">
        <v>2</v>
      </c>
      <c r="G45">
        <v>0</v>
      </c>
      <c r="H45">
        <v>1</v>
      </c>
      <c r="I45">
        <v>0</v>
      </c>
      <c r="J45">
        <v>4</v>
      </c>
      <c r="K45">
        <v>0</v>
      </c>
      <c r="L45">
        <v>0</v>
      </c>
      <c r="M45">
        <v>1</v>
      </c>
      <c r="N45">
        <v>1</v>
      </c>
      <c r="O45">
        <v>0</v>
      </c>
      <c r="P45">
        <v>1</v>
      </c>
      <c r="Q45">
        <v>2</v>
      </c>
      <c r="R45">
        <v>2</v>
      </c>
      <c r="S45">
        <v>0</v>
      </c>
      <c r="T45">
        <v>4</v>
      </c>
      <c r="U45">
        <v>0</v>
      </c>
      <c r="V45">
        <v>2</v>
      </c>
      <c r="W45">
        <v>0</v>
      </c>
      <c r="X45">
        <v>2</v>
      </c>
      <c r="Y45">
        <v>0</v>
      </c>
      <c r="Z45">
        <v>4</v>
      </c>
      <c r="AA45">
        <v>4</v>
      </c>
      <c r="AB45">
        <v>4</v>
      </c>
      <c r="AC45">
        <v>1</v>
      </c>
      <c r="AD45">
        <v>1</v>
      </c>
      <c r="AE45">
        <v>0</v>
      </c>
      <c r="AF45">
        <v>3</v>
      </c>
      <c r="AG45">
        <v>0</v>
      </c>
      <c r="AH45">
        <v>1</v>
      </c>
      <c r="AI45">
        <v>1</v>
      </c>
      <c r="AJ45">
        <v>0</v>
      </c>
      <c r="AK45">
        <v>2</v>
      </c>
      <c r="AL45">
        <v>0</v>
      </c>
      <c r="AM45">
        <v>0</v>
      </c>
      <c r="AN45">
        <v>0</v>
      </c>
      <c r="AO45">
        <v>4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</v>
      </c>
      <c r="BB45">
        <v>0</v>
      </c>
      <c r="BC45">
        <v>0</v>
      </c>
      <c r="BD45">
        <v>0</v>
      </c>
      <c r="BE45">
        <v>1</v>
      </c>
      <c r="BF45">
        <v>3</v>
      </c>
      <c r="BG45">
        <v>1</v>
      </c>
      <c r="BH45">
        <v>3</v>
      </c>
      <c r="BI45">
        <v>0</v>
      </c>
      <c r="BJ45">
        <v>1</v>
      </c>
      <c r="BK45">
        <v>0</v>
      </c>
      <c r="BL45">
        <v>0</v>
      </c>
      <c r="BM45">
        <v>0</v>
      </c>
      <c r="BN45">
        <v>0</v>
      </c>
      <c r="BO45">
        <v>4</v>
      </c>
      <c r="BP45">
        <v>0</v>
      </c>
      <c r="BQ45">
        <v>0</v>
      </c>
      <c r="BR45">
        <v>0</v>
      </c>
      <c r="BS45">
        <v>0</v>
      </c>
      <c r="BT45">
        <v>1</v>
      </c>
      <c r="BU45">
        <v>0</v>
      </c>
      <c r="BV45">
        <v>0</v>
      </c>
      <c r="BW45">
        <v>0</v>
      </c>
      <c r="BX45">
        <v>3</v>
      </c>
      <c r="BY45">
        <v>3</v>
      </c>
      <c r="BZ45">
        <v>2</v>
      </c>
    </row>
    <row r="46" spans="1:78" x14ac:dyDescent="0.25">
      <c r="B46" s="7">
        <v>0.01</v>
      </c>
      <c r="C46" t="s">
        <v>108</v>
      </c>
      <c r="D46" t="s">
        <v>108</v>
      </c>
      <c r="E46" s="7">
        <v>0.14000000000000001</v>
      </c>
      <c r="F46" s="7">
        <v>0.02</v>
      </c>
      <c r="G46">
        <v>0</v>
      </c>
      <c r="H46" s="7">
        <v>0.01</v>
      </c>
      <c r="I46" t="s">
        <v>108</v>
      </c>
      <c r="J46" s="7">
        <v>0.02</v>
      </c>
      <c r="K46" t="s">
        <v>108</v>
      </c>
      <c r="L46">
        <v>0</v>
      </c>
      <c r="M46" s="7">
        <v>0.01</v>
      </c>
      <c r="N46" s="7">
        <v>0.01</v>
      </c>
      <c r="O46" s="7">
        <v>0.01</v>
      </c>
      <c r="P46" s="7">
        <v>7.0000000000000007E-2</v>
      </c>
      <c r="Q46" s="7">
        <v>0.02</v>
      </c>
      <c r="R46" s="7">
        <v>0.01</v>
      </c>
      <c r="S46">
        <v>0</v>
      </c>
      <c r="T46" s="7">
        <v>0.03</v>
      </c>
      <c r="U46" t="s">
        <v>108</v>
      </c>
      <c r="V46" s="7">
        <v>0.01</v>
      </c>
      <c r="W46" t="s">
        <v>108</v>
      </c>
      <c r="X46" s="7">
        <v>0.01</v>
      </c>
      <c r="Y46" t="s">
        <v>108</v>
      </c>
      <c r="Z46" s="7">
        <v>0.01</v>
      </c>
      <c r="AA46" s="7">
        <v>0.01</v>
      </c>
      <c r="AB46" s="7">
        <v>0.01</v>
      </c>
      <c r="AC46" s="7">
        <v>0.03</v>
      </c>
      <c r="AD46">
        <v>0</v>
      </c>
      <c r="AE46" t="s">
        <v>108</v>
      </c>
      <c r="AF46" s="7">
        <v>0.01</v>
      </c>
      <c r="AG46" t="s">
        <v>108</v>
      </c>
      <c r="AH46" s="7">
        <v>0.03</v>
      </c>
      <c r="AI46">
        <v>0</v>
      </c>
      <c r="AJ46" s="7">
        <v>0.01</v>
      </c>
      <c r="AK46" s="7">
        <v>0.02</v>
      </c>
      <c r="AL46" t="s">
        <v>108</v>
      </c>
      <c r="AM46">
        <v>0</v>
      </c>
      <c r="AN46" t="s">
        <v>108</v>
      </c>
      <c r="AO46" s="7">
        <v>0.04</v>
      </c>
      <c r="AP46" t="s">
        <v>108</v>
      </c>
      <c r="AQ46" t="s">
        <v>108</v>
      </c>
      <c r="AR46" t="s">
        <v>108</v>
      </c>
      <c r="AS46" t="s">
        <v>108</v>
      </c>
      <c r="AT46" t="s">
        <v>108</v>
      </c>
      <c r="AU46" t="s">
        <v>108</v>
      </c>
      <c r="AV46" t="s">
        <v>108</v>
      </c>
      <c r="AW46" t="s">
        <v>108</v>
      </c>
      <c r="AX46" t="s">
        <v>108</v>
      </c>
      <c r="AY46" t="s">
        <v>108</v>
      </c>
      <c r="AZ46" t="s">
        <v>108</v>
      </c>
      <c r="BA46" s="7">
        <v>0.16</v>
      </c>
      <c r="BB46" t="s">
        <v>108</v>
      </c>
      <c r="BC46" t="s">
        <v>108</v>
      </c>
      <c r="BD46" t="s">
        <v>108</v>
      </c>
      <c r="BE46" s="7">
        <v>0.01</v>
      </c>
      <c r="BF46" s="7">
        <v>0.01</v>
      </c>
      <c r="BG46" s="7">
        <v>0.01</v>
      </c>
      <c r="BH46" s="7">
        <v>0.01</v>
      </c>
      <c r="BI46" t="s">
        <v>108</v>
      </c>
      <c r="BJ46" s="7">
        <v>0.02</v>
      </c>
      <c r="BK46" t="s">
        <v>108</v>
      </c>
      <c r="BL46" t="s">
        <v>108</v>
      </c>
      <c r="BM46" t="s">
        <v>108</v>
      </c>
      <c r="BN46" t="s">
        <v>108</v>
      </c>
      <c r="BO46" s="7">
        <v>0.02</v>
      </c>
      <c r="BP46" t="s">
        <v>108</v>
      </c>
      <c r="BQ46" t="s">
        <v>108</v>
      </c>
      <c r="BR46" t="s">
        <v>108</v>
      </c>
      <c r="BS46" t="s">
        <v>108</v>
      </c>
      <c r="BT46" s="7">
        <v>0.03</v>
      </c>
      <c r="BU46" t="s">
        <v>108</v>
      </c>
      <c r="BV46" t="s">
        <v>108</v>
      </c>
      <c r="BW46" t="s">
        <v>108</v>
      </c>
      <c r="BX46" s="7">
        <v>0.01</v>
      </c>
      <c r="BY46" s="7">
        <v>0.01</v>
      </c>
      <c r="BZ46" s="7">
        <v>0.01</v>
      </c>
    </row>
    <row r="47" spans="1:78" x14ac:dyDescent="0.25">
      <c r="A47" t="s">
        <v>134</v>
      </c>
      <c r="B47">
        <v>1</v>
      </c>
      <c r="C47">
        <v>1</v>
      </c>
      <c r="D47">
        <v>0</v>
      </c>
      <c r="E47">
        <v>0</v>
      </c>
      <c r="F47">
        <v>0</v>
      </c>
      <c r="G47">
        <v>0</v>
      </c>
      <c r="H47">
        <v>1</v>
      </c>
      <c r="I47">
        <v>0</v>
      </c>
      <c r="J47">
        <v>0</v>
      </c>
      <c r="K47">
        <v>1</v>
      </c>
      <c r="L47">
        <v>0</v>
      </c>
      <c r="M47">
        <v>1</v>
      </c>
      <c r="N47">
        <v>0</v>
      </c>
      <c r="O47">
        <v>0</v>
      </c>
      <c r="P47">
        <v>0</v>
      </c>
      <c r="Q47">
        <v>1</v>
      </c>
      <c r="R47">
        <v>0</v>
      </c>
      <c r="S47">
        <v>1</v>
      </c>
      <c r="T47">
        <v>0</v>
      </c>
      <c r="U47">
        <v>0</v>
      </c>
      <c r="V47">
        <v>0</v>
      </c>
      <c r="W47">
        <v>0</v>
      </c>
      <c r="X47">
        <v>1</v>
      </c>
      <c r="Y47">
        <v>0</v>
      </c>
      <c r="Z47">
        <v>1</v>
      </c>
      <c r="AA47">
        <v>1</v>
      </c>
      <c r="AB47">
        <v>1</v>
      </c>
      <c r="AC47">
        <v>0</v>
      </c>
      <c r="AD47">
        <v>1</v>
      </c>
      <c r="AE47">
        <v>0</v>
      </c>
      <c r="AF47">
        <v>0</v>
      </c>
      <c r="AG47">
        <v>0</v>
      </c>
      <c r="AH47">
        <v>0</v>
      </c>
      <c r="AI47">
        <v>1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1</v>
      </c>
      <c r="AP47">
        <v>0</v>
      </c>
      <c r="AQ47">
        <v>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1</v>
      </c>
      <c r="BG47">
        <v>0</v>
      </c>
      <c r="BH47">
        <v>1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1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1</v>
      </c>
      <c r="BY47">
        <v>1</v>
      </c>
      <c r="BZ47">
        <v>0</v>
      </c>
    </row>
    <row r="48" spans="1:78" x14ac:dyDescent="0.25">
      <c r="B48">
        <v>0</v>
      </c>
      <c r="C48">
        <v>0</v>
      </c>
      <c r="D48" t="s">
        <v>106</v>
      </c>
      <c r="E48" t="s">
        <v>106</v>
      </c>
      <c r="F48" t="s">
        <v>106</v>
      </c>
      <c r="G48" t="s">
        <v>106</v>
      </c>
      <c r="H48" s="7">
        <v>0.01</v>
      </c>
      <c r="I48" t="s">
        <v>106</v>
      </c>
      <c r="J48" t="s">
        <v>106</v>
      </c>
      <c r="K48" s="7">
        <v>0.01</v>
      </c>
      <c r="L48" t="s">
        <v>106</v>
      </c>
      <c r="M48" s="7">
        <v>0.01</v>
      </c>
      <c r="N48" t="s">
        <v>106</v>
      </c>
      <c r="O48" t="s">
        <v>106</v>
      </c>
      <c r="P48" t="s">
        <v>106</v>
      </c>
      <c r="Q48" s="7">
        <v>0.01</v>
      </c>
      <c r="R48" t="s">
        <v>106</v>
      </c>
      <c r="S48">
        <v>0</v>
      </c>
      <c r="T48" t="s">
        <v>106</v>
      </c>
      <c r="U48" t="s">
        <v>106</v>
      </c>
      <c r="V48" t="s">
        <v>106</v>
      </c>
      <c r="W48" t="s">
        <v>106</v>
      </c>
      <c r="X48" s="7">
        <v>0.01</v>
      </c>
      <c r="Y48" t="s">
        <v>106</v>
      </c>
      <c r="Z48">
        <v>0</v>
      </c>
      <c r="AA48">
        <v>0</v>
      </c>
      <c r="AB48">
        <v>0</v>
      </c>
      <c r="AC48" t="s">
        <v>106</v>
      </c>
      <c r="AD48">
        <v>0</v>
      </c>
      <c r="AE48" t="s">
        <v>106</v>
      </c>
      <c r="AF48" t="s">
        <v>106</v>
      </c>
      <c r="AG48" t="s">
        <v>106</v>
      </c>
      <c r="AH48" t="s">
        <v>106</v>
      </c>
      <c r="AI48">
        <v>0</v>
      </c>
      <c r="AJ48" t="s">
        <v>106</v>
      </c>
      <c r="AK48" t="s">
        <v>106</v>
      </c>
      <c r="AL48" t="s">
        <v>106</v>
      </c>
      <c r="AM48" t="s">
        <v>106</v>
      </c>
      <c r="AN48" t="s">
        <v>106</v>
      </c>
      <c r="AO48" s="7">
        <v>0.01</v>
      </c>
      <c r="AP48" t="s">
        <v>106</v>
      </c>
      <c r="AQ48" s="7">
        <v>0.03</v>
      </c>
      <c r="AR48" t="s">
        <v>106</v>
      </c>
      <c r="AS48" t="s">
        <v>106</v>
      </c>
      <c r="AT48" t="s">
        <v>106</v>
      </c>
      <c r="AU48" t="s">
        <v>106</v>
      </c>
      <c r="AV48" t="s">
        <v>106</v>
      </c>
      <c r="AW48" t="s">
        <v>106</v>
      </c>
      <c r="AX48" t="s">
        <v>106</v>
      </c>
      <c r="AY48" t="s">
        <v>106</v>
      </c>
      <c r="AZ48" t="s">
        <v>106</v>
      </c>
      <c r="BA48" t="s">
        <v>106</v>
      </c>
      <c r="BB48" t="s">
        <v>106</v>
      </c>
      <c r="BC48" t="s">
        <v>106</v>
      </c>
      <c r="BD48" t="s">
        <v>106</v>
      </c>
      <c r="BE48" t="s">
        <v>106</v>
      </c>
      <c r="BF48">
        <v>0</v>
      </c>
      <c r="BG48" t="s">
        <v>106</v>
      </c>
      <c r="BH48">
        <v>0</v>
      </c>
      <c r="BI48" t="s">
        <v>106</v>
      </c>
      <c r="BJ48" t="s">
        <v>106</v>
      </c>
      <c r="BK48" t="s">
        <v>106</v>
      </c>
      <c r="BL48" t="s">
        <v>106</v>
      </c>
      <c r="BM48" t="s">
        <v>106</v>
      </c>
      <c r="BN48" t="s">
        <v>106</v>
      </c>
      <c r="BO48" t="s">
        <v>106</v>
      </c>
      <c r="BP48">
        <v>0</v>
      </c>
      <c r="BQ48" t="s">
        <v>106</v>
      </c>
      <c r="BR48" t="s">
        <v>106</v>
      </c>
      <c r="BS48" t="s">
        <v>106</v>
      </c>
      <c r="BT48" t="s">
        <v>106</v>
      </c>
      <c r="BU48" t="s">
        <v>106</v>
      </c>
      <c r="BV48" t="s">
        <v>106</v>
      </c>
      <c r="BW48" t="s">
        <v>106</v>
      </c>
      <c r="BX48">
        <v>0</v>
      </c>
      <c r="BY48">
        <v>0</v>
      </c>
      <c r="BZ48" t="s">
        <v>106</v>
      </c>
    </row>
    <row r="49" spans="1:78" x14ac:dyDescent="0.25">
      <c r="A49" t="s">
        <v>135</v>
      </c>
      <c r="B49">
        <v>4</v>
      </c>
      <c r="C49">
        <v>4</v>
      </c>
      <c r="D49">
        <v>0</v>
      </c>
      <c r="E49">
        <v>0</v>
      </c>
      <c r="F49">
        <v>2</v>
      </c>
      <c r="G49">
        <v>2</v>
      </c>
      <c r="H49">
        <v>0</v>
      </c>
      <c r="I49">
        <v>0</v>
      </c>
      <c r="J49">
        <v>4</v>
      </c>
      <c r="K49">
        <v>0</v>
      </c>
      <c r="L49">
        <v>1</v>
      </c>
      <c r="M49">
        <v>2</v>
      </c>
      <c r="N49">
        <v>2</v>
      </c>
      <c r="O49">
        <v>0</v>
      </c>
      <c r="P49">
        <v>1</v>
      </c>
      <c r="Q49">
        <v>0</v>
      </c>
      <c r="R49">
        <v>4</v>
      </c>
      <c r="S49">
        <v>2</v>
      </c>
      <c r="T49">
        <v>2</v>
      </c>
      <c r="U49">
        <v>0</v>
      </c>
      <c r="V49">
        <v>4</v>
      </c>
      <c r="W49">
        <v>0</v>
      </c>
      <c r="X49">
        <v>0</v>
      </c>
      <c r="Y49">
        <v>0</v>
      </c>
      <c r="Z49">
        <v>4</v>
      </c>
      <c r="AA49">
        <v>4</v>
      </c>
      <c r="AB49">
        <v>4</v>
      </c>
      <c r="AC49">
        <v>0</v>
      </c>
      <c r="AD49">
        <v>4</v>
      </c>
      <c r="AE49">
        <v>1</v>
      </c>
      <c r="AF49">
        <v>0</v>
      </c>
      <c r="AG49">
        <v>1</v>
      </c>
      <c r="AH49">
        <v>3</v>
      </c>
      <c r="AI49">
        <v>3</v>
      </c>
      <c r="AJ49">
        <v>1</v>
      </c>
      <c r="AK49">
        <v>2</v>
      </c>
      <c r="AL49">
        <v>0</v>
      </c>
      <c r="AM49">
        <v>3</v>
      </c>
      <c r="AN49">
        <v>0</v>
      </c>
      <c r="AO49">
        <v>1</v>
      </c>
      <c r="AP49">
        <v>0</v>
      </c>
      <c r="AQ49">
        <v>0</v>
      </c>
      <c r="AR49">
        <v>3</v>
      </c>
      <c r="AS49">
        <v>0</v>
      </c>
      <c r="AT49">
        <v>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</v>
      </c>
      <c r="BA49">
        <v>0</v>
      </c>
      <c r="BB49">
        <v>0</v>
      </c>
      <c r="BC49">
        <v>0</v>
      </c>
      <c r="BD49">
        <v>0</v>
      </c>
      <c r="BE49">
        <v>1</v>
      </c>
      <c r="BF49">
        <v>3</v>
      </c>
      <c r="BG49">
        <v>3</v>
      </c>
      <c r="BH49">
        <v>1</v>
      </c>
      <c r="BI49">
        <v>0</v>
      </c>
      <c r="BJ49">
        <v>0</v>
      </c>
      <c r="BK49">
        <v>3</v>
      </c>
      <c r="BL49">
        <v>2</v>
      </c>
      <c r="BM49">
        <v>0</v>
      </c>
      <c r="BN49">
        <v>2</v>
      </c>
      <c r="BO49">
        <v>3</v>
      </c>
      <c r="BP49">
        <v>0</v>
      </c>
      <c r="BQ49">
        <v>0</v>
      </c>
      <c r="BR49">
        <v>1</v>
      </c>
      <c r="BS49">
        <v>1</v>
      </c>
      <c r="BT49">
        <v>0</v>
      </c>
      <c r="BU49">
        <v>1</v>
      </c>
      <c r="BV49">
        <v>0</v>
      </c>
      <c r="BW49">
        <v>0</v>
      </c>
      <c r="BX49">
        <v>3</v>
      </c>
      <c r="BY49">
        <v>3</v>
      </c>
      <c r="BZ49">
        <v>2</v>
      </c>
    </row>
    <row r="50" spans="1:78" x14ac:dyDescent="0.25">
      <c r="B50" s="7">
        <v>0.01</v>
      </c>
      <c r="C50" s="7">
        <v>0.01</v>
      </c>
      <c r="D50" t="s">
        <v>108</v>
      </c>
      <c r="E50" t="s">
        <v>108</v>
      </c>
      <c r="F50" s="7">
        <v>0.02</v>
      </c>
      <c r="G50" s="7">
        <v>0.01</v>
      </c>
      <c r="H50" t="s">
        <v>108</v>
      </c>
      <c r="I50" t="s">
        <v>108</v>
      </c>
      <c r="J50" s="7">
        <v>0.02</v>
      </c>
      <c r="K50" t="s">
        <v>108</v>
      </c>
      <c r="L50" s="7">
        <v>0.01</v>
      </c>
      <c r="M50" s="7">
        <v>0.01</v>
      </c>
      <c r="N50" s="7">
        <v>0.01</v>
      </c>
      <c r="O50" t="s">
        <v>108</v>
      </c>
      <c r="P50" s="7">
        <v>7.0000000000000007E-2</v>
      </c>
      <c r="Q50" t="s">
        <v>108</v>
      </c>
      <c r="R50" s="7">
        <v>0.01</v>
      </c>
      <c r="S50" s="7">
        <v>0.01</v>
      </c>
      <c r="T50" s="7">
        <v>0.02</v>
      </c>
      <c r="U50" t="s">
        <v>108</v>
      </c>
      <c r="V50" s="7">
        <v>0.01</v>
      </c>
      <c r="W50" t="s">
        <v>108</v>
      </c>
      <c r="X50" t="s">
        <v>108</v>
      </c>
      <c r="Y50" t="s">
        <v>108</v>
      </c>
      <c r="Z50" s="7">
        <v>0.01</v>
      </c>
      <c r="AA50" s="7">
        <v>0.01</v>
      </c>
      <c r="AB50" s="7">
        <v>0.01</v>
      </c>
      <c r="AC50" t="s">
        <v>108</v>
      </c>
      <c r="AD50" s="7">
        <v>0.01</v>
      </c>
      <c r="AE50" s="7">
        <v>0.01</v>
      </c>
      <c r="AF50" t="s">
        <v>108</v>
      </c>
      <c r="AG50" s="7">
        <v>0.16</v>
      </c>
      <c r="AH50" s="7">
        <v>0.09</v>
      </c>
      <c r="AI50" s="7">
        <v>0.01</v>
      </c>
      <c r="AJ50" s="7">
        <v>0.01</v>
      </c>
      <c r="AK50" s="7">
        <v>0.01</v>
      </c>
      <c r="AL50" t="s">
        <v>108</v>
      </c>
      <c r="AM50" s="7">
        <v>0.01</v>
      </c>
      <c r="AN50" t="s">
        <v>108</v>
      </c>
      <c r="AO50" s="7">
        <v>0.01</v>
      </c>
      <c r="AP50" t="s">
        <v>108</v>
      </c>
      <c r="AQ50" t="s">
        <v>108</v>
      </c>
      <c r="AR50" s="7">
        <v>0.04</v>
      </c>
      <c r="AS50" t="s">
        <v>108</v>
      </c>
      <c r="AT50" s="7">
        <v>0.02</v>
      </c>
      <c r="AU50" t="s">
        <v>108</v>
      </c>
      <c r="AV50" t="s">
        <v>108</v>
      </c>
      <c r="AW50" t="s">
        <v>108</v>
      </c>
      <c r="AX50" t="s">
        <v>108</v>
      </c>
      <c r="AY50" t="s">
        <v>108</v>
      </c>
      <c r="AZ50" s="7">
        <v>0.01</v>
      </c>
      <c r="BA50" t="s">
        <v>108</v>
      </c>
      <c r="BB50" t="s">
        <v>108</v>
      </c>
      <c r="BC50" t="s">
        <v>108</v>
      </c>
      <c r="BD50" t="s">
        <v>108</v>
      </c>
      <c r="BE50" s="7">
        <v>0.01</v>
      </c>
      <c r="BF50" s="7">
        <v>0.01</v>
      </c>
      <c r="BG50" s="7">
        <v>0.02</v>
      </c>
      <c r="BH50">
        <v>0</v>
      </c>
      <c r="BI50" t="s">
        <v>108</v>
      </c>
      <c r="BJ50" t="s">
        <v>108</v>
      </c>
      <c r="BK50" s="7">
        <v>7.0000000000000007E-2</v>
      </c>
      <c r="BL50" s="7">
        <v>0.21</v>
      </c>
      <c r="BM50" t="s">
        <v>108</v>
      </c>
      <c r="BN50" s="7">
        <v>0.02</v>
      </c>
      <c r="BO50" s="7">
        <v>0.01</v>
      </c>
      <c r="BP50" t="s">
        <v>108</v>
      </c>
      <c r="BQ50" t="s">
        <v>108</v>
      </c>
      <c r="BR50" s="7">
        <v>0.01</v>
      </c>
      <c r="BS50" s="7">
        <v>0.01</v>
      </c>
      <c r="BT50" t="s">
        <v>108</v>
      </c>
      <c r="BU50" s="7">
        <v>0.03</v>
      </c>
      <c r="BV50" t="s">
        <v>108</v>
      </c>
      <c r="BW50" t="s">
        <v>108</v>
      </c>
      <c r="BX50" s="7">
        <v>0.01</v>
      </c>
      <c r="BY50" s="7">
        <v>0.01</v>
      </c>
      <c r="BZ50" s="7">
        <v>0.01</v>
      </c>
    </row>
    <row r="51" spans="1:78" x14ac:dyDescent="0.25">
      <c r="A51" t="s">
        <v>136</v>
      </c>
      <c r="B51">
        <v>1</v>
      </c>
      <c r="C51">
        <v>1</v>
      </c>
      <c r="D51">
        <v>0</v>
      </c>
      <c r="E51">
        <v>0</v>
      </c>
      <c r="F51">
        <v>1</v>
      </c>
      <c r="G51">
        <v>0</v>
      </c>
      <c r="H51">
        <v>0</v>
      </c>
      <c r="I51">
        <v>0</v>
      </c>
      <c r="J51">
        <v>0</v>
      </c>
      <c r="K51">
        <v>1</v>
      </c>
      <c r="L51">
        <v>0</v>
      </c>
      <c r="M51">
        <v>0</v>
      </c>
      <c r="N51">
        <v>1</v>
      </c>
      <c r="O51">
        <v>0</v>
      </c>
      <c r="P51">
        <v>0</v>
      </c>
      <c r="Q51">
        <v>0</v>
      </c>
      <c r="R51">
        <v>1</v>
      </c>
      <c r="S51">
        <v>0</v>
      </c>
      <c r="T51">
        <v>1</v>
      </c>
      <c r="U51">
        <v>0</v>
      </c>
      <c r="V51">
        <v>1</v>
      </c>
      <c r="W51">
        <v>0</v>
      </c>
      <c r="X51">
        <v>0</v>
      </c>
      <c r="Y51">
        <v>0</v>
      </c>
      <c r="Z51">
        <v>1</v>
      </c>
      <c r="AA51">
        <v>1</v>
      </c>
      <c r="AB51">
        <v>1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0</v>
      </c>
      <c r="AI51">
        <v>0</v>
      </c>
      <c r="AJ51">
        <v>0</v>
      </c>
      <c r="AK51">
        <v>1</v>
      </c>
      <c r="AL51">
        <v>0</v>
      </c>
      <c r="AM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</v>
      </c>
      <c r="BD51">
        <v>0</v>
      </c>
      <c r="BE51">
        <v>0</v>
      </c>
      <c r="BF51">
        <v>1</v>
      </c>
      <c r="BG51">
        <v>1</v>
      </c>
      <c r="BH51">
        <v>0</v>
      </c>
      <c r="BI51">
        <v>1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1</v>
      </c>
    </row>
    <row r="52" spans="1:78" x14ac:dyDescent="0.25">
      <c r="B52">
        <v>0</v>
      </c>
      <c r="C52">
        <v>0</v>
      </c>
      <c r="D52" t="s">
        <v>106</v>
      </c>
      <c r="E52" t="s">
        <v>106</v>
      </c>
      <c r="F52" s="7">
        <v>0.01</v>
      </c>
      <c r="G52" t="s">
        <v>106</v>
      </c>
      <c r="H52" t="s">
        <v>106</v>
      </c>
      <c r="I52" t="s">
        <v>106</v>
      </c>
      <c r="J52" t="s">
        <v>106</v>
      </c>
      <c r="K52" s="7">
        <v>0.01</v>
      </c>
      <c r="L52" t="s">
        <v>106</v>
      </c>
      <c r="M52" t="s">
        <v>106</v>
      </c>
      <c r="N52" s="7">
        <v>0.01</v>
      </c>
      <c r="O52" t="s">
        <v>106</v>
      </c>
      <c r="P52" t="s">
        <v>106</v>
      </c>
      <c r="Q52" t="s">
        <v>106</v>
      </c>
      <c r="R52">
        <v>0</v>
      </c>
      <c r="S52" t="s">
        <v>106</v>
      </c>
      <c r="T52" s="7">
        <v>0.01</v>
      </c>
      <c r="U52" t="s">
        <v>106</v>
      </c>
      <c r="V52">
        <v>0</v>
      </c>
      <c r="W52" t="s">
        <v>106</v>
      </c>
      <c r="X52" t="s">
        <v>106</v>
      </c>
      <c r="Y52" t="s">
        <v>106</v>
      </c>
      <c r="Z52">
        <v>0</v>
      </c>
      <c r="AA52">
        <v>0</v>
      </c>
      <c r="AB52">
        <v>0</v>
      </c>
      <c r="AC52" t="s">
        <v>106</v>
      </c>
      <c r="AD52">
        <v>0</v>
      </c>
      <c r="AE52" t="s">
        <v>106</v>
      </c>
      <c r="AF52" t="s">
        <v>106</v>
      </c>
      <c r="AG52" s="7">
        <v>0.23</v>
      </c>
      <c r="AH52" t="s">
        <v>106</v>
      </c>
      <c r="AI52" t="s">
        <v>106</v>
      </c>
      <c r="AJ52" t="s">
        <v>106</v>
      </c>
      <c r="AK52" s="7">
        <v>0.01</v>
      </c>
      <c r="AL52" t="s">
        <v>106</v>
      </c>
      <c r="AM52">
        <v>0</v>
      </c>
      <c r="AN52" t="s">
        <v>106</v>
      </c>
      <c r="AO52" t="s">
        <v>106</v>
      </c>
      <c r="AP52" t="s">
        <v>106</v>
      </c>
      <c r="AQ52" t="s">
        <v>106</v>
      </c>
      <c r="AR52" t="s">
        <v>106</v>
      </c>
      <c r="AS52" t="s">
        <v>106</v>
      </c>
      <c r="AT52" t="s">
        <v>106</v>
      </c>
      <c r="AU52" t="s">
        <v>106</v>
      </c>
      <c r="AV52" t="s">
        <v>106</v>
      </c>
      <c r="AW52" t="s">
        <v>106</v>
      </c>
      <c r="AX52" t="s">
        <v>106</v>
      </c>
      <c r="AY52" t="s">
        <v>106</v>
      </c>
      <c r="AZ52" t="s">
        <v>106</v>
      </c>
      <c r="BA52" t="s">
        <v>106</v>
      </c>
      <c r="BB52" t="s">
        <v>106</v>
      </c>
      <c r="BC52" s="7">
        <v>7.0000000000000007E-2</v>
      </c>
      <c r="BD52" t="s">
        <v>106</v>
      </c>
      <c r="BE52" t="s">
        <v>106</v>
      </c>
      <c r="BF52">
        <v>0</v>
      </c>
      <c r="BG52" s="7">
        <v>0.01</v>
      </c>
      <c r="BH52" t="s">
        <v>106</v>
      </c>
      <c r="BI52" s="7">
        <v>0.02</v>
      </c>
      <c r="BJ52" t="s">
        <v>106</v>
      </c>
      <c r="BK52" t="s">
        <v>106</v>
      </c>
      <c r="BL52" t="s">
        <v>106</v>
      </c>
      <c r="BM52" t="s">
        <v>106</v>
      </c>
      <c r="BN52" t="s">
        <v>106</v>
      </c>
      <c r="BO52" s="7">
        <v>0.01</v>
      </c>
      <c r="BP52" t="s">
        <v>106</v>
      </c>
      <c r="BQ52" t="s">
        <v>106</v>
      </c>
      <c r="BR52" t="s">
        <v>106</v>
      </c>
      <c r="BS52" t="s">
        <v>106</v>
      </c>
      <c r="BT52" t="s">
        <v>106</v>
      </c>
      <c r="BU52" t="s">
        <v>106</v>
      </c>
      <c r="BV52" t="s">
        <v>106</v>
      </c>
      <c r="BW52" t="s">
        <v>106</v>
      </c>
      <c r="BX52" t="s">
        <v>106</v>
      </c>
      <c r="BY52" t="s">
        <v>106</v>
      </c>
      <c r="BZ52">
        <v>0</v>
      </c>
    </row>
    <row r="53" spans="1:78" x14ac:dyDescent="0.25">
      <c r="A53" t="s">
        <v>137</v>
      </c>
      <c r="B53">
        <v>2</v>
      </c>
      <c r="C53">
        <v>2</v>
      </c>
      <c r="D53">
        <v>0</v>
      </c>
      <c r="E53">
        <v>0</v>
      </c>
      <c r="F53">
        <v>0</v>
      </c>
      <c r="G53">
        <v>1</v>
      </c>
      <c r="H53">
        <v>1</v>
      </c>
      <c r="I53">
        <v>1</v>
      </c>
      <c r="J53">
        <v>1</v>
      </c>
      <c r="K53">
        <v>0</v>
      </c>
      <c r="L53">
        <v>0</v>
      </c>
      <c r="M53">
        <v>0</v>
      </c>
      <c r="N53">
        <v>2</v>
      </c>
      <c r="O53">
        <v>0</v>
      </c>
      <c r="P53">
        <v>0</v>
      </c>
      <c r="Q53">
        <v>0</v>
      </c>
      <c r="R53">
        <v>2</v>
      </c>
      <c r="S53">
        <v>2</v>
      </c>
      <c r="T53">
        <v>0</v>
      </c>
      <c r="U53">
        <v>0</v>
      </c>
      <c r="V53">
        <v>2</v>
      </c>
      <c r="W53">
        <v>0</v>
      </c>
      <c r="X53">
        <v>0</v>
      </c>
      <c r="Y53">
        <v>0</v>
      </c>
      <c r="Z53">
        <v>2</v>
      </c>
      <c r="AA53">
        <v>2</v>
      </c>
      <c r="AB53">
        <v>2</v>
      </c>
      <c r="AC53">
        <v>1</v>
      </c>
      <c r="AD53">
        <v>1</v>
      </c>
      <c r="AE53">
        <v>0</v>
      </c>
      <c r="AF53">
        <v>0</v>
      </c>
      <c r="AG53">
        <v>1</v>
      </c>
      <c r="AH53">
        <v>1</v>
      </c>
      <c r="AI53">
        <v>2</v>
      </c>
      <c r="AJ53">
        <v>0</v>
      </c>
      <c r="AK53">
        <v>0</v>
      </c>
      <c r="AL53">
        <v>2</v>
      </c>
      <c r="AM53">
        <v>0</v>
      </c>
      <c r="AN53">
        <v>0</v>
      </c>
      <c r="AO53">
        <v>0</v>
      </c>
      <c r="AP53">
        <v>0</v>
      </c>
      <c r="AQ53">
        <v>1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2</v>
      </c>
      <c r="BF53">
        <v>0</v>
      </c>
      <c r="BG53">
        <v>2</v>
      </c>
      <c r="BH53">
        <v>0</v>
      </c>
      <c r="BI53">
        <v>2</v>
      </c>
      <c r="BJ53">
        <v>0</v>
      </c>
      <c r="BK53">
        <v>0</v>
      </c>
      <c r="BL53">
        <v>0</v>
      </c>
      <c r="BM53">
        <v>2</v>
      </c>
      <c r="BN53">
        <v>0</v>
      </c>
      <c r="BO53">
        <v>0</v>
      </c>
      <c r="BP53">
        <v>0</v>
      </c>
      <c r="BQ53">
        <v>1</v>
      </c>
      <c r="BR53">
        <v>2</v>
      </c>
      <c r="BS53">
        <v>2</v>
      </c>
      <c r="BT53">
        <v>1</v>
      </c>
      <c r="BU53">
        <v>2</v>
      </c>
      <c r="BV53">
        <v>0</v>
      </c>
      <c r="BW53">
        <v>1</v>
      </c>
      <c r="BX53">
        <v>1</v>
      </c>
      <c r="BY53">
        <v>1</v>
      </c>
      <c r="BZ53">
        <v>1</v>
      </c>
    </row>
    <row r="54" spans="1:78" x14ac:dyDescent="0.25">
      <c r="B54">
        <v>0</v>
      </c>
      <c r="C54">
        <v>0</v>
      </c>
      <c r="D54" t="s">
        <v>106</v>
      </c>
      <c r="E54" t="s">
        <v>106</v>
      </c>
      <c r="F54" t="s">
        <v>106</v>
      </c>
      <c r="G54">
        <v>0</v>
      </c>
      <c r="H54" s="7">
        <v>0.01</v>
      </c>
      <c r="I54" s="7">
        <v>0.01</v>
      </c>
      <c r="J54" s="7">
        <v>0.01</v>
      </c>
      <c r="K54" t="s">
        <v>106</v>
      </c>
      <c r="L54" t="s">
        <v>106</v>
      </c>
      <c r="M54" t="s">
        <v>106</v>
      </c>
      <c r="N54" s="7">
        <v>0.01</v>
      </c>
      <c r="O54" t="s">
        <v>106</v>
      </c>
      <c r="P54" t="s">
        <v>106</v>
      </c>
      <c r="Q54" t="s">
        <v>106</v>
      </c>
      <c r="R54">
        <v>0</v>
      </c>
      <c r="S54" s="7">
        <v>0.01</v>
      </c>
      <c r="T54" t="s">
        <v>106</v>
      </c>
      <c r="U54" t="s">
        <v>106</v>
      </c>
      <c r="V54">
        <v>0</v>
      </c>
      <c r="W54" t="s">
        <v>106</v>
      </c>
      <c r="X54" t="s">
        <v>106</v>
      </c>
      <c r="Y54" t="s">
        <v>106</v>
      </c>
      <c r="Z54">
        <v>0</v>
      </c>
      <c r="AA54">
        <v>0</v>
      </c>
      <c r="AB54">
        <v>0</v>
      </c>
      <c r="AC54" s="7">
        <v>0.02</v>
      </c>
      <c r="AD54">
        <v>0</v>
      </c>
      <c r="AE54" t="s">
        <v>106</v>
      </c>
      <c r="AF54" t="s">
        <v>106</v>
      </c>
      <c r="AG54" s="7">
        <v>0.15</v>
      </c>
      <c r="AH54" s="7">
        <v>0.02</v>
      </c>
      <c r="AI54" s="7">
        <v>0.01</v>
      </c>
      <c r="AJ54" t="s">
        <v>106</v>
      </c>
      <c r="AK54" t="s">
        <v>106</v>
      </c>
      <c r="AL54" s="7">
        <v>0.02</v>
      </c>
      <c r="AM54" t="s">
        <v>106</v>
      </c>
      <c r="AN54" t="s">
        <v>106</v>
      </c>
      <c r="AO54" t="s">
        <v>106</v>
      </c>
      <c r="AP54" t="s">
        <v>106</v>
      </c>
      <c r="AQ54" s="7">
        <v>0.04</v>
      </c>
      <c r="AR54" t="s">
        <v>106</v>
      </c>
      <c r="AS54" t="s">
        <v>106</v>
      </c>
      <c r="AT54" t="s">
        <v>106</v>
      </c>
      <c r="AU54" t="s">
        <v>106</v>
      </c>
      <c r="AV54" t="s">
        <v>106</v>
      </c>
      <c r="AW54" t="s">
        <v>106</v>
      </c>
      <c r="AX54" t="s">
        <v>106</v>
      </c>
      <c r="AY54" s="7">
        <v>0.02</v>
      </c>
      <c r="AZ54" t="s">
        <v>106</v>
      </c>
      <c r="BA54" t="s">
        <v>106</v>
      </c>
      <c r="BB54" t="s">
        <v>106</v>
      </c>
      <c r="BC54" t="s">
        <v>106</v>
      </c>
      <c r="BD54" t="s">
        <v>106</v>
      </c>
      <c r="BE54" s="7">
        <v>0.03</v>
      </c>
      <c r="BF54" t="s">
        <v>106</v>
      </c>
      <c r="BG54" s="7">
        <v>0.01</v>
      </c>
      <c r="BH54" t="s">
        <v>106</v>
      </c>
      <c r="BI54" s="7">
        <v>0.03</v>
      </c>
      <c r="BJ54" t="s">
        <v>106</v>
      </c>
      <c r="BK54" t="s">
        <v>106</v>
      </c>
      <c r="BL54" t="s">
        <v>106</v>
      </c>
      <c r="BM54" s="7">
        <v>0.05</v>
      </c>
      <c r="BN54" t="s">
        <v>106</v>
      </c>
      <c r="BO54" t="s">
        <v>106</v>
      </c>
      <c r="BP54" t="s">
        <v>106</v>
      </c>
      <c r="BQ54" s="7">
        <v>0.02</v>
      </c>
      <c r="BR54" s="7">
        <v>0.02</v>
      </c>
      <c r="BS54" s="7">
        <v>0.02</v>
      </c>
      <c r="BT54" s="7">
        <v>0.03</v>
      </c>
      <c r="BU54" s="7">
        <v>0.05</v>
      </c>
      <c r="BV54" t="s">
        <v>106</v>
      </c>
      <c r="BW54" s="7">
        <v>0.02</v>
      </c>
      <c r="BX54">
        <v>0</v>
      </c>
      <c r="BY54">
        <v>0</v>
      </c>
      <c r="BZ54">
        <v>0</v>
      </c>
    </row>
    <row r="55" spans="1:78" x14ac:dyDescent="0.25">
      <c r="A55" t="s">
        <v>87</v>
      </c>
      <c r="B55">
        <v>3</v>
      </c>
      <c r="C55">
        <v>1</v>
      </c>
      <c r="D55">
        <v>3</v>
      </c>
      <c r="E55">
        <v>0</v>
      </c>
      <c r="F55">
        <v>0</v>
      </c>
      <c r="G55">
        <v>1</v>
      </c>
      <c r="H55">
        <v>2</v>
      </c>
      <c r="I55">
        <v>0</v>
      </c>
      <c r="J55">
        <v>1</v>
      </c>
      <c r="K55">
        <v>1</v>
      </c>
      <c r="L55">
        <v>1</v>
      </c>
      <c r="M55">
        <v>3</v>
      </c>
      <c r="N55">
        <v>0</v>
      </c>
      <c r="O55">
        <v>0</v>
      </c>
      <c r="P55">
        <v>0</v>
      </c>
      <c r="Q55">
        <v>2</v>
      </c>
      <c r="R55">
        <v>2</v>
      </c>
      <c r="S55">
        <v>0</v>
      </c>
      <c r="T55">
        <v>1</v>
      </c>
      <c r="U55">
        <v>3</v>
      </c>
      <c r="V55">
        <v>1</v>
      </c>
      <c r="W55">
        <v>0</v>
      </c>
      <c r="X55">
        <v>3</v>
      </c>
      <c r="Y55">
        <v>0</v>
      </c>
      <c r="Z55">
        <v>3</v>
      </c>
      <c r="AA55">
        <v>3</v>
      </c>
      <c r="AB55">
        <v>3</v>
      </c>
      <c r="AC55">
        <v>0</v>
      </c>
      <c r="AD55">
        <v>3</v>
      </c>
      <c r="AE55">
        <v>1</v>
      </c>
      <c r="AF55">
        <v>0</v>
      </c>
      <c r="AG55">
        <v>0</v>
      </c>
      <c r="AH55">
        <v>0</v>
      </c>
      <c r="AI55">
        <v>1</v>
      </c>
      <c r="AJ55">
        <v>0</v>
      </c>
      <c r="AK55">
        <v>3</v>
      </c>
      <c r="AL55">
        <v>0</v>
      </c>
      <c r="AM55">
        <v>3</v>
      </c>
      <c r="AN55">
        <v>0</v>
      </c>
      <c r="AO55">
        <v>1</v>
      </c>
      <c r="AP55">
        <v>0</v>
      </c>
      <c r="AQ55">
        <v>0</v>
      </c>
      <c r="AR55">
        <v>0</v>
      </c>
      <c r="AS55">
        <v>0</v>
      </c>
      <c r="AT55">
        <v>1</v>
      </c>
      <c r="AU55">
        <v>0</v>
      </c>
      <c r="AV55">
        <v>0</v>
      </c>
      <c r="AW55">
        <v>1</v>
      </c>
      <c r="AX55">
        <v>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1</v>
      </c>
      <c r="BF55">
        <v>3</v>
      </c>
      <c r="BG55">
        <v>1</v>
      </c>
      <c r="BH55">
        <v>3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</v>
      </c>
      <c r="BP55">
        <v>2</v>
      </c>
      <c r="BQ55">
        <v>0</v>
      </c>
      <c r="BR55">
        <v>0</v>
      </c>
      <c r="BS55">
        <v>0</v>
      </c>
      <c r="BT55">
        <v>1</v>
      </c>
      <c r="BU55">
        <v>0</v>
      </c>
      <c r="BV55">
        <v>0</v>
      </c>
      <c r="BW55">
        <v>0</v>
      </c>
      <c r="BX55">
        <v>3</v>
      </c>
      <c r="BY55">
        <v>3</v>
      </c>
      <c r="BZ55">
        <v>3</v>
      </c>
    </row>
    <row r="56" spans="1:78" x14ac:dyDescent="0.25">
      <c r="B56" s="7">
        <v>0.01</v>
      </c>
      <c r="C56">
        <v>0</v>
      </c>
      <c r="D56" s="7">
        <v>0.05</v>
      </c>
      <c r="E56" t="s">
        <v>108</v>
      </c>
      <c r="F56" t="s">
        <v>108</v>
      </c>
      <c r="G56" s="7">
        <v>0.01</v>
      </c>
      <c r="H56" s="7">
        <v>0.01</v>
      </c>
      <c r="I56" t="s">
        <v>108</v>
      </c>
      <c r="J56" s="7">
        <v>0.01</v>
      </c>
      <c r="K56" s="7">
        <v>0.01</v>
      </c>
      <c r="L56" s="7">
        <v>0.01</v>
      </c>
      <c r="M56" s="7">
        <v>0.02</v>
      </c>
      <c r="N56" t="s">
        <v>108</v>
      </c>
      <c r="O56" t="s">
        <v>108</v>
      </c>
      <c r="P56" t="s">
        <v>108</v>
      </c>
      <c r="Q56" s="7">
        <v>0.02</v>
      </c>
      <c r="R56">
        <v>0</v>
      </c>
      <c r="S56" t="s">
        <v>108</v>
      </c>
      <c r="T56" s="7">
        <v>0.01</v>
      </c>
      <c r="U56" s="7">
        <v>0.03</v>
      </c>
      <c r="V56">
        <v>0</v>
      </c>
      <c r="W56" t="s">
        <v>108</v>
      </c>
      <c r="X56" s="7">
        <v>0.03</v>
      </c>
      <c r="Y56" t="s">
        <v>108</v>
      </c>
      <c r="Z56" s="7">
        <v>0.01</v>
      </c>
      <c r="AA56" s="7">
        <v>0.01</v>
      </c>
      <c r="AB56" s="7">
        <v>0.01</v>
      </c>
      <c r="AC56" t="s">
        <v>108</v>
      </c>
      <c r="AD56" s="7">
        <v>0.01</v>
      </c>
      <c r="AE56" s="7">
        <v>0.01</v>
      </c>
      <c r="AF56" t="s">
        <v>108</v>
      </c>
      <c r="AG56" t="s">
        <v>108</v>
      </c>
      <c r="AH56" t="s">
        <v>108</v>
      </c>
      <c r="AI56">
        <v>0</v>
      </c>
      <c r="AJ56" t="s">
        <v>108</v>
      </c>
      <c r="AK56" s="7">
        <v>0.03</v>
      </c>
      <c r="AL56" t="s">
        <v>108</v>
      </c>
      <c r="AM56" s="7">
        <v>0.01</v>
      </c>
      <c r="AN56" t="s">
        <v>108</v>
      </c>
      <c r="AO56" s="7">
        <v>0.01</v>
      </c>
      <c r="AP56" t="s">
        <v>108</v>
      </c>
      <c r="AQ56" t="s">
        <v>108</v>
      </c>
      <c r="AR56" t="s">
        <v>108</v>
      </c>
      <c r="AS56" t="s">
        <v>108</v>
      </c>
      <c r="AT56" s="7">
        <v>0.01</v>
      </c>
      <c r="AU56" t="s">
        <v>108</v>
      </c>
      <c r="AV56" t="s">
        <v>108</v>
      </c>
      <c r="AW56" s="7">
        <v>0.04</v>
      </c>
      <c r="AX56" s="7">
        <v>0.06</v>
      </c>
      <c r="AY56" t="s">
        <v>108</v>
      </c>
      <c r="AZ56" t="s">
        <v>108</v>
      </c>
      <c r="BA56" t="s">
        <v>108</v>
      </c>
      <c r="BB56" t="s">
        <v>108</v>
      </c>
      <c r="BC56" t="s">
        <v>108</v>
      </c>
      <c r="BD56" t="s">
        <v>108</v>
      </c>
      <c r="BE56" s="7">
        <v>0.01</v>
      </c>
      <c r="BF56" s="7">
        <v>0.01</v>
      </c>
      <c r="BG56">
        <v>0</v>
      </c>
      <c r="BH56" s="7">
        <v>0.01</v>
      </c>
      <c r="BI56" t="s">
        <v>108</v>
      </c>
      <c r="BJ56" t="s">
        <v>108</v>
      </c>
      <c r="BK56" t="s">
        <v>108</v>
      </c>
      <c r="BL56" t="s">
        <v>108</v>
      </c>
      <c r="BM56" t="s">
        <v>108</v>
      </c>
      <c r="BN56" t="s">
        <v>108</v>
      </c>
      <c r="BO56" s="7">
        <v>0.01</v>
      </c>
      <c r="BP56" s="7">
        <v>0.01</v>
      </c>
      <c r="BQ56" t="s">
        <v>108</v>
      </c>
      <c r="BR56" t="s">
        <v>108</v>
      </c>
      <c r="BS56" t="s">
        <v>108</v>
      </c>
      <c r="BT56" s="7">
        <v>0.02</v>
      </c>
      <c r="BU56" t="s">
        <v>108</v>
      </c>
      <c r="BV56" t="s">
        <v>108</v>
      </c>
      <c r="BW56" t="s">
        <v>108</v>
      </c>
      <c r="BX56" s="7">
        <v>0.01</v>
      </c>
      <c r="BY56" s="7">
        <v>0.01</v>
      </c>
      <c r="BZ56" s="7">
        <v>0.01</v>
      </c>
    </row>
    <row r="57" spans="1:78" x14ac:dyDescent="0.25">
      <c r="A57" t="s">
        <v>138</v>
      </c>
    </row>
    <row r="58" spans="1:78" x14ac:dyDescent="0.25">
      <c r="A58" t="s">
        <v>104</v>
      </c>
    </row>
    <row r="59" spans="1:78" x14ac:dyDescent="0.25">
      <c r="A59" t="s">
        <v>1152</v>
      </c>
      <c r="B59">
        <v>405</v>
      </c>
      <c r="C59">
        <v>335</v>
      </c>
      <c r="D59">
        <v>42</v>
      </c>
      <c r="E59">
        <v>27</v>
      </c>
      <c r="F59">
        <v>79</v>
      </c>
      <c r="G59">
        <v>192</v>
      </c>
      <c r="H59">
        <v>134</v>
      </c>
      <c r="I59">
        <v>86</v>
      </c>
      <c r="J59">
        <v>133</v>
      </c>
      <c r="K59">
        <v>92</v>
      </c>
      <c r="L59">
        <v>94</v>
      </c>
      <c r="M59">
        <v>122</v>
      </c>
      <c r="N59">
        <v>215</v>
      </c>
      <c r="O59">
        <v>57</v>
      </c>
      <c r="P59">
        <v>11</v>
      </c>
      <c r="Q59">
        <v>82</v>
      </c>
      <c r="R59">
        <v>323</v>
      </c>
      <c r="S59">
        <v>241</v>
      </c>
      <c r="T59">
        <v>69</v>
      </c>
      <c r="U59">
        <v>85</v>
      </c>
      <c r="V59">
        <v>273</v>
      </c>
      <c r="W59">
        <v>36</v>
      </c>
      <c r="X59">
        <v>91</v>
      </c>
      <c r="Y59">
        <v>0</v>
      </c>
      <c r="Z59">
        <v>405</v>
      </c>
      <c r="AA59">
        <v>391</v>
      </c>
      <c r="AB59">
        <v>391</v>
      </c>
      <c r="AC59">
        <v>33</v>
      </c>
      <c r="AD59">
        <v>312</v>
      </c>
      <c r="AE59">
        <v>40</v>
      </c>
      <c r="AF59">
        <v>350</v>
      </c>
      <c r="AG59">
        <v>0</v>
      </c>
      <c r="AH59">
        <v>23</v>
      </c>
      <c r="AI59">
        <v>231</v>
      </c>
      <c r="AJ59">
        <v>92</v>
      </c>
      <c r="AK59">
        <v>110</v>
      </c>
      <c r="AL59">
        <v>73</v>
      </c>
      <c r="AM59">
        <v>256</v>
      </c>
      <c r="AN59">
        <v>26</v>
      </c>
      <c r="AO59">
        <v>48</v>
      </c>
      <c r="AP59">
        <v>42</v>
      </c>
      <c r="AQ59">
        <v>21</v>
      </c>
      <c r="AR59">
        <v>47</v>
      </c>
      <c r="AS59">
        <v>33</v>
      </c>
      <c r="AT59">
        <v>38</v>
      </c>
      <c r="AU59">
        <v>15</v>
      </c>
      <c r="AV59">
        <v>29</v>
      </c>
      <c r="AW59">
        <v>13</v>
      </c>
      <c r="AX59">
        <v>28</v>
      </c>
      <c r="AY59">
        <v>38</v>
      </c>
      <c r="AZ59">
        <v>35</v>
      </c>
      <c r="BA59">
        <v>22</v>
      </c>
      <c r="BB59">
        <v>25</v>
      </c>
      <c r="BC59">
        <v>18</v>
      </c>
      <c r="BD59">
        <v>1</v>
      </c>
      <c r="BE59">
        <v>40</v>
      </c>
      <c r="BF59">
        <v>365</v>
      </c>
      <c r="BG59">
        <v>118</v>
      </c>
      <c r="BH59">
        <v>287</v>
      </c>
      <c r="BI59">
        <v>43</v>
      </c>
      <c r="BJ59">
        <v>31</v>
      </c>
      <c r="BK59">
        <v>31</v>
      </c>
      <c r="BL59">
        <v>4</v>
      </c>
      <c r="BM59">
        <v>26</v>
      </c>
      <c r="BN59">
        <v>92</v>
      </c>
      <c r="BO59">
        <v>173</v>
      </c>
      <c r="BP59">
        <v>114</v>
      </c>
      <c r="BQ59">
        <v>40</v>
      </c>
      <c r="BR59">
        <v>76</v>
      </c>
      <c r="BS59">
        <v>73</v>
      </c>
      <c r="BT59">
        <v>23</v>
      </c>
      <c r="BU59">
        <v>17</v>
      </c>
      <c r="BV59">
        <v>14</v>
      </c>
      <c r="BW59">
        <v>27</v>
      </c>
      <c r="BX59">
        <v>301</v>
      </c>
      <c r="BY59">
        <v>291</v>
      </c>
      <c r="BZ59">
        <v>263</v>
      </c>
    </row>
    <row r="60" spans="1:78" x14ac:dyDescent="0.25">
      <c r="B60" s="7">
        <v>0.79</v>
      </c>
      <c r="C60" s="7">
        <v>0.77</v>
      </c>
      <c r="D60" s="7">
        <v>0.82</v>
      </c>
      <c r="E60" s="7">
        <v>0.94</v>
      </c>
      <c r="F60" s="7">
        <v>0.66</v>
      </c>
      <c r="G60" s="7">
        <v>0.8</v>
      </c>
      <c r="H60" s="7">
        <v>0.86</v>
      </c>
      <c r="I60" s="7">
        <v>0.75</v>
      </c>
      <c r="J60" s="7">
        <v>0.77</v>
      </c>
      <c r="K60" s="7">
        <v>0.84</v>
      </c>
      <c r="L60" s="7">
        <v>0.79</v>
      </c>
      <c r="M60" s="7">
        <v>0.78</v>
      </c>
      <c r="N60" s="7">
        <v>0.79</v>
      </c>
      <c r="O60" s="7">
        <v>0.79</v>
      </c>
      <c r="P60" s="7">
        <v>0.8</v>
      </c>
      <c r="Q60" s="7">
        <v>0.84</v>
      </c>
      <c r="R60" s="7">
        <v>0.77</v>
      </c>
      <c r="S60" s="7">
        <v>0.82</v>
      </c>
      <c r="T60" s="7">
        <v>0.66</v>
      </c>
      <c r="U60" s="7">
        <v>0.81</v>
      </c>
      <c r="V60" s="7">
        <v>0.76</v>
      </c>
      <c r="W60" s="7">
        <v>0.88</v>
      </c>
      <c r="X60" s="7">
        <v>0.85</v>
      </c>
      <c r="Y60" t="s">
        <v>108</v>
      </c>
      <c r="Z60" s="7">
        <v>0.79</v>
      </c>
      <c r="AA60" s="7">
        <v>0.78</v>
      </c>
      <c r="AB60" s="7">
        <v>0.78</v>
      </c>
      <c r="AC60" s="7">
        <v>0.83</v>
      </c>
      <c r="AD60" s="7">
        <v>0.83</v>
      </c>
      <c r="AE60" s="7">
        <v>0.56000000000000005</v>
      </c>
      <c r="AF60" s="7">
        <v>1</v>
      </c>
      <c r="AG60" t="s">
        <v>108</v>
      </c>
      <c r="AH60" s="7">
        <v>0.57999999999999996</v>
      </c>
      <c r="AI60" s="7">
        <v>0.77</v>
      </c>
      <c r="AJ60" s="7">
        <v>0.96</v>
      </c>
      <c r="AK60" s="7">
        <v>0.83</v>
      </c>
      <c r="AL60" s="7">
        <v>0.78</v>
      </c>
      <c r="AM60" s="7">
        <v>0.88</v>
      </c>
      <c r="AN60" s="7">
        <v>0.92</v>
      </c>
      <c r="AO60" s="7">
        <v>0.49</v>
      </c>
      <c r="AP60" s="7">
        <v>0.8</v>
      </c>
      <c r="AQ60" s="7">
        <v>0.79</v>
      </c>
      <c r="AR60" s="7">
        <v>0.8</v>
      </c>
      <c r="AS60" s="7">
        <v>0.96</v>
      </c>
      <c r="AT60" s="7">
        <v>0.77</v>
      </c>
      <c r="AU60" s="7">
        <v>0.88</v>
      </c>
      <c r="AV60" s="7">
        <v>0.66</v>
      </c>
      <c r="AW60" s="7">
        <v>0.8</v>
      </c>
      <c r="AX60" s="7">
        <v>0.82</v>
      </c>
      <c r="AY60" s="7">
        <v>0.73</v>
      </c>
      <c r="AZ60" s="7">
        <v>0.7</v>
      </c>
      <c r="BA60" s="7">
        <v>0.87</v>
      </c>
      <c r="BB60" s="7">
        <v>0.75</v>
      </c>
      <c r="BC60" s="7">
        <v>0.86</v>
      </c>
      <c r="BD60" s="7">
        <v>1</v>
      </c>
      <c r="BE60" s="7">
        <v>0.6</v>
      </c>
      <c r="BF60" s="7">
        <v>0.81</v>
      </c>
      <c r="BG60" s="7">
        <v>0.71</v>
      </c>
      <c r="BH60" s="7">
        <v>0.82</v>
      </c>
      <c r="BI60" s="7">
        <v>0.71</v>
      </c>
      <c r="BJ60" s="7">
        <v>0.76</v>
      </c>
      <c r="BK60" s="7">
        <v>0.83</v>
      </c>
      <c r="BL60" s="7">
        <v>0.4</v>
      </c>
      <c r="BM60" s="7">
        <v>0.67</v>
      </c>
      <c r="BN60" s="7">
        <v>0.89</v>
      </c>
      <c r="BO60" s="7">
        <v>0.88</v>
      </c>
      <c r="BP60" s="7">
        <v>0.64</v>
      </c>
      <c r="BQ60" s="7">
        <v>0.79</v>
      </c>
      <c r="BR60" s="7">
        <v>0.76</v>
      </c>
      <c r="BS60" s="7">
        <v>0.78</v>
      </c>
      <c r="BT60" s="7">
        <v>0.69</v>
      </c>
      <c r="BU60" s="7">
        <v>0.45</v>
      </c>
      <c r="BV60" s="7">
        <v>0.87</v>
      </c>
      <c r="BW60" s="7">
        <v>0.74</v>
      </c>
      <c r="BX60" s="7">
        <v>0.84</v>
      </c>
      <c r="BY60" s="7">
        <v>0.83</v>
      </c>
      <c r="BZ60" s="7">
        <v>0.82</v>
      </c>
    </row>
    <row r="61" spans="1:78" x14ac:dyDescent="0.25">
      <c r="A61" t="s">
        <v>139</v>
      </c>
      <c r="B61">
        <v>33</v>
      </c>
      <c r="C61">
        <v>18</v>
      </c>
      <c r="D61">
        <v>11</v>
      </c>
      <c r="E61">
        <v>4</v>
      </c>
      <c r="F61">
        <v>11</v>
      </c>
      <c r="G61">
        <v>10</v>
      </c>
      <c r="H61">
        <v>12</v>
      </c>
      <c r="I61">
        <v>6</v>
      </c>
      <c r="J61">
        <v>11</v>
      </c>
      <c r="K61">
        <v>9</v>
      </c>
      <c r="L61">
        <v>7</v>
      </c>
      <c r="M61">
        <v>16</v>
      </c>
      <c r="N61">
        <v>12</v>
      </c>
      <c r="O61">
        <v>2</v>
      </c>
      <c r="P61">
        <v>3</v>
      </c>
      <c r="Q61">
        <v>7</v>
      </c>
      <c r="R61">
        <v>26</v>
      </c>
      <c r="S61">
        <v>9</v>
      </c>
      <c r="T61">
        <v>11</v>
      </c>
      <c r="U61">
        <v>12</v>
      </c>
      <c r="V61">
        <v>19</v>
      </c>
      <c r="W61">
        <v>3</v>
      </c>
      <c r="X61">
        <v>9</v>
      </c>
      <c r="Y61">
        <v>0</v>
      </c>
      <c r="Z61">
        <v>33</v>
      </c>
      <c r="AA61">
        <v>29</v>
      </c>
      <c r="AB61">
        <v>29</v>
      </c>
      <c r="AC61">
        <v>3</v>
      </c>
      <c r="AD61">
        <v>23</v>
      </c>
      <c r="AE61">
        <v>2</v>
      </c>
      <c r="AF61">
        <v>26</v>
      </c>
      <c r="AG61">
        <v>0</v>
      </c>
      <c r="AH61">
        <v>2</v>
      </c>
      <c r="AI61">
        <v>14</v>
      </c>
      <c r="AJ61">
        <v>7</v>
      </c>
      <c r="AK61">
        <v>15</v>
      </c>
      <c r="AL61">
        <v>4</v>
      </c>
      <c r="AM61">
        <v>23</v>
      </c>
      <c r="AN61">
        <v>1</v>
      </c>
      <c r="AO61">
        <v>5</v>
      </c>
      <c r="AP61">
        <v>1</v>
      </c>
      <c r="AQ61">
        <v>3</v>
      </c>
      <c r="AR61">
        <v>2</v>
      </c>
      <c r="AS61">
        <v>0</v>
      </c>
      <c r="AT61">
        <v>5</v>
      </c>
      <c r="AU61">
        <v>0</v>
      </c>
      <c r="AV61">
        <v>1</v>
      </c>
      <c r="AW61">
        <v>5</v>
      </c>
      <c r="AX61">
        <v>6</v>
      </c>
      <c r="AY61">
        <v>3</v>
      </c>
      <c r="AZ61">
        <v>2</v>
      </c>
      <c r="BA61">
        <v>4</v>
      </c>
      <c r="BB61">
        <v>0</v>
      </c>
      <c r="BC61">
        <v>1</v>
      </c>
      <c r="BD61">
        <v>0</v>
      </c>
      <c r="BE61">
        <v>6</v>
      </c>
      <c r="BF61">
        <v>27</v>
      </c>
      <c r="BG61">
        <v>11</v>
      </c>
      <c r="BH61">
        <v>21</v>
      </c>
      <c r="BI61">
        <v>3</v>
      </c>
      <c r="BJ61">
        <v>3</v>
      </c>
      <c r="BK61">
        <v>2</v>
      </c>
      <c r="BL61">
        <v>1</v>
      </c>
      <c r="BM61">
        <v>2</v>
      </c>
      <c r="BN61">
        <v>4</v>
      </c>
      <c r="BO61">
        <v>16</v>
      </c>
      <c r="BP61">
        <v>10</v>
      </c>
      <c r="BQ61">
        <v>5</v>
      </c>
      <c r="BR61">
        <v>5</v>
      </c>
      <c r="BS61">
        <v>4</v>
      </c>
      <c r="BT61">
        <v>4</v>
      </c>
      <c r="BU61">
        <v>2</v>
      </c>
      <c r="BV61">
        <v>2</v>
      </c>
      <c r="BW61">
        <v>3</v>
      </c>
      <c r="BX61">
        <v>22</v>
      </c>
      <c r="BY61">
        <v>22</v>
      </c>
      <c r="BZ61">
        <v>22</v>
      </c>
    </row>
    <row r="62" spans="1:78" x14ac:dyDescent="0.25">
      <c r="B62" s="7">
        <v>0.06</v>
      </c>
      <c r="C62" s="7">
        <v>0.04</v>
      </c>
      <c r="D62" s="7">
        <v>0.21</v>
      </c>
      <c r="E62" s="7">
        <v>0.14000000000000001</v>
      </c>
      <c r="F62" s="7">
        <v>0.1</v>
      </c>
      <c r="G62" s="7">
        <v>0.04</v>
      </c>
      <c r="H62" s="7">
        <v>7.0000000000000007E-2</v>
      </c>
      <c r="I62" s="7">
        <v>0.05</v>
      </c>
      <c r="J62" s="7">
        <v>0.06</v>
      </c>
      <c r="K62" s="7">
        <v>0.08</v>
      </c>
      <c r="L62" s="7">
        <v>0.06</v>
      </c>
      <c r="M62" s="7">
        <v>0.1</v>
      </c>
      <c r="N62" s="7">
        <v>0.04</v>
      </c>
      <c r="O62" s="7">
        <v>0.02</v>
      </c>
      <c r="P62" s="7">
        <v>0.21</v>
      </c>
      <c r="Q62" s="7">
        <v>7.0000000000000007E-2</v>
      </c>
      <c r="R62" s="7">
        <v>0.06</v>
      </c>
      <c r="S62" s="7">
        <v>0.03</v>
      </c>
      <c r="T62" s="7">
        <v>0.11</v>
      </c>
      <c r="U62" s="7">
        <v>0.11</v>
      </c>
      <c r="V62" s="7">
        <v>0.05</v>
      </c>
      <c r="W62" s="7">
        <v>7.0000000000000007E-2</v>
      </c>
      <c r="X62" s="7">
        <v>0.09</v>
      </c>
      <c r="Y62" t="s">
        <v>108</v>
      </c>
      <c r="Z62" s="7">
        <v>0.06</v>
      </c>
      <c r="AA62" s="7">
        <v>0.06</v>
      </c>
      <c r="AB62" s="7">
        <v>0.06</v>
      </c>
      <c r="AC62" s="7">
        <v>0.08</v>
      </c>
      <c r="AD62" s="7">
        <v>0.06</v>
      </c>
      <c r="AE62" s="7">
        <v>0.03</v>
      </c>
      <c r="AF62" s="7">
        <v>7.0000000000000007E-2</v>
      </c>
      <c r="AG62" t="s">
        <v>108</v>
      </c>
      <c r="AH62" s="7">
        <v>0.04</v>
      </c>
      <c r="AI62" s="7">
        <v>0.05</v>
      </c>
      <c r="AJ62" s="7">
        <v>7.0000000000000007E-2</v>
      </c>
      <c r="AK62" s="7">
        <v>0.11</v>
      </c>
      <c r="AL62" s="7">
        <v>0.04</v>
      </c>
      <c r="AM62" s="7">
        <v>0.08</v>
      </c>
      <c r="AN62" s="7">
        <v>0.02</v>
      </c>
      <c r="AO62" s="7">
        <v>0.05</v>
      </c>
      <c r="AP62" s="7">
        <v>0.01</v>
      </c>
      <c r="AQ62" s="7">
        <v>0.1</v>
      </c>
      <c r="AR62" s="7">
        <v>0.04</v>
      </c>
      <c r="AS62" t="s">
        <v>108</v>
      </c>
      <c r="AT62" s="7">
        <v>0.11</v>
      </c>
      <c r="AU62" t="s">
        <v>108</v>
      </c>
      <c r="AV62" s="7">
        <v>0.01</v>
      </c>
      <c r="AW62" s="7">
        <v>0.31</v>
      </c>
      <c r="AX62" s="7">
        <v>0.17</v>
      </c>
      <c r="AY62" s="7">
        <v>0.05</v>
      </c>
      <c r="AZ62" s="7">
        <v>0.05</v>
      </c>
      <c r="BA62" s="7">
        <v>0.16</v>
      </c>
      <c r="BB62" t="s">
        <v>108</v>
      </c>
      <c r="BC62" s="7">
        <v>7.0000000000000007E-2</v>
      </c>
      <c r="BD62" t="s">
        <v>108</v>
      </c>
      <c r="BE62" s="7">
        <v>0.09</v>
      </c>
      <c r="BF62" s="7">
        <v>0.06</v>
      </c>
      <c r="BG62" s="7">
        <v>7.0000000000000007E-2</v>
      </c>
      <c r="BH62" s="7">
        <v>0.06</v>
      </c>
      <c r="BI62" s="7">
        <v>0.06</v>
      </c>
      <c r="BJ62" s="7">
        <v>7.0000000000000007E-2</v>
      </c>
      <c r="BK62" s="7">
        <v>0.05</v>
      </c>
      <c r="BL62" s="7">
        <v>0.05</v>
      </c>
      <c r="BM62" s="7">
        <v>0.06</v>
      </c>
      <c r="BN62" s="7">
        <v>0.04</v>
      </c>
      <c r="BO62" s="7">
        <v>0.08</v>
      </c>
      <c r="BP62" s="7">
        <v>0.06</v>
      </c>
      <c r="BQ62" s="7">
        <v>0.1</v>
      </c>
      <c r="BR62" s="7">
        <v>0.05</v>
      </c>
      <c r="BS62" s="7">
        <v>0.04</v>
      </c>
      <c r="BT62" s="7">
        <v>0.12</v>
      </c>
      <c r="BU62" s="7">
        <v>0.04</v>
      </c>
      <c r="BV62" s="7">
        <v>0.15</v>
      </c>
      <c r="BW62" s="7">
        <v>7.0000000000000007E-2</v>
      </c>
      <c r="BX62" s="7">
        <v>0.06</v>
      </c>
      <c r="BY62" s="7">
        <v>0.06</v>
      </c>
      <c r="BZ62" s="7">
        <v>7.0000000000000007E-2</v>
      </c>
    </row>
    <row r="63" spans="1:78" x14ac:dyDescent="0.25">
      <c r="A63" t="s">
        <v>40</v>
      </c>
      <c r="B63">
        <v>5</v>
      </c>
      <c r="C63">
        <v>4</v>
      </c>
      <c r="D63">
        <v>1</v>
      </c>
      <c r="E63">
        <v>0</v>
      </c>
      <c r="F63">
        <v>3</v>
      </c>
      <c r="G63">
        <v>2</v>
      </c>
      <c r="H63">
        <v>1</v>
      </c>
      <c r="I63">
        <v>1</v>
      </c>
      <c r="J63">
        <v>0</v>
      </c>
      <c r="K63">
        <v>3</v>
      </c>
      <c r="L63">
        <v>1</v>
      </c>
      <c r="M63">
        <v>0</v>
      </c>
      <c r="N63">
        <v>1</v>
      </c>
      <c r="O63">
        <v>4</v>
      </c>
      <c r="P63">
        <v>0</v>
      </c>
      <c r="Q63">
        <v>0</v>
      </c>
      <c r="R63">
        <v>5</v>
      </c>
      <c r="S63">
        <v>4</v>
      </c>
      <c r="T63">
        <v>0</v>
      </c>
      <c r="U63">
        <v>1</v>
      </c>
      <c r="V63">
        <v>4</v>
      </c>
      <c r="W63">
        <v>1</v>
      </c>
      <c r="X63">
        <v>0</v>
      </c>
      <c r="Y63">
        <v>0</v>
      </c>
      <c r="Z63">
        <v>5</v>
      </c>
      <c r="AA63">
        <v>5</v>
      </c>
      <c r="AB63">
        <v>5</v>
      </c>
      <c r="AC63">
        <v>0</v>
      </c>
      <c r="AD63">
        <v>2</v>
      </c>
      <c r="AE63">
        <v>0</v>
      </c>
      <c r="AF63">
        <v>0</v>
      </c>
      <c r="AG63">
        <v>0</v>
      </c>
      <c r="AH63">
        <v>0</v>
      </c>
      <c r="AI63">
        <v>2</v>
      </c>
      <c r="AJ63">
        <v>0</v>
      </c>
      <c r="AK63">
        <v>0</v>
      </c>
      <c r="AL63">
        <v>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</v>
      </c>
      <c r="AV63">
        <v>1</v>
      </c>
      <c r="AW63">
        <v>0</v>
      </c>
      <c r="AX63">
        <v>1</v>
      </c>
      <c r="AY63">
        <v>0</v>
      </c>
      <c r="AZ63">
        <v>1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5</v>
      </c>
      <c r="BG63">
        <v>1</v>
      </c>
      <c r="BH63">
        <v>3</v>
      </c>
      <c r="BI63">
        <v>0</v>
      </c>
      <c r="BJ63">
        <v>1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5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1</v>
      </c>
      <c r="BZ63">
        <v>0</v>
      </c>
    </row>
    <row r="64" spans="1:78" x14ac:dyDescent="0.25">
      <c r="B64" s="7">
        <v>0.01</v>
      </c>
      <c r="C64" s="7">
        <v>0.01</v>
      </c>
      <c r="D64" s="7">
        <v>0.01</v>
      </c>
      <c r="E64" t="s">
        <v>108</v>
      </c>
      <c r="F64" s="7">
        <v>0.02</v>
      </c>
      <c r="G64" s="7">
        <v>0.01</v>
      </c>
      <c r="H64">
        <v>0</v>
      </c>
      <c r="I64" s="7">
        <v>0.01</v>
      </c>
      <c r="J64" t="s">
        <v>108</v>
      </c>
      <c r="K64" s="7">
        <v>0.03</v>
      </c>
      <c r="L64" s="7">
        <v>0.01</v>
      </c>
      <c r="M64" t="s">
        <v>108</v>
      </c>
      <c r="N64">
        <v>0</v>
      </c>
      <c r="O64" s="7">
        <v>0.06</v>
      </c>
      <c r="P64" t="s">
        <v>108</v>
      </c>
      <c r="Q64" t="s">
        <v>108</v>
      </c>
      <c r="R64" s="7">
        <v>0.01</v>
      </c>
      <c r="S64" s="7">
        <v>0.01</v>
      </c>
      <c r="T64" t="s">
        <v>108</v>
      </c>
      <c r="U64" s="7">
        <v>0.01</v>
      </c>
      <c r="V64" s="7">
        <v>0.01</v>
      </c>
      <c r="W64" s="7">
        <v>0.02</v>
      </c>
      <c r="X64" t="s">
        <v>108</v>
      </c>
      <c r="Y64" t="s">
        <v>108</v>
      </c>
      <c r="Z64" s="7">
        <v>0.01</v>
      </c>
      <c r="AA64" s="7">
        <v>0.01</v>
      </c>
      <c r="AB64" s="7">
        <v>0.01</v>
      </c>
      <c r="AC64" t="s">
        <v>108</v>
      </c>
      <c r="AD64" s="7">
        <v>0.01</v>
      </c>
      <c r="AE64" t="s">
        <v>108</v>
      </c>
      <c r="AF64" t="s">
        <v>108</v>
      </c>
      <c r="AG64" t="s">
        <v>108</v>
      </c>
      <c r="AH64" t="s">
        <v>108</v>
      </c>
      <c r="AI64" s="7">
        <v>0.01</v>
      </c>
      <c r="AJ64" t="s">
        <v>108</v>
      </c>
      <c r="AK64" t="s">
        <v>108</v>
      </c>
      <c r="AL64" s="7">
        <v>0.02</v>
      </c>
      <c r="AM64" t="s">
        <v>108</v>
      </c>
      <c r="AN64" t="s">
        <v>108</v>
      </c>
      <c r="AO64" t="s">
        <v>108</v>
      </c>
      <c r="AP64" t="s">
        <v>108</v>
      </c>
      <c r="AQ64" t="s">
        <v>108</v>
      </c>
      <c r="AR64" t="s">
        <v>108</v>
      </c>
      <c r="AS64" t="s">
        <v>108</v>
      </c>
      <c r="AT64" t="s">
        <v>108</v>
      </c>
      <c r="AU64" s="7">
        <v>0.12</v>
      </c>
      <c r="AV64" s="7">
        <v>0.03</v>
      </c>
      <c r="AW64" t="s">
        <v>108</v>
      </c>
      <c r="AX64" s="7">
        <v>0.02</v>
      </c>
      <c r="AY64" t="s">
        <v>108</v>
      </c>
      <c r="AZ64" s="7">
        <v>0.01</v>
      </c>
      <c r="BA64" t="s">
        <v>108</v>
      </c>
      <c r="BB64" t="s">
        <v>108</v>
      </c>
      <c r="BC64" t="s">
        <v>108</v>
      </c>
      <c r="BD64" t="s">
        <v>108</v>
      </c>
      <c r="BE64" t="s">
        <v>108</v>
      </c>
      <c r="BF64" s="7">
        <v>0.01</v>
      </c>
      <c r="BG64" s="7">
        <v>0.01</v>
      </c>
      <c r="BH64" s="7">
        <v>0.01</v>
      </c>
      <c r="BI64" t="s">
        <v>108</v>
      </c>
      <c r="BJ64" s="7">
        <v>0.04</v>
      </c>
      <c r="BK64" t="s">
        <v>108</v>
      </c>
      <c r="BL64" t="s">
        <v>108</v>
      </c>
      <c r="BM64" t="s">
        <v>108</v>
      </c>
      <c r="BN64" t="s">
        <v>108</v>
      </c>
      <c r="BO64" t="s">
        <v>108</v>
      </c>
      <c r="BP64" s="7">
        <v>0.03</v>
      </c>
      <c r="BQ64" t="s">
        <v>108</v>
      </c>
      <c r="BR64" t="s">
        <v>108</v>
      </c>
      <c r="BS64" t="s">
        <v>108</v>
      </c>
      <c r="BT64" t="s">
        <v>108</v>
      </c>
      <c r="BU64" t="s">
        <v>108</v>
      </c>
      <c r="BV64" t="s">
        <v>108</v>
      </c>
      <c r="BW64" t="s">
        <v>108</v>
      </c>
      <c r="BX64" t="s">
        <v>108</v>
      </c>
      <c r="BY64">
        <v>0</v>
      </c>
      <c r="BZ64" t="s">
        <v>108</v>
      </c>
    </row>
    <row r="65" spans="1:78" x14ac:dyDescent="0.25">
      <c r="A65" t="s">
        <v>41</v>
      </c>
      <c r="B65">
        <v>79</v>
      </c>
      <c r="C65">
        <v>71</v>
      </c>
      <c r="D65">
        <v>6</v>
      </c>
      <c r="E65">
        <v>2</v>
      </c>
      <c r="F65">
        <v>29</v>
      </c>
      <c r="G65">
        <v>35</v>
      </c>
      <c r="H65">
        <v>15</v>
      </c>
      <c r="I65">
        <v>23</v>
      </c>
      <c r="J65">
        <v>29</v>
      </c>
      <c r="K65">
        <v>10</v>
      </c>
      <c r="L65">
        <v>18</v>
      </c>
      <c r="M65">
        <v>26</v>
      </c>
      <c r="N65">
        <v>42</v>
      </c>
      <c r="O65">
        <v>9</v>
      </c>
      <c r="P65">
        <v>2</v>
      </c>
      <c r="Q65">
        <v>11</v>
      </c>
      <c r="R65">
        <v>68</v>
      </c>
      <c r="S65">
        <v>37</v>
      </c>
      <c r="T65">
        <v>27</v>
      </c>
      <c r="U65">
        <v>13</v>
      </c>
      <c r="V65">
        <v>61</v>
      </c>
      <c r="W65">
        <v>4</v>
      </c>
      <c r="X65">
        <v>12</v>
      </c>
      <c r="Y65">
        <v>0</v>
      </c>
      <c r="Z65">
        <v>79</v>
      </c>
      <c r="AA65">
        <v>77</v>
      </c>
      <c r="AB65">
        <v>77</v>
      </c>
      <c r="AC65">
        <v>5</v>
      </c>
      <c r="AD65">
        <v>42</v>
      </c>
      <c r="AE65">
        <v>29</v>
      </c>
      <c r="AF65">
        <v>0</v>
      </c>
      <c r="AG65">
        <v>0</v>
      </c>
      <c r="AH65">
        <v>0</v>
      </c>
      <c r="AI65">
        <v>50</v>
      </c>
      <c r="AJ65">
        <v>3</v>
      </c>
      <c r="AK65">
        <v>12</v>
      </c>
      <c r="AL65">
        <v>9</v>
      </c>
      <c r="AM65">
        <v>24</v>
      </c>
      <c r="AN65">
        <v>0</v>
      </c>
      <c r="AO65">
        <v>45</v>
      </c>
      <c r="AP65">
        <v>9</v>
      </c>
      <c r="AQ65">
        <v>3</v>
      </c>
      <c r="AR65">
        <v>6</v>
      </c>
      <c r="AS65">
        <v>2</v>
      </c>
      <c r="AT65">
        <v>8</v>
      </c>
      <c r="AU65">
        <v>0</v>
      </c>
      <c r="AV65">
        <v>11</v>
      </c>
      <c r="AW65">
        <v>3</v>
      </c>
      <c r="AX65">
        <v>3</v>
      </c>
      <c r="AY65">
        <v>11</v>
      </c>
      <c r="AZ65">
        <v>11</v>
      </c>
      <c r="BA65">
        <v>3</v>
      </c>
      <c r="BB65">
        <v>8</v>
      </c>
      <c r="BC65">
        <v>2</v>
      </c>
      <c r="BD65">
        <v>0</v>
      </c>
      <c r="BE65">
        <v>14</v>
      </c>
      <c r="BF65">
        <v>65</v>
      </c>
      <c r="BG65">
        <v>26</v>
      </c>
      <c r="BH65">
        <v>53</v>
      </c>
      <c r="BI65">
        <v>9</v>
      </c>
      <c r="BJ65">
        <v>6</v>
      </c>
      <c r="BK65">
        <v>1</v>
      </c>
      <c r="BL65">
        <v>3</v>
      </c>
      <c r="BM65">
        <v>3</v>
      </c>
      <c r="BN65">
        <v>7</v>
      </c>
      <c r="BO65">
        <v>17</v>
      </c>
      <c r="BP65">
        <v>52</v>
      </c>
      <c r="BQ65">
        <v>3</v>
      </c>
      <c r="BR65">
        <v>12</v>
      </c>
      <c r="BS65">
        <v>9</v>
      </c>
      <c r="BT65">
        <v>6</v>
      </c>
      <c r="BU65">
        <v>10</v>
      </c>
      <c r="BV65">
        <v>0</v>
      </c>
      <c r="BW65">
        <v>2</v>
      </c>
      <c r="BX65">
        <v>42</v>
      </c>
      <c r="BY65">
        <v>43</v>
      </c>
      <c r="BZ65">
        <v>39</v>
      </c>
    </row>
    <row r="66" spans="1:78" x14ac:dyDescent="0.25">
      <c r="B66" s="7">
        <v>0.15</v>
      </c>
      <c r="C66" s="7">
        <v>0.16</v>
      </c>
      <c r="D66" s="7">
        <v>0.11</v>
      </c>
      <c r="E66" s="7">
        <v>0.06</v>
      </c>
      <c r="F66" s="7">
        <v>0.25</v>
      </c>
      <c r="G66" s="7">
        <v>0.14000000000000001</v>
      </c>
      <c r="H66" s="7">
        <v>0.09</v>
      </c>
      <c r="I66" s="7">
        <v>0.2</v>
      </c>
      <c r="J66" s="7">
        <v>0.17</v>
      </c>
      <c r="K66" s="7">
        <v>0.09</v>
      </c>
      <c r="L66" s="7">
        <v>0.15</v>
      </c>
      <c r="M66" s="7">
        <v>0.17</v>
      </c>
      <c r="N66" s="7">
        <v>0.16</v>
      </c>
      <c r="O66" s="7">
        <v>0.12</v>
      </c>
      <c r="P66" s="7">
        <v>0.13</v>
      </c>
      <c r="Q66" s="7">
        <v>0.11</v>
      </c>
      <c r="R66" s="7">
        <v>0.16</v>
      </c>
      <c r="S66" s="7">
        <v>0.13</v>
      </c>
      <c r="T66" s="7">
        <v>0.26</v>
      </c>
      <c r="U66" s="7">
        <v>0.13</v>
      </c>
      <c r="V66" s="7">
        <v>0.17</v>
      </c>
      <c r="W66" s="7">
        <v>0.1</v>
      </c>
      <c r="X66" s="7">
        <v>0.11</v>
      </c>
      <c r="Y66" t="s">
        <v>108</v>
      </c>
      <c r="Z66" s="7">
        <v>0.15</v>
      </c>
      <c r="AA66" s="7">
        <v>0.15</v>
      </c>
      <c r="AB66" s="7">
        <v>0.15</v>
      </c>
      <c r="AC66" s="7">
        <v>0.12</v>
      </c>
      <c r="AD66" s="7">
        <v>0.11</v>
      </c>
      <c r="AE66" s="7">
        <v>0.4</v>
      </c>
      <c r="AF66" t="s">
        <v>108</v>
      </c>
      <c r="AG66" t="s">
        <v>108</v>
      </c>
      <c r="AH66" t="s">
        <v>108</v>
      </c>
      <c r="AI66" s="7">
        <v>0.17</v>
      </c>
      <c r="AJ66" s="7">
        <v>0.04</v>
      </c>
      <c r="AK66" s="7">
        <v>0.09</v>
      </c>
      <c r="AL66" s="7">
        <v>0.1</v>
      </c>
      <c r="AM66" s="7">
        <v>0.08</v>
      </c>
      <c r="AN66" t="s">
        <v>108</v>
      </c>
      <c r="AO66" s="7">
        <v>0.47</v>
      </c>
      <c r="AP66" s="7">
        <v>0.18</v>
      </c>
      <c r="AQ66" s="7">
        <v>0.09</v>
      </c>
      <c r="AR66" s="7">
        <v>0.1</v>
      </c>
      <c r="AS66" s="7">
        <v>0.04</v>
      </c>
      <c r="AT66" s="7">
        <v>0.16</v>
      </c>
      <c r="AU66" t="s">
        <v>108</v>
      </c>
      <c r="AV66" s="7">
        <v>0.25</v>
      </c>
      <c r="AW66" s="7">
        <v>0.16</v>
      </c>
      <c r="AX66" s="7">
        <v>0.1</v>
      </c>
      <c r="AY66" s="7">
        <v>0.21</v>
      </c>
      <c r="AZ66" s="7">
        <v>0.22</v>
      </c>
      <c r="BA66" s="7">
        <v>0.13</v>
      </c>
      <c r="BB66" s="7">
        <v>0.25</v>
      </c>
      <c r="BC66" s="7">
        <v>0.08</v>
      </c>
      <c r="BD66" t="s">
        <v>108</v>
      </c>
      <c r="BE66" s="7">
        <v>0.21</v>
      </c>
      <c r="BF66" s="7">
        <v>0.14000000000000001</v>
      </c>
      <c r="BG66" s="7">
        <v>0.16</v>
      </c>
      <c r="BH66" s="7">
        <v>0.15</v>
      </c>
      <c r="BI66" s="7">
        <v>0.16</v>
      </c>
      <c r="BJ66" s="7">
        <v>0.16</v>
      </c>
      <c r="BK66" s="7">
        <v>0.03</v>
      </c>
      <c r="BL66" s="7">
        <v>0.25</v>
      </c>
      <c r="BM66" s="7">
        <v>0.08</v>
      </c>
      <c r="BN66" s="7">
        <v>7.0000000000000007E-2</v>
      </c>
      <c r="BO66" s="7">
        <v>0.09</v>
      </c>
      <c r="BP66" s="7">
        <v>0.28999999999999998</v>
      </c>
      <c r="BQ66" s="7">
        <v>0.05</v>
      </c>
      <c r="BR66" s="7">
        <v>0.12</v>
      </c>
      <c r="BS66" s="7">
        <v>0.1</v>
      </c>
      <c r="BT66" s="7">
        <v>0.19</v>
      </c>
      <c r="BU66" s="7">
        <v>0.27</v>
      </c>
      <c r="BV66" s="7">
        <v>0.03</v>
      </c>
      <c r="BW66" s="7">
        <v>0.06</v>
      </c>
      <c r="BX66" s="7">
        <v>0.12</v>
      </c>
      <c r="BY66" s="7">
        <v>0.12</v>
      </c>
      <c r="BZ66" s="7">
        <v>0.12</v>
      </c>
    </row>
  </sheetData>
  <pageMargins left="0.7" right="0.7" top="0.75" bottom="0.75" header="0.3" footer="0.3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361</v>
      </c>
    </row>
    <row r="2" spans="1:78" x14ac:dyDescent="0.25">
      <c r="A2" t="s">
        <v>364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4473</v>
      </c>
      <c r="C8">
        <v>3828</v>
      </c>
      <c r="D8">
        <v>370</v>
      </c>
      <c r="E8">
        <v>275</v>
      </c>
      <c r="F8">
        <v>833</v>
      </c>
      <c r="G8">
        <v>2014</v>
      </c>
      <c r="H8">
        <v>1626</v>
      </c>
      <c r="I8">
        <v>834</v>
      </c>
      <c r="J8">
        <v>1178</v>
      </c>
      <c r="K8">
        <v>866</v>
      </c>
      <c r="L8">
        <v>1595</v>
      </c>
      <c r="M8">
        <v>1575</v>
      </c>
      <c r="N8">
        <v>2205</v>
      </c>
      <c r="O8">
        <v>519</v>
      </c>
      <c r="P8">
        <v>174</v>
      </c>
      <c r="Q8">
        <v>875</v>
      </c>
      <c r="R8">
        <v>3598</v>
      </c>
      <c r="S8">
        <v>2636</v>
      </c>
      <c r="T8">
        <v>846</v>
      </c>
      <c r="U8">
        <v>911</v>
      </c>
      <c r="V8">
        <v>2970</v>
      </c>
      <c r="W8">
        <v>520</v>
      </c>
      <c r="X8">
        <v>925</v>
      </c>
      <c r="Y8">
        <v>0</v>
      </c>
      <c r="Z8">
        <v>4473</v>
      </c>
      <c r="AA8">
        <v>4457</v>
      </c>
      <c r="AB8">
        <v>4457</v>
      </c>
      <c r="AC8">
        <v>356</v>
      </c>
      <c r="AD8">
        <v>3655</v>
      </c>
      <c r="AE8">
        <v>401</v>
      </c>
      <c r="AF8">
        <v>3757</v>
      </c>
      <c r="AG8">
        <v>448</v>
      </c>
      <c r="AH8">
        <v>26</v>
      </c>
      <c r="AI8">
        <v>3108</v>
      </c>
      <c r="AJ8">
        <v>494</v>
      </c>
      <c r="AK8">
        <v>801</v>
      </c>
      <c r="AL8">
        <v>1616</v>
      </c>
      <c r="AM8">
        <v>2203</v>
      </c>
      <c r="AN8">
        <v>49</v>
      </c>
      <c r="AO8">
        <v>583</v>
      </c>
      <c r="AP8">
        <v>430</v>
      </c>
      <c r="AQ8">
        <v>395</v>
      </c>
      <c r="AR8">
        <v>400</v>
      </c>
      <c r="AS8">
        <v>258</v>
      </c>
      <c r="AT8">
        <v>413</v>
      </c>
      <c r="AU8">
        <v>277</v>
      </c>
      <c r="AV8">
        <v>424</v>
      </c>
      <c r="AW8">
        <v>78</v>
      </c>
      <c r="AX8">
        <v>286</v>
      </c>
      <c r="AY8">
        <v>419</v>
      </c>
      <c r="AZ8">
        <v>317</v>
      </c>
      <c r="BA8">
        <v>227</v>
      </c>
      <c r="BB8">
        <v>300</v>
      </c>
      <c r="BC8">
        <v>233</v>
      </c>
      <c r="BD8">
        <v>16</v>
      </c>
      <c r="BE8">
        <v>31</v>
      </c>
      <c r="BF8">
        <v>4442</v>
      </c>
      <c r="BG8">
        <v>2157</v>
      </c>
      <c r="BH8">
        <v>2316</v>
      </c>
      <c r="BI8">
        <v>668</v>
      </c>
      <c r="BJ8">
        <v>610</v>
      </c>
      <c r="BK8">
        <v>613</v>
      </c>
      <c r="BL8">
        <v>124</v>
      </c>
      <c r="BM8">
        <v>417</v>
      </c>
      <c r="BN8">
        <v>1097</v>
      </c>
      <c r="BO8">
        <v>1825</v>
      </c>
      <c r="BP8">
        <v>1134</v>
      </c>
      <c r="BQ8">
        <v>644</v>
      </c>
      <c r="BR8">
        <v>861</v>
      </c>
      <c r="BS8">
        <v>879</v>
      </c>
      <c r="BT8">
        <v>26</v>
      </c>
      <c r="BU8">
        <v>5</v>
      </c>
      <c r="BV8">
        <v>226</v>
      </c>
      <c r="BW8">
        <v>456</v>
      </c>
      <c r="BX8">
        <v>3056</v>
      </c>
      <c r="BY8">
        <v>3043</v>
      </c>
      <c r="BZ8">
        <v>2702</v>
      </c>
    </row>
    <row r="9" spans="1:78" x14ac:dyDescent="0.25">
      <c r="A9" t="s">
        <v>103</v>
      </c>
      <c r="B9">
        <v>4490</v>
      </c>
      <c r="C9">
        <v>3840</v>
      </c>
      <c r="D9">
        <v>390</v>
      </c>
      <c r="E9">
        <v>260</v>
      </c>
      <c r="F9">
        <v>849</v>
      </c>
      <c r="G9">
        <v>2341</v>
      </c>
      <c r="H9">
        <v>1300</v>
      </c>
      <c r="I9">
        <v>1043</v>
      </c>
      <c r="J9">
        <v>1440</v>
      </c>
      <c r="K9">
        <v>929</v>
      </c>
      <c r="L9">
        <v>1079</v>
      </c>
      <c r="M9">
        <v>1243</v>
      </c>
      <c r="N9">
        <v>2585</v>
      </c>
      <c r="O9">
        <v>505</v>
      </c>
      <c r="P9">
        <v>156</v>
      </c>
      <c r="Q9">
        <v>714</v>
      </c>
      <c r="R9">
        <v>3776</v>
      </c>
      <c r="S9">
        <v>2805</v>
      </c>
      <c r="T9">
        <v>875</v>
      </c>
      <c r="U9">
        <v>738</v>
      </c>
      <c r="V9">
        <v>3286</v>
      </c>
      <c r="W9">
        <v>463</v>
      </c>
      <c r="X9">
        <v>689</v>
      </c>
      <c r="Y9">
        <v>0</v>
      </c>
      <c r="Z9">
        <v>4490</v>
      </c>
      <c r="AA9">
        <v>4475</v>
      </c>
      <c r="AB9">
        <v>4475</v>
      </c>
      <c r="AC9">
        <v>381</v>
      </c>
      <c r="AD9">
        <v>3665</v>
      </c>
      <c r="AE9">
        <v>386</v>
      </c>
      <c r="AF9">
        <v>3749</v>
      </c>
      <c r="AG9">
        <v>479</v>
      </c>
      <c r="AH9">
        <v>28</v>
      </c>
      <c r="AI9">
        <v>3268</v>
      </c>
      <c r="AJ9">
        <v>444</v>
      </c>
      <c r="AK9">
        <v>723</v>
      </c>
      <c r="AL9">
        <v>1671</v>
      </c>
      <c r="AM9">
        <v>2194</v>
      </c>
      <c r="AN9">
        <v>52</v>
      </c>
      <c r="AO9">
        <v>552</v>
      </c>
      <c r="AP9">
        <v>439</v>
      </c>
      <c r="AQ9">
        <v>413</v>
      </c>
      <c r="AR9">
        <v>444</v>
      </c>
      <c r="AS9">
        <v>251</v>
      </c>
      <c r="AT9">
        <v>408</v>
      </c>
      <c r="AU9">
        <v>264</v>
      </c>
      <c r="AV9">
        <v>410</v>
      </c>
      <c r="AW9">
        <v>88</v>
      </c>
      <c r="AX9">
        <v>298</v>
      </c>
      <c r="AY9">
        <v>405</v>
      </c>
      <c r="AZ9">
        <v>320</v>
      </c>
      <c r="BA9">
        <v>223</v>
      </c>
      <c r="BB9">
        <v>289</v>
      </c>
      <c r="BC9">
        <v>225</v>
      </c>
      <c r="BD9">
        <v>15</v>
      </c>
      <c r="BE9">
        <v>29</v>
      </c>
      <c r="BF9">
        <v>4461</v>
      </c>
      <c r="BG9">
        <v>2226</v>
      </c>
      <c r="BH9">
        <v>2264</v>
      </c>
      <c r="BI9">
        <v>763</v>
      </c>
      <c r="BJ9">
        <v>621</v>
      </c>
      <c r="BK9">
        <v>581</v>
      </c>
      <c r="BL9">
        <v>122</v>
      </c>
      <c r="BM9">
        <v>466</v>
      </c>
      <c r="BN9">
        <v>1148</v>
      </c>
      <c r="BO9">
        <v>1805</v>
      </c>
      <c r="BP9">
        <v>1072</v>
      </c>
      <c r="BQ9">
        <v>687</v>
      </c>
      <c r="BR9">
        <v>939</v>
      </c>
      <c r="BS9">
        <v>958</v>
      </c>
      <c r="BT9">
        <v>24</v>
      </c>
      <c r="BU9">
        <v>6</v>
      </c>
      <c r="BV9">
        <v>229</v>
      </c>
      <c r="BW9">
        <v>497</v>
      </c>
      <c r="BX9">
        <v>3000</v>
      </c>
      <c r="BY9">
        <v>2989</v>
      </c>
      <c r="BZ9">
        <v>2628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807</v>
      </c>
      <c r="C11">
        <v>699</v>
      </c>
      <c r="D11">
        <v>65</v>
      </c>
      <c r="E11">
        <v>44</v>
      </c>
      <c r="F11">
        <v>137</v>
      </c>
      <c r="G11">
        <v>492</v>
      </c>
      <c r="H11">
        <v>178</v>
      </c>
      <c r="I11">
        <v>268</v>
      </c>
      <c r="J11">
        <v>266</v>
      </c>
      <c r="K11">
        <v>156</v>
      </c>
      <c r="L11">
        <v>116</v>
      </c>
      <c r="M11">
        <v>131</v>
      </c>
      <c r="N11">
        <v>571</v>
      </c>
      <c r="O11">
        <v>88</v>
      </c>
      <c r="P11">
        <v>18</v>
      </c>
      <c r="Q11">
        <v>106</v>
      </c>
      <c r="R11">
        <v>701</v>
      </c>
      <c r="S11">
        <v>632</v>
      </c>
      <c r="T11">
        <v>114</v>
      </c>
      <c r="U11">
        <v>57</v>
      </c>
      <c r="V11">
        <v>698</v>
      </c>
      <c r="W11">
        <v>57</v>
      </c>
      <c r="X11">
        <v>48</v>
      </c>
      <c r="Y11">
        <v>0</v>
      </c>
      <c r="Z11">
        <v>807</v>
      </c>
      <c r="AA11">
        <v>807</v>
      </c>
      <c r="AB11">
        <v>807</v>
      </c>
      <c r="AC11">
        <v>89</v>
      </c>
      <c r="AD11">
        <v>696</v>
      </c>
      <c r="AE11">
        <v>19</v>
      </c>
      <c r="AF11">
        <v>671</v>
      </c>
      <c r="AG11">
        <v>120</v>
      </c>
      <c r="AH11">
        <v>4</v>
      </c>
      <c r="AI11">
        <v>694</v>
      </c>
      <c r="AJ11">
        <v>48</v>
      </c>
      <c r="AK11">
        <v>54</v>
      </c>
      <c r="AL11">
        <v>469</v>
      </c>
      <c r="AM11">
        <v>284</v>
      </c>
      <c r="AN11">
        <v>12</v>
      </c>
      <c r="AO11">
        <v>40</v>
      </c>
      <c r="AP11">
        <v>61</v>
      </c>
      <c r="AQ11">
        <v>75</v>
      </c>
      <c r="AR11">
        <v>52</v>
      </c>
      <c r="AS11">
        <v>51</v>
      </c>
      <c r="AT11">
        <v>97</v>
      </c>
      <c r="AU11">
        <v>54</v>
      </c>
      <c r="AV11">
        <v>55</v>
      </c>
      <c r="AW11">
        <v>19</v>
      </c>
      <c r="AX11">
        <v>46</v>
      </c>
      <c r="AY11">
        <v>82</v>
      </c>
      <c r="AZ11">
        <v>69</v>
      </c>
      <c r="BA11">
        <v>42</v>
      </c>
      <c r="BB11">
        <v>50</v>
      </c>
      <c r="BC11">
        <v>50</v>
      </c>
      <c r="BD11">
        <v>2</v>
      </c>
      <c r="BE11">
        <v>5</v>
      </c>
      <c r="BF11">
        <v>802</v>
      </c>
      <c r="BG11">
        <v>549</v>
      </c>
      <c r="BH11">
        <v>258</v>
      </c>
      <c r="BI11">
        <v>239</v>
      </c>
      <c r="BJ11">
        <v>168</v>
      </c>
      <c r="BK11">
        <v>98</v>
      </c>
      <c r="BL11">
        <v>26</v>
      </c>
      <c r="BM11">
        <v>362</v>
      </c>
      <c r="BN11">
        <v>394</v>
      </c>
      <c r="BO11">
        <v>45</v>
      </c>
      <c r="BP11">
        <v>6</v>
      </c>
      <c r="BQ11">
        <v>437</v>
      </c>
      <c r="BR11">
        <v>807</v>
      </c>
      <c r="BS11">
        <v>705</v>
      </c>
      <c r="BT11">
        <v>2</v>
      </c>
      <c r="BU11">
        <v>3</v>
      </c>
      <c r="BV11">
        <v>74</v>
      </c>
      <c r="BW11">
        <v>382</v>
      </c>
      <c r="BX11">
        <v>542</v>
      </c>
      <c r="BY11">
        <v>568</v>
      </c>
      <c r="BZ11">
        <v>454</v>
      </c>
    </row>
    <row r="12" spans="1:78" x14ac:dyDescent="0.25">
      <c r="B12" s="7">
        <v>0.18</v>
      </c>
      <c r="C12" s="7">
        <v>0.18</v>
      </c>
      <c r="D12" s="7">
        <v>0.17</v>
      </c>
      <c r="E12" s="7">
        <v>0.17</v>
      </c>
      <c r="F12" s="7">
        <v>0.16</v>
      </c>
      <c r="G12" s="7">
        <v>0.21</v>
      </c>
      <c r="H12" s="7">
        <v>0.14000000000000001</v>
      </c>
      <c r="I12" s="7">
        <v>0.26</v>
      </c>
      <c r="J12" s="7">
        <v>0.18</v>
      </c>
      <c r="K12" s="7">
        <v>0.17</v>
      </c>
      <c r="L12" s="7">
        <v>0.11</v>
      </c>
      <c r="M12" s="7">
        <v>0.11</v>
      </c>
      <c r="N12" s="7">
        <v>0.22</v>
      </c>
      <c r="O12" s="7">
        <v>0.17</v>
      </c>
      <c r="P12" s="7">
        <v>0.11</v>
      </c>
      <c r="Q12" s="7">
        <v>0.15</v>
      </c>
      <c r="R12" s="7">
        <v>0.19</v>
      </c>
      <c r="S12" s="7">
        <v>0.23</v>
      </c>
      <c r="T12" s="7">
        <v>0.13</v>
      </c>
      <c r="U12" s="7">
        <v>0.08</v>
      </c>
      <c r="V12" s="7">
        <v>0.21</v>
      </c>
      <c r="W12" s="7">
        <v>0.12</v>
      </c>
      <c r="X12" s="7">
        <v>7.0000000000000007E-2</v>
      </c>
      <c r="Y12" t="s">
        <v>108</v>
      </c>
      <c r="Z12" s="7">
        <v>0.18</v>
      </c>
      <c r="AA12" s="7">
        <v>0.18</v>
      </c>
      <c r="AB12" s="7">
        <v>0.18</v>
      </c>
      <c r="AC12" s="7">
        <v>0.23</v>
      </c>
      <c r="AD12" s="7">
        <v>0.19</v>
      </c>
      <c r="AE12" s="7">
        <v>0.05</v>
      </c>
      <c r="AF12" s="7">
        <v>0.18</v>
      </c>
      <c r="AG12" s="7">
        <v>0.25</v>
      </c>
      <c r="AH12" s="7">
        <v>0.14000000000000001</v>
      </c>
      <c r="AI12" s="7">
        <v>0.21</v>
      </c>
      <c r="AJ12" s="7">
        <v>0.11</v>
      </c>
      <c r="AK12" s="7">
        <v>7.0000000000000007E-2</v>
      </c>
      <c r="AL12" s="7">
        <v>0.28000000000000003</v>
      </c>
      <c r="AM12" s="7">
        <v>0.13</v>
      </c>
      <c r="AN12" s="7">
        <v>0.24</v>
      </c>
      <c r="AO12" s="7">
        <v>7.0000000000000007E-2</v>
      </c>
      <c r="AP12" s="7">
        <v>0.14000000000000001</v>
      </c>
      <c r="AQ12" s="7">
        <v>0.18</v>
      </c>
      <c r="AR12" s="7">
        <v>0.12</v>
      </c>
      <c r="AS12" s="7">
        <v>0.2</v>
      </c>
      <c r="AT12" s="7">
        <v>0.24</v>
      </c>
      <c r="AU12" s="7">
        <v>0.21</v>
      </c>
      <c r="AV12" s="7">
        <v>0.13</v>
      </c>
      <c r="AW12" s="7">
        <v>0.21</v>
      </c>
      <c r="AX12" s="7">
        <v>0.15</v>
      </c>
      <c r="AY12" s="7">
        <v>0.2</v>
      </c>
      <c r="AZ12" s="7">
        <v>0.22</v>
      </c>
      <c r="BA12" s="7">
        <v>0.19</v>
      </c>
      <c r="BB12" s="7">
        <v>0.17</v>
      </c>
      <c r="BC12" s="7">
        <v>0.22</v>
      </c>
      <c r="BD12" s="7">
        <v>0.11</v>
      </c>
      <c r="BE12" s="7">
        <v>0.16</v>
      </c>
      <c r="BF12" s="7">
        <v>0.18</v>
      </c>
      <c r="BG12" s="7">
        <v>0.25</v>
      </c>
      <c r="BH12" s="7">
        <v>0.11</v>
      </c>
      <c r="BI12" s="7">
        <v>0.31</v>
      </c>
      <c r="BJ12" s="7">
        <v>0.27</v>
      </c>
      <c r="BK12" s="7">
        <v>0.17</v>
      </c>
      <c r="BL12" s="7">
        <v>0.21</v>
      </c>
      <c r="BM12" s="7">
        <v>0.78</v>
      </c>
      <c r="BN12" s="7">
        <v>0.34</v>
      </c>
      <c r="BO12" s="7">
        <v>0.02</v>
      </c>
      <c r="BP12" s="7">
        <v>0.01</v>
      </c>
      <c r="BQ12" s="7">
        <v>0.64</v>
      </c>
      <c r="BR12" s="7">
        <v>0.86</v>
      </c>
      <c r="BS12" s="7">
        <v>0.74</v>
      </c>
      <c r="BT12" s="7">
        <v>0.08</v>
      </c>
      <c r="BU12" s="7">
        <v>0.49</v>
      </c>
      <c r="BV12" s="7">
        <v>0.32</v>
      </c>
      <c r="BW12" s="7">
        <v>0.77</v>
      </c>
      <c r="BX12" s="7">
        <v>0.18</v>
      </c>
      <c r="BY12" s="7">
        <v>0.19</v>
      </c>
      <c r="BZ12" s="7">
        <v>0.17</v>
      </c>
    </row>
    <row r="13" spans="1:78" x14ac:dyDescent="0.25">
      <c r="A13" t="s">
        <v>55</v>
      </c>
      <c r="B13">
        <v>3599</v>
      </c>
      <c r="C13">
        <v>3078</v>
      </c>
      <c r="D13">
        <v>314</v>
      </c>
      <c r="E13">
        <v>207</v>
      </c>
      <c r="F13">
        <v>699</v>
      </c>
      <c r="G13">
        <v>1801</v>
      </c>
      <c r="H13">
        <v>1098</v>
      </c>
      <c r="I13">
        <v>752</v>
      </c>
      <c r="J13">
        <v>1151</v>
      </c>
      <c r="K13">
        <v>750</v>
      </c>
      <c r="L13">
        <v>945</v>
      </c>
      <c r="M13">
        <v>1094</v>
      </c>
      <c r="N13">
        <v>1973</v>
      </c>
      <c r="O13">
        <v>396</v>
      </c>
      <c r="P13">
        <v>134</v>
      </c>
      <c r="Q13">
        <v>593</v>
      </c>
      <c r="R13">
        <v>3005</v>
      </c>
      <c r="S13">
        <v>2121</v>
      </c>
      <c r="T13">
        <v>743</v>
      </c>
      <c r="U13">
        <v>670</v>
      </c>
      <c r="V13">
        <v>2535</v>
      </c>
      <c r="W13">
        <v>398</v>
      </c>
      <c r="X13">
        <v>626</v>
      </c>
      <c r="Y13">
        <v>0</v>
      </c>
      <c r="Z13">
        <v>3599</v>
      </c>
      <c r="AA13">
        <v>3586</v>
      </c>
      <c r="AB13">
        <v>3586</v>
      </c>
      <c r="AC13">
        <v>289</v>
      </c>
      <c r="AD13">
        <v>2929</v>
      </c>
      <c r="AE13">
        <v>337</v>
      </c>
      <c r="AF13">
        <v>3030</v>
      </c>
      <c r="AG13">
        <v>352</v>
      </c>
      <c r="AH13">
        <v>22</v>
      </c>
      <c r="AI13">
        <v>2520</v>
      </c>
      <c r="AJ13">
        <v>389</v>
      </c>
      <c r="AK13">
        <v>655</v>
      </c>
      <c r="AL13">
        <v>1186</v>
      </c>
      <c r="AM13">
        <v>1889</v>
      </c>
      <c r="AN13">
        <v>40</v>
      </c>
      <c r="AO13">
        <v>473</v>
      </c>
      <c r="AP13">
        <v>366</v>
      </c>
      <c r="AQ13">
        <v>333</v>
      </c>
      <c r="AR13">
        <v>381</v>
      </c>
      <c r="AS13">
        <v>196</v>
      </c>
      <c r="AT13">
        <v>303</v>
      </c>
      <c r="AU13">
        <v>203</v>
      </c>
      <c r="AV13">
        <v>353</v>
      </c>
      <c r="AW13">
        <v>65</v>
      </c>
      <c r="AX13">
        <v>245</v>
      </c>
      <c r="AY13">
        <v>317</v>
      </c>
      <c r="AZ13">
        <v>245</v>
      </c>
      <c r="BA13">
        <v>172</v>
      </c>
      <c r="BB13">
        <v>235</v>
      </c>
      <c r="BC13">
        <v>170</v>
      </c>
      <c r="BD13">
        <v>13</v>
      </c>
      <c r="BE13">
        <v>22</v>
      </c>
      <c r="BF13">
        <v>3577</v>
      </c>
      <c r="BG13">
        <v>1638</v>
      </c>
      <c r="BH13">
        <v>1961</v>
      </c>
      <c r="BI13">
        <v>516</v>
      </c>
      <c r="BJ13">
        <v>444</v>
      </c>
      <c r="BK13">
        <v>480</v>
      </c>
      <c r="BL13">
        <v>93</v>
      </c>
      <c r="BM13">
        <v>102</v>
      </c>
      <c r="BN13">
        <v>747</v>
      </c>
      <c r="BO13">
        <v>1731</v>
      </c>
      <c r="BP13">
        <v>1019</v>
      </c>
      <c r="BQ13">
        <v>245</v>
      </c>
      <c r="BR13">
        <v>127</v>
      </c>
      <c r="BS13">
        <v>246</v>
      </c>
      <c r="BT13">
        <v>19</v>
      </c>
      <c r="BU13">
        <v>3</v>
      </c>
      <c r="BV13">
        <v>154</v>
      </c>
      <c r="BW13">
        <v>111</v>
      </c>
      <c r="BX13">
        <v>2420</v>
      </c>
      <c r="BY13">
        <v>2387</v>
      </c>
      <c r="BZ13">
        <v>2148</v>
      </c>
    </row>
    <row r="14" spans="1:78" x14ac:dyDescent="0.25">
      <c r="B14" s="7">
        <v>0.8</v>
      </c>
      <c r="C14" s="7">
        <v>0.8</v>
      </c>
      <c r="D14" s="7">
        <v>0.8</v>
      </c>
      <c r="E14" s="7">
        <v>0.8</v>
      </c>
      <c r="F14" s="7">
        <v>0.82</v>
      </c>
      <c r="G14" s="7">
        <v>0.77</v>
      </c>
      <c r="H14" s="7">
        <v>0.84</v>
      </c>
      <c r="I14" s="7">
        <v>0.72</v>
      </c>
      <c r="J14" s="7">
        <v>0.8</v>
      </c>
      <c r="K14" s="7">
        <v>0.81</v>
      </c>
      <c r="L14" s="7">
        <v>0.88</v>
      </c>
      <c r="M14" s="7">
        <v>0.88</v>
      </c>
      <c r="N14" s="7">
        <v>0.76</v>
      </c>
      <c r="O14" s="7">
        <v>0.78</v>
      </c>
      <c r="P14" s="7">
        <v>0.86</v>
      </c>
      <c r="Q14" s="7">
        <v>0.83</v>
      </c>
      <c r="R14" s="7">
        <v>0.8</v>
      </c>
      <c r="S14" s="7">
        <v>0.76</v>
      </c>
      <c r="T14" s="7">
        <v>0.85</v>
      </c>
      <c r="U14" s="7">
        <v>0.91</v>
      </c>
      <c r="V14" s="7">
        <v>0.77</v>
      </c>
      <c r="W14" s="7">
        <v>0.86</v>
      </c>
      <c r="X14" s="7">
        <v>0.91</v>
      </c>
      <c r="Y14" t="s">
        <v>108</v>
      </c>
      <c r="Z14" s="7">
        <v>0.8</v>
      </c>
      <c r="AA14" s="7">
        <v>0.8</v>
      </c>
      <c r="AB14" s="7">
        <v>0.8</v>
      </c>
      <c r="AC14" s="7">
        <v>0.76</v>
      </c>
      <c r="AD14" s="7">
        <v>0.8</v>
      </c>
      <c r="AE14" s="7">
        <v>0.87</v>
      </c>
      <c r="AF14" s="7">
        <v>0.81</v>
      </c>
      <c r="AG14" s="7">
        <v>0.73</v>
      </c>
      <c r="AH14" s="7">
        <v>0.8</v>
      </c>
      <c r="AI14" s="7">
        <v>0.77</v>
      </c>
      <c r="AJ14" s="7">
        <v>0.88</v>
      </c>
      <c r="AK14" s="7">
        <v>0.91</v>
      </c>
      <c r="AL14" s="7">
        <v>0.71</v>
      </c>
      <c r="AM14" s="7">
        <v>0.86</v>
      </c>
      <c r="AN14" s="7">
        <v>0.76</v>
      </c>
      <c r="AO14" s="7">
        <v>0.86</v>
      </c>
      <c r="AP14" s="7">
        <v>0.83</v>
      </c>
      <c r="AQ14" s="7">
        <v>0.81</v>
      </c>
      <c r="AR14" s="7">
        <v>0.86</v>
      </c>
      <c r="AS14" s="7">
        <v>0.78</v>
      </c>
      <c r="AT14" s="7">
        <v>0.74</v>
      </c>
      <c r="AU14" s="7">
        <v>0.77</v>
      </c>
      <c r="AV14" s="7">
        <v>0.86</v>
      </c>
      <c r="AW14" s="7">
        <v>0.74</v>
      </c>
      <c r="AX14" s="7">
        <v>0.82</v>
      </c>
      <c r="AY14" s="7">
        <v>0.78</v>
      </c>
      <c r="AZ14" s="7">
        <v>0.77</v>
      </c>
      <c r="BA14" s="7">
        <v>0.77</v>
      </c>
      <c r="BB14" s="7">
        <v>0.81</v>
      </c>
      <c r="BC14" s="7">
        <v>0.76</v>
      </c>
      <c r="BD14" s="7">
        <v>0.89</v>
      </c>
      <c r="BE14" s="7">
        <v>0.76</v>
      </c>
      <c r="BF14" s="7">
        <v>0.8</v>
      </c>
      <c r="BG14" s="7">
        <v>0.74</v>
      </c>
      <c r="BH14" s="7">
        <v>0.87</v>
      </c>
      <c r="BI14" s="7">
        <v>0.68</v>
      </c>
      <c r="BJ14" s="7">
        <v>0.72</v>
      </c>
      <c r="BK14" s="7">
        <v>0.83</v>
      </c>
      <c r="BL14" s="7">
        <v>0.76</v>
      </c>
      <c r="BM14" s="7">
        <v>0.22</v>
      </c>
      <c r="BN14" s="7">
        <v>0.65</v>
      </c>
      <c r="BO14" s="7">
        <v>0.96</v>
      </c>
      <c r="BP14" s="7">
        <v>0.95</v>
      </c>
      <c r="BQ14" s="7">
        <v>0.36</v>
      </c>
      <c r="BR14" s="7">
        <v>0.14000000000000001</v>
      </c>
      <c r="BS14" s="7">
        <v>0.26</v>
      </c>
      <c r="BT14" s="7">
        <v>0.82</v>
      </c>
      <c r="BU14" s="7">
        <v>0.51</v>
      </c>
      <c r="BV14" s="7">
        <v>0.67</v>
      </c>
      <c r="BW14" s="7">
        <v>0.22</v>
      </c>
      <c r="BX14" s="7">
        <v>0.81</v>
      </c>
      <c r="BY14" s="7">
        <v>0.8</v>
      </c>
      <c r="BZ14" s="7">
        <v>0.82</v>
      </c>
    </row>
    <row r="15" spans="1:78" x14ac:dyDescent="0.25">
      <c r="A15" t="s">
        <v>40</v>
      </c>
      <c r="B15">
        <v>15</v>
      </c>
      <c r="C15">
        <v>10</v>
      </c>
      <c r="D15">
        <v>3</v>
      </c>
      <c r="E15">
        <v>3</v>
      </c>
      <c r="F15">
        <v>3</v>
      </c>
      <c r="G15">
        <v>8</v>
      </c>
      <c r="H15">
        <v>4</v>
      </c>
      <c r="I15">
        <v>1</v>
      </c>
      <c r="J15">
        <v>5</v>
      </c>
      <c r="K15">
        <v>4</v>
      </c>
      <c r="L15">
        <v>6</v>
      </c>
      <c r="M15">
        <v>0</v>
      </c>
      <c r="N15">
        <v>3</v>
      </c>
      <c r="O15">
        <v>10</v>
      </c>
      <c r="P15">
        <v>2</v>
      </c>
      <c r="Q15">
        <v>1</v>
      </c>
      <c r="R15">
        <v>14</v>
      </c>
      <c r="S15">
        <v>6</v>
      </c>
      <c r="T15">
        <v>6</v>
      </c>
      <c r="U15">
        <v>3</v>
      </c>
      <c r="V15">
        <v>7</v>
      </c>
      <c r="W15">
        <v>2</v>
      </c>
      <c r="X15">
        <v>1</v>
      </c>
      <c r="Y15">
        <v>0</v>
      </c>
      <c r="Z15">
        <v>15</v>
      </c>
      <c r="AA15">
        <v>15</v>
      </c>
      <c r="AB15">
        <v>15</v>
      </c>
      <c r="AC15">
        <v>1</v>
      </c>
      <c r="AD15">
        <v>6</v>
      </c>
      <c r="AE15">
        <v>2</v>
      </c>
      <c r="AF15">
        <v>7</v>
      </c>
      <c r="AG15">
        <v>2</v>
      </c>
      <c r="AH15">
        <v>0</v>
      </c>
      <c r="AI15">
        <v>8</v>
      </c>
      <c r="AJ15">
        <v>0</v>
      </c>
      <c r="AK15">
        <v>2</v>
      </c>
      <c r="AL15">
        <v>3</v>
      </c>
      <c r="AM15">
        <v>2</v>
      </c>
      <c r="AN15">
        <v>0</v>
      </c>
      <c r="AO15">
        <v>4</v>
      </c>
      <c r="AP15">
        <v>3</v>
      </c>
      <c r="AQ15">
        <v>1</v>
      </c>
      <c r="AR15">
        <v>2</v>
      </c>
      <c r="AS15">
        <v>0</v>
      </c>
      <c r="AT15">
        <v>0</v>
      </c>
      <c r="AU15">
        <v>3</v>
      </c>
      <c r="AV15">
        <v>1</v>
      </c>
      <c r="AW15">
        <v>0</v>
      </c>
      <c r="AX15">
        <v>3</v>
      </c>
      <c r="AY15">
        <v>0</v>
      </c>
      <c r="AZ15">
        <v>0</v>
      </c>
      <c r="BA15">
        <v>3</v>
      </c>
      <c r="BB15">
        <v>0</v>
      </c>
      <c r="BC15">
        <v>1</v>
      </c>
      <c r="BD15">
        <v>0</v>
      </c>
      <c r="BE15">
        <v>0</v>
      </c>
      <c r="BF15">
        <v>15</v>
      </c>
      <c r="BG15">
        <v>5</v>
      </c>
      <c r="BH15">
        <v>11</v>
      </c>
      <c r="BI15">
        <v>2</v>
      </c>
      <c r="BJ15">
        <v>1</v>
      </c>
      <c r="BK15">
        <v>0</v>
      </c>
      <c r="BL15">
        <v>1</v>
      </c>
      <c r="BM15">
        <v>0</v>
      </c>
      <c r="BN15">
        <v>0</v>
      </c>
      <c r="BO15">
        <v>5</v>
      </c>
      <c r="BP15">
        <v>11</v>
      </c>
      <c r="BQ15">
        <v>0</v>
      </c>
      <c r="BR15">
        <v>1</v>
      </c>
      <c r="BS15">
        <v>1</v>
      </c>
      <c r="BT15">
        <v>0</v>
      </c>
      <c r="BU15">
        <v>0</v>
      </c>
      <c r="BV15">
        <v>0</v>
      </c>
      <c r="BW15">
        <v>0</v>
      </c>
      <c r="BX15">
        <v>5</v>
      </c>
      <c r="BY15">
        <v>6</v>
      </c>
      <c r="BZ15">
        <v>5</v>
      </c>
    </row>
    <row r="16" spans="1:78" x14ac:dyDescent="0.25">
      <c r="B16">
        <v>0</v>
      </c>
      <c r="C16">
        <v>0</v>
      </c>
      <c r="D16" s="7">
        <v>0.01</v>
      </c>
      <c r="E16" s="7">
        <v>0.01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v>0.01</v>
      </c>
      <c r="M16" t="s">
        <v>106</v>
      </c>
      <c r="N16">
        <v>0</v>
      </c>
      <c r="O16" s="7">
        <v>0.02</v>
      </c>
      <c r="P16" s="7">
        <v>0.01</v>
      </c>
      <c r="Q16">
        <v>0</v>
      </c>
      <c r="R16">
        <v>0</v>
      </c>
      <c r="S16">
        <v>0</v>
      </c>
      <c r="T16" s="7">
        <v>0.01</v>
      </c>
      <c r="U16">
        <v>0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>
        <v>0</v>
      </c>
      <c r="AL16">
        <v>0</v>
      </c>
      <c r="AM16">
        <v>0</v>
      </c>
      <c r="AN16" t="s">
        <v>106</v>
      </c>
      <c r="AO16" s="7">
        <v>0.01</v>
      </c>
      <c r="AP16" s="7">
        <v>0.01</v>
      </c>
      <c r="AQ16">
        <v>0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 s="7">
        <v>0.01</v>
      </c>
      <c r="BB16" t="s">
        <v>106</v>
      </c>
      <c r="BC16">
        <v>0</v>
      </c>
      <c r="BD16" t="s">
        <v>106</v>
      </c>
      <c r="BE16" t="s">
        <v>106</v>
      </c>
      <c r="BF16">
        <v>0</v>
      </c>
      <c r="BG16">
        <v>0</v>
      </c>
      <c r="BH16">
        <v>0</v>
      </c>
      <c r="BI16">
        <v>0</v>
      </c>
      <c r="BJ16">
        <v>0</v>
      </c>
      <c r="BK16" t="s">
        <v>106</v>
      </c>
      <c r="BL16" s="7">
        <v>0.01</v>
      </c>
      <c r="BM16" t="s">
        <v>106</v>
      </c>
      <c r="BN16" t="s">
        <v>106</v>
      </c>
      <c r="BO16">
        <v>0</v>
      </c>
      <c r="BP16" s="7">
        <v>0.01</v>
      </c>
      <c r="BQ16" t="s">
        <v>106</v>
      </c>
      <c r="BR16">
        <v>0</v>
      </c>
      <c r="BS16">
        <v>0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69</v>
      </c>
      <c r="C17">
        <v>54</v>
      </c>
      <c r="D17">
        <v>9</v>
      </c>
      <c r="E17">
        <v>6</v>
      </c>
      <c r="F17">
        <v>10</v>
      </c>
      <c r="G17">
        <v>40</v>
      </c>
      <c r="H17">
        <v>20</v>
      </c>
      <c r="I17">
        <v>22</v>
      </c>
      <c r="J17">
        <v>18</v>
      </c>
      <c r="K17">
        <v>18</v>
      </c>
      <c r="L17">
        <v>12</v>
      </c>
      <c r="M17">
        <v>18</v>
      </c>
      <c r="N17">
        <v>37</v>
      </c>
      <c r="O17">
        <v>12</v>
      </c>
      <c r="P17">
        <v>2</v>
      </c>
      <c r="Q17">
        <v>14</v>
      </c>
      <c r="R17">
        <v>55</v>
      </c>
      <c r="S17">
        <v>46</v>
      </c>
      <c r="T17">
        <v>12</v>
      </c>
      <c r="U17">
        <v>8</v>
      </c>
      <c r="V17">
        <v>46</v>
      </c>
      <c r="W17">
        <v>6</v>
      </c>
      <c r="X17">
        <v>13</v>
      </c>
      <c r="Y17">
        <v>0</v>
      </c>
      <c r="Z17">
        <v>69</v>
      </c>
      <c r="AA17">
        <v>67</v>
      </c>
      <c r="AB17">
        <v>67</v>
      </c>
      <c r="AC17">
        <v>2</v>
      </c>
      <c r="AD17">
        <v>34</v>
      </c>
      <c r="AE17">
        <v>28</v>
      </c>
      <c r="AF17">
        <v>41</v>
      </c>
      <c r="AG17">
        <v>5</v>
      </c>
      <c r="AH17">
        <v>2</v>
      </c>
      <c r="AI17">
        <v>45</v>
      </c>
      <c r="AJ17">
        <v>7</v>
      </c>
      <c r="AK17">
        <v>11</v>
      </c>
      <c r="AL17">
        <v>13</v>
      </c>
      <c r="AM17">
        <v>19</v>
      </c>
      <c r="AN17">
        <v>0</v>
      </c>
      <c r="AO17">
        <v>34</v>
      </c>
      <c r="AP17">
        <v>9</v>
      </c>
      <c r="AQ17">
        <v>4</v>
      </c>
      <c r="AR17">
        <v>9</v>
      </c>
      <c r="AS17">
        <v>3</v>
      </c>
      <c r="AT17">
        <v>8</v>
      </c>
      <c r="AU17">
        <v>4</v>
      </c>
      <c r="AV17">
        <v>1</v>
      </c>
      <c r="AW17">
        <v>5</v>
      </c>
      <c r="AX17">
        <v>4</v>
      </c>
      <c r="AY17">
        <v>6</v>
      </c>
      <c r="AZ17">
        <v>6</v>
      </c>
      <c r="BA17">
        <v>5</v>
      </c>
      <c r="BB17">
        <v>3</v>
      </c>
      <c r="BC17">
        <v>4</v>
      </c>
      <c r="BD17">
        <v>0</v>
      </c>
      <c r="BE17">
        <v>2</v>
      </c>
      <c r="BF17">
        <v>67</v>
      </c>
      <c r="BG17">
        <v>34</v>
      </c>
      <c r="BH17">
        <v>35</v>
      </c>
      <c r="BI17">
        <v>6</v>
      </c>
      <c r="BJ17">
        <v>8</v>
      </c>
      <c r="BK17">
        <v>3</v>
      </c>
      <c r="BL17">
        <v>3</v>
      </c>
      <c r="BM17">
        <v>2</v>
      </c>
      <c r="BN17">
        <v>7</v>
      </c>
      <c r="BO17">
        <v>24</v>
      </c>
      <c r="BP17">
        <v>37</v>
      </c>
      <c r="BQ17">
        <v>5</v>
      </c>
      <c r="BR17">
        <v>3</v>
      </c>
      <c r="BS17">
        <v>6</v>
      </c>
      <c r="BT17">
        <v>2</v>
      </c>
      <c r="BU17">
        <v>0</v>
      </c>
      <c r="BV17">
        <v>2</v>
      </c>
      <c r="BW17">
        <v>3</v>
      </c>
      <c r="BX17">
        <v>33</v>
      </c>
      <c r="BY17">
        <v>29</v>
      </c>
      <c r="BZ17">
        <v>21</v>
      </c>
    </row>
    <row r="18" spans="1:78" x14ac:dyDescent="0.25">
      <c r="B18" s="7">
        <v>0.02</v>
      </c>
      <c r="C18" s="7">
        <v>0.01</v>
      </c>
      <c r="D18" s="7">
        <v>0.02</v>
      </c>
      <c r="E18" s="7">
        <v>0.02</v>
      </c>
      <c r="F18" s="7">
        <v>0.01</v>
      </c>
      <c r="G18" s="7">
        <v>0.02</v>
      </c>
      <c r="H18" s="7">
        <v>0.02</v>
      </c>
      <c r="I18" s="7">
        <v>0.02</v>
      </c>
      <c r="J18" s="7">
        <v>0.01</v>
      </c>
      <c r="K18" s="7">
        <v>0.02</v>
      </c>
      <c r="L18" s="7">
        <v>0.01</v>
      </c>
      <c r="M18" s="7">
        <v>0.01</v>
      </c>
      <c r="N18" s="7">
        <v>0.01</v>
      </c>
      <c r="O18" s="7">
        <v>0.02</v>
      </c>
      <c r="P18" s="7">
        <v>0.01</v>
      </c>
      <c r="Q18" s="7">
        <v>0.02</v>
      </c>
      <c r="R18" s="7">
        <v>0.01</v>
      </c>
      <c r="S18" s="7">
        <v>0.02</v>
      </c>
      <c r="T18" s="7">
        <v>0.01</v>
      </c>
      <c r="U18" s="7">
        <v>0.01</v>
      </c>
      <c r="V18" s="7">
        <v>0.01</v>
      </c>
      <c r="W18" s="7">
        <v>0.01</v>
      </c>
      <c r="X18" s="7">
        <v>0.02</v>
      </c>
      <c r="Y18" t="s">
        <v>108</v>
      </c>
      <c r="Z18" s="7">
        <v>0.02</v>
      </c>
      <c r="AA18" s="7">
        <v>0.01</v>
      </c>
      <c r="AB18" s="7">
        <v>0.01</v>
      </c>
      <c r="AC18">
        <v>0</v>
      </c>
      <c r="AD18" s="7">
        <v>0.01</v>
      </c>
      <c r="AE18" s="7">
        <v>7.0000000000000007E-2</v>
      </c>
      <c r="AF18" s="7">
        <v>0.01</v>
      </c>
      <c r="AG18" s="7">
        <v>0.01</v>
      </c>
      <c r="AH18" s="7">
        <v>0.06</v>
      </c>
      <c r="AI18" s="7">
        <v>0.01</v>
      </c>
      <c r="AJ18" s="7">
        <v>0.01</v>
      </c>
      <c r="AK18" s="7">
        <v>0.02</v>
      </c>
      <c r="AL18" s="7">
        <v>0.01</v>
      </c>
      <c r="AM18" s="7">
        <v>0.01</v>
      </c>
      <c r="AN18" t="s">
        <v>108</v>
      </c>
      <c r="AO18" s="7">
        <v>0.06</v>
      </c>
      <c r="AP18" s="7">
        <v>0.02</v>
      </c>
      <c r="AQ18" s="7">
        <v>0.01</v>
      </c>
      <c r="AR18" s="7">
        <v>0.02</v>
      </c>
      <c r="AS18" s="7">
        <v>0.01</v>
      </c>
      <c r="AT18" s="7">
        <v>0.02</v>
      </c>
      <c r="AU18" s="7">
        <v>0.02</v>
      </c>
      <c r="AV18">
        <v>0</v>
      </c>
      <c r="AW18" s="7">
        <v>0.05</v>
      </c>
      <c r="AX18" s="7">
        <v>0.01</v>
      </c>
      <c r="AY18" s="7">
        <v>0.01</v>
      </c>
      <c r="AZ18" s="7">
        <v>0.02</v>
      </c>
      <c r="BA18" s="7">
        <v>0.02</v>
      </c>
      <c r="BB18" s="7">
        <v>0.01</v>
      </c>
      <c r="BC18" s="7">
        <v>0.02</v>
      </c>
      <c r="BD18" t="s">
        <v>108</v>
      </c>
      <c r="BE18" s="7">
        <v>0.08</v>
      </c>
      <c r="BF18" s="7">
        <v>0.01</v>
      </c>
      <c r="BG18" s="7">
        <v>0.02</v>
      </c>
      <c r="BH18" s="7">
        <v>0.02</v>
      </c>
      <c r="BI18" s="7">
        <v>0.01</v>
      </c>
      <c r="BJ18" s="7">
        <v>0.01</v>
      </c>
      <c r="BK18" s="7">
        <v>0.01</v>
      </c>
      <c r="BL18" s="7">
        <v>0.02</v>
      </c>
      <c r="BM18">
        <v>0</v>
      </c>
      <c r="BN18" s="7">
        <v>0.01</v>
      </c>
      <c r="BO18" s="7">
        <v>0.01</v>
      </c>
      <c r="BP18" s="7">
        <v>0.03</v>
      </c>
      <c r="BQ18" s="7">
        <v>0.01</v>
      </c>
      <c r="BR18">
        <v>0</v>
      </c>
      <c r="BS18" s="7">
        <v>0.01</v>
      </c>
      <c r="BT18" s="7">
        <v>0.1</v>
      </c>
      <c r="BU18" t="s">
        <v>108</v>
      </c>
      <c r="BV18" s="7">
        <v>0.01</v>
      </c>
      <c r="BW18" s="7">
        <v>0.01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365</v>
      </c>
    </row>
    <row r="2" spans="1:78" x14ac:dyDescent="0.25">
      <c r="A2" t="s">
        <v>169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5213</v>
      </c>
      <c r="C8">
        <v>4485</v>
      </c>
      <c r="D8">
        <v>420</v>
      </c>
      <c r="E8">
        <v>308</v>
      </c>
      <c r="F8">
        <v>1020</v>
      </c>
      <c r="G8">
        <v>2378</v>
      </c>
      <c r="H8">
        <v>1815</v>
      </c>
      <c r="I8">
        <v>1021</v>
      </c>
      <c r="J8">
        <v>1386</v>
      </c>
      <c r="K8">
        <v>999</v>
      </c>
      <c r="L8">
        <v>1807</v>
      </c>
      <c r="M8">
        <v>1773</v>
      </c>
      <c r="N8">
        <v>2658</v>
      </c>
      <c r="O8">
        <v>589</v>
      </c>
      <c r="P8">
        <v>193</v>
      </c>
      <c r="Q8">
        <v>979</v>
      </c>
      <c r="R8">
        <v>4234</v>
      </c>
      <c r="S8">
        <v>3083</v>
      </c>
      <c r="T8">
        <v>1009</v>
      </c>
      <c r="U8">
        <v>1037</v>
      </c>
      <c r="V8">
        <v>3585</v>
      </c>
      <c r="W8">
        <v>577</v>
      </c>
      <c r="X8">
        <v>983</v>
      </c>
      <c r="Y8">
        <v>0</v>
      </c>
      <c r="Z8">
        <v>5213</v>
      </c>
      <c r="AA8">
        <v>5196</v>
      </c>
      <c r="AB8">
        <v>5196</v>
      </c>
      <c r="AC8">
        <v>422</v>
      </c>
      <c r="AD8">
        <v>4263</v>
      </c>
      <c r="AE8">
        <v>464</v>
      </c>
      <c r="AF8">
        <v>4108</v>
      </c>
      <c r="AG8">
        <v>780</v>
      </c>
      <c r="AH8">
        <v>37</v>
      </c>
      <c r="AI8">
        <v>3669</v>
      </c>
      <c r="AJ8">
        <v>520</v>
      </c>
      <c r="AK8">
        <v>940</v>
      </c>
      <c r="AL8">
        <v>2017</v>
      </c>
      <c r="AM8">
        <v>2457</v>
      </c>
      <c r="AN8">
        <v>57</v>
      </c>
      <c r="AO8">
        <v>660</v>
      </c>
      <c r="AP8">
        <v>491</v>
      </c>
      <c r="AQ8">
        <v>477</v>
      </c>
      <c r="AR8">
        <v>426</v>
      </c>
      <c r="AS8">
        <v>293</v>
      </c>
      <c r="AT8">
        <v>493</v>
      </c>
      <c r="AU8">
        <v>339</v>
      </c>
      <c r="AV8">
        <v>491</v>
      </c>
      <c r="AW8">
        <v>88</v>
      </c>
      <c r="AX8">
        <v>325</v>
      </c>
      <c r="AY8">
        <v>505</v>
      </c>
      <c r="AZ8">
        <v>357</v>
      </c>
      <c r="BA8">
        <v>260</v>
      </c>
      <c r="BB8">
        <v>357</v>
      </c>
      <c r="BC8">
        <v>290</v>
      </c>
      <c r="BD8">
        <v>21</v>
      </c>
      <c r="BE8">
        <v>771</v>
      </c>
      <c r="BF8">
        <v>4442</v>
      </c>
      <c r="BG8">
        <v>2897</v>
      </c>
      <c r="BH8">
        <v>2316</v>
      </c>
      <c r="BI8">
        <v>1062</v>
      </c>
      <c r="BJ8">
        <v>773</v>
      </c>
      <c r="BK8">
        <v>731</v>
      </c>
      <c r="BL8">
        <v>176</v>
      </c>
      <c r="BM8">
        <v>711</v>
      </c>
      <c r="BN8">
        <v>1442</v>
      </c>
      <c r="BO8">
        <v>1915</v>
      </c>
      <c r="BP8">
        <v>1145</v>
      </c>
      <c r="BQ8">
        <v>858</v>
      </c>
      <c r="BR8">
        <v>1299</v>
      </c>
      <c r="BS8">
        <v>1268</v>
      </c>
      <c r="BT8">
        <v>412</v>
      </c>
      <c r="BU8">
        <v>442</v>
      </c>
      <c r="BV8">
        <v>270</v>
      </c>
      <c r="BW8">
        <v>632</v>
      </c>
      <c r="BX8">
        <v>3559</v>
      </c>
      <c r="BY8">
        <v>3564</v>
      </c>
      <c r="BZ8">
        <v>3160</v>
      </c>
    </row>
    <row r="9" spans="1:78" x14ac:dyDescent="0.25">
      <c r="A9" t="s">
        <v>103</v>
      </c>
      <c r="B9">
        <v>5270</v>
      </c>
      <c r="C9">
        <v>4529</v>
      </c>
      <c r="D9">
        <v>450</v>
      </c>
      <c r="E9">
        <v>291</v>
      </c>
      <c r="F9">
        <v>1035</v>
      </c>
      <c r="G9">
        <v>2777</v>
      </c>
      <c r="H9">
        <v>1459</v>
      </c>
      <c r="I9">
        <v>1273</v>
      </c>
      <c r="J9">
        <v>1700</v>
      </c>
      <c r="K9">
        <v>1074</v>
      </c>
      <c r="L9">
        <v>1224</v>
      </c>
      <c r="M9">
        <v>1399</v>
      </c>
      <c r="N9">
        <v>3120</v>
      </c>
      <c r="O9">
        <v>578</v>
      </c>
      <c r="P9">
        <v>174</v>
      </c>
      <c r="Q9">
        <v>799</v>
      </c>
      <c r="R9">
        <v>4472</v>
      </c>
      <c r="S9">
        <v>3306</v>
      </c>
      <c r="T9">
        <v>1043</v>
      </c>
      <c r="U9">
        <v>845</v>
      </c>
      <c r="V9">
        <v>3963</v>
      </c>
      <c r="W9">
        <v>514</v>
      </c>
      <c r="X9">
        <v>730</v>
      </c>
      <c r="Y9">
        <v>0</v>
      </c>
      <c r="Z9">
        <v>5270</v>
      </c>
      <c r="AA9">
        <v>5254</v>
      </c>
      <c r="AB9">
        <v>5254</v>
      </c>
      <c r="AC9">
        <v>456</v>
      </c>
      <c r="AD9">
        <v>4300</v>
      </c>
      <c r="AE9">
        <v>451</v>
      </c>
      <c r="AF9">
        <v>4122</v>
      </c>
      <c r="AG9">
        <v>829</v>
      </c>
      <c r="AH9">
        <v>39</v>
      </c>
      <c r="AI9">
        <v>3883</v>
      </c>
      <c r="AJ9">
        <v>470</v>
      </c>
      <c r="AK9">
        <v>849</v>
      </c>
      <c r="AL9">
        <v>2109</v>
      </c>
      <c r="AM9">
        <v>2454</v>
      </c>
      <c r="AN9">
        <v>59</v>
      </c>
      <c r="AO9">
        <v>627</v>
      </c>
      <c r="AP9">
        <v>512</v>
      </c>
      <c r="AQ9">
        <v>496</v>
      </c>
      <c r="AR9">
        <v>474</v>
      </c>
      <c r="AS9">
        <v>284</v>
      </c>
      <c r="AT9">
        <v>497</v>
      </c>
      <c r="AU9">
        <v>328</v>
      </c>
      <c r="AV9">
        <v>474</v>
      </c>
      <c r="AW9">
        <v>100</v>
      </c>
      <c r="AX9">
        <v>344</v>
      </c>
      <c r="AY9">
        <v>492</v>
      </c>
      <c r="AZ9">
        <v>364</v>
      </c>
      <c r="BA9">
        <v>255</v>
      </c>
      <c r="BB9">
        <v>348</v>
      </c>
      <c r="BC9">
        <v>281</v>
      </c>
      <c r="BD9">
        <v>22</v>
      </c>
      <c r="BE9">
        <v>809</v>
      </c>
      <c r="BF9">
        <v>4461</v>
      </c>
      <c r="BG9">
        <v>3006</v>
      </c>
      <c r="BH9">
        <v>2264</v>
      </c>
      <c r="BI9">
        <v>1196</v>
      </c>
      <c r="BJ9">
        <v>791</v>
      </c>
      <c r="BK9">
        <v>693</v>
      </c>
      <c r="BL9">
        <v>173</v>
      </c>
      <c r="BM9">
        <v>785</v>
      </c>
      <c r="BN9">
        <v>1510</v>
      </c>
      <c r="BO9">
        <v>1896</v>
      </c>
      <c r="BP9">
        <v>1080</v>
      </c>
      <c r="BQ9">
        <v>918</v>
      </c>
      <c r="BR9">
        <v>1417</v>
      </c>
      <c r="BS9">
        <v>1385</v>
      </c>
      <c r="BT9">
        <v>413</v>
      </c>
      <c r="BU9">
        <v>483</v>
      </c>
      <c r="BV9">
        <v>271</v>
      </c>
      <c r="BW9">
        <v>692</v>
      </c>
      <c r="BX9">
        <v>3522</v>
      </c>
      <c r="BY9">
        <v>3537</v>
      </c>
      <c r="BZ9">
        <v>3105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1219</v>
      </c>
      <c r="C11">
        <v>1057</v>
      </c>
      <c r="D11">
        <v>100</v>
      </c>
      <c r="E11">
        <v>62</v>
      </c>
      <c r="F11">
        <v>213</v>
      </c>
      <c r="G11">
        <v>727</v>
      </c>
      <c r="H11">
        <v>279</v>
      </c>
      <c r="I11">
        <v>402</v>
      </c>
      <c r="J11">
        <v>431</v>
      </c>
      <c r="K11">
        <v>219</v>
      </c>
      <c r="L11">
        <v>167</v>
      </c>
      <c r="M11">
        <v>195</v>
      </c>
      <c r="N11">
        <v>879</v>
      </c>
      <c r="O11">
        <v>116</v>
      </c>
      <c r="P11">
        <v>30</v>
      </c>
      <c r="Q11">
        <v>162</v>
      </c>
      <c r="R11">
        <v>1057</v>
      </c>
      <c r="S11">
        <v>932</v>
      </c>
      <c r="T11">
        <v>184</v>
      </c>
      <c r="U11">
        <v>93</v>
      </c>
      <c r="V11">
        <v>1084</v>
      </c>
      <c r="W11">
        <v>77</v>
      </c>
      <c r="X11">
        <v>52</v>
      </c>
      <c r="Y11">
        <v>0</v>
      </c>
      <c r="Z11">
        <v>1219</v>
      </c>
      <c r="AA11">
        <v>1218</v>
      </c>
      <c r="AB11">
        <v>1218</v>
      </c>
      <c r="AC11">
        <v>139</v>
      </c>
      <c r="AD11">
        <v>1032</v>
      </c>
      <c r="AE11">
        <v>40</v>
      </c>
      <c r="AF11">
        <v>898</v>
      </c>
      <c r="AG11">
        <v>275</v>
      </c>
      <c r="AH11">
        <v>12</v>
      </c>
      <c r="AI11">
        <v>1059</v>
      </c>
      <c r="AJ11">
        <v>63</v>
      </c>
      <c r="AK11">
        <v>85</v>
      </c>
      <c r="AL11">
        <v>761</v>
      </c>
      <c r="AM11">
        <v>374</v>
      </c>
      <c r="AN11">
        <v>18</v>
      </c>
      <c r="AO11">
        <v>66</v>
      </c>
      <c r="AP11">
        <v>102</v>
      </c>
      <c r="AQ11">
        <v>128</v>
      </c>
      <c r="AR11">
        <v>65</v>
      </c>
      <c r="AS11">
        <v>64</v>
      </c>
      <c r="AT11">
        <v>151</v>
      </c>
      <c r="AU11">
        <v>83</v>
      </c>
      <c r="AV11">
        <v>73</v>
      </c>
      <c r="AW11">
        <v>24</v>
      </c>
      <c r="AX11">
        <v>77</v>
      </c>
      <c r="AY11">
        <v>139</v>
      </c>
      <c r="AZ11">
        <v>83</v>
      </c>
      <c r="BA11">
        <v>60</v>
      </c>
      <c r="BB11">
        <v>92</v>
      </c>
      <c r="BC11">
        <v>77</v>
      </c>
      <c r="BD11">
        <v>2</v>
      </c>
      <c r="BE11">
        <v>388</v>
      </c>
      <c r="BF11">
        <v>831</v>
      </c>
      <c r="BG11">
        <v>952</v>
      </c>
      <c r="BH11">
        <v>268</v>
      </c>
      <c r="BI11">
        <v>512</v>
      </c>
      <c r="BJ11">
        <v>252</v>
      </c>
      <c r="BK11">
        <v>128</v>
      </c>
      <c r="BL11">
        <v>42</v>
      </c>
      <c r="BM11">
        <v>635</v>
      </c>
      <c r="BN11">
        <v>527</v>
      </c>
      <c r="BO11">
        <v>51</v>
      </c>
      <c r="BP11">
        <v>6</v>
      </c>
      <c r="BQ11">
        <v>679</v>
      </c>
      <c r="BR11">
        <v>1103</v>
      </c>
      <c r="BS11">
        <v>1219</v>
      </c>
      <c r="BT11">
        <v>51</v>
      </c>
      <c r="BU11">
        <v>380</v>
      </c>
      <c r="BV11">
        <v>53</v>
      </c>
      <c r="BW11">
        <v>657</v>
      </c>
      <c r="BX11">
        <v>813</v>
      </c>
      <c r="BY11">
        <v>857</v>
      </c>
      <c r="BZ11">
        <v>702</v>
      </c>
    </row>
    <row r="12" spans="1:78" x14ac:dyDescent="0.25">
      <c r="B12" s="7">
        <v>0.23</v>
      </c>
      <c r="C12" s="7">
        <v>0.23</v>
      </c>
      <c r="D12" s="7">
        <v>0.22</v>
      </c>
      <c r="E12" s="7">
        <v>0.21</v>
      </c>
      <c r="F12" s="7">
        <v>0.21</v>
      </c>
      <c r="G12" s="7">
        <v>0.26</v>
      </c>
      <c r="H12" s="7">
        <v>0.19</v>
      </c>
      <c r="I12" s="7">
        <v>0.32</v>
      </c>
      <c r="J12" s="7">
        <v>0.25</v>
      </c>
      <c r="K12" s="7">
        <v>0.2</v>
      </c>
      <c r="L12" s="7">
        <v>0.14000000000000001</v>
      </c>
      <c r="M12" s="7">
        <v>0.14000000000000001</v>
      </c>
      <c r="N12" s="7">
        <v>0.28000000000000003</v>
      </c>
      <c r="O12" s="7">
        <v>0.2</v>
      </c>
      <c r="P12" s="7">
        <v>0.17</v>
      </c>
      <c r="Q12" s="7">
        <v>0.2</v>
      </c>
      <c r="R12" s="7">
        <v>0.24</v>
      </c>
      <c r="S12" s="7">
        <v>0.28000000000000003</v>
      </c>
      <c r="T12" s="7">
        <v>0.18</v>
      </c>
      <c r="U12" s="7">
        <v>0.11</v>
      </c>
      <c r="V12" s="7">
        <v>0.27</v>
      </c>
      <c r="W12" s="7">
        <v>0.15</v>
      </c>
      <c r="X12" s="7">
        <v>7.0000000000000007E-2</v>
      </c>
      <c r="Y12" t="s">
        <v>108</v>
      </c>
      <c r="Z12" s="7">
        <v>0.23</v>
      </c>
      <c r="AA12" s="7">
        <v>0.23</v>
      </c>
      <c r="AB12" s="7">
        <v>0.23</v>
      </c>
      <c r="AC12" s="7">
        <v>0.31</v>
      </c>
      <c r="AD12" s="7">
        <v>0.24</v>
      </c>
      <c r="AE12" s="7">
        <v>0.09</v>
      </c>
      <c r="AF12" s="7">
        <v>0.22</v>
      </c>
      <c r="AG12" s="7">
        <v>0.33</v>
      </c>
      <c r="AH12" s="7">
        <v>0.3</v>
      </c>
      <c r="AI12" s="7">
        <v>0.27</v>
      </c>
      <c r="AJ12" s="7">
        <v>0.13</v>
      </c>
      <c r="AK12" s="7">
        <v>0.1</v>
      </c>
      <c r="AL12" s="7">
        <v>0.36</v>
      </c>
      <c r="AM12" s="7">
        <v>0.15</v>
      </c>
      <c r="AN12" s="7">
        <v>0.31</v>
      </c>
      <c r="AO12" s="7">
        <v>0.11</v>
      </c>
      <c r="AP12" s="7">
        <v>0.2</v>
      </c>
      <c r="AQ12" s="7">
        <v>0.26</v>
      </c>
      <c r="AR12" s="7">
        <v>0.14000000000000001</v>
      </c>
      <c r="AS12" s="7">
        <v>0.22</v>
      </c>
      <c r="AT12" s="7">
        <v>0.3</v>
      </c>
      <c r="AU12" s="7">
        <v>0.25</v>
      </c>
      <c r="AV12" s="7">
        <v>0.15</v>
      </c>
      <c r="AW12" s="7">
        <v>0.24</v>
      </c>
      <c r="AX12" s="7">
        <v>0.22</v>
      </c>
      <c r="AY12" s="7">
        <v>0.28000000000000003</v>
      </c>
      <c r="AZ12" s="7">
        <v>0.23</v>
      </c>
      <c r="BA12" s="7">
        <v>0.23</v>
      </c>
      <c r="BB12" s="7">
        <v>0.26</v>
      </c>
      <c r="BC12" s="7">
        <v>0.27</v>
      </c>
      <c r="BD12" s="7">
        <v>0.08</v>
      </c>
      <c r="BE12" s="7">
        <v>0.48</v>
      </c>
      <c r="BF12" s="7">
        <v>0.19</v>
      </c>
      <c r="BG12" s="7">
        <v>0.32</v>
      </c>
      <c r="BH12" s="7">
        <v>0.12</v>
      </c>
      <c r="BI12" s="7">
        <v>0.43</v>
      </c>
      <c r="BJ12" s="7">
        <v>0.32</v>
      </c>
      <c r="BK12" s="7">
        <v>0.18</v>
      </c>
      <c r="BL12" s="7">
        <v>0.24</v>
      </c>
      <c r="BM12" s="7">
        <v>0.81</v>
      </c>
      <c r="BN12" s="7">
        <v>0.35</v>
      </c>
      <c r="BO12" s="7">
        <v>0.03</v>
      </c>
      <c r="BP12" s="7">
        <v>0.01</v>
      </c>
      <c r="BQ12" s="7">
        <v>0.74</v>
      </c>
      <c r="BR12" s="7">
        <v>0.78</v>
      </c>
      <c r="BS12" s="7">
        <v>0.88</v>
      </c>
      <c r="BT12" s="7">
        <v>0.12</v>
      </c>
      <c r="BU12" s="7">
        <v>0.79</v>
      </c>
      <c r="BV12" s="7">
        <v>0.2</v>
      </c>
      <c r="BW12" s="7">
        <v>0.95</v>
      </c>
      <c r="BX12" s="7">
        <v>0.23</v>
      </c>
      <c r="BY12" s="7">
        <v>0.24</v>
      </c>
      <c r="BZ12" s="7">
        <v>0.23</v>
      </c>
    </row>
    <row r="13" spans="1:78" x14ac:dyDescent="0.25">
      <c r="A13" t="s">
        <v>55</v>
      </c>
      <c r="B13">
        <v>3959</v>
      </c>
      <c r="C13">
        <v>3400</v>
      </c>
      <c r="D13">
        <v>339</v>
      </c>
      <c r="E13">
        <v>220</v>
      </c>
      <c r="F13">
        <v>806</v>
      </c>
      <c r="G13">
        <v>2000</v>
      </c>
      <c r="H13">
        <v>1153</v>
      </c>
      <c r="I13">
        <v>845</v>
      </c>
      <c r="J13">
        <v>1246</v>
      </c>
      <c r="K13">
        <v>834</v>
      </c>
      <c r="L13">
        <v>1034</v>
      </c>
      <c r="M13">
        <v>1182</v>
      </c>
      <c r="N13">
        <v>2196</v>
      </c>
      <c r="O13">
        <v>439</v>
      </c>
      <c r="P13">
        <v>143</v>
      </c>
      <c r="Q13">
        <v>622</v>
      </c>
      <c r="R13">
        <v>3338</v>
      </c>
      <c r="S13">
        <v>2314</v>
      </c>
      <c r="T13">
        <v>842</v>
      </c>
      <c r="U13">
        <v>738</v>
      </c>
      <c r="V13">
        <v>2822</v>
      </c>
      <c r="W13">
        <v>430</v>
      </c>
      <c r="X13">
        <v>660</v>
      </c>
      <c r="Y13">
        <v>0</v>
      </c>
      <c r="Z13">
        <v>3959</v>
      </c>
      <c r="AA13">
        <v>3946</v>
      </c>
      <c r="AB13">
        <v>3946</v>
      </c>
      <c r="AC13">
        <v>308</v>
      </c>
      <c r="AD13">
        <v>3225</v>
      </c>
      <c r="AE13">
        <v>384</v>
      </c>
      <c r="AF13">
        <v>3171</v>
      </c>
      <c r="AG13">
        <v>545</v>
      </c>
      <c r="AH13">
        <v>26</v>
      </c>
      <c r="AI13">
        <v>2772</v>
      </c>
      <c r="AJ13">
        <v>399</v>
      </c>
      <c r="AK13">
        <v>751</v>
      </c>
      <c r="AL13">
        <v>1334</v>
      </c>
      <c r="AM13">
        <v>2055</v>
      </c>
      <c r="AN13">
        <v>40</v>
      </c>
      <c r="AO13">
        <v>518</v>
      </c>
      <c r="AP13">
        <v>402</v>
      </c>
      <c r="AQ13">
        <v>362</v>
      </c>
      <c r="AR13">
        <v>401</v>
      </c>
      <c r="AS13">
        <v>216</v>
      </c>
      <c r="AT13">
        <v>339</v>
      </c>
      <c r="AU13">
        <v>237</v>
      </c>
      <c r="AV13">
        <v>399</v>
      </c>
      <c r="AW13">
        <v>73</v>
      </c>
      <c r="AX13">
        <v>260</v>
      </c>
      <c r="AY13">
        <v>340</v>
      </c>
      <c r="AZ13">
        <v>273</v>
      </c>
      <c r="BA13">
        <v>188</v>
      </c>
      <c r="BB13">
        <v>253</v>
      </c>
      <c r="BC13">
        <v>197</v>
      </c>
      <c r="BD13">
        <v>20</v>
      </c>
      <c r="BE13">
        <v>399</v>
      </c>
      <c r="BF13">
        <v>3560</v>
      </c>
      <c r="BG13">
        <v>2002</v>
      </c>
      <c r="BH13">
        <v>1957</v>
      </c>
      <c r="BI13">
        <v>675</v>
      </c>
      <c r="BJ13">
        <v>527</v>
      </c>
      <c r="BK13">
        <v>559</v>
      </c>
      <c r="BL13">
        <v>123</v>
      </c>
      <c r="BM13">
        <v>148</v>
      </c>
      <c r="BN13">
        <v>964</v>
      </c>
      <c r="BO13">
        <v>1818</v>
      </c>
      <c r="BP13">
        <v>1029</v>
      </c>
      <c r="BQ13">
        <v>236</v>
      </c>
      <c r="BR13">
        <v>304</v>
      </c>
      <c r="BS13">
        <v>162</v>
      </c>
      <c r="BT13">
        <v>345</v>
      </c>
      <c r="BU13">
        <v>97</v>
      </c>
      <c r="BV13">
        <v>215</v>
      </c>
      <c r="BW13">
        <v>35</v>
      </c>
      <c r="BX13">
        <v>2669</v>
      </c>
      <c r="BY13">
        <v>2640</v>
      </c>
      <c r="BZ13">
        <v>2369</v>
      </c>
    </row>
    <row r="14" spans="1:78" x14ac:dyDescent="0.25">
      <c r="B14" s="7">
        <v>0.75</v>
      </c>
      <c r="C14" s="7">
        <v>0.75</v>
      </c>
      <c r="D14" s="7">
        <v>0.75</v>
      </c>
      <c r="E14" s="7">
        <v>0.76</v>
      </c>
      <c r="F14" s="7">
        <v>0.78</v>
      </c>
      <c r="G14" s="7">
        <v>0.72</v>
      </c>
      <c r="H14" s="7">
        <v>0.79</v>
      </c>
      <c r="I14" s="7">
        <v>0.66</v>
      </c>
      <c r="J14" s="7">
        <v>0.73</v>
      </c>
      <c r="K14" s="7">
        <v>0.78</v>
      </c>
      <c r="L14" s="7">
        <v>0.85</v>
      </c>
      <c r="M14" s="7">
        <v>0.84</v>
      </c>
      <c r="N14" s="7">
        <v>0.7</v>
      </c>
      <c r="O14" s="7">
        <v>0.76</v>
      </c>
      <c r="P14" s="7">
        <v>0.82</v>
      </c>
      <c r="Q14" s="7">
        <v>0.78</v>
      </c>
      <c r="R14" s="7">
        <v>0.75</v>
      </c>
      <c r="S14" s="7">
        <v>0.7</v>
      </c>
      <c r="T14" s="7">
        <v>0.81</v>
      </c>
      <c r="U14" s="7">
        <v>0.87</v>
      </c>
      <c r="V14" s="7">
        <v>0.71</v>
      </c>
      <c r="W14" s="7">
        <v>0.84</v>
      </c>
      <c r="X14" s="7">
        <v>0.9</v>
      </c>
      <c r="Y14" t="s">
        <v>108</v>
      </c>
      <c r="Z14" s="7">
        <v>0.75</v>
      </c>
      <c r="AA14" s="7">
        <v>0.75</v>
      </c>
      <c r="AB14" s="7">
        <v>0.75</v>
      </c>
      <c r="AC14" s="7">
        <v>0.68</v>
      </c>
      <c r="AD14" s="7">
        <v>0.75</v>
      </c>
      <c r="AE14" s="7">
        <v>0.85</v>
      </c>
      <c r="AF14" s="7">
        <v>0.77</v>
      </c>
      <c r="AG14" s="7">
        <v>0.66</v>
      </c>
      <c r="AH14" s="7">
        <v>0.67</v>
      </c>
      <c r="AI14" s="7">
        <v>0.71</v>
      </c>
      <c r="AJ14" s="7">
        <v>0.85</v>
      </c>
      <c r="AK14" s="7">
        <v>0.88</v>
      </c>
      <c r="AL14" s="7">
        <v>0.63</v>
      </c>
      <c r="AM14" s="7">
        <v>0.84</v>
      </c>
      <c r="AN14" s="7">
        <v>0.68</v>
      </c>
      <c r="AO14" s="7">
        <v>0.83</v>
      </c>
      <c r="AP14" s="7">
        <v>0.79</v>
      </c>
      <c r="AQ14" s="7">
        <v>0.73</v>
      </c>
      <c r="AR14" s="7">
        <v>0.84</v>
      </c>
      <c r="AS14" s="7">
        <v>0.76</v>
      </c>
      <c r="AT14" s="7">
        <v>0.68</v>
      </c>
      <c r="AU14" s="7">
        <v>0.72</v>
      </c>
      <c r="AV14" s="7">
        <v>0.84</v>
      </c>
      <c r="AW14" s="7">
        <v>0.73</v>
      </c>
      <c r="AX14" s="7">
        <v>0.76</v>
      </c>
      <c r="AY14" s="7">
        <v>0.69</v>
      </c>
      <c r="AZ14" s="7">
        <v>0.75</v>
      </c>
      <c r="BA14" s="7">
        <v>0.74</v>
      </c>
      <c r="BB14" s="7">
        <v>0.73</v>
      </c>
      <c r="BC14" s="7">
        <v>0.7</v>
      </c>
      <c r="BD14" s="7">
        <v>0.92</v>
      </c>
      <c r="BE14" s="7">
        <v>0.49</v>
      </c>
      <c r="BF14" s="7">
        <v>0.8</v>
      </c>
      <c r="BG14" s="7">
        <v>0.67</v>
      </c>
      <c r="BH14" s="7">
        <v>0.86</v>
      </c>
      <c r="BI14" s="7">
        <v>0.56000000000000005</v>
      </c>
      <c r="BJ14" s="7">
        <v>0.67</v>
      </c>
      <c r="BK14" s="7">
        <v>0.81</v>
      </c>
      <c r="BL14" s="7">
        <v>0.71</v>
      </c>
      <c r="BM14" s="7">
        <v>0.19</v>
      </c>
      <c r="BN14" s="7">
        <v>0.64</v>
      </c>
      <c r="BO14" s="7">
        <v>0.96</v>
      </c>
      <c r="BP14" s="7">
        <v>0.95</v>
      </c>
      <c r="BQ14" s="7">
        <v>0.26</v>
      </c>
      <c r="BR14" s="7">
        <v>0.21</v>
      </c>
      <c r="BS14" s="7">
        <v>0.12</v>
      </c>
      <c r="BT14" s="7">
        <v>0.84</v>
      </c>
      <c r="BU14" s="7">
        <v>0.2</v>
      </c>
      <c r="BV14" s="7">
        <v>0.79</v>
      </c>
      <c r="BW14" s="7">
        <v>0.05</v>
      </c>
      <c r="BX14" s="7">
        <v>0.76</v>
      </c>
      <c r="BY14" s="7">
        <v>0.75</v>
      </c>
      <c r="BZ14" s="7">
        <v>0.76</v>
      </c>
    </row>
    <row r="15" spans="1:78" x14ac:dyDescent="0.25">
      <c r="A15" t="s">
        <v>40</v>
      </c>
      <c r="B15">
        <v>16</v>
      </c>
      <c r="C15">
        <v>11</v>
      </c>
      <c r="D15">
        <v>3</v>
      </c>
      <c r="E15">
        <v>2</v>
      </c>
      <c r="F15">
        <v>3</v>
      </c>
      <c r="G15">
        <v>9</v>
      </c>
      <c r="H15">
        <v>4</v>
      </c>
      <c r="I15">
        <v>1</v>
      </c>
      <c r="J15">
        <v>2</v>
      </c>
      <c r="K15">
        <v>6</v>
      </c>
      <c r="L15">
        <v>6</v>
      </c>
      <c r="M15">
        <v>1</v>
      </c>
      <c r="N15">
        <v>2</v>
      </c>
      <c r="O15">
        <v>11</v>
      </c>
      <c r="P15">
        <v>1</v>
      </c>
      <c r="Q15">
        <v>1</v>
      </c>
      <c r="R15">
        <v>14</v>
      </c>
      <c r="S15">
        <v>6</v>
      </c>
      <c r="T15">
        <v>5</v>
      </c>
      <c r="U15">
        <v>4</v>
      </c>
      <c r="V15">
        <v>6</v>
      </c>
      <c r="W15">
        <v>2</v>
      </c>
      <c r="X15">
        <v>2</v>
      </c>
      <c r="Y15">
        <v>0</v>
      </c>
      <c r="Z15">
        <v>16</v>
      </c>
      <c r="AA15">
        <v>16</v>
      </c>
      <c r="AB15">
        <v>16</v>
      </c>
      <c r="AC15">
        <v>1</v>
      </c>
      <c r="AD15">
        <v>4</v>
      </c>
      <c r="AE15">
        <v>3</v>
      </c>
      <c r="AF15">
        <v>8</v>
      </c>
      <c r="AG15">
        <v>1</v>
      </c>
      <c r="AH15">
        <v>0</v>
      </c>
      <c r="AI15">
        <v>7</v>
      </c>
      <c r="AJ15">
        <v>0</v>
      </c>
      <c r="AK15">
        <v>1</v>
      </c>
      <c r="AL15">
        <v>2</v>
      </c>
      <c r="AM15">
        <v>3</v>
      </c>
      <c r="AN15">
        <v>0</v>
      </c>
      <c r="AO15">
        <v>4</v>
      </c>
      <c r="AP15">
        <v>3</v>
      </c>
      <c r="AQ15">
        <v>1</v>
      </c>
      <c r="AR15">
        <v>2</v>
      </c>
      <c r="AS15">
        <v>0</v>
      </c>
      <c r="AT15">
        <v>0</v>
      </c>
      <c r="AU15">
        <v>4</v>
      </c>
      <c r="AV15">
        <v>1</v>
      </c>
      <c r="AW15">
        <v>0</v>
      </c>
      <c r="AX15">
        <v>3</v>
      </c>
      <c r="AY15">
        <v>0</v>
      </c>
      <c r="AZ15">
        <v>0</v>
      </c>
      <c r="BA15">
        <v>2</v>
      </c>
      <c r="BB15">
        <v>0</v>
      </c>
      <c r="BC15">
        <v>1</v>
      </c>
      <c r="BD15">
        <v>0</v>
      </c>
      <c r="BE15">
        <v>0</v>
      </c>
      <c r="BF15">
        <v>16</v>
      </c>
      <c r="BG15">
        <v>3</v>
      </c>
      <c r="BH15">
        <v>13</v>
      </c>
      <c r="BI15">
        <v>0</v>
      </c>
      <c r="BJ15">
        <v>1</v>
      </c>
      <c r="BK15">
        <v>0</v>
      </c>
      <c r="BL15">
        <v>0</v>
      </c>
      <c r="BM15">
        <v>0</v>
      </c>
      <c r="BN15">
        <v>0</v>
      </c>
      <c r="BO15">
        <v>3</v>
      </c>
      <c r="BP15">
        <v>12</v>
      </c>
      <c r="BQ15">
        <v>0</v>
      </c>
      <c r="BR15">
        <v>1</v>
      </c>
      <c r="BS15">
        <v>1</v>
      </c>
      <c r="BT15">
        <v>0</v>
      </c>
      <c r="BU15">
        <v>0</v>
      </c>
      <c r="BV15">
        <v>0</v>
      </c>
      <c r="BW15">
        <v>0</v>
      </c>
      <c r="BX15">
        <v>3</v>
      </c>
      <c r="BY15">
        <v>3</v>
      </c>
      <c r="BZ15">
        <v>2</v>
      </c>
    </row>
    <row r="16" spans="1:78" x14ac:dyDescent="0.25">
      <c r="B16">
        <v>0</v>
      </c>
      <c r="C16">
        <v>0</v>
      </c>
      <c r="D16" s="7">
        <v>0.01</v>
      </c>
      <c r="E16" s="7">
        <v>0.01</v>
      </c>
      <c r="F16">
        <v>0</v>
      </c>
      <c r="G16">
        <v>0</v>
      </c>
      <c r="H16">
        <v>0</v>
      </c>
      <c r="I16">
        <v>0</v>
      </c>
      <c r="J16">
        <v>0</v>
      </c>
      <c r="K16" s="7">
        <v>0.01</v>
      </c>
      <c r="L16">
        <v>0</v>
      </c>
      <c r="M16">
        <v>0</v>
      </c>
      <c r="N16">
        <v>0</v>
      </c>
      <c r="O16" s="7">
        <v>0.02</v>
      </c>
      <c r="P16">
        <v>0</v>
      </c>
      <c r="Q16">
        <v>0</v>
      </c>
      <c r="R16">
        <v>0</v>
      </c>
      <c r="S16">
        <v>0</v>
      </c>
      <c r="T16">
        <v>0</v>
      </c>
      <c r="U16" s="7">
        <v>0.01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>
        <v>0</v>
      </c>
      <c r="AD16">
        <v>0</v>
      </c>
      <c r="AE16" s="7">
        <v>0.01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>
        <v>0</v>
      </c>
      <c r="AL16">
        <v>0</v>
      </c>
      <c r="AM16">
        <v>0</v>
      </c>
      <c r="AN16" t="s">
        <v>106</v>
      </c>
      <c r="AO16" s="7">
        <v>0.01</v>
      </c>
      <c r="AP16" s="7">
        <v>0.01</v>
      </c>
      <c r="AQ16">
        <v>0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 s="7">
        <v>0.01</v>
      </c>
      <c r="BB16" t="s">
        <v>106</v>
      </c>
      <c r="BC16">
        <v>0</v>
      </c>
      <c r="BD16" t="s">
        <v>106</v>
      </c>
      <c r="BE16" t="s">
        <v>106</v>
      </c>
      <c r="BF16">
        <v>0</v>
      </c>
      <c r="BG16">
        <v>0</v>
      </c>
      <c r="BH16" s="7">
        <v>0.01</v>
      </c>
      <c r="BI16" t="s">
        <v>106</v>
      </c>
      <c r="BJ16">
        <v>0</v>
      </c>
      <c r="BK16" t="s">
        <v>106</v>
      </c>
      <c r="BL16" t="s">
        <v>106</v>
      </c>
      <c r="BM16" t="s">
        <v>106</v>
      </c>
      <c r="BN16" t="s">
        <v>106</v>
      </c>
      <c r="BO16">
        <v>0</v>
      </c>
      <c r="BP16" s="7">
        <v>0.01</v>
      </c>
      <c r="BQ16" t="s">
        <v>106</v>
      </c>
      <c r="BR16">
        <v>0</v>
      </c>
      <c r="BS16">
        <v>0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76</v>
      </c>
      <c r="C17">
        <v>62</v>
      </c>
      <c r="D17">
        <v>7</v>
      </c>
      <c r="E17">
        <v>7</v>
      </c>
      <c r="F17">
        <v>13</v>
      </c>
      <c r="G17">
        <v>40</v>
      </c>
      <c r="H17">
        <v>23</v>
      </c>
      <c r="I17">
        <v>24</v>
      </c>
      <c r="J17">
        <v>20</v>
      </c>
      <c r="K17">
        <v>15</v>
      </c>
      <c r="L17">
        <v>16</v>
      </c>
      <c r="M17">
        <v>21</v>
      </c>
      <c r="N17">
        <v>43</v>
      </c>
      <c r="O17">
        <v>12</v>
      </c>
      <c r="P17">
        <v>1</v>
      </c>
      <c r="Q17">
        <v>14</v>
      </c>
      <c r="R17">
        <v>62</v>
      </c>
      <c r="S17">
        <v>53</v>
      </c>
      <c r="T17">
        <v>11</v>
      </c>
      <c r="U17">
        <v>10</v>
      </c>
      <c r="V17">
        <v>51</v>
      </c>
      <c r="W17">
        <v>5</v>
      </c>
      <c r="X17">
        <v>17</v>
      </c>
      <c r="Y17">
        <v>0</v>
      </c>
      <c r="Z17">
        <v>76</v>
      </c>
      <c r="AA17">
        <v>74</v>
      </c>
      <c r="AB17">
        <v>74</v>
      </c>
      <c r="AC17">
        <v>8</v>
      </c>
      <c r="AD17">
        <v>40</v>
      </c>
      <c r="AE17">
        <v>24</v>
      </c>
      <c r="AF17">
        <v>45</v>
      </c>
      <c r="AG17">
        <v>8</v>
      </c>
      <c r="AH17">
        <v>1</v>
      </c>
      <c r="AI17">
        <v>45</v>
      </c>
      <c r="AJ17">
        <v>9</v>
      </c>
      <c r="AK17">
        <v>12</v>
      </c>
      <c r="AL17">
        <v>13</v>
      </c>
      <c r="AM17">
        <v>22</v>
      </c>
      <c r="AN17">
        <v>1</v>
      </c>
      <c r="AO17">
        <v>40</v>
      </c>
      <c r="AP17">
        <v>5</v>
      </c>
      <c r="AQ17">
        <v>4</v>
      </c>
      <c r="AR17">
        <v>8</v>
      </c>
      <c r="AS17">
        <v>4</v>
      </c>
      <c r="AT17">
        <v>7</v>
      </c>
      <c r="AU17">
        <v>4</v>
      </c>
      <c r="AV17">
        <v>2</v>
      </c>
      <c r="AW17">
        <v>3</v>
      </c>
      <c r="AX17">
        <v>4</v>
      </c>
      <c r="AY17">
        <v>13</v>
      </c>
      <c r="AZ17">
        <v>8</v>
      </c>
      <c r="BA17">
        <v>6</v>
      </c>
      <c r="BB17">
        <v>3</v>
      </c>
      <c r="BC17">
        <v>6</v>
      </c>
      <c r="BD17">
        <v>0</v>
      </c>
      <c r="BE17">
        <v>22</v>
      </c>
      <c r="BF17">
        <v>54</v>
      </c>
      <c r="BG17">
        <v>50</v>
      </c>
      <c r="BH17">
        <v>26</v>
      </c>
      <c r="BI17">
        <v>9</v>
      </c>
      <c r="BJ17">
        <v>10</v>
      </c>
      <c r="BK17">
        <v>7</v>
      </c>
      <c r="BL17">
        <v>8</v>
      </c>
      <c r="BM17">
        <v>2</v>
      </c>
      <c r="BN17">
        <v>18</v>
      </c>
      <c r="BO17">
        <v>24</v>
      </c>
      <c r="BP17">
        <v>33</v>
      </c>
      <c r="BQ17">
        <v>3</v>
      </c>
      <c r="BR17">
        <v>9</v>
      </c>
      <c r="BS17">
        <v>3</v>
      </c>
      <c r="BT17">
        <v>17</v>
      </c>
      <c r="BU17">
        <v>6</v>
      </c>
      <c r="BV17">
        <v>3</v>
      </c>
      <c r="BW17">
        <v>0</v>
      </c>
      <c r="BX17">
        <v>37</v>
      </c>
      <c r="BY17">
        <v>37</v>
      </c>
      <c r="BZ17">
        <v>32</v>
      </c>
    </row>
    <row r="18" spans="1:78" x14ac:dyDescent="0.25">
      <c r="B18" s="7">
        <v>0.01</v>
      </c>
      <c r="C18" s="7">
        <v>0.01</v>
      </c>
      <c r="D18" s="7">
        <v>0.02</v>
      </c>
      <c r="E18" s="7">
        <v>0.02</v>
      </c>
      <c r="F18" s="7">
        <v>0.01</v>
      </c>
      <c r="G18" s="7">
        <v>0.01</v>
      </c>
      <c r="H18" s="7">
        <v>0.02</v>
      </c>
      <c r="I18" s="7">
        <v>0.02</v>
      </c>
      <c r="J18" s="7">
        <v>0.01</v>
      </c>
      <c r="K18" s="7">
        <v>0.01</v>
      </c>
      <c r="L18" s="7">
        <v>0.01</v>
      </c>
      <c r="M18" s="7">
        <v>0.02</v>
      </c>
      <c r="N18" s="7">
        <v>0.01</v>
      </c>
      <c r="O18" s="7">
        <v>0.02</v>
      </c>
      <c r="P18" s="7">
        <v>0.01</v>
      </c>
      <c r="Q18" s="7">
        <v>0.02</v>
      </c>
      <c r="R18" s="7">
        <v>0.01</v>
      </c>
      <c r="S18" s="7">
        <v>0.02</v>
      </c>
      <c r="T18" s="7">
        <v>0.01</v>
      </c>
      <c r="U18" s="7">
        <v>0.01</v>
      </c>
      <c r="V18" s="7">
        <v>0.01</v>
      </c>
      <c r="W18" s="7">
        <v>0.01</v>
      </c>
      <c r="X18" s="7">
        <v>0.02</v>
      </c>
      <c r="Y18" t="s">
        <v>108</v>
      </c>
      <c r="Z18" s="7">
        <v>0.01</v>
      </c>
      <c r="AA18" s="7">
        <v>0.01</v>
      </c>
      <c r="AB18" s="7">
        <v>0.01</v>
      </c>
      <c r="AC18" s="7">
        <v>0.02</v>
      </c>
      <c r="AD18" s="7">
        <v>0.01</v>
      </c>
      <c r="AE18" s="7">
        <v>0.05</v>
      </c>
      <c r="AF18" s="7">
        <v>0.01</v>
      </c>
      <c r="AG18" s="7">
        <v>0.01</v>
      </c>
      <c r="AH18" s="7">
        <v>0.03</v>
      </c>
      <c r="AI18" s="7">
        <v>0.01</v>
      </c>
      <c r="AJ18" s="7">
        <v>0.02</v>
      </c>
      <c r="AK18" s="7">
        <v>0.01</v>
      </c>
      <c r="AL18" s="7">
        <v>0.01</v>
      </c>
      <c r="AM18" s="7">
        <v>0.01</v>
      </c>
      <c r="AN18" s="7">
        <v>0.01</v>
      </c>
      <c r="AO18" s="7">
        <v>0.06</v>
      </c>
      <c r="AP18" s="7">
        <v>0.01</v>
      </c>
      <c r="AQ18" s="7">
        <v>0.01</v>
      </c>
      <c r="AR18" s="7">
        <v>0.02</v>
      </c>
      <c r="AS18" s="7">
        <v>0.01</v>
      </c>
      <c r="AT18" s="7">
        <v>0.01</v>
      </c>
      <c r="AU18" s="7">
        <v>0.01</v>
      </c>
      <c r="AV18">
        <v>0</v>
      </c>
      <c r="AW18" s="7">
        <v>0.03</v>
      </c>
      <c r="AX18" s="7">
        <v>0.01</v>
      </c>
      <c r="AY18" s="7">
        <v>0.03</v>
      </c>
      <c r="AZ18" s="7">
        <v>0.02</v>
      </c>
      <c r="BA18" s="7">
        <v>0.02</v>
      </c>
      <c r="BB18" s="7">
        <v>0.01</v>
      </c>
      <c r="BC18" s="7">
        <v>0.02</v>
      </c>
      <c r="BD18" t="s">
        <v>108</v>
      </c>
      <c r="BE18" s="7">
        <v>0.03</v>
      </c>
      <c r="BF18" s="7">
        <v>0.01</v>
      </c>
      <c r="BG18" s="7">
        <v>0.02</v>
      </c>
      <c r="BH18" s="7">
        <v>0.01</v>
      </c>
      <c r="BI18" s="7">
        <v>0.01</v>
      </c>
      <c r="BJ18" s="7">
        <v>0.01</v>
      </c>
      <c r="BK18" s="7">
        <v>0.01</v>
      </c>
      <c r="BL18" s="7">
        <v>0.05</v>
      </c>
      <c r="BM18">
        <v>0</v>
      </c>
      <c r="BN18" s="7">
        <v>0.01</v>
      </c>
      <c r="BO18" s="7">
        <v>0.01</v>
      </c>
      <c r="BP18" s="7">
        <v>0.03</v>
      </c>
      <c r="BQ18">
        <v>0</v>
      </c>
      <c r="BR18" s="7">
        <v>0.01</v>
      </c>
      <c r="BS18">
        <v>0</v>
      </c>
      <c r="BT18" s="7">
        <v>0.04</v>
      </c>
      <c r="BU18" s="7">
        <v>0.01</v>
      </c>
      <c r="BV18" s="7">
        <v>0.01</v>
      </c>
      <c r="BW18" t="s">
        <v>108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365</v>
      </c>
    </row>
    <row r="2" spans="1:78" x14ac:dyDescent="0.25">
      <c r="A2" t="s">
        <v>368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4633</v>
      </c>
      <c r="C8">
        <v>3981</v>
      </c>
      <c r="D8">
        <v>371</v>
      </c>
      <c r="E8">
        <v>281</v>
      </c>
      <c r="F8">
        <v>945</v>
      </c>
      <c r="G8">
        <v>2074</v>
      </c>
      <c r="H8">
        <v>1614</v>
      </c>
      <c r="I8">
        <v>848</v>
      </c>
      <c r="J8">
        <v>1206</v>
      </c>
      <c r="K8">
        <v>886</v>
      </c>
      <c r="L8">
        <v>1693</v>
      </c>
      <c r="M8">
        <v>1642</v>
      </c>
      <c r="N8">
        <v>2271</v>
      </c>
      <c r="O8">
        <v>539</v>
      </c>
      <c r="P8">
        <v>181</v>
      </c>
      <c r="Q8">
        <v>860</v>
      </c>
      <c r="R8">
        <v>3773</v>
      </c>
      <c r="S8">
        <v>2640</v>
      </c>
      <c r="T8">
        <v>931</v>
      </c>
      <c r="U8">
        <v>984</v>
      </c>
      <c r="V8">
        <v>3098</v>
      </c>
      <c r="W8">
        <v>536</v>
      </c>
      <c r="X8">
        <v>936</v>
      </c>
      <c r="Y8">
        <v>0</v>
      </c>
      <c r="Z8">
        <v>4633</v>
      </c>
      <c r="AA8">
        <v>4617</v>
      </c>
      <c r="AB8">
        <v>4617</v>
      </c>
      <c r="AC8">
        <v>358</v>
      </c>
      <c r="AD8">
        <v>3771</v>
      </c>
      <c r="AE8">
        <v>443</v>
      </c>
      <c r="AF8">
        <v>3652</v>
      </c>
      <c r="AG8">
        <v>674</v>
      </c>
      <c r="AH8">
        <v>30</v>
      </c>
      <c r="AI8">
        <v>3143</v>
      </c>
      <c r="AJ8">
        <v>495</v>
      </c>
      <c r="AK8">
        <v>915</v>
      </c>
      <c r="AL8">
        <v>1582</v>
      </c>
      <c r="AM8">
        <v>2346</v>
      </c>
      <c r="AN8">
        <v>46</v>
      </c>
      <c r="AO8">
        <v>638</v>
      </c>
      <c r="AP8">
        <v>443</v>
      </c>
      <c r="AQ8">
        <v>403</v>
      </c>
      <c r="AR8">
        <v>407</v>
      </c>
      <c r="AS8">
        <v>265</v>
      </c>
      <c r="AT8">
        <v>422</v>
      </c>
      <c r="AU8">
        <v>301</v>
      </c>
      <c r="AV8">
        <v>457</v>
      </c>
      <c r="AW8">
        <v>74</v>
      </c>
      <c r="AX8">
        <v>290</v>
      </c>
      <c r="AY8">
        <v>446</v>
      </c>
      <c r="AZ8">
        <v>317</v>
      </c>
      <c r="BA8">
        <v>234</v>
      </c>
      <c r="BB8">
        <v>304</v>
      </c>
      <c r="BC8">
        <v>250</v>
      </c>
      <c r="BD8">
        <v>20</v>
      </c>
      <c r="BE8">
        <v>653</v>
      </c>
      <c r="BF8">
        <v>3980</v>
      </c>
      <c r="BG8">
        <v>2442</v>
      </c>
      <c r="BH8">
        <v>2191</v>
      </c>
      <c r="BI8">
        <v>830</v>
      </c>
      <c r="BJ8">
        <v>656</v>
      </c>
      <c r="BK8">
        <v>657</v>
      </c>
      <c r="BL8">
        <v>153</v>
      </c>
      <c r="BM8">
        <v>383</v>
      </c>
      <c r="BN8">
        <v>1219</v>
      </c>
      <c r="BO8">
        <v>1886</v>
      </c>
      <c r="BP8">
        <v>1145</v>
      </c>
      <c r="BQ8">
        <v>278</v>
      </c>
      <c r="BR8">
        <v>894</v>
      </c>
      <c r="BS8">
        <v>836</v>
      </c>
      <c r="BT8">
        <v>389</v>
      </c>
      <c r="BU8">
        <v>338</v>
      </c>
      <c r="BV8">
        <v>62</v>
      </c>
      <c r="BW8">
        <v>216</v>
      </c>
      <c r="BX8">
        <v>3169</v>
      </c>
      <c r="BY8">
        <v>3162</v>
      </c>
      <c r="BZ8">
        <v>2829</v>
      </c>
    </row>
    <row r="9" spans="1:78" x14ac:dyDescent="0.25">
      <c r="A9" t="s">
        <v>103</v>
      </c>
      <c r="B9">
        <v>4644</v>
      </c>
      <c r="C9">
        <v>3987</v>
      </c>
      <c r="D9">
        <v>390</v>
      </c>
      <c r="E9">
        <v>266</v>
      </c>
      <c r="F9">
        <v>956</v>
      </c>
      <c r="G9">
        <v>2410</v>
      </c>
      <c r="H9">
        <v>1278</v>
      </c>
      <c r="I9">
        <v>1061</v>
      </c>
      <c r="J9">
        <v>1483</v>
      </c>
      <c r="K9">
        <v>953</v>
      </c>
      <c r="L9">
        <v>1146</v>
      </c>
      <c r="M9">
        <v>1290</v>
      </c>
      <c r="N9">
        <v>2666</v>
      </c>
      <c r="O9">
        <v>527</v>
      </c>
      <c r="P9">
        <v>161</v>
      </c>
      <c r="Q9">
        <v>690</v>
      </c>
      <c r="R9">
        <v>3953</v>
      </c>
      <c r="S9">
        <v>2813</v>
      </c>
      <c r="T9">
        <v>960</v>
      </c>
      <c r="U9">
        <v>801</v>
      </c>
      <c r="V9">
        <v>3417</v>
      </c>
      <c r="W9">
        <v>476</v>
      </c>
      <c r="X9">
        <v>693</v>
      </c>
      <c r="Y9">
        <v>0</v>
      </c>
      <c r="Z9">
        <v>4644</v>
      </c>
      <c r="AA9">
        <v>4628</v>
      </c>
      <c r="AB9">
        <v>4628</v>
      </c>
      <c r="AC9">
        <v>382</v>
      </c>
      <c r="AD9">
        <v>3774</v>
      </c>
      <c r="AE9">
        <v>428</v>
      </c>
      <c r="AF9">
        <v>3634</v>
      </c>
      <c r="AG9">
        <v>711</v>
      </c>
      <c r="AH9">
        <v>31</v>
      </c>
      <c r="AI9">
        <v>3313</v>
      </c>
      <c r="AJ9">
        <v>441</v>
      </c>
      <c r="AK9">
        <v>826</v>
      </c>
      <c r="AL9">
        <v>1635</v>
      </c>
      <c r="AM9">
        <v>2335</v>
      </c>
      <c r="AN9">
        <v>48</v>
      </c>
      <c r="AO9">
        <v>605</v>
      </c>
      <c r="AP9">
        <v>459</v>
      </c>
      <c r="AQ9">
        <v>409</v>
      </c>
      <c r="AR9">
        <v>450</v>
      </c>
      <c r="AS9">
        <v>254</v>
      </c>
      <c r="AT9">
        <v>423</v>
      </c>
      <c r="AU9">
        <v>287</v>
      </c>
      <c r="AV9">
        <v>438</v>
      </c>
      <c r="AW9">
        <v>83</v>
      </c>
      <c r="AX9">
        <v>302</v>
      </c>
      <c r="AY9">
        <v>430</v>
      </c>
      <c r="AZ9">
        <v>324</v>
      </c>
      <c r="BA9">
        <v>229</v>
      </c>
      <c r="BB9">
        <v>296</v>
      </c>
      <c r="BC9">
        <v>241</v>
      </c>
      <c r="BD9">
        <v>20</v>
      </c>
      <c r="BE9">
        <v>677</v>
      </c>
      <c r="BF9">
        <v>3966</v>
      </c>
      <c r="BG9">
        <v>2514</v>
      </c>
      <c r="BH9">
        <v>2130</v>
      </c>
      <c r="BI9">
        <v>931</v>
      </c>
      <c r="BJ9">
        <v>665</v>
      </c>
      <c r="BK9">
        <v>622</v>
      </c>
      <c r="BL9">
        <v>151</v>
      </c>
      <c r="BM9">
        <v>414</v>
      </c>
      <c r="BN9">
        <v>1282</v>
      </c>
      <c r="BO9">
        <v>1868</v>
      </c>
      <c r="BP9">
        <v>1080</v>
      </c>
      <c r="BQ9">
        <v>292</v>
      </c>
      <c r="BR9">
        <v>968</v>
      </c>
      <c r="BS9">
        <v>905</v>
      </c>
      <c r="BT9">
        <v>393</v>
      </c>
      <c r="BU9">
        <v>363</v>
      </c>
      <c r="BV9">
        <v>63</v>
      </c>
      <c r="BW9">
        <v>228</v>
      </c>
      <c r="BX9">
        <v>3107</v>
      </c>
      <c r="BY9">
        <v>3105</v>
      </c>
      <c r="BZ9">
        <v>2754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769</v>
      </c>
      <c r="C11">
        <v>668</v>
      </c>
      <c r="D11">
        <v>57</v>
      </c>
      <c r="E11">
        <v>45</v>
      </c>
      <c r="F11">
        <v>154</v>
      </c>
      <c r="G11">
        <v>448</v>
      </c>
      <c r="H11">
        <v>167</v>
      </c>
      <c r="I11">
        <v>243</v>
      </c>
      <c r="J11">
        <v>262</v>
      </c>
      <c r="K11">
        <v>148</v>
      </c>
      <c r="L11">
        <v>117</v>
      </c>
      <c r="M11">
        <v>128</v>
      </c>
      <c r="N11">
        <v>543</v>
      </c>
      <c r="O11">
        <v>78</v>
      </c>
      <c r="P11">
        <v>20</v>
      </c>
      <c r="Q11">
        <v>98</v>
      </c>
      <c r="R11">
        <v>671</v>
      </c>
      <c r="S11">
        <v>571</v>
      </c>
      <c r="T11">
        <v>129</v>
      </c>
      <c r="U11">
        <v>63</v>
      </c>
      <c r="V11">
        <v>671</v>
      </c>
      <c r="W11">
        <v>58</v>
      </c>
      <c r="X11">
        <v>35</v>
      </c>
      <c r="Y11">
        <v>0</v>
      </c>
      <c r="Z11">
        <v>769</v>
      </c>
      <c r="AA11">
        <v>768</v>
      </c>
      <c r="AB11">
        <v>768</v>
      </c>
      <c r="AC11">
        <v>93</v>
      </c>
      <c r="AD11">
        <v>647</v>
      </c>
      <c r="AE11">
        <v>24</v>
      </c>
      <c r="AF11">
        <v>554</v>
      </c>
      <c r="AG11">
        <v>183</v>
      </c>
      <c r="AH11">
        <v>7</v>
      </c>
      <c r="AI11">
        <v>646</v>
      </c>
      <c r="AJ11">
        <v>42</v>
      </c>
      <c r="AK11">
        <v>71</v>
      </c>
      <c r="AL11">
        <v>400</v>
      </c>
      <c r="AM11">
        <v>301</v>
      </c>
      <c r="AN11">
        <v>10</v>
      </c>
      <c r="AO11">
        <v>59</v>
      </c>
      <c r="AP11">
        <v>65</v>
      </c>
      <c r="AQ11">
        <v>72</v>
      </c>
      <c r="AR11">
        <v>46</v>
      </c>
      <c r="AS11">
        <v>44</v>
      </c>
      <c r="AT11">
        <v>96</v>
      </c>
      <c r="AU11">
        <v>52</v>
      </c>
      <c r="AV11">
        <v>48</v>
      </c>
      <c r="AW11">
        <v>10</v>
      </c>
      <c r="AX11">
        <v>47</v>
      </c>
      <c r="AY11">
        <v>89</v>
      </c>
      <c r="AZ11">
        <v>55</v>
      </c>
      <c r="BA11">
        <v>41</v>
      </c>
      <c r="BB11">
        <v>56</v>
      </c>
      <c r="BC11">
        <v>48</v>
      </c>
      <c r="BD11">
        <v>0</v>
      </c>
      <c r="BE11">
        <v>278</v>
      </c>
      <c r="BF11">
        <v>491</v>
      </c>
      <c r="BG11">
        <v>590</v>
      </c>
      <c r="BH11">
        <v>179</v>
      </c>
      <c r="BI11">
        <v>307</v>
      </c>
      <c r="BJ11">
        <v>160</v>
      </c>
      <c r="BK11">
        <v>82</v>
      </c>
      <c r="BL11">
        <v>27</v>
      </c>
      <c r="BM11">
        <v>315</v>
      </c>
      <c r="BN11">
        <v>406</v>
      </c>
      <c r="BO11">
        <v>43</v>
      </c>
      <c r="BP11">
        <v>6</v>
      </c>
      <c r="BQ11">
        <v>229</v>
      </c>
      <c r="BR11">
        <v>713</v>
      </c>
      <c r="BS11">
        <v>769</v>
      </c>
      <c r="BT11">
        <v>45</v>
      </c>
      <c r="BU11">
        <v>271</v>
      </c>
      <c r="BV11">
        <v>22</v>
      </c>
      <c r="BW11">
        <v>207</v>
      </c>
      <c r="BX11">
        <v>526</v>
      </c>
      <c r="BY11">
        <v>548</v>
      </c>
      <c r="BZ11">
        <v>454</v>
      </c>
    </row>
    <row r="12" spans="1:78" x14ac:dyDescent="0.25">
      <c r="B12" s="7">
        <v>0.17</v>
      </c>
      <c r="C12" s="7">
        <v>0.17</v>
      </c>
      <c r="D12" s="7">
        <v>0.15</v>
      </c>
      <c r="E12" s="7">
        <v>0.17</v>
      </c>
      <c r="F12" s="7">
        <v>0.16</v>
      </c>
      <c r="G12" s="7">
        <v>0.19</v>
      </c>
      <c r="H12" s="7">
        <v>0.13</v>
      </c>
      <c r="I12" s="7">
        <v>0.23</v>
      </c>
      <c r="J12" s="7">
        <v>0.18</v>
      </c>
      <c r="K12" s="7">
        <v>0.16</v>
      </c>
      <c r="L12" s="7">
        <v>0.1</v>
      </c>
      <c r="M12" s="7">
        <v>0.1</v>
      </c>
      <c r="N12" s="7">
        <v>0.2</v>
      </c>
      <c r="O12" s="7">
        <v>0.15</v>
      </c>
      <c r="P12" s="7">
        <v>0.13</v>
      </c>
      <c r="Q12" s="7">
        <v>0.14000000000000001</v>
      </c>
      <c r="R12" s="7">
        <v>0.17</v>
      </c>
      <c r="S12" s="7">
        <v>0.2</v>
      </c>
      <c r="T12" s="7">
        <v>0.13</v>
      </c>
      <c r="U12" s="7">
        <v>0.08</v>
      </c>
      <c r="V12" s="7">
        <v>0.2</v>
      </c>
      <c r="W12" s="7">
        <v>0.12</v>
      </c>
      <c r="X12" s="7">
        <v>0.05</v>
      </c>
      <c r="Y12" t="s">
        <v>108</v>
      </c>
      <c r="Z12" s="7">
        <v>0.17</v>
      </c>
      <c r="AA12" s="7">
        <v>0.17</v>
      </c>
      <c r="AB12" s="7">
        <v>0.17</v>
      </c>
      <c r="AC12" s="7">
        <v>0.24</v>
      </c>
      <c r="AD12" s="7">
        <v>0.17</v>
      </c>
      <c r="AE12" s="7">
        <v>0.06</v>
      </c>
      <c r="AF12" s="7">
        <v>0.15</v>
      </c>
      <c r="AG12" s="7">
        <v>0.26</v>
      </c>
      <c r="AH12" s="7">
        <v>0.23</v>
      </c>
      <c r="AI12" s="7">
        <v>0.19</v>
      </c>
      <c r="AJ12" s="7">
        <v>0.09</v>
      </c>
      <c r="AK12" s="7">
        <v>0.09</v>
      </c>
      <c r="AL12" s="7">
        <v>0.24</v>
      </c>
      <c r="AM12" s="7">
        <v>0.13</v>
      </c>
      <c r="AN12" s="7">
        <v>0.2</v>
      </c>
      <c r="AO12" s="7">
        <v>0.1</v>
      </c>
      <c r="AP12" s="7">
        <v>0.14000000000000001</v>
      </c>
      <c r="AQ12" s="7">
        <v>0.18</v>
      </c>
      <c r="AR12" s="7">
        <v>0.1</v>
      </c>
      <c r="AS12" s="7">
        <v>0.17</v>
      </c>
      <c r="AT12" s="7">
        <v>0.23</v>
      </c>
      <c r="AU12" s="7">
        <v>0.18</v>
      </c>
      <c r="AV12" s="7">
        <v>0.11</v>
      </c>
      <c r="AW12" s="7">
        <v>0.12</v>
      </c>
      <c r="AX12" s="7">
        <v>0.15</v>
      </c>
      <c r="AY12" s="7">
        <v>0.21</v>
      </c>
      <c r="AZ12" s="7">
        <v>0.17</v>
      </c>
      <c r="BA12" s="7">
        <v>0.18</v>
      </c>
      <c r="BB12" s="7">
        <v>0.19</v>
      </c>
      <c r="BC12" s="7">
        <v>0.2</v>
      </c>
      <c r="BD12" t="s">
        <v>108</v>
      </c>
      <c r="BE12" s="7">
        <v>0.41</v>
      </c>
      <c r="BF12" s="7">
        <v>0.12</v>
      </c>
      <c r="BG12" s="7">
        <v>0.23</v>
      </c>
      <c r="BH12" s="7">
        <v>0.08</v>
      </c>
      <c r="BI12" s="7">
        <v>0.33</v>
      </c>
      <c r="BJ12" s="7">
        <v>0.24</v>
      </c>
      <c r="BK12" s="7">
        <v>0.13</v>
      </c>
      <c r="BL12" s="7">
        <v>0.18</v>
      </c>
      <c r="BM12" s="7">
        <v>0.76</v>
      </c>
      <c r="BN12" s="7">
        <v>0.32</v>
      </c>
      <c r="BO12" s="7">
        <v>0.02</v>
      </c>
      <c r="BP12" s="7">
        <v>0.01</v>
      </c>
      <c r="BQ12" s="7">
        <v>0.78</v>
      </c>
      <c r="BR12" s="7">
        <v>0.74</v>
      </c>
      <c r="BS12" s="7">
        <v>0.85</v>
      </c>
      <c r="BT12" s="7">
        <v>0.11</v>
      </c>
      <c r="BU12" s="7">
        <v>0.75</v>
      </c>
      <c r="BV12" s="7">
        <v>0.34</v>
      </c>
      <c r="BW12" s="7">
        <v>0.91</v>
      </c>
      <c r="BX12" s="7">
        <v>0.17</v>
      </c>
      <c r="BY12" s="7">
        <v>0.18</v>
      </c>
      <c r="BZ12" s="7">
        <v>0.17</v>
      </c>
    </row>
    <row r="13" spans="1:78" x14ac:dyDescent="0.25">
      <c r="A13" t="s">
        <v>55</v>
      </c>
      <c r="B13">
        <v>3784</v>
      </c>
      <c r="C13">
        <v>3248</v>
      </c>
      <c r="D13">
        <v>323</v>
      </c>
      <c r="E13">
        <v>213</v>
      </c>
      <c r="F13">
        <v>785</v>
      </c>
      <c r="G13">
        <v>1913</v>
      </c>
      <c r="H13">
        <v>1085</v>
      </c>
      <c r="I13">
        <v>793</v>
      </c>
      <c r="J13">
        <v>1199</v>
      </c>
      <c r="K13">
        <v>785</v>
      </c>
      <c r="L13">
        <v>1008</v>
      </c>
      <c r="M13">
        <v>1141</v>
      </c>
      <c r="N13">
        <v>2078</v>
      </c>
      <c r="O13">
        <v>425</v>
      </c>
      <c r="P13">
        <v>139</v>
      </c>
      <c r="Q13">
        <v>578</v>
      </c>
      <c r="R13">
        <v>3206</v>
      </c>
      <c r="S13">
        <v>2183</v>
      </c>
      <c r="T13">
        <v>815</v>
      </c>
      <c r="U13">
        <v>725</v>
      </c>
      <c r="V13">
        <v>2688</v>
      </c>
      <c r="W13">
        <v>411</v>
      </c>
      <c r="X13">
        <v>640</v>
      </c>
      <c r="Y13">
        <v>0</v>
      </c>
      <c r="Z13">
        <v>3784</v>
      </c>
      <c r="AA13">
        <v>3772</v>
      </c>
      <c r="AB13">
        <v>3772</v>
      </c>
      <c r="AC13">
        <v>281</v>
      </c>
      <c r="AD13">
        <v>3084</v>
      </c>
      <c r="AE13">
        <v>379</v>
      </c>
      <c r="AF13">
        <v>3027</v>
      </c>
      <c r="AG13">
        <v>521</v>
      </c>
      <c r="AH13">
        <v>23</v>
      </c>
      <c r="AI13">
        <v>2615</v>
      </c>
      <c r="AJ13">
        <v>391</v>
      </c>
      <c r="AK13">
        <v>741</v>
      </c>
      <c r="AL13">
        <v>1221</v>
      </c>
      <c r="AM13">
        <v>2009</v>
      </c>
      <c r="AN13">
        <v>38</v>
      </c>
      <c r="AO13">
        <v>504</v>
      </c>
      <c r="AP13">
        <v>386</v>
      </c>
      <c r="AQ13">
        <v>332</v>
      </c>
      <c r="AR13">
        <v>395</v>
      </c>
      <c r="AS13">
        <v>207</v>
      </c>
      <c r="AT13">
        <v>320</v>
      </c>
      <c r="AU13">
        <v>228</v>
      </c>
      <c r="AV13">
        <v>388</v>
      </c>
      <c r="AW13">
        <v>69</v>
      </c>
      <c r="AX13">
        <v>248</v>
      </c>
      <c r="AY13">
        <v>328</v>
      </c>
      <c r="AZ13">
        <v>260</v>
      </c>
      <c r="BA13">
        <v>180</v>
      </c>
      <c r="BB13">
        <v>237</v>
      </c>
      <c r="BC13">
        <v>187</v>
      </c>
      <c r="BD13">
        <v>20</v>
      </c>
      <c r="BE13">
        <v>378</v>
      </c>
      <c r="BF13">
        <v>3406</v>
      </c>
      <c r="BG13">
        <v>1872</v>
      </c>
      <c r="BH13">
        <v>1912</v>
      </c>
      <c r="BI13">
        <v>615</v>
      </c>
      <c r="BJ13">
        <v>494</v>
      </c>
      <c r="BK13">
        <v>534</v>
      </c>
      <c r="BL13">
        <v>116</v>
      </c>
      <c r="BM13">
        <v>97</v>
      </c>
      <c r="BN13">
        <v>860</v>
      </c>
      <c r="BO13">
        <v>1798</v>
      </c>
      <c r="BP13">
        <v>1029</v>
      </c>
      <c r="BQ13">
        <v>61</v>
      </c>
      <c r="BR13">
        <v>245</v>
      </c>
      <c r="BS13">
        <v>131</v>
      </c>
      <c r="BT13">
        <v>331</v>
      </c>
      <c r="BU13">
        <v>85</v>
      </c>
      <c r="BV13">
        <v>40</v>
      </c>
      <c r="BW13">
        <v>22</v>
      </c>
      <c r="BX13">
        <v>2542</v>
      </c>
      <c r="BY13">
        <v>2518</v>
      </c>
      <c r="BZ13">
        <v>2266</v>
      </c>
    </row>
    <row r="14" spans="1:78" x14ac:dyDescent="0.25">
      <c r="B14" s="7">
        <v>0.81</v>
      </c>
      <c r="C14" s="7">
        <v>0.81</v>
      </c>
      <c r="D14" s="7">
        <v>0.83</v>
      </c>
      <c r="E14" s="7">
        <v>0.8</v>
      </c>
      <c r="F14" s="7">
        <v>0.82</v>
      </c>
      <c r="G14" s="7">
        <v>0.79</v>
      </c>
      <c r="H14" s="7">
        <v>0.85</v>
      </c>
      <c r="I14" s="7">
        <v>0.75</v>
      </c>
      <c r="J14" s="7">
        <v>0.81</v>
      </c>
      <c r="K14" s="7">
        <v>0.82</v>
      </c>
      <c r="L14" s="7">
        <v>0.88</v>
      </c>
      <c r="M14" s="7">
        <v>0.88</v>
      </c>
      <c r="N14" s="7">
        <v>0.78</v>
      </c>
      <c r="O14" s="7">
        <v>0.81</v>
      </c>
      <c r="P14" s="7">
        <v>0.86</v>
      </c>
      <c r="Q14" s="7">
        <v>0.84</v>
      </c>
      <c r="R14" s="7">
        <v>0.81</v>
      </c>
      <c r="S14" s="7">
        <v>0.78</v>
      </c>
      <c r="T14" s="7">
        <v>0.85</v>
      </c>
      <c r="U14" s="7">
        <v>0.91</v>
      </c>
      <c r="V14" s="7">
        <v>0.79</v>
      </c>
      <c r="W14" s="7">
        <v>0.86</v>
      </c>
      <c r="X14" s="7">
        <v>0.92</v>
      </c>
      <c r="Y14" t="s">
        <v>108</v>
      </c>
      <c r="Z14" s="7">
        <v>0.81</v>
      </c>
      <c r="AA14" s="7">
        <v>0.82</v>
      </c>
      <c r="AB14" s="7">
        <v>0.82</v>
      </c>
      <c r="AC14" s="7">
        <v>0.73</v>
      </c>
      <c r="AD14" s="7">
        <v>0.82</v>
      </c>
      <c r="AE14" s="7">
        <v>0.89</v>
      </c>
      <c r="AF14" s="7">
        <v>0.83</v>
      </c>
      <c r="AG14" s="7">
        <v>0.73</v>
      </c>
      <c r="AH14" s="7">
        <v>0.74</v>
      </c>
      <c r="AI14" s="7">
        <v>0.79</v>
      </c>
      <c r="AJ14" s="7">
        <v>0.89</v>
      </c>
      <c r="AK14" s="7">
        <v>0.9</v>
      </c>
      <c r="AL14" s="7">
        <v>0.75</v>
      </c>
      <c r="AM14" s="7">
        <v>0.86</v>
      </c>
      <c r="AN14" s="7">
        <v>0.79</v>
      </c>
      <c r="AO14" s="7">
        <v>0.83</v>
      </c>
      <c r="AP14" s="7">
        <v>0.84</v>
      </c>
      <c r="AQ14" s="7">
        <v>0.81</v>
      </c>
      <c r="AR14" s="7">
        <v>0.88</v>
      </c>
      <c r="AS14" s="7">
        <v>0.81</v>
      </c>
      <c r="AT14" s="7">
        <v>0.76</v>
      </c>
      <c r="AU14" s="7">
        <v>0.79</v>
      </c>
      <c r="AV14" s="7">
        <v>0.88</v>
      </c>
      <c r="AW14" s="7">
        <v>0.83</v>
      </c>
      <c r="AX14" s="7">
        <v>0.82</v>
      </c>
      <c r="AY14" s="7">
        <v>0.76</v>
      </c>
      <c r="AZ14" s="7">
        <v>0.8</v>
      </c>
      <c r="BA14" s="7">
        <v>0.79</v>
      </c>
      <c r="BB14" s="7">
        <v>0.8</v>
      </c>
      <c r="BC14" s="7">
        <v>0.77</v>
      </c>
      <c r="BD14" s="7">
        <v>1</v>
      </c>
      <c r="BE14" s="7">
        <v>0.56000000000000005</v>
      </c>
      <c r="BF14" s="7">
        <v>0.86</v>
      </c>
      <c r="BG14" s="7">
        <v>0.74</v>
      </c>
      <c r="BH14" s="7">
        <v>0.9</v>
      </c>
      <c r="BI14" s="7">
        <v>0.66</v>
      </c>
      <c r="BJ14" s="7">
        <v>0.74</v>
      </c>
      <c r="BK14" s="7">
        <v>0.86</v>
      </c>
      <c r="BL14" s="7">
        <v>0.77</v>
      </c>
      <c r="BM14" s="7">
        <v>0.23</v>
      </c>
      <c r="BN14" s="7">
        <v>0.67</v>
      </c>
      <c r="BO14" s="7">
        <v>0.96</v>
      </c>
      <c r="BP14" s="7">
        <v>0.95</v>
      </c>
      <c r="BQ14" s="7">
        <v>0.21</v>
      </c>
      <c r="BR14" s="7">
        <v>0.25</v>
      </c>
      <c r="BS14" s="7">
        <v>0.15</v>
      </c>
      <c r="BT14" s="7">
        <v>0.84</v>
      </c>
      <c r="BU14" s="7">
        <v>0.24</v>
      </c>
      <c r="BV14" s="7">
        <v>0.63</v>
      </c>
      <c r="BW14" s="7">
        <v>0.09</v>
      </c>
      <c r="BX14" s="7">
        <v>0.82</v>
      </c>
      <c r="BY14" s="7">
        <v>0.81</v>
      </c>
      <c r="BZ14" s="7">
        <v>0.82</v>
      </c>
    </row>
    <row r="15" spans="1:78" x14ac:dyDescent="0.25">
      <c r="A15" t="s">
        <v>40</v>
      </c>
      <c r="B15">
        <v>16</v>
      </c>
      <c r="C15">
        <v>11</v>
      </c>
      <c r="D15">
        <v>3</v>
      </c>
      <c r="E15">
        <v>2</v>
      </c>
      <c r="F15">
        <v>3</v>
      </c>
      <c r="G15">
        <v>9</v>
      </c>
      <c r="H15">
        <v>4</v>
      </c>
      <c r="I15">
        <v>1</v>
      </c>
      <c r="J15">
        <v>2</v>
      </c>
      <c r="K15">
        <v>6</v>
      </c>
      <c r="L15">
        <v>6</v>
      </c>
      <c r="M15">
        <v>1</v>
      </c>
      <c r="N15">
        <v>2</v>
      </c>
      <c r="O15">
        <v>11</v>
      </c>
      <c r="P15">
        <v>1</v>
      </c>
      <c r="Q15">
        <v>1</v>
      </c>
      <c r="R15">
        <v>14</v>
      </c>
      <c r="S15">
        <v>6</v>
      </c>
      <c r="T15">
        <v>5</v>
      </c>
      <c r="U15">
        <v>4</v>
      </c>
      <c r="V15">
        <v>6</v>
      </c>
      <c r="W15">
        <v>2</v>
      </c>
      <c r="X15">
        <v>2</v>
      </c>
      <c r="Y15">
        <v>0</v>
      </c>
      <c r="Z15">
        <v>16</v>
      </c>
      <c r="AA15">
        <v>16</v>
      </c>
      <c r="AB15">
        <v>16</v>
      </c>
      <c r="AC15">
        <v>1</v>
      </c>
      <c r="AD15">
        <v>4</v>
      </c>
      <c r="AE15">
        <v>3</v>
      </c>
      <c r="AF15">
        <v>8</v>
      </c>
      <c r="AG15">
        <v>1</v>
      </c>
      <c r="AH15">
        <v>0</v>
      </c>
      <c r="AI15">
        <v>7</v>
      </c>
      <c r="AJ15">
        <v>0</v>
      </c>
      <c r="AK15">
        <v>1</v>
      </c>
      <c r="AL15">
        <v>2</v>
      </c>
      <c r="AM15">
        <v>3</v>
      </c>
      <c r="AN15">
        <v>0</v>
      </c>
      <c r="AO15">
        <v>4</v>
      </c>
      <c r="AP15">
        <v>3</v>
      </c>
      <c r="AQ15">
        <v>1</v>
      </c>
      <c r="AR15">
        <v>2</v>
      </c>
      <c r="AS15">
        <v>0</v>
      </c>
      <c r="AT15">
        <v>0</v>
      </c>
      <c r="AU15">
        <v>4</v>
      </c>
      <c r="AV15">
        <v>1</v>
      </c>
      <c r="AW15">
        <v>0</v>
      </c>
      <c r="AX15">
        <v>3</v>
      </c>
      <c r="AY15">
        <v>0</v>
      </c>
      <c r="AZ15">
        <v>0</v>
      </c>
      <c r="BA15">
        <v>2</v>
      </c>
      <c r="BB15">
        <v>0</v>
      </c>
      <c r="BC15">
        <v>1</v>
      </c>
      <c r="BD15">
        <v>0</v>
      </c>
      <c r="BE15">
        <v>0</v>
      </c>
      <c r="BF15">
        <v>16</v>
      </c>
      <c r="BG15">
        <v>3</v>
      </c>
      <c r="BH15">
        <v>13</v>
      </c>
      <c r="BI15">
        <v>0</v>
      </c>
      <c r="BJ15">
        <v>1</v>
      </c>
      <c r="BK15">
        <v>0</v>
      </c>
      <c r="BL15">
        <v>0</v>
      </c>
      <c r="BM15">
        <v>0</v>
      </c>
      <c r="BN15">
        <v>0</v>
      </c>
      <c r="BO15">
        <v>3</v>
      </c>
      <c r="BP15">
        <v>12</v>
      </c>
      <c r="BQ15">
        <v>0</v>
      </c>
      <c r="BR15">
        <v>1</v>
      </c>
      <c r="BS15">
        <v>1</v>
      </c>
      <c r="BT15">
        <v>0</v>
      </c>
      <c r="BU15">
        <v>0</v>
      </c>
      <c r="BV15">
        <v>0</v>
      </c>
      <c r="BW15">
        <v>0</v>
      </c>
      <c r="BX15">
        <v>3</v>
      </c>
      <c r="BY15">
        <v>3</v>
      </c>
      <c r="BZ15">
        <v>2</v>
      </c>
    </row>
    <row r="16" spans="1:78" x14ac:dyDescent="0.25">
      <c r="B16">
        <v>0</v>
      </c>
      <c r="C16">
        <v>0</v>
      </c>
      <c r="D16" s="7">
        <v>0.01</v>
      </c>
      <c r="E16" s="7">
        <v>0.01</v>
      </c>
      <c r="F16">
        <v>0</v>
      </c>
      <c r="G16">
        <v>0</v>
      </c>
      <c r="H16">
        <v>0</v>
      </c>
      <c r="I16">
        <v>0</v>
      </c>
      <c r="J16">
        <v>0</v>
      </c>
      <c r="K16" s="7">
        <v>0.01</v>
      </c>
      <c r="L16" s="7">
        <v>0.01</v>
      </c>
      <c r="M16">
        <v>0</v>
      </c>
      <c r="N16">
        <v>0</v>
      </c>
      <c r="O16" s="7">
        <v>0.02</v>
      </c>
      <c r="P16">
        <v>0</v>
      </c>
      <c r="Q16">
        <v>0</v>
      </c>
      <c r="R16">
        <v>0</v>
      </c>
      <c r="S16">
        <v>0</v>
      </c>
      <c r="T16">
        <v>0</v>
      </c>
      <c r="U16" s="7">
        <v>0.01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>
        <v>0</v>
      </c>
      <c r="AD16">
        <v>0</v>
      </c>
      <c r="AE16" s="7">
        <v>0.01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>
        <v>0</v>
      </c>
      <c r="AL16">
        <v>0</v>
      </c>
      <c r="AM16">
        <v>0</v>
      </c>
      <c r="AN16" t="s">
        <v>106</v>
      </c>
      <c r="AO16" s="7">
        <v>0.01</v>
      </c>
      <c r="AP16" s="7">
        <v>0.01</v>
      </c>
      <c r="AQ16">
        <v>0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 s="7">
        <v>0.01</v>
      </c>
      <c r="BB16" t="s">
        <v>106</v>
      </c>
      <c r="BC16">
        <v>0</v>
      </c>
      <c r="BD16" t="s">
        <v>106</v>
      </c>
      <c r="BE16" t="s">
        <v>106</v>
      </c>
      <c r="BF16">
        <v>0</v>
      </c>
      <c r="BG16">
        <v>0</v>
      </c>
      <c r="BH16" s="7">
        <v>0.01</v>
      </c>
      <c r="BI16" t="s">
        <v>106</v>
      </c>
      <c r="BJ16">
        <v>0</v>
      </c>
      <c r="BK16" t="s">
        <v>106</v>
      </c>
      <c r="BL16" t="s">
        <v>106</v>
      </c>
      <c r="BM16" t="s">
        <v>106</v>
      </c>
      <c r="BN16" t="s">
        <v>106</v>
      </c>
      <c r="BO16">
        <v>0</v>
      </c>
      <c r="BP16" s="7">
        <v>0.01</v>
      </c>
      <c r="BQ16" t="s">
        <v>106</v>
      </c>
      <c r="BR16">
        <v>0</v>
      </c>
      <c r="BS16">
        <v>0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75</v>
      </c>
      <c r="C17">
        <v>61</v>
      </c>
      <c r="D17">
        <v>7</v>
      </c>
      <c r="E17">
        <v>7</v>
      </c>
      <c r="F17">
        <v>13</v>
      </c>
      <c r="G17">
        <v>40</v>
      </c>
      <c r="H17">
        <v>22</v>
      </c>
      <c r="I17">
        <v>24</v>
      </c>
      <c r="J17">
        <v>20</v>
      </c>
      <c r="K17">
        <v>14</v>
      </c>
      <c r="L17">
        <v>16</v>
      </c>
      <c r="M17">
        <v>20</v>
      </c>
      <c r="N17">
        <v>43</v>
      </c>
      <c r="O17">
        <v>12</v>
      </c>
      <c r="P17">
        <v>1</v>
      </c>
      <c r="Q17">
        <v>12</v>
      </c>
      <c r="R17">
        <v>62</v>
      </c>
      <c r="S17">
        <v>52</v>
      </c>
      <c r="T17">
        <v>11</v>
      </c>
      <c r="U17">
        <v>9</v>
      </c>
      <c r="V17">
        <v>51</v>
      </c>
      <c r="W17">
        <v>5</v>
      </c>
      <c r="X17">
        <v>15</v>
      </c>
      <c r="Y17">
        <v>0</v>
      </c>
      <c r="Z17">
        <v>75</v>
      </c>
      <c r="AA17">
        <v>73</v>
      </c>
      <c r="AB17">
        <v>73</v>
      </c>
      <c r="AC17">
        <v>8</v>
      </c>
      <c r="AD17">
        <v>39</v>
      </c>
      <c r="AE17">
        <v>23</v>
      </c>
      <c r="AF17">
        <v>45</v>
      </c>
      <c r="AG17">
        <v>7</v>
      </c>
      <c r="AH17">
        <v>1</v>
      </c>
      <c r="AI17">
        <v>45</v>
      </c>
      <c r="AJ17">
        <v>8</v>
      </c>
      <c r="AK17">
        <v>12</v>
      </c>
      <c r="AL17">
        <v>12</v>
      </c>
      <c r="AM17">
        <v>22</v>
      </c>
      <c r="AN17">
        <v>1</v>
      </c>
      <c r="AO17">
        <v>39</v>
      </c>
      <c r="AP17">
        <v>5</v>
      </c>
      <c r="AQ17">
        <v>4</v>
      </c>
      <c r="AR17">
        <v>8</v>
      </c>
      <c r="AS17">
        <v>4</v>
      </c>
      <c r="AT17">
        <v>6</v>
      </c>
      <c r="AU17">
        <v>3</v>
      </c>
      <c r="AV17">
        <v>2</v>
      </c>
      <c r="AW17">
        <v>3</v>
      </c>
      <c r="AX17">
        <v>4</v>
      </c>
      <c r="AY17">
        <v>13</v>
      </c>
      <c r="AZ17">
        <v>8</v>
      </c>
      <c r="BA17">
        <v>6</v>
      </c>
      <c r="BB17">
        <v>3</v>
      </c>
      <c r="BC17">
        <v>6</v>
      </c>
      <c r="BD17">
        <v>0</v>
      </c>
      <c r="BE17">
        <v>21</v>
      </c>
      <c r="BF17">
        <v>53</v>
      </c>
      <c r="BG17">
        <v>49</v>
      </c>
      <c r="BH17">
        <v>26</v>
      </c>
      <c r="BI17">
        <v>9</v>
      </c>
      <c r="BJ17">
        <v>9</v>
      </c>
      <c r="BK17">
        <v>6</v>
      </c>
      <c r="BL17">
        <v>8</v>
      </c>
      <c r="BM17">
        <v>2</v>
      </c>
      <c r="BN17">
        <v>16</v>
      </c>
      <c r="BO17">
        <v>24</v>
      </c>
      <c r="BP17">
        <v>33</v>
      </c>
      <c r="BQ17">
        <v>2</v>
      </c>
      <c r="BR17">
        <v>9</v>
      </c>
      <c r="BS17">
        <v>3</v>
      </c>
      <c r="BT17">
        <v>16</v>
      </c>
      <c r="BU17">
        <v>6</v>
      </c>
      <c r="BV17">
        <v>2</v>
      </c>
      <c r="BW17">
        <v>0</v>
      </c>
      <c r="BX17">
        <v>36</v>
      </c>
      <c r="BY17">
        <v>36</v>
      </c>
      <c r="BZ17">
        <v>31</v>
      </c>
    </row>
    <row r="18" spans="1:78" x14ac:dyDescent="0.25">
      <c r="B18" s="7">
        <v>0.02</v>
      </c>
      <c r="C18" s="7">
        <v>0.02</v>
      </c>
      <c r="D18" s="7">
        <v>0.02</v>
      </c>
      <c r="E18" s="7">
        <v>0.03</v>
      </c>
      <c r="F18" s="7">
        <v>0.01</v>
      </c>
      <c r="G18" s="7">
        <v>0.02</v>
      </c>
      <c r="H18" s="7">
        <v>0.02</v>
      </c>
      <c r="I18" s="7">
        <v>0.02</v>
      </c>
      <c r="J18" s="7">
        <v>0.01</v>
      </c>
      <c r="K18" s="7">
        <v>0.02</v>
      </c>
      <c r="L18" s="7">
        <v>0.01</v>
      </c>
      <c r="M18" s="7">
        <v>0.02</v>
      </c>
      <c r="N18" s="7">
        <v>0.02</v>
      </c>
      <c r="O18" s="7">
        <v>0.02</v>
      </c>
      <c r="P18" s="7">
        <v>0.01</v>
      </c>
      <c r="Q18" s="7">
        <v>0.02</v>
      </c>
      <c r="R18" s="7">
        <v>0.02</v>
      </c>
      <c r="S18" s="7">
        <v>0.02</v>
      </c>
      <c r="T18" s="7">
        <v>0.01</v>
      </c>
      <c r="U18" s="7">
        <v>0.01</v>
      </c>
      <c r="V18" s="7">
        <v>0.01</v>
      </c>
      <c r="W18" s="7">
        <v>0.01</v>
      </c>
      <c r="X18" s="7">
        <v>0.02</v>
      </c>
      <c r="Y18" t="s">
        <v>108</v>
      </c>
      <c r="Z18" s="7">
        <v>0.02</v>
      </c>
      <c r="AA18" s="7">
        <v>0.02</v>
      </c>
      <c r="AB18" s="7">
        <v>0.02</v>
      </c>
      <c r="AC18" s="7">
        <v>0.02</v>
      </c>
      <c r="AD18" s="7">
        <v>0.01</v>
      </c>
      <c r="AE18" s="7">
        <v>0.05</v>
      </c>
      <c r="AF18" s="7">
        <v>0.01</v>
      </c>
      <c r="AG18" s="7">
        <v>0.01</v>
      </c>
      <c r="AH18" s="7">
        <v>0.03</v>
      </c>
      <c r="AI18" s="7">
        <v>0.01</v>
      </c>
      <c r="AJ18" s="7">
        <v>0.02</v>
      </c>
      <c r="AK18" s="7">
        <v>0.01</v>
      </c>
      <c r="AL18" s="7">
        <v>0.01</v>
      </c>
      <c r="AM18" s="7">
        <v>0.01</v>
      </c>
      <c r="AN18" s="7">
        <v>0.01</v>
      </c>
      <c r="AO18" s="7">
        <v>0.06</v>
      </c>
      <c r="AP18" s="7">
        <v>0.01</v>
      </c>
      <c r="AQ18" s="7">
        <v>0.01</v>
      </c>
      <c r="AR18" s="7">
        <v>0.02</v>
      </c>
      <c r="AS18" s="7">
        <v>0.02</v>
      </c>
      <c r="AT18" s="7">
        <v>0.02</v>
      </c>
      <c r="AU18" s="7">
        <v>0.01</v>
      </c>
      <c r="AV18">
        <v>0</v>
      </c>
      <c r="AW18" s="7">
        <v>0.04</v>
      </c>
      <c r="AX18" s="7">
        <v>0.01</v>
      </c>
      <c r="AY18" s="7">
        <v>0.03</v>
      </c>
      <c r="AZ18" s="7">
        <v>0.03</v>
      </c>
      <c r="BA18" s="7">
        <v>0.03</v>
      </c>
      <c r="BB18" s="7">
        <v>0.01</v>
      </c>
      <c r="BC18" s="7">
        <v>0.02</v>
      </c>
      <c r="BD18" t="s">
        <v>108</v>
      </c>
      <c r="BE18" s="7">
        <v>0.03</v>
      </c>
      <c r="BF18" s="7">
        <v>0.01</v>
      </c>
      <c r="BG18" s="7">
        <v>0.02</v>
      </c>
      <c r="BH18" s="7">
        <v>0.01</v>
      </c>
      <c r="BI18" s="7">
        <v>0.01</v>
      </c>
      <c r="BJ18" s="7">
        <v>0.01</v>
      </c>
      <c r="BK18" s="7">
        <v>0.01</v>
      </c>
      <c r="BL18" s="7">
        <v>0.05</v>
      </c>
      <c r="BM18">
        <v>0</v>
      </c>
      <c r="BN18" s="7">
        <v>0.01</v>
      </c>
      <c r="BO18" s="7">
        <v>0.01</v>
      </c>
      <c r="BP18" s="7">
        <v>0.03</v>
      </c>
      <c r="BQ18" s="7">
        <v>0.01</v>
      </c>
      <c r="BR18" s="7">
        <v>0.01</v>
      </c>
      <c r="BS18">
        <v>0</v>
      </c>
      <c r="BT18" s="7">
        <v>0.04</v>
      </c>
      <c r="BU18" s="7">
        <v>0.02</v>
      </c>
      <c r="BV18" s="7">
        <v>0.03</v>
      </c>
      <c r="BW18" t="s">
        <v>108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369</v>
      </c>
    </row>
    <row r="2" spans="1:78" x14ac:dyDescent="0.25">
      <c r="A2" t="s">
        <v>183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5939</v>
      </c>
      <c r="C8">
        <v>5045</v>
      </c>
      <c r="D8">
        <v>521</v>
      </c>
      <c r="E8">
        <v>373</v>
      </c>
      <c r="F8">
        <v>1139</v>
      </c>
      <c r="G8">
        <v>2675</v>
      </c>
      <c r="H8">
        <v>2125</v>
      </c>
      <c r="I8">
        <v>1169</v>
      </c>
      <c r="J8">
        <v>1546</v>
      </c>
      <c r="K8">
        <v>1136</v>
      </c>
      <c r="L8">
        <v>2088</v>
      </c>
      <c r="M8">
        <v>2086</v>
      </c>
      <c r="N8">
        <v>2988</v>
      </c>
      <c r="O8">
        <v>649</v>
      </c>
      <c r="P8">
        <v>216</v>
      </c>
      <c r="Q8">
        <v>1164</v>
      </c>
      <c r="R8">
        <v>4775</v>
      </c>
      <c r="S8">
        <v>3460</v>
      </c>
      <c r="T8">
        <v>1183</v>
      </c>
      <c r="U8">
        <v>1196</v>
      </c>
      <c r="V8">
        <v>4013</v>
      </c>
      <c r="W8">
        <v>685</v>
      </c>
      <c r="X8">
        <v>1164</v>
      </c>
      <c r="Y8">
        <v>743</v>
      </c>
      <c r="Z8">
        <v>5196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4702</v>
      </c>
      <c r="AG8">
        <v>859</v>
      </c>
      <c r="AH8">
        <v>37</v>
      </c>
      <c r="AI8">
        <v>4128</v>
      </c>
      <c r="AJ8">
        <v>604</v>
      </c>
      <c r="AK8">
        <v>1081</v>
      </c>
      <c r="AL8">
        <v>2266</v>
      </c>
      <c r="AM8">
        <v>2852</v>
      </c>
      <c r="AN8">
        <v>57</v>
      </c>
      <c r="AO8">
        <v>740</v>
      </c>
      <c r="AP8">
        <v>568</v>
      </c>
      <c r="AQ8">
        <v>551</v>
      </c>
      <c r="AR8">
        <v>482</v>
      </c>
      <c r="AS8">
        <v>327</v>
      </c>
      <c r="AT8">
        <v>555</v>
      </c>
      <c r="AU8">
        <v>359</v>
      </c>
      <c r="AV8">
        <v>508</v>
      </c>
      <c r="AW8">
        <v>126</v>
      </c>
      <c r="AX8">
        <v>387</v>
      </c>
      <c r="AY8">
        <v>555</v>
      </c>
      <c r="AZ8">
        <v>410</v>
      </c>
      <c r="BA8">
        <v>299</v>
      </c>
      <c r="BB8">
        <v>464</v>
      </c>
      <c r="BC8">
        <v>323</v>
      </c>
      <c r="BD8">
        <v>25</v>
      </c>
      <c r="BE8">
        <v>859</v>
      </c>
      <c r="BF8">
        <v>5080</v>
      </c>
      <c r="BG8">
        <v>3191</v>
      </c>
      <c r="BH8">
        <v>2748</v>
      </c>
      <c r="BI8">
        <v>1163</v>
      </c>
      <c r="BJ8">
        <v>848</v>
      </c>
      <c r="BK8">
        <v>815</v>
      </c>
      <c r="BL8">
        <v>200</v>
      </c>
      <c r="BM8">
        <v>801</v>
      </c>
      <c r="BN8">
        <v>1629</v>
      </c>
      <c r="BO8">
        <v>2184</v>
      </c>
      <c r="BP8">
        <v>1325</v>
      </c>
      <c r="BQ8">
        <v>945</v>
      </c>
      <c r="BR8">
        <v>1450</v>
      </c>
      <c r="BS8">
        <v>1405</v>
      </c>
      <c r="BT8">
        <v>450</v>
      </c>
      <c r="BU8">
        <v>492</v>
      </c>
      <c r="BV8">
        <v>295</v>
      </c>
      <c r="BW8">
        <v>694</v>
      </c>
      <c r="BX8">
        <v>4047</v>
      </c>
      <c r="BY8">
        <v>4057</v>
      </c>
      <c r="BZ8">
        <v>3577</v>
      </c>
    </row>
    <row r="9" spans="1:78" x14ac:dyDescent="0.25">
      <c r="A9" t="s">
        <v>103</v>
      </c>
      <c r="B9">
        <v>5970</v>
      </c>
      <c r="C9">
        <v>5060</v>
      </c>
      <c r="D9">
        <v>556</v>
      </c>
      <c r="E9">
        <v>354</v>
      </c>
      <c r="F9">
        <v>1163</v>
      </c>
      <c r="G9">
        <v>3104</v>
      </c>
      <c r="H9">
        <v>1704</v>
      </c>
      <c r="I9">
        <v>1452</v>
      </c>
      <c r="J9">
        <v>1889</v>
      </c>
      <c r="K9">
        <v>1224</v>
      </c>
      <c r="L9">
        <v>1406</v>
      </c>
      <c r="M9">
        <v>1651</v>
      </c>
      <c r="N9">
        <v>3485</v>
      </c>
      <c r="O9">
        <v>640</v>
      </c>
      <c r="P9">
        <v>194</v>
      </c>
      <c r="Q9">
        <v>948</v>
      </c>
      <c r="R9">
        <v>5023</v>
      </c>
      <c r="S9">
        <v>3682</v>
      </c>
      <c r="T9">
        <v>1230</v>
      </c>
      <c r="U9">
        <v>969</v>
      </c>
      <c r="V9">
        <v>4429</v>
      </c>
      <c r="W9">
        <v>607</v>
      </c>
      <c r="X9">
        <v>864</v>
      </c>
      <c r="Y9">
        <v>717</v>
      </c>
      <c r="Z9">
        <v>5254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4682</v>
      </c>
      <c r="AG9">
        <v>918</v>
      </c>
      <c r="AH9">
        <v>39</v>
      </c>
      <c r="AI9">
        <v>4344</v>
      </c>
      <c r="AJ9">
        <v>547</v>
      </c>
      <c r="AK9">
        <v>975</v>
      </c>
      <c r="AL9">
        <v>2356</v>
      </c>
      <c r="AM9">
        <v>2833</v>
      </c>
      <c r="AN9">
        <v>59</v>
      </c>
      <c r="AO9">
        <v>699</v>
      </c>
      <c r="AP9">
        <v>589</v>
      </c>
      <c r="AQ9">
        <v>566</v>
      </c>
      <c r="AR9">
        <v>543</v>
      </c>
      <c r="AS9">
        <v>317</v>
      </c>
      <c r="AT9">
        <v>554</v>
      </c>
      <c r="AU9">
        <v>348</v>
      </c>
      <c r="AV9">
        <v>490</v>
      </c>
      <c r="AW9">
        <v>142</v>
      </c>
      <c r="AX9">
        <v>407</v>
      </c>
      <c r="AY9">
        <v>532</v>
      </c>
      <c r="AZ9">
        <v>413</v>
      </c>
      <c r="BA9">
        <v>293</v>
      </c>
      <c r="BB9">
        <v>441</v>
      </c>
      <c r="BC9">
        <v>311</v>
      </c>
      <c r="BD9">
        <v>26</v>
      </c>
      <c r="BE9">
        <v>898</v>
      </c>
      <c r="BF9">
        <v>5072</v>
      </c>
      <c r="BG9">
        <v>3294</v>
      </c>
      <c r="BH9">
        <v>2677</v>
      </c>
      <c r="BI9">
        <v>1301</v>
      </c>
      <c r="BJ9">
        <v>866</v>
      </c>
      <c r="BK9">
        <v>767</v>
      </c>
      <c r="BL9">
        <v>199</v>
      </c>
      <c r="BM9">
        <v>882</v>
      </c>
      <c r="BN9">
        <v>1680</v>
      </c>
      <c r="BO9">
        <v>2157</v>
      </c>
      <c r="BP9">
        <v>1251</v>
      </c>
      <c r="BQ9">
        <v>1006</v>
      </c>
      <c r="BR9">
        <v>1570</v>
      </c>
      <c r="BS9">
        <v>1524</v>
      </c>
      <c r="BT9">
        <v>450</v>
      </c>
      <c r="BU9">
        <v>535</v>
      </c>
      <c r="BV9">
        <v>295</v>
      </c>
      <c r="BW9">
        <v>756</v>
      </c>
      <c r="BX9">
        <v>3992</v>
      </c>
      <c r="BY9">
        <v>4010</v>
      </c>
      <c r="BZ9">
        <v>3496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876</v>
      </c>
      <c r="C11">
        <v>746</v>
      </c>
      <c r="D11">
        <v>82</v>
      </c>
      <c r="E11">
        <v>48</v>
      </c>
      <c r="F11">
        <v>114</v>
      </c>
      <c r="G11">
        <v>522</v>
      </c>
      <c r="H11">
        <v>240</v>
      </c>
      <c r="I11">
        <v>302</v>
      </c>
      <c r="J11">
        <v>298</v>
      </c>
      <c r="K11">
        <v>149</v>
      </c>
      <c r="L11">
        <v>127</v>
      </c>
      <c r="M11">
        <v>147</v>
      </c>
      <c r="N11">
        <v>628</v>
      </c>
      <c r="O11">
        <v>84</v>
      </c>
      <c r="P11">
        <v>17</v>
      </c>
      <c r="Q11">
        <v>139</v>
      </c>
      <c r="R11">
        <v>737</v>
      </c>
      <c r="S11">
        <v>677</v>
      </c>
      <c r="T11">
        <v>115</v>
      </c>
      <c r="U11">
        <v>77</v>
      </c>
      <c r="V11">
        <v>756</v>
      </c>
      <c r="W11">
        <v>66</v>
      </c>
      <c r="X11">
        <v>45</v>
      </c>
      <c r="Y11">
        <v>89</v>
      </c>
      <c r="Z11">
        <v>787</v>
      </c>
      <c r="AA11">
        <v>876</v>
      </c>
      <c r="AB11">
        <v>787</v>
      </c>
      <c r="AC11">
        <v>128</v>
      </c>
      <c r="AD11">
        <v>718</v>
      </c>
      <c r="AE11">
        <v>27</v>
      </c>
      <c r="AF11">
        <v>672</v>
      </c>
      <c r="AG11">
        <v>182</v>
      </c>
      <c r="AH11">
        <v>4</v>
      </c>
      <c r="AI11">
        <v>789</v>
      </c>
      <c r="AJ11">
        <v>43</v>
      </c>
      <c r="AK11">
        <v>38</v>
      </c>
      <c r="AL11">
        <v>634</v>
      </c>
      <c r="AM11">
        <v>195</v>
      </c>
      <c r="AN11">
        <v>8</v>
      </c>
      <c r="AO11">
        <v>38</v>
      </c>
      <c r="AP11">
        <v>95</v>
      </c>
      <c r="AQ11">
        <v>108</v>
      </c>
      <c r="AR11">
        <v>29</v>
      </c>
      <c r="AS11">
        <v>47</v>
      </c>
      <c r="AT11">
        <v>98</v>
      </c>
      <c r="AU11">
        <v>65</v>
      </c>
      <c r="AV11">
        <v>49</v>
      </c>
      <c r="AW11">
        <v>24</v>
      </c>
      <c r="AX11">
        <v>59</v>
      </c>
      <c r="AY11">
        <v>90</v>
      </c>
      <c r="AZ11">
        <v>52</v>
      </c>
      <c r="BA11">
        <v>40</v>
      </c>
      <c r="BB11">
        <v>62</v>
      </c>
      <c r="BC11">
        <v>55</v>
      </c>
      <c r="BD11">
        <v>3</v>
      </c>
      <c r="BE11">
        <v>231</v>
      </c>
      <c r="BF11">
        <v>645</v>
      </c>
      <c r="BG11">
        <v>689</v>
      </c>
      <c r="BH11">
        <v>187</v>
      </c>
      <c r="BI11">
        <v>385</v>
      </c>
      <c r="BJ11">
        <v>179</v>
      </c>
      <c r="BK11">
        <v>82</v>
      </c>
      <c r="BL11">
        <v>39</v>
      </c>
      <c r="BM11">
        <v>530</v>
      </c>
      <c r="BN11">
        <v>318</v>
      </c>
      <c r="BO11">
        <v>27</v>
      </c>
      <c r="BP11">
        <v>1</v>
      </c>
      <c r="BQ11">
        <v>876</v>
      </c>
      <c r="BR11">
        <v>683</v>
      </c>
      <c r="BS11">
        <v>737</v>
      </c>
      <c r="BT11">
        <v>28</v>
      </c>
      <c r="BU11">
        <v>221</v>
      </c>
      <c r="BV11">
        <v>206</v>
      </c>
      <c r="BW11">
        <v>715</v>
      </c>
      <c r="BX11">
        <v>569</v>
      </c>
      <c r="BY11">
        <v>597</v>
      </c>
      <c r="BZ11">
        <v>482</v>
      </c>
    </row>
    <row r="12" spans="1:78" x14ac:dyDescent="0.25">
      <c r="B12" s="7">
        <v>0.15</v>
      </c>
      <c r="C12" s="7">
        <v>0.15</v>
      </c>
      <c r="D12" s="7">
        <v>0.15</v>
      </c>
      <c r="E12" s="7">
        <v>0.14000000000000001</v>
      </c>
      <c r="F12" s="7">
        <v>0.1</v>
      </c>
      <c r="G12" s="7">
        <v>0.17</v>
      </c>
      <c r="H12" s="7">
        <v>0.14000000000000001</v>
      </c>
      <c r="I12" s="7">
        <v>0.21</v>
      </c>
      <c r="J12" s="7">
        <v>0.16</v>
      </c>
      <c r="K12" s="7">
        <v>0.12</v>
      </c>
      <c r="L12" s="7">
        <v>0.09</v>
      </c>
      <c r="M12" s="7">
        <v>0.09</v>
      </c>
      <c r="N12" s="7">
        <v>0.18</v>
      </c>
      <c r="O12" s="7">
        <v>0.13</v>
      </c>
      <c r="P12" s="7">
        <v>0.09</v>
      </c>
      <c r="Q12" s="7">
        <v>0.15</v>
      </c>
      <c r="R12" s="7">
        <v>0.15</v>
      </c>
      <c r="S12" s="7">
        <v>0.18</v>
      </c>
      <c r="T12" s="7">
        <v>0.09</v>
      </c>
      <c r="U12" s="7">
        <v>0.08</v>
      </c>
      <c r="V12" s="7">
        <v>0.17</v>
      </c>
      <c r="W12" s="7">
        <v>0.11</v>
      </c>
      <c r="X12" s="7">
        <v>0.05</v>
      </c>
      <c r="Y12" s="7">
        <v>0.12</v>
      </c>
      <c r="Z12" s="7">
        <v>0.15</v>
      </c>
      <c r="AA12" s="7">
        <v>0.15</v>
      </c>
      <c r="AB12" s="7">
        <v>0.15</v>
      </c>
      <c r="AC12" s="7">
        <v>0.18</v>
      </c>
      <c r="AD12" s="7">
        <v>0.15</v>
      </c>
      <c r="AE12" s="7">
        <v>0.05</v>
      </c>
      <c r="AF12" s="7">
        <v>0.14000000000000001</v>
      </c>
      <c r="AG12" s="7">
        <v>0.2</v>
      </c>
      <c r="AH12" s="7">
        <v>0.09</v>
      </c>
      <c r="AI12" s="7">
        <v>0.18</v>
      </c>
      <c r="AJ12" s="7">
        <v>0.08</v>
      </c>
      <c r="AK12" s="7">
        <v>0.04</v>
      </c>
      <c r="AL12" s="7">
        <v>0.27</v>
      </c>
      <c r="AM12" s="7">
        <v>7.0000000000000007E-2</v>
      </c>
      <c r="AN12" s="7">
        <v>0.14000000000000001</v>
      </c>
      <c r="AO12" s="7">
        <v>0.05</v>
      </c>
      <c r="AP12" s="7">
        <v>0.16</v>
      </c>
      <c r="AQ12" s="7">
        <v>0.19</v>
      </c>
      <c r="AR12" s="7">
        <v>0.05</v>
      </c>
      <c r="AS12" s="7">
        <v>0.15</v>
      </c>
      <c r="AT12" s="7">
        <v>0.18</v>
      </c>
      <c r="AU12" s="7">
        <v>0.19</v>
      </c>
      <c r="AV12" s="7">
        <v>0.1</v>
      </c>
      <c r="AW12" s="7">
        <v>0.17</v>
      </c>
      <c r="AX12" s="7">
        <v>0.14000000000000001</v>
      </c>
      <c r="AY12" s="7">
        <v>0.17</v>
      </c>
      <c r="AZ12" s="7">
        <v>0.13</v>
      </c>
      <c r="BA12" s="7">
        <v>0.14000000000000001</v>
      </c>
      <c r="BB12" s="7">
        <v>0.14000000000000001</v>
      </c>
      <c r="BC12" s="7">
        <v>0.18</v>
      </c>
      <c r="BD12" s="7">
        <v>0.11</v>
      </c>
      <c r="BE12" s="7">
        <v>0.26</v>
      </c>
      <c r="BF12" s="7">
        <v>0.13</v>
      </c>
      <c r="BG12" s="7">
        <v>0.21</v>
      </c>
      <c r="BH12" s="7">
        <v>7.0000000000000007E-2</v>
      </c>
      <c r="BI12" s="7">
        <v>0.3</v>
      </c>
      <c r="BJ12" s="7">
        <v>0.21</v>
      </c>
      <c r="BK12" s="7">
        <v>0.11</v>
      </c>
      <c r="BL12" s="7">
        <v>0.2</v>
      </c>
      <c r="BM12" s="7">
        <v>0.6</v>
      </c>
      <c r="BN12" s="7">
        <v>0.19</v>
      </c>
      <c r="BO12" s="7">
        <v>0.01</v>
      </c>
      <c r="BP12">
        <v>0</v>
      </c>
      <c r="BQ12" s="7">
        <v>0.87</v>
      </c>
      <c r="BR12" s="7">
        <v>0.43</v>
      </c>
      <c r="BS12" s="7">
        <v>0.48</v>
      </c>
      <c r="BT12" s="7">
        <v>0.06</v>
      </c>
      <c r="BU12" s="7">
        <v>0.41</v>
      </c>
      <c r="BV12" s="7">
        <v>0.7</v>
      </c>
      <c r="BW12" s="7">
        <v>0.95</v>
      </c>
      <c r="BX12" s="7">
        <v>0.14000000000000001</v>
      </c>
      <c r="BY12" s="7">
        <v>0.15</v>
      </c>
      <c r="BZ12" s="7">
        <v>0.14000000000000001</v>
      </c>
    </row>
    <row r="13" spans="1:78" x14ac:dyDescent="0.25">
      <c r="A13" t="s">
        <v>55</v>
      </c>
      <c r="B13">
        <v>4980</v>
      </c>
      <c r="C13">
        <v>4228</v>
      </c>
      <c r="D13">
        <v>459</v>
      </c>
      <c r="E13">
        <v>293</v>
      </c>
      <c r="F13">
        <v>1029</v>
      </c>
      <c r="G13">
        <v>2520</v>
      </c>
      <c r="H13">
        <v>1431</v>
      </c>
      <c r="I13">
        <v>1116</v>
      </c>
      <c r="J13">
        <v>1563</v>
      </c>
      <c r="K13">
        <v>1049</v>
      </c>
      <c r="L13">
        <v>1252</v>
      </c>
      <c r="M13">
        <v>1475</v>
      </c>
      <c r="N13">
        <v>2799</v>
      </c>
      <c r="O13">
        <v>532</v>
      </c>
      <c r="P13">
        <v>174</v>
      </c>
      <c r="Q13">
        <v>789</v>
      </c>
      <c r="R13">
        <v>4191</v>
      </c>
      <c r="S13">
        <v>2932</v>
      </c>
      <c r="T13">
        <v>1093</v>
      </c>
      <c r="U13">
        <v>875</v>
      </c>
      <c r="V13">
        <v>3599</v>
      </c>
      <c r="W13">
        <v>532</v>
      </c>
      <c r="X13">
        <v>800</v>
      </c>
      <c r="Y13">
        <v>616</v>
      </c>
      <c r="Z13">
        <v>4364</v>
      </c>
      <c r="AA13">
        <v>4980</v>
      </c>
      <c r="AB13">
        <v>4364</v>
      </c>
      <c r="AC13">
        <v>575</v>
      </c>
      <c r="AD13">
        <v>3907</v>
      </c>
      <c r="AE13">
        <v>462</v>
      </c>
      <c r="AF13">
        <v>3943</v>
      </c>
      <c r="AG13">
        <v>724</v>
      </c>
      <c r="AH13">
        <v>34</v>
      </c>
      <c r="AI13">
        <v>3485</v>
      </c>
      <c r="AJ13">
        <v>493</v>
      </c>
      <c r="AK13">
        <v>922</v>
      </c>
      <c r="AL13">
        <v>1696</v>
      </c>
      <c r="AM13">
        <v>2610</v>
      </c>
      <c r="AN13">
        <v>50</v>
      </c>
      <c r="AO13">
        <v>608</v>
      </c>
      <c r="AP13">
        <v>485</v>
      </c>
      <c r="AQ13">
        <v>452</v>
      </c>
      <c r="AR13">
        <v>505</v>
      </c>
      <c r="AS13">
        <v>265</v>
      </c>
      <c r="AT13">
        <v>446</v>
      </c>
      <c r="AU13">
        <v>274</v>
      </c>
      <c r="AV13">
        <v>435</v>
      </c>
      <c r="AW13">
        <v>114</v>
      </c>
      <c r="AX13">
        <v>338</v>
      </c>
      <c r="AY13">
        <v>428</v>
      </c>
      <c r="AZ13">
        <v>354</v>
      </c>
      <c r="BA13">
        <v>240</v>
      </c>
      <c r="BB13">
        <v>372</v>
      </c>
      <c r="BC13">
        <v>250</v>
      </c>
      <c r="BD13">
        <v>23</v>
      </c>
      <c r="BE13">
        <v>642</v>
      </c>
      <c r="BF13">
        <v>4338</v>
      </c>
      <c r="BG13">
        <v>2536</v>
      </c>
      <c r="BH13">
        <v>2444</v>
      </c>
      <c r="BI13">
        <v>901</v>
      </c>
      <c r="BJ13">
        <v>674</v>
      </c>
      <c r="BK13">
        <v>672</v>
      </c>
      <c r="BL13">
        <v>150</v>
      </c>
      <c r="BM13">
        <v>346</v>
      </c>
      <c r="BN13">
        <v>1338</v>
      </c>
      <c r="BO13">
        <v>2098</v>
      </c>
      <c r="BP13">
        <v>1197</v>
      </c>
      <c r="BQ13">
        <v>125</v>
      </c>
      <c r="BR13">
        <v>874</v>
      </c>
      <c r="BS13">
        <v>776</v>
      </c>
      <c r="BT13">
        <v>400</v>
      </c>
      <c r="BU13">
        <v>310</v>
      </c>
      <c r="BV13">
        <v>85</v>
      </c>
      <c r="BW13">
        <v>40</v>
      </c>
      <c r="BX13">
        <v>3376</v>
      </c>
      <c r="BY13">
        <v>3360</v>
      </c>
      <c r="BZ13">
        <v>2972</v>
      </c>
    </row>
    <row r="14" spans="1:78" x14ac:dyDescent="0.25">
      <c r="B14" s="7">
        <v>0.83</v>
      </c>
      <c r="C14" s="7">
        <v>0.84</v>
      </c>
      <c r="D14" s="7">
        <v>0.82</v>
      </c>
      <c r="E14" s="7">
        <v>0.83</v>
      </c>
      <c r="F14" s="7">
        <v>0.88</v>
      </c>
      <c r="G14" s="7">
        <v>0.81</v>
      </c>
      <c r="H14" s="7">
        <v>0.84</v>
      </c>
      <c r="I14" s="7">
        <v>0.77</v>
      </c>
      <c r="J14" s="7">
        <v>0.83</v>
      </c>
      <c r="K14" s="7">
        <v>0.86</v>
      </c>
      <c r="L14" s="7">
        <v>0.89</v>
      </c>
      <c r="M14" s="7">
        <v>0.89</v>
      </c>
      <c r="N14" s="7">
        <v>0.8</v>
      </c>
      <c r="O14" s="7">
        <v>0.83</v>
      </c>
      <c r="P14" s="7">
        <v>0.9</v>
      </c>
      <c r="Q14" s="7">
        <v>0.83</v>
      </c>
      <c r="R14" s="7">
        <v>0.83</v>
      </c>
      <c r="S14" s="7">
        <v>0.8</v>
      </c>
      <c r="T14" s="7">
        <v>0.89</v>
      </c>
      <c r="U14" s="7">
        <v>0.9</v>
      </c>
      <c r="V14" s="7">
        <v>0.81</v>
      </c>
      <c r="W14" s="7">
        <v>0.88</v>
      </c>
      <c r="X14" s="7">
        <v>0.93</v>
      </c>
      <c r="Y14" s="7">
        <v>0.86</v>
      </c>
      <c r="Z14" s="7">
        <v>0.83</v>
      </c>
      <c r="AA14" s="7">
        <v>0.83</v>
      </c>
      <c r="AB14" s="7">
        <v>0.83</v>
      </c>
      <c r="AC14" s="7">
        <v>0.8</v>
      </c>
      <c r="AD14" s="7">
        <v>0.83</v>
      </c>
      <c r="AE14" s="7">
        <v>0.88</v>
      </c>
      <c r="AF14" s="7">
        <v>0.84</v>
      </c>
      <c r="AG14" s="7">
        <v>0.79</v>
      </c>
      <c r="AH14" s="7">
        <v>0.88</v>
      </c>
      <c r="AI14" s="7">
        <v>0.8</v>
      </c>
      <c r="AJ14" s="7">
        <v>0.9</v>
      </c>
      <c r="AK14" s="7">
        <v>0.95</v>
      </c>
      <c r="AL14" s="7">
        <v>0.72</v>
      </c>
      <c r="AM14" s="7">
        <v>0.92</v>
      </c>
      <c r="AN14" s="7">
        <v>0.85</v>
      </c>
      <c r="AO14" s="7">
        <v>0.87</v>
      </c>
      <c r="AP14" s="7">
        <v>0.82</v>
      </c>
      <c r="AQ14" s="7">
        <v>0.8</v>
      </c>
      <c r="AR14" s="7">
        <v>0.93</v>
      </c>
      <c r="AS14" s="7">
        <v>0.84</v>
      </c>
      <c r="AT14" s="7">
        <v>0.8</v>
      </c>
      <c r="AU14" s="7">
        <v>0.79</v>
      </c>
      <c r="AV14" s="7">
        <v>0.89</v>
      </c>
      <c r="AW14" s="7">
        <v>0.8</v>
      </c>
      <c r="AX14" s="7">
        <v>0.83</v>
      </c>
      <c r="AY14" s="7">
        <v>0.8</v>
      </c>
      <c r="AZ14" s="7">
        <v>0.86</v>
      </c>
      <c r="BA14" s="7">
        <v>0.82</v>
      </c>
      <c r="BB14" s="7">
        <v>0.84</v>
      </c>
      <c r="BC14" s="7">
        <v>0.81</v>
      </c>
      <c r="BD14" s="7">
        <v>0.89</v>
      </c>
      <c r="BE14" s="7">
        <v>0.71</v>
      </c>
      <c r="BF14" s="7">
        <v>0.86</v>
      </c>
      <c r="BG14" s="7">
        <v>0.77</v>
      </c>
      <c r="BH14" s="7">
        <v>0.91</v>
      </c>
      <c r="BI14" s="7">
        <v>0.69</v>
      </c>
      <c r="BJ14" s="7">
        <v>0.78</v>
      </c>
      <c r="BK14" s="7">
        <v>0.88</v>
      </c>
      <c r="BL14" s="7">
        <v>0.75</v>
      </c>
      <c r="BM14" s="7">
        <v>0.39</v>
      </c>
      <c r="BN14" s="7">
        <v>0.8</v>
      </c>
      <c r="BO14" s="7">
        <v>0.97</v>
      </c>
      <c r="BP14" s="7">
        <v>0.96</v>
      </c>
      <c r="BQ14" s="7">
        <v>0.12</v>
      </c>
      <c r="BR14" s="7">
        <v>0.56000000000000005</v>
      </c>
      <c r="BS14" s="7">
        <v>0.51</v>
      </c>
      <c r="BT14" s="7">
        <v>0.89</v>
      </c>
      <c r="BU14" s="7">
        <v>0.57999999999999996</v>
      </c>
      <c r="BV14" s="7">
        <v>0.28999999999999998</v>
      </c>
      <c r="BW14" s="7">
        <v>0.05</v>
      </c>
      <c r="BX14" s="7">
        <v>0.85</v>
      </c>
      <c r="BY14" s="7">
        <v>0.84</v>
      </c>
      <c r="BZ14" s="7">
        <v>0.85</v>
      </c>
    </row>
    <row r="15" spans="1:78" x14ac:dyDescent="0.25">
      <c r="A15" t="s">
        <v>40</v>
      </c>
      <c r="B15">
        <v>14</v>
      </c>
      <c r="C15">
        <v>10</v>
      </c>
      <c r="D15">
        <v>3</v>
      </c>
      <c r="E15">
        <v>1</v>
      </c>
      <c r="F15">
        <v>3</v>
      </c>
      <c r="G15">
        <v>7</v>
      </c>
      <c r="H15">
        <v>4</v>
      </c>
      <c r="I15">
        <v>1</v>
      </c>
      <c r="J15">
        <v>3</v>
      </c>
      <c r="K15">
        <v>5</v>
      </c>
      <c r="L15">
        <v>5</v>
      </c>
      <c r="M15">
        <v>2</v>
      </c>
      <c r="N15">
        <v>2</v>
      </c>
      <c r="O15">
        <v>10</v>
      </c>
      <c r="P15">
        <v>0</v>
      </c>
      <c r="Q15">
        <v>1</v>
      </c>
      <c r="R15">
        <v>13</v>
      </c>
      <c r="S15">
        <v>6</v>
      </c>
      <c r="T15">
        <v>4</v>
      </c>
      <c r="U15">
        <v>4</v>
      </c>
      <c r="V15">
        <v>5</v>
      </c>
      <c r="W15">
        <v>2</v>
      </c>
      <c r="X15">
        <v>3</v>
      </c>
      <c r="Y15">
        <v>0</v>
      </c>
      <c r="Z15">
        <v>14</v>
      </c>
      <c r="AA15">
        <v>14</v>
      </c>
      <c r="AB15">
        <v>14</v>
      </c>
      <c r="AC15">
        <v>0</v>
      </c>
      <c r="AD15">
        <v>4</v>
      </c>
      <c r="AE15">
        <v>2</v>
      </c>
      <c r="AF15">
        <v>7</v>
      </c>
      <c r="AG15">
        <v>1</v>
      </c>
      <c r="AH15">
        <v>0</v>
      </c>
      <c r="AI15">
        <v>7</v>
      </c>
      <c r="AJ15">
        <v>0</v>
      </c>
      <c r="AK15">
        <v>1</v>
      </c>
      <c r="AL15">
        <v>2</v>
      </c>
      <c r="AM15">
        <v>2</v>
      </c>
      <c r="AN15">
        <v>0</v>
      </c>
      <c r="AO15">
        <v>4</v>
      </c>
      <c r="AP15">
        <v>2</v>
      </c>
      <c r="AQ15">
        <v>0</v>
      </c>
      <c r="AR15">
        <v>2</v>
      </c>
      <c r="AS15">
        <v>0</v>
      </c>
      <c r="AT15">
        <v>0</v>
      </c>
      <c r="AU15">
        <v>4</v>
      </c>
      <c r="AV15">
        <v>1</v>
      </c>
      <c r="AW15">
        <v>0</v>
      </c>
      <c r="AX15">
        <v>3</v>
      </c>
      <c r="AY15">
        <v>0</v>
      </c>
      <c r="AZ15">
        <v>1</v>
      </c>
      <c r="BA15">
        <v>1</v>
      </c>
      <c r="BB15">
        <v>0</v>
      </c>
      <c r="BC15">
        <v>1</v>
      </c>
      <c r="BD15">
        <v>0</v>
      </c>
      <c r="BE15">
        <v>0</v>
      </c>
      <c r="BF15">
        <v>14</v>
      </c>
      <c r="BG15">
        <v>3</v>
      </c>
      <c r="BH15">
        <v>12</v>
      </c>
      <c r="BI15">
        <v>0</v>
      </c>
      <c r="BJ15">
        <v>1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12</v>
      </c>
      <c r="BQ15">
        <v>0</v>
      </c>
      <c r="BR15">
        <v>1</v>
      </c>
      <c r="BS15">
        <v>1</v>
      </c>
      <c r="BT15">
        <v>0</v>
      </c>
      <c r="BU15">
        <v>0</v>
      </c>
      <c r="BV15">
        <v>0</v>
      </c>
      <c r="BW15">
        <v>0</v>
      </c>
      <c r="BX15">
        <v>2</v>
      </c>
      <c r="BY15">
        <v>2</v>
      </c>
      <c r="BZ15">
        <v>2</v>
      </c>
    </row>
    <row r="16" spans="1:78" x14ac:dyDescent="0.25">
      <c r="B16">
        <v>0</v>
      </c>
      <c r="C16">
        <v>0</v>
      </c>
      <c r="D16" s="7">
        <v>0.01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7">
        <v>0.02</v>
      </c>
      <c r="P16" t="s">
        <v>106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 t="s">
        <v>106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>
        <v>0</v>
      </c>
      <c r="AL16">
        <v>0</v>
      </c>
      <c r="AM16">
        <v>0</v>
      </c>
      <c r="AN16" t="s">
        <v>106</v>
      </c>
      <c r="AO16" s="7">
        <v>0.01</v>
      </c>
      <c r="AP16">
        <v>0</v>
      </c>
      <c r="AQ16" t="s">
        <v>106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>
        <v>0</v>
      </c>
      <c r="BA16">
        <v>0</v>
      </c>
      <c r="BB16" t="s">
        <v>106</v>
      </c>
      <c r="BC16">
        <v>0</v>
      </c>
      <c r="BD16" t="s">
        <v>106</v>
      </c>
      <c r="BE16" t="s">
        <v>106</v>
      </c>
      <c r="BF16">
        <v>0</v>
      </c>
      <c r="BG16">
        <v>0</v>
      </c>
      <c r="BH16">
        <v>0</v>
      </c>
      <c r="BI16" t="s">
        <v>106</v>
      </c>
      <c r="BJ16">
        <v>0</v>
      </c>
      <c r="BK16" t="s">
        <v>106</v>
      </c>
      <c r="BL16" t="s">
        <v>106</v>
      </c>
      <c r="BM16" t="s">
        <v>106</v>
      </c>
      <c r="BN16" t="s">
        <v>106</v>
      </c>
      <c r="BO16">
        <v>0</v>
      </c>
      <c r="BP16" s="7">
        <v>0.01</v>
      </c>
      <c r="BQ16" t="s">
        <v>106</v>
      </c>
      <c r="BR16">
        <v>0</v>
      </c>
      <c r="BS16">
        <v>0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100</v>
      </c>
      <c r="C17">
        <v>76</v>
      </c>
      <c r="D17">
        <v>12</v>
      </c>
      <c r="E17">
        <v>12</v>
      </c>
      <c r="F17">
        <v>17</v>
      </c>
      <c r="G17">
        <v>54</v>
      </c>
      <c r="H17">
        <v>29</v>
      </c>
      <c r="I17">
        <v>33</v>
      </c>
      <c r="J17">
        <v>25</v>
      </c>
      <c r="K17">
        <v>21</v>
      </c>
      <c r="L17">
        <v>22</v>
      </c>
      <c r="M17">
        <v>28</v>
      </c>
      <c r="N17">
        <v>56</v>
      </c>
      <c r="O17">
        <v>13</v>
      </c>
      <c r="P17">
        <v>3</v>
      </c>
      <c r="Q17">
        <v>19</v>
      </c>
      <c r="R17">
        <v>81</v>
      </c>
      <c r="S17">
        <v>67</v>
      </c>
      <c r="T17">
        <v>19</v>
      </c>
      <c r="U17">
        <v>14</v>
      </c>
      <c r="V17">
        <v>68</v>
      </c>
      <c r="W17">
        <v>7</v>
      </c>
      <c r="X17">
        <v>17</v>
      </c>
      <c r="Y17">
        <v>11</v>
      </c>
      <c r="Z17">
        <v>89</v>
      </c>
      <c r="AA17">
        <v>100</v>
      </c>
      <c r="AB17">
        <v>89</v>
      </c>
      <c r="AC17">
        <v>13</v>
      </c>
      <c r="AD17">
        <v>52</v>
      </c>
      <c r="AE17">
        <v>31</v>
      </c>
      <c r="AF17">
        <v>60</v>
      </c>
      <c r="AG17">
        <v>12</v>
      </c>
      <c r="AH17">
        <v>1</v>
      </c>
      <c r="AI17">
        <v>63</v>
      </c>
      <c r="AJ17">
        <v>10</v>
      </c>
      <c r="AK17">
        <v>13</v>
      </c>
      <c r="AL17">
        <v>24</v>
      </c>
      <c r="AM17">
        <v>27</v>
      </c>
      <c r="AN17">
        <v>1</v>
      </c>
      <c r="AO17">
        <v>49</v>
      </c>
      <c r="AP17">
        <v>7</v>
      </c>
      <c r="AQ17">
        <v>6</v>
      </c>
      <c r="AR17">
        <v>8</v>
      </c>
      <c r="AS17">
        <v>5</v>
      </c>
      <c r="AT17">
        <v>10</v>
      </c>
      <c r="AU17">
        <v>5</v>
      </c>
      <c r="AV17">
        <v>5</v>
      </c>
      <c r="AW17">
        <v>5</v>
      </c>
      <c r="AX17">
        <v>7</v>
      </c>
      <c r="AY17">
        <v>15</v>
      </c>
      <c r="AZ17">
        <v>6</v>
      </c>
      <c r="BA17">
        <v>11</v>
      </c>
      <c r="BB17">
        <v>7</v>
      </c>
      <c r="BC17">
        <v>4</v>
      </c>
      <c r="BD17">
        <v>0</v>
      </c>
      <c r="BE17">
        <v>25</v>
      </c>
      <c r="BF17">
        <v>75</v>
      </c>
      <c r="BG17">
        <v>66</v>
      </c>
      <c r="BH17">
        <v>34</v>
      </c>
      <c r="BI17">
        <v>15</v>
      </c>
      <c r="BJ17">
        <v>11</v>
      </c>
      <c r="BK17">
        <v>13</v>
      </c>
      <c r="BL17">
        <v>10</v>
      </c>
      <c r="BM17">
        <v>5</v>
      </c>
      <c r="BN17">
        <v>24</v>
      </c>
      <c r="BO17">
        <v>29</v>
      </c>
      <c r="BP17">
        <v>42</v>
      </c>
      <c r="BQ17">
        <v>6</v>
      </c>
      <c r="BR17">
        <v>13</v>
      </c>
      <c r="BS17">
        <v>10</v>
      </c>
      <c r="BT17">
        <v>22</v>
      </c>
      <c r="BU17">
        <v>4</v>
      </c>
      <c r="BV17">
        <v>4</v>
      </c>
      <c r="BW17">
        <v>2</v>
      </c>
      <c r="BX17">
        <v>45</v>
      </c>
      <c r="BY17">
        <v>51</v>
      </c>
      <c r="BZ17">
        <v>41</v>
      </c>
    </row>
    <row r="18" spans="1:78" x14ac:dyDescent="0.25">
      <c r="B18" s="7">
        <v>0.02</v>
      </c>
      <c r="C18" s="7">
        <v>0.02</v>
      </c>
      <c r="D18" s="7">
        <v>0.02</v>
      </c>
      <c r="E18" s="7">
        <v>0.03</v>
      </c>
      <c r="F18" s="7">
        <v>0.01</v>
      </c>
      <c r="G18" s="7">
        <v>0.02</v>
      </c>
      <c r="H18" s="7">
        <v>0.02</v>
      </c>
      <c r="I18" s="7">
        <v>0.02</v>
      </c>
      <c r="J18" s="7">
        <v>0.01</v>
      </c>
      <c r="K18" s="7">
        <v>0.02</v>
      </c>
      <c r="L18" s="7">
        <v>0.02</v>
      </c>
      <c r="M18" s="7">
        <v>0.02</v>
      </c>
      <c r="N18" s="7">
        <v>0.02</v>
      </c>
      <c r="O18" s="7">
        <v>0.02</v>
      </c>
      <c r="P18" s="7">
        <v>0.02</v>
      </c>
      <c r="Q18" s="7">
        <v>0.02</v>
      </c>
      <c r="R18" s="7">
        <v>0.02</v>
      </c>
      <c r="S18" s="7">
        <v>0.02</v>
      </c>
      <c r="T18" s="7">
        <v>0.02</v>
      </c>
      <c r="U18" s="7">
        <v>0.01</v>
      </c>
      <c r="V18" s="7">
        <v>0.02</v>
      </c>
      <c r="W18" s="7">
        <v>0.01</v>
      </c>
      <c r="X18" s="7">
        <v>0.02</v>
      </c>
      <c r="Y18" s="7">
        <v>0.02</v>
      </c>
      <c r="Z18" s="7">
        <v>0.02</v>
      </c>
      <c r="AA18" s="7">
        <v>0.02</v>
      </c>
      <c r="AB18" s="7">
        <v>0.02</v>
      </c>
      <c r="AC18" s="7">
        <v>0.02</v>
      </c>
      <c r="AD18" s="7">
        <v>0.01</v>
      </c>
      <c r="AE18" s="7">
        <v>0.06</v>
      </c>
      <c r="AF18" s="7">
        <v>0.01</v>
      </c>
      <c r="AG18" s="7">
        <v>0.01</v>
      </c>
      <c r="AH18" s="7">
        <v>0.03</v>
      </c>
      <c r="AI18" s="7">
        <v>0.01</v>
      </c>
      <c r="AJ18" s="7">
        <v>0.02</v>
      </c>
      <c r="AK18" s="7">
        <v>0.01</v>
      </c>
      <c r="AL18" s="7">
        <v>0.01</v>
      </c>
      <c r="AM18" s="7">
        <v>0.01</v>
      </c>
      <c r="AN18" s="7">
        <v>0.01</v>
      </c>
      <c r="AO18" s="7">
        <v>7.0000000000000007E-2</v>
      </c>
      <c r="AP18" s="7">
        <v>0.01</v>
      </c>
      <c r="AQ18" s="7">
        <v>0.01</v>
      </c>
      <c r="AR18" s="7">
        <v>0.01</v>
      </c>
      <c r="AS18" s="7">
        <v>0.01</v>
      </c>
      <c r="AT18" s="7">
        <v>0.02</v>
      </c>
      <c r="AU18" s="7">
        <v>0.01</v>
      </c>
      <c r="AV18" s="7">
        <v>0.01</v>
      </c>
      <c r="AW18" s="7">
        <v>0.03</v>
      </c>
      <c r="AX18" s="7">
        <v>0.02</v>
      </c>
      <c r="AY18" s="7">
        <v>0.03</v>
      </c>
      <c r="AZ18" s="7">
        <v>0.01</v>
      </c>
      <c r="BA18" s="7">
        <v>0.04</v>
      </c>
      <c r="BB18" s="7">
        <v>0.02</v>
      </c>
      <c r="BC18" s="7">
        <v>0.01</v>
      </c>
      <c r="BD18" t="s">
        <v>108</v>
      </c>
      <c r="BE18" s="7">
        <v>0.03</v>
      </c>
      <c r="BF18" s="7">
        <v>0.01</v>
      </c>
      <c r="BG18" s="7">
        <v>0.02</v>
      </c>
      <c r="BH18" s="7">
        <v>0.01</v>
      </c>
      <c r="BI18" s="7">
        <v>0.01</v>
      </c>
      <c r="BJ18" s="7">
        <v>0.01</v>
      </c>
      <c r="BK18" s="7">
        <v>0.02</v>
      </c>
      <c r="BL18" s="7">
        <v>0.05</v>
      </c>
      <c r="BM18" s="7">
        <v>0.01</v>
      </c>
      <c r="BN18" s="7">
        <v>0.01</v>
      </c>
      <c r="BO18" s="7">
        <v>0.01</v>
      </c>
      <c r="BP18" s="7">
        <v>0.03</v>
      </c>
      <c r="BQ18" s="7">
        <v>0.01</v>
      </c>
      <c r="BR18" s="7">
        <v>0.01</v>
      </c>
      <c r="BS18" s="7">
        <v>0.01</v>
      </c>
      <c r="BT18" s="7">
        <v>0.05</v>
      </c>
      <c r="BU18" s="7">
        <v>0.01</v>
      </c>
      <c r="BV18" s="7">
        <v>0.01</v>
      </c>
      <c r="BW18">
        <v>0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371</v>
      </c>
    </row>
    <row r="2" spans="1:78" x14ac:dyDescent="0.25">
      <c r="A2" t="s">
        <v>373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5121</v>
      </c>
      <c r="C8">
        <v>4345</v>
      </c>
      <c r="D8">
        <v>452</v>
      </c>
      <c r="E8">
        <v>324</v>
      </c>
      <c r="F8">
        <v>1032</v>
      </c>
      <c r="G8">
        <v>2237</v>
      </c>
      <c r="H8">
        <v>1852</v>
      </c>
      <c r="I8">
        <v>922</v>
      </c>
      <c r="J8">
        <v>1300</v>
      </c>
      <c r="K8">
        <v>997</v>
      </c>
      <c r="L8">
        <v>1902</v>
      </c>
      <c r="M8">
        <v>1909</v>
      </c>
      <c r="N8">
        <v>2448</v>
      </c>
      <c r="O8">
        <v>564</v>
      </c>
      <c r="P8">
        <v>200</v>
      </c>
      <c r="Q8">
        <v>1009</v>
      </c>
      <c r="R8">
        <v>4112</v>
      </c>
      <c r="S8">
        <v>2848</v>
      </c>
      <c r="T8">
        <v>1070</v>
      </c>
      <c r="U8">
        <v>1109</v>
      </c>
      <c r="V8">
        <v>3333</v>
      </c>
      <c r="W8">
        <v>613</v>
      </c>
      <c r="X8">
        <v>1106</v>
      </c>
      <c r="Y8">
        <v>655</v>
      </c>
      <c r="Z8">
        <v>4466</v>
      </c>
      <c r="AA8">
        <v>5121</v>
      </c>
      <c r="AB8">
        <v>4466</v>
      </c>
      <c r="AC8">
        <v>567</v>
      </c>
      <c r="AD8">
        <v>4001</v>
      </c>
      <c r="AE8">
        <v>502</v>
      </c>
      <c r="AF8">
        <v>4072</v>
      </c>
      <c r="AG8">
        <v>693</v>
      </c>
      <c r="AH8">
        <v>33</v>
      </c>
      <c r="AI8">
        <v>3398</v>
      </c>
      <c r="AJ8">
        <v>565</v>
      </c>
      <c r="AK8">
        <v>1039</v>
      </c>
      <c r="AL8">
        <v>1672</v>
      </c>
      <c r="AM8">
        <v>2674</v>
      </c>
      <c r="AN8">
        <v>50</v>
      </c>
      <c r="AO8">
        <v>702</v>
      </c>
      <c r="AP8">
        <v>484</v>
      </c>
      <c r="AQ8">
        <v>457</v>
      </c>
      <c r="AR8">
        <v>460</v>
      </c>
      <c r="AS8">
        <v>282</v>
      </c>
      <c r="AT8">
        <v>460</v>
      </c>
      <c r="AU8">
        <v>299</v>
      </c>
      <c r="AV8">
        <v>459</v>
      </c>
      <c r="AW8">
        <v>106</v>
      </c>
      <c r="AX8">
        <v>338</v>
      </c>
      <c r="AY8">
        <v>465</v>
      </c>
      <c r="AZ8">
        <v>361</v>
      </c>
      <c r="BA8">
        <v>258</v>
      </c>
      <c r="BB8">
        <v>400</v>
      </c>
      <c r="BC8">
        <v>269</v>
      </c>
      <c r="BD8">
        <v>23</v>
      </c>
      <c r="BE8">
        <v>647</v>
      </c>
      <c r="BF8">
        <v>4474</v>
      </c>
      <c r="BG8">
        <v>2552</v>
      </c>
      <c r="BH8">
        <v>2569</v>
      </c>
      <c r="BI8">
        <v>823</v>
      </c>
      <c r="BJ8">
        <v>677</v>
      </c>
      <c r="BK8">
        <v>732</v>
      </c>
      <c r="BL8">
        <v>161</v>
      </c>
      <c r="BM8">
        <v>324</v>
      </c>
      <c r="BN8">
        <v>1316</v>
      </c>
      <c r="BO8">
        <v>2157</v>
      </c>
      <c r="BP8">
        <v>1324</v>
      </c>
      <c r="BQ8">
        <v>127</v>
      </c>
      <c r="BR8">
        <v>823</v>
      </c>
      <c r="BS8">
        <v>731</v>
      </c>
      <c r="BT8">
        <v>422</v>
      </c>
      <c r="BU8">
        <v>291</v>
      </c>
      <c r="BV8">
        <v>87</v>
      </c>
      <c r="BW8">
        <v>40</v>
      </c>
      <c r="BX8">
        <v>3509</v>
      </c>
      <c r="BY8">
        <v>3493</v>
      </c>
      <c r="BZ8">
        <v>3119</v>
      </c>
    </row>
    <row r="9" spans="1:78" x14ac:dyDescent="0.25">
      <c r="A9" t="s">
        <v>103</v>
      </c>
      <c r="B9">
        <v>5095</v>
      </c>
      <c r="C9">
        <v>4315</v>
      </c>
      <c r="D9">
        <v>474</v>
      </c>
      <c r="E9">
        <v>306</v>
      </c>
      <c r="F9">
        <v>1049</v>
      </c>
      <c r="G9">
        <v>2582</v>
      </c>
      <c r="H9">
        <v>1463</v>
      </c>
      <c r="I9">
        <v>1150</v>
      </c>
      <c r="J9">
        <v>1591</v>
      </c>
      <c r="K9">
        <v>1075</v>
      </c>
      <c r="L9">
        <v>1279</v>
      </c>
      <c r="M9">
        <v>1505</v>
      </c>
      <c r="N9">
        <v>2857</v>
      </c>
      <c r="O9">
        <v>556</v>
      </c>
      <c r="P9">
        <v>177</v>
      </c>
      <c r="Q9">
        <v>809</v>
      </c>
      <c r="R9">
        <v>4286</v>
      </c>
      <c r="S9">
        <v>3005</v>
      </c>
      <c r="T9">
        <v>1115</v>
      </c>
      <c r="U9">
        <v>892</v>
      </c>
      <c r="V9">
        <v>3672</v>
      </c>
      <c r="W9">
        <v>541</v>
      </c>
      <c r="X9">
        <v>820</v>
      </c>
      <c r="Y9">
        <v>628</v>
      </c>
      <c r="Z9">
        <v>4467</v>
      </c>
      <c r="AA9">
        <v>5095</v>
      </c>
      <c r="AB9">
        <v>4467</v>
      </c>
      <c r="AC9">
        <v>588</v>
      </c>
      <c r="AD9">
        <v>3963</v>
      </c>
      <c r="AE9">
        <v>496</v>
      </c>
      <c r="AF9">
        <v>4010</v>
      </c>
      <c r="AG9">
        <v>736</v>
      </c>
      <c r="AH9">
        <v>35</v>
      </c>
      <c r="AI9">
        <v>3555</v>
      </c>
      <c r="AJ9">
        <v>504</v>
      </c>
      <c r="AK9">
        <v>936</v>
      </c>
      <c r="AL9">
        <v>1722</v>
      </c>
      <c r="AM9">
        <v>2639</v>
      </c>
      <c r="AN9">
        <v>51</v>
      </c>
      <c r="AO9">
        <v>661</v>
      </c>
      <c r="AP9">
        <v>494</v>
      </c>
      <c r="AQ9">
        <v>458</v>
      </c>
      <c r="AR9">
        <v>514</v>
      </c>
      <c r="AS9">
        <v>270</v>
      </c>
      <c r="AT9">
        <v>456</v>
      </c>
      <c r="AU9">
        <v>282</v>
      </c>
      <c r="AV9">
        <v>441</v>
      </c>
      <c r="AW9">
        <v>118</v>
      </c>
      <c r="AX9">
        <v>349</v>
      </c>
      <c r="AY9">
        <v>442</v>
      </c>
      <c r="AZ9">
        <v>361</v>
      </c>
      <c r="BA9">
        <v>252</v>
      </c>
      <c r="BB9">
        <v>378</v>
      </c>
      <c r="BC9">
        <v>256</v>
      </c>
      <c r="BD9">
        <v>23</v>
      </c>
      <c r="BE9">
        <v>667</v>
      </c>
      <c r="BF9">
        <v>4428</v>
      </c>
      <c r="BG9">
        <v>2605</v>
      </c>
      <c r="BH9">
        <v>2490</v>
      </c>
      <c r="BI9">
        <v>916</v>
      </c>
      <c r="BJ9">
        <v>687</v>
      </c>
      <c r="BK9">
        <v>685</v>
      </c>
      <c r="BL9">
        <v>160</v>
      </c>
      <c r="BM9">
        <v>352</v>
      </c>
      <c r="BN9">
        <v>1363</v>
      </c>
      <c r="BO9">
        <v>2130</v>
      </c>
      <c r="BP9">
        <v>1251</v>
      </c>
      <c r="BQ9">
        <v>130</v>
      </c>
      <c r="BR9">
        <v>888</v>
      </c>
      <c r="BS9">
        <v>788</v>
      </c>
      <c r="BT9">
        <v>422</v>
      </c>
      <c r="BU9">
        <v>314</v>
      </c>
      <c r="BV9">
        <v>89</v>
      </c>
      <c r="BW9">
        <v>42</v>
      </c>
      <c r="BX9">
        <v>3423</v>
      </c>
      <c r="BY9">
        <v>3413</v>
      </c>
      <c r="BZ9">
        <v>3014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478</v>
      </c>
      <c r="C11">
        <v>416</v>
      </c>
      <c r="D11">
        <v>45</v>
      </c>
      <c r="E11">
        <v>16</v>
      </c>
      <c r="F11">
        <v>54</v>
      </c>
      <c r="G11">
        <v>277</v>
      </c>
      <c r="H11">
        <v>147</v>
      </c>
      <c r="I11">
        <v>157</v>
      </c>
      <c r="J11">
        <v>158</v>
      </c>
      <c r="K11">
        <v>91</v>
      </c>
      <c r="L11">
        <v>72</v>
      </c>
      <c r="M11">
        <v>115</v>
      </c>
      <c r="N11">
        <v>302</v>
      </c>
      <c r="O11">
        <v>45</v>
      </c>
      <c r="P11">
        <v>16</v>
      </c>
      <c r="Q11">
        <v>77</v>
      </c>
      <c r="R11">
        <v>401</v>
      </c>
      <c r="S11">
        <v>367</v>
      </c>
      <c r="T11">
        <v>70</v>
      </c>
      <c r="U11">
        <v>35</v>
      </c>
      <c r="V11">
        <v>380</v>
      </c>
      <c r="W11">
        <v>40</v>
      </c>
      <c r="X11">
        <v>56</v>
      </c>
      <c r="Y11">
        <v>64</v>
      </c>
      <c r="Z11">
        <v>414</v>
      </c>
      <c r="AA11">
        <v>478</v>
      </c>
      <c r="AB11">
        <v>414</v>
      </c>
      <c r="AC11">
        <v>75</v>
      </c>
      <c r="AD11">
        <v>384</v>
      </c>
      <c r="AE11">
        <v>15</v>
      </c>
      <c r="AF11">
        <v>372</v>
      </c>
      <c r="AG11">
        <v>88</v>
      </c>
      <c r="AH11">
        <v>2</v>
      </c>
      <c r="AI11">
        <v>409</v>
      </c>
      <c r="AJ11">
        <v>27</v>
      </c>
      <c r="AK11">
        <v>34</v>
      </c>
      <c r="AL11">
        <v>258</v>
      </c>
      <c r="AM11">
        <v>182</v>
      </c>
      <c r="AN11">
        <v>4</v>
      </c>
      <c r="AO11">
        <v>33</v>
      </c>
      <c r="AP11">
        <v>33</v>
      </c>
      <c r="AQ11">
        <v>73</v>
      </c>
      <c r="AR11">
        <v>24</v>
      </c>
      <c r="AS11">
        <v>13</v>
      </c>
      <c r="AT11">
        <v>66</v>
      </c>
      <c r="AU11">
        <v>19</v>
      </c>
      <c r="AV11">
        <v>34</v>
      </c>
      <c r="AW11">
        <v>10</v>
      </c>
      <c r="AX11">
        <v>35</v>
      </c>
      <c r="AY11">
        <v>53</v>
      </c>
      <c r="AZ11">
        <v>32</v>
      </c>
      <c r="BA11">
        <v>15</v>
      </c>
      <c r="BB11">
        <v>51</v>
      </c>
      <c r="BC11">
        <v>19</v>
      </c>
      <c r="BD11">
        <v>1</v>
      </c>
      <c r="BE11">
        <v>85</v>
      </c>
      <c r="BF11">
        <v>393</v>
      </c>
      <c r="BG11">
        <v>374</v>
      </c>
      <c r="BH11">
        <v>104</v>
      </c>
      <c r="BI11">
        <v>165</v>
      </c>
      <c r="BJ11">
        <v>91</v>
      </c>
      <c r="BK11">
        <v>74</v>
      </c>
      <c r="BL11">
        <v>24</v>
      </c>
      <c r="BM11">
        <v>136</v>
      </c>
      <c r="BN11">
        <v>248</v>
      </c>
      <c r="BO11">
        <v>83</v>
      </c>
      <c r="BP11">
        <v>10</v>
      </c>
      <c r="BQ11">
        <v>67</v>
      </c>
      <c r="BR11">
        <v>206</v>
      </c>
      <c r="BS11">
        <v>180</v>
      </c>
      <c r="BT11">
        <v>30</v>
      </c>
      <c r="BU11">
        <v>64</v>
      </c>
      <c r="BV11">
        <v>46</v>
      </c>
      <c r="BW11">
        <v>21</v>
      </c>
      <c r="BX11">
        <v>313</v>
      </c>
      <c r="BY11">
        <v>322</v>
      </c>
      <c r="BZ11">
        <v>264</v>
      </c>
    </row>
    <row r="12" spans="1:78" x14ac:dyDescent="0.25">
      <c r="B12" s="7">
        <v>0.09</v>
      </c>
      <c r="C12" s="7">
        <v>0.1</v>
      </c>
      <c r="D12" s="7">
        <v>0.1</v>
      </c>
      <c r="E12" s="7">
        <v>0.05</v>
      </c>
      <c r="F12" s="7">
        <v>0.05</v>
      </c>
      <c r="G12" s="7">
        <v>0.11</v>
      </c>
      <c r="H12" s="7">
        <v>0.1</v>
      </c>
      <c r="I12" s="7">
        <v>0.14000000000000001</v>
      </c>
      <c r="J12" s="7">
        <v>0.1</v>
      </c>
      <c r="K12" s="7">
        <v>0.08</v>
      </c>
      <c r="L12" s="7">
        <v>0.06</v>
      </c>
      <c r="M12" s="7">
        <v>0.08</v>
      </c>
      <c r="N12" s="7">
        <v>0.11</v>
      </c>
      <c r="O12" s="7">
        <v>0.08</v>
      </c>
      <c r="P12" s="7">
        <v>0.09</v>
      </c>
      <c r="Q12" s="7">
        <v>0.09</v>
      </c>
      <c r="R12" s="7">
        <v>0.09</v>
      </c>
      <c r="S12" s="7">
        <v>0.12</v>
      </c>
      <c r="T12" s="7">
        <v>0.06</v>
      </c>
      <c r="U12" s="7">
        <v>0.04</v>
      </c>
      <c r="V12" s="7">
        <v>0.1</v>
      </c>
      <c r="W12" s="7">
        <v>7.0000000000000007E-2</v>
      </c>
      <c r="X12" s="7">
        <v>7.0000000000000007E-2</v>
      </c>
      <c r="Y12" s="7">
        <v>0.1</v>
      </c>
      <c r="Z12" s="7">
        <v>0.09</v>
      </c>
      <c r="AA12" s="7">
        <v>0.09</v>
      </c>
      <c r="AB12" s="7">
        <v>0.09</v>
      </c>
      <c r="AC12" s="7">
        <v>0.13</v>
      </c>
      <c r="AD12" s="7">
        <v>0.1</v>
      </c>
      <c r="AE12" s="7">
        <v>0.03</v>
      </c>
      <c r="AF12" s="7">
        <v>0.09</v>
      </c>
      <c r="AG12" s="7">
        <v>0.12</v>
      </c>
      <c r="AH12" s="7">
        <v>0.05</v>
      </c>
      <c r="AI12" s="7">
        <v>0.12</v>
      </c>
      <c r="AJ12" s="7">
        <v>0.05</v>
      </c>
      <c r="AK12" s="7">
        <v>0.04</v>
      </c>
      <c r="AL12" s="7">
        <v>0.15</v>
      </c>
      <c r="AM12" s="7">
        <v>7.0000000000000007E-2</v>
      </c>
      <c r="AN12" s="7">
        <v>0.08</v>
      </c>
      <c r="AO12" s="7">
        <v>0.05</v>
      </c>
      <c r="AP12" s="7">
        <v>7.0000000000000007E-2</v>
      </c>
      <c r="AQ12" s="7">
        <v>0.16</v>
      </c>
      <c r="AR12" s="7">
        <v>0.05</v>
      </c>
      <c r="AS12" s="7">
        <v>0.05</v>
      </c>
      <c r="AT12" s="7">
        <v>0.15</v>
      </c>
      <c r="AU12" s="7">
        <v>7.0000000000000007E-2</v>
      </c>
      <c r="AV12" s="7">
        <v>0.08</v>
      </c>
      <c r="AW12" s="7">
        <v>0.08</v>
      </c>
      <c r="AX12" s="7">
        <v>0.1</v>
      </c>
      <c r="AY12" s="7">
        <v>0.12</v>
      </c>
      <c r="AZ12" s="7">
        <v>0.09</v>
      </c>
      <c r="BA12" s="7">
        <v>0.06</v>
      </c>
      <c r="BB12" s="7">
        <v>0.13</v>
      </c>
      <c r="BC12" s="7">
        <v>7.0000000000000007E-2</v>
      </c>
      <c r="BD12" s="7">
        <v>0.04</v>
      </c>
      <c r="BE12" s="7">
        <v>0.13</v>
      </c>
      <c r="BF12" s="7">
        <v>0.09</v>
      </c>
      <c r="BG12" s="7">
        <v>0.14000000000000001</v>
      </c>
      <c r="BH12" s="7">
        <v>0.04</v>
      </c>
      <c r="BI12" s="7">
        <v>0.18</v>
      </c>
      <c r="BJ12" s="7">
        <v>0.13</v>
      </c>
      <c r="BK12" s="7">
        <v>0.11</v>
      </c>
      <c r="BL12" s="7">
        <v>0.15</v>
      </c>
      <c r="BM12" s="7">
        <v>0.39</v>
      </c>
      <c r="BN12" s="7">
        <v>0.18</v>
      </c>
      <c r="BO12" s="7">
        <v>0.04</v>
      </c>
      <c r="BP12" s="7">
        <v>0.01</v>
      </c>
      <c r="BQ12" s="7">
        <v>0.52</v>
      </c>
      <c r="BR12" s="7">
        <v>0.23</v>
      </c>
      <c r="BS12" s="7">
        <v>0.23</v>
      </c>
      <c r="BT12" s="7">
        <v>7.0000000000000007E-2</v>
      </c>
      <c r="BU12" s="7">
        <v>0.2</v>
      </c>
      <c r="BV12" s="7">
        <v>0.52</v>
      </c>
      <c r="BW12" s="7">
        <v>0.5</v>
      </c>
      <c r="BX12" s="7">
        <v>0.09</v>
      </c>
      <c r="BY12" s="7">
        <v>0.09</v>
      </c>
      <c r="BZ12" s="7">
        <v>0.09</v>
      </c>
    </row>
    <row r="13" spans="1:78" x14ac:dyDescent="0.25">
      <c r="A13" t="s">
        <v>55</v>
      </c>
      <c r="B13">
        <v>4502</v>
      </c>
      <c r="C13">
        <v>3802</v>
      </c>
      <c r="D13">
        <v>417</v>
      </c>
      <c r="E13">
        <v>283</v>
      </c>
      <c r="F13">
        <v>978</v>
      </c>
      <c r="G13">
        <v>2247</v>
      </c>
      <c r="H13">
        <v>1277</v>
      </c>
      <c r="I13">
        <v>962</v>
      </c>
      <c r="J13">
        <v>1401</v>
      </c>
      <c r="K13">
        <v>956</v>
      </c>
      <c r="L13">
        <v>1182</v>
      </c>
      <c r="M13">
        <v>1362</v>
      </c>
      <c r="N13">
        <v>2493</v>
      </c>
      <c r="O13">
        <v>489</v>
      </c>
      <c r="P13">
        <v>157</v>
      </c>
      <c r="Q13">
        <v>712</v>
      </c>
      <c r="R13">
        <v>3790</v>
      </c>
      <c r="S13">
        <v>2562</v>
      </c>
      <c r="T13">
        <v>1030</v>
      </c>
      <c r="U13">
        <v>835</v>
      </c>
      <c r="V13">
        <v>3220</v>
      </c>
      <c r="W13">
        <v>490</v>
      </c>
      <c r="X13">
        <v>744</v>
      </c>
      <c r="Y13">
        <v>552</v>
      </c>
      <c r="Z13">
        <v>3950</v>
      </c>
      <c r="AA13">
        <v>4502</v>
      </c>
      <c r="AB13">
        <v>3950</v>
      </c>
      <c r="AC13">
        <v>501</v>
      </c>
      <c r="AD13">
        <v>3516</v>
      </c>
      <c r="AE13">
        <v>451</v>
      </c>
      <c r="AF13">
        <v>3566</v>
      </c>
      <c r="AG13">
        <v>638</v>
      </c>
      <c r="AH13">
        <v>33</v>
      </c>
      <c r="AI13">
        <v>3073</v>
      </c>
      <c r="AJ13">
        <v>464</v>
      </c>
      <c r="AK13">
        <v>893</v>
      </c>
      <c r="AL13">
        <v>1434</v>
      </c>
      <c r="AM13">
        <v>2429</v>
      </c>
      <c r="AN13">
        <v>46</v>
      </c>
      <c r="AO13">
        <v>577</v>
      </c>
      <c r="AP13">
        <v>449</v>
      </c>
      <c r="AQ13">
        <v>379</v>
      </c>
      <c r="AR13">
        <v>481</v>
      </c>
      <c r="AS13">
        <v>252</v>
      </c>
      <c r="AT13">
        <v>372</v>
      </c>
      <c r="AU13">
        <v>256</v>
      </c>
      <c r="AV13">
        <v>403</v>
      </c>
      <c r="AW13">
        <v>105</v>
      </c>
      <c r="AX13">
        <v>304</v>
      </c>
      <c r="AY13">
        <v>372</v>
      </c>
      <c r="AZ13">
        <v>324</v>
      </c>
      <c r="BA13">
        <v>230</v>
      </c>
      <c r="BB13">
        <v>319</v>
      </c>
      <c r="BC13">
        <v>233</v>
      </c>
      <c r="BD13">
        <v>22</v>
      </c>
      <c r="BE13">
        <v>565</v>
      </c>
      <c r="BF13">
        <v>3937</v>
      </c>
      <c r="BG13">
        <v>2164</v>
      </c>
      <c r="BH13">
        <v>2337</v>
      </c>
      <c r="BI13">
        <v>733</v>
      </c>
      <c r="BJ13">
        <v>589</v>
      </c>
      <c r="BK13">
        <v>600</v>
      </c>
      <c r="BL13">
        <v>126</v>
      </c>
      <c r="BM13">
        <v>211</v>
      </c>
      <c r="BN13">
        <v>1095</v>
      </c>
      <c r="BO13">
        <v>2010</v>
      </c>
      <c r="BP13">
        <v>1185</v>
      </c>
      <c r="BQ13">
        <v>60</v>
      </c>
      <c r="BR13">
        <v>669</v>
      </c>
      <c r="BS13">
        <v>598</v>
      </c>
      <c r="BT13">
        <v>377</v>
      </c>
      <c r="BU13">
        <v>247</v>
      </c>
      <c r="BV13">
        <v>41</v>
      </c>
      <c r="BW13">
        <v>19</v>
      </c>
      <c r="BX13">
        <v>3065</v>
      </c>
      <c r="BY13">
        <v>3046</v>
      </c>
      <c r="BZ13">
        <v>2714</v>
      </c>
    </row>
    <row r="14" spans="1:78" x14ac:dyDescent="0.25">
      <c r="B14" s="7">
        <v>0.88</v>
      </c>
      <c r="C14" s="7">
        <v>0.88</v>
      </c>
      <c r="D14" s="7">
        <v>0.88</v>
      </c>
      <c r="E14" s="7">
        <v>0.92</v>
      </c>
      <c r="F14" s="7">
        <v>0.93</v>
      </c>
      <c r="G14" s="7">
        <v>0.87</v>
      </c>
      <c r="H14" s="7">
        <v>0.87</v>
      </c>
      <c r="I14" s="7">
        <v>0.84</v>
      </c>
      <c r="J14" s="7">
        <v>0.88</v>
      </c>
      <c r="K14" s="7">
        <v>0.89</v>
      </c>
      <c r="L14" s="7">
        <v>0.92</v>
      </c>
      <c r="M14" s="7">
        <v>0.91</v>
      </c>
      <c r="N14" s="7">
        <v>0.87</v>
      </c>
      <c r="O14" s="7">
        <v>0.88</v>
      </c>
      <c r="P14" s="7">
        <v>0.88</v>
      </c>
      <c r="Q14" s="7">
        <v>0.88</v>
      </c>
      <c r="R14" s="7">
        <v>0.88</v>
      </c>
      <c r="S14" s="7">
        <v>0.85</v>
      </c>
      <c r="T14" s="7">
        <v>0.92</v>
      </c>
      <c r="U14" s="7">
        <v>0.94</v>
      </c>
      <c r="V14" s="7">
        <v>0.88</v>
      </c>
      <c r="W14" s="7">
        <v>0.91</v>
      </c>
      <c r="X14" s="7">
        <v>0.91</v>
      </c>
      <c r="Y14" s="7">
        <v>0.88</v>
      </c>
      <c r="Z14" s="7">
        <v>0.88</v>
      </c>
      <c r="AA14" s="7">
        <v>0.88</v>
      </c>
      <c r="AB14" s="7">
        <v>0.88</v>
      </c>
      <c r="AC14" s="7">
        <v>0.85</v>
      </c>
      <c r="AD14" s="7">
        <v>0.89</v>
      </c>
      <c r="AE14" s="7">
        <v>0.91</v>
      </c>
      <c r="AF14" s="7">
        <v>0.89</v>
      </c>
      <c r="AG14" s="7">
        <v>0.87</v>
      </c>
      <c r="AH14" s="7">
        <v>0.95</v>
      </c>
      <c r="AI14" s="7">
        <v>0.86</v>
      </c>
      <c r="AJ14" s="7">
        <v>0.92</v>
      </c>
      <c r="AK14" s="7">
        <v>0.95</v>
      </c>
      <c r="AL14" s="7">
        <v>0.83</v>
      </c>
      <c r="AM14" s="7">
        <v>0.92</v>
      </c>
      <c r="AN14" s="7">
        <v>0.92</v>
      </c>
      <c r="AO14" s="7">
        <v>0.87</v>
      </c>
      <c r="AP14" s="7">
        <v>0.91</v>
      </c>
      <c r="AQ14" s="7">
        <v>0.83</v>
      </c>
      <c r="AR14" s="7">
        <v>0.94</v>
      </c>
      <c r="AS14" s="7">
        <v>0.93</v>
      </c>
      <c r="AT14" s="7">
        <v>0.82</v>
      </c>
      <c r="AU14" s="7">
        <v>0.91</v>
      </c>
      <c r="AV14" s="7">
        <v>0.91</v>
      </c>
      <c r="AW14" s="7">
        <v>0.89</v>
      </c>
      <c r="AX14" s="7">
        <v>0.87</v>
      </c>
      <c r="AY14" s="7">
        <v>0.84</v>
      </c>
      <c r="AZ14" s="7">
        <v>0.9</v>
      </c>
      <c r="BA14" s="7">
        <v>0.91</v>
      </c>
      <c r="BB14" s="7">
        <v>0.84</v>
      </c>
      <c r="BC14" s="7">
        <v>0.91</v>
      </c>
      <c r="BD14" s="7">
        <v>0.96</v>
      </c>
      <c r="BE14" s="7">
        <v>0.85</v>
      </c>
      <c r="BF14" s="7">
        <v>0.89</v>
      </c>
      <c r="BG14" s="7">
        <v>0.83</v>
      </c>
      <c r="BH14" s="7">
        <v>0.94</v>
      </c>
      <c r="BI14" s="7">
        <v>0.8</v>
      </c>
      <c r="BJ14" s="7">
        <v>0.86</v>
      </c>
      <c r="BK14" s="7">
        <v>0.88</v>
      </c>
      <c r="BL14" s="7">
        <v>0.79</v>
      </c>
      <c r="BM14" s="7">
        <v>0.6</v>
      </c>
      <c r="BN14" s="7">
        <v>0.8</v>
      </c>
      <c r="BO14" s="7">
        <v>0.94</v>
      </c>
      <c r="BP14" s="7">
        <v>0.95</v>
      </c>
      <c r="BQ14" s="7">
        <v>0.46</v>
      </c>
      <c r="BR14" s="7">
        <v>0.75</v>
      </c>
      <c r="BS14" s="7">
        <v>0.76</v>
      </c>
      <c r="BT14" s="7">
        <v>0.89</v>
      </c>
      <c r="BU14" s="7">
        <v>0.79</v>
      </c>
      <c r="BV14" s="7">
        <v>0.46</v>
      </c>
      <c r="BW14" s="7">
        <v>0.46</v>
      </c>
      <c r="BX14" s="7">
        <v>0.9</v>
      </c>
      <c r="BY14" s="7">
        <v>0.89</v>
      </c>
      <c r="BZ14" s="7">
        <v>0.9</v>
      </c>
    </row>
    <row r="15" spans="1:78" x14ac:dyDescent="0.25">
      <c r="A15" t="s">
        <v>40</v>
      </c>
      <c r="B15">
        <v>14</v>
      </c>
      <c r="C15">
        <v>11</v>
      </c>
      <c r="D15">
        <v>3</v>
      </c>
      <c r="E15">
        <v>0</v>
      </c>
      <c r="F15">
        <v>3</v>
      </c>
      <c r="G15">
        <v>7</v>
      </c>
      <c r="H15">
        <v>5</v>
      </c>
      <c r="I15">
        <v>1</v>
      </c>
      <c r="J15">
        <v>1</v>
      </c>
      <c r="K15">
        <v>6</v>
      </c>
      <c r="L15">
        <v>6</v>
      </c>
      <c r="M15">
        <v>2</v>
      </c>
      <c r="N15">
        <v>1</v>
      </c>
      <c r="O15">
        <v>10</v>
      </c>
      <c r="P15">
        <v>1</v>
      </c>
      <c r="Q15">
        <v>0</v>
      </c>
      <c r="R15">
        <v>14</v>
      </c>
      <c r="S15">
        <v>6</v>
      </c>
      <c r="T15">
        <v>3</v>
      </c>
      <c r="U15">
        <v>5</v>
      </c>
      <c r="V15">
        <v>5</v>
      </c>
      <c r="W15">
        <v>2</v>
      </c>
      <c r="X15">
        <v>2</v>
      </c>
      <c r="Y15">
        <v>0</v>
      </c>
      <c r="Z15">
        <v>14</v>
      </c>
      <c r="AA15">
        <v>14</v>
      </c>
      <c r="AB15">
        <v>14</v>
      </c>
      <c r="AC15">
        <v>1</v>
      </c>
      <c r="AD15">
        <v>3</v>
      </c>
      <c r="AE15">
        <v>2</v>
      </c>
      <c r="AF15">
        <v>7</v>
      </c>
      <c r="AG15">
        <v>1</v>
      </c>
      <c r="AH15">
        <v>0</v>
      </c>
      <c r="AI15">
        <v>7</v>
      </c>
      <c r="AJ15">
        <v>0</v>
      </c>
      <c r="AK15">
        <v>1</v>
      </c>
      <c r="AL15">
        <v>1</v>
      </c>
      <c r="AM15">
        <v>3</v>
      </c>
      <c r="AN15">
        <v>0</v>
      </c>
      <c r="AO15">
        <v>4</v>
      </c>
      <c r="AP15">
        <v>2</v>
      </c>
      <c r="AQ15">
        <v>0</v>
      </c>
      <c r="AR15">
        <v>2</v>
      </c>
      <c r="AS15">
        <v>0</v>
      </c>
      <c r="AT15">
        <v>0</v>
      </c>
      <c r="AU15">
        <v>4</v>
      </c>
      <c r="AV15">
        <v>1</v>
      </c>
      <c r="AW15">
        <v>0</v>
      </c>
      <c r="AX15">
        <v>3</v>
      </c>
      <c r="AY15">
        <v>0</v>
      </c>
      <c r="AZ15">
        <v>1</v>
      </c>
      <c r="BA15">
        <v>0</v>
      </c>
      <c r="BB15">
        <v>1</v>
      </c>
      <c r="BC15">
        <v>1</v>
      </c>
      <c r="BD15">
        <v>0</v>
      </c>
      <c r="BE15">
        <v>0</v>
      </c>
      <c r="BF15">
        <v>14</v>
      </c>
      <c r="BG15">
        <v>2</v>
      </c>
      <c r="BH15">
        <v>12</v>
      </c>
      <c r="BI15">
        <v>0</v>
      </c>
      <c r="BJ15">
        <v>1</v>
      </c>
      <c r="BK15">
        <v>0</v>
      </c>
      <c r="BL15">
        <v>0</v>
      </c>
      <c r="BM15">
        <v>0</v>
      </c>
      <c r="BN15">
        <v>0</v>
      </c>
      <c r="BO15">
        <v>1</v>
      </c>
      <c r="BP15">
        <v>13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1</v>
      </c>
      <c r="BY15">
        <v>2</v>
      </c>
      <c r="BZ15">
        <v>1</v>
      </c>
    </row>
    <row r="16" spans="1:78" x14ac:dyDescent="0.25">
      <c r="B16">
        <v>0</v>
      </c>
      <c r="C16">
        <v>0</v>
      </c>
      <c r="D16" s="7">
        <v>0.01</v>
      </c>
      <c r="E16" t="s">
        <v>106</v>
      </c>
      <c r="F16">
        <v>0</v>
      </c>
      <c r="G16">
        <v>0</v>
      </c>
      <c r="H16">
        <v>0</v>
      </c>
      <c r="I16">
        <v>0</v>
      </c>
      <c r="J16">
        <v>0</v>
      </c>
      <c r="K16" s="7">
        <v>0.01</v>
      </c>
      <c r="L16">
        <v>0</v>
      </c>
      <c r="M16">
        <v>0</v>
      </c>
      <c r="N16">
        <v>0</v>
      </c>
      <c r="O16" s="7">
        <v>0.02</v>
      </c>
      <c r="P16" s="7">
        <v>0.01</v>
      </c>
      <c r="Q16" t="s">
        <v>106</v>
      </c>
      <c r="R16">
        <v>0</v>
      </c>
      <c r="S16">
        <v>0</v>
      </c>
      <c r="T16">
        <v>0</v>
      </c>
      <c r="U16" s="7">
        <v>0.01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 t="s">
        <v>106</v>
      </c>
      <c r="AK16">
        <v>0</v>
      </c>
      <c r="AL16">
        <v>0</v>
      </c>
      <c r="AM16">
        <v>0</v>
      </c>
      <c r="AN16" t="s">
        <v>106</v>
      </c>
      <c r="AO16" s="7">
        <v>0.01</v>
      </c>
      <c r="AP16">
        <v>0</v>
      </c>
      <c r="AQ16" t="s">
        <v>106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>
        <v>0</v>
      </c>
      <c r="BA16" t="s">
        <v>106</v>
      </c>
      <c r="BB16">
        <v>0</v>
      </c>
      <c r="BC16">
        <v>0</v>
      </c>
      <c r="BD16" t="s">
        <v>106</v>
      </c>
      <c r="BE16" t="s">
        <v>106</v>
      </c>
      <c r="BF16">
        <v>0</v>
      </c>
      <c r="BG16">
        <v>0</v>
      </c>
      <c r="BH16" s="7">
        <v>0.01</v>
      </c>
      <c r="BI16" t="s">
        <v>106</v>
      </c>
      <c r="BJ16">
        <v>0</v>
      </c>
      <c r="BK16" t="s">
        <v>106</v>
      </c>
      <c r="BL16" t="s">
        <v>106</v>
      </c>
      <c r="BM16" t="s">
        <v>106</v>
      </c>
      <c r="BN16" t="s">
        <v>106</v>
      </c>
      <c r="BO16">
        <v>0</v>
      </c>
      <c r="BP16" s="7">
        <v>0.01</v>
      </c>
      <c r="BQ16" t="s">
        <v>106</v>
      </c>
      <c r="BR16" t="s">
        <v>106</v>
      </c>
      <c r="BS16" t="s">
        <v>106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101</v>
      </c>
      <c r="C17">
        <v>85</v>
      </c>
      <c r="D17">
        <v>9</v>
      </c>
      <c r="E17">
        <v>7</v>
      </c>
      <c r="F17">
        <v>14</v>
      </c>
      <c r="G17">
        <v>52</v>
      </c>
      <c r="H17">
        <v>35</v>
      </c>
      <c r="I17">
        <v>29</v>
      </c>
      <c r="J17">
        <v>31</v>
      </c>
      <c r="K17">
        <v>23</v>
      </c>
      <c r="L17">
        <v>18</v>
      </c>
      <c r="M17">
        <v>26</v>
      </c>
      <c r="N17">
        <v>60</v>
      </c>
      <c r="O17">
        <v>11</v>
      </c>
      <c r="P17">
        <v>4</v>
      </c>
      <c r="Q17">
        <v>20</v>
      </c>
      <c r="R17">
        <v>81</v>
      </c>
      <c r="S17">
        <v>70</v>
      </c>
      <c r="T17">
        <v>13</v>
      </c>
      <c r="U17">
        <v>17</v>
      </c>
      <c r="V17">
        <v>67</v>
      </c>
      <c r="W17">
        <v>9</v>
      </c>
      <c r="X17">
        <v>18</v>
      </c>
      <c r="Y17">
        <v>12</v>
      </c>
      <c r="Z17">
        <v>89</v>
      </c>
      <c r="AA17">
        <v>101</v>
      </c>
      <c r="AB17">
        <v>89</v>
      </c>
      <c r="AC17">
        <v>11</v>
      </c>
      <c r="AD17">
        <v>60</v>
      </c>
      <c r="AE17">
        <v>27</v>
      </c>
      <c r="AF17">
        <v>65</v>
      </c>
      <c r="AG17">
        <v>10</v>
      </c>
      <c r="AH17">
        <v>0</v>
      </c>
      <c r="AI17">
        <v>66</v>
      </c>
      <c r="AJ17">
        <v>13</v>
      </c>
      <c r="AK17">
        <v>9</v>
      </c>
      <c r="AL17">
        <v>29</v>
      </c>
      <c r="AM17">
        <v>25</v>
      </c>
      <c r="AN17">
        <v>0</v>
      </c>
      <c r="AO17">
        <v>48</v>
      </c>
      <c r="AP17">
        <v>10</v>
      </c>
      <c r="AQ17">
        <v>6</v>
      </c>
      <c r="AR17">
        <v>8</v>
      </c>
      <c r="AS17">
        <v>5</v>
      </c>
      <c r="AT17">
        <v>17</v>
      </c>
      <c r="AU17">
        <v>3</v>
      </c>
      <c r="AV17">
        <v>3</v>
      </c>
      <c r="AW17">
        <v>3</v>
      </c>
      <c r="AX17">
        <v>6</v>
      </c>
      <c r="AY17">
        <v>17</v>
      </c>
      <c r="AZ17">
        <v>4</v>
      </c>
      <c r="BA17">
        <v>7</v>
      </c>
      <c r="BB17">
        <v>7</v>
      </c>
      <c r="BC17">
        <v>4</v>
      </c>
      <c r="BD17">
        <v>0</v>
      </c>
      <c r="BE17">
        <v>17</v>
      </c>
      <c r="BF17">
        <v>84</v>
      </c>
      <c r="BG17">
        <v>64</v>
      </c>
      <c r="BH17">
        <v>36</v>
      </c>
      <c r="BI17">
        <v>19</v>
      </c>
      <c r="BJ17">
        <v>6</v>
      </c>
      <c r="BK17">
        <v>11</v>
      </c>
      <c r="BL17">
        <v>10</v>
      </c>
      <c r="BM17">
        <v>4</v>
      </c>
      <c r="BN17">
        <v>19</v>
      </c>
      <c r="BO17">
        <v>35</v>
      </c>
      <c r="BP17">
        <v>42</v>
      </c>
      <c r="BQ17">
        <v>3</v>
      </c>
      <c r="BR17">
        <v>13</v>
      </c>
      <c r="BS17">
        <v>10</v>
      </c>
      <c r="BT17">
        <v>14</v>
      </c>
      <c r="BU17">
        <v>3</v>
      </c>
      <c r="BV17">
        <v>2</v>
      </c>
      <c r="BW17">
        <v>2</v>
      </c>
      <c r="BX17">
        <v>44</v>
      </c>
      <c r="BY17">
        <v>44</v>
      </c>
      <c r="BZ17">
        <v>35</v>
      </c>
    </row>
    <row r="18" spans="1:78" x14ac:dyDescent="0.25">
      <c r="B18" s="7">
        <v>0.02</v>
      </c>
      <c r="C18" s="7">
        <v>0.02</v>
      </c>
      <c r="D18" s="7">
        <v>0.02</v>
      </c>
      <c r="E18" s="7">
        <v>0.02</v>
      </c>
      <c r="F18" s="7">
        <v>0.01</v>
      </c>
      <c r="G18" s="7">
        <v>0.02</v>
      </c>
      <c r="H18" s="7">
        <v>0.02</v>
      </c>
      <c r="I18" s="7">
        <v>0.03</v>
      </c>
      <c r="J18" s="7">
        <v>0.02</v>
      </c>
      <c r="K18" s="7">
        <v>0.02</v>
      </c>
      <c r="L18" s="7">
        <v>0.01</v>
      </c>
      <c r="M18" s="7">
        <v>0.02</v>
      </c>
      <c r="N18" s="7">
        <v>0.02</v>
      </c>
      <c r="O18" s="7">
        <v>0.02</v>
      </c>
      <c r="P18" s="7">
        <v>0.02</v>
      </c>
      <c r="Q18" s="7">
        <v>0.02</v>
      </c>
      <c r="R18" s="7">
        <v>0.02</v>
      </c>
      <c r="S18" s="7">
        <v>0.02</v>
      </c>
      <c r="T18" s="7">
        <v>0.01</v>
      </c>
      <c r="U18" s="7">
        <v>0.02</v>
      </c>
      <c r="V18" s="7">
        <v>0.02</v>
      </c>
      <c r="W18" s="7">
        <v>0.02</v>
      </c>
      <c r="X18" s="7">
        <v>0.02</v>
      </c>
      <c r="Y18" s="7">
        <v>0.02</v>
      </c>
      <c r="Z18" s="7">
        <v>0.02</v>
      </c>
      <c r="AA18" s="7">
        <v>0.02</v>
      </c>
      <c r="AB18" s="7">
        <v>0.02</v>
      </c>
      <c r="AC18" s="7">
        <v>0.02</v>
      </c>
      <c r="AD18" s="7">
        <v>0.02</v>
      </c>
      <c r="AE18" s="7">
        <v>0.06</v>
      </c>
      <c r="AF18" s="7">
        <v>0.02</v>
      </c>
      <c r="AG18" s="7">
        <v>0.01</v>
      </c>
      <c r="AH18" t="s">
        <v>108</v>
      </c>
      <c r="AI18" s="7">
        <v>0.02</v>
      </c>
      <c r="AJ18" s="7">
        <v>0.02</v>
      </c>
      <c r="AK18" s="7">
        <v>0.01</v>
      </c>
      <c r="AL18" s="7">
        <v>0.02</v>
      </c>
      <c r="AM18" s="7">
        <v>0.01</v>
      </c>
      <c r="AN18" t="s">
        <v>108</v>
      </c>
      <c r="AO18" s="7">
        <v>7.0000000000000007E-2</v>
      </c>
      <c r="AP18" s="7">
        <v>0.02</v>
      </c>
      <c r="AQ18" s="7">
        <v>0.01</v>
      </c>
      <c r="AR18" s="7">
        <v>0.02</v>
      </c>
      <c r="AS18" s="7">
        <v>0.02</v>
      </c>
      <c r="AT18" s="7">
        <v>0.04</v>
      </c>
      <c r="AU18" s="7">
        <v>0.01</v>
      </c>
      <c r="AV18" s="7">
        <v>0.01</v>
      </c>
      <c r="AW18" s="7">
        <v>0.02</v>
      </c>
      <c r="AX18" s="7">
        <v>0.02</v>
      </c>
      <c r="AY18" s="7">
        <v>0.04</v>
      </c>
      <c r="AZ18" s="7">
        <v>0.01</v>
      </c>
      <c r="BA18" s="7">
        <v>0.03</v>
      </c>
      <c r="BB18" s="7">
        <v>0.02</v>
      </c>
      <c r="BC18" s="7">
        <v>0.01</v>
      </c>
      <c r="BD18" t="s">
        <v>108</v>
      </c>
      <c r="BE18" s="7">
        <v>0.03</v>
      </c>
      <c r="BF18" s="7">
        <v>0.02</v>
      </c>
      <c r="BG18" s="7">
        <v>0.02</v>
      </c>
      <c r="BH18" s="7">
        <v>0.01</v>
      </c>
      <c r="BI18" s="7">
        <v>0.02</v>
      </c>
      <c r="BJ18" s="7">
        <v>0.01</v>
      </c>
      <c r="BK18" s="7">
        <v>0.02</v>
      </c>
      <c r="BL18" s="7">
        <v>0.06</v>
      </c>
      <c r="BM18" s="7">
        <v>0.01</v>
      </c>
      <c r="BN18" s="7">
        <v>0.01</v>
      </c>
      <c r="BO18" s="7">
        <v>0.02</v>
      </c>
      <c r="BP18" s="7">
        <v>0.03</v>
      </c>
      <c r="BQ18" s="7">
        <v>0.03</v>
      </c>
      <c r="BR18" s="7">
        <v>0.01</v>
      </c>
      <c r="BS18" s="7">
        <v>0.01</v>
      </c>
      <c r="BT18" s="7">
        <v>0.03</v>
      </c>
      <c r="BU18" s="7">
        <v>0.01</v>
      </c>
      <c r="BV18" s="7">
        <v>0.02</v>
      </c>
      <c r="BW18" s="7">
        <v>0.04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374</v>
      </c>
    </row>
    <row r="2" spans="1:78" x14ac:dyDescent="0.25">
      <c r="A2" t="s">
        <v>183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5939</v>
      </c>
      <c r="C8">
        <v>5045</v>
      </c>
      <c r="D8">
        <v>521</v>
      </c>
      <c r="E8">
        <v>373</v>
      </c>
      <c r="F8">
        <v>1139</v>
      </c>
      <c r="G8">
        <v>2675</v>
      </c>
      <c r="H8">
        <v>2125</v>
      </c>
      <c r="I8">
        <v>1169</v>
      </c>
      <c r="J8">
        <v>1546</v>
      </c>
      <c r="K8">
        <v>1136</v>
      </c>
      <c r="L8">
        <v>2088</v>
      </c>
      <c r="M8">
        <v>2086</v>
      </c>
      <c r="N8">
        <v>2988</v>
      </c>
      <c r="O8">
        <v>649</v>
      </c>
      <c r="P8">
        <v>216</v>
      </c>
      <c r="Q8">
        <v>1164</v>
      </c>
      <c r="R8">
        <v>4775</v>
      </c>
      <c r="S8">
        <v>3460</v>
      </c>
      <c r="T8">
        <v>1183</v>
      </c>
      <c r="U8">
        <v>1196</v>
      </c>
      <c r="V8">
        <v>4013</v>
      </c>
      <c r="W8">
        <v>685</v>
      </c>
      <c r="X8">
        <v>1164</v>
      </c>
      <c r="Y8">
        <v>743</v>
      </c>
      <c r="Z8">
        <v>5196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4702</v>
      </c>
      <c r="AG8">
        <v>859</v>
      </c>
      <c r="AH8">
        <v>37</v>
      </c>
      <c r="AI8">
        <v>4128</v>
      </c>
      <c r="AJ8">
        <v>604</v>
      </c>
      <c r="AK8">
        <v>1081</v>
      </c>
      <c r="AL8">
        <v>2266</v>
      </c>
      <c r="AM8">
        <v>2852</v>
      </c>
      <c r="AN8">
        <v>57</v>
      </c>
      <c r="AO8">
        <v>740</v>
      </c>
      <c r="AP8">
        <v>568</v>
      </c>
      <c r="AQ8">
        <v>551</v>
      </c>
      <c r="AR8">
        <v>482</v>
      </c>
      <c r="AS8">
        <v>327</v>
      </c>
      <c r="AT8">
        <v>555</v>
      </c>
      <c r="AU8">
        <v>359</v>
      </c>
      <c r="AV8">
        <v>508</v>
      </c>
      <c r="AW8">
        <v>126</v>
      </c>
      <c r="AX8">
        <v>387</v>
      </c>
      <c r="AY8">
        <v>555</v>
      </c>
      <c r="AZ8">
        <v>410</v>
      </c>
      <c r="BA8">
        <v>299</v>
      </c>
      <c r="BB8">
        <v>464</v>
      </c>
      <c r="BC8">
        <v>323</v>
      </c>
      <c r="BD8">
        <v>25</v>
      </c>
      <c r="BE8">
        <v>859</v>
      </c>
      <c r="BF8">
        <v>5080</v>
      </c>
      <c r="BG8">
        <v>3191</v>
      </c>
      <c r="BH8">
        <v>2748</v>
      </c>
      <c r="BI8">
        <v>1163</v>
      </c>
      <c r="BJ8">
        <v>848</v>
      </c>
      <c r="BK8">
        <v>815</v>
      </c>
      <c r="BL8">
        <v>200</v>
      </c>
      <c r="BM8">
        <v>801</v>
      </c>
      <c r="BN8">
        <v>1629</v>
      </c>
      <c r="BO8">
        <v>2184</v>
      </c>
      <c r="BP8">
        <v>1325</v>
      </c>
      <c r="BQ8">
        <v>945</v>
      </c>
      <c r="BR8">
        <v>1450</v>
      </c>
      <c r="BS8">
        <v>1405</v>
      </c>
      <c r="BT8">
        <v>450</v>
      </c>
      <c r="BU8">
        <v>492</v>
      </c>
      <c r="BV8">
        <v>295</v>
      </c>
      <c r="BW8">
        <v>694</v>
      </c>
      <c r="BX8">
        <v>4047</v>
      </c>
      <c r="BY8">
        <v>4057</v>
      </c>
      <c r="BZ8">
        <v>3577</v>
      </c>
    </row>
    <row r="9" spans="1:78" x14ac:dyDescent="0.25">
      <c r="A9" t="s">
        <v>103</v>
      </c>
      <c r="B9">
        <v>5970</v>
      </c>
      <c r="C9">
        <v>5060</v>
      </c>
      <c r="D9">
        <v>556</v>
      </c>
      <c r="E9">
        <v>354</v>
      </c>
      <c r="F9">
        <v>1163</v>
      </c>
      <c r="G9">
        <v>3104</v>
      </c>
      <c r="H9">
        <v>1704</v>
      </c>
      <c r="I9">
        <v>1452</v>
      </c>
      <c r="J9">
        <v>1889</v>
      </c>
      <c r="K9">
        <v>1224</v>
      </c>
      <c r="L9">
        <v>1406</v>
      </c>
      <c r="M9">
        <v>1651</v>
      </c>
      <c r="N9">
        <v>3485</v>
      </c>
      <c r="O9">
        <v>640</v>
      </c>
      <c r="P9">
        <v>194</v>
      </c>
      <c r="Q9">
        <v>948</v>
      </c>
      <c r="R9">
        <v>5023</v>
      </c>
      <c r="S9">
        <v>3682</v>
      </c>
      <c r="T9">
        <v>1230</v>
      </c>
      <c r="U9">
        <v>969</v>
      </c>
      <c r="V9">
        <v>4429</v>
      </c>
      <c r="W9">
        <v>607</v>
      </c>
      <c r="X9">
        <v>864</v>
      </c>
      <c r="Y9">
        <v>717</v>
      </c>
      <c r="Z9">
        <v>5254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4682</v>
      </c>
      <c r="AG9">
        <v>918</v>
      </c>
      <c r="AH9">
        <v>39</v>
      </c>
      <c r="AI9">
        <v>4344</v>
      </c>
      <c r="AJ9">
        <v>547</v>
      </c>
      <c r="AK9">
        <v>975</v>
      </c>
      <c r="AL9">
        <v>2356</v>
      </c>
      <c r="AM9">
        <v>2833</v>
      </c>
      <c r="AN9">
        <v>59</v>
      </c>
      <c r="AO9">
        <v>699</v>
      </c>
      <c r="AP9">
        <v>589</v>
      </c>
      <c r="AQ9">
        <v>566</v>
      </c>
      <c r="AR9">
        <v>543</v>
      </c>
      <c r="AS9">
        <v>317</v>
      </c>
      <c r="AT9">
        <v>554</v>
      </c>
      <c r="AU9">
        <v>348</v>
      </c>
      <c r="AV9">
        <v>490</v>
      </c>
      <c r="AW9">
        <v>142</v>
      </c>
      <c r="AX9">
        <v>407</v>
      </c>
      <c r="AY9">
        <v>532</v>
      </c>
      <c r="AZ9">
        <v>413</v>
      </c>
      <c r="BA9">
        <v>293</v>
      </c>
      <c r="BB9">
        <v>441</v>
      </c>
      <c r="BC9">
        <v>311</v>
      </c>
      <c r="BD9">
        <v>26</v>
      </c>
      <c r="BE9">
        <v>898</v>
      </c>
      <c r="BF9">
        <v>5072</v>
      </c>
      <c r="BG9">
        <v>3294</v>
      </c>
      <c r="BH9">
        <v>2677</v>
      </c>
      <c r="BI9">
        <v>1301</v>
      </c>
      <c r="BJ9">
        <v>866</v>
      </c>
      <c r="BK9">
        <v>767</v>
      </c>
      <c r="BL9">
        <v>199</v>
      </c>
      <c r="BM9">
        <v>882</v>
      </c>
      <c r="BN9">
        <v>1680</v>
      </c>
      <c r="BO9">
        <v>2157</v>
      </c>
      <c r="BP9">
        <v>1251</v>
      </c>
      <c r="BQ9">
        <v>1006</v>
      </c>
      <c r="BR9">
        <v>1570</v>
      </c>
      <c r="BS9">
        <v>1524</v>
      </c>
      <c r="BT9">
        <v>450</v>
      </c>
      <c r="BU9">
        <v>535</v>
      </c>
      <c r="BV9">
        <v>295</v>
      </c>
      <c r="BW9">
        <v>756</v>
      </c>
      <c r="BX9">
        <v>3992</v>
      </c>
      <c r="BY9">
        <v>4010</v>
      </c>
      <c r="BZ9">
        <v>3496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1380</v>
      </c>
      <c r="C11">
        <v>1187</v>
      </c>
      <c r="D11">
        <v>121</v>
      </c>
      <c r="E11">
        <v>72</v>
      </c>
      <c r="F11">
        <v>254</v>
      </c>
      <c r="G11">
        <v>822</v>
      </c>
      <c r="H11">
        <v>304</v>
      </c>
      <c r="I11">
        <v>470</v>
      </c>
      <c r="J11">
        <v>468</v>
      </c>
      <c r="K11">
        <v>247</v>
      </c>
      <c r="L11">
        <v>195</v>
      </c>
      <c r="M11">
        <v>223</v>
      </c>
      <c r="N11">
        <v>997</v>
      </c>
      <c r="O11">
        <v>130</v>
      </c>
      <c r="P11">
        <v>29</v>
      </c>
      <c r="Q11">
        <v>190</v>
      </c>
      <c r="R11">
        <v>1189</v>
      </c>
      <c r="S11">
        <v>1005</v>
      </c>
      <c r="T11">
        <v>242</v>
      </c>
      <c r="U11">
        <v>118</v>
      </c>
      <c r="V11">
        <v>1211</v>
      </c>
      <c r="W11">
        <v>100</v>
      </c>
      <c r="X11">
        <v>57</v>
      </c>
      <c r="Y11">
        <v>155</v>
      </c>
      <c r="Z11">
        <v>1225</v>
      </c>
      <c r="AA11">
        <v>1380</v>
      </c>
      <c r="AB11">
        <v>1225</v>
      </c>
      <c r="AC11">
        <v>190</v>
      </c>
      <c r="AD11">
        <v>1127</v>
      </c>
      <c r="AE11">
        <v>54</v>
      </c>
      <c r="AF11">
        <v>997</v>
      </c>
      <c r="AG11">
        <v>322</v>
      </c>
      <c r="AH11">
        <v>11</v>
      </c>
      <c r="AI11">
        <v>1168</v>
      </c>
      <c r="AJ11">
        <v>72</v>
      </c>
      <c r="AK11">
        <v>126</v>
      </c>
      <c r="AL11">
        <v>833</v>
      </c>
      <c r="AM11">
        <v>450</v>
      </c>
      <c r="AN11">
        <v>14</v>
      </c>
      <c r="AO11">
        <v>82</v>
      </c>
      <c r="AP11">
        <v>124</v>
      </c>
      <c r="AQ11">
        <v>144</v>
      </c>
      <c r="AR11">
        <v>76</v>
      </c>
      <c r="AS11">
        <v>66</v>
      </c>
      <c r="AT11">
        <v>165</v>
      </c>
      <c r="AU11">
        <v>95</v>
      </c>
      <c r="AV11">
        <v>82</v>
      </c>
      <c r="AW11">
        <v>31</v>
      </c>
      <c r="AX11">
        <v>90</v>
      </c>
      <c r="AY11">
        <v>145</v>
      </c>
      <c r="AZ11">
        <v>99</v>
      </c>
      <c r="BA11">
        <v>66</v>
      </c>
      <c r="BB11">
        <v>105</v>
      </c>
      <c r="BC11">
        <v>86</v>
      </c>
      <c r="BD11">
        <v>4</v>
      </c>
      <c r="BE11">
        <v>483</v>
      </c>
      <c r="BF11">
        <v>897</v>
      </c>
      <c r="BG11">
        <v>1068</v>
      </c>
      <c r="BH11">
        <v>312</v>
      </c>
      <c r="BI11">
        <v>605</v>
      </c>
      <c r="BJ11">
        <v>264</v>
      </c>
      <c r="BK11">
        <v>137</v>
      </c>
      <c r="BL11">
        <v>52</v>
      </c>
      <c r="BM11">
        <v>704</v>
      </c>
      <c r="BN11">
        <v>591</v>
      </c>
      <c r="BO11">
        <v>80</v>
      </c>
      <c r="BP11">
        <v>5</v>
      </c>
      <c r="BQ11">
        <v>680</v>
      </c>
      <c r="BR11">
        <v>1380</v>
      </c>
      <c r="BS11">
        <v>1227</v>
      </c>
      <c r="BT11">
        <v>40</v>
      </c>
      <c r="BU11">
        <v>482</v>
      </c>
      <c r="BV11">
        <v>64</v>
      </c>
      <c r="BW11">
        <v>630</v>
      </c>
      <c r="BX11">
        <v>906</v>
      </c>
      <c r="BY11">
        <v>963</v>
      </c>
      <c r="BZ11">
        <v>782</v>
      </c>
    </row>
    <row r="12" spans="1:78" x14ac:dyDescent="0.25">
      <c r="B12" s="7">
        <v>0.23</v>
      </c>
      <c r="C12" s="7">
        <v>0.23</v>
      </c>
      <c r="D12" s="7">
        <v>0.22</v>
      </c>
      <c r="E12" s="7">
        <v>0.2</v>
      </c>
      <c r="F12" s="7">
        <v>0.22</v>
      </c>
      <c r="G12" s="7">
        <v>0.26</v>
      </c>
      <c r="H12" s="7">
        <v>0.18</v>
      </c>
      <c r="I12" s="7">
        <v>0.32</v>
      </c>
      <c r="J12" s="7">
        <v>0.25</v>
      </c>
      <c r="K12" s="7">
        <v>0.2</v>
      </c>
      <c r="L12" s="7">
        <v>0.14000000000000001</v>
      </c>
      <c r="M12" s="7">
        <v>0.13</v>
      </c>
      <c r="N12" s="7">
        <v>0.28999999999999998</v>
      </c>
      <c r="O12" s="7">
        <v>0.2</v>
      </c>
      <c r="P12" s="7">
        <v>0.15</v>
      </c>
      <c r="Q12" s="7">
        <v>0.2</v>
      </c>
      <c r="R12" s="7">
        <v>0.24</v>
      </c>
      <c r="S12" s="7">
        <v>0.27</v>
      </c>
      <c r="T12" s="7">
        <v>0.2</v>
      </c>
      <c r="U12" s="7">
        <v>0.12</v>
      </c>
      <c r="V12" s="7">
        <v>0.27</v>
      </c>
      <c r="W12" s="7">
        <v>0.17</v>
      </c>
      <c r="X12" s="7">
        <v>7.0000000000000007E-2</v>
      </c>
      <c r="Y12" s="7">
        <v>0.22</v>
      </c>
      <c r="Z12" s="7">
        <v>0.23</v>
      </c>
      <c r="AA12" s="7">
        <v>0.23</v>
      </c>
      <c r="AB12" s="7">
        <v>0.23</v>
      </c>
      <c r="AC12" s="7">
        <v>0.27</v>
      </c>
      <c r="AD12" s="7">
        <v>0.24</v>
      </c>
      <c r="AE12" s="7">
        <v>0.1</v>
      </c>
      <c r="AF12" s="7">
        <v>0.21</v>
      </c>
      <c r="AG12" s="7">
        <v>0.35</v>
      </c>
      <c r="AH12" s="7">
        <v>0.28999999999999998</v>
      </c>
      <c r="AI12" s="7">
        <v>0.27</v>
      </c>
      <c r="AJ12" s="7">
        <v>0.13</v>
      </c>
      <c r="AK12" s="7">
        <v>0.13</v>
      </c>
      <c r="AL12" s="7">
        <v>0.35</v>
      </c>
      <c r="AM12" s="7">
        <v>0.16</v>
      </c>
      <c r="AN12" s="7">
        <v>0.23</v>
      </c>
      <c r="AO12" s="7">
        <v>0.12</v>
      </c>
      <c r="AP12" s="7">
        <v>0.21</v>
      </c>
      <c r="AQ12" s="7">
        <v>0.25</v>
      </c>
      <c r="AR12" s="7">
        <v>0.14000000000000001</v>
      </c>
      <c r="AS12" s="7">
        <v>0.21</v>
      </c>
      <c r="AT12" s="7">
        <v>0.3</v>
      </c>
      <c r="AU12" s="7">
        <v>0.27</v>
      </c>
      <c r="AV12" s="7">
        <v>0.17</v>
      </c>
      <c r="AW12" s="7">
        <v>0.22</v>
      </c>
      <c r="AX12" s="7">
        <v>0.22</v>
      </c>
      <c r="AY12" s="7">
        <v>0.27</v>
      </c>
      <c r="AZ12" s="7">
        <v>0.24</v>
      </c>
      <c r="BA12" s="7">
        <v>0.23</v>
      </c>
      <c r="BB12" s="7">
        <v>0.24</v>
      </c>
      <c r="BC12" s="7">
        <v>0.28000000000000003</v>
      </c>
      <c r="BD12" s="7">
        <v>0.16</v>
      </c>
      <c r="BE12" s="7">
        <v>0.54</v>
      </c>
      <c r="BF12" s="7">
        <v>0.18</v>
      </c>
      <c r="BG12" s="7">
        <v>0.32</v>
      </c>
      <c r="BH12" s="7">
        <v>0.12</v>
      </c>
      <c r="BI12" s="7">
        <v>0.46</v>
      </c>
      <c r="BJ12" s="7">
        <v>0.31</v>
      </c>
      <c r="BK12" s="7">
        <v>0.18</v>
      </c>
      <c r="BL12" s="7">
        <v>0.26</v>
      </c>
      <c r="BM12" s="7">
        <v>0.8</v>
      </c>
      <c r="BN12" s="7">
        <v>0.35</v>
      </c>
      <c r="BO12" s="7">
        <v>0.04</v>
      </c>
      <c r="BP12">
        <v>0</v>
      </c>
      <c r="BQ12" s="7">
        <v>0.68</v>
      </c>
      <c r="BR12" s="7">
        <v>0.88</v>
      </c>
      <c r="BS12" s="7">
        <v>0.8</v>
      </c>
      <c r="BT12" s="7">
        <v>0.09</v>
      </c>
      <c r="BU12" s="7">
        <v>0.9</v>
      </c>
      <c r="BV12" s="7">
        <v>0.22</v>
      </c>
      <c r="BW12" s="7">
        <v>0.83</v>
      </c>
      <c r="BX12" s="7">
        <v>0.23</v>
      </c>
      <c r="BY12" s="7">
        <v>0.24</v>
      </c>
      <c r="BZ12" s="7">
        <v>0.22</v>
      </c>
    </row>
    <row r="13" spans="1:78" x14ac:dyDescent="0.25">
      <c r="A13" t="s">
        <v>55</v>
      </c>
      <c r="B13">
        <v>4487</v>
      </c>
      <c r="C13">
        <v>3790</v>
      </c>
      <c r="D13">
        <v>426</v>
      </c>
      <c r="E13">
        <v>270</v>
      </c>
      <c r="F13">
        <v>891</v>
      </c>
      <c r="G13">
        <v>2229</v>
      </c>
      <c r="H13">
        <v>1366</v>
      </c>
      <c r="I13">
        <v>957</v>
      </c>
      <c r="J13">
        <v>1397</v>
      </c>
      <c r="K13">
        <v>951</v>
      </c>
      <c r="L13">
        <v>1181</v>
      </c>
      <c r="M13">
        <v>1399</v>
      </c>
      <c r="N13">
        <v>2441</v>
      </c>
      <c r="O13">
        <v>486</v>
      </c>
      <c r="P13">
        <v>160</v>
      </c>
      <c r="Q13">
        <v>739</v>
      </c>
      <c r="R13">
        <v>3747</v>
      </c>
      <c r="S13">
        <v>2615</v>
      </c>
      <c r="T13">
        <v>967</v>
      </c>
      <c r="U13">
        <v>832</v>
      </c>
      <c r="V13">
        <v>3157</v>
      </c>
      <c r="W13">
        <v>498</v>
      </c>
      <c r="X13">
        <v>786</v>
      </c>
      <c r="Y13">
        <v>552</v>
      </c>
      <c r="Z13">
        <v>3934</v>
      </c>
      <c r="AA13">
        <v>4487</v>
      </c>
      <c r="AB13">
        <v>3934</v>
      </c>
      <c r="AC13">
        <v>512</v>
      </c>
      <c r="AD13">
        <v>3509</v>
      </c>
      <c r="AE13">
        <v>435</v>
      </c>
      <c r="AF13">
        <v>3624</v>
      </c>
      <c r="AG13">
        <v>586</v>
      </c>
      <c r="AH13">
        <v>27</v>
      </c>
      <c r="AI13">
        <v>3114</v>
      </c>
      <c r="AJ13">
        <v>464</v>
      </c>
      <c r="AK13">
        <v>839</v>
      </c>
      <c r="AL13">
        <v>1499</v>
      </c>
      <c r="AM13">
        <v>2359</v>
      </c>
      <c r="AN13">
        <v>45</v>
      </c>
      <c r="AO13">
        <v>568</v>
      </c>
      <c r="AP13">
        <v>454</v>
      </c>
      <c r="AQ13">
        <v>414</v>
      </c>
      <c r="AR13">
        <v>455</v>
      </c>
      <c r="AS13">
        <v>246</v>
      </c>
      <c r="AT13">
        <v>381</v>
      </c>
      <c r="AU13">
        <v>246</v>
      </c>
      <c r="AV13">
        <v>402</v>
      </c>
      <c r="AW13">
        <v>111</v>
      </c>
      <c r="AX13">
        <v>308</v>
      </c>
      <c r="AY13">
        <v>375</v>
      </c>
      <c r="AZ13">
        <v>305</v>
      </c>
      <c r="BA13">
        <v>216</v>
      </c>
      <c r="BB13">
        <v>330</v>
      </c>
      <c r="BC13">
        <v>220</v>
      </c>
      <c r="BD13">
        <v>21</v>
      </c>
      <c r="BE13">
        <v>398</v>
      </c>
      <c r="BF13">
        <v>4088</v>
      </c>
      <c r="BG13">
        <v>2172</v>
      </c>
      <c r="BH13">
        <v>2315</v>
      </c>
      <c r="BI13">
        <v>686</v>
      </c>
      <c r="BJ13">
        <v>592</v>
      </c>
      <c r="BK13">
        <v>622</v>
      </c>
      <c r="BL13">
        <v>141</v>
      </c>
      <c r="BM13">
        <v>177</v>
      </c>
      <c r="BN13">
        <v>1076</v>
      </c>
      <c r="BO13">
        <v>2042</v>
      </c>
      <c r="BP13">
        <v>1192</v>
      </c>
      <c r="BQ13">
        <v>324</v>
      </c>
      <c r="BR13">
        <v>186</v>
      </c>
      <c r="BS13">
        <v>295</v>
      </c>
      <c r="BT13">
        <v>393</v>
      </c>
      <c r="BU13">
        <v>53</v>
      </c>
      <c r="BV13">
        <v>229</v>
      </c>
      <c r="BW13">
        <v>126</v>
      </c>
      <c r="BX13">
        <v>3035</v>
      </c>
      <c r="BY13">
        <v>2999</v>
      </c>
      <c r="BZ13">
        <v>2670</v>
      </c>
    </row>
    <row r="14" spans="1:78" x14ac:dyDescent="0.25">
      <c r="B14" s="7">
        <v>0.75</v>
      </c>
      <c r="C14" s="7">
        <v>0.75</v>
      </c>
      <c r="D14" s="7">
        <v>0.77</v>
      </c>
      <c r="E14" s="7">
        <v>0.76</v>
      </c>
      <c r="F14" s="7">
        <v>0.77</v>
      </c>
      <c r="G14" s="7">
        <v>0.72</v>
      </c>
      <c r="H14" s="7">
        <v>0.8</v>
      </c>
      <c r="I14" s="7">
        <v>0.66</v>
      </c>
      <c r="J14" s="7">
        <v>0.74</v>
      </c>
      <c r="K14" s="7">
        <v>0.78</v>
      </c>
      <c r="L14" s="7">
        <v>0.84</v>
      </c>
      <c r="M14" s="7">
        <v>0.85</v>
      </c>
      <c r="N14" s="7">
        <v>0.7</v>
      </c>
      <c r="O14" s="7">
        <v>0.76</v>
      </c>
      <c r="P14" s="7">
        <v>0.82</v>
      </c>
      <c r="Q14" s="7">
        <v>0.78</v>
      </c>
      <c r="R14" s="7">
        <v>0.75</v>
      </c>
      <c r="S14" s="7">
        <v>0.71</v>
      </c>
      <c r="T14" s="7">
        <v>0.79</v>
      </c>
      <c r="U14" s="7">
        <v>0.86</v>
      </c>
      <c r="V14" s="7">
        <v>0.71</v>
      </c>
      <c r="W14" s="7">
        <v>0.82</v>
      </c>
      <c r="X14" s="7">
        <v>0.91</v>
      </c>
      <c r="Y14" s="7">
        <v>0.77</v>
      </c>
      <c r="Z14" s="7">
        <v>0.75</v>
      </c>
      <c r="AA14" s="7">
        <v>0.75</v>
      </c>
      <c r="AB14" s="7">
        <v>0.75</v>
      </c>
      <c r="AC14" s="7">
        <v>0.72</v>
      </c>
      <c r="AD14" s="7">
        <v>0.75</v>
      </c>
      <c r="AE14" s="7">
        <v>0.83</v>
      </c>
      <c r="AF14" s="7">
        <v>0.77</v>
      </c>
      <c r="AG14" s="7">
        <v>0.64</v>
      </c>
      <c r="AH14" s="7">
        <v>0.68</v>
      </c>
      <c r="AI14" s="7">
        <v>0.72</v>
      </c>
      <c r="AJ14" s="7">
        <v>0.85</v>
      </c>
      <c r="AK14" s="7">
        <v>0.86</v>
      </c>
      <c r="AL14" s="7">
        <v>0.64</v>
      </c>
      <c r="AM14" s="7">
        <v>0.83</v>
      </c>
      <c r="AN14" s="7">
        <v>0.77</v>
      </c>
      <c r="AO14" s="7">
        <v>0.81</v>
      </c>
      <c r="AP14" s="7">
        <v>0.77</v>
      </c>
      <c r="AQ14" s="7">
        <v>0.73</v>
      </c>
      <c r="AR14" s="7">
        <v>0.84</v>
      </c>
      <c r="AS14" s="7">
        <v>0.78</v>
      </c>
      <c r="AT14" s="7">
        <v>0.69</v>
      </c>
      <c r="AU14" s="7">
        <v>0.71</v>
      </c>
      <c r="AV14" s="7">
        <v>0.82</v>
      </c>
      <c r="AW14" s="7">
        <v>0.78</v>
      </c>
      <c r="AX14" s="7">
        <v>0.76</v>
      </c>
      <c r="AY14" s="7">
        <v>0.71</v>
      </c>
      <c r="AZ14" s="7">
        <v>0.74</v>
      </c>
      <c r="BA14" s="7">
        <v>0.74</v>
      </c>
      <c r="BB14" s="7">
        <v>0.75</v>
      </c>
      <c r="BC14" s="7">
        <v>0.71</v>
      </c>
      <c r="BD14" s="7">
        <v>0.84</v>
      </c>
      <c r="BE14" s="7">
        <v>0.44</v>
      </c>
      <c r="BF14" s="7">
        <v>0.81</v>
      </c>
      <c r="BG14" s="7">
        <v>0.66</v>
      </c>
      <c r="BH14" s="7">
        <v>0.86</v>
      </c>
      <c r="BI14" s="7">
        <v>0.53</v>
      </c>
      <c r="BJ14" s="7">
        <v>0.68</v>
      </c>
      <c r="BK14" s="7">
        <v>0.81</v>
      </c>
      <c r="BL14" s="7">
        <v>0.71</v>
      </c>
      <c r="BM14" s="7">
        <v>0.2</v>
      </c>
      <c r="BN14" s="7">
        <v>0.64</v>
      </c>
      <c r="BO14" s="7">
        <v>0.95</v>
      </c>
      <c r="BP14" s="7">
        <v>0.95</v>
      </c>
      <c r="BQ14" s="7">
        <v>0.32</v>
      </c>
      <c r="BR14" s="7">
        <v>0.12</v>
      </c>
      <c r="BS14" s="7">
        <v>0.19</v>
      </c>
      <c r="BT14" s="7">
        <v>0.87</v>
      </c>
      <c r="BU14" s="7">
        <v>0.1</v>
      </c>
      <c r="BV14" s="7">
        <v>0.78</v>
      </c>
      <c r="BW14" s="7">
        <v>0.17</v>
      </c>
      <c r="BX14" s="7">
        <v>0.76</v>
      </c>
      <c r="BY14" s="7">
        <v>0.75</v>
      </c>
      <c r="BZ14" s="7">
        <v>0.76</v>
      </c>
    </row>
    <row r="15" spans="1:78" x14ac:dyDescent="0.25">
      <c r="A15" t="s">
        <v>40</v>
      </c>
      <c r="B15">
        <v>16</v>
      </c>
      <c r="C15">
        <v>12</v>
      </c>
      <c r="D15">
        <v>3</v>
      </c>
      <c r="E15">
        <v>1</v>
      </c>
      <c r="F15">
        <v>3</v>
      </c>
      <c r="G15">
        <v>8</v>
      </c>
      <c r="H15">
        <v>5</v>
      </c>
      <c r="I15">
        <v>1</v>
      </c>
      <c r="J15">
        <v>2</v>
      </c>
      <c r="K15">
        <v>6</v>
      </c>
      <c r="L15">
        <v>6</v>
      </c>
      <c r="M15">
        <v>3</v>
      </c>
      <c r="N15">
        <v>3</v>
      </c>
      <c r="O15">
        <v>10</v>
      </c>
      <c r="P15">
        <v>0</v>
      </c>
      <c r="Q15">
        <v>0</v>
      </c>
      <c r="R15">
        <v>16</v>
      </c>
      <c r="S15">
        <v>7</v>
      </c>
      <c r="T15">
        <v>5</v>
      </c>
      <c r="U15">
        <v>4</v>
      </c>
      <c r="V15">
        <v>6</v>
      </c>
      <c r="W15">
        <v>2</v>
      </c>
      <c r="X15">
        <v>2</v>
      </c>
      <c r="Y15">
        <v>1</v>
      </c>
      <c r="Z15">
        <v>15</v>
      </c>
      <c r="AA15">
        <v>16</v>
      </c>
      <c r="AB15">
        <v>15</v>
      </c>
      <c r="AC15">
        <v>1</v>
      </c>
      <c r="AD15">
        <v>6</v>
      </c>
      <c r="AE15">
        <v>1</v>
      </c>
      <c r="AF15">
        <v>7</v>
      </c>
      <c r="AG15">
        <v>1</v>
      </c>
      <c r="AH15">
        <v>0</v>
      </c>
      <c r="AI15">
        <v>7</v>
      </c>
      <c r="AJ15">
        <v>1</v>
      </c>
      <c r="AK15">
        <v>1</v>
      </c>
      <c r="AL15">
        <v>3</v>
      </c>
      <c r="AM15">
        <v>3</v>
      </c>
      <c r="AN15">
        <v>0</v>
      </c>
      <c r="AO15">
        <v>3</v>
      </c>
      <c r="AP15">
        <v>3</v>
      </c>
      <c r="AQ15">
        <v>1</v>
      </c>
      <c r="AR15">
        <v>2</v>
      </c>
      <c r="AS15">
        <v>0</v>
      </c>
      <c r="AT15">
        <v>0</v>
      </c>
      <c r="AU15">
        <v>4</v>
      </c>
      <c r="AV15">
        <v>1</v>
      </c>
      <c r="AW15">
        <v>0</v>
      </c>
      <c r="AX15">
        <v>3</v>
      </c>
      <c r="AY15">
        <v>0</v>
      </c>
      <c r="AZ15">
        <v>0</v>
      </c>
      <c r="BA15">
        <v>1</v>
      </c>
      <c r="BB15">
        <v>0</v>
      </c>
      <c r="BC15">
        <v>1</v>
      </c>
      <c r="BD15">
        <v>0</v>
      </c>
      <c r="BE15">
        <v>1</v>
      </c>
      <c r="BF15">
        <v>15</v>
      </c>
      <c r="BG15">
        <v>4</v>
      </c>
      <c r="BH15">
        <v>12</v>
      </c>
      <c r="BI15">
        <v>1</v>
      </c>
      <c r="BJ15">
        <v>2</v>
      </c>
      <c r="BK15">
        <v>1</v>
      </c>
      <c r="BL15">
        <v>0</v>
      </c>
      <c r="BM15">
        <v>0</v>
      </c>
      <c r="BN15">
        <v>2</v>
      </c>
      <c r="BO15">
        <v>3</v>
      </c>
      <c r="BP15">
        <v>11</v>
      </c>
      <c r="BQ15">
        <v>0</v>
      </c>
      <c r="BR15">
        <v>0</v>
      </c>
      <c r="BS15">
        <v>0</v>
      </c>
      <c r="BT15">
        <v>1</v>
      </c>
      <c r="BU15">
        <v>0</v>
      </c>
      <c r="BV15">
        <v>0</v>
      </c>
      <c r="BW15">
        <v>0</v>
      </c>
      <c r="BX15">
        <v>3</v>
      </c>
      <c r="BY15">
        <v>4</v>
      </c>
      <c r="BZ15">
        <v>3</v>
      </c>
    </row>
    <row r="16" spans="1:78" x14ac:dyDescent="0.25">
      <c r="B16">
        <v>0</v>
      </c>
      <c r="C16">
        <v>0</v>
      </c>
      <c r="D16" s="7">
        <v>0.01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 s="7">
        <v>0.01</v>
      </c>
      <c r="L16">
        <v>0</v>
      </c>
      <c r="M16">
        <v>0</v>
      </c>
      <c r="N16">
        <v>0</v>
      </c>
      <c r="O16" s="7">
        <v>0.02</v>
      </c>
      <c r="P16" t="s">
        <v>106</v>
      </c>
      <c r="Q16" t="s">
        <v>106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>
        <v>0</v>
      </c>
      <c r="AK16">
        <v>0</v>
      </c>
      <c r="AL16">
        <v>0</v>
      </c>
      <c r="AM16">
        <v>0</v>
      </c>
      <c r="AN16" t="s">
        <v>106</v>
      </c>
      <c r="AO16">
        <v>0</v>
      </c>
      <c r="AP16">
        <v>0</v>
      </c>
      <c r="AQ16">
        <v>0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>
        <v>0</v>
      </c>
      <c r="BB16" t="s">
        <v>106</v>
      </c>
      <c r="BC16">
        <v>0</v>
      </c>
      <c r="BD16" t="s">
        <v>106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 t="s">
        <v>106</v>
      </c>
      <c r="BR16" t="s">
        <v>106</v>
      </c>
      <c r="BS16" t="s">
        <v>106</v>
      </c>
      <c r="BT16">
        <v>0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88</v>
      </c>
      <c r="C17">
        <v>71</v>
      </c>
      <c r="D17">
        <v>6</v>
      </c>
      <c r="E17">
        <v>11</v>
      </c>
      <c r="F17">
        <v>16</v>
      </c>
      <c r="G17">
        <v>45</v>
      </c>
      <c r="H17">
        <v>28</v>
      </c>
      <c r="I17">
        <v>23</v>
      </c>
      <c r="J17">
        <v>22</v>
      </c>
      <c r="K17">
        <v>20</v>
      </c>
      <c r="L17">
        <v>24</v>
      </c>
      <c r="M17">
        <v>27</v>
      </c>
      <c r="N17">
        <v>43</v>
      </c>
      <c r="O17">
        <v>13</v>
      </c>
      <c r="P17">
        <v>5</v>
      </c>
      <c r="Q17">
        <v>18</v>
      </c>
      <c r="R17">
        <v>70</v>
      </c>
      <c r="S17">
        <v>54</v>
      </c>
      <c r="T17">
        <v>17</v>
      </c>
      <c r="U17">
        <v>16</v>
      </c>
      <c r="V17">
        <v>55</v>
      </c>
      <c r="W17">
        <v>7</v>
      </c>
      <c r="X17">
        <v>19</v>
      </c>
      <c r="Y17">
        <v>9</v>
      </c>
      <c r="Z17">
        <v>80</v>
      </c>
      <c r="AA17">
        <v>88</v>
      </c>
      <c r="AB17">
        <v>80</v>
      </c>
      <c r="AC17">
        <v>13</v>
      </c>
      <c r="AD17">
        <v>39</v>
      </c>
      <c r="AE17">
        <v>32</v>
      </c>
      <c r="AF17">
        <v>53</v>
      </c>
      <c r="AG17">
        <v>9</v>
      </c>
      <c r="AH17">
        <v>1</v>
      </c>
      <c r="AI17">
        <v>56</v>
      </c>
      <c r="AJ17">
        <v>10</v>
      </c>
      <c r="AK17">
        <v>8</v>
      </c>
      <c r="AL17">
        <v>21</v>
      </c>
      <c r="AM17">
        <v>21</v>
      </c>
      <c r="AN17">
        <v>0</v>
      </c>
      <c r="AO17">
        <v>46</v>
      </c>
      <c r="AP17">
        <v>8</v>
      </c>
      <c r="AQ17">
        <v>7</v>
      </c>
      <c r="AR17">
        <v>9</v>
      </c>
      <c r="AS17">
        <v>5</v>
      </c>
      <c r="AT17">
        <v>7</v>
      </c>
      <c r="AU17">
        <v>2</v>
      </c>
      <c r="AV17">
        <v>5</v>
      </c>
      <c r="AW17">
        <v>0</v>
      </c>
      <c r="AX17">
        <v>6</v>
      </c>
      <c r="AY17">
        <v>12</v>
      </c>
      <c r="AZ17">
        <v>8</v>
      </c>
      <c r="BA17">
        <v>10</v>
      </c>
      <c r="BB17">
        <v>5</v>
      </c>
      <c r="BC17">
        <v>4</v>
      </c>
      <c r="BD17">
        <v>0</v>
      </c>
      <c r="BE17">
        <v>16</v>
      </c>
      <c r="BF17">
        <v>73</v>
      </c>
      <c r="BG17">
        <v>50</v>
      </c>
      <c r="BH17">
        <v>38</v>
      </c>
      <c r="BI17">
        <v>9</v>
      </c>
      <c r="BJ17">
        <v>8</v>
      </c>
      <c r="BK17">
        <v>7</v>
      </c>
      <c r="BL17">
        <v>6</v>
      </c>
      <c r="BM17">
        <v>1</v>
      </c>
      <c r="BN17">
        <v>12</v>
      </c>
      <c r="BO17">
        <v>32</v>
      </c>
      <c r="BP17">
        <v>43</v>
      </c>
      <c r="BQ17">
        <v>2</v>
      </c>
      <c r="BR17">
        <v>5</v>
      </c>
      <c r="BS17">
        <v>3</v>
      </c>
      <c r="BT17">
        <v>16</v>
      </c>
      <c r="BU17">
        <v>0</v>
      </c>
      <c r="BV17">
        <v>2</v>
      </c>
      <c r="BW17">
        <v>0</v>
      </c>
      <c r="BX17">
        <v>47</v>
      </c>
      <c r="BY17">
        <v>44</v>
      </c>
      <c r="BZ17">
        <v>40</v>
      </c>
    </row>
    <row r="18" spans="1:78" x14ac:dyDescent="0.25">
      <c r="B18" s="7">
        <v>0.01</v>
      </c>
      <c r="C18" s="7">
        <v>0.01</v>
      </c>
      <c r="D18" s="7">
        <v>0.01</v>
      </c>
      <c r="E18" s="7">
        <v>0.03</v>
      </c>
      <c r="F18" s="7">
        <v>0.01</v>
      </c>
      <c r="G18" s="7">
        <v>0.01</v>
      </c>
      <c r="H18" s="7">
        <v>0.02</v>
      </c>
      <c r="I18" s="7">
        <v>0.02</v>
      </c>
      <c r="J18" s="7">
        <v>0.01</v>
      </c>
      <c r="K18" s="7">
        <v>0.02</v>
      </c>
      <c r="L18" s="7">
        <v>0.02</v>
      </c>
      <c r="M18" s="7">
        <v>0.02</v>
      </c>
      <c r="N18" s="7">
        <v>0.01</v>
      </c>
      <c r="O18" s="7">
        <v>0.02</v>
      </c>
      <c r="P18" s="7">
        <v>0.03</v>
      </c>
      <c r="Q18" s="7">
        <v>0.02</v>
      </c>
      <c r="R18" s="7">
        <v>0.01</v>
      </c>
      <c r="S18" s="7">
        <v>0.01</v>
      </c>
      <c r="T18" s="7">
        <v>0.01</v>
      </c>
      <c r="U18" s="7">
        <v>0.02</v>
      </c>
      <c r="V18" s="7">
        <v>0.01</v>
      </c>
      <c r="W18" s="7">
        <v>0.01</v>
      </c>
      <c r="X18" s="7">
        <v>0.02</v>
      </c>
      <c r="Y18" s="7">
        <v>0.01</v>
      </c>
      <c r="Z18" s="7">
        <v>0.02</v>
      </c>
      <c r="AA18" s="7">
        <v>0.01</v>
      </c>
      <c r="AB18" s="7">
        <v>0.02</v>
      </c>
      <c r="AC18" s="7">
        <v>0.02</v>
      </c>
      <c r="AD18" s="7">
        <v>0.01</v>
      </c>
      <c r="AE18" s="7">
        <v>0.06</v>
      </c>
      <c r="AF18" s="7">
        <v>0.01</v>
      </c>
      <c r="AG18" s="7">
        <v>0.01</v>
      </c>
      <c r="AH18" s="7">
        <v>0.03</v>
      </c>
      <c r="AI18" s="7">
        <v>0.01</v>
      </c>
      <c r="AJ18" s="7">
        <v>0.02</v>
      </c>
      <c r="AK18" s="7">
        <v>0.01</v>
      </c>
      <c r="AL18" s="7">
        <v>0.01</v>
      </c>
      <c r="AM18" s="7">
        <v>0.01</v>
      </c>
      <c r="AN18" t="s">
        <v>108</v>
      </c>
      <c r="AO18" s="7">
        <v>7.0000000000000007E-2</v>
      </c>
      <c r="AP18" s="7">
        <v>0.01</v>
      </c>
      <c r="AQ18" s="7">
        <v>0.01</v>
      </c>
      <c r="AR18" s="7">
        <v>0.02</v>
      </c>
      <c r="AS18" s="7">
        <v>0.01</v>
      </c>
      <c r="AT18" s="7">
        <v>0.01</v>
      </c>
      <c r="AU18" s="7">
        <v>0.01</v>
      </c>
      <c r="AV18" s="7">
        <v>0.01</v>
      </c>
      <c r="AW18" t="s">
        <v>108</v>
      </c>
      <c r="AX18" s="7">
        <v>0.01</v>
      </c>
      <c r="AY18" s="7">
        <v>0.02</v>
      </c>
      <c r="AZ18" s="7">
        <v>0.02</v>
      </c>
      <c r="BA18" s="7">
        <v>0.03</v>
      </c>
      <c r="BB18" s="7">
        <v>0.01</v>
      </c>
      <c r="BC18" s="7">
        <v>0.01</v>
      </c>
      <c r="BD18" t="s">
        <v>108</v>
      </c>
      <c r="BE18" s="7">
        <v>0.02</v>
      </c>
      <c r="BF18" s="7">
        <v>0.01</v>
      </c>
      <c r="BG18" s="7">
        <v>0.02</v>
      </c>
      <c r="BH18" s="7">
        <v>0.01</v>
      </c>
      <c r="BI18" s="7">
        <v>0.01</v>
      </c>
      <c r="BJ18" s="7">
        <v>0.01</v>
      </c>
      <c r="BK18" s="7">
        <v>0.01</v>
      </c>
      <c r="BL18" s="7">
        <v>0.03</v>
      </c>
      <c r="BM18">
        <v>0</v>
      </c>
      <c r="BN18" s="7">
        <v>0.01</v>
      </c>
      <c r="BO18" s="7">
        <v>0.01</v>
      </c>
      <c r="BP18" s="7">
        <v>0.03</v>
      </c>
      <c r="BQ18">
        <v>0</v>
      </c>
      <c r="BR18">
        <v>0</v>
      </c>
      <c r="BS18">
        <v>0</v>
      </c>
      <c r="BT18" s="7">
        <v>0.03</v>
      </c>
      <c r="BU18" t="s">
        <v>108</v>
      </c>
      <c r="BV18" s="7">
        <v>0.01</v>
      </c>
      <c r="BW18" t="s">
        <v>108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374</v>
      </c>
    </row>
    <row r="2" spans="1:78" x14ac:dyDescent="0.25">
      <c r="A2" t="s">
        <v>377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5108</v>
      </c>
      <c r="C8">
        <v>4314</v>
      </c>
      <c r="D8">
        <v>468</v>
      </c>
      <c r="E8">
        <v>326</v>
      </c>
      <c r="F8">
        <v>921</v>
      </c>
      <c r="G8">
        <v>2286</v>
      </c>
      <c r="H8">
        <v>1901</v>
      </c>
      <c r="I8">
        <v>960</v>
      </c>
      <c r="J8">
        <v>1317</v>
      </c>
      <c r="K8">
        <v>986</v>
      </c>
      <c r="L8">
        <v>1845</v>
      </c>
      <c r="M8">
        <v>1854</v>
      </c>
      <c r="N8">
        <v>2487</v>
      </c>
      <c r="O8">
        <v>574</v>
      </c>
      <c r="P8">
        <v>193</v>
      </c>
      <c r="Q8">
        <v>1034</v>
      </c>
      <c r="R8">
        <v>4074</v>
      </c>
      <c r="S8">
        <v>2962</v>
      </c>
      <c r="T8">
        <v>996</v>
      </c>
      <c r="U8">
        <v>1056</v>
      </c>
      <c r="V8">
        <v>3330</v>
      </c>
      <c r="W8">
        <v>617</v>
      </c>
      <c r="X8">
        <v>1094</v>
      </c>
      <c r="Y8">
        <v>654</v>
      </c>
      <c r="Z8">
        <v>4454</v>
      </c>
      <c r="AA8">
        <v>5108</v>
      </c>
      <c r="AB8">
        <v>4454</v>
      </c>
      <c r="AC8">
        <v>583</v>
      </c>
      <c r="AD8">
        <v>4015</v>
      </c>
      <c r="AE8">
        <v>461</v>
      </c>
      <c r="AF8">
        <v>4307</v>
      </c>
      <c r="AG8">
        <v>488</v>
      </c>
      <c r="AH8">
        <v>23</v>
      </c>
      <c r="AI8">
        <v>3504</v>
      </c>
      <c r="AJ8">
        <v>574</v>
      </c>
      <c r="AK8">
        <v>923</v>
      </c>
      <c r="AL8">
        <v>1821</v>
      </c>
      <c r="AM8">
        <v>2566</v>
      </c>
      <c r="AN8">
        <v>46</v>
      </c>
      <c r="AO8">
        <v>652</v>
      </c>
      <c r="AP8">
        <v>494</v>
      </c>
      <c r="AQ8">
        <v>457</v>
      </c>
      <c r="AR8">
        <v>457</v>
      </c>
      <c r="AS8">
        <v>287</v>
      </c>
      <c r="AT8">
        <v>467</v>
      </c>
      <c r="AU8">
        <v>296</v>
      </c>
      <c r="AV8">
        <v>439</v>
      </c>
      <c r="AW8">
        <v>114</v>
      </c>
      <c r="AX8">
        <v>346</v>
      </c>
      <c r="AY8">
        <v>462</v>
      </c>
      <c r="AZ8">
        <v>360</v>
      </c>
      <c r="BA8">
        <v>255</v>
      </c>
      <c r="BB8">
        <v>394</v>
      </c>
      <c r="BC8">
        <v>261</v>
      </c>
      <c r="BD8">
        <v>19</v>
      </c>
      <c r="BE8">
        <v>28</v>
      </c>
      <c r="BF8">
        <v>5080</v>
      </c>
      <c r="BG8">
        <v>2360</v>
      </c>
      <c r="BH8">
        <v>2748</v>
      </c>
      <c r="BI8">
        <v>740</v>
      </c>
      <c r="BJ8">
        <v>666</v>
      </c>
      <c r="BK8">
        <v>663</v>
      </c>
      <c r="BL8">
        <v>140</v>
      </c>
      <c r="BM8">
        <v>476</v>
      </c>
      <c r="BN8">
        <v>1247</v>
      </c>
      <c r="BO8">
        <v>2073</v>
      </c>
      <c r="BP8">
        <v>1312</v>
      </c>
      <c r="BQ8">
        <v>714</v>
      </c>
      <c r="BR8">
        <v>972</v>
      </c>
      <c r="BS8">
        <v>988</v>
      </c>
      <c r="BT8">
        <v>12</v>
      </c>
      <c r="BU8">
        <v>16</v>
      </c>
      <c r="BV8">
        <v>245</v>
      </c>
      <c r="BW8">
        <v>506</v>
      </c>
      <c r="BX8">
        <v>3477</v>
      </c>
      <c r="BY8">
        <v>3467</v>
      </c>
      <c r="BZ8">
        <v>3053</v>
      </c>
    </row>
    <row r="9" spans="1:78" x14ac:dyDescent="0.25">
      <c r="A9" t="s">
        <v>103</v>
      </c>
      <c r="B9">
        <v>5101</v>
      </c>
      <c r="C9">
        <v>4296</v>
      </c>
      <c r="D9">
        <v>494</v>
      </c>
      <c r="E9">
        <v>311</v>
      </c>
      <c r="F9">
        <v>947</v>
      </c>
      <c r="G9">
        <v>2638</v>
      </c>
      <c r="H9">
        <v>1517</v>
      </c>
      <c r="I9">
        <v>1196</v>
      </c>
      <c r="J9">
        <v>1604</v>
      </c>
      <c r="K9">
        <v>1062</v>
      </c>
      <c r="L9">
        <v>1239</v>
      </c>
      <c r="M9">
        <v>1465</v>
      </c>
      <c r="N9">
        <v>2900</v>
      </c>
      <c r="O9">
        <v>562</v>
      </c>
      <c r="P9">
        <v>173</v>
      </c>
      <c r="Q9">
        <v>843</v>
      </c>
      <c r="R9">
        <v>4258</v>
      </c>
      <c r="S9">
        <v>3134</v>
      </c>
      <c r="T9">
        <v>1035</v>
      </c>
      <c r="U9">
        <v>850</v>
      </c>
      <c r="V9">
        <v>3681</v>
      </c>
      <c r="W9">
        <v>545</v>
      </c>
      <c r="X9">
        <v>814</v>
      </c>
      <c r="Y9">
        <v>626</v>
      </c>
      <c r="Z9">
        <v>4475</v>
      </c>
      <c r="AA9">
        <v>5101</v>
      </c>
      <c r="AB9">
        <v>4475</v>
      </c>
      <c r="AC9">
        <v>601</v>
      </c>
      <c r="AD9">
        <v>4000</v>
      </c>
      <c r="AE9">
        <v>454</v>
      </c>
      <c r="AF9">
        <v>4263</v>
      </c>
      <c r="AG9">
        <v>533</v>
      </c>
      <c r="AH9">
        <v>23</v>
      </c>
      <c r="AI9">
        <v>3663</v>
      </c>
      <c r="AJ9">
        <v>517</v>
      </c>
      <c r="AK9">
        <v>830</v>
      </c>
      <c r="AL9">
        <v>1872</v>
      </c>
      <c r="AM9">
        <v>2544</v>
      </c>
      <c r="AN9">
        <v>48</v>
      </c>
      <c r="AO9">
        <v>616</v>
      </c>
      <c r="AP9">
        <v>502</v>
      </c>
      <c r="AQ9">
        <v>470</v>
      </c>
      <c r="AR9">
        <v>513</v>
      </c>
      <c r="AS9">
        <v>279</v>
      </c>
      <c r="AT9">
        <v>459</v>
      </c>
      <c r="AU9">
        <v>281</v>
      </c>
      <c r="AV9">
        <v>424</v>
      </c>
      <c r="AW9">
        <v>127</v>
      </c>
      <c r="AX9">
        <v>360</v>
      </c>
      <c r="AY9">
        <v>438</v>
      </c>
      <c r="AZ9">
        <v>360</v>
      </c>
      <c r="BA9">
        <v>251</v>
      </c>
      <c r="BB9">
        <v>369</v>
      </c>
      <c r="BC9">
        <v>250</v>
      </c>
      <c r="BD9">
        <v>18</v>
      </c>
      <c r="BE9">
        <v>29</v>
      </c>
      <c r="BF9">
        <v>5072</v>
      </c>
      <c r="BG9">
        <v>2425</v>
      </c>
      <c r="BH9">
        <v>2677</v>
      </c>
      <c r="BI9">
        <v>840</v>
      </c>
      <c r="BJ9">
        <v>675</v>
      </c>
      <c r="BK9">
        <v>624</v>
      </c>
      <c r="BL9">
        <v>139</v>
      </c>
      <c r="BM9">
        <v>528</v>
      </c>
      <c r="BN9">
        <v>1284</v>
      </c>
      <c r="BO9">
        <v>2047</v>
      </c>
      <c r="BP9">
        <v>1242</v>
      </c>
      <c r="BQ9">
        <v>756</v>
      </c>
      <c r="BR9">
        <v>1050</v>
      </c>
      <c r="BS9">
        <v>1066</v>
      </c>
      <c r="BT9">
        <v>12</v>
      </c>
      <c r="BU9">
        <v>17</v>
      </c>
      <c r="BV9">
        <v>247</v>
      </c>
      <c r="BW9">
        <v>547</v>
      </c>
      <c r="BX9">
        <v>3406</v>
      </c>
      <c r="BY9">
        <v>3399</v>
      </c>
      <c r="BZ9">
        <v>2958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909</v>
      </c>
      <c r="C11">
        <v>773</v>
      </c>
      <c r="D11">
        <v>82</v>
      </c>
      <c r="E11">
        <v>53</v>
      </c>
      <c r="F11">
        <v>155</v>
      </c>
      <c r="G11">
        <v>551</v>
      </c>
      <c r="H11">
        <v>202</v>
      </c>
      <c r="I11">
        <v>309</v>
      </c>
      <c r="J11">
        <v>301</v>
      </c>
      <c r="K11">
        <v>168</v>
      </c>
      <c r="L11">
        <v>132</v>
      </c>
      <c r="M11">
        <v>148</v>
      </c>
      <c r="N11">
        <v>641</v>
      </c>
      <c r="O11">
        <v>96</v>
      </c>
      <c r="P11">
        <v>24</v>
      </c>
      <c r="Q11">
        <v>137</v>
      </c>
      <c r="R11">
        <v>772</v>
      </c>
      <c r="S11">
        <v>667</v>
      </c>
      <c r="T11">
        <v>156</v>
      </c>
      <c r="U11">
        <v>75</v>
      </c>
      <c r="V11">
        <v>789</v>
      </c>
      <c r="W11">
        <v>69</v>
      </c>
      <c r="X11">
        <v>46</v>
      </c>
      <c r="Y11">
        <v>101</v>
      </c>
      <c r="Z11">
        <v>808</v>
      </c>
      <c r="AA11">
        <v>909</v>
      </c>
      <c r="AB11">
        <v>808</v>
      </c>
      <c r="AC11">
        <v>125</v>
      </c>
      <c r="AD11">
        <v>751</v>
      </c>
      <c r="AE11">
        <v>28</v>
      </c>
      <c r="AF11">
        <v>756</v>
      </c>
      <c r="AG11">
        <v>128</v>
      </c>
      <c r="AH11">
        <v>3</v>
      </c>
      <c r="AI11">
        <v>766</v>
      </c>
      <c r="AJ11">
        <v>59</v>
      </c>
      <c r="AK11">
        <v>70</v>
      </c>
      <c r="AL11">
        <v>524</v>
      </c>
      <c r="AM11">
        <v>324</v>
      </c>
      <c r="AN11">
        <v>11</v>
      </c>
      <c r="AO11">
        <v>49</v>
      </c>
      <c r="AP11">
        <v>79</v>
      </c>
      <c r="AQ11">
        <v>89</v>
      </c>
      <c r="AR11">
        <v>59</v>
      </c>
      <c r="AS11">
        <v>50</v>
      </c>
      <c r="AT11">
        <v>104</v>
      </c>
      <c r="AU11">
        <v>62</v>
      </c>
      <c r="AV11">
        <v>58</v>
      </c>
      <c r="AW11">
        <v>20</v>
      </c>
      <c r="AX11">
        <v>62</v>
      </c>
      <c r="AY11">
        <v>85</v>
      </c>
      <c r="AZ11">
        <v>66</v>
      </c>
      <c r="BA11">
        <v>48</v>
      </c>
      <c r="BB11">
        <v>65</v>
      </c>
      <c r="BC11">
        <v>58</v>
      </c>
      <c r="BD11">
        <v>3</v>
      </c>
      <c r="BE11">
        <v>12</v>
      </c>
      <c r="BF11">
        <v>897</v>
      </c>
      <c r="BG11">
        <v>597</v>
      </c>
      <c r="BH11">
        <v>312</v>
      </c>
      <c r="BI11">
        <v>280</v>
      </c>
      <c r="BJ11">
        <v>185</v>
      </c>
      <c r="BK11">
        <v>95</v>
      </c>
      <c r="BL11">
        <v>28</v>
      </c>
      <c r="BM11">
        <v>416</v>
      </c>
      <c r="BN11">
        <v>423</v>
      </c>
      <c r="BO11">
        <v>65</v>
      </c>
      <c r="BP11">
        <v>4</v>
      </c>
      <c r="BQ11">
        <v>458</v>
      </c>
      <c r="BR11">
        <v>909</v>
      </c>
      <c r="BS11">
        <v>815</v>
      </c>
      <c r="BT11">
        <v>1</v>
      </c>
      <c r="BU11">
        <v>11</v>
      </c>
      <c r="BV11">
        <v>37</v>
      </c>
      <c r="BW11">
        <v>429</v>
      </c>
      <c r="BX11">
        <v>606</v>
      </c>
      <c r="BY11">
        <v>640</v>
      </c>
      <c r="BZ11">
        <v>513</v>
      </c>
    </row>
    <row r="12" spans="1:78" x14ac:dyDescent="0.25">
      <c r="B12" s="7">
        <v>0.18</v>
      </c>
      <c r="C12" s="7">
        <v>0.18</v>
      </c>
      <c r="D12" s="7">
        <v>0.17</v>
      </c>
      <c r="E12" s="7">
        <v>0.17</v>
      </c>
      <c r="F12" s="7">
        <v>0.16</v>
      </c>
      <c r="G12" s="7">
        <v>0.21</v>
      </c>
      <c r="H12" s="7">
        <v>0.13</v>
      </c>
      <c r="I12" s="7">
        <v>0.26</v>
      </c>
      <c r="J12" s="7">
        <v>0.19</v>
      </c>
      <c r="K12" s="7">
        <v>0.16</v>
      </c>
      <c r="L12" s="7">
        <v>0.11</v>
      </c>
      <c r="M12" s="7">
        <v>0.1</v>
      </c>
      <c r="N12" s="7">
        <v>0.22</v>
      </c>
      <c r="O12" s="7">
        <v>0.17</v>
      </c>
      <c r="P12" s="7">
        <v>0.14000000000000001</v>
      </c>
      <c r="Q12" s="7">
        <v>0.16</v>
      </c>
      <c r="R12" s="7">
        <v>0.18</v>
      </c>
      <c r="S12" s="7">
        <v>0.21</v>
      </c>
      <c r="T12" s="7">
        <v>0.15</v>
      </c>
      <c r="U12" s="7">
        <v>0.09</v>
      </c>
      <c r="V12" s="7">
        <v>0.21</v>
      </c>
      <c r="W12" s="7">
        <v>0.13</v>
      </c>
      <c r="X12" s="7">
        <v>0.06</v>
      </c>
      <c r="Y12" s="7">
        <v>0.16</v>
      </c>
      <c r="Z12" s="7">
        <v>0.18</v>
      </c>
      <c r="AA12" s="7">
        <v>0.18</v>
      </c>
      <c r="AB12" s="7">
        <v>0.18</v>
      </c>
      <c r="AC12" s="7">
        <v>0.21</v>
      </c>
      <c r="AD12" s="7">
        <v>0.19</v>
      </c>
      <c r="AE12" s="7">
        <v>0.06</v>
      </c>
      <c r="AF12" s="7">
        <v>0.18</v>
      </c>
      <c r="AG12" s="7">
        <v>0.24</v>
      </c>
      <c r="AH12" s="7">
        <v>0.14000000000000001</v>
      </c>
      <c r="AI12" s="7">
        <v>0.21</v>
      </c>
      <c r="AJ12" s="7">
        <v>0.11</v>
      </c>
      <c r="AK12" s="7">
        <v>0.08</v>
      </c>
      <c r="AL12" s="7">
        <v>0.28000000000000003</v>
      </c>
      <c r="AM12" s="7">
        <v>0.13</v>
      </c>
      <c r="AN12" s="7">
        <v>0.23</v>
      </c>
      <c r="AO12" s="7">
        <v>0.08</v>
      </c>
      <c r="AP12" s="7">
        <v>0.16</v>
      </c>
      <c r="AQ12" s="7">
        <v>0.19</v>
      </c>
      <c r="AR12" s="7">
        <v>0.12</v>
      </c>
      <c r="AS12" s="7">
        <v>0.18</v>
      </c>
      <c r="AT12" s="7">
        <v>0.23</v>
      </c>
      <c r="AU12" s="7">
        <v>0.22</v>
      </c>
      <c r="AV12" s="7">
        <v>0.14000000000000001</v>
      </c>
      <c r="AW12" s="7">
        <v>0.16</v>
      </c>
      <c r="AX12" s="7">
        <v>0.17</v>
      </c>
      <c r="AY12" s="7">
        <v>0.19</v>
      </c>
      <c r="AZ12" s="7">
        <v>0.18</v>
      </c>
      <c r="BA12" s="7">
        <v>0.19</v>
      </c>
      <c r="BB12" s="7">
        <v>0.18</v>
      </c>
      <c r="BC12" s="7">
        <v>0.23</v>
      </c>
      <c r="BD12" s="7">
        <v>0.14000000000000001</v>
      </c>
      <c r="BE12" s="7">
        <v>0.42</v>
      </c>
      <c r="BF12" s="7">
        <v>0.18</v>
      </c>
      <c r="BG12" s="7">
        <v>0.25</v>
      </c>
      <c r="BH12" s="7">
        <v>0.12</v>
      </c>
      <c r="BI12" s="7">
        <v>0.33</v>
      </c>
      <c r="BJ12" s="7">
        <v>0.27</v>
      </c>
      <c r="BK12" s="7">
        <v>0.15</v>
      </c>
      <c r="BL12" s="7">
        <v>0.2</v>
      </c>
      <c r="BM12" s="7">
        <v>0.79</v>
      </c>
      <c r="BN12" s="7">
        <v>0.33</v>
      </c>
      <c r="BO12" s="7">
        <v>0.03</v>
      </c>
      <c r="BP12">
        <v>0</v>
      </c>
      <c r="BQ12" s="7">
        <v>0.61</v>
      </c>
      <c r="BR12" s="7">
        <v>0.87</v>
      </c>
      <c r="BS12" s="7">
        <v>0.76</v>
      </c>
      <c r="BT12" s="7">
        <v>7.0000000000000007E-2</v>
      </c>
      <c r="BU12" s="7">
        <v>0.68</v>
      </c>
      <c r="BV12" s="7">
        <v>0.15</v>
      </c>
      <c r="BW12" s="7">
        <v>0.78</v>
      </c>
      <c r="BX12" s="7">
        <v>0.18</v>
      </c>
      <c r="BY12" s="7">
        <v>0.19</v>
      </c>
      <c r="BZ12" s="7">
        <v>0.17</v>
      </c>
    </row>
    <row r="13" spans="1:78" x14ac:dyDescent="0.25">
      <c r="A13" t="s">
        <v>55</v>
      </c>
      <c r="B13">
        <v>4105</v>
      </c>
      <c r="C13">
        <v>3453</v>
      </c>
      <c r="D13">
        <v>403</v>
      </c>
      <c r="E13">
        <v>249</v>
      </c>
      <c r="F13">
        <v>776</v>
      </c>
      <c r="G13">
        <v>2047</v>
      </c>
      <c r="H13">
        <v>1282</v>
      </c>
      <c r="I13">
        <v>867</v>
      </c>
      <c r="J13">
        <v>1283</v>
      </c>
      <c r="K13">
        <v>873</v>
      </c>
      <c r="L13">
        <v>1083</v>
      </c>
      <c r="M13">
        <v>1292</v>
      </c>
      <c r="N13">
        <v>2223</v>
      </c>
      <c r="O13">
        <v>444</v>
      </c>
      <c r="P13">
        <v>145</v>
      </c>
      <c r="Q13">
        <v>691</v>
      </c>
      <c r="R13">
        <v>3414</v>
      </c>
      <c r="S13">
        <v>2413</v>
      </c>
      <c r="T13">
        <v>864</v>
      </c>
      <c r="U13">
        <v>759</v>
      </c>
      <c r="V13">
        <v>2846</v>
      </c>
      <c r="W13">
        <v>468</v>
      </c>
      <c r="X13">
        <v>748</v>
      </c>
      <c r="Y13">
        <v>517</v>
      </c>
      <c r="Z13">
        <v>3588</v>
      </c>
      <c r="AA13">
        <v>4105</v>
      </c>
      <c r="AB13">
        <v>3588</v>
      </c>
      <c r="AC13">
        <v>466</v>
      </c>
      <c r="AD13">
        <v>3213</v>
      </c>
      <c r="AE13">
        <v>397</v>
      </c>
      <c r="AF13">
        <v>3452</v>
      </c>
      <c r="AG13">
        <v>399</v>
      </c>
      <c r="AH13">
        <v>20</v>
      </c>
      <c r="AI13">
        <v>2842</v>
      </c>
      <c r="AJ13">
        <v>448</v>
      </c>
      <c r="AK13">
        <v>755</v>
      </c>
      <c r="AL13">
        <v>1328</v>
      </c>
      <c r="AM13">
        <v>2199</v>
      </c>
      <c r="AN13">
        <v>37</v>
      </c>
      <c r="AO13">
        <v>528</v>
      </c>
      <c r="AP13">
        <v>412</v>
      </c>
      <c r="AQ13">
        <v>376</v>
      </c>
      <c r="AR13">
        <v>443</v>
      </c>
      <c r="AS13">
        <v>225</v>
      </c>
      <c r="AT13">
        <v>348</v>
      </c>
      <c r="AU13">
        <v>213</v>
      </c>
      <c r="AV13">
        <v>362</v>
      </c>
      <c r="AW13">
        <v>107</v>
      </c>
      <c r="AX13">
        <v>289</v>
      </c>
      <c r="AY13">
        <v>346</v>
      </c>
      <c r="AZ13">
        <v>285</v>
      </c>
      <c r="BA13">
        <v>196</v>
      </c>
      <c r="BB13">
        <v>300</v>
      </c>
      <c r="BC13">
        <v>188</v>
      </c>
      <c r="BD13">
        <v>16</v>
      </c>
      <c r="BE13">
        <v>17</v>
      </c>
      <c r="BF13">
        <v>4088</v>
      </c>
      <c r="BG13">
        <v>1790</v>
      </c>
      <c r="BH13">
        <v>2315</v>
      </c>
      <c r="BI13">
        <v>553</v>
      </c>
      <c r="BJ13">
        <v>486</v>
      </c>
      <c r="BK13">
        <v>524</v>
      </c>
      <c r="BL13">
        <v>107</v>
      </c>
      <c r="BM13">
        <v>112</v>
      </c>
      <c r="BN13">
        <v>853</v>
      </c>
      <c r="BO13">
        <v>1956</v>
      </c>
      <c r="BP13">
        <v>1185</v>
      </c>
      <c r="BQ13">
        <v>296</v>
      </c>
      <c r="BR13">
        <v>136</v>
      </c>
      <c r="BS13">
        <v>249</v>
      </c>
      <c r="BT13">
        <v>11</v>
      </c>
      <c r="BU13">
        <v>5</v>
      </c>
      <c r="BV13">
        <v>208</v>
      </c>
      <c r="BW13">
        <v>118</v>
      </c>
      <c r="BX13">
        <v>2760</v>
      </c>
      <c r="BY13">
        <v>2722</v>
      </c>
      <c r="BZ13">
        <v>2413</v>
      </c>
    </row>
    <row r="14" spans="1:78" x14ac:dyDescent="0.25">
      <c r="B14" s="7">
        <v>0.8</v>
      </c>
      <c r="C14" s="7">
        <v>0.8</v>
      </c>
      <c r="D14" s="7">
        <v>0.82</v>
      </c>
      <c r="E14" s="7">
        <v>0.8</v>
      </c>
      <c r="F14" s="7">
        <v>0.82</v>
      </c>
      <c r="G14" s="7">
        <v>0.78</v>
      </c>
      <c r="H14" s="7">
        <v>0.85</v>
      </c>
      <c r="I14" s="7">
        <v>0.72</v>
      </c>
      <c r="J14" s="7">
        <v>0.8</v>
      </c>
      <c r="K14" s="7">
        <v>0.82</v>
      </c>
      <c r="L14" s="7">
        <v>0.87</v>
      </c>
      <c r="M14" s="7">
        <v>0.88</v>
      </c>
      <c r="N14" s="7">
        <v>0.77</v>
      </c>
      <c r="O14" s="7">
        <v>0.79</v>
      </c>
      <c r="P14" s="7">
        <v>0.84</v>
      </c>
      <c r="Q14" s="7">
        <v>0.82</v>
      </c>
      <c r="R14" s="7">
        <v>0.8</v>
      </c>
      <c r="S14" s="7">
        <v>0.77</v>
      </c>
      <c r="T14" s="7">
        <v>0.83</v>
      </c>
      <c r="U14" s="7">
        <v>0.89</v>
      </c>
      <c r="V14" s="7">
        <v>0.77</v>
      </c>
      <c r="W14" s="7">
        <v>0.86</v>
      </c>
      <c r="X14" s="7">
        <v>0.92</v>
      </c>
      <c r="Y14" s="7">
        <v>0.83</v>
      </c>
      <c r="Z14" s="7">
        <v>0.8</v>
      </c>
      <c r="AA14" s="7">
        <v>0.8</v>
      </c>
      <c r="AB14" s="7">
        <v>0.8</v>
      </c>
      <c r="AC14" s="7">
        <v>0.78</v>
      </c>
      <c r="AD14" s="7">
        <v>0.8</v>
      </c>
      <c r="AE14" s="7">
        <v>0.87</v>
      </c>
      <c r="AF14" s="7">
        <v>0.81</v>
      </c>
      <c r="AG14" s="7">
        <v>0.75</v>
      </c>
      <c r="AH14" s="7">
        <v>0.86</v>
      </c>
      <c r="AI14" s="7">
        <v>0.78</v>
      </c>
      <c r="AJ14" s="7">
        <v>0.87</v>
      </c>
      <c r="AK14" s="7">
        <v>0.91</v>
      </c>
      <c r="AL14" s="7">
        <v>0.71</v>
      </c>
      <c r="AM14" s="7">
        <v>0.86</v>
      </c>
      <c r="AN14" s="7">
        <v>0.77</v>
      </c>
      <c r="AO14" s="7">
        <v>0.86</v>
      </c>
      <c r="AP14" s="7">
        <v>0.82</v>
      </c>
      <c r="AQ14" s="7">
        <v>0.8</v>
      </c>
      <c r="AR14" s="7">
        <v>0.86</v>
      </c>
      <c r="AS14" s="7">
        <v>0.81</v>
      </c>
      <c r="AT14" s="7">
        <v>0.76</v>
      </c>
      <c r="AU14" s="7">
        <v>0.76</v>
      </c>
      <c r="AV14" s="7">
        <v>0.85</v>
      </c>
      <c r="AW14" s="7">
        <v>0.84</v>
      </c>
      <c r="AX14" s="7">
        <v>0.8</v>
      </c>
      <c r="AY14" s="7">
        <v>0.79</v>
      </c>
      <c r="AZ14" s="7">
        <v>0.79</v>
      </c>
      <c r="BA14" s="7">
        <v>0.78</v>
      </c>
      <c r="BB14" s="7">
        <v>0.81</v>
      </c>
      <c r="BC14" s="7">
        <v>0.75</v>
      </c>
      <c r="BD14" s="7">
        <v>0.86</v>
      </c>
      <c r="BE14" s="7">
        <v>0.57999999999999996</v>
      </c>
      <c r="BF14" s="7">
        <v>0.81</v>
      </c>
      <c r="BG14" s="7">
        <v>0.74</v>
      </c>
      <c r="BH14" s="7">
        <v>0.86</v>
      </c>
      <c r="BI14" s="7">
        <v>0.66</v>
      </c>
      <c r="BJ14" s="7">
        <v>0.72</v>
      </c>
      <c r="BK14" s="7">
        <v>0.84</v>
      </c>
      <c r="BL14" s="7">
        <v>0.77</v>
      </c>
      <c r="BM14" s="7">
        <v>0.21</v>
      </c>
      <c r="BN14" s="7">
        <v>0.66</v>
      </c>
      <c r="BO14" s="7">
        <v>0.96</v>
      </c>
      <c r="BP14" s="7">
        <v>0.95</v>
      </c>
      <c r="BQ14" s="7">
        <v>0.39</v>
      </c>
      <c r="BR14" s="7">
        <v>0.13</v>
      </c>
      <c r="BS14" s="7">
        <v>0.23</v>
      </c>
      <c r="BT14" s="7">
        <v>0.93</v>
      </c>
      <c r="BU14" s="7">
        <v>0.32</v>
      </c>
      <c r="BV14" s="7">
        <v>0.84</v>
      </c>
      <c r="BW14" s="7">
        <v>0.22</v>
      </c>
      <c r="BX14" s="7">
        <v>0.81</v>
      </c>
      <c r="BY14" s="7">
        <v>0.8</v>
      </c>
      <c r="BZ14" s="7">
        <v>0.82</v>
      </c>
    </row>
    <row r="15" spans="1:78" x14ac:dyDescent="0.25">
      <c r="A15" t="s">
        <v>40</v>
      </c>
      <c r="B15">
        <v>15</v>
      </c>
      <c r="C15">
        <v>12</v>
      </c>
      <c r="D15">
        <v>3</v>
      </c>
      <c r="E15">
        <v>0</v>
      </c>
      <c r="F15">
        <v>3</v>
      </c>
      <c r="G15">
        <v>7</v>
      </c>
      <c r="H15">
        <v>5</v>
      </c>
      <c r="I15">
        <v>1</v>
      </c>
      <c r="J15">
        <v>2</v>
      </c>
      <c r="K15">
        <v>5</v>
      </c>
      <c r="L15">
        <v>6</v>
      </c>
      <c r="M15">
        <v>3</v>
      </c>
      <c r="N15">
        <v>2</v>
      </c>
      <c r="O15">
        <v>10</v>
      </c>
      <c r="P15">
        <v>0</v>
      </c>
      <c r="Q15">
        <v>0</v>
      </c>
      <c r="R15">
        <v>15</v>
      </c>
      <c r="S15">
        <v>7</v>
      </c>
      <c r="T15">
        <v>4</v>
      </c>
      <c r="U15">
        <v>4</v>
      </c>
      <c r="V15">
        <v>5</v>
      </c>
      <c r="W15">
        <v>2</v>
      </c>
      <c r="X15">
        <v>2</v>
      </c>
      <c r="Y15">
        <v>1</v>
      </c>
      <c r="Z15">
        <v>14</v>
      </c>
      <c r="AA15">
        <v>15</v>
      </c>
      <c r="AB15">
        <v>14</v>
      </c>
      <c r="AC15">
        <v>1</v>
      </c>
      <c r="AD15">
        <v>5</v>
      </c>
      <c r="AE15">
        <v>1</v>
      </c>
      <c r="AF15">
        <v>7</v>
      </c>
      <c r="AG15">
        <v>1</v>
      </c>
      <c r="AH15">
        <v>0</v>
      </c>
      <c r="AI15">
        <v>7</v>
      </c>
      <c r="AJ15">
        <v>1</v>
      </c>
      <c r="AK15">
        <v>1</v>
      </c>
      <c r="AL15">
        <v>3</v>
      </c>
      <c r="AM15">
        <v>3</v>
      </c>
      <c r="AN15">
        <v>0</v>
      </c>
      <c r="AO15">
        <v>2</v>
      </c>
      <c r="AP15">
        <v>3</v>
      </c>
      <c r="AQ15">
        <v>1</v>
      </c>
      <c r="AR15">
        <v>2</v>
      </c>
      <c r="AS15">
        <v>0</v>
      </c>
      <c r="AT15">
        <v>0</v>
      </c>
      <c r="AU15">
        <v>4</v>
      </c>
      <c r="AV15">
        <v>1</v>
      </c>
      <c r="AW15">
        <v>0</v>
      </c>
      <c r="AX15">
        <v>3</v>
      </c>
      <c r="AY15">
        <v>0</v>
      </c>
      <c r="AZ15">
        <v>0</v>
      </c>
      <c r="BA15">
        <v>0</v>
      </c>
      <c r="BB15">
        <v>0</v>
      </c>
      <c r="BC15">
        <v>1</v>
      </c>
      <c r="BD15">
        <v>0</v>
      </c>
      <c r="BE15">
        <v>0</v>
      </c>
      <c r="BF15">
        <v>15</v>
      </c>
      <c r="BG15">
        <v>3</v>
      </c>
      <c r="BH15">
        <v>12</v>
      </c>
      <c r="BI15">
        <v>1</v>
      </c>
      <c r="BJ15">
        <v>2</v>
      </c>
      <c r="BK15">
        <v>0</v>
      </c>
      <c r="BL15">
        <v>0</v>
      </c>
      <c r="BM15">
        <v>0</v>
      </c>
      <c r="BN15">
        <v>1</v>
      </c>
      <c r="BO15">
        <v>3</v>
      </c>
      <c r="BP15">
        <v>11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2</v>
      </c>
      <c r="BY15">
        <v>3</v>
      </c>
      <c r="BZ15">
        <v>2</v>
      </c>
    </row>
    <row r="16" spans="1:78" x14ac:dyDescent="0.25">
      <c r="B16">
        <v>0</v>
      </c>
      <c r="C16">
        <v>0</v>
      </c>
      <c r="D16" s="7">
        <v>0.01</v>
      </c>
      <c r="E16" t="s">
        <v>106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7">
        <v>0.02</v>
      </c>
      <c r="P16" t="s">
        <v>106</v>
      </c>
      <c r="Q16" t="s">
        <v>106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>
        <v>0</v>
      </c>
      <c r="AK16">
        <v>0</v>
      </c>
      <c r="AL16">
        <v>0</v>
      </c>
      <c r="AM16">
        <v>0</v>
      </c>
      <c r="AN16" t="s">
        <v>106</v>
      </c>
      <c r="AO16">
        <v>0</v>
      </c>
      <c r="AP16" s="7">
        <v>0.01</v>
      </c>
      <c r="AQ16">
        <v>0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 t="s">
        <v>106</v>
      </c>
      <c r="BB16" t="s">
        <v>106</v>
      </c>
      <c r="BC16">
        <v>0</v>
      </c>
      <c r="BD16" t="s">
        <v>106</v>
      </c>
      <c r="BE16" t="s">
        <v>106</v>
      </c>
      <c r="BF16">
        <v>0</v>
      </c>
      <c r="BG16">
        <v>0</v>
      </c>
      <c r="BH16">
        <v>0</v>
      </c>
      <c r="BI16">
        <v>0</v>
      </c>
      <c r="BJ16">
        <v>0</v>
      </c>
      <c r="BK16" t="s">
        <v>106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 t="s">
        <v>106</v>
      </c>
      <c r="BR16" t="s">
        <v>106</v>
      </c>
      <c r="BS16" t="s">
        <v>106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73</v>
      </c>
      <c r="C17">
        <v>58</v>
      </c>
      <c r="D17">
        <v>6</v>
      </c>
      <c r="E17">
        <v>8</v>
      </c>
      <c r="F17">
        <v>13</v>
      </c>
      <c r="G17">
        <v>33</v>
      </c>
      <c r="H17">
        <v>27</v>
      </c>
      <c r="I17">
        <v>19</v>
      </c>
      <c r="J17">
        <v>19</v>
      </c>
      <c r="K17">
        <v>16</v>
      </c>
      <c r="L17">
        <v>18</v>
      </c>
      <c r="M17">
        <v>22</v>
      </c>
      <c r="N17">
        <v>35</v>
      </c>
      <c r="O17">
        <v>12</v>
      </c>
      <c r="P17">
        <v>4</v>
      </c>
      <c r="Q17">
        <v>15</v>
      </c>
      <c r="R17">
        <v>58</v>
      </c>
      <c r="S17">
        <v>47</v>
      </c>
      <c r="T17">
        <v>11</v>
      </c>
      <c r="U17">
        <v>13</v>
      </c>
      <c r="V17">
        <v>41</v>
      </c>
      <c r="W17">
        <v>6</v>
      </c>
      <c r="X17">
        <v>18</v>
      </c>
      <c r="Y17">
        <v>7</v>
      </c>
      <c r="Z17">
        <v>66</v>
      </c>
      <c r="AA17">
        <v>73</v>
      </c>
      <c r="AB17">
        <v>66</v>
      </c>
      <c r="AC17">
        <v>9</v>
      </c>
      <c r="AD17">
        <v>32</v>
      </c>
      <c r="AE17">
        <v>29</v>
      </c>
      <c r="AF17">
        <v>47</v>
      </c>
      <c r="AG17">
        <v>5</v>
      </c>
      <c r="AH17">
        <v>0</v>
      </c>
      <c r="AI17">
        <v>49</v>
      </c>
      <c r="AJ17">
        <v>10</v>
      </c>
      <c r="AK17">
        <v>5</v>
      </c>
      <c r="AL17">
        <v>17</v>
      </c>
      <c r="AM17">
        <v>18</v>
      </c>
      <c r="AN17">
        <v>0</v>
      </c>
      <c r="AO17">
        <v>37</v>
      </c>
      <c r="AP17">
        <v>8</v>
      </c>
      <c r="AQ17">
        <v>4</v>
      </c>
      <c r="AR17">
        <v>9</v>
      </c>
      <c r="AS17">
        <v>5</v>
      </c>
      <c r="AT17">
        <v>7</v>
      </c>
      <c r="AU17">
        <v>2</v>
      </c>
      <c r="AV17">
        <v>3</v>
      </c>
      <c r="AW17">
        <v>0</v>
      </c>
      <c r="AX17">
        <v>6</v>
      </c>
      <c r="AY17">
        <v>7</v>
      </c>
      <c r="AZ17">
        <v>8</v>
      </c>
      <c r="BA17">
        <v>7</v>
      </c>
      <c r="BB17">
        <v>4</v>
      </c>
      <c r="BC17">
        <v>3</v>
      </c>
      <c r="BD17">
        <v>0</v>
      </c>
      <c r="BE17">
        <v>0</v>
      </c>
      <c r="BF17">
        <v>73</v>
      </c>
      <c r="BG17">
        <v>35</v>
      </c>
      <c r="BH17">
        <v>38</v>
      </c>
      <c r="BI17">
        <v>6</v>
      </c>
      <c r="BJ17">
        <v>3</v>
      </c>
      <c r="BK17">
        <v>5</v>
      </c>
      <c r="BL17">
        <v>4</v>
      </c>
      <c r="BM17">
        <v>1</v>
      </c>
      <c r="BN17">
        <v>7</v>
      </c>
      <c r="BO17">
        <v>23</v>
      </c>
      <c r="BP17">
        <v>42</v>
      </c>
      <c r="BQ17">
        <v>2</v>
      </c>
      <c r="BR17">
        <v>5</v>
      </c>
      <c r="BS17">
        <v>2</v>
      </c>
      <c r="BT17">
        <v>0</v>
      </c>
      <c r="BU17">
        <v>0</v>
      </c>
      <c r="BV17">
        <v>2</v>
      </c>
      <c r="BW17">
        <v>0</v>
      </c>
      <c r="BX17">
        <v>38</v>
      </c>
      <c r="BY17">
        <v>34</v>
      </c>
      <c r="BZ17">
        <v>31</v>
      </c>
    </row>
    <row r="18" spans="1:78" x14ac:dyDescent="0.25">
      <c r="B18" s="7">
        <v>0.01</v>
      </c>
      <c r="C18" s="7">
        <v>0.01</v>
      </c>
      <c r="D18" s="7">
        <v>0.01</v>
      </c>
      <c r="E18" s="7">
        <v>0.03</v>
      </c>
      <c r="F18" s="7">
        <v>0.01</v>
      </c>
      <c r="G18" s="7">
        <v>0.01</v>
      </c>
      <c r="H18" s="7">
        <v>0.02</v>
      </c>
      <c r="I18" s="7">
        <v>0.02</v>
      </c>
      <c r="J18" s="7">
        <v>0.01</v>
      </c>
      <c r="K18" s="7">
        <v>0.02</v>
      </c>
      <c r="L18" s="7">
        <v>0.01</v>
      </c>
      <c r="M18" s="7">
        <v>0.02</v>
      </c>
      <c r="N18" s="7">
        <v>0.01</v>
      </c>
      <c r="O18" s="7">
        <v>0.02</v>
      </c>
      <c r="P18" s="7">
        <v>0.02</v>
      </c>
      <c r="Q18" s="7">
        <v>0.02</v>
      </c>
      <c r="R18" s="7">
        <v>0.01</v>
      </c>
      <c r="S18" s="7">
        <v>0.02</v>
      </c>
      <c r="T18" s="7">
        <v>0.01</v>
      </c>
      <c r="U18" s="7">
        <v>0.02</v>
      </c>
      <c r="V18" s="7">
        <v>0.01</v>
      </c>
      <c r="W18" s="7">
        <v>0.01</v>
      </c>
      <c r="X18" s="7">
        <v>0.02</v>
      </c>
      <c r="Y18" s="7">
        <v>0.01</v>
      </c>
      <c r="Z18" s="7">
        <v>0.01</v>
      </c>
      <c r="AA18" s="7">
        <v>0.01</v>
      </c>
      <c r="AB18" s="7">
        <v>0.01</v>
      </c>
      <c r="AC18" s="7">
        <v>0.01</v>
      </c>
      <c r="AD18" s="7">
        <v>0.01</v>
      </c>
      <c r="AE18" s="7">
        <v>0.06</v>
      </c>
      <c r="AF18" s="7">
        <v>0.01</v>
      </c>
      <c r="AG18" s="7">
        <v>0.01</v>
      </c>
      <c r="AH18" t="s">
        <v>108</v>
      </c>
      <c r="AI18" s="7">
        <v>0.01</v>
      </c>
      <c r="AJ18" s="7">
        <v>0.02</v>
      </c>
      <c r="AK18" s="7">
        <v>0.01</v>
      </c>
      <c r="AL18" s="7">
        <v>0.01</v>
      </c>
      <c r="AM18" s="7">
        <v>0.01</v>
      </c>
      <c r="AN18" t="s">
        <v>108</v>
      </c>
      <c r="AO18" s="7">
        <v>0.06</v>
      </c>
      <c r="AP18" s="7">
        <v>0.02</v>
      </c>
      <c r="AQ18" s="7">
        <v>0.01</v>
      </c>
      <c r="AR18" s="7">
        <v>0.02</v>
      </c>
      <c r="AS18" s="7">
        <v>0.02</v>
      </c>
      <c r="AT18" s="7">
        <v>0.02</v>
      </c>
      <c r="AU18" s="7">
        <v>0.01</v>
      </c>
      <c r="AV18" s="7">
        <v>0.01</v>
      </c>
      <c r="AW18" t="s">
        <v>108</v>
      </c>
      <c r="AX18" s="7">
        <v>0.02</v>
      </c>
      <c r="AY18" s="7">
        <v>0.02</v>
      </c>
      <c r="AZ18" s="7">
        <v>0.02</v>
      </c>
      <c r="BA18" s="7">
        <v>0.03</v>
      </c>
      <c r="BB18" s="7">
        <v>0.01</v>
      </c>
      <c r="BC18" s="7">
        <v>0.01</v>
      </c>
      <c r="BD18" t="s">
        <v>108</v>
      </c>
      <c r="BE18" t="s">
        <v>108</v>
      </c>
      <c r="BF18" s="7">
        <v>0.01</v>
      </c>
      <c r="BG18" s="7">
        <v>0.01</v>
      </c>
      <c r="BH18" s="7">
        <v>0.01</v>
      </c>
      <c r="BI18" s="7">
        <v>0.01</v>
      </c>
      <c r="BJ18">
        <v>0</v>
      </c>
      <c r="BK18" s="7">
        <v>0.01</v>
      </c>
      <c r="BL18" s="7">
        <v>0.03</v>
      </c>
      <c r="BM18">
        <v>0</v>
      </c>
      <c r="BN18" s="7">
        <v>0.01</v>
      </c>
      <c r="BO18" s="7">
        <v>0.01</v>
      </c>
      <c r="BP18" s="7">
        <v>0.03</v>
      </c>
      <c r="BQ18">
        <v>0</v>
      </c>
      <c r="BR18">
        <v>0</v>
      </c>
      <c r="BS18">
        <v>0</v>
      </c>
      <c r="BT18" t="s">
        <v>108</v>
      </c>
      <c r="BU18" t="s">
        <v>108</v>
      </c>
      <c r="BV18" s="7">
        <v>0.01</v>
      </c>
      <c r="BW18" t="s">
        <v>108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378</v>
      </c>
    </row>
    <row r="2" spans="1:78" x14ac:dyDescent="0.25">
      <c r="A2" t="s">
        <v>183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5939</v>
      </c>
      <c r="C8">
        <v>5045</v>
      </c>
      <c r="D8">
        <v>521</v>
      </c>
      <c r="E8">
        <v>373</v>
      </c>
      <c r="F8">
        <v>1139</v>
      </c>
      <c r="G8">
        <v>2675</v>
      </c>
      <c r="H8">
        <v>2125</v>
      </c>
      <c r="I8">
        <v>1169</v>
      </c>
      <c r="J8">
        <v>1546</v>
      </c>
      <c r="K8">
        <v>1136</v>
      </c>
      <c r="L8">
        <v>2088</v>
      </c>
      <c r="M8">
        <v>2086</v>
      </c>
      <c r="N8">
        <v>2988</v>
      </c>
      <c r="O8">
        <v>649</v>
      </c>
      <c r="P8">
        <v>216</v>
      </c>
      <c r="Q8">
        <v>1164</v>
      </c>
      <c r="R8">
        <v>4775</v>
      </c>
      <c r="S8">
        <v>3460</v>
      </c>
      <c r="T8">
        <v>1183</v>
      </c>
      <c r="U8">
        <v>1196</v>
      </c>
      <c r="V8">
        <v>4013</v>
      </c>
      <c r="W8">
        <v>685</v>
      </c>
      <c r="X8">
        <v>1164</v>
      </c>
      <c r="Y8">
        <v>743</v>
      </c>
      <c r="Z8">
        <v>5196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4702</v>
      </c>
      <c r="AG8">
        <v>859</v>
      </c>
      <c r="AH8">
        <v>37</v>
      </c>
      <c r="AI8">
        <v>4128</v>
      </c>
      <c r="AJ8">
        <v>604</v>
      </c>
      <c r="AK8">
        <v>1081</v>
      </c>
      <c r="AL8">
        <v>2266</v>
      </c>
      <c r="AM8">
        <v>2852</v>
      </c>
      <c r="AN8">
        <v>57</v>
      </c>
      <c r="AO8">
        <v>740</v>
      </c>
      <c r="AP8">
        <v>568</v>
      </c>
      <c r="AQ8">
        <v>551</v>
      </c>
      <c r="AR8">
        <v>482</v>
      </c>
      <c r="AS8">
        <v>327</v>
      </c>
      <c r="AT8">
        <v>555</v>
      </c>
      <c r="AU8">
        <v>359</v>
      </c>
      <c r="AV8">
        <v>508</v>
      </c>
      <c r="AW8">
        <v>126</v>
      </c>
      <c r="AX8">
        <v>387</v>
      </c>
      <c r="AY8">
        <v>555</v>
      </c>
      <c r="AZ8">
        <v>410</v>
      </c>
      <c r="BA8">
        <v>299</v>
      </c>
      <c r="BB8">
        <v>464</v>
      </c>
      <c r="BC8">
        <v>323</v>
      </c>
      <c r="BD8">
        <v>25</v>
      </c>
      <c r="BE8">
        <v>859</v>
      </c>
      <c r="BF8">
        <v>5080</v>
      </c>
      <c r="BG8">
        <v>3191</v>
      </c>
      <c r="BH8">
        <v>2748</v>
      </c>
      <c r="BI8">
        <v>1163</v>
      </c>
      <c r="BJ8">
        <v>848</v>
      </c>
      <c r="BK8">
        <v>815</v>
      </c>
      <c r="BL8">
        <v>200</v>
      </c>
      <c r="BM8">
        <v>801</v>
      </c>
      <c r="BN8">
        <v>1629</v>
      </c>
      <c r="BO8">
        <v>2184</v>
      </c>
      <c r="BP8">
        <v>1325</v>
      </c>
      <c r="BQ8">
        <v>945</v>
      </c>
      <c r="BR8">
        <v>1450</v>
      </c>
      <c r="BS8">
        <v>1405</v>
      </c>
      <c r="BT8">
        <v>450</v>
      </c>
      <c r="BU8">
        <v>492</v>
      </c>
      <c r="BV8">
        <v>295</v>
      </c>
      <c r="BW8">
        <v>694</v>
      </c>
      <c r="BX8">
        <v>4047</v>
      </c>
      <c r="BY8">
        <v>4057</v>
      </c>
      <c r="BZ8">
        <v>3577</v>
      </c>
    </row>
    <row r="9" spans="1:78" x14ac:dyDescent="0.25">
      <c r="A9" t="s">
        <v>103</v>
      </c>
      <c r="B9">
        <v>5970</v>
      </c>
      <c r="C9">
        <v>5060</v>
      </c>
      <c r="D9">
        <v>556</v>
      </c>
      <c r="E9">
        <v>354</v>
      </c>
      <c r="F9">
        <v>1163</v>
      </c>
      <c r="G9">
        <v>3104</v>
      </c>
      <c r="H9">
        <v>1704</v>
      </c>
      <c r="I9">
        <v>1452</v>
      </c>
      <c r="J9">
        <v>1889</v>
      </c>
      <c r="K9">
        <v>1224</v>
      </c>
      <c r="L9">
        <v>1406</v>
      </c>
      <c r="M9">
        <v>1651</v>
      </c>
      <c r="N9">
        <v>3485</v>
      </c>
      <c r="O9">
        <v>640</v>
      </c>
      <c r="P9">
        <v>194</v>
      </c>
      <c r="Q9">
        <v>948</v>
      </c>
      <c r="R9">
        <v>5023</v>
      </c>
      <c r="S9">
        <v>3682</v>
      </c>
      <c r="T9">
        <v>1230</v>
      </c>
      <c r="U9">
        <v>969</v>
      </c>
      <c r="V9">
        <v>4429</v>
      </c>
      <c r="W9">
        <v>607</v>
      </c>
      <c r="X9">
        <v>864</v>
      </c>
      <c r="Y9">
        <v>717</v>
      </c>
      <c r="Z9">
        <v>5254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4682</v>
      </c>
      <c r="AG9">
        <v>918</v>
      </c>
      <c r="AH9">
        <v>39</v>
      </c>
      <c r="AI9">
        <v>4344</v>
      </c>
      <c r="AJ9">
        <v>547</v>
      </c>
      <c r="AK9">
        <v>975</v>
      </c>
      <c r="AL9">
        <v>2356</v>
      </c>
      <c r="AM9">
        <v>2833</v>
      </c>
      <c r="AN9">
        <v>59</v>
      </c>
      <c r="AO9">
        <v>699</v>
      </c>
      <c r="AP9">
        <v>589</v>
      </c>
      <c r="AQ9">
        <v>566</v>
      </c>
      <c r="AR9">
        <v>543</v>
      </c>
      <c r="AS9">
        <v>317</v>
      </c>
      <c r="AT9">
        <v>554</v>
      </c>
      <c r="AU9">
        <v>348</v>
      </c>
      <c r="AV9">
        <v>490</v>
      </c>
      <c r="AW9">
        <v>142</v>
      </c>
      <c r="AX9">
        <v>407</v>
      </c>
      <c r="AY9">
        <v>532</v>
      </c>
      <c r="AZ9">
        <v>413</v>
      </c>
      <c r="BA9">
        <v>293</v>
      </c>
      <c r="BB9">
        <v>441</v>
      </c>
      <c r="BC9">
        <v>311</v>
      </c>
      <c r="BD9">
        <v>26</v>
      </c>
      <c r="BE9">
        <v>898</v>
      </c>
      <c r="BF9">
        <v>5072</v>
      </c>
      <c r="BG9">
        <v>3294</v>
      </c>
      <c r="BH9">
        <v>2677</v>
      </c>
      <c r="BI9">
        <v>1301</v>
      </c>
      <c r="BJ9">
        <v>866</v>
      </c>
      <c r="BK9">
        <v>767</v>
      </c>
      <c r="BL9">
        <v>199</v>
      </c>
      <c r="BM9">
        <v>882</v>
      </c>
      <c r="BN9">
        <v>1680</v>
      </c>
      <c r="BO9">
        <v>2157</v>
      </c>
      <c r="BP9">
        <v>1251</v>
      </c>
      <c r="BQ9">
        <v>1006</v>
      </c>
      <c r="BR9">
        <v>1570</v>
      </c>
      <c r="BS9">
        <v>1524</v>
      </c>
      <c r="BT9">
        <v>450</v>
      </c>
      <c r="BU9">
        <v>535</v>
      </c>
      <c r="BV9">
        <v>295</v>
      </c>
      <c r="BW9">
        <v>756</v>
      </c>
      <c r="BX9">
        <v>3992</v>
      </c>
      <c r="BY9">
        <v>4010</v>
      </c>
      <c r="BZ9">
        <v>3496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1309</v>
      </c>
      <c r="C11">
        <v>1134</v>
      </c>
      <c r="D11">
        <v>109</v>
      </c>
      <c r="E11">
        <v>67</v>
      </c>
      <c r="F11">
        <v>222</v>
      </c>
      <c r="G11">
        <v>778</v>
      </c>
      <c r="H11">
        <v>309</v>
      </c>
      <c r="I11">
        <v>448</v>
      </c>
      <c r="J11">
        <v>467</v>
      </c>
      <c r="K11">
        <v>219</v>
      </c>
      <c r="L11">
        <v>175</v>
      </c>
      <c r="M11">
        <v>202</v>
      </c>
      <c r="N11">
        <v>944</v>
      </c>
      <c r="O11">
        <v>133</v>
      </c>
      <c r="P11">
        <v>30</v>
      </c>
      <c r="Q11">
        <v>192</v>
      </c>
      <c r="R11">
        <v>1117</v>
      </c>
      <c r="S11">
        <v>967</v>
      </c>
      <c r="T11">
        <v>223</v>
      </c>
      <c r="U11">
        <v>105</v>
      </c>
      <c r="V11">
        <v>1160</v>
      </c>
      <c r="W11">
        <v>88</v>
      </c>
      <c r="X11">
        <v>50</v>
      </c>
      <c r="Y11">
        <v>141</v>
      </c>
      <c r="Z11">
        <v>1169</v>
      </c>
      <c r="AA11">
        <v>1309</v>
      </c>
      <c r="AB11">
        <v>1169</v>
      </c>
      <c r="AC11">
        <v>187</v>
      </c>
      <c r="AD11">
        <v>1073</v>
      </c>
      <c r="AE11">
        <v>44</v>
      </c>
      <c r="AF11">
        <v>967</v>
      </c>
      <c r="AG11">
        <v>293</v>
      </c>
      <c r="AH11">
        <v>12</v>
      </c>
      <c r="AI11">
        <v>1131</v>
      </c>
      <c r="AJ11">
        <v>68</v>
      </c>
      <c r="AK11">
        <v>97</v>
      </c>
      <c r="AL11">
        <v>820</v>
      </c>
      <c r="AM11">
        <v>405</v>
      </c>
      <c r="AN11">
        <v>15</v>
      </c>
      <c r="AO11">
        <v>69</v>
      </c>
      <c r="AP11">
        <v>127</v>
      </c>
      <c r="AQ11">
        <v>143</v>
      </c>
      <c r="AR11">
        <v>62</v>
      </c>
      <c r="AS11">
        <v>64</v>
      </c>
      <c r="AT11">
        <v>159</v>
      </c>
      <c r="AU11">
        <v>82</v>
      </c>
      <c r="AV11">
        <v>78</v>
      </c>
      <c r="AW11">
        <v>33</v>
      </c>
      <c r="AX11">
        <v>75</v>
      </c>
      <c r="AY11">
        <v>136</v>
      </c>
      <c r="AZ11">
        <v>95</v>
      </c>
      <c r="BA11">
        <v>63</v>
      </c>
      <c r="BB11">
        <v>107</v>
      </c>
      <c r="BC11">
        <v>81</v>
      </c>
      <c r="BD11">
        <v>3</v>
      </c>
      <c r="BE11">
        <v>401</v>
      </c>
      <c r="BF11">
        <v>908</v>
      </c>
      <c r="BG11">
        <v>1000</v>
      </c>
      <c r="BH11">
        <v>309</v>
      </c>
      <c r="BI11">
        <v>546</v>
      </c>
      <c r="BJ11">
        <v>266</v>
      </c>
      <c r="BK11">
        <v>123</v>
      </c>
      <c r="BL11">
        <v>52</v>
      </c>
      <c r="BM11">
        <v>689</v>
      </c>
      <c r="BN11">
        <v>551</v>
      </c>
      <c r="BO11">
        <v>65</v>
      </c>
      <c r="BP11">
        <v>5</v>
      </c>
      <c r="BQ11">
        <v>724</v>
      </c>
      <c r="BR11">
        <v>1168</v>
      </c>
      <c r="BS11">
        <v>1309</v>
      </c>
      <c r="BT11">
        <v>55</v>
      </c>
      <c r="BU11">
        <v>390</v>
      </c>
      <c r="BV11">
        <v>30</v>
      </c>
      <c r="BW11">
        <v>707</v>
      </c>
      <c r="BX11">
        <v>865</v>
      </c>
      <c r="BY11">
        <v>922</v>
      </c>
      <c r="BZ11">
        <v>752</v>
      </c>
    </row>
    <row r="12" spans="1:78" x14ac:dyDescent="0.25">
      <c r="B12" s="7">
        <v>0.22</v>
      </c>
      <c r="C12" s="7">
        <v>0.22</v>
      </c>
      <c r="D12" s="7">
        <v>0.2</v>
      </c>
      <c r="E12" s="7">
        <v>0.19</v>
      </c>
      <c r="F12" s="7">
        <v>0.19</v>
      </c>
      <c r="G12" s="7">
        <v>0.25</v>
      </c>
      <c r="H12" s="7">
        <v>0.18</v>
      </c>
      <c r="I12" s="7">
        <v>0.31</v>
      </c>
      <c r="J12" s="7">
        <v>0.25</v>
      </c>
      <c r="K12" s="7">
        <v>0.18</v>
      </c>
      <c r="L12" s="7">
        <v>0.12</v>
      </c>
      <c r="M12" s="7">
        <v>0.12</v>
      </c>
      <c r="N12" s="7">
        <v>0.27</v>
      </c>
      <c r="O12" s="7">
        <v>0.21</v>
      </c>
      <c r="P12" s="7">
        <v>0.16</v>
      </c>
      <c r="Q12" s="7">
        <v>0.2</v>
      </c>
      <c r="R12" s="7">
        <v>0.22</v>
      </c>
      <c r="S12" s="7">
        <v>0.26</v>
      </c>
      <c r="T12" s="7">
        <v>0.18</v>
      </c>
      <c r="U12" s="7">
        <v>0.11</v>
      </c>
      <c r="V12" s="7">
        <v>0.26</v>
      </c>
      <c r="W12" s="7">
        <v>0.14000000000000001</v>
      </c>
      <c r="X12" s="7">
        <v>0.06</v>
      </c>
      <c r="Y12" s="7">
        <v>0.2</v>
      </c>
      <c r="Z12" s="7">
        <v>0.22</v>
      </c>
      <c r="AA12" s="7">
        <v>0.22</v>
      </c>
      <c r="AB12" s="7">
        <v>0.22</v>
      </c>
      <c r="AC12" s="7">
        <v>0.26</v>
      </c>
      <c r="AD12" s="7">
        <v>0.23</v>
      </c>
      <c r="AE12" s="7">
        <v>0.08</v>
      </c>
      <c r="AF12" s="7">
        <v>0.21</v>
      </c>
      <c r="AG12" s="7">
        <v>0.32</v>
      </c>
      <c r="AH12" s="7">
        <v>0.3</v>
      </c>
      <c r="AI12" s="7">
        <v>0.26</v>
      </c>
      <c r="AJ12" s="7">
        <v>0.12</v>
      </c>
      <c r="AK12" s="7">
        <v>0.1</v>
      </c>
      <c r="AL12" s="7">
        <v>0.35</v>
      </c>
      <c r="AM12" s="7">
        <v>0.14000000000000001</v>
      </c>
      <c r="AN12" s="7">
        <v>0.25</v>
      </c>
      <c r="AO12" s="7">
        <v>0.1</v>
      </c>
      <c r="AP12" s="7">
        <v>0.22</v>
      </c>
      <c r="AQ12" s="7">
        <v>0.25</v>
      </c>
      <c r="AR12" s="7">
        <v>0.11</v>
      </c>
      <c r="AS12" s="7">
        <v>0.2</v>
      </c>
      <c r="AT12" s="7">
        <v>0.28999999999999998</v>
      </c>
      <c r="AU12" s="7">
        <v>0.24</v>
      </c>
      <c r="AV12" s="7">
        <v>0.16</v>
      </c>
      <c r="AW12" s="7">
        <v>0.24</v>
      </c>
      <c r="AX12" s="7">
        <v>0.19</v>
      </c>
      <c r="AY12" s="7">
        <v>0.26</v>
      </c>
      <c r="AZ12" s="7">
        <v>0.23</v>
      </c>
      <c r="BA12" s="7">
        <v>0.22</v>
      </c>
      <c r="BB12" s="7">
        <v>0.24</v>
      </c>
      <c r="BC12" s="7">
        <v>0.26</v>
      </c>
      <c r="BD12" s="7">
        <v>0.1</v>
      </c>
      <c r="BE12" s="7">
        <v>0.45</v>
      </c>
      <c r="BF12" s="7">
        <v>0.18</v>
      </c>
      <c r="BG12" s="7">
        <v>0.3</v>
      </c>
      <c r="BH12" s="7">
        <v>0.12</v>
      </c>
      <c r="BI12" s="7">
        <v>0.42</v>
      </c>
      <c r="BJ12" s="7">
        <v>0.31</v>
      </c>
      <c r="BK12" s="7">
        <v>0.16</v>
      </c>
      <c r="BL12" s="7">
        <v>0.26</v>
      </c>
      <c r="BM12" s="7">
        <v>0.78</v>
      </c>
      <c r="BN12" s="7">
        <v>0.33</v>
      </c>
      <c r="BO12" s="7">
        <v>0.03</v>
      </c>
      <c r="BP12">
        <v>0</v>
      </c>
      <c r="BQ12" s="7">
        <v>0.72</v>
      </c>
      <c r="BR12" s="7">
        <v>0.74</v>
      </c>
      <c r="BS12" s="7">
        <v>0.86</v>
      </c>
      <c r="BT12" s="7">
        <v>0.12</v>
      </c>
      <c r="BU12" s="7">
        <v>0.73</v>
      </c>
      <c r="BV12" s="7">
        <v>0.1</v>
      </c>
      <c r="BW12" s="7">
        <v>0.93</v>
      </c>
      <c r="BX12" s="7">
        <v>0.22</v>
      </c>
      <c r="BY12" s="7">
        <v>0.23</v>
      </c>
      <c r="BZ12" s="7">
        <v>0.22</v>
      </c>
    </row>
    <row r="13" spans="1:78" x14ac:dyDescent="0.25">
      <c r="A13" t="s">
        <v>55</v>
      </c>
      <c r="B13">
        <v>4544</v>
      </c>
      <c r="C13">
        <v>3833</v>
      </c>
      <c r="D13">
        <v>436</v>
      </c>
      <c r="E13">
        <v>275</v>
      </c>
      <c r="F13">
        <v>920</v>
      </c>
      <c r="G13">
        <v>2265</v>
      </c>
      <c r="H13">
        <v>1359</v>
      </c>
      <c r="I13">
        <v>978</v>
      </c>
      <c r="J13">
        <v>1394</v>
      </c>
      <c r="K13">
        <v>975</v>
      </c>
      <c r="L13">
        <v>1197</v>
      </c>
      <c r="M13">
        <v>1412</v>
      </c>
      <c r="N13">
        <v>2489</v>
      </c>
      <c r="O13">
        <v>485</v>
      </c>
      <c r="P13">
        <v>158</v>
      </c>
      <c r="Q13">
        <v>735</v>
      </c>
      <c r="R13">
        <v>3809</v>
      </c>
      <c r="S13">
        <v>2647</v>
      </c>
      <c r="T13">
        <v>985</v>
      </c>
      <c r="U13">
        <v>839</v>
      </c>
      <c r="V13">
        <v>3197</v>
      </c>
      <c r="W13">
        <v>510</v>
      </c>
      <c r="X13">
        <v>791</v>
      </c>
      <c r="Y13">
        <v>561</v>
      </c>
      <c r="Z13">
        <v>3983</v>
      </c>
      <c r="AA13">
        <v>4544</v>
      </c>
      <c r="AB13">
        <v>3983</v>
      </c>
      <c r="AC13">
        <v>512</v>
      </c>
      <c r="AD13">
        <v>3553</v>
      </c>
      <c r="AE13">
        <v>446</v>
      </c>
      <c r="AF13">
        <v>3646</v>
      </c>
      <c r="AG13">
        <v>613</v>
      </c>
      <c r="AH13">
        <v>26</v>
      </c>
      <c r="AI13">
        <v>3142</v>
      </c>
      <c r="AJ13">
        <v>469</v>
      </c>
      <c r="AK13">
        <v>865</v>
      </c>
      <c r="AL13">
        <v>1507</v>
      </c>
      <c r="AM13">
        <v>2399</v>
      </c>
      <c r="AN13">
        <v>44</v>
      </c>
      <c r="AO13">
        <v>578</v>
      </c>
      <c r="AP13">
        <v>452</v>
      </c>
      <c r="AQ13">
        <v>416</v>
      </c>
      <c r="AR13">
        <v>469</v>
      </c>
      <c r="AS13">
        <v>245</v>
      </c>
      <c r="AT13">
        <v>384</v>
      </c>
      <c r="AU13">
        <v>256</v>
      </c>
      <c r="AV13">
        <v>409</v>
      </c>
      <c r="AW13">
        <v>108</v>
      </c>
      <c r="AX13">
        <v>320</v>
      </c>
      <c r="AY13">
        <v>383</v>
      </c>
      <c r="AZ13">
        <v>306</v>
      </c>
      <c r="BA13">
        <v>219</v>
      </c>
      <c r="BB13">
        <v>326</v>
      </c>
      <c r="BC13">
        <v>225</v>
      </c>
      <c r="BD13">
        <v>23</v>
      </c>
      <c r="BE13">
        <v>479</v>
      </c>
      <c r="BF13">
        <v>4065</v>
      </c>
      <c r="BG13">
        <v>2232</v>
      </c>
      <c r="BH13">
        <v>2312</v>
      </c>
      <c r="BI13">
        <v>743</v>
      </c>
      <c r="BJ13">
        <v>593</v>
      </c>
      <c r="BK13">
        <v>632</v>
      </c>
      <c r="BL13">
        <v>139</v>
      </c>
      <c r="BM13">
        <v>189</v>
      </c>
      <c r="BN13">
        <v>1115</v>
      </c>
      <c r="BO13">
        <v>2057</v>
      </c>
      <c r="BP13">
        <v>1183</v>
      </c>
      <c r="BQ13">
        <v>277</v>
      </c>
      <c r="BR13">
        <v>392</v>
      </c>
      <c r="BS13">
        <v>211</v>
      </c>
      <c r="BT13">
        <v>380</v>
      </c>
      <c r="BU13">
        <v>142</v>
      </c>
      <c r="BV13">
        <v>260</v>
      </c>
      <c r="BW13">
        <v>48</v>
      </c>
      <c r="BX13">
        <v>3066</v>
      </c>
      <c r="BY13">
        <v>3031</v>
      </c>
      <c r="BZ13">
        <v>2691</v>
      </c>
    </row>
    <row r="14" spans="1:78" x14ac:dyDescent="0.25">
      <c r="B14" s="7">
        <v>0.76</v>
      </c>
      <c r="C14" s="7">
        <v>0.76</v>
      </c>
      <c r="D14" s="7">
        <v>0.78</v>
      </c>
      <c r="E14" s="7">
        <v>0.78</v>
      </c>
      <c r="F14" s="7">
        <v>0.79</v>
      </c>
      <c r="G14" s="7">
        <v>0.73</v>
      </c>
      <c r="H14" s="7">
        <v>0.8</v>
      </c>
      <c r="I14" s="7">
        <v>0.67</v>
      </c>
      <c r="J14" s="7">
        <v>0.74</v>
      </c>
      <c r="K14" s="7">
        <v>0.8</v>
      </c>
      <c r="L14" s="7">
        <v>0.85</v>
      </c>
      <c r="M14" s="7">
        <v>0.85</v>
      </c>
      <c r="N14" s="7">
        <v>0.71</v>
      </c>
      <c r="O14" s="7">
        <v>0.76</v>
      </c>
      <c r="P14" s="7">
        <v>0.81</v>
      </c>
      <c r="Q14" s="7">
        <v>0.78</v>
      </c>
      <c r="R14" s="7">
        <v>0.76</v>
      </c>
      <c r="S14" s="7">
        <v>0.72</v>
      </c>
      <c r="T14" s="7">
        <v>0.8</v>
      </c>
      <c r="U14" s="7">
        <v>0.87</v>
      </c>
      <c r="V14" s="7">
        <v>0.72</v>
      </c>
      <c r="W14" s="7">
        <v>0.84</v>
      </c>
      <c r="X14" s="7">
        <v>0.92</v>
      </c>
      <c r="Y14" s="7">
        <v>0.78</v>
      </c>
      <c r="Z14" s="7">
        <v>0.76</v>
      </c>
      <c r="AA14" s="7">
        <v>0.76</v>
      </c>
      <c r="AB14" s="7">
        <v>0.76</v>
      </c>
      <c r="AC14" s="7">
        <v>0.72</v>
      </c>
      <c r="AD14" s="7">
        <v>0.76</v>
      </c>
      <c r="AE14" s="7">
        <v>0.85</v>
      </c>
      <c r="AF14" s="7">
        <v>0.78</v>
      </c>
      <c r="AG14" s="7">
        <v>0.67</v>
      </c>
      <c r="AH14" s="7">
        <v>0.67</v>
      </c>
      <c r="AI14" s="7">
        <v>0.72</v>
      </c>
      <c r="AJ14" s="7">
        <v>0.86</v>
      </c>
      <c r="AK14" s="7">
        <v>0.89</v>
      </c>
      <c r="AL14" s="7">
        <v>0.64</v>
      </c>
      <c r="AM14" s="7">
        <v>0.85</v>
      </c>
      <c r="AN14" s="7">
        <v>0.75</v>
      </c>
      <c r="AO14" s="7">
        <v>0.83</v>
      </c>
      <c r="AP14" s="7">
        <v>0.77</v>
      </c>
      <c r="AQ14" s="7">
        <v>0.74</v>
      </c>
      <c r="AR14" s="7">
        <v>0.86</v>
      </c>
      <c r="AS14" s="7">
        <v>0.77</v>
      </c>
      <c r="AT14" s="7">
        <v>0.69</v>
      </c>
      <c r="AU14" s="7">
        <v>0.74</v>
      </c>
      <c r="AV14" s="7">
        <v>0.83</v>
      </c>
      <c r="AW14" s="7">
        <v>0.76</v>
      </c>
      <c r="AX14" s="7">
        <v>0.79</v>
      </c>
      <c r="AY14" s="7">
        <v>0.72</v>
      </c>
      <c r="AZ14" s="7">
        <v>0.74</v>
      </c>
      <c r="BA14" s="7">
        <v>0.75</v>
      </c>
      <c r="BB14" s="7">
        <v>0.74</v>
      </c>
      <c r="BC14" s="7">
        <v>0.72</v>
      </c>
      <c r="BD14" s="7">
        <v>0.9</v>
      </c>
      <c r="BE14" s="7">
        <v>0.53</v>
      </c>
      <c r="BF14" s="7">
        <v>0.8</v>
      </c>
      <c r="BG14" s="7">
        <v>0.68</v>
      </c>
      <c r="BH14" s="7">
        <v>0.86</v>
      </c>
      <c r="BI14" s="7">
        <v>0.56999999999999995</v>
      </c>
      <c r="BJ14" s="7">
        <v>0.69</v>
      </c>
      <c r="BK14" s="7">
        <v>0.82</v>
      </c>
      <c r="BL14" s="7">
        <v>0.7</v>
      </c>
      <c r="BM14" s="7">
        <v>0.21</v>
      </c>
      <c r="BN14" s="7">
        <v>0.66</v>
      </c>
      <c r="BO14" s="7">
        <v>0.95</v>
      </c>
      <c r="BP14" s="7">
        <v>0.95</v>
      </c>
      <c r="BQ14" s="7">
        <v>0.27</v>
      </c>
      <c r="BR14" s="7">
        <v>0.25</v>
      </c>
      <c r="BS14" s="7">
        <v>0.14000000000000001</v>
      </c>
      <c r="BT14" s="7">
        <v>0.84</v>
      </c>
      <c r="BU14" s="7">
        <v>0.26</v>
      </c>
      <c r="BV14" s="7">
        <v>0.88</v>
      </c>
      <c r="BW14" s="7">
        <v>0.06</v>
      </c>
      <c r="BX14" s="7">
        <v>0.77</v>
      </c>
      <c r="BY14" s="7">
        <v>0.76</v>
      </c>
      <c r="BZ14" s="7">
        <v>0.77</v>
      </c>
    </row>
    <row r="15" spans="1:78" x14ac:dyDescent="0.25">
      <c r="A15" t="s">
        <v>40</v>
      </c>
      <c r="B15">
        <v>16</v>
      </c>
      <c r="C15">
        <v>12</v>
      </c>
      <c r="D15">
        <v>3</v>
      </c>
      <c r="E15">
        <v>1</v>
      </c>
      <c r="F15">
        <v>5</v>
      </c>
      <c r="G15">
        <v>7</v>
      </c>
      <c r="H15">
        <v>5</v>
      </c>
      <c r="I15">
        <v>1</v>
      </c>
      <c r="J15">
        <v>4</v>
      </c>
      <c r="K15">
        <v>4</v>
      </c>
      <c r="L15">
        <v>7</v>
      </c>
      <c r="M15">
        <v>2</v>
      </c>
      <c r="N15">
        <v>3</v>
      </c>
      <c r="O15">
        <v>10</v>
      </c>
      <c r="P15">
        <v>1</v>
      </c>
      <c r="Q15">
        <v>1</v>
      </c>
      <c r="R15">
        <v>15</v>
      </c>
      <c r="S15">
        <v>7</v>
      </c>
      <c r="T15">
        <v>4</v>
      </c>
      <c r="U15">
        <v>5</v>
      </c>
      <c r="V15">
        <v>4</v>
      </c>
      <c r="W15">
        <v>2</v>
      </c>
      <c r="X15">
        <v>3</v>
      </c>
      <c r="Y15">
        <v>0</v>
      </c>
      <c r="Z15">
        <v>16</v>
      </c>
      <c r="AA15">
        <v>16</v>
      </c>
      <c r="AB15">
        <v>16</v>
      </c>
      <c r="AC15">
        <v>0</v>
      </c>
      <c r="AD15">
        <v>6</v>
      </c>
      <c r="AE15">
        <v>3</v>
      </c>
      <c r="AF15">
        <v>7</v>
      </c>
      <c r="AG15">
        <v>2</v>
      </c>
      <c r="AH15">
        <v>0</v>
      </c>
      <c r="AI15">
        <v>6</v>
      </c>
      <c r="AJ15">
        <v>1</v>
      </c>
      <c r="AK15">
        <v>2</v>
      </c>
      <c r="AL15">
        <v>3</v>
      </c>
      <c r="AM15">
        <v>4</v>
      </c>
      <c r="AN15">
        <v>0</v>
      </c>
      <c r="AO15">
        <v>3</v>
      </c>
      <c r="AP15">
        <v>1</v>
      </c>
      <c r="AQ15">
        <v>0</v>
      </c>
      <c r="AR15">
        <v>3</v>
      </c>
      <c r="AS15">
        <v>0</v>
      </c>
      <c r="AT15">
        <v>0</v>
      </c>
      <c r="AU15">
        <v>4</v>
      </c>
      <c r="AV15">
        <v>1</v>
      </c>
      <c r="AW15">
        <v>0</v>
      </c>
      <c r="AX15">
        <v>3</v>
      </c>
      <c r="AY15">
        <v>0</v>
      </c>
      <c r="AZ15">
        <v>0</v>
      </c>
      <c r="BA15">
        <v>1</v>
      </c>
      <c r="BB15">
        <v>0</v>
      </c>
      <c r="BC15">
        <v>3</v>
      </c>
      <c r="BD15">
        <v>0</v>
      </c>
      <c r="BE15">
        <v>0</v>
      </c>
      <c r="BF15">
        <v>16</v>
      </c>
      <c r="BG15">
        <v>4</v>
      </c>
      <c r="BH15">
        <v>12</v>
      </c>
      <c r="BI15">
        <v>2</v>
      </c>
      <c r="BJ15">
        <v>1</v>
      </c>
      <c r="BK15">
        <v>1</v>
      </c>
      <c r="BL15">
        <v>0</v>
      </c>
      <c r="BM15">
        <v>0</v>
      </c>
      <c r="BN15">
        <v>0</v>
      </c>
      <c r="BO15">
        <v>4</v>
      </c>
      <c r="BP15">
        <v>12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5</v>
      </c>
      <c r="BY15">
        <v>5</v>
      </c>
      <c r="BZ15">
        <v>5</v>
      </c>
    </row>
    <row r="16" spans="1:78" x14ac:dyDescent="0.25">
      <c r="B16">
        <v>0</v>
      </c>
      <c r="C16">
        <v>0</v>
      </c>
      <c r="D16" s="7">
        <v>0.01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7">
        <v>0.01</v>
      </c>
      <c r="P16" s="7">
        <v>0.01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 t="s">
        <v>106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>
        <v>0</v>
      </c>
      <c r="AK16">
        <v>0</v>
      </c>
      <c r="AL16">
        <v>0</v>
      </c>
      <c r="AM16">
        <v>0</v>
      </c>
      <c r="AN16" t="s">
        <v>106</v>
      </c>
      <c r="AO16">
        <v>0</v>
      </c>
      <c r="AP16">
        <v>0</v>
      </c>
      <c r="AQ16" t="s">
        <v>106</v>
      </c>
      <c r="AR16" s="7">
        <v>0.01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>
        <v>0</v>
      </c>
      <c r="BB16" t="s">
        <v>106</v>
      </c>
      <c r="BC16" s="7">
        <v>0.01</v>
      </c>
      <c r="BD16" t="s">
        <v>106</v>
      </c>
      <c r="BE16" t="s">
        <v>106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 t="s">
        <v>106</v>
      </c>
      <c r="BM16" t="s">
        <v>106</v>
      </c>
      <c r="BN16" t="s">
        <v>106</v>
      </c>
      <c r="BO16">
        <v>0</v>
      </c>
      <c r="BP16" s="7">
        <v>0.01</v>
      </c>
      <c r="BQ16" t="s">
        <v>106</v>
      </c>
      <c r="BR16" t="s">
        <v>106</v>
      </c>
      <c r="BS16" t="s">
        <v>106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101</v>
      </c>
      <c r="C17">
        <v>82</v>
      </c>
      <c r="D17">
        <v>8</v>
      </c>
      <c r="E17">
        <v>11</v>
      </c>
      <c r="F17">
        <v>17</v>
      </c>
      <c r="G17">
        <v>53</v>
      </c>
      <c r="H17">
        <v>31</v>
      </c>
      <c r="I17">
        <v>24</v>
      </c>
      <c r="J17">
        <v>24</v>
      </c>
      <c r="K17">
        <v>26</v>
      </c>
      <c r="L17">
        <v>27</v>
      </c>
      <c r="M17">
        <v>35</v>
      </c>
      <c r="N17">
        <v>49</v>
      </c>
      <c r="O17">
        <v>12</v>
      </c>
      <c r="P17">
        <v>5</v>
      </c>
      <c r="Q17">
        <v>20</v>
      </c>
      <c r="R17">
        <v>81</v>
      </c>
      <c r="S17">
        <v>61</v>
      </c>
      <c r="T17">
        <v>18</v>
      </c>
      <c r="U17">
        <v>21</v>
      </c>
      <c r="V17">
        <v>67</v>
      </c>
      <c r="W17">
        <v>7</v>
      </c>
      <c r="X17">
        <v>21</v>
      </c>
      <c r="Y17">
        <v>15</v>
      </c>
      <c r="Z17">
        <v>86</v>
      </c>
      <c r="AA17">
        <v>101</v>
      </c>
      <c r="AB17">
        <v>86</v>
      </c>
      <c r="AC17">
        <v>17</v>
      </c>
      <c r="AD17">
        <v>50</v>
      </c>
      <c r="AE17">
        <v>31</v>
      </c>
      <c r="AF17">
        <v>61</v>
      </c>
      <c r="AG17">
        <v>10</v>
      </c>
      <c r="AH17">
        <v>1</v>
      </c>
      <c r="AI17">
        <v>65</v>
      </c>
      <c r="AJ17">
        <v>10</v>
      </c>
      <c r="AK17">
        <v>11</v>
      </c>
      <c r="AL17">
        <v>25</v>
      </c>
      <c r="AM17">
        <v>26</v>
      </c>
      <c r="AN17">
        <v>0</v>
      </c>
      <c r="AO17">
        <v>50</v>
      </c>
      <c r="AP17">
        <v>8</v>
      </c>
      <c r="AQ17">
        <v>6</v>
      </c>
      <c r="AR17">
        <v>9</v>
      </c>
      <c r="AS17">
        <v>8</v>
      </c>
      <c r="AT17">
        <v>10</v>
      </c>
      <c r="AU17">
        <v>6</v>
      </c>
      <c r="AV17">
        <v>3</v>
      </c>
      <c r="AW17">
        <v>0</v>
      </c>
      <c r="AX17">
        <v>8</v>
      </c>
      <c r="AY17">
        <v>13</v>
      </c>
      <c r="AZ17">
        <v>11</v>
      </c>
      <c r="BA17">
        <v>9</v>
      </c>
      <c r="BB17">
        <v>8</v>
      </c>
      <c r="BC17">
        <v>3</v>
      </c>
      <c r="BD17">
        <v>0</v>
      </c>
      <c r="BE17">
        <v>18</v>
      </c>
      <c r="BF17">
        <v>83</v>
      </c>
      <c r="BG17">
        <v>57</v>
      </c>
      <c r="BH17">
        <v>44</v>
      </c>
      <c r="BI17">
        <v>11</v>
      </c>
      <c r="BJ17">
        <v>6</v>
      </c>
      <c r="BK17">
        <v>12</v>
      </c>
      <c r="BL17">
        <v>8</v>
      </c>
      <c r="BM17">
        <v>5</v>
      </c>
      <c r="BN17">
        <v>15</v>
      </c>
      <c r="BO17">
        <v>31</v>
      </c>
      <c r="BP17">
        <v>51</v>
      </c>
      <c r="BQ17">
        <v>6</v>
      </c>
      <c r="BR17">
        <v>10</v>
      </c>
      <c r="BS17">
        <v>4</v>
      </c>
      <c r="BT17">
        <v>15</v>
      </c>
      <c r="BU17">
        <v>3</v>
      </c>
      <c r="BV17">
        <v>4</v>
      </c>
      <c r="BW17">
        <v>2</v>
      </c>
      <c r="BX17">
        <v>55</v>
      </c>
      <c r="BY17">
        <v>51</v>
      </c>
      <c r="BZ17">
        <v>48</v>
      </c>
    </row>
    <row r="18" spans="1:78" x14ac:dyDescent="0.25">
      <c r="B18" s="7">
        <v>0.02</v>
      </c>
      <c r="C18" s="7">
        <v>0.02</v>
      </c>
      <c r="D18" s="7">
        <v>0.02</v>
      </c>
      <c r="E18" s="7">
        <v>0.03</v>
      </c>
      <c r="F18" s="7">
        <v>0.01</v>
      </c>
      <c r="G18" s="7">
        <v>0.02</v>
      </c>
      <c r="H18" s="7">
        <v>0.02</v>
      </c>
      <c r="I18" s="7">
        <v>0.02</v>
      </c>
      <c r="J18" s="7">
        <v>0.01</v>
      </c>
      <c r="K18" s="7">
        <v>0.02</v>
      </c>
      <c r="L18" s="7">
        <v>0.02</v>
      </c>
      <c r="M18" s="7">
        <v>0.02</v>
      </c>
      <c r="N18" s="7">
        <v>0.01</v>
      </c>
      <c r="O18" s="7">
        <v>0.02</v>
      </c>
      <c r="P18" s="7">
        <v>0.02</v>
      </c>
      <c r="Q18" s="7">
        <v>0.02</v>
      </c>
      <c r="R18" s="7">
        <v>0.02</v>
      </c>
      <c r="S18" s="7">
        <v>0.02</v>
      </c>
      <c r="T18" s="7">
        <v>0.01</v>
      </c>
      <c r="U18" s="7">
        <v>0.02</v>
      </c>
      <c r="V18" s="7">
        <v>0.02</v>
      </c>
      <c r="W18" s="7">
        <v>0.01</v>
      </c>
      <c r="X18" s="7">
        <v>0.02</v>
      </c>
      <c r="Y18" s="7">
        <v>0.02</v>
      </c>
      <c r="Z18" s="7">
        <v>0.02</v>
      </c>
      <c r="AA18" s="7">
        <v>0.02</v>
      </c>
      <c r="AB18" s="7">
        <v>0.02</v>
      </c>
      <c r="AC18" s="7">
        <v>0.02</v>
      </c>
      <c r="AD18" s="7">
        <v>0.01</v>
      </c>
      <c r="AE18" s="7">
        <v>0.06</v>
      </c>
      <c r="AF18" s="7">
        <v>0.01</v>
      </c>
      <c r="AG18" s="7">
        <v>0.01</v>
      </c>
      <c r="AH18" s="7">
        <v>0.03</v>
      </c>
      <c r="AI18" s="7">
        <v>0.01</v>
      </c>
      <c r="AJ18" s="7">
        <v>0.02</v>
      </c>
      <c r="AK18" s="7">
        <v>0.01</v>
      </c>
      <c r="AL18" s="7">
        <v>0.01</v>
      </c>
      <c r="AM18" s="7">
        <v>0.01</v>
      </c>
      <c r="AN18" t="s">
        <v>108</v>
      </c>
      <c r="AO18" s="7">
        <v>7.0000000000000007E-2</v>
      </c>
      <c r="AP18" s="7">
        <v>0.01</v>
      </c>
      <c r="AQ18" s="7">
        <v>0.01</v>
      </c>
      <c r="AR18" s="7">
        <v>0.02</v>
      </c>
      <c r="AS18" s="7">
        <v>0.02</v>
      </c>
      <c r="AT18" s="7">
        <v>0.02</v>
      </c>
      <c r="AU18" s="7">
        <v>0.02</v>
      </c>
      <c r="AV18" s="7">
        <v>0.01</v>
      </c>
      <c r="AW18" t="s">
        <v>108</v>
      </c>
      <c r="AX18" s="7">
        <v>0.02</v>
      </c>
      <c r="AY18" s="7">
        <v>0.02</v>
      </c>
      <c r="AZ18" s="7">
        <v>0.03</v>
      </c>
      <c r="BA18" s="7">
        <v>0.03</v>
      </c>
      <c r="BB18" s="7">
        <v>0.02</v>
      </c>
      <c r="BC18" s="7">
        <v>0.01</v>
      </c>
      <c r="BD18" t="s">
        <v>108</v>
      </c>
      <c r="BE18" s="7">
        <v>0.02</v>
      </c>
      <c r="BF18" s="7">
        <v>0.02</v>
      </c>
      <c r="BG18" s="7">
        <v>0.02</v>
      </c>
      <c r="BH18" s="7">
        <v>0.02</v>
      </c>
      <c r="BI18" s="7">
        <v>0.01</v>
      </c>
      <c r="BJ18" s="7">
        <v>0.01</v>
      </c>
      <c r="BK18" s="7">
        <v>0.02</v>
      </c>
      <c r="BL18" s="7">
        <v>0.04</v>
      </c>
      <c r="BM18" s="7">
        <v>0.01</v>
      </c>
      <c r="BN18" s="7">
        <v>0.01</v>
      </c>
      <c r="BO18" s="7">
        <v>0.01</v>
      </c>
      <c r="BP18" s="7">
        <v>0.04</v>
      </c>
      <c r="BQ18" s="7">
        <v>0.01</v>
      </c>
      <c r="BR18" s="7">
        <v>0.01</v>
      </c>
      <c r="BS18">
        <v>0</v>
      </c>
      <c r="BT18" s="7">
        <v>0.03</v>
      </c>
      <c r="BU18" s="7">
        <v>0.01</v>
      </c>
      <c r="BV18" s="7">
        <v>0.01</v>
      </c>
      <c r="BW18">
        <v>0</v>
      </c>
      <c r="BX18" s="7">
        <v>0.01</v>
      </c>
      <c r="BY18" s="7">
        <v>0.01</v>
      </c>
      <c r="BZ18" s="7">
        <v>0.01</v>
      </c>
    </row>
  </sheetData>
  <pageMargins left="0.7" right="0.7" top="0.75" bottom="0.75" header="0.3" footer="0.3"/>
  <pageSetup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378</v>
      </c>
    </row>
    <row r="2" spans="1:78" x14ac:dyDescent="0.25">
      <c r="A2" t="s">
        <v>381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5121</v>
      </c>
      <c r="C8">
        <v>4345</v>
      </c>
      <c r="D8">
        <v>452</v>
      </c>
      <c r="E8">
        <v>324</v>
      </c>
      <c r="F8">
        <v>1032</v>
      </c>
      <c r="G8">
        <v>2237</v>
      </c>
      <c r="H8">
        <v>1852</v>
      </c>
      <c r="I8">
        <v>922</v>
      </c>
      <c r="J8">
        <v>1300</v>
      </c>
      <c r="K8">
        <v>997</v>
      </c>
      <c r="L8">
        <v>1902</v>
      </c>
      <c r="M8">
        <v>1909</v>
      </c>
      <c r="N8">
        <v>2448</v>
      </c>
      <c r="O8">
        <v>564</v>
      </c>
      <c r="P8">
        <v>200</v>
      </c>
      <c r="Q8">
        <v>1009</v>
      </c>
      <c r="R8">
        <v>4112</v>
      </c>
      <c r="S8">
        <v>2848</v>
      </c>
      <c r="T8">
        <v>1070</v>
      </c>
      <c r="U8">
        <v>1109</v>
      </c>
      <c r="V8">
        <v>3333</v>
      </c>
      <c r="W8">
        <v>613</v>
      </c>
      <c r="X8">
        <v>1106</v>
      </c>
      <c r="Y8">
        <v>655</v>
      </c>
      <c r="Z8">
        <v>4466</v>
      </c>
      <c r="AA8">
        <v>5121</v>
      </c>
      <c r="AB8">
        <v>4466</v>
      </c>
      <c r="AC8">
        <v>567</v>
      </c>
      <c r="AD8">
        <v>4001</v>
      </c>
      <c r="AE8">
        <v>502</v>
      </c>
      <c r="AF8">
        <v>4072</v>
      </c>
      <c r="AG8">
        <v>693</v>
      </c>
      <c r="AH8">
        <v>33</v>
      </c>
      <c r="AI8">
        <v>3398</v>
      </c>
      <c r="AJ8">
        <v>565</v>
      </c>
      <c r="AK8">
        <v>1039</v>
      </c>
      <c r="AL8">
        <v>1672</v>
      </c>
      <c r="AM8">
        <v>2674</v>
      </c>
      <c r="AN8">
        <v>50</v>
      </c>
      <c r="AO8">
        <v>702</v>
      </c>
      <c r="AP8">
        <v>484</v>
      </c>
      <c r="AQ8">
        <v>457</v>
      </c>
      <c r="AR8">
        <v>460</v>
      </c>
      <c r="AS8">
        <v>282</v>
      </c>
      <c r="AT8">
        <v>460</v>
      </c>
      <c r="AU8">
        <v>299</v>
      </c>
      <c r="AV8">
        <v>459</v>
      </c>
      <c r="AW8">
        <v>106</v>
      </c>
      <c r="AX8">
        <v>338</v>
      </c>
      <c r="AY8">
        <v>465</v>
      </c>
      <c r="AZ8">
        <v>361</v>
      </c>
      <c r="BA8">
        <v>258</v>
      </c>
      <c r="BB8">
        <v>400</v>
      </c>
      <c r="BC8">
        <v>269</v>
      </c>
      <c r="BD8">
        <v>23</v>
      </c>
      <c r="BE8">
        <v>647</v>
      </c>
      <c r="BF8">
        <v>4474</v>
      </c>
      <c r="BG8">
        <v>2552</v>
      </c>
      <c r="BH8">
        <v>2569</v>
      </c>
      <c r="BI8">
        <v>823</v>
      </c>
      <c r="BJ8">
        <v>677</v>
      </c>
      <c r="BK8">
        <v>732</v>
      </c>
      <c r="BL8">
        <v>161</v>
      </c>
      <c r="BM8">
        <v>324</v>
      </c>
      <c r="BN8">
        <v>1316</v>
      </c>
      <c r="BO8">
        <v>2157</v>
      </c>
      <c r="BP8">
        <v>1324</v>
      </c>
      <c r="BQ8">
        <v>127</v>
      </c>
      <c r="BR8">
        <v>823</v>
      </c>
      <c r="BS8">
        <v>731</v>
      </c>
      <c r="BT8">
        <v>422</v>
      </c>
      <c r="BU8">
        <v>291</v>
      </c>
      <c r="BV8">
        <v>87</v>
      </c>
      <c r="BW8">
        <v>40</v>
      </c>
      <c r="BX8">
        <v>3509</v>
      </c>
      <c r="BY8">
        <v>3493</v>
      </c>
      <c r="BZ8">
        <v>3119</v>
      </c>
    </row>
    <row r="9" spans="1:78" x14ac:dyDescent="0.25">
      <c r="A9" t="s">
        <v>103</v>
      </c>
      <c r="B9">
        <v>5095</v>
      </c>
      <c r="C9">
        <v>4315</v>
      </c>
      <c r="D9">
        <v>474</v>
      </c>
      <c r="E9">
        <v>306</v>
      </c>
      <c r="F9">
        <v>1049</v>
      </c>
      <c r="G9">
        <v>2582</v>
      </c>
      <c r="H9">
        <v>1463</v>
      </c>
      <c r="I9">
        <v>1150</v>
      </c>
      <c r="J9">
        <v>1591</v>
      </c>
      <c r="K9">
        <v>1075</v>
      </c>
      <c r="L9">
        <v>1279</v>
      </c>
      <c r="M9">
        <v>1505</v>
      </c>
      <c r="N9">
        <v>2857</v>
      </c>
      <c r="O9">
        <v>556</v>
      </c>
      <c r="P9">
        <v>177</v>
      </c>
      <c r="Q9">
        <v>809</v>
      </c>
      <c r="R9">
        <v>4286</v>
      </c>
      <c r="S9">
        <v>3005</v>
      </c>
      <c r="T9">
        <v>1115</v>
      </c>
      <c r="U9">
        <v>892</v>
      </c>
      <c r="V9">
        <v>3672</v>
      </c>
      <c r="W9">
        <v>541</v>
      </c>
      <c r="X9">
        <v>820</v>
      </c>
      <c r="Y9">
        <v>628</v>
      </c>
      <c r="Z9">
        <v>4467</v>
      </c>
      <c r="AA9">
        <v>5095</v>
      </c>
      <c r="AB9">
        <v>4467</v>
      </c>
      <c r="AC9">
        <v>588</v>
      </c>
      <c r="AD9">
        <v>3963</v>
      </c>
      <c r="AE9">
        <v>496</v>
      </c>
      <c r="AF9">
        <v>4010</v>
      </c>
      <c r="AG9">
        <v>736</v>
      </c>
      <c r="AH9">
        <v>35</v>
      </c>
      <c r="AI9">
        <v>3555</v>
      </c>
      <c r="AJ9">
        <v>504</v>
      </c>
      <c r="AK9">
        <v>936</v>
      </c>
      <c r="AL9">
        <v>1722</v>
      </c>
      <c r="AM9">
        <v>2639</v>
      </c>
      <c r="AN9">
        <v>51</v>
      </c>
      <c r="AO9">
        <v>661</v>
      </c>
      <c r="AP9">
        <v>494</v>
      </c>
      <c r="AQ9">
        <v>458</v>
      </c>
      <c r="AR9">
        <v>514</v>
      </c>
      <c r="AS9">
        <v>270</v>
      </c>
      <c r="AT9">
        <v>456</v>
      </c>
      <c r="AU9">
        <v>282</v>
      </c>
      <c r="AV9">
        <v>441</v>
      </c>
      <c r="AW9">
        <v>118</v>
      </c>
      <c r="AX9">
        <v>349</v>
      </c>
      <c r="AY9">
        <v>442</v>
      </c>
      <c r="AZ9">
        <v>361</v>
      </c>
      <c r="BA9">
        <v>252</v>
      </c>
      <c r="BB9">
        <v>378</v>
      </c>
      <c r="BC9">
        <v>256</v>
      </c>
      <c r="BD9">
        <v>23</v>
      </c>
      <c r="BE9">
        <v>667</v>
      </c>
      <c r="BF9">
        <v>4428</v>
      </c>
      <c r="BG9">
        <v>2605</v>
      </c>
      <c r="BH9">
        <v>2490</v>
      </c>
      <c r="BI9">
        <v>916</v>
      </c>
      <c r="BJ9">
        <v>687</v>
      </c>
      <c r="BK9">
        <v>685</v>
      </c>
      <c r="BL9">
        <v>160</v>
      </c>
      <c r="BM9">
        <v>352</v>
      </c>
      <c r="BN9">
        <v>1363</v>
      </c>
      <c r="BO9">
        <v>2130</v>
      </c>
      <c r="BP9">
        <v>1251</v>
      </c>
      <c r="BQ9">
        <v>130</v>
      </c>
      <c r="BR9">
        <v>888</v>
      </c>
      <c r="BS9">
        <v>788</v>
      </c>
      <c r="BT9">
        <v>422</v>
      </c>
      <c r="BU9">
        <v>314</v>
      </c>
      <c r="BV9">
        <v>89</v>
      </c>
      <c r="BW9">
        <v>42</v>
      </c>
      <c r="BX9">
        <v>3423</v>
      </c>
      <c r="BY9">
        <v>3413</v>
      </c>
      <c r="BZ9">
        <v>3014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626</v>
      </c>
      <c r="C11">
        <v>545</v>
      </c>
      <c r="D11">
        <v>46</v>
      </c>
      <c r="E11">
        <v>35</v>
      </c>
      <c r="F11">
        <v>124</v>
      </c>
      <c r="G11">
        <v>366</v>
      </c>
      <c r="H11">
        <v>135</v>
      </c>
      <c r="I11">
        <v>205</v>
      </c>
      <c r="J11">
        <v>226</v>
      </c>
      <c r="K11">
        <v>106</v>
      </c>
      <c r="L11">
        <v>89</v>
      </c>
      <c r="M11">
        <v>101</v>
      </c>
      <c r="N11">
        <v>447</v>
      </c>
      <c r="O11">
        <v>63</v>
      </c>
      <c r="P11">
        <v>16</v>
      </c>
      <c r="Q11">
        <v>94</v>
      </c>
      <c r="R11">
        <v>532</v>
      </c>
      <c r="S11">
        <v>435</v>
      </c>
      <c r="T11">
        <v>133</v>
      </c>
      <c r="U11">
        <v>49</v>
      </c>
      <c r="V11">
        <v>548</v>
      </c>
      <c r="W11">
        <v>45</v>
      </c>
      <c r="X11">
        <v>29</v>
      </c>
      <c r="Y11">
        <v>76</v>
      </c>
      <c r="Z11">
        <v>550</v>
      </c>
      <c r="AA11">
        <v>626</v>
      </c>
      <c r="AB11">
        <v>550</v>
      </c>
      <c r="AC11">
        <v>89</v>
      </c>
      <c r="AD11">
        <v>510</v>
      </c>
      <c r="AE11">
        <v>22</v>
      </c>
      <c r="AF11">
        <v>457</v>
      </c>
      <c r="AG11">
        <v>135</v>
      </c>
      <c r="AH11">
        <v>8</v>
      </c>
      <c r="AI11">
        <v>513</v>
      </c>
      <c r="AJ11">
        <v>34</v>
      </c>
      <c r="AK11">
        <v>66</v>
      </c>
      <c r="AL11">
        <v>319</v>
      </c>
      <c r="AM11">
        <v>258</v>
      </c>
      <c r="AN11">
        <v>6</v>
      </c>
      <c r="AO11">
        <v>42</v>
      </c>
      <c r="AP11">
        <v>56</v>
      </c>
      <c r="AQ11">
        <v>63</v>
      </c>
      <c r="AR11">
        <v>37</v>
      </c>
      <c r="AS11">
        <v>29</v>
      </c>
      <c r="AT11">
        <v>80</v>
      </c>
      <c r="AU11">
        <v>28</v>
      </c>
      <c r="AV11">
        <v>40</v>
      </c>
      <c r="AW11">
        <v>12</v>
      </c>
      <c r="AX11">
        <v>34</v>
      </c>
      <c r="AY11">
        <v>63</v>
      </c>
      <c r="AZ11">
        <v>58</v>
      </c>
      <c r="BA11">
        <v>36</v>
      </c>
      <c r="BB11">
        <v>54</v>
      </c>
      <c r="BC11">
        <v>35</v>
      </c>
      <c r="BD11">
        <v>1</v>
      </c>
      <c r="BE11">
        <v>205</v>
      </c>
      <c r="BF11">
        <v>421</v>
      </c>
      <c r="BG11">
        <v>456</v>
      </c>
      <c r="BH11">
        <v>170</v>
      </c>
      <c r="BI11">
        <v>228</v>
      </c>
      <c r="BJ11">
        <v>125</v>
      </c>
      <c r="BK11">
        <v>71</v>
      </c>
      <c r="BL11">
        <v>22</v>
      </c>
      <c r="BM11">
        <v>223</v>
      </c>
      <c r="BN11">
        <v>343</v>
      </c>
      <c r="BO11">
        <v>55</v>
      </c>
      <c r="BP11">
        <v>5</v>
      </c>
      <c r="BQ11">
        <v>41</v>
      </c>
      <c r="BR11">
        <v>566</v>
      </c>
      <c r="BS11">
        <v>626</v>
      </c>
      <c r="BT11">
        <v>42</v>
      </c>
      <c r="BU11">
        <v>195</v>
      </c>
      <c r="BV11">
        <v>17</v>
      </c>
      <c r="BW11">
        <v>24</v>
      </c>
      <c r="BX11">
        <v>417</v>
      </c>
      <c r="BY11">
        <v>447</v>
      </c>
      <c r="BZ11">
        <v>376</v>
      </c>
    </row>
    <row r="12" spans="1:78" x14ac:dyDescent="0.25">
      <c r="B12" s="7">
        <v>0.12</v>
      </c>
      <c r="C12" s="7">
        <v>0.13</v>
      </c>
      <c r="D12" s="7">
        <v>0.1</v>
      </c>
      <c r="E12" s="7">
        <v>0.11</v>
      </c>
      <c r="F12" s="7">
        <v>0.12</v>
      </c>
      <c r="G12" s="7">
        <v>0.14000000000000001</v>
      </c>
      <c r="H12" s="7">
        <v>0.09</v>
      </c>
      <c r="I12" s="7">
        <v>0.18</v>
      </c>
      <c r="J12" s="7">
        <v>0.14000000000000001</v>
      </c>
      <c r="K12" s="7">
        <v>0.1</v>
      </c>
      <c r="L12" s="7">
        <v>7.0000000000000007E-2</v>
      </c>
      <c r="M12" s="7">
        <v>7.0000000000000007E-2</v>
      </c>
      <c r="N12" s="7">
        <v>0.16</v>
      </c>
      <c r="O12" s="7">
        <v>0.11</v>
      </c>
      <c r="P12" s="7">
        <v>0.09</v>
      </c>
      <c r="Q12" s="7">
        <v>0.12</v>
      </c>
      <c r="R12" s="7">
        <v>0.12</v>
      </c>
      <c r="S12" s="7">
        <v>0.14000000000000001</v>
      </c>
      <c r="T12" s="7">
        <v>0.12</v>
      </c>
      <c r="U12" s="7">
        <v>0.06</v>
      </c>
      <c r="V12" s="7">
        <v>0.15</v>
      </c>
      <c r="W12" s="7">
        <v>0.08</v>
      </c>
      <c r="X12" s="7">
        <v>0.04</v>
      </c>
      <c r="Y12" s="7">
        <v>0.12</v>
      </c>
      <c r="Z12" s="7">
        <v>0.12</v>
      </c>
      <c r="AA12" s="7">
        <v>0.12</v>
      </c>
      <c r="AB12" s="7">
        <v>0.12</v>
      </c>
      <c r="AC12" s="7">
        <v>0.15</v>
      </c>
      <c r="AD12" s="7">
        <v>0.13</v>
      </c>
      <c r="AE12" s="7">
        <v>0.04</v>
      </c>
      <c r="AF12" s="7">
        <v>0.11</v>
      </c>
      <c r="AG12" s="7">
        <v>0.18</v>
      </c>
      <c r="AH12" s="7">
        <v>0.23</v>
      </c>
      <c r="AI12" s="7">
        <v>0.14000000000000001</v>
      </c>
      <c r="AJ12" s="7">
        <v>7.0000000000000007E-2</v>
      </c>
      <c r="AK12" s="7">
        <v>7.0000000000000007E-2</v>
      </c>
      <c r="AL12" s="7">
        <v>0.19</v>
      </c>
      <c r="AM12" s="7">
        <v>0.1</v>
      </c>
      <c r="AN12" s="7">
        <v>0.12</v>
      </c>
      <c r="AO12" s="7">
        <v>0.06</v>
      </c>
      <c r="AP12" s="7">
        <v>0.11</v>
      </c>
      <c r="AQ12" s="7">
        <v>0.14000000000000001</v>
      </c>
      <c r="AR12" s="7">
        <v>7.0000000000000007E-2</v>
      </c>
      <c r="AS12" s="7">
        <v>0.11</v>
      </c>
      <c r="AT12" s="7">
        <v>0.18</v>
      </c>
      <c r="AU12" s="7">
        <v>0.1</v>
      </c>
      <c r="AV12" s="7">
        <v>0.09</v>
      </c>
      <c r="AW12" s="7">
        <v>0.1</v>
      </c>
      <c r="AX12" s="7">
        <v>0.1</v>
      </c>
      <c r="AY12" s="7">
        <v>0.14000000000000001</v>
      </c>
      <c r="AZ12" s="7">
        <v>0.16</v>
      </c>
      <c r="BA12" s="7">
        <v>0.14000000000000001</v>
      </c>
      <c r="BB12" s="7">
        <v>0.14000000000000001</v>
      </c>
      <c r="BC12" s="7">
        <v>0.14000000000000001</v>
      </c>
      <c r="BD12" s="7">
        <v>0.04</v>
      </c>
      <c r="BE12" s="7">
        <v>0.31</v>
      </c>
      <c r="BF12" s="7">
        <v>0.1</v>
      </c>
      <c r="BG12" s="7">
        <v>0.18</v>
      </c>
      <c r="BH12" s="7">
        <v>7.0000000000000007E-2</v>
      </c>
      <c r="BI12" s="7">
        <v>0.25</v>
      </c>
      <c r="BJ12" s="7">
        <v>0.18</v>
      </c>
      <c r="BK12" s="7">
        <v>0.1</v>
      </c>
      <c r="BL12" s="7">
        <v>0.14000000000000001</v>
      </c>
      <c r="BM12" s="7">
        <v>0.63</v>
      </c>
      <c r="BN12" s="7">
        <v>0.25</v>
      </c>
      <c r="BO12" s="7">
        <v>0.03</v>
      </c>
      <c r="BP12">
        <v>0</v>
      </c>
      <c r="BQ12" s="7">
        <v>0.31</v>
      </c>
      <c r="BR12" s="7">
        <v>0.64</v>
      </c>
      <c r="BS12" s="7">
        <v>0.79</v>
      </c>
      <c r="BT12" s="7">
        <v>0.1</v>
      </c>
      <c r="BU12" s="7">
        <v>0.62</v>
      </c>
      <c r="BV12" s="7">
        <v>0.19</v>
      </c>
      <c r="BW12" s="7">
        <v>0.56999999999999995</v>
      </c>
      <c r="BX12" s="7">
        <v>0.12</v>
      </c>
      <c r="BY12" s="7">
        <v>0.13</v>
      </c>
      <c r="BZ12" s="7">
        <v>0.12</v>
      </c>
    </row>
    <row r="13" spans="1:78" x14ac:dyDescent="0.25">
      <c r="A13" t="s">
        <v>55</v>
      </c>
      <c r="B13">
        <v>4354</v>
      </c>
      <c r="C13">
        <v>3678</v>
      </c>
      <c r="D13">
        <v>416</v>
      </c>
      <c r="E13">
        <v>260</v>
      </c>
      <c r="F13">
        <v>904</v>
      </c>
      <c r="G13">
        <v>2156</v>
      </c>
      <c r="H13">
        <v>1294</v>
      </c>
      <c r="I13">
        <v>919</v>
      </c>
      <c r="J13">
        <v>1339</v>
      </c>
      <c r="K13">
        <v>939</v>
      </c>
      <c r="L13">
        <v>1157</v>
      </c>
      <c r="M13">
        <v>1368</v>
      </c>
      <c r="N13">
        <v>2360</v>
      </c>
      <c r="O13">
        <v>471</v>
      </c>
      <c r="P13">
        <v>156</v>
      </c>
      <c r="Q13">
        <v>694</v>
      </c>
      <c r="R13">
        <v>3661</v>
      </c>
      <c r="S13">
        <v>2504</v>
      </c>
      <c r="T13">
        <v>961</v>
      </c>
      <c r="U13">
        <v>818</v>
      </c>
      <c r="V13">
        <v>3054</v>
      </c>
      <c r="W13">
        <v>487</v>
      </c>
      <c r="X13">
        <v>769</v>
      </c>
      <c r="Y13">
        <v>537</v>
      </c>
      <c r="Z13">
        <v>3817</v>
      </c>
      <c r="AA13">
        <v>4354</v>
      </c>
      <c r="AB13">
        <v>3817</v>
      </c>
      <c r="AC13">
        <v>482</v>
      </c>
      <c r="AD13">
        <v>3400</v>
      </c>
      <c r="AE13">
        <v>441</v>
      </c>
      <c r="AF13">
        <v>3488</v>
      </c>
      <c r="AG13">
        <v>588</v>
      </c>
      <c r="AH13">
        <v>26</v>
      </c>
      <c r="AI13">
        <v>2974</v>
      </c>
      <c r="AJ13">
        <v>460</v>
      </c>
      <c r="AK13">
        <v>857</v>
      </c>
      <c r="AL13">
        <v>1377</v>
      </c>
      <c r="AM13">
        <v>2351</v>
      </c>
      <c r="AN13">
        <v>44</v>
      </c>
      <c r="AO13">
        <v>566</v>
      </c>
      <c r="AP13">
        <v>429</v>
      </c>
      <c r="AQ13">
        <v>389</v>
      </c>
      <c r="AR13">
        <v>465</v>
      </c>
      <c r="AS13">
        <v>234</v>
      </c>
      <c r="AT13">
        <v>366</v>
      </c>
      <c r="AU13">
        <v>246</v>
      </c>
      <c r="AV13">
        <v>398</v>
      </c>
      <c r="AW13">
        <v>106</v>
      </c>
      <c r="AX13">
        <v>304</v>
      </c>
      <c r="AY13">
        <v>367</v>
      </c>
      <c r="AZ13">
        <v>293</v>
      </c>
      <c r="BA13">
        <v>206</v>
      </c>
      <c r="BB13">
        <v>316</v>
      </c>
      <c r="BC13">
        <v>215</v>
      </c>
      <c r="BD13">
        <v>22</v>
      </c>
      <c r="BE13">
        <v>445</v>
      </c>
      <c r="BF13">
        <v>3909</v>
      </c>
      <c r="BG13">
        <v>2090</v>
      </c>
      <c r="BH13">
        <v>2265</v>
      </c>
      <c r="BI13">
        <v>676</v>
      </c>
      <c r="BJ13">
        <v>555</v>
      </c>
      <c r="BK13">
        <v>601</v>
      </c>
      <c r="BL13">
        <v>131</v>
      </c>
      <c r="BM13">
        <v>124</v>
      </c>
      <c r="BN13">
        <v>1007</v>
      </c>
      <c r="BO13">
        <v>2040</v>
      </c>
      <c r="BP13">
        <v>1182</v>
      </c>
      <c r="BQ13">
        <v>87</v>
      </c>
      <c r="BR13">
        <v>314</v>
      </c>
      <c r="BS13">
        <v>158</v>
      </c>
      <c r="BT13">
        <v>365</v>
      </c>
      <c r="BU13">
        <v>116</v>
      </c>
      <c r="BV13">
        <v>70</v>
      </c>
      <c r="BW13">
        <v>16</v>
      </c>
      <c r="BX13">
        <v>2948</v>
      </c>
      <c r="BY13">
        <v>2912</v>
      </c>
      <c r="BZ13">
        <v>2588</v>
      </c>
    </row>
    <row r="14" spans="1:78" x14ac:dyDescent="0.25">
      <c r="B14" s="7">
        <v>0.85</v>
      </c>
      <c r="C14" s="7">
        <v>0.85</v>
      </c>
      <c r="D14" s="7">
        <v>0.88</v>
      </c>
      <c r="E14" s="7">
        <v>0.85</v>
      </c>
      <c r="F14" s="7">
        <v>0.86</v>
      </c>
      <c r="G14" s="7">
        <v>0.84</v>
      </c>
      <c r="H14" s="7">
        <v>0.88</v>
      </c>
      <c r="I14" s="7">
        <v>0.8</v>
      </c>
      <c r="J14" s="7">
        <v>0.84</v>
      </c>
      <c r="K14" s="7">
        <v>0.87</v>
      </c>
      <c r="L14" s="7">
        <v>0.91</v>
      </c>
      <c r="M14" s="7">
        <v>0.91</v>
      </c>
      <c r="N14" s="7">
        <v>0.83</v>
      </c>
      <c r="O14" s="7">
        <v>0.85</v>
      </c>
      <c r="P14" s="7">
        <v>0.88</v>
      </c>
      <c r="Q14" s="7">
        <v>0.86</v>
      </c>
      <c r="R14" s="7">
        <v>0.85</v>
      </c>
      <c r="S14" s="7">
        <v>0.83</v>
      </c>
      <c r="T14" s="7">
        <v>0.86</v>
      </c>
      <c r="U14" s="7">
        <v>0.92</v>
      </c>
      <c r="V14" s="7">
        <v>0.83</v>
      </c>
      <c r="W14" s="7">
        <v>0.9</v>
      </c>
      <c r="X14" s="7">
        <v>0.94</v>
      </c>
      <c r="Y14" s="7">
        <v>0.86</v>
      </c>
      <c r="Z14" s="7">
        <v>0.85</v>
      </c>
      <c r="AA14" s="7">
        <v>0.85</v>
      </c>
      <c r="AB14" s="7">
        <v>0.85</v>
      </c>
      <c r="AC14" s="7">
        <v>0.82</v>
      </c>
      <c r="AD14" s="7">
        <v>0.86</v>
      </c>
      <c r="AE14" s="7">
        <v>0.89</v>
      </c>
      <c r="AF14" s="7">
        <v>0.87</v>
      </c>
      <c r="AG14" s="7">
        <v>0.8</v>
      </c>
      <c r="AH14" s="7">
        <v>0.74</v>
      </c>
      <c r="AI14" s="7">
        <v>0.84</v>
      </c>
      <c r="AJ14" s="7">
        <v>0.91</v>
      </c>
      <c r="AK14" s="7">
        <v>0.92</v>
      </c>
      <c r="AL14" s="7">
        <v>0.8</v>
      </c>
      <c r="AM14" s="7">
        <v>0.89</v>
      </c>
      <c r="AN14" s="7">
        <v>0.88</v>
      </c>
      <c r="AO14" s="7">
        <v>0.86</v>
      </c>
      <c r="AP14" s="7">
        <v>0.87</v>
      </c>
      <c r="AQ14" s="7">
        <v>0.85</v>
      </c>
      <c r="AR14" s="7">
        <v>0.9</v>
      </c>
      <c r="AS14" s="7">
        <v>0.87</v>
      </c>
      <c r="AT14" s="7">
        <v>0.8</v>
      </c>
      <c r="AU14" s="7">
        <v>0.87</v>
      </c>
      <c r="AV14" s="7">
        <v>0.9</v>
      </c>
      <c r="AW14" s="7">
        <v>0.9</v>
      </c>
      <c r="AX14" s="7">
        <v>0.87</v>
      </c>
      <c r="AY14" s="7">
        <v>0.83</v>
      </c>
      <c r="AZ14" s="7">
        <v>0.81</v>
      </c>
      <c r="BA14" s="7">
        <v>0.82</v>
      </c>
      <c r="BB14" s="7">
        <v>0.84</v>
      </c>
      <c r="BC14" s="7">
        <v>0.84</v>
      </c>
      <c r="BD14" s="7">
        <v>0.96</v>
      </c>
      <c r="BE14" s="7">
        <v>0.67</v>
      </c>
      <c r="BF14" s="7">
        <v>0.88</v>
      </c>
      <c r="BG14" s="7">
        <v>0.8</v>
      </c>
      <c r="BH14" s="7">
        <v>0.91</v>
      </c>
      <c r="BI14" s="7">
        <v>0.74</v>
      </c>
      <c r="BJ14" s="7">
        <v>0.81</v>
      </c>
      <c r="BK14" s="7">
        <v>0.88</v>
      </c>
      <c r="BL14" s="7">
        <v>0.82</v>
      </c>
      <c r="BM14" s="7">
        <v>0.35</v>
      </c>
      <c r="BN14" s="7">
        <v>0.74</v>
      </c>
      <c r="BO14" s="7">
        <v>0.96</v>
      </c>
      <c r="BP14" s="7">
        <v>0.95</v>
      </c>
      <c r="BQ14" s="7">
        <v>0.67</v>
      </c>
      <c r="BR14" s="7">
        <v>0.35</v>
      </c>
      <c r="BS14" s="7">
        <v>0.2</v>
      </c>
      <c r="BT14" s="7">
        <v>0.87</v>
      </c>
      <c r="BU14" s="7">
        <v>0.37</v>
      </c>
      <c r="BV14" s="7">
        <v>0.79</v>
      </c>
      <c r="BW14" s="7">
        <v>0.39</v>
      </c>
      <c r="BX14" s="7">
        <v>0.86</v>
      </c>
      <c r="BY14" s="7">
        <v>0.85</v>
      </c>
      <c r="BZ14" s="7">
        <v>0.86</v>
      </c>
    </row>
    <row r="15" spans="1:78" x14ac:dyDescent="0.25">
      <c r="A15" t="s">
        <v>40</v>
      </c>
      <c r="B15">
        <v>16</v>
      </c>
      <c r="C15">
        <v>12</v>
      </c>
      <c r="D15">
        <v>3</v>
      </c>
      <c r="E15">
        <v>1</v>
      </c>
      <c r="F15">
        <v>5</v>
      </c>
      <c r="G15">
        <v>7</v>
      </c>
      <c r="H15">
        <v>5</v>
      </c>
      <c r="I15">
        <v>1</v>
      </c>
      <c r="J15">
        <v>4</v>
      </c>
      <c r="K15">
        <v>4</v>
      </c>
      <c r="L15">
        <v>7</v>
      </c>
      <c r="M15">
        <v>2</v>
      </c>
      <c r="N15">
        <v>3</v>
      </c>
      <c r="O15">
        <v>10</v>
      </c>
      <c r="P15">
        <v>1</v>
      </c>
      <c r="Q15">
        <v>1</v>
      </c>
      <c r="R15">
        <v>15</v>
      </c>
      <c r="S15">
        <v>7</v>
      </c>
      <c r="T15">
        <v>4</v>
      </c>
      <c r="U15">
        <v>5</v>
      </c>
      <c r="V15">
        <v>4</v>
      </c>
      <c r="W15">
        <v>2</v>
      </c>
      <c r="X15">
        <v>3</v>
      </c>
      <c r="Y15">
        <v>0</v>
      </c>
      <c r="Z15">
        <v>16</v>
      </c>
      <c r="AA15">
        <v>16</v>
      </c>
      <c r="AB15">
        <v>16</v>
      </c>
      <c r="AC15">
        <v>0</v>
      </c>
      <c r="AD15">
        <v>6</v>
      </c>
      <c r="AE15">
        <v>3</v>
      </c>
      <c r="AF15">
        <v>7</v>
      </c>
      <c r="AG15">
        <v>2</v>
      </c>
      <c r="AH15">
        <v>0</v>
      </c>
      <c r="AI15">
        <v>6</v>
      </c>
      <c r="AJ15">
        <v>1</v>
      </c>
      <c r="AK15">
        <v>2</v>
      </c>
      <c r="AL15">
        <v>3</v>
      </c>
      <c r="AM15">
        <v>4</v>
      </c>
      <c r="AN15">
        <v>0</v>
      </c>
      <c r="AO15">
        <v>3</v>
      </c>
      <c r="AP15">
        <v>1</v>
      </c>
      <c r="AQ15">
        <v>0</v>
      </c>
      <c r="AR15">
        <v>3</v>
      </c>
      <c r="AS15">
        <v>0</v>
      </c>
      <c r="AT15">
        <v>0</v>
      </c>
      <c r="AU15">
        <v>4</v>
      </c>
      <c r="AV15">
        <v>1</v>
      </c>
      <c r="AW15">
        <v>0</v>
      </c>
      <c r="AX15">
        <v>3</v>
      </c>
      <c r="AY15">
        <v>0</v>
      </c>
      <c r="AZ15">
        <v>0</v>
      </c>
      <c r="BA15">
        <v>1</v>
      </c>
      <c r="BB15">
        <v>0</v>
      </c>
      <c r="BC15">
        <v>3</v>
      </c>
      <c r="BD15">
        <v>0</v>
      </c>
      <c r="BE15">
        <v>0</v>
      </c>
      <c r="BF15">
        <v>16</v>
      </c>
      <c r="BG15">
        <v>4</v>
      </c>
      <c r="BH15">
        <v>12</v>
      </c>
      <c r="BI15">
        <v>2</v>
      </c>
      <c r="BJ15">
        <v>1</v>
      </c>
      <c r="BK15">
        <v>1</v>
      </c>
      <c r="BL15">
        <v>0</v>
      </c>
      <c r="BM15">
        <v>0</v>
      </c>
      <c r="BN15">
        <v>0</v>
      </c>
      <c r="BO15">
        <v>4</v>
      </c>
      <c r="BP15">
        <v>12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5</v>
      </c>
      <c r="BY15">
        <v>5</v>
      </c>
      <c r="BZ15">
        <v>5</v>
      </c>
    </row>
    <row r="16" spans="1:78" x14ac:dyDescent="0.25">
      <c r="B16">
        <v>0</v>
      </c>
      <c r="C16">
        <v>0</v>
      </c>
      <c r="D16" s="7">
        <v>0.01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v>0.01</v>
      </c>
      <c r="M16">
        <v>0</v>
      </c>
      <c r="N16">
        <v>0</v>
      </c>
      <c r="O16" s="7">
        <v>0.02</v>
      </c>
      <c r="P16" s="7">
        <v>0.01</v>
      </c>
      <c r="Q16">
        <v>0</v>
      </c>
      <c r="R16">
        <v>0</v>
      </c>
      <c r="S16">
        <v>0</v>
      </c>
      <c r="T16">
        <v>0</v>
      </c>
      <c r="U16" s="7">
        <v>0.01</v>
      </c>
      <c r="V16">
        <v>0</v>
      </c>
      <c r="W16">
        <v>0</v>
      </c>
      <c r="X16">
        <v>0</v>
      </c>
      <c r="Y16" t="s">
        <v>106</v>
      </c>
      <c r="Z16">
        <v>0</v>
      </c>
      <c r="AA16">
        <v>0</v>
      </c>
      <c r="AB16">
        <v>0</v>
      </c>
      <c r="AC16" t="s">
        <v>106</v>
      </c>
      <c r="AD16">
        <v>0</v>
      </c>
      <c r="AE16" s="7">
        <v>0.01</v>
      </c>
      <c r="AF16">
        <v>0</v>
      </c>
      <c r="AG16">
        <v>0</v>
      </c>
      <c r="AH16" t="s">
        <v>106</v>
      </c>
      <c r="AI16">
        <v>0</v>
      </c>
      <c r="AJ16">
        <v>0</v>
      </c>
      <c r="AK16">
        <v>0</v>
      </c>
      <c r="AL16">
        <v>0</v>
      </c>
      <c r="AM16">
        <v>0</v>
      </c>
      <c r="AN16" t="s">
        <v>106</v>
      </c>
      <c r="AO16">
        <v>0</v>
      </c>
      <c r="AP16">
        <v>0</v>
      </c>
      <c r="AQ16" t="s">
        <v>106</v>
      </c>
      <c r="AR16" s="7">
        <v>0.01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t="s">
        <v>106</v>
      </c>
      <c r="AZ16" t="s">
        <v>106</v>
      </c>
      <c r="BA16" s="7">
        <v>0.01</v>
      </c>
      <c r="BB16" t="s">
        <v>106</v>
      </c>
      <c r="BC16" s="7">
        <v>0.01</v>
      </c>
      <c r="BD16" t="s">
        <v>106</v>
      </c>
      <c r="BE16" t="s">
        <v>106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 t="s">
        <v>106</v>
      </c>
      <c r="BM16" t="s">
        <v>106</v>
      </c>
      <c r="BN16" t="s">
        <v>106</v>
      </c>
      <c r="BO16">
        <v>0</v>
      </c>
      <c r="BP16" s="7">
        <v>0.01</v>
      </c>
      <c r="BQ16" t="s">
        <v>106</v>
      </c>
      <c r="BR16" t="s">
        <v>106</v>
      </c>
      <c r="BS16" t="s">
        <v>106</v>
      </c>
      <c r="BT16" t="s">
        <v>106</v>
      </c>
      <c r="BU16" t="s">
        <v>106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99</v>
      </c>
      <c r="C17">
        <v>80</v>
      </c>
      <c r="D17">
        <v>8</v>
      </c>
      <c r="E17">
        <v>11</v>
      </c>
      <c r="F17">
        <v>17</v>
      </c>
      <c r="G17">
        <v>53</v>
      </c>
      <c r="H17">
        <v>29</v>
      </c>
      <c r="I17">
        <v>24</v>
      </c>
      <c r="J17">
        <v>23</v>
      </c>
      <c r="K17">
        <v>26</v>
      </c>
      <c r="L17">
        <v>25</v>
      </c>
      <c r="M17">
        <v>34</v>
      </c>
      <c r="N17">
        <v>47</v>
      </c>
      <c r="O17">
        <v>12</v>
      </c>
      <c r="P17">
        <v>5</v>
      </c>
      <c r="Q17">
        <v>20</v>
      </c>
      <c r="R17">
        <v>79</v>
      </c>
      <c r="S17">
        <v>59</v>
      </c>
      <c r="T17">
        <v>18</v>
      </c>
      <c r="U17">
        <v>20</v>
      </c>
      <c r="V17">
        <v>66</v>
      </c>
      <c r="W17">
        <v>7</v>
      </c>
      <c r="X17">
        <v>19</v>
      </c>
      <c r="Y17">
        <v>15</v>
      </c>
      <c r="Z17">
        <v>84</v>
      </c>
      <c r="AA17">
        <v>99</v>
      </c>
      <c r="AB17">
        <v>84</v>
      </c>
      <c r="AC17">
        <v>17</v>
      </c>
      <c r="AD17">
        <v>48</v>
      </c>
      <c r="AE17">
        <v>30</v>
      </c>
      <c r="AF17">
        <v>59</v>
      </c>
      <c r="AG17">
        <v>10</v>
      </c>
      <c r="AH17">
        <v>1</v>
      </c>
      <c r="AI17">
        <v>63</v>
      </c>
      <c r="AJ17">
        <v>10</v>
      </c>
      <c r="AK17">
        <v>11</v>
      </c>
      <c r="AL17">
        <v>23</v>
      </c>
      <c r="AM17">
        <v>26</v>
      </c>
      <c r="AN17">
        <v>0</v>
      </c>
      <c r="AO17">
        <v>50</v>
      </c>
      <c r="AP17">
        <v>8</v>
      </c>
      <c r="AQ17">
        <v>6</v>
      </c>
      <c r="AR17">
        <v>9</v>
      </c>
      <c r="AS17">
        <v>8</v>
      </c>
      <c r="AT17">
        <v>10</v>
      </c>
      <c r="AU17">
        <v>5</v>
      </c>
      <c r="AV17">
        <v>3</v>
      </c>
      <c r="AW17">
        <v>0</v>
      </c>
      <c r="AX17">
        <v>8</v>
      </c>
      <c r="AY17">
        <v>13</v>
      </c>
      <c r="AZ17">
        <v>10</v>
      </c>
      <c r="BA17">
        <v>9</v>
      </c>
      <c r="BB17">
        <v>8</v>
      </c>
      <c r="BC17">
        <v>3</v>
      </c>
      <c r="BD17">
        <v>0</v>
      </c>
      <c r="BE17">
        <v>17</v>
      </c>
      <c r="BF17">
        <v>81</v>
      </c>
      <c r="BG17">
        <v>55</v>
      </c>
      <c r="BH17">
        <v>44</v>
      </c>
      <c r="BI17">
        <v>11</v>
      </c>
      <c r="BJ17">
        <v>6</v>
      </c>
      <c r="BK17">
        <v>12</v>
      </c>
      <c r="BL17">
        <v>7</v>
      </c>
      <c r="BM17">
        <v>5</v>
      </c>
      <c r="BN17">
        <v>12</v>
      </c>
      <c r="BO17">
        <v>31</v>
      </c>
      <c r="BP17">
        <v>51</v>
      </c>
      <c r="BQ17">
        <v>3</v>
      </c>
      <c r="BR17">
        <v>8</v>
      </c>
      <c r="BS17">
        <v>3</v>
      </c>
      <c r="BT17">
        <v>15</v>
      </c>
      <c r="BU17">
        <v>2</v>
      </c>
      <c r="BV17">
        <v>2</v>
      </c>
      <c r="BW17">
        <v>2</v>
      </c>
      <c r="BX17">
        <v>53</v>
      </c>
      <c r="BY17">
        <v>49</v>
      </c>
      <c r="BZ17">
        <v>45</v>
      </c>
    </row>
    <row r="18" spans="1:78" x14ac:dyDescent="0.25">
      <c r="B18" s="7">
        <v>0.02</v>
      </c>
      <c r="C18" s="7">
        <v>0.02</v>
      </c>
      <c r="D18" s="7">
        <v>0.02</v>
      </c>
      <c r="E18" s="7">
        <v>0.03</v>
      </c>
      <c r="F18" s="7">
        <v>0.02</v>
      </c>
      <c r="G18" s="7">
        <v>0.02</v>
      </c>
      <c r="H18" s="7">
        <v>0.02</v>
      </c>
      <c r="I18" s="7">
        <v>0.02</v>
      </c>
      <c r="J18" s="7">
        <v>0.01</v>
      </c>
      <c r="K18" s="7">
        <v>0.02</v>
      </c>
      <c r="L18" s="7">
        <v>0.02</v>
      </c>
      <c r="M18" s="7">
        <v>0.02</v>
      </c>
      <c r="N18" s="7">
        <v>0.02</v>
      </c>
      <c r="O18" s="7">
        <v>0.02</v>
      </c>
      <c r="P18" s="7">
        <v>0.03</v>
      </c>
      <c r="Q18" s="7">
        <v>0.02</v>
      </c>
      <c r="R18" s="7">
        <v>0.02</v>
      </c>
      <c r="S18" s="7">
        <v>0.02</v>
      </c>
      <c r="T18" s="7">
        <v>0.02</v>
      </c>
      <c r="U18" s="7">
        <v>0.02</v>
      </c>
      <c r="V18" s="7">
        <v>0.02</v>
      </c>
      <c r="W18" s="7">
        <v>0.01</v>
      </c>
      <c r="X18" s="7">
        <v>0.02</v>
      </c>
      <c r="Y18" s="7">
        <v>0.02</v>
      </c>
      <c r="Z18" s="7">
        <v>0.02</v>
      </c>
      <c r="AA18" s="7">
        <v>0.02</v>
      </c>
      <c r="AB18" s="7">
        <v>0.02</v>
      </c>
      <c r="AC18" s="7">
        <v>0.03</v>
      </c>
      <c r="AD18" s="7">
        <v>0.01</v>
      </c>
      <c r="AE18" s="7">
        <v>0.06</v>
      </c>
      <c r="AF18" s="7">
        <v>0.01</v>
      </c>
      <c r="AG18" s="7">
        <v>0.01</v>
      </c>
      <c r="AH18" s="7">
        <v>0.03</v>
      </c>
      <c r="AI18" s="7">
        <v>0.02</v>
      </c>
      <c r="AJ18" s="7">
        <v>0.02</v>
      </c>
      <c r="AK18" s="7">
        <v>0.01</v>
      </c>
      <c r="AL18" s="7">
        <v>0.01</v>
      </c>
      <c r="AM18" s="7">
        <v>0.01</v>
      </c>
      <c r="AN18" t="s">
        <v>108</v>
      </c>
      <c r="AO18" s="7">
        <v>0.08</v>
      </c>
      <c r="AP18" s="7">
        <v>0.02</v>
      </c>
      <c r="AQ18" s="7">
        <v>0.01</v>
      </c>
      <c r="AR18" s="7">
        <v>0.02</v>
      </c>
      <c r="AS18" s="7">
        <v>0.03</v>
      </c>
      <c r="AT18" s="7">
        <v>0.02</v>
      </c>
      <c r="AU18" s="7">
        <v>0.02</v>
      </c>
      <c r="AV18" s="7">
        <v>0.01</v>
      </c>
      <c r="AW18" t="s">
        <v>108</v>
      </c>
      <c r="AX18" s="7">
        <v>0.02</v>
      </c>
      <c r="AY18" s="7">
        <v>0.03</v>
      </c>
      <c r="AZ18" s="7">
        <v>0.03</v>
      </c>
      <c r="BA18" s="7">
        <v>0.03</v>
      </c>
      <c r="BB18" s="7">
        <v>0.02</v>
      </c>
      <c r="BC18" s="7">
        <v>0.01</v>
      </c>
      <c r="BD18" t="s">
        <v>108</v>
      </c>
      <c r="BE18" s="7">
        <v>0.03</v>
      </c>
      <c r="BF18" s="7">
        <v>0.02</v>
      </c>
      <c r="BG18" s="7">
        <v>0.02</v>
      </c>
      <c r="BH18" s="7">
        <v>0.02</v>
      </c>
      <c r="BI18" s="7">
        <v>0.01</v>
      </c>
      <c r="BJ18" s="7">
        <v>0.01</v>
      </c>
      <c r="BK18" s="7">
        <v>0.02</v>
      </c>
      <c r="BL18" s="7">
        <v>0.04</v>
      </c>
      <c r="BM18" s="7">
        <v>0.01</v>
      </c>
      <c r="BN18" s="7">
        <v>0.01</v>
      </c>
      <c r="BO18" s="7">
        <v>0.01</v>
      </c>
      <c r="BP18" s="7">
        <v>0.04</v>
      </c>
      <c r="BQ18" s="7">
        <v>0.02</v>
      </c>
      <c r="BR18" s="7">
        <v>0.01</v>
      </c>
      <c r="BS18">
        <v>0</v>
      </c>
      <c r="BT18" s="7">
        <v>0.04</v>
      </c>
      <c r="BU18" s="7">
        <v>0.01</v>
      </c>
      <c r="BV18" s="7">
        <v>0.02</v>
      </c>
      <c r="BW18" s="7">
        <v>0.04</v>
      </c>
      <c r="BX18" s="7">
        <v>0.02</v>
      </c>
      <c r="BY18" s="7">
        <v>0.01</v>
      </c>
      <c r="BZ18" s="7">
        <v>0.02</v>
      </c>
    </row>
  </sheetData>
  <pageMargins left="0.7" right="0.7" top="0.75" bottom="0.75" header="0.3" footer="0.3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382</v>
      </c>
    </row>
    <row r="2" spans="1:78" x14ac:dyDescent="0.25">
      <c r="A2" t="s">
        <v>384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2112</v>
      </c>
      <c r="C8">
        <v>1819</v>
      </c>
      <c r="D8">
        <v>163</v>
      </c>
      <c r="E8">
        <v>130</v>
      </c>
      <c r="F8">
        <v>431</v>
      </c>
      <c r="G8">
        <v>1044</v>
      </c>
      <c r="H8">
        <v>637</v>
      </c>
      <c r="I8">
        <v>562</v>
      </c>
      <c r="J8">
        <v>603</v>
      </c>
      <c r="K8">
        <v>396</v>
      </c>
      <c r="L8">
        <v>551</v>
      </c>
      <c r="M8">
        <v>540</v>
      </c>
      <c r="N8">
        <v>1303</v>
      </c>
      <c r="O8">
        <v>209</v>
      </c>
      <c r="P8">
        <v>60</v>
      </c>
      <c r="Q8">
        <v>385</v>
      </c>
      <c r="R8">
        <v>1727</v>
      </c>
      <c r="S8">
        <v>1402</v>
      </c>
      <c r="T8">
        <v>403</v>
      </c>
      <c r="U8">
        <v>285</v>
      </c>
      <c r="V8">
        <v>1709</v>
      </c>
      <c r="W8">
        <v>194</v>
      </c>
      <c r="X8">
        <v>189</v>
      </c>
      <c r="Y8">
        <v>240</v>
      </c>
      <c r="Z8">
        <v>1872</v>
      </c>
      <c r="AA8">
        <v>2110</v>
      </c>
      <c r="AB8">
        <v>1870</v>
      </c>
      <c r="AC8">
        <v>301</v>
      </c>
      <c r="AD8">
        <v>1692</v>
      </c>
      <c r="AE8">
        <v>107</v>
      </c>
      <c r="AF8">
        <v>1470</v>
      </c>
      <c r="AG8">
        <v>535</v>
      </c>
      <c r="AH8">
        <v>22</v>
      </c>
      <c r="AI8">
        <v>1704</v>
      </c>
      <c r="AJ8">
        <v>105</v>
      </c>
      <c r="AK8">
        <v>266</v>
      </c>
      <c r="AL8">
        <v>1185</v>
      </c>
      <c r="AM8">
        <v>722</v>
      </c>
      <c r="AN8">
        <v>30</v>
      </c>
      <c r="AO8">
        <v>172</v>
      </c>
      <c r="AP8">
        <v>193</v>
      </c>
      <c r="AQ8">
        <v>220</v>
      </c>
      <c r="AR8">
        <v>92</v>
      </c>
      <c r="AS8">
        <v>113</v>
      </c>
      <c r="AT8">
        <v>232</v>
      </c>
      <c r="AU8">
        <v>143</v>
      </c>
      <c r="AV8">
        <v>150</v>
      </c>
      <c r="AW8">
        <v>39</v>
      </c>
      <c r="AX8">
        <v>123</v>
      </c>
      <c r="AY8">
        <v>220</v>
      </c>
      <c r="AZ8">
        <v>147</v>
      </c>
      <c r="BA8">
        <v>114</v>
      </c>
      <c r="BB8">
        <v>177</v>
      </c>
      <c r="BC8">
        <v>140</v>
      </c>
      <c r="BD8">
        <v>9</v>
      </c>
      <c r="BE8">
        <v>860</v>
      </c>
      <c r="BF8">
        <v>1252</v>
      </c>
      <c r="BG8">
        <v>1676</v>
      </c>
      <c r="BH8">
        <v>436</v>
      </c>
      <c r="BI8">
        <v>771</v>
      </c>
      <c r="BJ8">
        <v>450</v>
      </c>
      <c r="BK8">
        <v>309</v>
      </c>
      <c r="BL8">
        <v>106</v>
      </c>
      <c r="BM8">
        <v>786</v>
      </c>
      <c r="BN8">
        <v>1068</v>
      </c>
      <c r="BO8">
        <v>234</v>
      </c>
      <c r="BP8">
        <v>24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1433</v>
      </c>
      <c r="BY8">
        <v>1486</v>
      </c>
      <c r="BZ8">
        <v>1260</v>
      </c>
    </row>
    <row r="9" spans="1:78" x14ac:dyDescent="0.25">
      <c r="A9" t="s">
        <v>103</v>
      </c>
      <c r="B9">
        <v>2236</v>
      </c>
      <c r="C9">
        <v>1920</v>
      </c>
      <c r="D9">
        <v>190</v>
      </c>
      <c r="E9">
        <v>126</v>
      </c>
      <c r="F9">
        <v>441</v>
      </c>
      <c r="G9">
        <v>1249</v>
      </c>
      <c r="H9">
        <v>546</v>
      </c>
      <c r="I9">
        <v>700</v>
      </c>
      <c r="J9">
        <v>733</v>
      </c>
      <c r="K9">
        <v>429</v>
      </c>
      <c r="L9">
        <v>375</v>
      </c>
      <c r="M9">
        <v>438</v>
      </c>
      <c r="N9">
        <v>1522</v>
      </c>
      <c r="O9">
        <v>217</v>
      </c>
      <c r="P9">
        <v>59</v>
      </c>
      <c r="Q9">
        <v>332</v>
      </c>
      <c r="R9">
        <v>1905</v>
      </c>
      <c r="S9">
        <v>1555</v>
      </c>
      <c r="T9">
        <v>423</v>
      </c>
      <c r="U9">
        <v>237</v>
      </c>
      <c r="V9">
        <v>1893</v>
      </c>
      <c r="W9">
        <v>177</v>
      </c>
      <c r="X9">
        <v>146</v>
      </c>
      <c r="Y9">
        <v>239</v>
      </c>
      <c r="Z9">
        <v>1997</v>
      </c>
      <c r="AA9">
        <v>2234</v>
      </c>
      <c r="AB9">
        <v>1994</v>
      </c>
      <c r="AC9">
        <v>327</v>
      </c>
      <c r="AD9">
        <v>1786</v>
      </c>
      <c r="AE9">
        <v>110</v>
      </c>
      <c r="AF9">
        <v>1566</v>
      </c>
      <c r="AG9">
        <v>565</v>
      </c>
      <c r="AH9">
        <v>22</v>
      </c>
      <c r="AI9">
        <v>1853</v>
      </c>
      <c r="AJ9">
        <v>110</v>
      </c>
      <c r="AK9">
        <v>242</v>
      </c>
      <c r="AL9">
        <v>1277</v>
      </c>
      <c r="AM9">
        <v>756</v>
      </c>
      <c r="AN9">
        <v>32</v>
      </c>
      <c r="AO9">
        <v>168</v>
      </c>
      <c r="AP9">
        <v>215</v>
      </c>
      <c r="AQ9">
        <v>239</v>
      </c>
      <c r="AR9">
        <v>113</v>
      </c>
      <c r="AS9">
        <v>119</v>
      </c>
      <c r="AT9">
        <v>250</v>
      </c>
      <c r="AU9">
        <v>153</v>
      </c>
      <c r="AV9">
        <v>148</v>
      </c>
      <c r="AW9">
        <v>49</v>
      </c>
      <c r="AX9">
        <v>140</v>
      </c>
      <c r="AY9">
        <v>220</v>
      </c>
      <c r="AZ9">
        <v>155</v>
      </c>
      <c r="BA9">
        <v>113</v>
      </c>
      <c r="BB9">
        <v>174</v>
      </c>
      <c r="BC9">
        <v>138</v>
      </c>
      <c r="BD9">
        <v>11</v>
      </c>
      <c r="BE9">
        <v>900</v>
      </c>
      <c r="BF9">
        <v>1337</v>
      </c>
      <c r="BG9">
        <v>1771</v>
      </c>
      <c r="BH9">
        <v>466</v>
      </c>
      <c r="BI9">
        <v>862</v>
      </c>
      <c r="BJ9">
        <v>468</v>
      </c>
      <c r="BK9">
        <v>298</v>
      </c>
      <c r="BL9">
        <v>104</v>
      </c>
      <c r="BM9">
        <v>866</v>
      </c>
      <c r="BN9">
        <v>1109</v>
      </c>
      <c r="BO9">
        <v>241</v>
      </c>
      <c r="BP9">
        <v>21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1496</v>
      </c>
      <c r="BY9">
        <v>1560</v>
      </c>
      <c r="BZ9">
        <v>1307</v>
      </c>
    </row>
    <row r="10" spans="1:78" x14ac:dyDescent="0.25">
      <c r="A10" t="s">
        <v>104</v>
      </c>
    </row>
    <row r="11" spans="1:78" x14ac:dyDescent="0.25">
      <c r="A11" t="s">
        <v>385</v>
      </c>
      <c r="B11">
        <v>49</v>
      </c>
      <c r="C11">
        <v>42</v>
      </c>
      <c r="D11">
        <v>6</v>
      </c>
      <c r="E11">
        <v>0</v>
      </c>
      <c r="F11">
        <v>17</v>
      </c>
      <c r="G11">
        <v>25</v>
      </c>
      <c r="H11">
        <v>7</v>
      </c>
      <c r="I11">
        <v>21</v>
      </c>
      <c r="J11">
        <v>12</v>
      </c>
      <c r="K11">
        <v>10</v>
      </c>
      <c r="L11">
        <v>6</v>
      </c>
      <c r="M11">
        <v>13</v>
      </c>
      <c r="N11">
        <v>29</v>
      </c>
      <c r="O11">
        <v>7</v>
      </c>
      <c r="P11">
        <v>0</v>
      </c>
      <c r="Q11">
        <v>5</v>
      </c>
      <c r="R11">
        <v>43</v>
      </c>
      <c r="S11">
        <v>30</v>
      </c>
      <c r="T11">
        <v>14</v>
      </c>
      <c r="U11">
        <v>4</v>
      </c>
      <c r="V11">
        <v>44</v>
      </c>
      <c r="W11">
        <v>3</v>
      </c>
      <c r="X11">
        <v>1</v>
      </c>
      <c r="Y11">
        <v>0</v>
      </c>
      <c r="Z11">
        <v>49</v>
      </c>
      <c r="AA11">
        <v>49</v>
      </c>
      <c r="AB11">
        <v>49</v>
      </c>
      <c r="AC11">
        <v>9</v>
      </c>
      <c r="AD11">
        <v>35</v>
      </c>
      <c r="AE11">
        <v>6</v>
      </c>
      <c r="AF11">
        <v>36</v>
      </c>
      <c r="AG11">
        <v>3</v>
      </c>
      <c r="AH11">
        <v>6</v>
      </c>
      <c r="AI11">
        <v>39</v>
      </c>
      <c r="AJ11">
        <v>5</v>
      </c>
      <c r="AK11">
        <v>8</v>
      </c>
      <c r="AL11">
        <v>18</v>
      </c>
      <c r="AM11">
        <v>15</v>
      </c>
      <c r="AN11">
        <v>11</v>
      </c>
      <c r="AO11">
        <v>5</v>
      </c>
      <c r="AP11">
        <v>5</v>
      </c>
      <c r="AQ11">
        <v>5</v>
      </c>
      <c r="AR11">
        <v>7</v>
      </c>
      <c r="AS11">
        <v>1</v>
      </c>
      <c r="AT11">
        <v>3</v>
      </c>
      <c r="AU11">
        <v>1</v>
      </c>
      <c r="AV11">
        <v>5</v>
      </c>
      <c r="AW11">
        <v>1</v>
      </c>
      <c r="AX11">
        <v>3</v>
      </c>
      <c r="AY11">
        <v>5</v>
      </c>
      <c r="AZ11">
        <v>5</v>
      </c>
      <c r="BA11">
        <v>2</v>
      </c>
      <c r="BB11">
        <v>2</v>
      </c>
      <c r="BC11">
        <v>2</v>
      </c>
      <c r="BD11">
        <v>1</v>
      </c>
      <c r="BE11">
        <v>21</v>
      </c>
      <c r="BF11">
        <v>28</v>
      </c>
      <c r="BG11">
        <v>32</v>
      </c>
      <c r="BH11">
        <v>16</v>
      </c>
      <c r="BI11">
        <v>16</v>
      </c>
      <c r="BJ11">
        <v>10</v>
      </c>
      <c r="BK11">
        <v>7</v>
      </c>
      <c r="BL11">
        <v>1</v>
      </c>
      <c r="BM11">
        <v>13</v>
      </c>
      <c r="BN11">
        <v>30</v>
      </c>
      <c r="BO11">
        <v>4</v>
      </c>
      <c r="BP11">
        <v>2</v>
      </c>
      <c r="BQ11">
        <v>17</v>
      </c>
      <c r="BR11">
        <v>31</v>
      </c>
      <c r="BS11">
        <v>33</v>
      </c>
      <c r="BT11">
        <v>11</v>
      </c>
      <c r="BU11">
        <v>10</v>
      </c>
      <c r="BV11">
        <v>3</v>
      </c>
      <c r="BW11">
        <v>14</v>
      </c>
      <c r="BX11">
        <v>32</v>
      </c>
      <c r="BY11">
        <v>34</v>
      </c>
      <c r="BZ11">
        <v>28</v>
      </c>
    </row>
    <row r="12" spans="1:78" x14ac:dyDescent="0.25">
      <c r="B12" s="7">
        <v>0.02</v>
      </c>
      <c r="C12" s="7">
        <v>0.02</v>
      </c>
      <c r="D12" s="7">
        <v>0.03</v>
      </c>
      <c r="E12">
        <v>0</v>
      </c>
      <c r="F12" s="7">
        <v>0.04</v>
      </c>
      <c r="G12" s="7">
        <v>0.02</v>
      </c>
      <c r="H12" s="7">
        <v>0.01</v>
      </c>
      <c r="I12" s="7">
        <v>0.03</v>
      </c>
      <c r="J12" s="7">
        <v>0.02</v>
      </c>
      <c r="K12" s="7">
        <v>0.02</v>
      </c>
      <c r="L12" s="7">
        <v>0.02</v>
      </c>
      <c r="M12" s="7">
        <v>0.03</v>
      </c>
      <c r="N12" s="7">
        <v>0.02</v>
      </c>
      <c r="O12" s="7">
        <v>0.03</v>
      </c>
      <c r="P12" t="s">
        <v>108</v>
      </c>
      <c r="Q12" s="7">
        <v>0.02</v>
      </c>
      <c r="R12" s="7">
        <v>0.02</v>
      </c>
      <c r="S12" s="7">
        <v>0.02</v>
      </c>
      <c r="T12" s="7">
        <v>0.03</v>
      </c>
      <c r="U12" s="7">
        <v>0.02</v>
      </c>
      <c r="V12" s="7">
        <v>0.02</v>
      </c>
      <c r="W12" s="7">
        <v>0.02</v>
      </c>
      <c r="X12" s="7">
        <v>0.01</v>
      </c>
      <c r="Y12" t="s">
        <v>108</v>
      </c>
      <c r="Z12" s="7">
        <v>0.02</v>
      </c>
      <c r="AA12" s="7">
        <v>0.02</v>
      </c>
      <c r="AB12" s="7">
        <v>0.02</v>
      </c>
      <c r="AC12" s="7">
        <v>0.03</v>
      </c>
      <c r="AD12" s="7">
        <v>0.02</v>
      </c>
      <c r="AE12" s="7">
        <v>0.05</v>
      </c>
      <c r="AF12" s="7">
        <v>0.02</v>
      </c>
      <c r="AG12" s="7">
        <v>0.01</v>
      </c>
      <c r="AH12" s="7">
        <v>0.28999999999999998</v>
      </c>
      <c r="AI12" s="7">
        <v>0.02</v>
      </c>
      <c r="AJ12" s="7">
        <v>0.05</v>
      </c>
      <c r="AK12" s="7">
        <v>0.03</v>
      </c>
      <c r="AL12" s="7">
        <v>0.01</v>
      </c>
      <c r="AM12" s="7">
        <v>0.02</v>
      </c>
      <c r="AN12" s="7">
        <v>0.35</v>
      </c>
      <c r="AO12" s="7">
        <v>0.03</v>
      </c>
      <c r="AP12" s="7">
        <v>0.02</v>
      </c>
      <c r="AQ12" s="7">
        <v>0.02</v>
      </c>
      <c r="AR12" s="7">
        <v>7.0000000000000007E-2</v>
      </c>
      <c r="AS12" s="7">
        <v>0.01</v>
      </c>
      <c r="AT12" s="7">
        <v>0.01</v>
      </c>
      <c r="AU12">
        <v>0</v>
      </c>
      <c r="AV12" s="7">
        <v>0.04</v>
      </c>
      <c r="AW12" s="7">
        <v>0.02</v>
      </c>
      <c r="AX12" s="7">
        <v>0.02</v>
      </c>
      <c r="AY12" s="7">
        <v>0.02</v>
      </c>
      <c r="AZ12" s="7">
        <v>0.03</v>
      </c>
      <c r="BA12" s="7">
        <v>0.02</v>
      </c>
      <c r="BB12" s="7">
        <v>0.01</v>
      </c>
      <c r="BC12" s="7">
        <v>0.02</v>
      </c>
      <c r="BD12" s="7">
        <v>0.13</v>
      </c>
      <c r="BE12" s="7">
        <v>0.02</v>
      </c>
      <c r="BF12" s="7">
        <v>0.02</v>
      </c>
      <c r="BG12" s="7">
        <v>0.02</v>
      </c>
      <c r="BH12" s="7">
        <v>0.04</v>
      </c>
      <c r="BI12" s="7">
        <v>0.02</v>
      </c>
      <c r="BJ12" s="7">
        <v>0.02</v>
      </c>
      <c r="BK12" s="7">
        <v>0.02</v>
      </c>
      <c r="BL12" s="7">
        <v>0.01</v>
      </c>
      <c r="BM12" s="7">
        <v>0.01</v>
      </c>
      <c r="BN12" s="7">
        <v>0.03</v>
      </c>
      <c r="BO12" s="7">
        <v>0.02</v>
      </c>
      <c r="BP12" s="7">
        <v>0.08</v>
      </c>
      <c r="BQ12" s="7">
        <v>0.02</v>
      </c>
      <c r="BR12" s="7">
        <v>0.02</v>
      </c>
      <c r="BS12" s="7">
        <v>0.02</v>
      </c>
      <c r="BT12" s="7">
        <v>0.03</v>
      </c>
      <c r="BU12" s="7">
        <v>0.02</v>
      </c>
      <c r="BV12" s="7">
        <v>0.01</v>
      </c>
      <c r="BW12" s="7">
        <v>0.02</v>
      </c>
      <c r="BX12" s="7">
        <v>0.02</v>
      </c>
      <c r="BY12" s="7">
        <v>0.02</v>
      </c>
      <c r="BZ12" s="7">
        <v>0.02</v>
      </c>
    </row>
    <row r="13" spans="1:78" x14ac:dyDescent="0.25">
      <c r="A13" t="s">
        <v>386</v>
      </c>
      <c r="B13">
        <v>265</v>
      </c>
      <c r="C13">
        <v>203</v>
      </c>
      <c r="D13">
        <v>34</v>
      </c>
      <c r="E13">
        <v>28</v>
      </c>
      <c r="F13">
        <v>62</v>
      </c>
      <c r="G13">
        <v>123</v>
      </c>
      <c r="H13">
        <v>80</v>
      </c>
      <c r="I13">
        <v>86</v>
      </c>
      <c r="J13">
        <v>68</v>
      </c>
      <c r="K13">
        <v>56</v>
      </c>
      <c r="L13">
        <v>54</v>
      </c>
      <c r="M13">
        <v>62</v>
      </c>
      <c r="N13">
        <v>172</v>
      </c>
      <c r="O13">
        <v>21</v>
      </c>
      <c r="P13">
        <v>10</v>
      </c>
      <c r="Q13">
        <v>53</v>
      </c>
      <c r="R13">
        <v>211</v>
      </c>
      <c r="S13">
        <v>160</v>
      </c>
      <c r="T13">
        <v>59</v>
      </c>
      <c r="U13">
        <v>41</v>
      </c>
      <c r="V13">
        <v>209</v>
      </c>
      <c r="W13">
        <v>33</v>
      </c>
      <c r="X13">
        <v>20</v>
      </c>
      <c r="Y13">
        <v>225</v>
      </c>
      <c r="Z13">
        <v>39</v>
      </c>
      <c r="AA13">
        <v>265</v>
      </c>
      <c r="AB13">
        <v>39</v>
      </c>
      <c r="AC13">
        <v>102</v>
      </c>
      <c r="AD13">
        <v>153</v>
      </c>
      <c r="AE13">
        <v>10</v>
      </c>
      <c r="AF13">
        <v>197</v>
      </c>
      <c r="AG13">
        <v>50</v>
      </c>
      <c r="AH13">
        <v>4</v>
      </c>
      <c r="AI13">
        <v>204</v>
      </c>
      <c r="AJ13">
        <v>23</v>
      </c>
      <c r="AK13">
        <v>40</v>
      </c>
      <c r="AL13">
        <v>136</v>
      </c>
      <c r="AM13">
        <v>106</v>
      </c>
      <c r="AN13">
        <v>4</v>
      </c>
      <c r="AO13">
        <v>19</v>
      </c>
      <c r="AP13">
        <v>44</v>
      </c>
      <c r="AQ13">
        <v>31</v>
      </c>
      <c r="AR13">
        <v>10</v>
      </c>
      <c r="AS13">
        <v>14</v>
      </c>
      <c r="AT13">
        <v>23</v>
      </c>
      <c r="AU13">
        <v>13</v>
      </c>
      <c r="AV13">
        <v>7</v>
      </c>
      <c r="AW13">
        <v>12</v>
      </c>
      <c r="AX13">
        <v>22</v>
      </c>
      <c r="AY13">
        <v>23</v>
      </c>
      <c r="AZ13">
        <v>14</v>
      </c>
      <c r="BA13">
        <v>17</v>
      </c>
      <c r="BB13">
        <v>25</v>
      </c>
      <c r="BC13">
        <v>6</v>
      </c>
      <c r="BD13">
        <v>3</v>
      </c>
      <c r="BE13">
        <v>102</v>
      </c>
      <c r="BF13">
        <v>163</v>
      </c>
      <c r="BG13">
        <v>192</v>
      </c>
      <c r="BH13">
        <v>73</v>
      </c>
      <c r="BI13">
        <v>84</v>
      </c>
      <c r="BJ13">
        <v>54</v>
      </c>
      <c r="BK13">
        <v>35</v>
      </c>
      <c r="BL13">
        <v>18</v>
      </c>
      <c r="BM13">
        <v>104</v>
      </c>
      <c r="BN13">
        <v>125</v>
      </c>
      <c r="BO13">
        <v>35</v>
      </c>
      <c r="BP13">
        <v>1</v>
      </c>
      <c r="BQ13">
        <v>108</v>
      </c>
      <c r="BR13">
        <v>171</v>
      </c>
      <c r="BS13">
        <v>161</v>
      </c>
      <c r="BT13">
        <v>43</v>
      </c>
      <c r="BU13">
        <v>60</v>
      </c>
      <c r="BV13">
        <v>29</v>
      </c>
      <c r="BW13">
        <v>79</v>
      </c>
      <c r="BX13">
        <v>171</v>
      </c>
      <c r="BY13">
        <v>178</v>
      </c>
      <c r="BZ13">
        <v>145</v>
      </c>
    </row>
    <row r="14" spans="1:78" x14ac:dyDescent="0.25">
      <c r="B14" s="7">
        <v>0.12</v>
      </c>
      <c r="C14" s="7">
        <v>0.11</v>
      </c>
      <c r="D14" s="7">
        <v>0.18</v>
      </c>
      <c r="E14" s="7">
        <v>0.22</v>
      </c>
      <c r="F14" s="7">
        <v>0.14000000000000001</v>
      </c>
      <c r="G14" s="7">
        <v>0.1</v>
      </c>
      <c r="H14" s="7">
        <v>0.15</v>
      </c>
      <c r="I14" s="7">
        <v>0.12</v>
      </c>
      <c r="J14" s="7">
        <v>0.09</v>
      </c>
      <c r="K14" s="7">
        <v>0.13</v>
      </c>
      <c r="L14" s="7">
        <v>0.14000000000000001</v>
      </c>
      <c r="M14" s="7">
        <v>0.14000000000000001</v>
      </c>
      <c r="N14" s="7">
        <v>0.11</v>
      </c>
      <c r="O14" s="7">
        <v>0.1</v>
      </c>
      <c r="P14" s="7">
        <v>0.16</v>
      </c>
      <c r="Q14" s="7">
        <v>0.16</v>
      </c>
      <c r="R14" s="7">
        <v>0.11</v>
      </c>
      <c r="S14" s="7">
        <v>0.1</v>
      </c>
      <c r="T14" s="7">
        <v>0.14000000000000001</v>
      </c>
      <c r="U14" s="7">
        <v>0.17</v>
      </c>
      <c r="V14" s="7">
        <v>0.11</v>
      </c>
      <c r="W14" s="7">
        <v>0.19</v>
      </c>
      <c r="X14" s="7">
        <v>0.13</v>
      </c>
      <c r="Y14" s="7">
        <v>0.94</v>
      </c>
      <c r="Z14" s="7">
        <v>0.02</v>
      </c>
      <c r="AA14" s="7">
        <v>0.12</v>
      </c>
      <c r="AB14" s="7">
        <v>0.02</v>
      </c>
      <c r="AC14" s="7">
        <v>0.31</v>
      </c>
      <c r="AD14" s="7">
        <v>0.09</v>
      </c>
      <c r="AE14" s="7">
        <v>0.09</v>
      </c>
      <c r="AF14" s="7">
        <v>0.13</v>
      </c>
      <c r="AG14" s="7">
        <v>0.09</v>
      </c>
      <c r="AH14" s="7">
        <v>0.2</v>
      </c>
      <c r="AI14" s="7">
        <v>0.11</v>
      </c>
      <c r="AJ14" s="7">
        <v>0.21</v>
      </c>
      <c r="AK14" s="7">
        <v>0.16</v>
      </c>
      <c r="AL14" s="7">
        <v>0.11</v>
      </c>
      <c r="AM14" s="7">
        <v>0.14000000000000001</v>
      </c>
      <c r="AN14" s="7">
        <v>0.12</v>
      </c>
      <c r="AO14" s="7">
        <v>0.11</v>
      </c>
      <c r="AP14" s="7">
        <v>0.2</v>
      </c>
      <c r="AQ14" s="7">
        <v>0.13</v>
      </c>
      <c r="AR14" s="7">
        <v>0.08</v>
      </c>
      <c r="AS14" s="7">
        <v>0.12</v>
      </c>
      <c r="AT14" s="7">
        <v>0.09</v>
      </c>
      <c r="AU14" s="7">
        <v>0.08</v>
      </c>
      <c r="AV14" s="7">
        <v>0.05</v>
      </c>
      <c r="AW14" s="7">
        <v>0.24</v>
      </c>
      <c r="AX14" s="7">
        <v>0.16</v>
      </c>
      <c r="AY14" s="7">
        <v>0.11</v>
      </c>
      <c r="AZ14" s="7">
        <v>0.09</v>
      </c>
      <c r="BA14" s="7">
        <v>0.15</v>
      </c>
      <c r="BB14" s="7">
        <v>0.14000000000000001</v>
      </c>
      <c r="BC14" s="7">
        <v>0.04</v>
      </c>
      <c r="BD14" s="7">
        <v>0.27</v>
      </c>
      <c r="BE14" s="7">
        <v>0.11</v>
      </c>
      <c r="BF14" s="7">
        <v>0.12</v>
      </c>
      <c r="BG14" s="7">
        <v>0.11</v>
      </c>
      <c r="BH14" s="7">
        <v>0.16</v>
      </c>
      <c r="BI14" s="7">
        <v>0.1</v>
      </c>
      <c r="BJ14" s="7">
        <v>0.12</v>
      </c>
      <c r="BK14" s="7">
        <v>0.12</v>
      </c>
      <c r="BL14" s="7">
        <v>0.17</v>
      </c>
      <c r="BM14" s="7">
        <v>0.12</v>
      </c>
      <c r="BN14" s="7">
        <v>0.11</v>
      </c>
      <c r="BO14" s="7">
        <v>0.14000000000000001</v>
      </c>
      <c r="BP14" s="7">
        <v>0.06</v>
      </c>
      <c r="BQ14" s="7">
        <v>0.11</v>
      </c>
      <c r="BR14" s="7">
        <v>0.11</v>
      </c>
      <c r="BS14" s="7">
        <v>0.11</v>
      </c>
      <c r="BT14" s="7">
        <v>0.1</v>
      </c>
      <c r="BU14" s="7">
        <v>0.11</v>
      </c>
      <c r="BV14" s="7">
        <v>0.1</v>
      </c>
      <c r="BW14" s="7">
        <v>0.11</v>
      </c>
      <c r="BX14" s="7">
        <v>0.11</v>
      </c>
      <c r="BY14" s="7">
        <v>0.11</v>
      </c>
      <c r="BZ14" s="7">
        <v>0.11</v>
      </c>
    </row>
    <row r="15" spans="1:78" x14ac:dyDescent="0.25">
      <c r="A15" t="s">
        <v>387</v>
      </c>
      <c r="B15">
        <v>1854</v>
      </c>
      <c r="C15">
        <v>1621</v>
      </c>
      <c r="D15">
        <v>143</v>
      </c>
      <c r="E15">
        <v>91</v>
      </c>
      <c r="F15">
        <v>342</v>
      </c>
      <c r="G15">
        <v>1063</v>
      </c>
      <c r="H15">
        <v>449</v>
      </c>
      <c r="I15">
        <v>579</v>
      </c>
      <c r="J15">
        <v>635</v>
      </c>
      <c r="K15">
        <v>342</v>
      </c>
      <c r="L15">
        <v>298</v>
      </c>
      <c r="M15">
        <v>347</v>
      </c>
      <c r="N15">
        <v>1286</v>
      </c>
      <c r="O15">
        <v>175</v>
      </c>
      <c r="P15">
        <v>45</v>
      </c>
      <c r="Q15">
        <v>264</v>
      </c>
      <c r="R15">
        <v>1590</v>
      </c>
      <c r="S15">
        <v>1332</v>
      </c>
      <c r="T15">
        <v>328</v>
      </c>
      <c r="U15">
        <v>180</v>
      </c>
      <c r="V15">
        <v>1584</v>
      </c>
      <c r="W15">
        <v>138</v>
      </c>
      <c r="X15">
        <v>116</v>
      </c>
      <c r="Y15">
        <v>8</v>
      </c>
      <c r="Z15">
        <v>1846</v>
      </c>
      <c r="AA15">
        <v>1851</v>
      </c>
      <c r="AB15">
        <v>1844</v>
      </c>
      <c r="AC15">
        <v>202</v>
      </c>
      <c r="AD15">
        <v>1552</v>
      </c>
      <c r="AE15">
        <v>88</v>
      </c>
      <c r="AF15">
        <v>1283</v>
      </c>
      <c r="AG15">
        <v>503</v>
      </c>
      <c r="AH15">
        <v>8</v>
      </c>
      <c r="AI15">
        <v>1576</v>
      </c>
      <c r="AJ15">
        <v>73</v>
      </c>
      <c r="AK15">
        <v>176</v>
      </c>
      <c r="AL15">
        <v>1101</v>
      </c>
      <c r="AM15">
        <v>608</v>
      </c>
      <c r="AN15">
        <v>16</v>
      </c>
      <c r="AO15">
        <v>128</v>
      </c>
      <c r="AP15">
        <v>159</v>
      </c>
      <c r="AQ15">
        <v>197</v>
      </c>
      <c r="AR15">
        <v>89</v>
      </c>
      <c r="AS15">
        <v>100</v>
      </c>
      <c r="AT15">
        <v>221</v>
      </c>
      <c r="AU15">
        <v>135</v>
      </c>
      <c r="AV15">
        <v>133</v>
      </c>
      <c r="AW15">
        <v>33</v>
      </c>
      <c r="AX15">
        <v>109</v>
      </c>
      <c r="AY15">
        <v>186</v>
      </c>
      <c r="AZ15">
        <v>132</v>
      </c>
      <c r="BA15">
        <v>87</v>
      </c>
      <c r="BB15">
        <v>139</v>
      </c>
      <c r="BC15">
        <v>126</v>
      </c>
      <c r="BD15">
        <v>7</v>
      </c>
      <c r="BE15">
        <v>751</v>
      </c>
      <c r="BF15">
        <v>1103</v>
      </c>
      <c r="BG15">
        <v>1513</v>
      </c>
      <c r="BH15">
        <v>341</v>
      </c>
      <c r="BI15">
        <v>756</v>
      </c>
      <c r="BJ15">
        <v>397</v>
      </c>
      <c r="BK15">
        <v>250</v>
      </c>
      <c r="BL15">
        <v>85</v>
      </c>
      <c r="BM15">
        <v>746</v>
      </c>
      <c r="BN15">
        <v>923</v>
      </c>
      <c r="BO15">
        <v>173</v>
      </c>
      <c r="BP15">
        <v>12</v>
      </c>
      <c r="BQ15">
        <v>868</v>
      </c>
      <c r="BR15">
        <v>1335</v>
      </c>
      <c r="BS15">
        <v>1298</v>
      </c>
      <c r="BT15">
        <v>370</v>
      </c>
      <c r="BU15">
        <v>466</v>
      </c>
      <c r="BV15">
        <v>255</v>
      </c>
      <c r="BW15">
        <v>657</v>
      </c>
      <c r="BX15">
        <v>1247</v>
      </c>
      <c r="BY15">
        <v>1300</v>
      </c>
      <c r="BZ15">
        <v>1093</v>
      </c>
    </row>
    <row r="16" spans="1:78" x14ac:dyDescent="0.25">
      <c r="B16" s="7">
        <v>0.83</v>
      </c>
      <c r="C16" s="7">
        <v>0.84</v>
      </c>
      <c r="D16" s="7">
        <v>0.75</v>
      </c>
      <c r="E16" s="7">
        <v>0.72</v>
      </c>
      <c r="F16" s="7">
        <v>0.77</v>
      </c>
      <c r="G16" s="7">
        <v>0.85</v>
      </c>
      <c r="H16" s="7">
        <v>0.82</v>
      </c>
      <c r="I16" s="7">
        <v>0.83</v>
      </c>
      <c r="J16" s="7">
        <v>0.87</v>
      </c>
      <c r="K16" s="7">
        <v>0.8</v>
      </c>
      <c r="L16" s="7">
        <v>0.8</v>
      </c>
      <c r="M16" s="7">
        <v>0.79</v>
      </c>
      <c r="N16" s="7">
        <v>0.85</v>
      </c>
      <c r="O16" s="7">
        <v>0.81</v>
      </c>
      <c r="P16" s="7">
        <v>0.76</v>
      </c>
      <c r="Q16" s="7">
        <v>0.8</v>
      </c>
      <c r="R16" s="7">
        <v>0.83</v>
      </c>
      <c r="S16" s="7">
        <v>0.86</v>
      </c>
      <c r="T16" s="7">
        <v>0.77</v>
      </c>
      <c r="U16" s="7">
        <v>0.76</v>
      </c>
      <c r="V16" s="7">
        <v>0.84</v>
      </c>
      <c r="W16" s="7">
        <v>0.78</v>
      </c>
      <c r="X16" s="7">
        <v>0.8</v>
      </c>
      <c r="Y16" s="7">
        <v>0.03</v>
      </c>
      <c r="Z16" s="7">
        <v>0.92</v>
      </c>
      <c r="AA16" s="7">
        <v>0.83</v>
      </c>
      <c r="AB16" s="7">
        <v>0.92</v>
      </c>
      <c r="AC16" s="7">
        <v>0.62</v>
      </c>
      <c r="AD16" s="7">
        <v>0.87</v>
      </c>
      <c r="AE16" s="7">
        <v>0.8</v>
      </c>
      <c r="AF16" s="7">
        <v>0.82</v>
      </c>
      <c r="AG16" s="7">
        <v>0.89</v>
      </c>
      <c r="AH16" s="7">
        <v>0.36</v>
      </c>
      <c r="AI16" s="7">
        <v>0.85</v>
      </c>
      <c r="AJ16" s="7">
        <v>0.67</v>
      </c>
      <c r="AK16" s="7">
        <v>0.73</v>
      </c>
      <c r="AL16" s="7">
        <v>0.86</v>
      </c>
      <c r="AM16" s="7">
        <v>0.8</v>
      </c>
      <c r="AN16" s="7">
        <v>0.48</v>
      </c>
      <c r="AO16" s="7">
        <v>0.76</v>
      </c>
      <c r="AP16" s="7">
        <v>0.74</v>
      </c>
      <c r="AQ16" s="7">
        <v>0.82</v>
      </c>
      <c r="AR16" s="7">
        <v>0.79</v>
      </c>
      <c r="AS16" s="7">
        <v>0.84</v>
      </c>
      <c r="AT16" s="7">
        <v>0.89</v>
      </c>
      <c r="AU16" s="7">
        <v>0.88</v>
      </c>
      <c r="AV16" s="7">
        <v>0.9</v>
      </c>
      <c r="AW16" s="7">
        <v>0.68</v>
      </c>
      <c r="AX16" s="7">
        <v>0.78</v>
      </c>
      <c r="AY16" s="7">
        <v>0.84</v>
      </c>
      <c r="AZ16" s="7">
        <v>0.85</v>
      </c>
      <c r="BA16" s="7">
        <v>0.77</v>
      </c>
      <c r="BB16" s="7">
        <v>0.8</v>
      </c>
      <c r="BC16" s="7">
        <v>0.91</v>
      </c>
      <c r="BD16" s="7">
        <v>0.6</v>
      </c>
      <c r="BE16" s="7">
        <v>0.84</v>
      </c>
      <c r="BF16" s="7">
        <v>0.83</v>
      </c>
      <c r="BG16" s="7">
        <v>0.85</v>
      </c>
      <c r="BH16" s="7">
        <v>0.73</v>
      </c>
      <c r="BI16" s="7">
        <v>0.88</v>
      </c>
      <c r="BJ16" s="7">
        <v>0.85</v>
      </c>
      <c r="BK16" s="7">
        <v>0.84</v>
      </c>
      <c r="BL16" s="7">
        <v>0.81</v>
      </c>
      <c r="BM16" s="7">
        <v>0.86</v>
      </c>
      <c r="BN16" s="7">
        <v>0.83</v>
      </c>
      <c r="BO16" s="7">
        <v>0.72</v>
      </c>
      <c r="BP16" s="7">
        <v>0.55000000000000004</v>
      </c>
      <c r="BQ16" s="7">
        <v>0.86</v>
      </c>
      <c r="BR16" s="7">
        <v>0.85</v>
      </c>
      <c r="BS16" s="7">
        <v>0.85</v>
      </c>
      <c r="BT16" s="7">
        <v>0.82</v>
      </c>
      <c r="BU16" s="7">
        <v>0.87</v>
      </c>
      <c r="BV16" s="7">
        <v>0.86</v>
      </c>
      <c r="BW16" s="7">
        <v>0.87</v>
      </c>
      <c r="BX16" s="7">
        <v>0.83</v>
      </c>
      <c r="BY16" s="7">
        <v>0.83</v>
      </c>
      <c r="BZ16" s="7">
        <v>0.84</v>
      </c>
    </row>
    <row r="17" spans="1:78" x14ac:dyDescent="0.25">
      <c r="A17" t="s">
        <v>40</v>
      </c>
      <c r="B17">
        <v>4</v>
      </c>
      <c r="C17">
        <v>4</v>
      </c>
      <c r="D17">
        <v>0</v>
      </c>
      <c r="E17">
        <v>0</v>
      </c>
      <c r="F17">
        <v>2</v>
      </c>
      <c r="G17">
        <v>2</v>
      </c>
      <c r="H17">
        <v>1</v>
      </c>
      <c r="I17">
        <v>0</v>
      </c>
      <c r="J17">
        <v>0</v>
      </c>
      <c r="K17">
        <v>2</v>
      </c>
      <c r="L17">
        <v>3</v>
      </c>
      <c r="M17">
        <v>2</v>
      </c>
      <c r="N17">
        <v>3</v>
      </c>
      <c r="O17">
        <v>0</v>
      </c>
      <c r="P17">
        <v>0</v>
      </c>
      <c r="Q17">
        <v>2</v>
      </c>
      <c r="R17">
        <v>3</v>
      </c>
      <c r="S17">
        <v>3</v>
      </c>
      <c r="T17">
        <v>1</v>
      </c>
      <c r="U17">
        <v>0</v>
      </c>
      <c r="V17">
        <v>3</v>
      </c>
      <c r="W17">
        <v>0</v>
      </c>
      <c r="X17">
        <v>1</v>
      </c>
      <c r="Y17">
        <v>1</v>
      </c>
      <c r="Z17">
        <v>4</v>
      </c>
      <c r="AA17">
        <v>4</v>
      </c>
      <c r="AB17">
        <v>4</v>
      </c>
      <c r="AC17">
        <v>0</v>
      </c>
      <c r="AD17">
        <v>4</v>
      </c>
      <c r="AE17">
        <v>1</v>
      </c>
      <c r="AF17">
        <v>3</v>
      </c>
      <c r="AG17">
        <v>1</v>
      </c>
      <c r="AH17">
        <v>0</v>
      </c>
      <c r="AI17">
        <v>2</v>
      </c>
      <c r="AJ17">
        <v>1</v>
      </c>
      <c r="AK17">
        <v>1</v>
      </c>
      <c r="AL17">
        <v>1</v>
      </c>
      <c r="AM17">
        <v>2</v>
      </c>
      <c r="AN17">
        <v>0</v>
      </c>
      <c r="AO17">
        <v>2</v>
      </c>
      <c r="AP17">
        <v>1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</v>
      </c>
      <c r="AZ17">
        <v>0</v>
      </c>
      <c r="BA17">
        <v>0</v>
      </c>
      <c r="BB17">
        <v>2</v>
      </c>
      <c r="BC17">
        <v>1</v>
      </c>
      <c r="BD17">
        <v>0</v>
      </c>
      <c r="BE17">
        <v>2</v>
      </c>
      <c r="BF17">
        <v>3</v>
      </c>
      <c r="BG17">
        <v>2</v>
      </c>
      <c r="BH17">
        <v>3</v>
      </c>
      <c r="BI17">
        <v>0</v>
      </c>
      <c r="BJ17">
        <v>0</v>
      </c>
      <c r="BK17">
        <v>0</v>
      </c>
      <c r="BL17">
        <v>1</v>
      </c>
      <c r="BM17">
        <v>1</v>
      </c>
      <c r="BN17">
        <v>3</v>
      </c>
      <c r="BO17">
        <v>0</v>
      </c>
      <c r="BP17">
        <v>1</v>
      </c>
      <c r="BQ17">
        <v>0</v>
      </c>
      <c r="BR17">
        <v>4</v>
      </c>
      <c r="BS17">
        <v>4</v>
      </c>
      <c r="BT17">
        <v>2</v>
      </c>
      <c r="BU17">
        <v>0</v>
      </c>
      <c r="BV17">
        <v>0</v>
      </c>
      <c r="BW17">
        <v>0</v>
      </c>
      <c r="BX17">
        <v>3</v>
      </c>
      <c r="BY17">
        <v>3</v>
      </c>
      <c r="BZ17">
        <v>3</v>
      </c>
    </row>
    <row r="18" spans="1:78" x14ac:dyDescent="0.25">
      <c r="B18">
        <v>0</v>
      </c>
      <c r="C18">
        <v>0</v>
      </c>
      <c r="D18" t="s">
        <v>106</v>
      </c>
      <c r="E18" t="s">
        <v>106</v>
      </c>
      <c r="F18">
        <v>0</v>
      </c>
      <c r="G18">
        <v>0</v>
      </c>
      <c r="H18">
        <v>0</v>
      </c>
      <c r="I18" t="s">
        <v>106</v>
      </c>
      <c r="J18" t="s">
        <v>106</v>
      </c>
      <c r="K18">
        <v>0</v>
      </c>
      <c r="L18" s="7">
        <v>0.01</v>
      </c>
      <c r="M18">
        <v>0</v>
      </c>
      <c r="N18">
        <v>0</v>
      </c>
      <c r="O18" t="s">
        <v>106</v>
      </c>
      <c r="P18" t="s">
        <v>106</v>
      </c>
      <c r="Q18">
        <v>0</v>
      </c>
      <c r="R18">
        <v>0</v>
      </c>
      <c r="S18">
        <v>0</v>
      </c>
      <c r="T18">
        <v>0</v>
      </c>
      <c r="U18" t="s">
        <v>106</v>
      </c>
      <c r="V18">
        <v>0</v>
      </c>
      <c r="W18" t="s">
        <v>106</v>
      </c>
      <c r="X18" s="7">
        <v>0.01</v>
      </c>
      <c r="Y18">
        <v>0</v>
      </c>
      <c r="Z18">
        <v>0</v>
      </c>
      <c r="AA18">
        <v>0</v>
      </c>
      <c r="AB18">
        <v>0</v>
      </c>
      <c r="AC18" t="s">
        <v>106</v>
      </c>
      <c r="AD18">
        <v>0</v>
      </c>
      <c r="AE18" s="7">
        <v>0.01</v>
      </c>
      <c r="AF18">
        <v>0</v>
      </c>
      <c r="AG18">
        <v>0</v>
      </c>
      <c r="AH18" t="s">
        <v>106</v>
      </c>
      <c r="AI18">
        <v>0</v>
      </c>
      <c r="AJ18" s="7">
        <v>0.01</v>
      </c>
      <c r="AK18">
        <v>0</v>
      </c>
      <c r="AL18">
        <v>0</v>
      </c>
      <c r="AM18">
        <v>0</v>
      </c>
      <c r="AN18" t="s">
        <v>106</v>
      </c>
      <c r="AO18" s="7">
        <v>0.01</v>
      </c>
      <c r="AP18" s="7">
        <v>0.01</v>
      </c>
      <c r="AQ18" t="s">
        <v>106</v>
      </c>
      <c r="AR18" t="s">
        <v>106</v>
      </c>
      <c r="AS18" t="s">
        <v>106</v>
      </c>
      <c r="AT18" t="s">
        <v>106</v>
      </c>
      <c r="AU18" t="s">
        <v>106</v>
      </c>
      <c r="AV18" t="s">
        <v>106</v>
      </c>
      <c r="AW18" t="s">
        <v>106</v>
      </c>
      <c r="AX18" t="s">
        <v>106</v>
      </c>
      <c r="AY18">
        <v>0</v>
      </c>
      <c r="AZ18" t="s">
        <v>106</v>
      </c>
      <c r="BA18" t="s">
        <v>106</v>
      </c>
      <c r="BB18" s="7">
        <v>0.01</v>
      </c>
      <c r="BC18" s="7">
        <v>0.01</v>
      </c>
      <c r="BD18" t="s">
        <v>106</v>
      </c>
      <c r="BE18">
        <v>0</v>
      </c>
      <c r="BF18">
        <v>0</v>
      </c>
      <c r="BG18">
        <v>0</v>
      </c>
      <c r="BH18" s="7">
        <v>0.01</v>
      </c>
      <c r="BI18" t="s">
        <v>106</v>
      </c>
      <c r="BJ18" t="s">
        <v>106</v>
      </c>
      <c r="BK18" t="s">
        <v>106</v>
      </c>
      <c r="BL18" s="7">
        <v>0.01</v>
      </c>
      <c r="BM18">
        <v>0</v>
      </c>
      <c r="BN18">
        <v>0</v>
      </c>
      <c r="BO18" t="s">
        <v>106</v>
      </c>
      <c r="BP18" s="7">
        <v>0.03</v>
      </c>
      <c r="BQ18" t="s">
        <v>106</v>
      </c>
      <c r="BR18">
        <v>0</v>
      </c>
      <c r="BS18">
        <v>0</v>
      </c>
      <c r="BT18">
        <v>0</v>
      </c>
      <c r="BU18" t="s">
        <v>106</v>
      </c>
      <c r="BV18" t="s">
        <v>106</v>
      </c>
      <c r="BW18" t="s">
        <v>106</v>
      </c>
      <c r="BX18">
        <v>0</v>
      </c>
      <c r="BY18">
        <v>0</v>
      </c>
      <c r="BZ18">
        <v>0</v>
      </c>
    </row>
    <row r="19" spans="1:78" x14ac:dyDescent="0.25">
      <c r="A19" t="s">
        <v>41</v>
      </c>
      <c r="B19">
        <v>64</v>
      </c>
      <c r="C19">
        <v>50</v>
      </c>
      <c r="D19">
        <v>8</v>
      </c>
      <c r="E19">
        <v>7</v>
      </c>
      <c r="F19">
        <v>20</v>
      </c>
      <c r="G19">
        <v>37</v>
      </c>
      <c r="H19">
        <v>8</v>
      </c>
      <c r="I19">
        <v>14</v>
      </c>
      <c r="J19">
        <v>17</v>
      </c>
      <c r="K19">
        <v>20</v>
      </c>
      <c r="L19">
        <v>14</v>
      </c>
      <c r="M19">
        <v>14</v>
      </c>
      <c r="N19">
        <v>32</v>
      </c>
      <c r="O19">
        <v>13</v>
      </c>
      <c r="P19">
        <v>5</v>
      </c>
      <c r="Q19">
        <v>7</v>
      </c>
      <c r="R19">
        <v>57</v>
      </c>
      <c r="S19">
        <v>29</v>
      </c>
      <c r="T19">
        <v>21</v>
      </c>
      <c r="U19">
        <v>12</v>
      </c>
      <c r="V19">
        <v>53</v>
      </c>
      <c r="W19">
        <v>3</v>
      </c>
      <c r="X19">
        <v>8</v>
      </c>
      <c r="Y19">
        <v>5</v>
      </c>
      <c r="Z19">
        <v>59</v>
      </c>
      <c r="AA19">
        <v>64</v>
      </c>
      <c r="AB19">
        <v>59</v>
      </c>
      <c r="AC19">
        <v>14</v>
      </c>
      <c r="AD19">
        <v>43</v>
      </c>
      <c r="AE19">
        <v>6</v>
      </c>
      <c r="AF19">
        <v>46</v>
      </c>
      <c r="AG19">
        <v>8</v>
      </c>
      <c r="AH19">
        <v>3</v>
      </c>
      <c r="AI19">
        <v>32</v>
      </c>
      <c r="AJ19">
        <v>7</v>
      </c>
      <c r="AK19">
        <v>17</v>
      </c>
      <c r="AL19">
        <v>21</v>
      </c>
      <c r="AM19">
        <v>26</v>
      </c>
      <c r="AN19">
        <v>2</v>
      </c>
      <c r="AO19">
        <v>14</v>
      </c>
      <c r="AP19">
        <v>6</v>
      </c>
      <c r="AQ19">
        <v>6</v>
      </c>
      <c r="AR19">
        <v>7</v>
      </c>
      <c r="AS19">
        <v>3</v>
      </c>
      <c r="AT19">
        <v>2</v>
      </c>
      <c r="AU19">
        <v>5</v>
      </c>
      <c r="AV19">
        <v>3</v>
      </c>
      <c r="AW19">
        <v>3</v>
      </c>
      <c r="AX19">
        <v>5</v>
      </c>
      <c r="AY19">
        <v>5</v>
      </c>
      <c r="AZ19">
        <v>4</v>
      </c>
      <c r="BA19">
        <v>6</v>
      </c>
      <c r="BB19">
        <v>7</v>
      </c>
      <c r="BC19">
        <v>3</v>
      </c>
      <c r="BD19">
        <v>0</v>
      </c>
      <c r="BE19">
        <v>24</v>
      </c>
      <c r="BF19">
        <v>40</v>
      </c>
      <c r="BG19">
        <v>32</v>
      </c>
      <c r="BH19">
        <v>32</v>
      </c>
      <c r="BI19">
        <v>6</v>
      </c>
      <c r="BJ19">
        <v>7</v>
      </c>
      <c r="BK19">
        <v>6</v>
      </c>
      <c r="BL19">
        <v>1</v>
      </c>
      <c r="BM19">
        <v>2</v>
      </c>
      <c r="BN19">
        <v>28</v>
      </c>
      <c r="BO19">
        <v>28</v>
      </c>
      <c r="BP19">
        <v>6</v>
      </c>
      <c r="BQ19">
        <v>14</v>
      </c>
      <c r="BR19">
        <v>30</v>
      </c>
      <c r="BS19">
        <v>30</v>
      </c>
      <c r="BT19">
        <v>24</v>
      </c>
      <c r="BU19">
        <v>0</v>
      </c>
      <c r="BV19">
        <v>8</v>
      </c>
      <c r="BW19">
        <v>6</v>
      </c>
      <c r="BX19">
        <v>44</v>
      </c>
      <c r="BY19">
        <v>45</v>
      </c>
      <c r="BZ19">
        <v>37</v>
      </c>
    </row>
    <row r="20" spans="1:78" x14ac:dyDescent="0.25">
      <c r="B20" s="7">
        <v>0.03</v>
      </c>
      <c r="C20" s="7">
        <v>0.03</v>
      </c>
      <c r="D20" s="7">
        <v>0.04</v>
      </c>
      <c r="E20" s="7">
        <v>0.05</v>
      </c>
      <c r="F20" s="7">
        <v>0.04</v>
      </c>
      <c r="G20" s="7">
        <v>0.03</v>
      </c>
      <c r="H20" s="7">
        <v>0.02</v>
      </c>
      <c r="I20" s="7">
        <v>0.02</v>
      </c>
      <c r="J20" s="7">
        <v>0.02</v>
      </c>
      <c r="K20" s="7">
        <v>0.05</v>
      </c>
      <c r="L20" s="7">
        <v>0.04</v>
      </c>
      <c r="M20" s="7">
        <v>0.03</v>
      </c>
      <c r="N20" s="7">
        <v>0.02</v>
      </c>
      <c r="O20" s="7">
        <v>0.06</v>
      </c>
      <c r="P20" s="7">
        <v>0.08</v>
      </c>
      <c r="Q20" s="7">
        <v>0.02</v>
      </c>
      <c r="R20" s="7">
        <v>0.03</v>
      </c>
      <c r="S20" s="7">
        <v>0.02</v>
      </c>
      <c r="T20" s="7">
        <v>0.05</v>
      </c>
      <c r="U20" s="7">
        <v>0.05</v>
      </c>
      <c r="V20" s="7">
        <v>0.03</v>
      </c>
      <c r="W20" s="7">
        <v>0.02</v>
      </c>
      <c r="X20" s="7">
        <v>0.06</v>
      </c>
      <c r="Y20" s="7">
        <v>0.02</v>
      </c>
      <c r="Z20" s="7">
        <v>0.03</v>
      </c>
      <c r="AA20" s="7">
        <v>0.03</v>
      </c>
      <c r="AB20" s="7">
        <v>0.03</v>
      </c>
      <c r="AC20" s="7">
        <v>0.04</v>
      </c>
      <c r="AD20" s="7">
        <v>0.02</v>
      </c>
      <c r="AE20" s="7">
        <v>0.06</v>
      </c>
      <c r="AF20" s="7">
        <v>0.03</v>
      </c>
      <c r="AG20" s="7">
        <v>0.01</v>
      </c>
      <c r="AH20" s="7">
        <v>0.15</v>
      </c>
      <c r="AI20" s="7">
        <v>0.02</v>
      </c>
      <c r="AJ20" s="7">
        <v>7.0000000000000007E-2</v>
      </c>
      <c r="AK20" s="7">
        <v>7.0000000000000007E-2</v>
      </c>
      <c r="AL20" s="7">
        <v>0.02</v>
      </c>
      <c r="AM20" s="7">
        <v>0.03</v>
      </c>
      <c r="AN20" s="7">
        <v>0.05</v>
      </c>
      <c r="AO20" s="7">
        <v>0.08</v>
      </c>
      <c r="AP20" s="7">
        <v>0.03</v>
      </c>
      <c r="AQ20" s="7">
        <v>0.03</v>
      </c>
      <c r="AR20" s="7">
        <v>0.06</v>
      </c>
      <c r="AS20" s="7">
        <v>0.03</v>
      </c>
      <c r="AT20" s="7">
        <v>0.01</v>
      </c>
      <c r="AU20" s="7">
        <v>0.03</v>
      </c>
      <c r="AV20" s="7">
        <v>0.02</v>
      </c>
      <c r="AW20" s="7">
        <v>0.05</v>
      </c>
      <c r="AX20" s="7">
        <v>0.04</v>
      </c>
      <c r="AY20" s="7">
        <v>0.02</v>
      </c>
      <c r="AZ20" s="7">
        <v>0.02</v>
      </c>
      <c r="BA20" s="7">
        <v>0.05</v>
      </c>
      <c r="BB20" s="7">
        <v>0.04</v>
      </c>
      <c r="BC20" s="7">
        <v>0.02</v>
      </c>
      <c r="BD20" t="s">
        <v>108</v>
      </c>
      <c r="BE20" s="7">
        <v>0.03</v>
      </c>
      <c r="BF20" s="7">
        <v>0.03</v>
      </c>
      <c r="BG20" s="7">
        <v>0.02</v>
      </c>
      <c r="BH20" s="7">
        <v>7.0000000000000007E-2</v>
      </c>
      <c r="BI20" s="7">
        <v>0.01</v>
      </c>
      <c r="BJ20" s="7">
        <v>0.01</v>
      </c>
      <c r="BK20" s="7">
        <v>0.02</v>
      </c>
      <c r="BL20">
        <v>0</v>
      </c>
      <c r="BM20">
        <v>0</v>
      </c>
      <c r="BN20" s="7">
        <v>0.02</v>
      </c>
      <c r="BO20" s="7">
        <v>0.12</v>
      </c>
      <c r="BP20" s="7">
        <v>0.27</v>
      </c>
      <c r="BQ20" s="7">
        <v>0.01</v>
      </c>
      <c r="BR20" s="7">
        <v>0.02</v>
      </c>
      <c r="BS20" s="7">
        <v>0.02</v>
      </c>
      <c r="BT20" s="7">
        <v>0.05</v>
      </c>
      <c r="BU20" t="s">
        <v>108</v>
      </c>
      <c r="BV20" s="7">
        <v>0.03</v>
      </c>
      <c r="BW20" s="7">
        <v>0.01</v>
      </c>
      <c r="BX20" s="7">
        <v>0.03</v>
      </c>
      <c r="BY20" s="7">
        <v>0.03</v>
      </c>
      <c r="BZ20" s="7">
        <v>0.03</v>
      </c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78"/>
  <sheetViews>
    <sheetView workbookViewId="0">
      <pane xSplit="1" ySplit="8" topLeftCell="B55" activePane="bottomRight" state="frozen"/>
      <selection pane="topRight" activeCell="B1" sqref="B1"/>
      <selection pane="bottomLeft" activeCell="A9" sqref="A9"/>
      <selection pane="bottomRight" activeCell="E83" sqref="E83"/>
    </sheetView>
  </sheetViews>
  <sheetFormatPr defaultRowHeight="15" x14ac:dyDescent="0.25"/>
  <sheetData>
    <row r="1" spans="1:78" x14ac:dyDescent="0.25">
      <c r="A1" t="s">
        <v>140</v>
      </c>
    </row>
    <row r="2" spans="1:78" x14ac:dyDescent="0.25">
      <c r="A2" t="s">
        <v>142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1251</v>
      </c>
      <c r="C8">
        <v>1007</v>
      </c>
      <c r="D8">
        <v>151</v>
      </c>
      <c r="E8">
        <v>93</v>
      </c>
      <c r="F8">
        <v>238</v>
      </c>
      <c r="G8">
        <v>509</v>
      </c>
      <c r="H8">
        <v>504</v>
      </c>
      <c r="I8">
        <v>245</v>
      </c>
      <c r="J8">
        <v>307</v>
      </c>
      <c r="K8">
        <v>238</v>
      </c>
      <c r="L8">
        <v>461</v>
      </c>
      <c r="M8">
        <v>515</v>
      </c>
      <c r="N8">
        <v>565</v>
      </c>
      <c r="O8">
        <v>133</v>
      </c>
      <c r="P8">
        <v>38</v>
      </c>
      <c r="Q8">
        <v>303</v>
      </c>
      <c r="R8">
        <v>948</v>
      </c>
      <c r="S8">
        <v>659</v>
      </c>
      <c r="T8">
        <v>275</v>
      </c>
      <c r="U8">
        <v>288</v>
      </c>
      <c r="V8">
        <v>756</v>
      </c>
      <c r="W8">
        <v>158</v>
      </c>
      <c r="X8">
        <v>320</v>
      </c>
      <c r="Y8">
        <v>743</v>
      </c>
      <c r="Z8">
        <v>508</v>
      </c>
      <c r="AA8">
        <v>1251</v>
      </c>
      <c r="AB8">
        <v>508</v>
      </c>
      <c r="AC8">
        <v>306</v>
      </c>
      <c r="AD8">
        <v>796</v>
      </c>
      <c r="AE8">
        <v>135</v>
      </c>
      <c r="AF8">
        <v>955</v>
      </c>
      <c r="AG8">
        <v>85</v>
      </c>
      <c r="AH8">
        <v>37</v>
      </c>
      <c r="AI8">
        <v>748</v>
      </c>
      <c r="AJ8">
        <v>192</v>
      </c>
      <c r="AK8">
        <v>281</v>
      </c>
      <c r="AL8">
        <v>341</v>
      </c>
      <c r="AM8">
        <v>701</v>
      </c>
      <c r="AN8">
        <v>28</v>
      </c>
      <c r="AO8">
        <v>175</v>
      </c>
      <c r="AP8">
        <v>129</v>
      </c>
      <c r="AQ8">
        <v>101</v>
      </c>
      <c r="AR8">
        <v>110</v>
      </c>
      <c r="AS8">
        <v>68</v>
      </c>
      <c r="AT8">
        <v>117</v>
      </c>
      <c r="AU8">
        <v>38</v>
      </c>
      <c r="AV8">
        <v>69</v>
      </c>
      <c r="AW8">
        <v>54</v>
      </c>
      <c r="AX8">
        <v>95</v>
      </c>
      <c r="AY8">
        <v>103</v>
      </c>
      <c r="AZ8">
        <v>104</v>
      </c>
      <c r="BA8">
        <v>63</v>
      </c>
      <c r="BB8">
        <v>141</v>
      </c>
      <c r="BC8">
        <v>54</v>
      </c>
      <c r="BD8">
        <v>5</v>
      </c>
      <c r="BE8">
        <v>149</v>
      </c>
      <c r="BF8">
        <v>1102</v>
      </c>
      <c r="BG8">
        <v>454</v>
      </c>
      <c r="BH8">
        <v>797</v>
      </c>
      <c r="BI8">
        <v>153</v>
      </c>
      <c r="BJ8">
        <v>115</v>
      </c>
      <c r="BK8">
        <v>125</v>
      </c>
      <c r="BL8">
        <v>35</v>
      </c>
      <c r="BM8">
        <v>123</v>
      </c>
      <c r="BN8">
        <v>285</v>
      </c>
      <c r="BO8">
        <v>480</v>
      </c>
      <c r="BP8">
        <v>363</v>
      </c>
      <c r="BQ8">
        <v>136</v>
      </c>
      <c r="BR8">
        <v>239</v>
      </c>
      <c r="BS8">
        <v>222</v>
      </c>
      <c r="BT8">
        <v>73</v>
      </c>
      <c r="BU8">
        <v>81</v>
      </c>
      <c r="BV8">
        <v>42</v>
      </c>
      <c r="BW8">
        <v>96</v>
      </c>
      <c r="BX8">
        <v>864</v>
      </c>
      <c r="BY8">
        <v>861</v>
      </c>
      <c r="BZ8">
        <v>752</v>
      </c>
    </row>
    <row r="9" spans="1:78" x14ac:dyDescent="0.25">
      <c r="A9" t="s">
        <v>103</v>
      </c>
      <c r="B9">
        <v>1215</v>
      </c>
      <c r="C9">
        <v>965</v>
      </c>
      <c r="D9">
        <v>157</v>
      </c>
      <c r="E9">
        <v>92</v>
      </c>
      <c r="F9">
        <v>247</v>
      </c>
      <c r="G9">
        <v>567</v>
      </c>
      <c r="H9">
        <v>401</v>
      </c>
      <c r="I9">
        <v>293</v>
      </c>
      <c r="J9">
        <v>361</v>
      </c>
      <c r="K9">
        <v>259</v>
      </c>
      <c r="L9">
        <v>301</v>
      </c>
      <c r="M9">
        <v>409</v>
      </c>
      <c r="N9">
        <v>636</v>
      </c>
      <c r="O9">
        <v>135</v>
      </c>
      <c r="P9">
        <v>35</v>
      </c>
      <c r="Q9">
        <v>247</v>
      </c>
      <c r="R9">
        <v>968</v>
      </c>
      <c r="S9">
        <v>670</v>
      </c>
      <c r="T9">
        <v>292</v>
      </c>
      <c r="U9">
        <v>230</v>
      </c>
      <c r="V9">
        <v>825</v>
      </c>
      <c r="W9">
        <v>134</v>
      </c>
      <c r="X9">
        <v>240</v>
      </c>
      <c r="Y9">
        <v>717</v>
      </c>
      <c r="Z9">
        <v>498</v>
      </c>
      <c r="AA9">
        <v>1215</v>
      </c>
      <c r="AB9">
        <v>498</v>
      </c>
      <c r="AC9">
        <v>300</v>
      </c>
      <c r="AD9">
        <v>758</v>
      </c>
      <c r="AE9">
        <v>144</v>
      </c>
      <c r="AF9">
        <v>910</v>
      </c>
      <c r="AG9">
        <v>96</v>
      </c>
      <c r="AH9">
        <v>39</v>
      </c>
      <c r="AI9">
        <v>760</v>
      </c>
      <c r="AJ9">
        <v>173</v>
      </c>
      <c r="AK9">
        <v>258</v>
      </c>
      <c r="AL9">
        <v>341</v>
      </c>
      <c r="AM9">
        <v>669</v>
      </c>
      <c r="AN9">
        <v>29</v>
      </c>
      <c r="AO9">
        <v>169</v>
      </c>
      <c r="AP9">
        <v>129</v>
      </c>
      <c r="AQ9">
        <v>97</v>
      </c>
      <c r="AR9">
        <v>127</v>
      </c>
      <c r="AS9">
        <v>67</v>
      </c>
      <c r="AT9">
        <v>105</v>
      </c>
      <c r="AU9">
        <v>37</v>
      </c>
      <c r="AV9">
        <v>60</v>
      </c>
      <c r="AW9">
        <v>57</v>
      </c>
      <c r="AX9">
        <v>98</v>
      </c>
      <c r="AY9">
        <v>93</v>
      </c>
      <c r="AZ9">
        <v>98</v>
      </c>
      <c r="BA9">
        <v>64</v>
      </c>
      <c r="BB9">
        <v>126</v>
      </c>
      <c r="BC9">
        <v>51</v>
      </c>
      <c r="BD9">
        <v>6</v>
      </c>
      <c r="BE9">
        <v>155</v>
      </c>
      <c r="BF9">
        <v>1059</v>
      </c>
      <c r="BG9">
        <v>453</v>
      </c>
      <c r="BH9">
        <v>762</v>
      </c>
      <c r="BI9">
        <v>165</v>
      </c>
      <c r="BJ9">
        <v>116</v>
      </c>
      <c r="BK9">
        <v>111</v>
      </c>
      <c r="BL9">
        <v>37</v>
      </c>
      <c r="BM9">
        <v>137</v>
      </c>
      <c r="BN9">
        <v>274</v>
      </c>
      <c r="BO9">
        <v>457</v>
      </c>
      <c r="BP9">
        <v>348</v>
      </c>
      <c r="BQ9">
        <v>139</v>
      </c>
      <c r="BR9">
        <v>253</v>
      </c>
      <c r="BS9">
        <v>233</v>
      </c>
      <c r="BT9">
        <v>71</v>
      </c>
      <c r="BU9">
        <v>90</v>
      </c>
      <c r="BV9">
        <v>40</v>
      </c>
      <c r="BW9">
        <v>101</v>
      </c>
      <c r="BX9">
        <v>830</v>
      </c>
      <c r="BY9">
        <v>824</v>
      </c>
      <c r="BZ9">
        <v>710</v>
      </c>
    </row>
    <row r="10" spans="1:78" x14ac:dyDescent="0.25">
      <c r="A10" t="s">
        <v>104</v>
      </c>
    </row>
    <row r="11" spans="1:78" x14ac:dyDescent="0.25">
      <c r="A11" t="s">
        <v>119</v>
      </c>
      <c r="B11">
        <v>95</v>
      </c>
      <c r="C11">
        <v>78</v>
      </c>
      <c r="D11">
        <v>9</v>
      </c>
      <c r="E11">
        <v>8</v>
      </c>
      <c r="F11">
        <v>16</v>
      </c>
      <c r="G11">
        <v>52</v>
      </c>
      <c r="H11">
        <v>26</v>
      </c>
      <c r="I11">
        <v>16</v>
      </c>
      <c r="J11">
        <v>34</v>
      </c>
      <c r="K11">
        <v>13</v>
      </c>
      <c r="L11">
        <v>31</v>
      </c>
      <c r="M11">
        <v>27</v>
      </c>
      <c r="N11">
        <v>49</v>
      </c>
      <c r="O11">
        <v>18</v>
      </c>
      <c r="P11">
        <v>1</v>
      </c>
      <c r="Q11">
        <v>23</v>
      </c>
      <c r="R11">
        <v>72</v>
      </c>
      <c r="S11">
        <v>45</v>
      </c>
      <c r="T11">
        <v>27</v>
      </c>
      <c r="U11">
        <v>22</v>
      </c>
      <c r="V11">
        <v>55</v>
      </c>
      <c r="W11">
        <v>20</v>
      </c>
      <c r="X11">
        <v>18</v>
      </c>
      <c r="Y11">
        <v>63</v>
      </c>
      <c r="Z11">
        <v>32</v>
      </c>
      <c r="AA11">
        <v>95</v>
      </c>
      <c r="AB11">
        <v>32</v>
      </c>
      <c r="AC11">
        <v>15</v>
      </c>
      <c r="AD11">
        <v>66</v>
      </c>
      <c r="AE11">
        <v>11</v>
      </c>
      <c r="AF11">
        <v>90</v>
      </c>
      <c r="AG11">
        <v>0</v>
      </c>
      <c r="AH11">
        <v>4</v>
      </c>
      <c r="AI11">
        <v>47</v>
      </c>
      <c r="AJ11">
        <v>10</v>
      </c>
      <c r="AK11">
        <v>37</v>
      </c>
      <c r="AL11">
        <v>25</v>
      </c>
      <c r="AM11">
        <v>55</v>
      </c>
      <c r="AN11">
        <v>1</v>
      </c>
      <c r="AO11">
        <v>14</v>
      </c>
      <c r="AP11">
        <v>15</v>
      </c>
      <c r="AQ11">
        <v>4</v>
      </c>
      <c r="AR11">
        <v>14</v>
      </c>
      <c r="AS11">
        <v>10</v>
      </c>
      <c r="AT11">
        <v>6</v>
      </c>
      <c r="AU11">
        <v>2</v>
      </c>
      <c r="AV11">
        <v>5</v>
      </c>
      <c r="AW11">
        <v>2</v>
      </c>
      <c r="AX11">
        <v>8</v>
      </c>
      <c r="AY11">
        <v>6</v>
      </c>
      <c r="AZ11">
        <v>4</v>
      </c>
      <c r="BA11">
        <v>4</v>
      </c>
      <c r="BB11">
        <v>9</v>
      </c>
      <c r="BC11">
        <v>5</v>
      </c>
      <c r="BD11">
        <v>1</v>
      </c>
      <c r="BE11">
        <v>9</v>
      </c>
      <c r="BF11">
        <v>85</v>
      </c>
      <c r="BG11">
        <v>42</v>
      </c>
      <c r="BH11">
        <v>53</v>
      </c>
      <c r="BI11">
        <v>10</v>
      </c>
      <c r="BJ11">
        <v>6</v>
      </c>
      <c r="BK11">
        <v>22</v>
      </c>
      <c r="BL11">
        <v>4</v>
      </c>
      <c r="BM11">
        <v>10</v>
      </c>
      <c r="BN11">
        <v>22</v>
      </c>
      <c r="BO11">
        <v>30</v>
      </c>
      <c r="BP11">
        <v>33</v>
      </c>
      <c r="BQ11">
        <v>9</v>
      </c>
      <c r="BR11">
        <v>22</v>
      </c>
      <c r="BS11">
        <v>20</v>
      </c>
      <c r="BT11">
        <v>3</v>
      </c>
      <c r="BU11">
        <v>7</v>
      </c>
      <c r="BV11">
        <v>3</v>
      </c>
      <c r="BW11">
        <v>7</v>
      </c>
      <c r="BX11">
        <v>54</v>
      </c>
      <c r="BY11">
        <v>57</v>
      </c>
      <c r="BZ11">
        <v>53</v>
      </c>
    </row>
    <row r="12" spans="1:78" x14ac:dyDescent="0.25">
      <c r="B12" s="7">
        <v>0.08</v>
      </c>
      <c r="C12" s="7">
        <v>0.08</v>
      </c>
      <c r="D12" s="7">
        <v>0.06</v>
      </c>
      <c r="E12" s="7">
        <v>0.08</v>
      </c>
      <c r="F12" s="7">
        <v>7.0000000000000007E-2</v>
      </c>
      <c r="G12" s="7">
        <v>0.09</v>
      </c>
      <c r="H12" s="7">
        <v>7.0000000000000007E-2</v>
      </c>
      <c r="I12" s="7">
        <v>0.05</v>
      </c>
      <c r="J12" s="7">
        <v>0.1</v>
      </c>
      <c r="K12" s="7">
        <v>0.05</v>
      </c>
      <c r="L12" s="7">
        <v>0.1</v>
      </c>
      <c r="M12" s="7">
        <v>7.0000000000000007E-2</v>
      </c>
      <c r="N12" s="7">
        <v>0.08</v>
      </c>
      <c r="O12" s="7">
        <v>0.13</v>
      </c>
      <c r="P12" s="7">
        <v>0.02</v>
      </c>
      <c r="Q12" s="7">
        <v>0.09</v>
      </c>
      <c r="R12" s="7">
        <v>7.0000000000000007E-2</v>
      </c>
      <c r="S12" s="7">
        <v>7.0000000000000007E-2</v>
      </c>
      <c r="T12" s="7">
        <v>0.09</v>
      </c>
      <c r="U12" s="7">
        <v>0.1</v>
      </c>
      <c r="V12" s="7">
        <v>7.0000000000000007E-2</v>
      </c>
      <c r="W12" s="7">
        <v>0.15</v>
      </c>
      <c r="X12" s="7">
        <v>7.0000000000000007E-2</v>
      </c>
      <c r="Y12" s="7">
        <v>0.09</v>
      </c>
      <c r="Z12" s="7">
        <v>0.06</v>
      </c>
      <c r="AA12" s="7">
        <v>0.08</v>
      </c>
      <c r="AB12" s="7">
        <v>0.06</v>
      </c>
      <c r="AC12" s="7">
        <v>0.05</v>
      </c>
      <c r="AD12" s="7">
        <v>0.09</v>
      </c>
      <c r="AE12" s="7">
        <v>0.08</v>
      </c>
      <c r="AF12" s="7">
        <v>0.1</v>
      </c>
      <c r="AG12" t="s">
        <v>108</v>
      </c>
      <c r="AH12" s="7">
        <v>0.09</v>
      </c>
      <c r="AI12" s="7">
        <v>0.06</v>
      </c>
      <c r="AJ12" s="7">
        <v>0.06</v>
      </c>
      <c r="AK12" s="7">
        <v>0.14000000000000001</v>
      </c>
      <c r="AL12" s="7">
        <v>7.0000000000000007E-2</v>
      </c>
      <c r="AM12" s="7">
        <v>0.08</v>
      </c>
      <c r="AN12" s="7">
        <v>0.04</v>
      </c>
      <c r="AO12" s="7">
        <v>0.08</v>
      </c>
      <c r="AP12" s="7">
        <v>0.12</v>
      </c>
      <c r="AQ12" s="7">
        <v>0.04</v>
      </c>
      <c r="AR12" s="7">
        <v>0.11</v>
      </c>
      <c r="AS12" s="7">
        <v>0.16</v>
      </c>
      <c r="AT12" s="7">
        <v>0.06</v>
      </c>
      <c r="AU12" s="7">
        <v>0.06</v>
      </c>
      <c r="AV12" s="7">
        <v>0.09</v>
      </c>
      <c r="AW12" s="7">
        <v>0.03</v>
      </c>
      <c r="AX12" s="7">
        <v>0.08</v>
      </c>
      <c r="AY12" s="7">
        <v>0.06</v>
      </c>
      <c r="AZ12" s="7">
        <v>0.04</v>
      </c>
      <c r="BA12" s="7">
        <v>0.06</v>
      </c>
      <c r="BB12" s="7">
        <v>7.0000000000000007E-2</v>
      </c>
      <c r="BC12" s="7">
        <v>0.11</v>
      </c>
      <c r="BD12" s="7">
        <v>0.16</v>
      </c>
      <c r="BE12" s="7">
        <v>0.06</v>
      </c>
      <c r="BF12" s="7">
        <v>0.08</v>
      </c>
      <c r="BG12" s="7">
        <v>0.09</v>
      </c>
      <c r="BH12" s="7">
        <v>7.0000000000000007E-2</v>
      </c>
      <c r="BI12" s="7">
        <v>0.06</v>
      </c>
      <c r="BJ12" s="7">
        <v>0.05</v>
      </c>
      <c r="BK12" s="7">
        <v>0.2</v>
      </c>
      <c r="BL12" s="7">
        <v>0.12</v>
      </c>
      <c r="BM12" s="7">
        <v>7.0000000000000007E-2</v>
      </c>
      <c r="BN12" s="7">
        <v>0.08</v>
      </c>
      <c r="BO12" s="7">
        <v>0.06</v>
      </c>
      <c r="BP12" s="7">
        <v>0.09</v>
      </c>
      <c r="BQ12" s="7">
        <v>7.0000000000000007E-2</v>
      </c>
      <c r="BR12" s="7">
        <v>0.09</v>
      </c>
      <c r="BS12" s="7">
        <v>0.09</v>
      </c>
      <c r="BT12" s="7">
        <v>0.04</v>
      </c>
      <c r="BU12" s="7">
        <v>0.08</v>
      </c>
      <c r="BV12" s="7">
        <v>7.0000000000000007E-2</v>
      </c>
      <c r="BW12" s="7">
        <v>0.06</v>
      </c>
      <c r="BX12" s="7">
        <v>0.06</v>
      </c>
      <c r="BY12" s="7">
        <v>7.0000000000000007E-2</v>
      </c>
      <c r="BZ12" s="7">
        <v>0.08</v>
      </c>
    </row>
    <row r="13" spans="1:78" x14ac:dyDescent="0.25">
      <c r="A13" t="s">
        <v>143</v>
      </c>
      <c r="B13">
        <v>5</v>
      </c>
      <c r="C13">
        <v>2</v>
      </c>
      <c r="D13">
        <v>2</v>
      </c>
      <c r="E13">
        <v>1</v>
      </c>
      <c r="F13">
        <v>0</v>
      </c>
      <c r="G13">
        <v>4</v>
      </c>
      <c r="H13">
        <v>1</v>
      </c>
      <c r="I13">
        <v>2</v>
      </c>
      <c r="J13">
        <v>2</v>
      </c>
      <c r="K13">
        <v>0</v>
      </c>
      <c r="L13">
        <v>1</v>
      </c>
      <c r="M13">
        <v>0</v>
      </c>
      <c r="N13">
        <v>4</v>
      </c>
      <c r="O13">
        <v>0</v>
      </c>
      <c r="P13">
        <v>0</v>
      </c>
      <c r="Q13">
        <v>1</v>
      </c>
      <c r="R13">
        <v>4</v>
      </c>
      <c r="S13">
        <v>4</v>
      </c>
      <c r="T13">
        <v>0</v>
      </c>
      <c r="U13">
        <v>0</v>
      </c>
      <c r="V13">
        <v>4</v>
      </c>
      <c r="W13">
        <v>0</v>
      </c>
      <c r="X13">
        <v>1</v>
      </c>
      <c r="Y13">
        <v>5</v>
      </c>
      <c r="Z13">
        <v>0</v>
      </c>
      <c r="AA13">
        <v>5</v>
      </c>
      <c r="AB13">
        <v>0</v>
      </c>
      <c r="AC13">
        <v>3</v>
      </c>
      <c r="AD13">
        <v>2</v>
      </c>
      <c r="AE13">
        <v>0</v>
      </c>
      <c r="AF13">
        <v>0</v>
      </c>
      <c r="AG13">
        <v>5</v>
      </c>
      <c r="AH13">
        <v>0</v>
      </c>
      <c r="AI13">
        <v>5</v>
      </c>
      <c r="AJ13">
        <v>0</v>
      </c>
      <c r="AK13">
        <v>0</v>
      </c>
      <c r="AL13">
        <v>3</v>
      </c>
      <c r="AM13">
        <v>2</v>
      </c>
      <c r="AN13">
        <v>0</v>
      </c>
      <c r="AO13">
        <v>0</v>
      </c>
      <c r="AP13">
        <v>0</v>
      </c>
      <c r="AQ13">
        <v>2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2</v>
      </c>
      <c r="AY13">
        <v>0</v>
      </c>
      <c r="AZ13">
        <v>0</v>
      </c>
      <c r="BA13">
        <v>1</v>
      </c>
      <c r="BB13">
        <v>0</v>
      </c>
      <c r="BC13">
        <v>0</v>
      </c>
      <c r="BD13">
        <v>0</v>
      </c>
      <c r="BE13">
        <v>1</v>
      </c>
      <c r="BF13">
        <v>4</v>
      </c>
      <c r="BG13">
        <v>5</v>
      </c>
      <c r="BH13">
        <v>0</v>
      </c>
      <c r="BI13">
        <v>4</v>
      </c>
      <c r="BJ13">
        <v>1</v>
      </c>
      <c r="BK13">
        <v>0</v>
      </c>
      <c r="BL13">
        <v>0</v>
      </c>
      <c r="BM13">
        <v>2</v>
      </c>
      <c r="BN13">
        <v>0</v>
      </c>
      <c r="BO13">
        <v>2</v>
      </c>
      <c r="BP13">
        <v>0</v>
      </c>
      <c r="BQ13">
        <v>0</v>
      </c>
      <c r="BR13">
        <v>2</v>
      </c>
      <c r="BS13">
        <v>2</v>
      </c>
      <c r="BT13">
        <v>1</v>
      </c>
      <c r="BU13">
        <v>0</v>
      </c>
      <c r="BV13">
        <v>0</v>
      </c>
      <c r="BW13">
        <v>0</v>
      </c>
      <c r="BX13">
        <v>3</v>
      </c>
      <c r="BY13">
        <v>3</v>
      </c>
      <c r="BZ13">
        <v>3</v>
      </c>
    </row>
    <row r="14" spans="1:78" x14ac:dyDescent="0.25">
      <c r="B14">
        <v>0</v>
      </c>
      <c r="C14">
        <v>0</v>
      </c>
      <c r="D14" s="7">
        <v>0.01</v>
      </c>
      <c r="E14" s="7">
        <v>0.01</v>
      </c>
      <c r="F14" t="s">
        <v>106</v>
      </c>
      <c r="G14" s="7">
        <v>0.01</v>
      </c>
      <c r="H14">
        <v>0</v>
      </c>
      <c r="I14" s="7">
        <v>0.01</v>
      </c>
      <c r="J14">
        <v>0</v>
      </c>
      <c r="K14" t="s">
        <v>106</v>
      </c>
      <c r="L14">
        <v>0</v>
      </c>
      <c r="M14">
        <v>0</v>
      </c>
      <c r="N14" s="7">
        <v>0.01</v>
      </c>
      <c r="O14" t="s">
        <v>106</v>
      </c>
      <c r="P14" t="s">
        <v>106</v>
      </c>
      <c r="Q14">
        <v>0</v>
      </c>
      <c r="R14">
        <v>0</v>
      </c>
      <c r="S14" s="7">
        <v>0.01</v>
      </c>
      <c r="T14">
        <v>0</v>
      </c>
      <c r="U14" t="s">
        <v>106</v>
      </c>
      <c r="V14">
        <v>0</v>
      </c>
      <c r="W14" t="s">
        <v>106</v>
      </c>
      <c r="X14">
        <v>0</v>
      </c>
      <c r="Y14" s="7">
        <v>0.01</v>
      </c>
      <c r="Z14" t="s">
        <v>106</v>
      </c>
      <c r="AA14">
        <v>0</v>
      </c>
      <c r="AB14" t="s">
        <v>106</v>
      </c>
      <c r="AC14" s="7">
        <v>0.01</v>
      </c>
      <c r="AD14">
        <v>0</v>
      </c>
      <c r="AE14" t="s">
        <v>106</v>
      </c>
      <c r="AF14" t="s">
        <v>106</v>
      </c>
      <c r="AG14" s="7">
        <v>0.05</v>
      </c>
      <c r="AH14" t="s">
        <v>106</v>
      </c>
      <c r="AI14" s="7">
        <v>0.01</v>
      </c>
      <c r="AJ14" t="s">
        <v>106</v>
      </c>
      <c r="AK14" t="s">
        <v>106</v>
      </c>
      <c r="AL14" s="7">
        <v>0.01</v>
      </c>
      <c r="AM14">
        <v>0</v>
      </c>
      <c r="AN14" t="s">
        <v>106</v>
      </c>
      <c r="AO14" t="s">
        <v>106</v>
      </c>
      <c r="AP14" t="s">
        <v>106</v>
      </c>
      <c r="AQ14" s="7">
        <v>0.02</v>
      </c>
      <c r="AR14" t="s">
        <v>106</v>
      </c>
      <c r="AS14" t="s">
        <v>106</v>
      </c>
      <c r="AT14">
        <v>0</v>
      </c>
      <c r="AU14" t="s">
        <v>106</v>
      </c>
      <c r="AV14" t="s">
        <v>106</v>
      </c>
      <c r="AW14" t="s">
        <v>106</v>
      </c>
      <c r="AX14" s="7">
        <v>0.02</v>
      </c>
      <c r="AY14" t="s">
        <v>106</v>
      </c>
      <c r="AZ14" t="s">
        <v>106</v>
      </c>
      <c r="BA14" s="7">
        <v>0.01</v>
      </c>
      <c r="BB14" t="s">
        <v>106</v>
      </c>
      <c r="BC14" t="s">
        <v>106</v>
      </c>
      <c r="BD14" t="s">
        <v>106</v>
      </c>
      <c r="BE14" s="7">
        <v>0.01</v>
      </c>
      <c r="BF14">
        <v>0</v>
      </c>
      <c r="BG14" s="7">
        <v>0.01</v>
      </c>
      <c r="BH14" t="s">
        <v>106</v>
      </c>
      <c r="BI14" s="7">
        <v>0.02</v>
      </c>
      <c r="BJ14" s="7">
        <v>0.01</v>
      </c>
      <c r="BK14" t="s">
        <v>106</v>
      </c>
      <c r="BL14" t="s">
        <v>106</v>
      </c>
      <c r="BM14" s="7">
        <v>0.01</v>
      </c>
      <c r="BN14">
        <v>0</v>
      </c>
      <c r="BO14">
        <v>0</v>
      </c>
      <c r="BP14" t="s">
        <v>106</v>
      </c>
      <c r="BQ14" t="s">
        <v>106</v>
      </c>
      <c r="BR14" s="7">
        <v>0.01</v>
      </c>
      <c r="BS14" s="7">
        <v>0.01</v>
      </c>
      <c r="BT14" s="7">
        <v>0.02</v>
      </c>
      <c r="BU14" t="s">
        <v>106</v>
      </c>
      <c r="BV14" t="s">
        <v>106</v>
      </c>
      <c r="BW14" t="s">
        <v>106</v>
      </c>
      <c r="BX14">
        <v>0</v>
      </c>
      <c r="BY14">
        <v>0</v>
      </c>
      <c r="BZ14">
        <v>0</v>
      </c>
    </row>
    <row r="15" spans="1:78" x14ac:dyDescent="0.25">
      <c r="A15" t="s">
        <v>144</v>
      </c>
      <c r="B15">
        <v>3</v>
      </c>
      <c r="C15">
        <v>3</v>
      </c>
      <c r="D15">
        <v>0</v>
      </c>
      <c r="E15">
        <v>0</v>
      </c>
      <c r="F15">
        <v>3</v>
      </c>
      <c r="G15">
        <v>0</v>
      </c>
      <c r="H15">
        <v>0</v>
      </c>
      <c r="I15">
        <v>0</v>
      </c>
      <c r="J15">
        <v>0</v>
      </c>
      <c r="K15">
        <v>1</v>
      </c>
      <c r="L15">
        <v>2</v>
      </c>
      <c r="M15">
        <v>3</v>
      </c>
      <c r="N15">
        <v>1</v>
      </c>
      <c r="O15">
        <v>0</v>
      </c>
      <c r="P15">
        <v>0</v>
      </c>
      <c r="Q15">
        <v>0</v>
      </c>
      <c r="R15">
        <v>3</v>
      </c>
      <c r="S15">
        <v>0</v>
      </c>
      <c r="T15">
        <v>1</v>
      </c>
      <c r="U15">
        <v>2</v>
      </c>
      <c r="V15">
        <v>3</v>
      </c>
      <c r="W15">
        <v>1</v>
      </c>
      <c r="X15">
        <v>0</v>
      </c>
      <c r="Y15">
        <v>2</v>
      </c>
      <c r="Z15">
        <v>1</v>
      </c>
      <c r="AA15">
        <v>3</v>
      </c>
      <c r="AB15">
        <v>1</v>
      </c>
      <c r="AC15">
        <v>1</v>
      </c>
      <c r="AD15">
        <v>3</v>
      </c>
      <c r="AE15">
        <v>0</v>
      </c>
      <c r="AF15">
        <v>0</v>
      </c>
      <c r="AG15">
        <v>2</v>
      </c>
      <c r="AH15">
        <v>1</v>
      </c>
      <c r="AI15">
        <v>0</v>
      </c>
      <c r="AJ15">
        <v>0</v>
      </c>
      <c r="AK15">
        <v>3</v>
      </c>
      <c r="AL15">
        <v>0</v>
      </c>
      <c r="AM15">
        <v>3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</v>
      </c>
      <c r="AU15">
        <v>1</v>
      </c>
      <c r="AV15">
        <v>0</v>
      </c>
      <c r="AW15">
        <v>0</v>
      </c>
      <c r="AX15">
        <v>0</v>
      </c>
      <c r="AY15">
        <v>0</v>
      </c>
      <c r="AZ15">
        <v>1</v>
      </c>
      <c r="BA15">
        <v>0</v>
      </c>
      <c r="BB15">
        <v>1</v>
      </c>
      <c r="BC15">
        <v>0</v>
      </c>
      <c r="BD15">
        <v>0</v>
      </c>
      <c r="BE15">
        <v>2</v>
      </c>
      <c r="BF15">
        <v>1</v>
      </c>
      <c r="BG15">
        <v>2</v>
      </c>
      <c r="BH15">
        <v>1</v>
      </c>
      <c r="BI15">
        <v>0</v>
      </c>
      <c r="BJ15">
        <v>0</v>
      </c>
      <c r="BK15">
        <v>2</v>
      </c>
      <c r="BL15">
        <v>0</v>
      </c>
      <c r="BM15">
        <v>0</v>
      </c>
      <c r="BN15">
        <v>2</v>
      </c>
      <c r="BO15">
        <v>1</v>
      </c>
      <c r="BP15">
        <v>0</v>
      </c>
      <c r="BQ15">
        <v>0</v>
      </c>
      <c r="BR15">
        <v>1</v>
      </c>
      <c r="BS15">
        <v>1</v>
      </c>
      <c r="BT15">
        <v>2</v>
      </c>
      <c r="BU15">
        <v>1</v>
      </c>
      <c r="BV15">
        <v>0</v>
      </c>
      <c r="BW15">
        <v>0</v>
      </c>
      <c r="BX15">
        <v>1</v>
      </c>
      <c r="BY15">
        <v>1</v>
      </c>
      <c r="BZ15">
        <v>1</v>
      </c>
    </row>
    <row r="16" spans="1:78" x14ac:dyDescent="0.25">
      <c r="B16">
        <v>0</v>
      </c>
      <c r="C16">
        <v>0</v>
      </c>
      <c r="D16" t="s">
        <v>106</v>
      </c>
      <c r="E16" t="s">
        <v>106</v>
      </c>
      <c r="F16" s="7">
        <v>0.01</v>
      </c>
      <c r="G16" t="s">
        <v>106</v>
      </c>
      <c r="H16" t="s">
        <v>106</v>
      </c>
      <c r="I16" t="s">
        <v>106</v>
      </c>
      <c r="J16" t="s">
        <v>106</v>
      </c>
      <c r="K16">
        <v>0</v>
      </c>
      <c r="L16" s="7">
        <v>0.01</v>
      </c>
      <c r="M16" s="7">
        <v>0.01</v>
      </c>
      <c r="N16">
        <v>0</v>
      </c>
      <c r="O16" t="s">
        <v>106</v>
      </c>
      <c r="P16" t="s">
        <v>106</v>
      </c>
      <c r="Q16" t="s">
        <v>106</v>
      </c>
      <c r="R16">
        <v>0</v>
      </c>
      <c r="S16" t="s">
        <v>106</v>
      </c>
      <c r="T16">
        <v>0</v>
      </c>
      <c r="U16" s="7">
        <v>0.01</v>
      </c>
      <c r="V16">
        <v>0</v>
      </c>
      <c r="W16">
        <v>0</v>
      </c>
      <c r="X16" t="s">
        <v>106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t="s">
        <v>106</v>
      </c>
      <c r="AF16" t="s">
        <v>106</v>
      </c>
      <c r="AG16" s="7">
        <v>0.03</v>
      </c>
      <c r="AH16" s="7">
        <v>0.02</v>
      </c>
      <c r="AI16" t="s">
        <v>106</v>
      </c>
      <c r="AJ16" t="s">
        <v>106</v>
      </c>
      <c r="AK16" s="7">
        <v>0.01</v>
      </c>
      <c r="AL16" t="s">
        <v>106</v>
      </c>
      <c r="AM16">
        <v>0</v>
      </c>
      <c r="AN16" t="s">
        <v>106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s="7">
        <v>0.01</v>
      </c>
      <c r="AU16" s="7">
        <v>0.02</v>
      </c>
      <c r="AV16" t="s">
        <v>106</v>
      </c>
      <c r="AW16" t="s">
        <v>106</v>
      </c>
      <c r="AX16" t="s">
        <v>106</v>
      </c>
      <c r="AY16" t="s">
        <v>106</v>
      </c>
      <c r="AZ16" s="7">
        <v>0.01</v>
      </c>
      <c r="BA16" t="s">
        <v>106</v>
      </c>
      <c r="BB16" s="7">
        <v>0.01</v>
      </c>
      <c r="BC16" t="s">
        <v>106</v>
      </c>
      <c r="BD16" t="s">
        <v>106</v>
      </c>
      <c r="BE16" s="7">
        <v>0.02</v>
      </c>
      <c r="BF16">
        <v>0</v>
      </c>
      <c r="BG16" s="7">
        <v>0.01</v>
      </c>
      <c r="BH16">
        <v>0</v>
      </c>
      <c r="BI16" t="s">
        <v>106</v>
      </c>
      <c r="BJ16" t="s">
        <v>106</v>
      </c>
      <c r="BK16" s="7">
        <v>0.02</v>
      </c>
      <c r="BL16" t="s">
        <v>106</v>
      </c>
      <c r="BM16" t="s">
        <v>106</v>
      </c>
      <c r="BN16" s="7">
        <v>0.01</v>
      </c>
      <c r="BO16">
        <v>0</v>
      </c>
      <c r="BP16" t="s">
        <v>106</v>
      </c>
      <c r="BQ16" t="s">
        <v>106</v>
      </c>
      <c r="BR16" s="7">
        <v>0.01</v>
      </c>
      <c r="BS16" s="7">
        <v>0.01</v>
      </c>
      <c r="BT16" s="7">
        <v>0.02</v>
      </c>
      <c r="BU16" s="7">
        <v>0.01</v>
      </c>
      <c r="BV16" t="s">
        <v>106</v>
      </c>
      <c r="BW16" t="s">
        <v>106</v>
      </c>
      <c r="BX16">
        <v>0</v>
      </c>
      <c r="BY16">
        <v>0</v>
      </c>
      <c r="BZ16">
        <v>0</v>
      </c>
    </row>
    <row r="17" spans="1:78" x14ac:dyDescent="0.25">
      <c r="A17" t="s">
        <v>121</v>
      </c>
      <c r="B17">
        <v>215</v>
      </c>
      <c r="C17">
        <v>192</v>
      </c>
      <c r="D17">
        <v>7</v>
      </c>
      <c r="E17">
        <v>17</v>
      </c>
      <c r="F17">
        <v>32</v>
      </c>
      <c r="G17">
        <v>105</v>
      </c>
      <c r="H17">
        <v>78</v>
      </c>
      <c r="I17">
        <v>58</v>
      </c>
      <c r="J17">
        <v>55</v>
      </c>
      <c r="K17">
        <v>56</v>
      </c>
      <c r="L17">
        <v>45</v>
      </c>
      <c r="M17">
        <v>65</v>
      </c>
      <c r="N17">
        <v>131</v>
      </c>
      <c r="O17">
        <v>14</v>
      </c>
      <c r="P17">
        <v>6</v>
      </c>
      <c r="Q17">
        <v>41</v>
      </c>
      <c r="R17">
        <v>174</v>
      </c>
      <c r="S17">
        <v>145</v>
      </c>
      <c r="T17">
        <v>37</v>
      </c>
      <c r="U17">
        <v>29</v>
      </c>
      <c r="V17">
        <v>155</v>
      </c>
      <c r="W17">
        <v>17</v>
      </c>
      <c r="X17">
        <v>43</v>
      </c>
      <c r="Y17">
        <v>127</v>
      </c>
      <c r="Z17">
        <v>89</v>
      </c>
      <c r="AA17">
        <v>215</v>
      </c>
      <c r="AB17">
        <v>89</v>
      </c>
      <c r="AC17">
        <v>55</v>
      </c>
      <c r="AD17">
        <v>145</v>
      </c>
      <c r="AE17">
        <v>16</v>
      </c>
      <c r="AF17">
        <v>208</v>
      </c>
      <c r="AG17">
        <v>0</v>
      </c>
      <c r="AH17">
        <v>5</v>
      </c>
      <c r="AI17">
        <v>149</v>
      </c>
      <c r="AJ17">
        <v>29</v>
      </c>
      <c r="AK17">
        <v>33</v>
      </c>
      <c r="AL17">
        <v>74</v>
      </c>
      <c r="AM17">
        <v>124</v>
      </c>
      <c r="AN17">
        <v>3</v>
      </c>
      <c r="AO17">
        <v>15</v>
      </c>
      <c r="AP17">
        <v>47</v>
      </c>
      <c r="AQ17">
        <v>48</v>
      </c>
      <c r="AR17">
        <v>10</v>
      </c>
      <c r="AS17">
        <v>9</v>
      </c>
      <c r="AT17">
        <v>12</v>
      </c>
      <c r="AU17">
        <v>5</v>
      </c>
      <c r="AV17">
        <v>31</v>
      </c>
      <c r="AW17">
        <v>3</v>
      </c>
      <c r="AX17">
        <v>4</v>
      </c>
      <c r="AY17">
        <v>13</v>
      </c>
      <c r="AZ17">
        <v>9</v>
      </c>
      <c r="BA17">
        <v>8</v>
      </c>
      <c r="BB17">
        <v>10</v>
      </c>
      <c r="BC17">
        <v>8</v>
      </c>
      <c r="BD17">
        <v>0</v>
      </c>
      <c r="BE17">
        <v>32</v>
      </c>
      <c r="BF17">
        <v>183</v>
      </c>
      <c r="BG17">
        <v>86</v>
      </c>
      <c r="BH17">
        <v>130</v>
      </c>
      <c r="BI17">
        <v>44</v>
      </c>
      <c r="BJ17">
        <v>14</v>
      </c>
      <c r="BK17">
        <v>14</v>
      </c>
      <c r="BL17">
        <v>7</v>
      </c>
      <c r="BM17">
        <v>32</v>
      </c>
      <c r="BN17">
        <v>54</v>
      </c>
      <c r="BO17">
        <v>93</v>
      </c>
      <c r="BP17">
        <v>37</v>
      </c>
      <c r="BQ17">
        <v>33</v>
      </c>
      <c r="BR17">
        <v>59</v>
      </c>
      <c r="BS17">
        <v>59</v>
      </c>
      <c r="BT17">
        <v>13</v>
      </c>
      <c r="BU17">
        <v>20</v>
      </c>
      <c r="BV17">
        <v>6</v>
      </c>
      <c r="BW17">
        <v>28</v>
      </c>
      <c r="BX17">
        <v>143</v>
      </c>
      <c r="BY17">
        <v>143</v>
      </c>
      <c r="BZ17">
        <v>110</v>
      </c>
    </row>
    <row r="18" spans="1:78" x14ac:dyDescent="0.25">
      <c r="B18" s="7">
        <v>0.18</v>
      </c>
      <c r="C18" s="7">
        <v>0.2</v>
      </c>
      <c r="D18" s="7">
        <v>0.04</v>
      </c>
      <c r="E18" s="7">
        <v>0.18</v>
      </c>
      <c r="F18" s="7">
        <v>0.13</v>
      </c>
      <c r="G18" s="7">
        <v>0.19</v>
      </c>
      <c r="H18" s="7">
        <v>0.2</v>
      </c>
      <c r="I18" s="7">
        <v>0.2</v>
      </c>
      <c r="J18" s="7">
        <v>0.15</v>
      </c>
      <c r="K18" s="7">
        <v>0.22</v>
      </c>
      <c r="L18" s="7">
        <v>0.15</v>
      </c>
      <c r="M18" s="7">
        <v>0.16</v>
      </c>
      <c r="N18" s="7">
        <v>0.21</v>
      </c>
      <c r="O18" s="7">
        <v>0.11</v>
      </c>
      <c r="P18" s="7">
        <v>0.17</v>
      </c>
      <c r="Q18" s="7">
        <v>0.17</v>
      </c>
      <c r="R18" s="7">
        <v>0.18</v>
      </c>
      <c r="S18" s="7">
        <v>0.22</v>
      </c>
      <c r="T18" s="7">
        <v>0.13</v>
      </c>
      <c r="U18" s="7">
        <v>0.13</v>
      </c>
      <c r="V18" s="7">
        <v>0.19</v>
      </c>
      <c r="W18" s="7">
        <v>0.13</v>
      </c>
      <c r="X18" s="7">
        <v>0.18</v>
      </c>
      <c r="Y18" s="7">
        <v>0.18</v>
      </c>
      <c r="Z18" s="7">
        <v>0.18</v>
      </c>
      <c r="AA18" s="7">
        <v>0.18</v>
      </c>
      <c r="AB18" s="7">
        <v>0.18</v>
      </c>
      <c r="AC18" s="7">
        <v>0.18</v>
      </c>
      <c r="AD18" s="7">
        <v>0.19</v>
      </c>
      <c r="AE18" s="7">
        <v>0.11</v>
      </c>
      <c r="AF18" s="7">
        <v>0.23</v>
      </c>
      <c r="AG18" t="s">
        <v>108</v>
      </c>
      <c r="AH18" s="7">
        <v>0.13</v>
      </c>
      <c r="AI18" s="7">
        <v>0.2</v>
      </c>
      <c r="AJ18" s="7">
        <v>0.17</v>
      </c>
      <c r="AK18" s="7">
        <v>0.13</v>
      </c>
      <c r="AL18" s="7">
        <v>0.22</v>
      </c>
      <c r="AM18" s="7">
        <v>0.18</v>
      </c>
      <c r="AN18" s="7">
        <v>0.1</v>
      </c>
      <c r="AO18" s="7">
        <v>0.09</v>
      </c>
      <c r="AP18" s="7">
        <v>0.36</v>
      </c>
      <c r="AQ18" s="7">
        <v>0.49</v>
      </c>
      <c r="AR18" s="7">
        <v>0.08</v>
      </c>
      <c r="AS18" s="7">
        <v>0.13</v>
      </c>
      <c r="AT18" s="7">
        <v>0.11</v>
      </c>
      <c r="AU18" s="7">
        <v>0.13</v>
      </c>
      <c r="AV18" s="7">
        <v>0.51</v>
      </c>
      <c r="AW18" s="7">
        <v>0.05</v>
      </c>
      <c r="AX18" s="7">
        <v>0.04</v>
      </c>
      <c r="AY18" s="7">
        <v>0.14000000000000001</v>
      </c>
      <c r="AZ18" s="7">
        <v>0.09</v>
      </c>
      <c r="BA18" s="7">
        <v>0.13</v>
      </c>
      <c r="BB18" s="7">
        <v>0.08</v>
      </c>
      <c r="BC18" s="7">
        <v>0.16</v>
      </c>
      <c r="BD18" t="s">
        <v>108</v>
      </c>
      <c r="BE18" s="7">
        <v>0.21</v>
      </c>
      <c r="BF18" s="7">
        <v>0.17</v>
      </c>
      <c r="BG18" s="7">
        <v>0.19</v>
      </c>
      <c r="BH18" s="7">
        <v>0.17</v>
      </c>
      <c r="BI18" s="7">
        <v>0.26</v>
      </c>
      <c r="BJ18" s="7">
        <v>0.12</v>
      </c>
      <c r="BK18" s="7">
        <v>0.12</v>
      </c>
      <c r="BL18" s="7">
        <v>0.19</v>
      </c>
      <c r="BM18" s="7">
        <v>0.23</v>
      </c>
      <c r="BN18" s="7">
        <v>0.2</v>
      </c>
      <c r="BO18" s="7">
        <v>0.2</v>
      </c>
      <c r="BP18" s="7">
        <v>0.11</v>
      </c>
      <c r="BQ18" s="7">
        <v>0.24</v>
      </c>
      <c r="BR18" s="7">
        <v>0.23</v>
      </c>
      <c r="BS18" s="7">
        <v>0.25</v>
      </c>
      <c r="BT18" s="7">
        <v>0.19</v>
      </c>
      <c r="BU18" s="7">
        <v>0.22</v>
      </c>
      <c r="BV18" s="7">
        <v>0.14000000000000001</v>
      </c>
      <c r="BW18" s="7">
        <v>0.27</v>
      </c>
      <c r="BX18" s="7">
        <v>0.17</v>
      </c>
      <c r="BY18" s="7">
        <v>0.17</v>
      </c>
      <c r="BZ18" s="7">
        <v>0.16</v>
      </c>
    </row>
    <row r="19" spans="1:78" x14ac:dyDescent="0.25">
      <c r="A19" t="s">
        <v>122</v>
      </c>
      <c r="B19">
        <v>2</v>
      </c>
      <c r="C19">
        <v>1</v>
      </c>
      <c r="D19">
        <v>0</v>
      </c>
      <c r="E19">
        <v>1</v>
      </c>
      <c r="F19">
        <v>1</v>
      </c>
      <c r="G19">
        <v>1</v>
      </c>
      <c r="H19">
        <v>0</v>
      </c>
      <c r="I19">
        <v>0</v>
      </c>
      <c r="J19">
        <v>0</v>
      </c>
      <c r="K19">
        <v>1</v>
      </c>
      <c r="L19">
        <v>1</v>
      </c>
      <c r="M19">
        <v>2</v>
      </c>
      <c r="N19">
        <v>0</v>
      </c>
      <c r="O19">
        <v>0</v>
      </c>
      <c r="P19">
        <v>0</v>
      </c>
      <c r="Q19">
        <v>1</v>
      </c>
      <c r="R19">
        <v>1</v>
      </c>
      <c r="S19">
        <v>0</v>
      </c>
      <c r="T19">
        <v>0</v>
      </c>
      <c r="U19">
        <v>2</v>
      </c>
      <c r="V19">
        <v>2</v>
      </c>
      <c r="W19">
        <v>0</v>
      </c>
      <c r="X19">
        <v>0</v>
      </c>
      <c r="Y19">
        <v>1</v>
      </c>
      <c r="Z19">
        <v>1</v>
      </c>
      <c r="AA19">
        <v>2</v>
      </c>
      <c r="AB19">
        <v>1</v>
      </c>
      <c r="AC19">
        <v>0</v>
      </c>
      <c r="AD19">
        <v>2</v>
      </c>
      <c r="AE19">
        <v>0</v>
      </c>
      <c r="AF19">
        <v>0</v>
      </c>
      <c r="AG19">
        <v>1</v>
      </c>
      <c r="AH19">
        <v>1</v>
      </c>
      <c r="AI19">
        <v>0</v>
      </c>
      <c r="AJ19">
        <v>1</v>
      </c>
      <c r="AK19">
        <v>1</v>
      </c>
      <c r="AL19">
        <v>0</v>
      </c>
      <c r="AM19">
        <v>1</v>
      </c>
      <c r="AN19">
        <v>1</v>
      </c>
      <c r="AO19">
        <v>0</v>
      </c>
      <c r="AP19">
        <v>0</v>
      </c>
      <c r="AQ19">
        <v>0</v>
      </c>
      <c r="AR19">
        <v>1</v>
      </c>
      <c r="AS19">
        <v>1</v>
      </c>
      <c r="AT19">
        <v>0</v>
      </c>
      <c r="AU19">
        <v>1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1</v>
      </c>
      <c r="BF19">
        <v>1</v>
      </c>
      <c r="BG19">
        <v>1</v>
      </c>
      <c r="BH19">
        <v>1</v>
      </c>
      <c r="BI19">
        <v>0</v>
      </c>
      <c r="BJ19">
        <v>0</v>
      </c>
      <c r="BK19">
        <v>1</v>
      </c>
      <c r="BL19">
        <v>0</v>
      </c>
      <c r="BM19">
        <v>0</v>
      </c>
      <c r="BN19">
        <v>1</v>
      </c>
      <c r="BO19">
        <v>1</v>
      </c>
      <c r="BP19">
        <v>1</v>
      </c>
      <c r="BQ19">
        <v>0</v>
      </c>
      <c r="BR19">
        <v>0</v>
      </c>
      <c r="BS19">
        <v>0</v>
      </c>
      <c r="BT19">
        <v>1</v>
      </c>
      <c r="BU19">
        <v>0</v>
      </c>
      <c r="BV19">
        <v>0</v>
      </c>
      <c r="BW19">
        <v>0</v>
      </c>
      <c r="BX19">
        <v>1</v>
      </c>
      <c r="BY19">
        <v>1</v>
      </c>
      <c r="BZ19">
        <v>1</v>
      </c>
    </row>
    <row r="20" spans="1:78" x14ac:dyDescent="0.25">
      <c r="B20">
        <v>0</v>
      </c>
      <c r="C20">
        <v>0</v>
      </c>
      <c r="D20" t="s">
        <v>106</v>
      </c>
      <c r="E20" s="7">
        <v>0.01</v>
      </c>
      <c r="F20">
        <v>0</v>
      </c>
      <c r="G20">
        <v>0</v>
      </c>
      <c r="H20" t="s">
        <v>106</v>
      </c>
      <c r="I20" t="s">
        <v>106</v>
      </c>
      <c r="J20" t="s">
        <v>106</v>
      </c>
      <c r="K20">
        <v>0</v>
      </c>
      <c r="L20">
        <v>0</v>
      </c>
      <c r="M20">
        <v>0</v>
      </c>
      <c r="N20" t="s">
        <v>106</v>
      </c>
      <c r="O20" t="s">
        <v>106</v>
      </c>
      <c r="P20" t="s">
        <v>106</v>
      </c>
      <c r="Q20" s="7">
        <v>0.01</v>
      </c>
      <c r="R20">
        <v>0</v>
      </c>
      <c r="S20" t="s">
        <v>106</v>
      </c>
      <c r="T20" t="s">
        <v>106</v>
      </c>
      <c r="U20" s="7">
        <v>0.01</v>
      </c>
      <c r="V20">
        <v>0</v>
      </c>
      <c r="W20" t="s">
        <v>106</v>
      </c>
      <c r="X20" t="s">
        <v>106</v>
      </c>
      <c r="Y20">
        <v>0</v>
      </c>
      <c r="Z20">
        <v>0</v>
      </c>
      <c r="AA20">
        <v>0</v>
      </c>
      <c r="AB20">
        <v>0</v>
      </c>
      <c r="AC20" t="s">
        <v>106</v>
      </c>
      <c r="AD20">
        <v>0</v>
      </c>
      <c r="AE20" t="s">
        <v>106</v>
      </c>
      <c r="AF20" t="s">
        <v>106</v>
      </c>
      <c r="AG20" s="7">
        <v>0.01</v>
      </c>
      <c r="AH20" s="7">
        <v>0.03</v>
      </c>
      <c r="AI20" t="s">
        <v>106</v>
      </c>
      <c r="AJ20">
        <v>0</v>
      </c>
      <c r="AK20">
        <v>0</v>
      </c>
      <c r="AL20" t="s">
        <v>106</v>
      </c>
      <c r="AM20">
        <v>0</v>
      </c>
      <c r="AN20" s="7">
        <v>0.02</v>
      </c>
      <c r="AO20" t="s">
        <v>106</v>
      </c>
      <c r="AP20" t="s">
        <v>106</v>
      </c>
      <c r="AQ20" t="s">
        <v>106</v>
      </c>
      <c r="AR20">
        <v>0</v>
      </c>
      <c r="AS20" s="7">
        <v>0.01</v>
      </c>
      <c r="AT20" t="s">
        <v>106</v>
      </c>
      <c r="AU20" s="7">
        <v>0.02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 t="s">
        <v>106</v>
      </c>
      <c r="BC20" t="s">
        <v>106</v>
      </c>
      <c r="BD20" t="s">
        <v>106</v>
      </c>
      <c r="BE20">
        <v>0</v>
      </c>
      <c r="BF20">
        <v>0</v>
      </c>
      <c r="BG20">
        <v>0</v>
      </c>
      <c r="BH20">
        <v>0</v>
      </c>
      <c r="BI20" t="s">
        <v>106</v>
      </c>
      <c r="BJ20" t="s">
        <v>106</v>
      </c>
      <c r="BK20" s="7">
        <v>0.01</v>
      </c>
      <c r="BL20" t="s">
        <v>106</v>
      </c>
      <c r="BM20" t="s">
        <v>106</v>
      </c>
      <c r="BN20">
        <v>0</v>
      </c>
      <c r="BO20">
        <v>0</v>
      </c>
      <c r="BP20">
        <v>0</v>
      </c>
      <c r="BQ20" t="s">
        <v>106</v>
      </c>
      <c r="BR20" t="s">
        <v>106</v>
      </c>
      <c r="BS20" t="s">
        <v>106</v>
      </c>
      <c r="BT20" s="7">
        <v>0.01</v>
      </c>
      <c r="BU20" t="s">
        <v>106</v>
      </c>
      <c r="BV20" t="s">
        <v>106</v>
      </c>
      <c r="BW20" t="s">
        <v>106</v>
      </c>
      <c r="BX20">
        <v>0</v>
      </c>
      <c r="BY20">
        <v>0</v>
      </c>
      <c r="BZ20">
        <v>0</v>
      </c>
    </row>
    <row r="21" spans="1:78" x14ac:dyDescent="0.25">
      <c r="A21" t="s">
        <v>123</v>
      </c>
      <c r="B21">
        <v>5</v>
      </c>
      <c r="C21">
        <v>5</v>
      </c>
      <c r="D21">
        <v>0</v>
      </c>
      <c r="E21">
        <v>0</v>
      </c>
      <c r="F21">
        <v>0</v>
      </c>
      <c r="G21">
        <v>2</v>
      </c>
      <c r="H21">
        <v>3</v>
      </c>
      <c r="I21">
        <v>2</v>
      </c>
      <c r="J21">
        <v>1</v>
      </c>
      <c r="K21">
        <v>2</v>
      </c>
      <c r="L21">
        <v>1</v>
      </c>
      <c r="M21">
        <v>2</v>
      </c>
      <c r="N21">
        <v>2</v>
      </c>
      <c r="O21">
        <v>0</v>
      </c>
      <c r="P21">
        <v>1</v>
      </c>
      <c r="Q21">
        <v>1</v>
      </c>
      <c r="R21">
        <v>4</v>
      </c>
      <c r="S21">
        <v>2</v>
      </c>
      <c r="T21">
        <v>2</v>
      </c>
      <c r="U21">
        <v>1</v>
      </c>
      <c r="V21">
        <v>4</v>
      </c>
      <c r="W21">
        <v>0</v>
      </c>
      <c r="X21">
        <v>1</v>
      </c>
      <c r="Y21">
        <v>4</v>
      </c>
      <c r="Z21">
        <v>1</v>
      </c>
      <c r="AA21">
        <v>5</v>
      </c>
      <c r="AB21">
        <v>1</v>
      </c>
      <c r="AC21">
        <v>1</v>
      </c>
      <c r="AD21">
        <v>4</v>
      </c>
      <c r="AE21">
        <v>0</v>
      </c>
      <c r="AF21">
        <v>0</v>
      </c>
      <c r="AG21">
        <v>4</v>
      </c>
      <c r="AH21">
        <v>1</v>
      </c>
      <c r="AI21">
        <v>5</v>
      </c>
      <c r="AJ21">
        <v>0</v>
      </c>
      <c r="AK21">
        <v>0</v>
      </c>
      <c r="AL21">
        <v>2</v>
      </c>
      <c r="AM21">
        <v>3</v>
      </c>
      <c r="AN21">
        <v>0</v>
      </c>
      <c r="AO21">
        <v>0</v>
      </c>
      <c r="AP21">
        <v>1</v>
      </c>
      <c r="AQ21">
        <v>1</v>
      </c>
      <c r="AR21">
        <v>1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2</v>
      </c>
      <c r="BC21">
        <v>0</v>
      </c>
      <c r="BD21">
        <v>0</v>
      </c>
      <c r="BE21">
        <v>3</v>
      </c>
      <c r="BF21">
        <v>2</v>
      </c>
      <c r="BG21">
        <v>4</v>
      </c>
      <c r="BH21">
        <v>1</v>
      </c>
      <c r="BI21">
        <v>0</v>
      </c>
      <c r="BJ21">
        <v>4</v>
      </c>
      <c r="BK21">
        <v>0</v>
      </c>
      <c r="BL21">
        <v>0</v>
      </c>
      <c r="BM21">
        <v>0</v>
      </c>
      <c r="BN21">
        <v>4</v>
      </c>
      <c r="BO21">
        <v>0</v>
      </c>
      <c r="BP21">
        <v>1</v>
      </c>
      <c r="BQ21">
        <v>0</v>
      </c>
      <c r="BR21">
        <v>0</v>
      </c>
      <c r="BS21">
        <v>0</v>
      </c>
      <c r="BT21">
        <v>3</v>
      </c>
      <c r="BU21">
        <v>0</v>
      </c>
      <c r="BV21">
        <v>0</v>
      </c>
      <c r="BW21">
        <v>0</v>
      </c>
      <c r="BX21">
        <v>5</v>
      </c>
      <c r="BY21">
        <v>5</v>
      </c>
      <c r="BZ21">
        <v>5</v>
      </c>
    </row>
    <row r="22" spans="1:78" x14ac:dyDescent="0.25">
      <c r="B22">
        <v>0</v>
      </c>
      <c r="C22" s="7">
        <v>0.01</v>
      </c>
      <c r="D22" t="s">
        <v>106</v>
      </c>
      <c r="E22" t="s">
        <v>106</v>
      </c>
      <c r="F22" t="s">
        <v>106</v>
      </c>
      <c r="G22">
        <v>0</v>
      </c>
      <c r="H22" s="7">
        <v>0.01</v>
      </c>
      <c r="I22" s="7">
        <v>0.01</v>
      </c>
      <c r="J22">
        <v>0</v>
      </c>
      <c r="K22" s="7">
        <v>0.01</v>
      </c>
      <c r="L22">
        <v>0</v>
      </c>
      <c r="M22">
        <v>0</v>
      </c>
      <c r="N22">
        <v>0</v>
      </c>
      <c r="O22" t="s">
        <v>106</v>
      </c>
      <c r="P22" s="7">
        <v>0.02</v>
      </c>
      <c r="Q22">
        <v>0</v>
      </c>
      <c r="R22">
        <v>0</v>
      </c>
      <c r="S22">
        <v>0</v>
      </c>
      <c r="T22" s="7">
        <v>0.01</v>
      </c>
      <c r="U22">
        <v>0</v>
      </c>
      <c r="V22">
        <v>0</v>
      </c>
      <c r="W22" t="s">
        <v>106</v>
      </c>
      <c r="X22">
        <v>0</v>
      </c>
      <c r="Y22" s="7">
        <v>0.01</v>
      </c>
      <c r="Z22">
        <v>0</v>
      </c>
      <c r="AA22">
        <v>0</v>
      </c>
      <c r="AB22">
        <v>0</v>
      </c>
      <c r="AC22">
        <v>0</v>
      </c>
      <c r="AD22" s="7">
        <v>0.01</v>
      </c>
      <c r="AE22" t="s">
        <v>106</v>
      </c>
      <c r="AF22" t="s">
        <v>106</v>
      </c>
      <c r="AG22" s="7">
        <v>0.04</v>
      </c>
      <c r="AH22" s="7">
        <v>0.02</v>
      </c>
      <c r="AI22" s="7">
        <v>0.01</v>
      </c>
      <c r="AJ22" t="s">
        <v>106</v>
      </c>
      <c r="AK22" t="s">
        <v>106</v>
      </c>
      <c r="AL22">
        <v>0</v>
      </c>
      <c r="AM22" s="7">
        <v>0.01</v>
      </c>
      <c r="AN22" t="s">
        <v>106</v>
      </c>
      <c r="AO22" t="s">
        <v>106</v>
      </c>
      <c r="AP22" s="7">
        <v>0.01</v>
      </c>
      <c r="AQ22" s="7">
        <v>0.01</v>
      </c>
      <c r="AR22" s="7">
        <v>0.01</v>
      </c>
      <c r="AS22" t="s">
        <v>106</v>
      </c>
      <c r="AT22" t="s">
        <v>106</v>
      </c>
      <c r="AU22" t="s">
        <v>106</v>
      </c>
      <c r="AV22" t="s">
        <v>106</v>
      </c>
      <c r="AW22" t="s">
        <v>106</v>
      </c>
      <c r="AX22" t="s">
        <v>106</v>
      </c>
      <c r="AY22" t="s">
        <v>106</v>
      </c>
      <c r="AZ22" t="s">
        <v>106</v>
      </c>
      <c r="BA22" t="s">
        <v>106</v>
      </c>
      <c r="BB22" s="7">
        <v>0.02</v>
      </c>
      <c r="BC22" t="s">
        <v>106</v>
      </c>
      <c r="BD22" t="s">
        <v>106</v>
      </c>
      <c r="BE22" s="7">
        <v>0.02</v>
      </c>
      <c r="BF22">
        <v>0</v>
      </c>
      <c r="BG22" s="7">
        <v>0.01</v>
      </c>
      <c r="BH22">
        <v>0</v>
      </c>
      <c r="BI22" t="s">
        <v>106</v>
      </c>
      <c r="BJ22" s="7">
        <v>0.04</v>
      </c>
      <c r="BK22" t="s">
        <v>106</v>
      </c>
      <c r="BL22" t="s">
        <v>106</v>
      </c>
      <c r="BM22" t="s">
        <v>106</v>
      </c>
      <c r="BN22" s="7">
        <v>0.01</v>
      </c>
      <c r="BO22" t="s">
        <v>106</v>
      </c>
      <c r="BP22">
        <v>0</v>
      </c>
      <c r="BQ22" t="s">
        <v>106</v>
      </c>
      <c r="BR22" t="s">
        <v>106</v>
      </c>
      <c r="BS22" t="s">
        <v>106</v>
      </c>
      <c r="BT22" s="7">
        <v>0.04</v>
      </c>
      <c r="BU22" t="s">
        <v>106</v>
      </c>
      <c r="BV22" t="s">
        <v>106</v>
      </c>
      <c r="BW22" t="s">
        <v>106</v>
      </c>
      <c r="BX22" s="7">
        <v>0.01</v>
      </c>
      <c r="BY22" s="7">
        <v>0.01</v>
      </c>
      <c r="BZ22" s="7">
        <v>0.01</v>
      </c>
    </row>
    <row r="23" spans="1:78" x14ac:dyDescent="0.25">
      <c r="A23" t="s">
        <v>124</v>
      </c>
      <c r="B23">
        <v>175</v>
      </c>
      <c r="C23">
        <v>171</v>
      </c>
      <c r="D23">
        <v>3</v>
      </c>
      <c r="E23">
        <v>1</v>
      </c>
      <c r="F23">
        <v>30</v>
      </c>
      <c r="G23">
        <v>70</v>
      </c>
      <c r="H23">
        <v>75</v>
      </c>
      <c r="I23">
        <v>40</v>
      </c>
      <c r="J23">
        <v>51</v>
      </c>
      <c r="K23">
        <v>33</v>
      </c>
      <c r="L23">
        <v>51</v>
      </c>
      <c r="M23">
        <v>70</v>
      </c>
      <c r="N23">
        <v>76</v>
      </c>
      <c r="O23">
        <v>23</v>
      </c>
      <c r="P23">
        <v>6</v>
      </c>
      <c r="Q23">
        <v>35</v>
      </c>
      <c r="R23">
        <v>140</v>
      </c>
      <c r="S23">
        <v>94</v>
      </c>
      <c r="T23">
        <v>37</v>
      </c>
      <c r="U23">
        <v>41</v>
      </c>
      <c r="V23">
        <v>109</v>
      </c>
      <c r="W23">
        <v>26</v>
      </c>
      <c r="X23">
        <v>38</v>
      </c>
      <c r="Y23">
        <v>103</v>
      </c>
      <c r="Z23">
        <v>73</v>
      </c>
      <c r="AA23">
        <v>175</v>
      </c>
      <c r="AB23">
        <v>73</v>
      </c>
      <c r="AC23">
        <v>56</v>
      </c>
      <c r="AD23">
        <v>102</v>
      </c>
      <c r="AE23">
        <v>13</v>
      </c>
      <c r="AF23">
        <v>173</v>
      </c>
      <c r="AG23">
        <v>0</v>
      </c>
      <c r="AH23">
        <v>1</v>
      </c>
      <c r="AI23">
        <v>100</v>
      </c>
      <c r="AJ23">
        <v>37</v>
      </c>
      <c r="AK23">
        <v>44</v>
      </c>
      <c r="AL23">
        <v>58</v>
      </c>
      <c r="AM23">
        <v>98</v>
      </c>
      <c r="AN23">
        <v>3</v>
      </c>
      <c r="AO23">
        <v>16</v>
      </c>
      <c r="AP23">
        <v>17</v>
      </c>
      <c r="AQ23">
        <v>3</v>
      </c>
      <c r="AR23">
        <v>41</v>
      </c>
      <c r="AS23">
        <v>3</v>
      </c>
      <c r="AT23">
        <v>13</v>
      </c>
      <c r="AU23">
        <v>4</v>
      </c>
      <c r="AV23">
        <v>1</v>
      </c>
      <c r="AW23">
        <v>0</v>
      </c>
      <c r="AX23">
        <v>3</v>
      </c>
      <c r="AY23">
        <v>36</v>
      </c>
      <c r="AZ23">
        <v>3</v>
      </c>
      <c r="BA23">
        <v>1</v>
      </c>
      <c r="BB23">
        <v>49</v>
      </c>
      <c r="BC23">
        <v>0</v>
      </c>
      <c r="BD23">
        <v>1</v>
      </c>
      <c r="BE23">
        <v>17</v>
      </c>
      <c r="BF23">
        <v>158</v>
      </c>
      <c r="BG23">
        <v>50</v>
      </c>
      <c r="BH23">
        <v>125</v>
      </c>
      <c r="BI23">
        <v>13</v>
      </c>
      <c r="BJ23">
        <v>15</v>
      </c>
      <c r="BK23">
        <v>12</v>
      </c>
      <c r="BL23">
        <v>6</v>
      </c>
      <c r="BM23">
        <v>21</v>
      </c>
      <c r="BN23">
        <v>40</v>
      </c>
      <c r="BO23">
        <v>60</v>
      </c>
      <c r="BP23">
        <v>55</v>
      </c>
      <c r="BQ23">
        <v>22</v>
      </c>
      <c r="BR23">
        <v>35</v>
      </c>
      <c r="BS23">
        <v>33</v>
      </c>
      <c r="BT23">
        <v>8</v>
      </c>
      <c r="BU23">
        <v>9</v>
      </c>
      <c r="BV23">
        <v>6</v>
      </c>
      <c r="BW23">
        <v>16</v>
      </c>
      <c r="BX23">
        <v>125</v>
      </c>
      <c r="BY23">
        <v>125</v>
      </c>
      <c r="BZ23">
        <v>113</v>
      </c>
    </row>
    <row r="24" spans="1:78" x14ac:dyDescent="0.25">
      <c r="B24" s="7">
        <v>0.14000000000000001</v>
      </c>
      <c r="C24" s="7">
        <v>0.18</v>
      </c>
      <c r="D24" s="7">
        <v>0.02</v>
      </c>
      <c r="E24" s="7">
        <v>0.01</v>
      </c>
      <c r="F24" s="7">
        <v>0.12</v>
      </c>
      <c r="G24" s="7">
        <v>0.12</v>
      </c>
      <c r="H24" s="7">
        <v>0.19</v>
      </c>
      <c r="I24" s="7">
        <v>0.14000000000000001</v>
      </c>
      <c r="J24" s="7">
        <v>0.14000000000000001</v>
      </c>
      <c r="K24" s="7">
        <v>0.13</v>
      </c>
      <c r="L24" s="7">
        <v>0.17</v>
      </c>
      <c r="M24" s="7">
        <v>0.17</v>
      </c>
      <c r="N24" s="7">
        <v>0.12</v>
      </c>
      <c r="O24" s="7">
        <v>0.17</v>
      </c>
      <c r="P24" s="7">
        <v>0.17</v>
      </c>
      <c r="Q24" s="7">
        <v>0.14000000000000001</v>
      </c>
      <c r="R24" s="7">
        <v>0.15</v>
      </c>
      <c r="S24" s="7">
        <v>0.14000000000000001</v>
      </c>
      <c r="T24" s="7">
        <v>0.13</v>
      </c>
      <c r="U24" s="7">
        <v>0.18</v>
      </c>
      <c r="V24" s="7">
        <v>0.13</v>
      </c>
      <c r="W24" s="7">
        <v>0.2</v>
      </c>
      <c r="X24" s="7">
        <v>0.16</v>
      </c>
      <c r="Y24" s="7">
        <v>0.14000000000000001</v>
      </c>
      <c r="Z24" s="7">
        <v>0.15</v>
      </c>
      <c r="AA24" s="7">
        <v>0.14000000000000001</v>
      </c>
      <c r="AB24" s="7">
        <v>0.15</v>
      </c>
      <c r="AC24" s="7">
        <v>0.19</v>
      </c>
      <c r="AD24" s="7">
        <v>0.13</v>
      </c>
      <c r="AE24" s="7">
        <v>0.09</v>
      </c>
      <c r="AF24" s="7">
        <v>0.19</v>
      </c>
      <c r="AG24" t="s">
        <v>108</v>
      </c>
      <c r="AH24" s="7">
        <v>0.03</v>
      </c>
      <c r="AI24" s="7">
        <v>0.13</v>
      </c>
      <c r="AJ24" s="7">
        <v>0.21</v>
      </c>
      <c r="AK24" s="7">
        <v>0.17</v>
      </c>
      <c r="AL24" s="7">
        <v>0.17</v>
      </c>
      <c r="AM24" s="7">
        <v>0.15</v>
      </c>
      <c r="AN24" s="7">
        <v>0.11</v>
      </c>
      <c r="AO24" s="7">
        <v>0.1</v>
      </c>
      <c r="AP24" s="7">
        <v>0.13</v>
      </c>
      <c r="AQ24" s="7">
        <v>0.03</v>
      </c>
      <c r="AR24" s="7">
        <v>0.32</v>
      </c>
      <c r="AS24" s="7">
        <v>0.05</v>
      </c>
      <c r="AT24" s="7">
        <v>0.12</v>
      </c>
      <c r="AU24" s="7">
        <v>0.1</v>
      </c>
      <c r="AV24" s="7">
        <v>0.02</v>
      </c>
      <c r="AW24" t="s">
        <v>108</v>
      </c>
      <c r="AX24" s="7">
        <v>0.03</v>
      </c>
      <c r="AY24" s="7">
        <v>0.39</v>
      </c>
      <c r="AZ24" s="7">
        <v>0.03</v>
      </c>
      <c r="BA24" s="7">
        <v>0.02</v>
      </c>
      <c r="BB24" s="7">
        <v>0.39</v>
      </c>
      <c r="BC24" t="s">
        <v>108</v>
      </c>
      <c r="BD24" s="7">
        <v>0.22</v>
      </c>
      <c r="BE24" s="7">
        <v>0.11</v>
      </c>
      <c r="BF24" s="7">
        <v>0.15</v>
      </c>
      <c r="BG24" s="7">
        <v>0.11</v>
      </c>
      <c r="BH24" s="7">
        <v>0.16</v>
      </c>
      <c r="BI24" s="7">
        <v>0.08</v>
      </c>
      <c r="BJ24" s="7">
        <v>0.13</v>
      </c>
      <c r="BK24" s="7">
        <v>0.11</v>
      </c>
      <c r="BL24" s="7">
        <v>0.16</v>
      </c>
      <c r="BM24" s="7">
        <v>0.15</v>
      </c>
      <c r="BN24" s="7">
        <v>0.15</v>
      </c>
      <c r="BO24" s="7">
        <v>0.13</v>
      </c>
      <c r="BP24" s="7">
        <v>0.16</v>
      </c>
      <c r="BQ24" s="7">
        <v>0.16</v>
      </c>
      <c r="BR24" s="7">
        <v>0.14000000000000001</v>
      </c>
      <c r="BS24" s="7">
        <v>0.14000000000000001</v>
      </c>
      <c r="BT24" s="7">
        <v>0.11</v>
      </c>
      <c r="BU24" s="7">
        <v>0.1</v>
      </c>
      <c r="BV24" s="7">
        <v>0.16</v>
      </c>
      <c r="BW24" s="7">
        <v>0.16</v>
      </c>
      <c r="BX24" s="7">
        <v>0.15</v>
      </c>
      <c r="BY24" s="7">
        <v>0.15</v>
      </c>
      <c r="BZ24" s="7">
        <v>0.16</v>
      </c>
    </row>
    <row r="25" spans="1:78" x14ac:dyDescent="0.25">
      <c r="A25" t="s">
        <v>125</v>
      </c>
      <c r="B25">
        <v>3</v>
      </c>
      <c r="C25">
        <v>2</v>
      </c>
      <c r="D25">
        <v>0</v>
      </c>
      <c r="E25">
        <v>1</v>
      </c>
      <c r="F25">
        <v>0</v>
      </c>
      <c r="G25">
        <v>2</v>
      </c>
      <c r="H25">
        <v>1</v>
      </c>
      <c r="I25">
        <v>2</v>
      </c>
      <c r="J25">
        <v>0</v>
      </c>
      <c r="K25">
        <v>1</v>
      </c>
      <c r="L25">
        <v>0</v>
      </c>
      <c r="M25">
        <v>2</v>
      </c>
      <c r="N25">
        <v>1</v>
      </c>
      <c r="O25">
        <v>0</v>
      </c>
      <c r="P25">
        <v>0</v>
      </c>
      <c r="Q25">
        <v>0</v>
      </c>
      <c r="R25">
        <v>3</v>
      </c>
      <c r="S25">
        <v>3</v>
      </c>
      <c r="T25">
        <v>0</v>
      </c>
      <c r="U25">
        <v>0</v>
      </c>
      <c r="V25">
        <v>1</v>
      </c>
      <c r="W25">
        <v>2</v>
      </c>
      <c r="X25">
        <v>0</v>
      </c>
      <c r="Y25">
        <v>3</v>
      </c>
      <c r="Z25">
        <v>0</v>
      </c>
      <c r="AA25">
        <v>3</v>
      </c>
      <c r="AB25">
        <v>0</v>
      </c>
      <c r="AC25">
        <v>0</v>
      </c>
      <c r="AD25">
        <v>3</v>
      </c>
      <c r="AE25">
        <v>0</v>
      </c>
      <c r="AF25">
        <v>0</v>
      </c>
      <c r="AG25">
        <v>3</v>
      </c>
      <c r="AH25">
        <v>0</v>
      </c>
      <c r="AI25">
        <v>3</v>
      </c>
      <c r="AJ25">
        <v>0</v>
      </c>
      <c r="AK25">
        <v>0</v>
      </c>
      <c r="AL25">
        <v>2</v>
      </c>
      <c r="AM25">
        <v>0</v>
      </c>
      <c r="AN25">
        <v>0</v>
      </c>
      <c r="AO25">
        <v>1</v>
      </c>
      <c r="AP25">
        <v>0</v>
      </c>
      <c r="AQ25">
        <v>0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</v>
      </c>
      <c r="BB25">
        <v>1</v>
      </c>
      <c r="BC25">
        <v>0</v>
      </c>
      <c r="BD25">
        <v>0</v>
      </c>
      <c r="BE25">
        <v>3</v>
      </c>
      <c r="BF25">
        <v>0</v>
      </c>
      <c r="BG25">
        <v>3</v>
      </c>
      <c r="BH25">
        <v>0</v>
      </c>
      <c r="BI25">
        <v>2</v>
      </c>
      <c r="BJ25">
        <v>1</v>
      </c>
      <c r="BK25">
        <v>0</v>
      </c>
      <c r="BL25">
        <v>0</v>
      </c>
      <c r="BM25">
        <v>2</v>
      </c>
      <c r="BN25">
        <v>1</v>
      </c>
      <c r="BO25">
        <v>0</v>
      </c>
      <c r="BP25">
        <v>0</v>
      </c>
      <c r="BQ25">
        <v>0</v>
      </c>
      <c r="BR25">
        <v>3</v>
      </c>
      <c r="BS25">
        <v>2</v>
      </c>
      <c r="BT25">
        <v>0</v>
      </c>
      <c r="BU25">
        <v>3</v>
      </c>
      <c r="BV25">
        <v>0</v>
      </c>
      <c r="BW25">
        <v>0</v>
      </c>
      <c r="BX25">
        <v>0</v>
      </c>
      <c r="BY25">
        <v>3</v>
      </c>
      <c r="BZ25">
        <v>1</v>
      </c>
    </row>
    <row r="26" spans="1:78" x14ac:dyDescent="0.25">
      <c r="B26">
        <v>0</v>
      </c>
      <c r="C26">
        <v>0</v>
      </c>
      <c r="D26" t="s">
        <v>106</v>
      </c>
      <c r="E26" s="7">
        <v>0.01</v>
      </c>
      <c r="F26" t="s">
        <v>106</v>
      </c>
      <c r="G26">
        <v>0</v>
      </c>
      <c r="H26">
        <v>0</v>
      </c>
      <c r="I26" s="7">
        <v>0.01</v>
      </c>
      <c r="J26" t="s">
        <v>106</v>
      </c>
      <c r="K26">
        <v>0</v>
      </c>
      <c r="L26" t="s">
        <v>106</v>
      </c>
      <c r="M26">
        <v>0</v>
      </c>
      <c r="N26">
        <v>0</v>
      </c>
      <c r="O26" t="s">
        <v>106</v>
      </c>
      <c r="P26" t="s">
        <v>106</v>
      </c>
      <c r="Q26" t="s">
        <v>106</v>
      </c>
      <c r="R26">
        <v>0</v>
      </c>
      <c r="S26">
        <v>0</v>
      </c>
      <c r="T26" t="s">
        <v>106</v>
      </c>
      <c r="U26" t="s">
        <v>106</v>
      </c>
      <c r="V26">
        <v>0</v>
      </c>
      <c r="W26" s="7">
        <v>0.01</v>
      </c>
      <c r="X26" t="s">
        <v>106</v>
      </c>
      <c r="Y26">
        <v>0</v>
      </c>
      <c r="Z26" t="s">
        <v>106</v>
      </c>
      <c r="AA26">
        <v>0</v>
      </c>
      <c r="AB26" t="s">
        <v>106</v>
      </c>
      <c r="AC26" t="s">
        <v>106</v>
      </c>
      <c r="AD26">
        <v>0</v>
      </c>
      <c r="AE26" t="s">
        <v>106</v>
      </c>
      <c r="AF26" t="s">
        <v>106</v>
      </c>
      <c r="AG26" s="7">
        <v>0.03</v>
      </c>
      <c r="AH26" t="s">
        <v>106</v>
      </c>
      <c r="AI26">
        <v>0</v>
      </c>
      <c r="AJ26" t="s">
        <v>106</v>
      </c>
      <c r="AK26" t="s">
        <v>106</v>
      </c>
      <c r="AL26">
        <v>0</v>
      </c>
      <c r="AM26" t="s">
        <v>106</v>
      </c>
      <c r="AN26" t="s">
        <v>106</v>
      </c>
      <c r="AO26" s="7">
        <v>0.01</v>
      </c>
      <c r="AP26" t="s">
        <v>106</v>
      </c>
      <c r="AQ26" t="s">
        <v>106</v>
      </c>
      <c r="AR26" t="s">
        <v>106</v>
      </c>
      <c r="AS26" t="s">
        <v>106</v>
      </c>
      <c r="AT26" s="7">
        <v>0.01</v>
      </c>
      <c r="AU26" t="s">
        <v>106</v>
      </c>
      <c r="AV26" t="s">
        <v>106</v>
      </c>
      <c r="AW26" t="s">
        <v>106</v>
      </c>
      <c r="AX26" t="s">
        <v>106</v>
      </c>
      <c r="AY26" t="s">
        <v>106</v>
      </c>
      <c r="AZ26" t="s">
        <v>106</v>
      </c>
      <c r="BA26" s="7">
        <v>0.01</v>
      </c>
      <c r="BB26" s="7">
        <v>0.01</v>
      </c>
      <c r="BC26" t="s">
        <v>106</v>
      </c>
      <c r="BD26" t="s">
        <v>106</v>
      </c>
      <c r="BE26" s="7">
        <v>0.02</v>
      </c>
      <c r="BF26" t="s">
        <v>106</v>
      </c>
      <c r="BG26" s="7">
        <v>0.01</v>
      </c>
      <c r="BH26" t="s">
        <v>106</v>
      </c>
      <c r="BI26" s="7">
        <v>0.01</v>
      </c>
      <c r="BJ26" s="7">
        <v>0.01</v>
      </c>
      <c r="BK26" t="s">
        <v>106</v>
      </c>
      <c r="BL26" t="s">
        <v>106</v>
      </c>
      <c r="BM26" s="7">
        <v>0.01</v>
      </c>
      <c r="BN26">
        <v>0</v>
      </c>
      <c r="BO26" t="s">
        <v>106</v>
      </c>
      <c r="BP26" t="s">
        <v>106</v>
      </c>
      <c r="BQ26" t="s">
        <v>106</v>
      </c>
      <c r="BR26" s="7">
        <v>0.01</v>
      </c>
      <c r="BS26" s="7">
        <v>0.01</v>
      </c>
      <c r="BT26" t="s">
        <v>106</v>
      </c>
      <c r="BU26" s="7">
        <v>0.03</v>
      </c>
      <c r="BV26" t="s">
        <v>106</v>
      </c>
      <c r="BW26" t="s">
        <v>106</v>
      </c>
      <c r="BX26" t="s">
        <v>106</v>
      </c>
      <c r="BY26">
        <v>0</v>
      </c>
      <c r="BZ26">
        <v>0</v>
      </c>
    </row>
    <row r="27" spans="1:78" x14ac:dyDescent="0.25">
      <c r="A27" t="s">
        <v>126</v>
      </c>
      <c r="B27">
        <v>33</v>
      </c>
      <c r="C27">
        <v>32</v>
      </c>
      <c r="D27">
        <v>0</v>
      </c>
      <c r="E27">
        <v>1</v>
      </c>
      <c r="F27">
        <v>13</v>
      </c>
      <c r="G27">
        <v>18</v>
      </c>
      <c r="H27">
        <v>2</v>
      </c>
      <c r="I27">
        <v>8</v>
      </c>
      <c r="J27">
        <v>17</v>
      </c>
      <c r="K27">
        <v>6</v>
      </c>
      <c r="L27">
        <v>2</v>
      </c>
      <c r="M27">
        <v>6</v>
      </c>
      <c r="N27">
        <v>18</v>
      </c>
      <c r="O27">
        <v>9</v>
      </c>
      <c r="P27">
        <v>0</v>
      </c>
      <c r="Q27">
        <v>3</v>
      </c>
      <c r="R27">
        <v>30</v>
      </c>
      <c r="S27">
        <v>15</v>
      </c>
      <c r="T27">
        <v>16</v>
      </c>
      <c r="U27">
        <v>1</v>
      </c>
      <c r="V27">
        <v>30</v>
      </c>
      <c r="W27">
        <v>2</v>
      </c>
      <c r="X27">
        <v>0</v>
      </c>
      <c r="Y27">
        <v>28</v>
      </c>
      <c r="Z27">
        <v>4</v>
      </c>
      <c r="AA27">
        <v>33</v>
      </c>
      <c r="AB27">
        <v>4</v>
      </c>
      <c r="AC27">
        <v>7</v>
      </c>
      <c r="AD27">
        <v>16</v>
      </c>
      <c r="AE27">
        <v>10</v>
      </c>
      <c r="AF27">
        <v>0</v>
      </c>
      <c r="AG27">
        <v>28</v>
      </c>
      <c r="AH27">
        <v>4</v>
      </c>
      <c r="AI27">
        <v>30</v>
      </c>
      <c r="AJ27">
        <v>3</v>
      </c>
      <c r="AK27">
        <v>1</v>
      </c>
      <c r="AL27">
        <v>16</v>
      </c>
      <c r="AM27">
        <v>13</v>
      </c>
      <c r="AN27">
        <v>0</v>
      </c>
      <c r="AO27">
        <v>3</v>
      </c>
      <c r="AP27">
        <v>3</v>
      </c>
      <c r="AQ27">
        <v>4</v>
      </c>
      <c r="AR27">
        <v>19</v>
      </c>
      <c r="AS27">
        <v>1</v>
      </c>
      <c r="AT27">
        <v>1</v>
      </c>
      <c r="AU27">
        <v>0</v>
      </c>
      <c r="AV27">
        <v>0</v>
      </c>
      <c r="AW27">
        <v>0</v>
      </c>
      <c r="AX27">
        <v>0</v>
      </c>
      <c r="AY27">
        <v>1</v>
      </c>
      <c r="AZ27">
        <v>2</v>
      </c>
      <c r="BA27">
        <v>0</v>
      </c>
      <c r="BB27">
        <v>2</v>
      </c>
      <c r="BC27">
        <v>1</v>
      </c>
      <c r="BD27">
        <v>0</v>
      </c>
      <c r="BE27">
        <v>8</v>
      </c>
      <c r="BF27">
        <v>25</v>
      </c>
      <c r="BG27">
        <v>13</v>
      </c>
      <c r="BH27">
        <v>20</v>
      </c>
      <c r="BI27">
        <v>6</v>
      </c>
      <c r="BJ27">
        <v>6</v>
      </c>
      <c r="BK27">
        <v>0</v>
      </c>
      <c r="BL27">
        <v>2</v>
      </c>
      <c r="BM27">
        <v>5</v>
      </c>
      <c r="BN27">
        <v>7</v>
      </c>
      <c r="BO27">
        <v>10</v>
      </c>
      <c r="BP27">
        <v>11</v>
      </c>
      <c r="BQ27">
        <v>5</v>
      </c>
      <c r="BR27">
        <v>8</v>
      </c>
      <c r="BS27">
        <v>7</v>
      </c>
      <c r="BT27">
        <v>4</v>
      </c>
      <c r="BU27">
        <v>5</v>
      </c>
      <c r="BV27">
        <v>2</v>
      </c>
      <c r="BW27">
        <v>3</v>
      </c>
      <c r="BX27">
        <v>19</v>
      </c>
      <c r="BY27">
        <v>20</v>
      </c>
      <c r="BZ27">
        <v>17</v>
      </c>
    </row>
    <row r="28" spans="1:78" x14ac:dyDescent="0.25">
      <c r="B28" s="7">
        <v>0.03</v>
      </c>
      <c r="C28" s="7">
        <v>0.03</v>
      </c>
      <c r="D28" t="s">
        <v>108</v>
      </c>
      <c r="E28" s="7">
        <v>0.01</v>
      </c>
      <c r="F28" s="7">
        <v>0.05</v>
      </c>
      <c r="G28" s="7">
        <v>0.03</v>
      </c>
      <c r="H28" s="7">
        <v>0.01</v>
      </c>
      <c r="I28" s="7">
        <v>0.03</v>
      </c>
      <c r="J28" s="7">
        <v>0.05</v>
      </c>
      <c r="K28" s="7">
        <v>0.02</v>
      </c>
      <c r="L28" s="7">
        <v>0.01</v>
      </c>
      <c r="M28" s="7">
        <v>0.01</v>
      </c>
      <c r="N28" s="7">
        <v>0.03</v>
      </c>
      <c r="O28" s="7">
        <v>7.0000000000000007E-2</v>
      </c>
      <c r="P28" t="s">
        <v>108</v>
      </c>
      <c r="Q28" s="7">
        <v>0.01</v>
      </c>
      <c r="R28" s="7">
        <v>0.03</v>
      </c>
      <c r="S28" s="7">
        <v>0.02</v>
      </c>
      <c r="T28" s="7">
        <v>0.05</v>
      </c>
      <c r="U28">
        <v>0</v>
      </c>
      <c r="V28" s="7">
        <v>0.04</v>
      </c>
      <c r="W28" s="7">
        <v>0.01</v>
      </c>
      <c r="X28" t="s">
        <v>108</v>
      </c>
      <c r="Y28" s="7">
        <v>0.04</v>
      </c>
      <c r="Z28" s="7">
        <v>0.01</v>
      </c>
      <c r="AA28" s="7">
        <v>0.03</v>
      </c>
      <c r="AB28" s="7">
        <v>0.01</v>
      </c>
      <c r="AC28" s="7">
        <v>0.02</v>
      </c>
      <c r="AD28" s="7">
        <v>0.02</v>
      </c>
      <c r="AE28" s="7">
        <v>7.0000000000000007E-2</v>
      </c>
      <c r="AF28" t="s">
        <v>108</v>
      </c>
      <c r="AG28" s="7">
        <v>0.3</v>
      </c>
      <c r="AH28" s="7">
        <v>0.12</v>
      </c>
      <c r="AI28" s="7">
        <v>0.04</v>
      </c>
      <c r="AJ28" s="7">
        <v>0.02</v>
      </c>
      <c r="AK28">
        <v>0</v>
      </c>
      <c r="AL28" s="7">
        <v>0.05</v>
      </c>
      <c r="AM28" s="7">
        <v>0.02</v>
      </c>
      <c r="AN28" t="s">
        <v>108</v>
      </c>
      <c r="AO28" s="7">
        <v>0.02</v>
      </c>
      <c r="AP28" s="7">
        <v>0.02</v>
      </c>
      <c r="AQ28" s="7">
        <v>0.04</v>
      </c>
      <c r="AR28" s="7">
        <v>0.15</v>
      </c>
      <c r="AS28" s="7">
        <v>0.01</v>
      </c>
      <c r="AT28" s="7">
        <v>0.01</v>
      </c>
      <c r="AU28" t="s">
        <v>108</v>
      </c>
      <c r="AV28" t="s">
        <v>108</v>
      </c>
      <c r="AW28" t="s">
        <v>108</v>
      </c>
      <c r="AX28" t="s">
        <v>108</v>
      </c>
      <c r="AY28" s="7">
        <v>0.01</v>
      </c>
      <c r="AZ28" s="7">
        <v>0.02</v>
      </c>
      <c r="BA28" t="s">
        <v>108</v>
      </c>
      <c r="BB28" s="7">
        <v>0.02</v>
      </c>
      <c r="BC28" s="7">
        <v>0.01</v>
      </c>
      <c r="BD28" t="s">
        <v>108</v>
      </c>
      <c r="BE28" s="7">
        <v>0.05</v>
      </c>
      <c r="BF28" s="7">
        <v>0.02</v>
      </c>
      <c r="BG28" s="7">
        <v>0.03</v>
      </c>
      <c r="BH28" s="7">
        <v>0.03</v>
      </c>
      <c r="BI28" s="7">
        <v>0.03</v>
      </c>
      <c r="BJ28" s="7">
        <v>0.05</v>
      </c>
      <c r="BK28" t="s">
        <v>108</v>
      </c>
      <c r="BL28" s="7">
        <v>0.04</v>
      </c>
      <c r="BM28" s="7">
        <v>0.04</v>
      </c>
      <c r="BN28" s="7">
        <v>0.03</v>
      </c>
      <c r="BO28" s="7">
        <v>0.02</v>
      </c>
      <c r="BP28" s="7">
        <v>0.03</v>
      </c>
      <c r="BQ28" s="7">
        <v>0.04</v>
      </c>
      <c r="BR28" s="7">
        <v>0.03</v>
      </c>
      <c r="BS28" s="7">
        <v>0.03</v>
      </c>
      <c r="BT28" s="7">
        <v>0.06</v>
      </c>
      <c r="BU28" s="7">
        <v>0.05</v>
      </c>
      <c r="BV28" s="7">
        <v>0.05</v>
      </c>
      <c r="BW28" s="7">
        <v>0.03</v>
      </c>
      <c r="BX28" s="7">
        <v>0.02</v>
      </c>
      <c r="BY28" s="7">
        <v>0.02</v>
      </c>
      <c r="BZ28" s="7">
        <v>0.02</v>
      </c>
    </row>
    <row r="29" spans="1:78" x14ac:dyDescent="0.25">
      <c r="A29" t="s">
        <v>145</v>
      </c>
      <c r="B29">
        <v>6</v>
      </c>
      <c r="C29">
        <v>6</v>
      </c>
      <c r="D29">
        <v>0</v>
      </c>
      <c r="E29">
        <v>0</v>
      </c>
      <c r="F29">
        <v>2</v>
      </c>
      <c r="G29">
        <v>5</v>
      </c>
      <c r="H29">
        <v>0</v>
      </c>
      <c r="I29">
        <v>5</v>
      </c>
      <c r="J29">
        <v>0</v>
      </c>
      <c r="K29">
        <v>2</v>
      </c>
      <c r="L29">
        <v>0</v>
      </c>
      <c r="M29">
        <v>0</v>
      </c>
      <c r="N29">
        <v>6</v>
      </c>
      <c r="O29">
        <v>0</v>
      </c>
      <c r="P29">
        <v>0</v>
      </c>
      <c r="Q29">
        <v>0</v>
      </c>
      <c r="R29">
        <v>6</v>
      </c>
      <c r="S29">
        <v>5</v>
      </c>
      <c r="T29">
        <v>2</v>
      </c>
      <c r="U29">
        <v>0</v>
      </c>
      <c r="V29">
        <v>6</v>
      </c>
      <c r="W29">
        <v>0</v>
      </c>
      <c r="X29">
        <v>0</v>
      </c>
      <c r="Y29">
        <v>5</v>
      </c>
      <c r="Z29">
        <v>2</v>
      </c>
      <c r="AA29">
        <v>6</v>
      </c>
      <c r="AB29">
        <v>2</v>
      </c>
      <c r="AC29">
        <v>2</v>
      </c>
      <c r="AD29">
        <v>5</v>
      </c>
      <c r="AE29">
        <v>0</v>
      </c>
      <c r="AF29">
        <v>0</v>
      </c>
      <c r="AG29">
        <v>5</v>
      </c>
      <c r="AH29">
        <v>2</v>
      </c>
      <c r="AI29">
        <v>6</v>
      </c>
      <c r="AJ29">
        <v>0</v>
      </c>
      <c r="AK29">
        <v>0</v>
      </c>
      <c r="AL29">
        <v>3</v>
      </c>
      <c r="AM29">
        <v>3</v>
      </c>
      <c r="AN29">
        <v>0</v>
      </c>
      <c r="AO29">
        <v>0</v>
      </c>
      <c r="AP29">
        <v>1</v>
      </c>
      <c r="AQ29">
        <v>0</v>
      </c>
      <c r="AR29">
        <v>2</v>
      </c>
      <c r="AS29">
        <v>0</v>
      </c>
      <c r="AT29">
        <v>0</v>
      </c>
      <c r="AU29">
        <v>2</v>
      </c>
      <c r="AV29">
        <v>0</v>
      </c>
      <c r="AW29">
        <v>0</v>
      </c>
      <c r="AX29">
        <v>0</v>
      </c>
      <c r="AY29">
        <v>0</v>
      </c>
      <c r="AZ29">
        <v>2</v>
      </c>
      <c r="BA29">
        <v>0</v>
      </c>
      <c r="BB29">
        <v>0</v>
      </c>
      <c r="BC29">
        <v>0</v>
      </c>
      <c r="BD29">
        <v>0</v>
      </c>
      <c r="BE29">
        <v>2</v>
      </c>
      <c r="BF29">
        <v>5</v>
      </c>
      <c r="BG29">
        <v>3</v>
      </c>
      <c r="BH29">
        <v>3</v>
      </c>
      <c r="BI29">
        <v>3</v>
      </c>
      <c r="BJ29">
        <v>0</v>
      </c>
      <c r="BK29">
        <v>0</v>
      </c>
      <c r="BL29">
        <v>0</v>
      </c>
      <c r="BM29">
        <v>3</v>
      </c>
      <c r="BN29">
        <v>2</v>
      </c>
      <c r="BO29">
        <v>0</v>
      </c>
      <c r="BP29">
        <v>2</v>
      </c>
      <c r="BQ29">
        <v>3</v>
      </c>
      <c r="BR29">
        <v>3</v>
      </c>
      <c r="BS29">
        <v>1</v>
      </c>
      <c r="BT29">
        <v>0</v>
      </c>
      <c r="BU29">
        <v>2</v>
      </c>
      <c r="BV29">
        <v>2</v>
      </c>
      <c r="BW29">
        <v>1</v>
      </c>
      <c r="BX29">
        <v>3</v>
      </c>
      <c r="BY29">
        <v>3</v>
      </c>
      <c r="BZ29">
        <v>5</v>
      </c>
    </row>
    <row r="30" spans="1:78" x14ac:dyDescent="0.25">
      <c r="B30" s="7">
        <v>0.01</v>
      </c>
      <c r="C30" s="7">
        <v>0.01</v>
      </c>
      <c r="D30" t="s">
        <v>108</v>
      </c>
      <c r="E30" t="s">
        <v>108</v>
      </c>
      <c r="F30" s="7">
        <v>0.01</v>
      </c>
      <c r="G30" s="7">
        <v>0.01</v>
      </c>
      <c r="H30" t="s">
        <v>108</v>
      </c>
      <c r="I30" s="7">
        <v>0.02</v>
      </c>
      <c r="J30" t="s">
        <v>108</v>
      </c>
      <c r="K30" s="7">
        <v>0.01</v>
      </c>
      <c r="L30" t="s">
        <v>108</v>
      </c>
      <c r="M30" t="s">
        <v>108</v>
      </c>
      <c r="N30" s="7">
        <v>0.01</v>
      </c>
      <c r="O30" t="s">
        <v>108</v>
      </c>
      <c r="P30" t="s">
        <v>108</v>
      </c>
      <c r="Q30" t="s">
        <v>108</v>
      </c>
      <c r="R30" s="7">
        <v>0.01</v>
      </c>
      <c r="S30" s="7">
        <v>0.01</v>
      </c>
      <c r="T30" s="7">
        <v>0.01</v>
      </c>
      <c r="U30" t="s">
        <v>108</v>
      </c>
      <c r="V30" s="7">
        <v>0.01</v>
      </c>
      <c r="W30" t="s">
        <v>108</v>
      </c>
      <c r="X30" t="s">
        <v>108</v>
      </c>
      <c r="Y30" s="7">
        <v>0.01</v>
      </c>
      <c r="Z30">
        <v>0</v>
      </c>
      <c r="AA30" s="7">
        <v>0.01</v>
      </c>
      <c r="AB30">
        <v>0</v>
      </c>
      <c r="AC30" s="7">
        <v>0.01</v>
      </c>
      <c r="AD30" s="7">
        <v>0.01</v>
      </c>
      <c r="AE30" t="s">
        <v>108</v>
      </c>
      <c r="AF30" t="s">
        <v>108</v>
      </c>
      <c r="AG30" s="7">
        <v>0.05</v>
      </c>
      <c r="AH30" s="7">
        <v>0.04</v>
      </c>
      <c r="AI30" s="7">
        <v>0.01</v>
      </c>
      <c r="AJ30" t="s">
        <v>108</v>
      </c>
      <c r="AK30" t="s">
        <v>108</v>
      </c>
      <c r="AL30" s="7">
        <v>0.01</v>
      </c>
      <c r="AM30">
        <v>0</v>
      </c>
      <c r="AN30" t="s">
        <v>108</v>
      </c>
      <c r="AO30" t="s">
        <v>108</v>
      </c>
      <c r="AP30" s="7">
        <v>0.01</v>
      </c>
      <c r="AQ30" t="s">
        <v>108</v>
      </c>
      <c r="AR30" s="7">
        <v>0.01</v>
      </c>
      <c r="AS30" t="s">
        <v>108</v>
      </c>
      <c r="AT30" t="s">
        <v>108</v>
      </c>
      <c r="AU30" s="7">
        <v>0.05</v>
      </c>
      <c r="AV30" t="s">
        <v>108</v>
      </c>
      <c r="AW30" t="s">
        <v>108</v>
      </c>
      <c r="AX30" t="s">
        <v>108</v>
      </c>
      <c r="AY30" t="s">
        <v>108</v>
      </c>
      <c r="AZ30" s="7">
        <v>0.02</v>
      </c>
      <c r="BA30" t="s">
        <v>108</v>
      </c>
      <c r="BB30" t="s">
        <v>108</v>
      </c>
      <c r="BC30" t="s">
        <v>108</v>
      </c>
      <c r="BD30" t="s">
        <v>108</v>
      </c>
      <c r="BE30" s="7">
        <v>0.01</v>
      </c>
      <c r="BF30">
        <v>0</v>
      </c>
      <c r="BG30" s="7">
        <v>0.01</v>
      </c>
      <c r="BH30">
        <v>0</v>
      </c>
      <c r="BI30" s="7">
        <v>0.02</v>
      </c>
      <c r="BJ30" t="s">
        <v>108</v>
      </c>
      <c r="BK30" t="s">
        <v>108</v>
      </c>
      <c r="BL30" t="s">
        <v>108</v>
      </c>
      <c r="BM30" s="7">
        <v>0.02</v>
      </c>
      <c r="BN30" s="7">
        <v>0.01</v>
      </c>
      <c r="BO30" t="s">
        <v>108</v>
      </c>
      <c r="BP30">
        <v>0</v>
      </c>
      <c r="BQ30" s="7">
        <v>0.02</v>
      </c>
      <c r="BR30" s="7">
        <v>0.01</v>
      </c>
      <c r="BS30" s="7">
        <v>0.01</v>
      </c>
      <c r="BT30" t="s">
        <v>108</v>
      </c>
      <c r="BU30" s="7">
        <v>0.02</v>
      </c>
      <c r="BV30" s="7">
        <v>0.04</v>
      </c>
      <c r="BW30" s="7">
        <v>0.01</v>
      </c>
      <c r="BX30">
        <v>0</v>
      </c>
      <c r="BY30">
        <v>0</v>
      </c>
      <c r="BZ30" s="7">
        <v>0.01</v>
      </c>
    </row>
    <row r="31" spans="1:78" x14ac:dyDescent="0.25">
      <c r="A31" t="s">
        <v>127</v>
      </c>
      <c r="B31">
        <v>7</v>
      </c>
      <c r="C31">
        <v>6</v>
      </c>
      <c r="D31">
        <v>0</v>
      </c>
      <c r="E31">
        <v>1</v>
      </c>
      <c r="F31">
        <v>1</v>
      </c>
      <c r="G31">
        <v>4</v>
      </c>
      <c r="H31">
        <v>2</v>
      </c>
      <c r="I31">
        <v>3</v>
      </c>
      <c r="J31">
        <v>3</v>
      </c>
      <c r="K31">
        <v>1</v>
      </c>
      <c r="L31">
        <v>0</v>
      </c>
      <c r="M31">
        <v>1</v>
      </c>
      <c r="N31">
        <v>6</v>
      </c>
      <c r="O31">
        <v>0</v>
      </c>
      <c r="P31">
        <v>0</v>
      </c>
      <c r="Q31">
        <v>0</v>
      </c>
      <c r="R31">
        <v>7</v>
      </c>
      <c r="S31">
        <v>7</v>
      </c>
      <c r="T31">
        <v>0</v>
      </c>
      <c r="U31">
        <v>0</v>
      </c>
      <c r="V31">
        <v>6</v>
      </c>
      <c r="W31">
        <v>0</v>
      </c>
      <c r="X31">
        <v>1</v>
      </c>
      <c r="Y31">
        <v>2</v>
      </c>
      <c r="Z31">
        <v>5</v>
      </c>
      <c r="AA31">
        <v>7</v>
      </c>
      <c r="AB31">
        <v>5</v>
      </c>
      <c r="AC31">
        <v>1</v>
      </c>
      <c r="AD31">
        <v>6</v>
      </c>
      <c r="AE31">
        <v>0</v>
      </c>
      <c r="AF31">
        <v>0</v>
      </c>
      <c r="AG31">
        <v>4</v>
      </c>
      <c r="AH31">
        <v>2</v>
      </c>
      <c r="AI31">
        <v>6</v>
      </c>
      <c r="AJ31">
        <v>1</v>
      </c>
      <c r="AK31">
        <v>0</v>
      </c>
      <c r="AL31">
        <v>1</v>
      </c>
      <c r="AM31">
        <v>3</v>
      </c>
      <c r="AN31">
        <v>0</v>
      </c>
      <c r="AO31">
        <v>2</v>
      </c>
      <c r="AP31">
        <v>0</v>
      </c>
      <c r="AQ31">
        <v>1</v>
      </c>
      <c r="AR31">
        <v>1</v>
      </c>
      <c r="AS31">
        <v>0</v>
      </c>
      <c r="AT31">
        <v>0</v>
      </c>
      <c r="AU31">
        <v>1</v>
      </c>
      <c r="AV31">
        <v>0</v>
      </c>
      <c r="AW31">
        <v>0</v>
      </c>
      <c r="AX31">
        <v>0</v>
      </c>
      <c r="AY31">
        <v>2</v>
      </c>
      <c r="AZ31">
        <v>0</v>
      </c>
      <c r="BA31">
        <v>1</v>
      </c>
      <c r="BB31">
        <v>0</v>
      </c>
      <c r="BC31">
        <v>0</v>
      </c>
      <c r="BD31">
        <v>0</v>
      </c>
      <c r="BE31">
        <v>2</v>
      </c>
      <c r="BF31">
        <v>5</v>
      </c>
      <c r="BG31">
        <v>6</v>
      </c>
      <c r="BH31">
        <v>1</v>
      </c>
      <c r="BI31">
        <v>1</v>
      </c>
      <c r="BJ31">
        <v>3</v>
      </c>
      <c r="BK31">
        <v>0</v>
      </c>
      <c r="BL31">
        <v>1</v>
      </c>
      <c r="BM31">
        <v>4</v>
      </c>
      <c r="BN31">
        <v>0</v>
      </c>
      <c r="BO31">
        <v>1</v>
      </c>
      <c r="BP31">
        <v>2</v>
      </c>
      <c r="BQ31">
        <v>0</v>
      </c>
      <c r="BR31">
        <v>2</v>
      </c>
      <c r="BS31">
        <v>2</v>
      </c>
      <c r="BT31">
        <v>0</v>
      </c>
      <c r="BU31">
        <v>2</v>
      </c>
      <c r="BV31">
        <v>0</v>
      </c>
      <c r="BW31">
        <v>0</v>
      </c>
      <c r="BX31">
        <v>5</v>
      </c>
      <c r="BY31">
        <v>4</v>
      </c>
      <c r="BZ31">
        <v>3</v>
      </c>
    </row>
    <row r="32" spans="1:78" x14ac:dyDescent="0.25">
      <c r="B32" s="7">
        <v>0.01</v>
      </c>
      <c r="C32" s="7">
        <v>0.01</v>
      </c>
      <c r="D32" t="s">
        <v>108</v>
      </c>
      <c r="E32" s="7">
        <v>0.01</v>
      </c>
      <c r="F32" s="7">
        <v>0.01</v>
      </c>
      <c r="G32" s="7">
        <v>0.01</v>
      </c>
      <c r="H32">
        <v>0</v>
      </c>
      <c r="I32" s="7">
        <v>0.01</v>
      </c>
      <c r="J32" s="7">
        <v>0.01</v>
      </c>
      <c r="K32">
        <v>0</v>
      </c>
      <c r="L32" t="s">
        <v>108</v>
      </c>
      <c r="M32">
        <v>0</v>
      </c>
      <c r="N32" s="7">
        <v>0.01</v>
      </c>
      <c r="O32" t="s">
        <v>108</v>
      </c>
      <c r="P32" t="s">
        <v>108</v>
      </c>
      <c r="Q32" t="s">
        <v>108</v>
      </c>
      <c r="R32" s="7">
        <v>0.01</v>
      </c>
      <c r="S32" s="7">
        <v>0.01</v>
      </c>
      <c r="T32" t="s">
        <v>108</v>
      </c>
      <c r="U32" t="s">
        <v>108</v>
      </c>
      <c r="V32" s="7">
        <v>0.01</v>
      </c>
      <c r="W32" t="s">
        <v>108</v>
      </c>
      <c r="X32">
        <v>0</v>
      </c>
      <c r="Y32">
        <v>0</v>
      </c>
      <c r="Z32" s="7">
        <v>0.01</v>
      </c>
      <c r="AA32" s="7">
        <v>0.01</v>
      </c>
      <c r="AB32" s="7">
        <v>0.01</v>
      </c>
      <c r="AC32">
        <v>0</v>
      </c>
      <c r="AD32" s="7">
        <v>0.01</v>
      </c>
      <c r="AE32" t="s">
        <v>108</v>
      </c>
      <c r="AF32" t="s">
        <v>108</v>
      </c>
      <c r="AG32" s="7">
        <v>0.04</v>
      </c>
      <c r="AH32" s="7">
        <v>0.05</v>
      </c>
      <c r="AI32" s="7">
        <v>0.01</v>
      </c>
      <c r="AJ32" s="7">
        <v>0.01</v>
      </c>
      <c r="AK32" t="s">
        <v>108</v>
      </c>
      <c r="AL32">
        <v>0</v>
      </c>
      <c r="AM32" s="7">
        <v>0.01</v>
      </c>
      <c r="AN32" t="s">
        <v>108</v>
      </c>
      <c r="AO32" s="7">
        <v>0.01</v>
      </c>
      <c r="AP32" t="s">
        <v>108</v>
      </c>
      <c r="AQ32" s="7">
        <v>0.01</v>
      </c>
      <c r="AR32" s="7">
        <v>0.01</v>
      </c>
      <c r="AS32" t="s">
        <v>108</v>
      </c>
      <c r="AT32" t="s">
        <v>108</v>
      </c>
      <c r="AU32" s="7">
        <v>0.04</v>
      </c>
      <c r="AV32" t="s">
        <v>108</v>
      </c>
      <c r="AW32" t="s">
        <v>108</v>
      </c>
      <c r="AX32" t="s">
        <v>108</v>
      </c>
      <c r="AY32" s="7">
        <v>0.02</v>
      </c>
      <c r="AZ32" t="s">
        <v>108</v>
      </c>
      <c r="BA32" s="7">
        <v>0.01</v>
      </c>
      <c r="BB32" t="s">
        <v>108</v>
      </c>
      <c r="BC32" t="s">
        <v>108</v>
      </c>
      <c r="BD32" t="s">
        <v>108</v>
      </c>
      <c r="BE32" s="7">
        <v>0.02</v>
      </c>
      <c r="BF32">
        <v>0</v>
      </c>
      <c r="BG32" s="7">
        <v>0.01</v>
      </c>
      <c r="BH32">
        <v>0</v>
      </c>
      <c r="BI32" s="7">
        <v>0.01</v>
      </c>
      <c r="BJ32" s="7">
        <v>0.02</v>
      </c>
      <c r="BK32" t="s">
        <v>108</v>
      </c>
      <c r="BL32" s="7">
        <v>0.04</v>
      </c>
      <c r="BM32" s="7">
        <v>0.03</v>
      </c>
      <c r="BN32" t="s">
        <v>108</v>
      </c>
      <c r="BO32">
        <v>0</v>
      </c>
      <c r="BP32" s="7">
        <v>0.01</v>
      </c>
      <c r="BQ32" t="s">
        <v>108</v>
      </c>
      <c r="BR32" s="7">
        <v>0.01</v>
      </c>
      <c r="BS32" s="7">
        <v>0.01</v>
      </c>
      <c r="BT32" t="s">
        <v>108</v>
      </c>
      <c r="BU32" s="7">
        <v>0.03</v>
      </c>
      <c r="BV32" t="s">
        <v>108</v>
      </c>
      <c r="BW32" t="s">
        <v>108</v>
      </c>
      <c r="BX32" s="7">
        <v>0.01</v>
      </c>
      <c r="BY32">
        <v>0</v>
      </c>
      <c r="BZ32">
        <v>0</v>
      </c>
    </row>
    <row r="33" spans="1:78" x14ac:dyDescent="0.25">
      <c r="A33" t="s">
        <v>128</v>
      </c>
      <c r="B33">
        <v>3</v>
      </c>
      <c r="C33">
        <v>3</v>
      </c>
      <c r="D33">
        <v>0</v>
      </c>
      <c r="E33">
        <v>0</v>
      </c>
      <c r="F33">
        <v>0</v>
      </c>
      <c r="G33">
        <v>2</v>
      </c>
      <c r="H33">
        <v>1</v>
      </c>
      <c r="I33">
        <v>0</v>
      </c>
      <c r="J33">
        <v>1</v>
      </c>
      <c r="K33">
        <v>2</v>
      </c>
      <c r="L33">
        <v>0</v>
      </c>
      <c r="M33">
        <v>1</v>
      </c>
      <c r="N33">
        <v>2</v>
      </c>
      <c r="O33">
        <v>0</v>
      </c>
      <c r="P33">
        <v>0</v>
      </c>
      <c r="Q33">
        <v>0</v>
      </c>
      <c r="R33">
        <v>3</v>
      </c>
      <c r="S33">
        <v>3</v>
      </c>
      <c r="T33">
        <v>0</v>
      </c>
      <c r="U33">
        <v>0</v>
      </c>
      <c r="V33">
        <v>2</v>
      </c>
      <c r="W33">
        <v>1</v>
      </c>
      <c r="X33">
        <v>0</v>
      </c>
      <c r="Y33">
        <v>3</v>
      </c>
      <c r="Z33">
        <v>0</v>
      </c>
      <c r="AA33">
        <v>3</v>
      </c>
      <c r="AB33">
        <v>0</v>
      </c>
      <c r="AC33">
        <v>1</v>
      </c>
      <c r="AD33">
        <v>2</v>
      </c>
      <c r="AE33">
        <v>0</v>
      </c>
      <c r="AF33">
        <v>0</v>
      </c>
      <c r="AG33">
        <v>3</v>
      </c>
      <c r="AH33">
        <v>0</v>
      </c>
      <c r="AI33">
        <v>3</v>
      </c>
      <c r="AJ33">
        <v>0</v>
      </c>
      <c r="AK33">
        <v>0</v>
      </c>
      <c r="AL33">
        <v>1</v>
      </c>
      <c r="AM33">
        <v>2</v>
      </c>
      <c r="AN33">
        <v>0</v>
      </c>
      <c r="AO33">
        <v>0</v>
      </c>
      <c r="AP33">
        <v>0</v>
      </c>
      <c r="AQ33">
        <v>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1</v>
      </c>
      <c r="BC33">
        <v>0</v>
      </c>
      <c r="BD33">
        <v>0</v>
      </c>
      <c r="BE33">
        <v>1</v>
      </c>
      <c r="BF33">
        <v>2</v>
      </c>
      <c r="BG33">
        <v>1</v>
      </c>
      <c r="BH33">
        <v>2</v>
      </c>
      <c r="BI33">
        <v>1</v>
      </c>
      <c r="BJ33">
        <v>0</v>
      </c>
      <c r="BK33">
        <v>0</v>
      </c>
      <c r="BL33">
        <v>0</v>
      </c>
      <c r="BM33">
        <v>0</v>
      </c>
      <c r="BN33">
        <v>1</v>
      </c>
      <c r="BO33">
        <v>2</v>
      </c>
      <c r="BP33">
        <v>0</v>
      </c>
      <c r="BQ33">
        <v>0</v>
      </c>
      <c r="BR33">
        <v>1</v>
      </c>
      <c r="BS33">
        <v>1</v>
      </c>
      <c r="BT33">
        <v>0</v>
      </c>
      <c r="BU33">
        <v>1</v>
      </c>
      <c r="BV33">
        <v>0</v>
      </c>
      <c r="BW33">
        <v>0</v>
      </c>
      <c r="BX33">
        <v>3</v>
      </c>
      <c r="BY33">
        <v>3</v>
      </c>
      <c r="BZ33">
        <v>3</v>
      </c>
    </row>
    <row r="34" spans="1:78" x14ac:dyDescent="0.25">
      <c r="B34">
        <v>0</v>
      </c>
      <c r="C34">
        <v>0</v>
      </c>
      <c r="D34" t="s">
        <v>106</v>
      </c>
      <c r="E34" t="s">
        <v>106</v>
      </c>
      <c r="F34" t="s">
        <v>106</v>
      </c>
      <c r="G34">
        <v>0</v>
      </c>
      <c r="H34">
        <v>0</v>
      </c>
      <c r="I34" t="s">
        <v>106</v>
      </c>
      <c r="J34">
        <v>0</v>
      </c>
      <c r="K34" s="7">
        <v>0.01</v>
      </c>
      <c r="L34" t="s">
        <v>106</v>
      </c>
      <c r="M34">
        <v>0</v>
      </c>
      <c r="N34">
        <v>0</v>
      </c>
      <c r="O34" t="s">
        <v>106</v>
      </c>
      <c r="P34" t="s">
        <v>106</v>
      </c>
      <c r="Q34" t="s">
        <v>106</v>
      </c>
      <c r="R34">
        <v>0</v>
      </c>
      <c r="S34">
        <v>0</v>
      </c>
      <c r="T34" t="s">
        <v>106</v>
      </c>
      <c r="U34" t="s">
        <v>106</v>
      </c>
      <c r="V34">
        <v>0</v>
      </c>
      <c r="W34" s="7">
        <v>0.01</v>
      </c>
      <c r="X34" t="s">
        <v>106</v>
      </c>
      <c r="Y34">
        <v>0</v>
      </c>
      <c r="Z34" t="s">
        <v>106</v>
      </c>
      <c r="AA34">
        <v>0</v>
      </c>
      <c r="AB34" t="s">
        <v>106</v>
      </c>
      <c r="AC34">
        <v>0</v>
      </c>
      <c r="AD34">
        <v>0</v>
      </c>
      <c r="AE34" t="s">
        <v>106</v>
      </c>
      <c r="AF34" t="s">
        <v>106</v>
      </c>
      <c r="AG34" s="7">
        <v>0.03</v>
      </c>
      <c r="AH34" t="s">
        <v>106</v>
      </c>
      <c r="AI34">
        <v>0</v>
      </c>
      <c r="AJ34" t="s">
        <v>106</v>
      </c>
      <c r="AK34" t="s">
        <v>106</v>
      </c>
      <c r="AL34">
        <v>0</v>
      </c>
      <c r="AM34">
        <v>0</v>
      </c>
      <c r="AN34" t="s">
        <v>106</v>
      </c>
      <c r="AO34" t="s">
        <v>106</v>
      </c>
      <c r="AP34" t="s">
        <v>106</v>
      </c>
      <c r="AQ34" s="7">
        <v>0.02</v>
      </c>
      <c r="AR34" t="s">
        <v>106</v>
      </c>
      <c r="AS34" t="s">
        <v>106</v>
      </c>
      <c r="AT34" t="s">
        <v>106</v>
      </c>
      <c r="AU34" t="s">
        <v>106</v>
      </c>
      <c r="AV34" t="s">
        <v>106</v>
      </c>
      <c r="AW34" t="s">
        <v>106</v>
      </c>
      <c r="AX34" t="s">
        <v>106</v>
      </c>
      <c r="AY34" t="s">
        <v>106</v>
      </c>
      <c r="AZ34" t="s">
        <v>106</v>
      </c>
      <c r="BA34" t="s">
        <v>106</v>
      </c>
      <c r="BB34" s="7">
        <v>0.01</v>
      </c>
      <c r="BC34" t="s">
        <v>106</v>
      </c>
      <c r="BD34" t="s">
        <v>106</v>
      </c>
      <c r="BE34" s="7">
        <v>0.01</v>
      </c>
      <c r="BF34">
        <v>0</v>
      </c>
      <c r="BG34">
        <v>0</v>
      </c>
      <c r="BH34">
        <v>0</v>
      </c>
      <c r="BI34" s="7">
        <v>0.01</v>
      </c>
      <c r="BJ34" t="s">
        <v>106</v>
      </c>
      <c r="BK34" t="s">
        <v>106</v>
      </c>
      <c r="BL34" t="s">
        <v>106</v>
      </c>
      <c r="BM34" t="s">
        <v>106</v>
      </c>
      <c r="BN34">
        <v>0</v>
      </c>
      <c r="BO34">
        <v>0</v>
      </c>
      <c r="BP34" t="s">
        <v>106</v>
      </c>
      <c r="BQ34" t="s">
        <v>106</v>
      </c>
      <c r="BR34">
        <v>0</v>
      </c>
      <c r="BS34">
        <v>0</v>
      </c>
      <c r="BT34" t="s">
        <v>106</v>
      </c>
      <c r="BU34" s="7">
        <v>0.01</v>
      </c>
      <c r="BV34" t="s">
        <v>106</v>
      </c>
      <c r="BW34" t="s">
        <v>106</v>
      </c>
      <c r="BX34">
        <v>0</v>
      </c>
      <c r="BY34">
        <v>0</v>
      </c>
      <c r="BZ34">
        <v>0</v>
      </c>
    </row>
    <row r="35" spans="1:78" x14ac:dyDescent="0.25">
      <c r="A35" t="s">
        <v>129</v>
      </c>
      <c r="B35">
        <v>3</v>
      </c>
      <c r="C35">
        <v>1</v>
      </c>
      <c r="D35">
        <v>0</v>
      </c>
      <c r="E35">
        <v>2</v>
      </c>
      <c r="F35">
        <v>1</v>
      </c>
      <c r="G35">
        <v>1</v>
      </c>
      <c r="H35">
        <v>2</v>
      </c>
      <c r="I35">
        <v>0</v>
      </c>
      <c r="J35">
        <v>2</v>
      </c>
      <c r="K35">
        <v>0</v>
      </c>
      <c r="L35">
        <v>1</v>
      </c>
      <c r="M35">
        <v>2</v>
      </c>
      <c r="N35">
        <v>1</v>
      </c>
      <c r="O35">
        <v>0</v>
      </c>
      <c r="P35">
        <v>0</v>
      </c>
      <c r="Q35">
        <v>2</v>
      </c>
      <c r="R35">
        <v>1</v>
      </c>
      <c r="S35">
        <v>3</v>
      </c>
      <c r="T35">
        <v>0</v>
      </c>
      <c r="U35">
        <v>0</v>
      </c>
      <c r="V35">
        <v>2</v>
      </c>
      <c r="W35">
        <v>2</v>
      </c>
      <c r="X35">
        <v>0</v>
      </c>
      <c r="Y35">
        <v>3</v>
      </c>
      <c r="Z35">
        <v>0</v>
      </c>
      <c r="AA35">
        <v>3</v>
      </c>
      <c r="AB35">
        <v>0</v>
      </c>
      <c r="AC35">
        <v>0</v>
      </c>
      <c r="AD35">
        <v>3</v>
      </c>
      <c r="AE35">
        <v>0</v>
      </c>
      <c r="AF35">
        <v>0</v>
      </c>
      <c r="AG35">
        <v>3</v>
      </c>
      <c r="AH35">
        <v>0</v>
      </c>
      <c r="AI35">
        <v>3</v>
      </c>
      <c r="AJ35">
        <v>1</v>
      </c>
      <c r="AK35">
        <v>0</v>
      </c>
      <c r="AL35">
        <v>2</v>
      </c>
      <c r="AM35">
        <v>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</v>
      </c>
      <c r="AZ35">
        <v>0</v>
      </c>
      <c r="BA35">
        <v>1</v>
      </c>
      <c r="BB35">
        <v>1</v>
      </c>
      <c r="BC35">
        <v>0</v>
      </c>
      <c r="BD35">
        <v>0</v>
      </c>
      <c r="BE35">
        <v>3</v>
      </c>
      <c r="BF35">
        <v>0</v>
      </c>
      <c r="BG35">
        <v>3</v>
      </c>
      <c r="BH35">
        <v>0</v>
      </c>
      <c r="BI35">
        <v>3</v>
      </c>
      <c r="BJ35">
        <v>0</v>
      </c>
      <c r="BK35">
        <v>1</v>
      </c>
      <c r="BL35">
        <v>0</v>
      </c>
      <c r="BM35">
        <v>2</v>
      </c>
      <c r="BN35">
        <v>2</v>
      </c>
      <c r="BO35">
        <v>0</v>
      </c>
      <c r="BP35">
        <v>0</v>
      </c>
      <c r="BQ35">
        <v>1</v>
      </c>
      <c r="BR35">
        <v>2</v>
      </c>
      <c r="BS35">
        <v>1</v>
      </c>
      <c r="BT35">
        <v>2</v>
      </c>
      <c r="BU35">
        <v>2</v>
      </c>
      <c r="BV35">
        <v>1</v>
      </c>
      <c r="BW35">
        <v>0</v>
      </c>
      <c r="BX35">
        <v>3</v>
      </c>
      <c r="BY35">
        <v>3</v>
      </c>
      <c r="BZ35">
        <v>3</v>
      </c>
    </row>
    <row r="36" spans="1:78" x14ac:dyDescent="0.25">
      <c r="B36">
        <v>0</v>
      </c>
      <c r="C36">
        <v>0</v>
      </c>
      <c r="D36" t="s">
        <v>106</v>
      </c>
      <c r="E36" s="7">
        <v>0.02</v>
      </c>
      <c r="F36">
        <v>0</v>
      </c>
      <c r="G36">
        <v>0</v>
      </c>
      <c r="H36">
        <v>0</v>
      </c>
      <c r="I36" t="s">
        <v>106</v>
      </c>
      <c r="J36" s="7">
        <v>0.01</v>
      </c>
      <c r="K36" t="s">
        <v>106</v>
      </c>
      <c r="L36">
        <v>0</v>
      </c>
      <c r="M36" s="7">
        <v>0.01</v>
      </c>
      <c r="N36">
        <v>0</v>
      </c>
      <c r="O36" t="s">
        <v>106</v>
      </c>
      <c r="P36" t="s">
        <v>106</v>
      </c>
      <c r="Q36" s="7">
        <v>0.01</v>
      </c>
      <c r="R36">
        <v>0</v>
      </c>
      <c r="S36">
        <v>0</v>
      </c>
      <c r="T36" t="s">
        <v>106</v>
      </c>
      <c r="U36" t="s">
        <v>106</v>
      </c>
      <c r="V36">
        <v>0</v>
      </c>
      <c r="W36" s="7">
        <v>0.01</v>
      </c>
      <c r="X36" t="s">
        <v>106</v>
      </c>
      <c r="Y36">
        <v>0</v>
      </c>
      <c r="Z36" t="s">
        <v>106</v>
      </c>
      <c r="AA36">
        <v>0</v>
      </c>
      <c r="AB36" t="s">
        <v>106</v>
      </c>
      <c r="AC36" t="s">
        <v>106</v>
      </c>
      <c r="AD36">
        <v>0</v>
      </c>
      <c r="AE36" t="s">
        <v>106</v>
      </c>
      <c r="AF36" t="s">
        <v>106</v>
      </c>
      <c r="AG36" s="7">
        <v>0.03</v>
      </c>
      <c r="AH36" t="s">
        <v>106</v>
      </c>
      <c r="AI36">
        <v>0</v>
      </c>
      <c r="AJ36">
        <v>0</v>
      </c>
      <c r="AK36" t="s">
        <v>106</v>
      </c>
      <c r="AL36" s="7">
        <v>0.01</v>
      </c>
      <c r="AM36">
        <v>0</v>
      </c>
      <c r="AN36" t="s">
        <v>106</v>
      </c>
      <c r="AO36" t="s">
        <v>106</v>
      </c>
      <c r="AP36" t="s">
        <v>106</v>
      </c>
      <c r="AQ36" t="s">
        <v>106</v>
      </c>
      <c r="AR36" t="s">
        <v>106</v>
      </c>
      <c r="AS36" s="7">
        <v>0.02</v>
      </c>
      <c r="AT36" t="s">
        <v>106</v>
      </c>
      <c r="AU36" t="s">
        <v>106</v>
      </c>
      <c r="AV36" t="s">
        <v>106</v>
      </c>
      <c r="AW36" t="s">
        <v>106</v>
      </c>
      <c r="AX36" t="s">
        <v>106</v>
      </c>
      <c r="AY36" s="7">
        <v>0.01</v>
      </c>
      <c r="AZ36" t="s">
        <v>106</v>
      </c>
      <c r="BA36" s="7">
        <v>0.01</v>
      </c>
      <c r="BB36">
        <v>0</v>
      </c>
      <c r="BC36" t="s">
        <v>106</v>
      </c>
      <c r="BD36" t="s">
        <v>106</v>
      </c>
      <c r="BE36" s="7">
        <v>0.02</v>
      </c>
      <c r="BF36" t="s">
        <v>106</v>
      </c>
      <c r="BG36" s="7">
        <v>0.01</v>
      </c>
      <c r="BH36" t="s">
        <v>106</v>
      </c>
      <c r="BI36" s="7">
        <v>0.02</v>
      </c>
      <c r="BJ36" t="s">
        <v>106</v>
      </c>
      <c r="BK36" s="7">
        <v>0.01</v>
      </c>
      <c r="BL36" t="s">
        <v>106</v>
      </c>
      <c r="BM36" s="7">
        <v>0.01</v>
      </c>
      <c r="BN36" s="7">
        <v>0.01</v>
      </c>
      <c r="BO36" t="s">
        <v>106</v>
      </c>
      <c r="BP36" t="s">
        <v>106</v>
      </c>
      <c r="BQ36" s="7">
        <v>0.01</v>
      </c>
      <c r="BR36" s="7">
        <v>0.01</v>
      </c>
      <c r="BS36">
        <v>0</v>
      </c>
      <c r="BT36" s="7">
        <v>0.02</v>
      </c>
      <c r="BU36" s="7">
        <v>0.02</v>
      </c>
      <c r="BV36" s="7">
        <v>0.02</v>
      </c>
      <c r="BW36" t="s">
        <v>106</v>
      </c>
      <c r="BX36">
        <v>0</v>
      </c>
      <c r="BY36">
        <v>0</v>
      </c>
      <c r="BZ36">
        <v>0</v>
      </c>
    </row>
    <row r="37" spans="1:78" x14ac:dyDescent="0.25">
      <c r="A37" t="s">
        <v>146</v>
      </c>
      <c r="B37">
        <v>8</v>
      </c>
      <c r="C37">
        <v>7</v>
      </c>
      <c r="D37">
        <v>0</v>
      </c>
      <c r="E37">
        <v>1</v>
      </c>
      <c r="F37">
        <v>4</v>
      </c>
      <c r="G37">
        <v>2</v>
      </c>
      <c r="H37">
        <v>2</v>
      </c>
      <c r="I37">
        <v>0</v>
      </c>
      <c r="J37">
        <v>2</v>
      </c>
      <c r="K37">
        <v>5</v>
      </c>
      <c r="L37">
        <v>2</v>
      </c>
      <c r="M37">
        <v>1</v>
      </c>
      <c r="N37">
        <v>6</v>
      </c>
      <c r="O37">
        <v>1</v>
      </c>
      <c r="P37">
        <v>0</v>
      </c>
      <c r="Q37">
        <v>3</v>
      </c>
      <c r="R37">
        <v>5</v>
      </c>
      <c r="S37">
        <v>5</v>
      </c>
      <c r="T37">
        <v>2</v>
      </c>
      <c r="U37">
        <v>1</v>
      </c>
      <c r="V37">
        <v>7</v>
      </c>
      <c r="W37">
        <v>0</v>
      </c>
      <c r="X37">
        <v>1</v>
      </c>
      <c r="Y37">
        <v>5</v>
      </c>
      <c r="Z37">
        <v>3</v>
      </c>
      <c r="AA37">
        <v>8</v>
      </c>
      <c r="AB37">
        <v>3</v>
      </c>
      <c r="AC37">
        <v>5</v>
      </c>
      <c r="AD37">
        <v>2</v>
      </c>
      <c r="AE37">
        <v>1</v>
      </c>
      <c r="AF37">
        <v>0</v>
      </c>
      <c r="AG37">
        <v>5</v>
      </c>
      <c r="AH37">
        <v>3</v>
      </c>
      <c r="AI37">
        <v>8</v>
      </c>
      <c r="AJ37">
        <v>0</v>
      </c>
      <c r="AK37">
        <v>0</v>
      </c>
      <c r="AL37">
        <v>7</v>
      </c>
      <c r="AM37">
        <v>2</v>
      </c>
      <c r="AN37">
        <v>0</v>
      </c>
      <c r="AO37">
        <v>0</v>
      </c>
      <c r="AP37">
        <v>2</v>
      </c>
      <c r="AQ37">
        <v>3</v>
      </c>
      <c r="AR37">
        <v>0</v>
      </c>
      <c r="AS37">
        <v>1</v>
      </c>
      <c r="AT37">
        <v>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3</v>
      </c>
      <c r="BF37">
        <v>5</v>
      </c>
      <c r="BG37">
        <v>7</v>
      </c>
      <c r="BH37">
        <v>1</v>
      </c>
      <c r="BI37">
        <v>4</v>
      </c>
      <c r="BJ37">
        <v>2</v>
      </c>
      <c r="BK37">
        <v>2</v>
      </c>
      <c r="BL37">
        <v>0</v>
      </c>
      <c r="BM37">
        <v>2</v>
      </c>
      <c r="BN37">
        <v>5</v>
      </c>
      <c r="BO37">
        <v>1</v>
      </c>
      <c r="BP37">
        <v>0</v>
      </c>
      <c r="BQ37">
        <v>2</v>
      </c>
      <c r="BR37">
        <v>5</v>
      </c>
      <c r="BS37">
        <v>3</v>
      </c>
      <c r="BT37">
        <v>0</v>
      </c>
      <c r="BU37">
        <v>3</v>
      </c>
      <c r="BV37">
        <v>2</v>
      </c>
      <c r="BW37">
        <v>0</v>
      </c>
      <c r="BX37">
        <v>6</v>
      </c>
      <c r="BY37">
        <v>7</v>
      </c>
      <c r="BZ37">
        <v>8</v>
      </c>
    </row>
    <row r="38" spans="1:78" x14ac:dyDescent="0.25">
      <c r="B38" s="7">
        <v>0.01</v>
      </c>
      <c r="C38" s="7">
        <v>0.01</v>
      </c>
      <c r="D38" t="s">
        <v>108</v>
      </c>
      <c r="E38" s="7">
        <v>0.01</v>
      </c>
      <c r="F38" s="7">
        <v>0.02</v>
      </c>
      <c r="G38">
        <v>0</v>
      </c>
      <c r="H38">
        <v>0</v>
      </c>
      <c r="I38" t="s">
        <v>108</v>
      </c>
      <c r="J38">
        <v>0</v>
      </c>
      <c r="K38" s="7">
        <v>0.02</v>
      </c>
      <c r="L38" s="7">
        <v>0.01</v>
      </c>
      <c r="M38">
        <v>0</v>
      </c>
      <c r="N38" s="7">
        <v>0.01</v>
      </c>
      <c r="O38" s="7">
        <v>0.01</v>
      </c>
      <c r="P38" t="s">
        <v>108</v>
      </c>
      <c r="Q38" s="7">
        <v>0.01</v>
      </c>
      <c r="R38" s="7">
        <v>0.01</v>
      </c>
      <c r="S38" s="7">
        <v>0.01</v>
      </c>
      <c r="T38" s="7">
        <v>0.01</v>
      </c>
      <c r="U38">
        <v>0</v>
      </c>
      <c r="V38" s="7">
        <v>0.01</v>
      </c>
      <c r="W38" t="s">
        <v>108</v>
      </c>
      <c r="X38">
        <v>0</v>
      </c>
      <c r="Y38" s="7">
        <v>0.01</v>
      </c>
      <c r="Z38" s="7">
        <v>0.01</v>
      </c>
      <c r="AA38" s="7">
        <v>0.01</v>
      </c>
      <c r="AB38" s="7">
        <v>0.01</v>
      </c>
      <c r="AC38" s="7">
        <v>0.02</v>
      </c>
      <c r="AD38">
        <v>0</v>
      </c>
      <c r="AE38" s="7">
        <v>0.01</v>
      </c>
      <c r="AF38" t="s">
        <v>108</v>
      </c>
      <c r="AG38" s="7">
        <v>0.05</v>
      </c>
      <c r="AH38" s="7">
        <v>0.08</v>
      </c>
      <c r="AI38" s="7">
        <v>0.01</v>
      </c>
      <c r="AJ38" t="s">
        <v>108</v>
      </c>
      <c r="AK38" t="s">
        <v>108</v>
      </c>
      <c r="AL38" s="7">
        <v>0.02</v>
      </c>
      <c r="AM38">
        <v>0</v>
      </c>
      <c r="AN38" t="s">
        <v>108</v>
      </c>
      <c r="AO38" t="s">
        <v>108</v>
      </c>
      <c r="AP38" s="7">
        <v>0.01</v>
      </c>
      <c r="AQ38" s="7">
        <v>0.03</v>
      </c>
      <c r="AR38" t="s">
        <v>108</v>
      </c>
      <c r="AS38" s="7">
        <v>0.01</v>
      </c>
      <c r="AT38" s="7">
        <v>0.01</v>
      </c>
      <c r="AU38" t="s">
        <v>108</v>
      </c>
      <c r="AV38" t="s">
        <v>108</v>
      </c>
      <c r="AW38" t="s">
        <v>108</v>
      </c>
      <c r="AX38" t="s">
        <v>108</v>
      </c>
      <c r="AY38" s="7">
        <v>0.01</v>
      </c>
      <c r="AZ38" t="s">
        <v>108</v>
      </c>
      <c r="BA38" t="s">
        <v>108</v>
      </c>
      <c r="BB38" t="s">
        <v>108</v>
      </c>
      <c r="BC38" s="7">
        <v>0.02</v>
      </c>
      <c r="BD38" t="s">
        <v>108</v>
      </c>
      <c r="BE38" s="7">
        <v>0.02</v>
      </c>
      <c r="BF38">
        <v>0</v>
      </c>
      <c r="BG38" s="7">
        <v>0.02</v>
      </c>
      <c r="BH38">
        <v>0</v>
      </c>
      <c r="BI38" s="7">
        <v>0.02</v>
      </c>
      <c r="BJ38" s="7">
        <v>0.02</v>
      </c>
      <c r="BK38" s="7">
        <v>0.01</v>
      </c>
      <c r="BL38" t="s">
        <v>108</v>
      </c>
      <c r="BM38" s="7">
        <v>0.02</v>
      </c>
      <c r="BN38" s="7">
        <v>0.02</v>
      </c>
      <c r="BO38">
        <v>0</v>
      </c>
      <c r="BP38" t="s">
        <v>108</v>
      </c>
      <c r="BQ38" s="7">
        <v>0.01</v>
      </c>
      <c r="BR38" s="7">
        <v>0.02</v>
      </c>
      <c r="BS38" s="7">
        <v>0.01</v>
      </c>
      <c r="BT38" t="s">
        <v>108</v>
      </c>
      <c r="BU38" s="7">
        <v>0.04</v>
      </c>
      <c r="BV38" s="7">
        <v>0.04</v>
      </c>
      <c r="BW38">
        <v>0</v>
      </c>
      <c r="BX38" s="7">
        <v>0.01</v>
      </c>
      <c r="BY38" s="7">
        <v>0.01</v>
      </c>
      <c r="BZ38" s="7">
        <v>0.01</v>
      </c>
    </row>
    <row r="39" spans="1:78" x14ac:dyDescent="0.25">
      <c r="A39" t="s">
        <v>147</v>
      </c>
      <c r="B39">
        <v>1</v>
      </c>
      <c r="C39">
        <v>1</v>
      </c>
      <c r="D39">
        <v>0</v>
      </c>
      <c r="E39">
        <v>0</v>
      </c>
      <c r="F39">
        <v>0</v>
      </c>
      <c r="G39">
        <v>1</v>
      </c>
      <c r="H39">
        <v>0</v>
      </c>
      <c r="I39">
        <v>0</v>
      </c>
      <c r="J39">
        <v>1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1</v>
      </c>
      <c r="W39">
        <v>0</v>
      </c>
      <c r="X39">
        <v>0</v>
      </c>
      <c r="Y39">
        <v>0</v>
      </c>
      <c r="Z39">
        <v>1</v>
      </c>
      <c r="AA39">
        <v>1</v>
      </c>
      <c r="AB39">
        <v>1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1</v>
      </c>
      <c r="AI39">
        <v>1</v>
      </c>
      <c r="AJ39">
        <v>0</v>
      </c>
      <c r="AK39">
        <v>0</v>
      </c>
      <c r="AL39">
        <v>0</v>
      </c>
      <c r="AM39">
        <v>1</v>
      </c>
      <c r="AN39">
        <v>0</v>
      </c>
      <c r="AO39">
        <v>0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1</v>
      </c>
      <c r="BG39">
        <v>1</v>
      </c>
      <c r="BH39">
        <v>0</v>
      </c>
      <c r="BI39">
        <v>1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1</v>
      </c>
      <c r="BY39">
        <v>1</v>
      </c>
      <c r="BZ39">
        <v>1</v>
      </c>
    </row>
    <row r="40" spans="1:78" x14ac:dyDescent="0.25">
      <c r="B40">
        <v>0</v>
      </c>
      <c r="C40">
        <v>0</v>
      </c>
      <c r="D40" t="s">
        <v>106</v>
      </c>
      <c r="E40" t="s">
        <v>106</v>
      </c>
      <c r="F40" t="s">
        <v>106</v>
      </c>
      <c r="G40">
        <v>0</v>
      </c>
      <c r="H40" t="s">
        <v>106</v>
      </c>
      <c r="I40" t="s">
        <v>106</v>
      </c>
      <c r="J40">
        <v>0</v>
      </c>
      <c r="K40" t="s">
        <v>106</v>
      </c>
      <c r="L40" t="s">
        <v>106</v>
      </c>
      <c r="M40" t="s">
        <v>106</v>
      </c>
      <c r="N40">
        <v>0</v>
      </c>
      <c r="O40" t="s">
        <v>106</v>
      </c>
      <c r="P40" t="s">
        <v>106</v>
      </c>
      <c r="Q40" t="s">
        <v>106</v>
      </c>
      <c r="R40">
        <v>0</v>
      </c>
      <c r="S40" t="s">
        <v>106</v>
      </c>
      <c r="T40" t="s">
        <v>106</v>
      </c>
      <c r="U40">
        <v>0</v>
      </c>
      <c r="V40">
        <v>0</v>
      </c>
      <c r="W40" t="s">
        <v>106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>
        <v>0</v>
      </c>
      <c r="AD40" t="s">
        <v>106</v>
      </c>
      <c r="AE40" t="s">
        <v>106</v>
      </c>
      <c r="AF40" t="s">
        <v>106</v>
      </c>
      <c r="AG40" t="s">
        <v>106</v>
      </c>
      <c r="AH40" s="7">
        <v>0.02</v>
      </c>
      <c r="AI40">
        <v>0</v>
      </c>
      <c r="AJ40" t="s">
        <v>106</v>
      </c>
      <c r="AK40" t="s">
        <v>106</v>
      </c>
      <c r="AL40" t="s">
        <v>106</v>
      </c>
      <c r="AM40">
        <v>0</v>
      </c>
      <c r="AN40" t="s">
        <v>106</v>
      </c>
      <c r="AO40" t="s">
        <v>106</v>
      </c>
      <c r="AP40" s="7">
        <v>0.01</v>
      </c>
      <c r="AQ40" t="s">
        <v>106</v>
      </c>
      <c r="AR40" t="s">
        <v>106</v>
      </c>
      <c r="AS40" t="s">
        <v>106</v>
      </c>
      <c r="AT40" t="s">
        <v>106</v>
      </c>
      <c r="AU40" t="s">
        <v>106</v>
      </c>
      <c r="AV40" t="s">
        <v>106</v>
      </c>
      <c r="AW40" t="s">
        <v>106</v>
      </c>
      <c r="AX40" t="s">
        <v>106</v>
      </c>
      <c r="AY40" t="s">
        <v>106</v>
      </c>
      <c r="AZ40" t="s">
        <v>106</v>
      </c>
      <c r="BA40" t="s">
        <v>106</v>
      </c>
      <c r="BB40" t="s">
        <v>106</v>
      </c>
      <c r="BC40" t="s">
        <v>106</v>
      </c>
      <c r="BD40" t="s">
        <v>106</v>
      </c>
      <c r="BE40" t="s">
        <v>106</v>
      </c>
      <c r="BF40">
        <v>0</v>
      </c>
      <c r="BG40">
        <v>0</v>
      </c>
      <c r="BH40" t="s">
        <v>106</v>
      </c>
      <c r="BI40" s="7">
        <v>0.01</v>
      </c>
      <c r="BJ40" t="s">
        <v>106</v>
      </c>
      <c r="BK40" t="s">
        <v>106</v>
      </c>
      <c r="BL40" t="s">
        <v>106</v>
      </c>
      <c r="BM40" t="s">
        <v>106</v>
      </c>
      <c r="BN40" t="s">
        <v>106</v>
      </c>
      <c r="BO40">
        <v>0</v>
      </c>
      <c r="BP40" t="s">
        <v>106</v>
      </c>
      <c r="BQ40" t="s">
        <v>106</v>
      </c>
      <c r="BR40" t="s">
        <v>106</v>
      </c>
      <c r="BS40" t="s">
        <v>106</v>
      </c>
      <c r="BT40" t="s">
        <v>106</v>
      </c>
      <c r="BU40" t="s">
        <v>106</v>
      </c>
      <c r="BV40" t="s">
        <v>106</v>
      </c>
      <c r="BW40" t="s">
        <v>106</v>
      </c>
      <c r="BX40">
        <v>0</v>
      </c>
      <c r="BY40">
        <v>0</v>
      </c>
      <c r="BZ40">
        <v>0</v>
      </c>
    </row>
    <row r="41" spans="1:78" x14ac:dyDescent="0.25">
      <c r="A41" t="s">
        <v>148</v>
      </c>
      <c r="B41">
        <v>2</v>
      </c>
      <c r="C41">
        <v>2</v>
      </c>
      <c r="D41">
        <v>0</v>
      </c>
      <c r="E41">
        <v>0</v>
      </c>
      <c r="F41">
        <v>1</v>
      </c>
      <c r="G41">
        <v>2</v>
      </c>
      <c r="H41">
        <v>0</v>
      </c>
      <c r="I41">
        <v>0</v>
      </c>
      <c r="J41">
        <v>2</v>
      </c>
      <c r="K41">
        <v>0</v>
      </c>
      <c r="L41">
        <v>1</v>
      </c>
      <c r="M41">
        <v>1</v>
      </c>
      <c r="N41">
        <v>2</v>
      </c>
      <c r="O41">
        <v>0</v>
      </c>
      <c r="P41">
        <v>0</v>
      </c>
      <c r="Q41">
        <v>0</v>
      </c>
      <c r="R41">
        <v>2</v>
      </c>
      <c r="S41">
        <v>2</v>
      </c>
      <c r="T41">
        <v>0</v>
      </c>
      <c r="U41">
        <v>1</v>
      </c>
      <c r="V41">
        <v>2</v>
      </c>
      <c r="W41">
        <v>0</v>
      </c>
      <c r="X41">
        <v>0</v>
      </c>
      <c r="Y41">
        <v>1</v>
      </c>
      <c r="Z41">
        <v>2</v>
      </c>
      <c r="AA41">
        <v>2</v>
      </c>
      <c r="AB41">
        <v>2</v>
      </c>
      <c r="AC41">
        <v>2</v>
      </c>
      <c r="AD41">
        <v>1</v>
      </c>
      <c r="AE41">
        <v>0</v>
      </c>
      <c r="AF41">
        <v>0</v>
      </c>
      <c r="AG41">
        <v>1</v>
      </c>
      <c r="AH41">
        <v>0</v>
      </c>
      <c r="AI41">
        <v>0</v>
      </c>
      <c r="AJ41">
        <v>0</v>
      </c>
      <c r="AK41">
        <v>1</v>
      </c>
      <c r="AL41">
        <v>0</v>
      </c>
      <c r="AM41">
        <v>1</v>
      </c>
      <c r="AN41">
        <v>0</v>
      </c>
      <c r="AO41">
        <v>2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</v>
      </c>
      <c r="AZ41">
        <v>1</v>
      </c>
      <c r="BA41">
        <v>0</v>
      </c>
      <c r="BB41">
        <v>0</v>
      </c>
      <c r="BC41">
        <v>0</v>
      </c>
      <c r="BD41">
        <v>0</v>
      </c>
      <c r="BE41">
        <v>2</v>
      </c>
      <c r="BF41">
        <v>1</v>
      </c>
      <c r="BG41">
        <v>2</v>
      </c>
      <c r="BH41">
        <v>0</v>
      </c>
      <c r="BI41">
        <v>0</v>
      </c>
      <c r="BJ41">
        <v>1</v>
      </c>
      <c r="BK41">
        <v>0</v>
      </c>
      <c r="BL41">
        <v>0</v>
      </c>
      <c r="BM41">
        <v>0</v>
      </c>
      <c r="BN41">
        <v>1</v>
      </c>
      <c r="BO41">
        <v>2</v>
      </c>
      <c r="BP41">
        <v>0</v>
      </c>
      <c r="BQ41">
        <v>0</v>
      </c>
      <c r="BR41">
        <v>0</v>
      </c>
      <c r="BS41">
        <v>1</v>
      </c>
      <c r="BT41">
        <v>2</v>
      </c>
      <c r="BU41">
        <v>0</v>
      </c>
      <c r="BV41">
        <v>0</v>
      </c>
      <c r="BW41">
        <v>0</v>
      </c>
      <c r="BX41">
        <v>1</v>
      </c>
      <c r="BY41">
        <v>1</v>
      </c>
      <c r="BZ41">
        <v>1</v>
      </c>
    </row>
    <row r="42" spans="1:78" x14ac:dyDescent="0.25">
      <c r="B42">
        <v>0</v>
      </c>
      <c r="C42">
        <v>0</v>
      </c>
      <c r="D42" t="s">
        <v>106</v>
      </c>
      <c r="E42" t="s">
        <v>106</v>
      </c>
      <c r="F42">
        <v>0</v>
      </c>
      <c r="G42">
        <v>0</v>
      </c>
      <c r="H42" t="s">
        <v>106</v>
      </c>
      <c r="I42" t="s">
        <v>106</v>
      </c>
      <c r="J42">
        <v>0</v>
      </c>
      <c r="K42" t="s">
        <v>106</v>
      </c>
      <c r="L42">
        <v>0</v>
      </c>
      <c r="M42">
        <v>0</v>
      </c>
      <c r="N42">
        <v>0</v>
      </c>
      <c r="O42" t="s">
        <v>106</v>
      </c>
      <c r="P42" t="s">
        <v>106</v>
      </c>
      <c r="Q42" t="s">
        <v>106</v>
      </c>
      <c r="R42">
        <v>0</v>
      </c>
      <c r="S42">
        <v>0</v>
      </c>
      <c r="T42" t="s">
        <v>106</v>
      </c>
      <c r="U42">
        <v>0</v>
      </c>
      <c r="V42">
        <v>0</v>
      </c>
      <c r="W42" t="s">
        <v>106</v>
      </c>
      <c r="X42" t="s">
        <v>106</v>
      </c>
      <c r="Y42">
        <v>0</v>
      </c>
      <c r="Z42">
        <v>0</v>
      </c>
      <c r="AA42">
        <v>0</v>
      </c>
      <c r="AB42">
        <v>0</v>
      </c>
      <c r="AC42" s="7">
        <v>0.01</v>
      </c>
      <c r="AD42">
        <v>0</v>
      </c>
      <c r="AE42" t="s">
        <v>106</v>
      </c>
      <c r="AF42" t="s">
        <v>106</v>
      </c>
      <c r="AG42" s="7">
        <v>0.01</v>
      </c>
      <c r="AH42" t="s">
        <v>106</v>
      </c>
      <c r="AI42" t="s">
        <v>106</v>
      </c>
      <c r="AJ42" t="s">
        <v>106</v>
      </c>
      <c r="AK42">
        <v>0</v>
      </c>
      <c r="AL42" t="s">
        <v>106</v>
      </c>
      <c r="AM42">
        <v>0</v>
      </c>
      <c r="AN42" t="s">
        <v>106</v>
      </c>
      <c r="AO42" s="7">
        <v>0.01</v>
      </c>
      <c r="AP42" t="s">
        <v>106</v>
      </c>
      <c r="AQ42" t="s">
        <v>106</v>
      </c>
      <c r="AR42" t="s">
        <v>106</v>
      </c>
      <c r="AS42" t="s">
        <v>106</v>
      </c>
      <c r="AT42" t="s">
        <v>106</v>
      </c>
      <c r="AU42" t="s">
        <v>106</v>
      </c>
      <c r="AV42" t="s">
        <v>106</v>
      </c>
      <c r="AW42" t="s">
        <v>106</v>
      </c>
      <c r="AX42" t="s">
        <v>106</v>
      </c>
      <c r="AY42" s="7">
        <v>0.02</v>
      </c>
      <c r="AZ42" s="7">
        <v>0.01</v>
      </c>
      <c r="BA42" t="s">
        <v>106</v>
      </c>
      <c r="BB42" t="s">
        <v>106</v>
      </c>
      <c r="BC42" t="s">
        <v>106</v>
      </c>
      <c r="BD42" t="s">
        <v>106</v>
      </c>
      <c r="BE42" s="7">
        <v>0.01</v>
      </c>
      <c r="BF42">
        <v>0</v>
      </c>
      <c r="BG42">
        <v>0</v>
      </c>
      <c r="BH42" t="s">
        <v>106</v>
      </c>
      <c r="BI42" t="s">
        <v>106</v>
      </c>
      <c r="BJ42">
        <v>0</v>
      </c>
      <c r="BK42" t="s">
        <v>106</v>
      </c>
      <c r="BL42" t="s">
        <v>106</v>
      </c>
      <c r="BM42" t="s">
        <v>106</v>
      </c>
      <c r="BN42">
        <v>0</v>
      </c>
      <c r="BO42">
        <v>0</v>
      </c>
      <c r="BP42" t="s">
        <v>106</v>
      </c>
      <c r="BQ42" t="s">
        <v>106</v>
      </c>
      <c r="BR42" t="s">
        <v>106</v>
      </c>
      <c r="BS42">
        <v>0</v>
      </c>
      <c r="BT42" s="7">
        <v>0.02</v>
      </c>
      <c r="BU42" t="s">
        <v>106</v>
      </c>
      <c r="BV42" t="s">
        <v>106</v>
      </c>
      <c r="BW42" t="s">
        <v>106</v>
      </c>
      <c r="BX42">
        <v>0</v>
      </c>
      <c r="BY42">
        <v>0</v>
      </c>
      <c r="BZ42">
        <v>0</v>
      </c>
    </row>
    <row r="43" spans="1:78" x14ac:dyDescent="0.25">
      <c r="A43" t="s">
        <v>130</v>
      </c>
      <c r="B43">
        <v>117</v>
      </c>
      <c r="C43">
        <v>106</v>
      </c>
      <c r="D43">
        <v>4</v>
      </c>
      <c r="E43">
        <v>7</v>
      </c>
      <c r="F43">
        <v>15</v>
      </c>
      <c r="G43">
        <v>50</v>
      </c>
      <c r="H43">
        <v>52</v>
      </c>
      <c r="I43">
        <v>30</v>
      </c>
      <c r="J43">
        <v>28</v>
      </c>
      <c r="K43">
        <v>23</v>
      </c>
      <c r="L43">
        <v>36</v>
      </c>
      <c r="M43">
        <v>42</v>
      </c>
      <c r="N43">
        <v>58</v>
      </c>
      <c r="O43">
        <v>13</v>
      </c>
      <c r="P43">
        <v>4</v>
      </c>
      <c r="Q43">
        <v>29</v>
      </c>
      <c r="R43">
        <v>88</v>
      </c>
      <c r="S43">
        <v>66</v>
      </c>
      <c r="T43">
        <v>32</v>
      </c>
      <c r="U43">
        <v>18</v>
      </c>
      <c r="V43">
        <v>73</v>
      </c>
      <c r="W43">
        <v>13</v>
      </c>
      <c r="X43">
        <v>31</v>
      </c>
      <c r="Y43">
        <v>61</v>
      </c>
      <c r="Z43">
        <v>56</v>
      </c>
      <c r="AA43">
        <v>117</v>
      </c>
      <c r="AB43">
        <v>56</v>
      </c>
      <c r="AC43">
        <v>25</v>
      </c>
      <c r="AD43">
        <v>77</v>
      </c>
      <c r="AE43">
        <v>14</v>
      </c>
      <c r="AF43">
        <v>113</v>
      </c>
      <c r="AG43">
        <v>0</v>
      </c>
      <c r="AH43">
        <v>3</v>
      </c>
      <c r="AI43">
        <v>72</v>
      </c>
      <c r="AJ43">
        <v>25</v>
      </c>
      <c r="AK43">
        <v>22</v>
      </c>
      <c r="AL43">
        <v>36</v>
      </c>
      <c r="AM43">
        <v>59</v>
      </c>
      <c r="AN43">
        <v>2</v>
      </c>
      <c r="AO43">
        <v>19</v>
      </c>
      <c r="AP43">
        <v>6</v>
      </c>
      <c r="AQ43">
        <v>4</v>
      </c>
      <c r="AR43">
        <v>6</v>
      </c>
      <c r="AS43">
        <v>4</v>
      </c>
      <c r="AT43">
        <v>40</v>
      </c>
      <c r="AU43">
        <v>10</v>
      </c>
      <c r="AV43">
        <v>4</v>
      </c>
      <c r="AW43">
        <v>1</v>
      </c>
      <c r="AX43">
        <v>4</v>
      </c>
      <c r="AY43">
        <v>6</v>
      </c>
      <c r="AZ43">
        <v>3</v>
      </c>
      <c r="BA43">
        <v>1</v>
      </c>
      <c r="BB43">
        <v>6</v>
      </c>
      <c r="BC43">
        <v>23</v>
      </c>
      <c r="BD43">
        <v>1</v>
      </c>
      <c r="BE43">
        <v>9</v>
      </c>
      <c r="BF43">
        <v>108</v>
      </c>
      <c r="BG43">
        <v>38</v>
      </c>
      <c r="BH43">
        <v>79</v>
      </c>
      <c r="BI43">
        <v>14</v>
      </c>
      <c r="BJ43">
        <v>11</v>
      </c>
      <c r="BK43">
        <v>8</v>
      </c>
      <c r="BL43">
        <v>2</v>
      </c>
      <c r="BM43">
        <v>9</v>
      </c>
      <c r="BN43">
        <v>28</v>
      </c>
      <c r="BO43">
        <v>53</v>
      </c>
      <c r="BP43">
        <v>26</v>
      </c>
      <c r="BQ43">
        <v>10</v>
      </c>
      <c r="BR43">
        <v>16</v>
      </c>
      <c r="BS43">
        <v>16</v>
      </c>
      <c r="BT43">
        <v>7</v>
      </c>
      <c r="BU43">
        <v>2</v>
      </c>
      <c r="BV43">
        <v>3</v>
      </c>
      <c r="BW43">
        <v>9</v>
      </c>
      <c r="BX43">
        <v>82</v>
      </c>
      <c r="BY43">
        <v>77</v>
      </c>
      <c r="BZ43">
        <v>69</v>
      </c>
    </row>
    <row r="44" spans="1:78" x14ac:dyDescent="0.25">
      <c r="B44" s="7">
        <v>0.1</v>
      </c>
      <c r="C44" s="7">
        <v>0.11</v>
      </c>
      <c r="D44" s="7">
        <v>0.03</v>
      </c>
      <c r="E44" s="7">
        <v>7.0000000000000007E-2</v>
      </c>
      <c r="F44" s="7">
        <v>0.06</v>
      </c>
      <c r="G44" s="7">
        <v>0.09</v>
      </c>
      <c r="H44" s="7">
        <v>0.13</v>
      </c>
      <c r="I44" s="7">
        <v>0.1</v>
      </c>
      <c r="J44" s="7">
        <v>0.08</v>
      </c>
      <c r="K44" s="7">
        <v>0.09</v>
      </c>
      <c r="L44" s="7">
        <v>0.12</v>
      </c>
      <c r="M44" s="7">
        <v>0.1</v>
      </c>
      <c r="N44" s="7">
        <v>0.09</v>
      </c>
      <c r="O44" s="7">
        <v>0.1</v>
      </c>
      <c r="P44" s="7">
        <v>0.1</v>
      </c>
      <c r="Q44" s="7">
        <v>0.12</v>
      </c>
      <c r="R44" s="7">
        <v>0.09</v>
      </c>
      <c r="S44" s="7">
        <v>0.1</v>
      </c>
      <c r="T44" s="7">
        <v>0.11</v>
      </c>
      <c r="U44" s="7">
        <v>0.08</v>
      </c>
      <c r="V44" s="7">
        <v>0.09</v>
      </c>
      <c r="W44" s="7">
        <v>0.1</v>
      </c>
      <c r="X44" s="7">
        <v>0.13</v>
      </c>
      <c r="Y44" s="7">
        <v>0.08</v>
      </c>
      <c r="Z44" s="7">
        <v>0.11</v>
      </c>
      <c r="AA44" s="7">
        <v>0.1</v>
      </c>
      <c r="AB44" s="7">
        <v>0.11</v>
      </c>
      <c r="AC44" s="7">
        <v>0.09</v>
      </c>
      <c r="AD44" s="7">
        <v>0.1</v>
      </c>
      <c r="AE44" s="7">
        <v>0.1</v>
      </c>
      <c r="AF44" s="7">
        <v>0.12</v>
      </c>
      <c r="AG44" t="s">
        <v>108</v>
      </c>
      <c r="AH44" s="7">
        <v>0.09</v>
      </c>
      <c r="AI44" s="7">
        <v>0.09</v>
      </c>
      <c r="AJ44" s="7">
        <v>0.15</v>
      </c>
      <c r="AK44" s="7">
        <v>0.08</v>
      </c>
      <c r="AL44" s="7">
        <v>0.11</v>
      </c>
      <c r="AM44" s="7">
        <v>0.09</v>
      </c>
      <c r="AN44" s="7">
        <v>0.06</v>
      </c>
      <c r="AO44" s="7">
        <v>0.11</v>
      </c>
      <c r="AP44" s="7">
        <v>0.05</v>
      </c>
      <c r="AQ44" s="7">
        <v>0.04</v>
      </c>
      <c r="AR44" s="7">
        <v>0.05</v>
      </c>
      <c r="AS44" s="7">
        <v>0.06</v>
      </c>
      <c r="AT44" s="7">
        <v>0.38</v>
      </c>
      <c r="AU44" s="7">
        <v>0.26</v>
      </c>
      <c r="AV44" s="7">
        <v>0.06</v>
      </c>
      <c r="AW44" s="7">
        <v>0.01</v>
      </c>
      <c r="AX44" s="7">
        <v>0.04</v>
      </c>
      <c r="AY44" s="7">
        <v>0.06</v>
      </c>
      <c r="AZ44" s="7">
        <v>0.03</v>
      </c>
      <c r="BA44" s="7">
        <v>0.01</v>
      </c>
      <c r="BB44" s="7">
        <v>0.04</v>
      </c>
      <c r="BC44" s="7">
        <v>0.44</v>
      </c>
      <c r="BD44" s="7">
        <v>0.17</v>
      </c>
      <c r="BE44" s="7">
        <v>0.06</v>
      </c>
      <c r="BF44" s="7">
        <v>0.1</v>
      </c>
      <c r="BG44" s="7">
        <v>0.08</v>
      </c>
      <c r="BH44" s="7">
        <v>0.1</v>
      </c>
      <c r="BI44" s="7">
        <v>0.08</v>
      </c>
      <c r="BJ44" s="7">
        <v>0.1</v>
      </c>
      <c r="BK44" s="7">
        <v>7.0000000000000007E-2</v>
      </c>
      <c r="BL44" s="7">
        <v>0.06</v>
      </c>
      <c r="BM44" s="7">
        <v>7.0000000000000007E-2</v>
      </c>
      <c r="BN44" s="7">
        <v>0.1</v>
      </c>
      <c r="BO44" s="7">
        <v>0.12</v>
      </c>
      <c r="BP44" s="7">
        <v>0.08</v>
      </c>
      <c r="BQ44" s="7">
        <v>7.0000000000000007E-2</v>
      </c>
      <c r="BR44" s="7">
        <v>0.06</v>
      </c>
      <c r="BS44" s="7">
        <v>7.0000000000000007E-2</v>
      </c>
      <c r="BT44" s="7">
        <v>0.1</v>
      </c>
      <c r="BU44" s="7">
        <v>0.02</v>
      </c>
      <c r="BV44" s="7">
        <v>7.0000000000000007E-2</v>
      </c>
      <c r="BW44" s="7">
        <v>0.09</v>
      </c>
      <c r="BX44" s="7">
        <v>0.1</v>
      </c>
      <c r="BY44" s="7">
        <v>0.09</v>
      </c>
      <c r="BZ44" s="7">
        <v>0.1</v>
      </c>
    </row>
    <row r="45" spans="1:78" x14ac:dyDescent="0.25">
      <c r="A45" t="s">
        <v>149</v>
      </c>
      <c r="B45">
        <v>14</v>
      </c>
      <c r="C45">
        <v>13</v>
      </c>
      <c r="D45">
        <v>1</v>
      </c>
      <c r="E45">
        <v>0</v>
      </c>
      <c r="F45">
        <v>6</v>
      </c>
      <c r="G45">
        <v>4</v>
      </c>
      <c r="H45">
        <v>4</v>
      </c>
      <c r="I45">
        <v>2</v>
      </c>
      <c r="J45">
        <v>7</v>
      </c>
      <c r="K45">
        <v>2</v>
      </c>
      <c r="L45">
        <v>4</v>
      </c>
      <c r="M45">
        <v>4</v>
      </c>
      <c r="N45">
        <v>8</v>
      </c>
      <c r="O45">
        <v>2</v>
      </c>
      <c r="P45">
        <v>0</v>
      </c>
      <c r="Q45">
        <v>4</v>
      </c>
      <c r="R45">
        <v>10</v>
      </c>
      <c r="S45">
        <v>4</v>
      </c>
      <c r="T45">
        <v>7</v>
      </c>
      <c r="U45">
        <v>1</v>
      </c>
      <c r="V45">
        <v>12</v>
      </c>
      <c r="W45">
        <v>1</v>
      </c>
      <c r="X45">
        <v>1</v>
      </c>
      <c r="Y45">
        <v>10</v>
      </c>
      <c r="Z45">
        <v>4</v>
      </c>
      <c r="AA45">
        <v>14</v>
      </c>
      <c r="AB45">
        <v>4</v>
      </c>
      <c r="AC45">
        <v>7</v>
      </c>
      <c r="AD45">
        <v>7</v>
      </c>
      <c r="AE45">
        <v>0</v>
      </c>
      <c r="AF45">
        <v>0</v>
      </c>
      <c r="AG45">
        <v>10</v>
      </c>
      <c r="AH45">
        <v>4</v>
      </c>
      <c r="AI45">
        <v>11</v>
      </c>
      <c r="AJ45">
        <v>0</v>
      </c>
      <c r="AK45">
        <v>5</v>
      </c>
      <c r="AL45">
        <v>3</v>
      </c>
      <c r="AM45">
        <v>6</v>
      </c>
      <c r="AN45">
        <v>3</v>
      </c>
      <c r="AO45">
        <v>2</v>
      </c>
      <c r="AP45">
        <v>2</v>
      </c>
      <c r="AQ45">
        <v>2</v>
      </c>
      <c r="AR45">
        <v>2</v>
      </c>
      <c r="AS45">
        <v>0</v>
      </c>
      <c r="AT45">
        <v>2</v>
      </c>
      <c r="AU45">
        <v>1</v>
      </c>
      <c r="AV45">
        <v>0</v>
      </c>
      <c r="AW45">
        <v>0</v>
      </c>
      <c r="AX45">
        <v>1</v>
      </c>
      <c r="AY45">
        <v>0</v>
      </c>
      <c r="AZ45">
        <v>2</v>
      </c>
      <c r="BA45">
        <v>0</v>
      </c>
      <c r="BB45">
        <v>1</v>
      </c>
      <c r="BC45">
        <v>1</v>
      </c>
      <c r="BD45">
        <v>0</v>
      </c>
      <c r="BE45">
        <v>5</v>
      </c>
      <c r="BF45">
        <v>9</v>
      </c>
      <c r="BG45">
        <v>11</v>
      </c>
      <c r="BH45">
        <v>3</v>
      </c>
      <c r="BI45">
        <v>5</v>
      </c>
      <c r="BJ45">
        <v>4</v>
      </c>
      <c r="BK45">
        <v>1</v>
      </c>
      <c r="BL45">
        <v>1</v>
      </c>
      <c r="BM45">
        <v>3</v>
      </c>
      <c r="BN45">
        <v>5</v>
      </c>
      <c r="BO45">
        <v>4</v>
      </c>
      <c r="BP45">
        <v>2</v>
      </c>
      <c r="BQ45">
        <v>6</v>
      </c>
      <c r="BR45">
        <v>5</v>
      </c>
      <c r="BS45">
        <v>6</v>
      </c>
      <c r="BT45">
        <v>3</v>
      </c>
      <c r="BU45">
        <v>2</v>
      </c>
      <c r="BV45">
        <v>1</v>
      </c>
      <c r="BW45">
        <v>5</v>
      </c>
      <c r="BX45">
        <v>12</v>
      </c>
      <c r="BY45">
        <v>12</v>
      </c>
      <c r="BZ45">
        <v>12</v>
      </c>
    </row>
    <row r="46" spans="1:78" x14ac:dyDescent="0.25">
      <c r="B46" s="7">
        <v>0.01</v>
      </c>
      <c r="C46" s="7">
        <v>0.01</v>
      </c>
      <c r="D46" s="7">
        <v>0.01</v>
      </c>
      <c r="E46" t="s">
        <v>108</v>
      </c>
      <c r="F46" s="7">
        <v>0.02</v>
      </c>
      <c r="G46" s="7">
        <v>0.01</v>
      </c>
      <c r="H46" s="7">
        <v>0.01</v>
      </c>
      <c r="I46" s="7">
        <v>0.01</v>
      </c>
      <c r="J46" s="7">
        <v>0.02</v>
      </c>
      <c r="K46" s="7">
        <v>0.01</v>
      </c>
      <c r="L46" s="7">
        <v>0.01</v>
      </c>
      <c r="M46" s="7">
        <v>0.01</v>
      </c>
      <c r="N46" s="7">
        <v>0.01</v>
      </c>
      <c r="O46" s="7">
        <v>0.01</v>
      </c>
      <c r="P46" t="s">
        <v>108</v>
      </c>
      <c r="Q46" s="7">
        <v>0.01</v>
      </c>
      <c r="R46" s="7">
        <v>0.01</v>
      </c>
      <c r="S46" s="7">
        <v>0.01</v>
      </c>
      <c r="T46" s="7">
        <v>0.02</v>
      </c>
      <c r="U46" s="7">
        <v>0.01</v>
      </c>
      <c r="V46" s="7">
        <v>0.01</v>
      </c>
      <c r="W46" s="7">
        <v>0.01</v>
      </c>
      <c r="X46">
        <v>0</v>
      </c>
      <c r="Y46" s="7">
        <v>0.01</v>
      </c>
      <c r="Z46" s="7">
        <v>0.01</v>
      </c>
      <c r="AA46" s="7">
        <v>0.01</v>
      </c>
      <c r="AB46" s="7">
        <v>0.01</v>
      </c>
      <c r="AC46" s="7">
        <v>0.02</v>
      </c>
      <c r="AD46" s="7">
        <v>0.01</v>
      </c>
      <c r="AE46" t="s">
        <v>108</v>
      </c>
      <c r="AF46" t="s">
        <v>108</v>
      </c>
      <c r="AG46" s="7">
        <v>0.11</v>
      </c>
      <c r="AH46" s="7">
        <v>0.09</v>
      </c>
      <c r="AI46" s="7">
        <v>0.01</v>
      </c>
      <c r="AJ46" t="s">
        <v>108</v>
      </c>
      <c r="AK46" s="7">
        <v>0.02</v>
      </c>
      <c r="AL46" s="7">
        <v>0.01</v>
      </c>
      <c r="AM46" s="7">
        <v>0.01</v>
      </c>
      <c r="AN46" s="7">
        <v>0.1</v>
      </c>
      <c r="AO46" s="7">
        <v>0.01</v>
      </c>
      <c r="AP46" s="7">
        <v>0.01</v>
      </c>
      <c r="AQ46" s="7">
        <v>0.02</v>
      </c>
      <c r="AR46" s="7">
        <v>0.02</v>
      </c>
      <c r="AS46" t="s">
        <v>108</v>
      </c>
      <c r="AT46" s="7">
        <v>0.02</v>
      </c>
      <c r="AU46" s="7">
        <v>0.03</v>
      </c>
      <c r="AV46" t="s">
        <v>108</v>
      </c>
      <c r="AW46" t="s">
        <v>108</v>
      </c>
      <c r="AX46" s="7">
        <v>0.01</v>
      </c>
      <c r="AY46" t="s">
        <v>108</v>
      </c>
      <c r="AZ46" s="7">
        <v>0.02</v>
      </c>
      <c r="BA46" t="s">
        <v>108</v>
      </c>
      <c r="BB46" s="7">
        <v>0.01</v>
      </c>
      <c r="BC46" s="7">
        <v>0.01</v>
      </c>
      <c r="BD46" t="s">
        <v>108</v>
      </c>
      <c r="BE46" s="7">
        <v>0.03</v>
      </c>
      <c r="BF46" s="7">
        <v>0.01</v>
      </c>
      <c r="BG46" s="7">
        <v>0.02</v>
      </c>
      <c r="BH46">
        <v>0</v>
      </c>
      <c r="BI46" s="7">
        <v>0.03</v>
      </c>
      <c r="BJ46" s="7">
        <v>0.04</v>
      </c>
      <c r="BK46" s="7">
        <v>0.01</v>
      </c>
      <c r="BL46" s="7">
        <v>0.04</v>
      </c>
      <c r="BM46" s="7">
        <v>0.03</v>
      </c>
      <c r="BN46" s="7">
        <v>0.02</v>
      </c>
      <c r="BO46" s="7">
        <v>0.01</v>
      </c>
      <c r="BP46">
        <v>0</v>
      </c>
      <c r="BQ46" s="7">
        <v>0.04</v>
      </c>
      <c r="BR46" s="7">
        <v>0.02</v>
      </c>
      <c r="BS46" s="7">
        <v>0.03</v>
      </c>
      <c r="BT46" s="7">
        <v>0.04</v>
      </c>
      <c r="BU46" s="7">
        <v>0.03</v>
      </c>
      <c r="BV46" s="7">
        <v>0.02</v>
      </c>
      <c r="BW46" s="7">
        <v>0.05</v>
      </c>
      <c r="BX46" s="7">
        <v>0.01</v>
      </c>
      <c r="BY46" s="7">
        <v>0.01</v>
      </c>
      <c r="BZ46" s="7">
        <v>0.02</v>
      </c>
    </row>
    <row r="47" spans="1:78" x14ac:dyDescent="0.25">
      <c r="A47" t="s">
        <v>150</v>
      </c>
      <c r="B47">
        <v>1</v>
      </c>
      <c r="C47">
        <v>1</v>
      </c>
      <c r="D47">
        <v>0</v>
      </c>
      <c r="E47">
        <v>0</v>
      </c>
      <c r="F47">
        <v>0</v>
      </c>
      <c r="G47">
        <v>1</v>
      </c>
      <c r="H47">
        <v>0</v>
      </c>
      <c r="I47">
        <v>0</v>
      </c>
      <c r="J47">
        <v>1</v>
      </c>
      <c r="K47">
        <v>0</v>
      </c>
      <c r="L47">
        <v>0</v>
      </c>
      <c r="M47">
        <v>0</v>
      </c>
      <c r="N47">
        <v>1</v>
      </c>
      <c r="O47">
        <v>0</v>
      </c>
      <c r="P47">
        <v>0</v>
      </c>
      <c r="Q47">
        <v>0</v>
      </c>
      <c r="R47">
        <v>1</v>
      </c>
      <c r="S47">
        <v>1</v>
      </c>
      <c r="T47">
        <v>0</v>
      </c>
      <c r="U47">
        <v>0</v>
      </c>
      <c r="V47">
        <v>1</v>
      </c>
      <c r="W47">
        <v>0</v>
      </c>
      <c r="X47">
        <v>0</v>
      </c>
      <c r="Y47">
        <v>0</v>
      </c>
      <c r="Z47">
        <v>1</v>
      </c>
      <c r="AA47">
        <v>1</v>
      </c>
      <c r="AB47">
        <v>1</v>
      </c>
      <c r="AC47">
        <v>1</v>
      </c>
      <c r="AD47">
        <v>0</v>
      </c>
      <c r="AE47">
        <v>0</v>
      </c>
      <c r="AF47">
        <v>0</v>
      </c>
      <c r="AG47">
        <v>1</v>
      </c>
      <c r="AH47">
        <v>0</v>
      </c>
      <c r="AI47">
        <v>1</v>
      </c>
      <c r="AJ47">
        <v>0</v>
      </c>
      <c r="AK47">
        <v>0</v>
      </c>
      <c r="AL47">
        <v>1</v>
      </c>
      <c r="AM47">
        <v>0</v>
      </c>
      <c r="AN47">
        <v>0</v>
      </c>
      <c r="AO47">
        <v>0</v>
      </c>
      <c r="AP47">
        <v>0</v>
      </c>
      <c r="AQ47">
        <v>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1</v>
      </c>
      <c r="BF47">
        <v>0</v>
      </c>
      <c r="BG47">
        <v>1</v>
      </c>
      <c r="BH47">
        <v>0</v>
      </c>
      <c r="BI47">
        <v>1</v>
      </c>
      <c r="BJ47">
        <v>0</v>
      </c>
      <c r="BK47">
        <v>0</v>
      </c>
      <c r="BL47">
        <v>0</v>
      </c>
      <c r="BM47">
        <v>1</v>
      </c>
      <c r="BN47">
        <v>0</v>
      </c>
      <c r="BO47">
        <v>0</v>
      </c>
      <c r="BP47">
        <v>0</v>
      </c>
      <c r="BQ47">
        <v>0</v>
      </c>
      <c r="BR47">
        <v>1</v>
      </c>
      <c r="BS47">
        <v>1</v>
      </c>
      <c r="BT47">
        <v>1</v>
      </c>
      <c r="BU47">
        <v>1</v>
      </c>
      <c r="BV47">
        <v>0</v>
      </c>
      <c r="BW47">
        <v>0</v>
      </c>
      <c r="BX47">
        <v>0</v>
      </c>
      <c r="BY47">
        <v>0</v>
      </c>
      <c r="BZ47">
        <v>0</v>
      </c>
    </row>
    <row r="48" spans="1:78" x14ac:dyDescent="0.25">
      <c r="B48">
        <v>0</v>
      </c>
      <c r="C48">
        <v>0</v>
      </c>
      <c r="D48" t="s">
        <v>106</v>
      </c>
      <c r="E48" t="s">
        <v>106</v>
      </c>
      <c r="F48" t="s">
        <v>106</v>
      </c>
      <c r="G48">
        <v>0</v>
      </c>
      <c r="H48" t="s">
        <v>106</v>
      </c>
      <c r="I48" t="s">
        <v>106</v>
      </c>
      <c r="J48">
        <v>0</v>
      </c>
      <c r="K48" t="s">
        <v>106</v>
      </c>
      <c r="L48" t="s">
        <v>106</v>
      </c>
      <c r="M48" t="s">
        <v>106</v>
      </c>
      <c r="N48">
        <v>0</v>
      </c>
      <c r="O48" t="s">
        <v>106</v>
      </c>
      <c r="P48" t="s">
        <v>106</v>
      </c>
      <c r="Q48" t="s">
        <v>106</v>
      </c>
      <c r="R48">
        <v>0</v>
      </c>
      <c r="S48">
        <v>0</v>
      </c>
      <c r="T48" t="s">
        <v>106</v>
      </c>
      <c r="U48" t="s">
        <v>106</v>
      </c>
      <c r="V48">
        <v>0</v>
      </c>
      <c r="W48" t="s">
        <v>106</v>
      </c>
      <c r="X48" t="s">
        <v>106</v>
      </c>
      <c r="Y48" t="s">
        <v>106</v>
      </c>
      <c r="Z48">
        <v>0</v>
      </c>
      <c r="AA48">
        <v>0</v>
      </c>
      <c r="AB48">
        <v>0</v>
      </c>
      <c r="AC48">
        <v>0</v>
      </c>
      <c r="AD48" t="s">
        <v>106</v>
      </c>
      <c r="AE48" t="s">
        <v>106</v>
      </c>
      <c r="AF48" t="s">
        <v>106</v>
      </c>
      <c r="AG48" s="7">
        <v>0.01</v>
      </c>
      <c r="AH48" t="s">
        <v>106</v>
      </c>
      <c r="AI48">
        <v>0</v>
      </c>
      <c r="AJ48" t="s">
        <v>106</v>
      </c>
      <c r="AK48" t="s">
        <v>106</v>
      </c>
      <c r="AL48">
        <v>0</v>
      </c>
      <c r="AM48" t="s">
        <v>106</v>
      </c>
      <c r="AN48" t="s">
        <v>106</v>
      </c>
      <c r="AO48" t="s">
        <v>106</v>
      </c>
      <c r="AP48" t="s">
        <v>106</v>
      </c>
      <c r="AQ48" s="7">
        <v>0.01</v>
      </c>
      <c r="AR48" t="s">
        <v>106</v>
      </c>
      <c r="AS48" t="s">
        <v>106</v>
      </c>
      <c r="AT48" t="s">
        <v>106</v>
      </c>
      <c r="AU48" t="s">
        <v>106</v>
      </c>
      <c r="AV48" t="s">
        <v>106</v>
      </c>
      <c r="AW48" t="s">
        <v>106</v>
      </c>
      <c r="AX48" t="s">
        <v>106</v>
      </c>
      <c r="AY48" t="s">
        <v>106</v>
      </c>
      <c r="AZ48" t="s">
        <v>106</v>
      </c>
      <c r="BA48" t="s">
        <v>106</v>
      </c>
      <c r="BB48" t="s">
        <v>106</v>
      </c>
      <c r="BC48" t="s">
        <v>106</v>
      </c>
      <c r="BD48" t="s">
        <v>106</v>
      </c>
      <c r="BE48" s="7">
        <v>0.01</v>
      </c>
      <c r="BF48" t="s">
        <v>106</v>
      </c>
      <c r="BG48">
        <v>0</v>
      </c>
      <c r="BH48" t="s">
        <v>106</v>
      </c>
      <c r="BI48" s="7">
        <v>0.01</v>
      </c>
      <c r="BJ48" t="s">
        <v>106</v>
      </c>
      <c r="BK48" t="s">
        <v>106</v>
      </c>
      <c r="BL48" t="s">
        <v>106</v>
      </c>
      <c r="BM48" s="7">
        <v>0.01</v>
      </c>
      <c r="BN48" t="s">
        <v>106</v>
      </c>
      <c r="BO48" t="s">
        <v>106</v>
      </c>
      <c r="BP48" t="s">
        <v>106</v>
      </c>
      <c r="BQ48" t="s">
        <v>106</v>
      </c>
      <c r="BR48">
        <v>0</v>
      </c>
      <c r="BS48">
        <v>0</v>
      </c>
      <c r="BT48" s="7">
        <v>0.01</v>
      </c>
      <c r="BU48" s="7">
        <v>0.01</v>
      </c>
      <c r="BV48" t="s">
        <v>106</v>
      </c>
      <c r="BW48" t="s">
        <v>106</v>
      </c>
      <c r="BX48" t="s">
        <v>106</v>
      </c>
      <c r="BY48" t="s">
        <v>106</v>
      </c>
      <c r="BZ48" t="s">
        <v>106</v>
      </c>
    </row>
    <row r="49" spans="1:78" x14ac:dyDescent="0.25">
      <c r="A49" t="s">
        <v>151</v>
      </c>
      <c r="B49">
        <v>1</v>
      </c>
      <c r="C49">
        <v>1</v>
      </c>
      <c r="D49">
        <v>0</v>
      </c>
      <c r="E49">
        <v>0</v>
      </c>
      <c r="F49">
        <v>0</v>
      </c>
      <c r="G49">
        <v>1</v>
      </c>
      <c r="H49">
        <v>0</v>
      </c>
      <c r="I49">
        <v>0</v>
      </c>
      <c r="J49">
        <v>0</v>
      </c>
      <c r="K49">
        <v>1</v>
      </c>
      <c r="L49">
        <v>0</v>
      </c>
      <c r="M49">
        <v>1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1</v>
      </c>
      <c r="W49">
        <v>0</v>
      </c>
      <c r="X49">
        <v>0</v>
      </c>
      <c r="Y49">
        <v>1</v>
      </c>
      <c r="Z49">
        <v>0</v>
      </c>
      <c r="AA49">
        <v>1</v>
      </c>
      <c r="AB49">
        <v>0</v>
      </c>
      <c r="AC49">
        <v>1</v>
      </c>
      <c r="AD49">
        <v>0</v>
      </c>
      <c r="AE49">
        <v>0</v>
      </c>
      <c r="AF49">
        <v>0</v>
      </c>
      <c r="AG49">
        <v>1</v>
      </c>
      <c r="AH49">
        <v>0</v>
      </c>
      <c r="AI49">
        <v>1</v>
      </c>
      <c r="AJ49">
        <v>0</v>
      </c>
      <c r="AK49">
        <v>0</v>
      </c>
      <c r="AL49">
        <v>0</v>
      </c>
      <c r="AM49">
        <v>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</v>
      </c>
      <c r="BF49">
        <v>0</v>
      </c>
      <c r="BG49">
        <v>1</v>
      </c>
      <c r="BH49">
        <v>0</v>
      </c>
      <c r="BI49">
        <v>0</v>
      </c>
      <c r="BJ49">
        <v>0</v>
      </c>
      <c r="BK49">
        <v>1</v>
      </c>
      <c r="BL49">
        <v>0</v>
      </c>
      <c r="BM49">
        <v>0</v>
      </c>
      <c r="BN49">
        <v>1</v>
      </c>
      <c r="BO49">
        <v>0</v>
      </c>
      <c r="BP49">
        <v>0</v>
      </c>
      <c r="BQ49">
        <v>0</v>
      </c>
      <c r="BR49">
        <v>1</v>
      </c>
      <c r="BS49">
        <v>0</v>
      </c>
      <c r="BT49">
        <v>0</v>
      </c>
      <c r="BU49">
        <v>1</v>
      </c>
      <c r="BV49">
        <v>0</v>
      </c>
      <c r="BW49">
        <v>0</v>
      </c>
      <c r="BX49">
        <v>0</v>
      </c>
      <c r="BY49">
        <v>0</v>
      </c>
      <c r="BZ49">
        <v>0</v>
      </c>
    </row>
    <row r="50" spans="1:78" x14ac:dyDescent="0.25">
      <c r="B50">
        <v>0</v>
      </c>
      <c r="C50">
        <v>0</v>
      </c>
      <c r="D50" t="s">
        <v>106</v>
      </c>
      <c r="E50" t="s">
        <v>106</v>
      </c>
      <c r="F50" t="s">
        <v>106</v>
      </c>
      <c r="G50">
        <v>0</v>
      </c>
      <c r="H50" t="s">
        <v>106</v>
      </c>
      <c r="I50" t="s">
        <v>106</v>
      </c>
      <c r="J50" t="s">
        <v>106</v>
      </c>
      <c r="K50">
        <v>0</v>
      </c>
      <c r="L50" t="s">
        <v>106</v>
      </c>
      <c r="M50">
        <v>0</v>
      </c>
      <c r="N50" t="s">
        <v>106</v>
      </c>
      <c r="O50" t="s">
        <v>106</v>
      </c>
      <c r="P50" t="s">
        <v>106</v>
      </c>
      <c r="Q50">
        <v>0</v>
      </c>
      <c r="R50" t="s">
        <v>106</v>
      </c>
      <c r="S50">
        <v>0</v>
      </c>
      <c r="T50" t="s">
        <v>106</v>
      </c>
      <c r="U50" t="s">
        <v>106</v>
      </c>
      <c r="V50">
        <v>0</v>
      </c>
      <c r="W50" t="s">
        <v>106</v>
      </c>
      <c r="X50" t="s">
        <v>106</v>
      </c>
      <c r="Y50">
        <v>0</v>
      </c>
      <c r="Z50" t="s">
        <v>106</v>
      </c>
      <c r="AA50">
        <v>0</v>
      </c>
      <c r="AB50" t="s">
        <v>106</v>
      </c>
      <c r="AC50">
        <v>0</v>
      </c>
      <c r="AD50" t="s">
        <v>106</v>
      </c>
      <c r="AE50" t="s">
        <v>106</v>
      </c>
      <c r="AF50" t="s">
        <v>106</v>
      </c>
      <c r="AG50" s="7">
        <v>0.01</v>
      </c>
      <c r="AH50" t="s">
        <v>106</v>
      </c>
      <c r="AI50">
        <v>0</v>
      </c>
      <c r="AJ50" t="s">
        <v>106</v>
      </c>
      <c r="AK50" t="s">
        <v>106</v>
      </c>
      <c r="AL50" t="s">
        <v>106</v>
      </c>
      <c r="AM50">
        <v>0</v>
      </c>
      <c r="AN50" t="s">
        <v>106</v>
      </c>
      <c r="AO50" t="s">
        <v>106</v>
      </c>
      <c r="AP50" t="s">
        <v>106</v>
      </c>
      <c r="AQ50" t="s">
        <v>106</v>
      </c>
      <c r="AR50" t="s">
        <v>106</v>
      </c>
      <c r="AS50" t="s">
        <v>106</v>
      </c>
      <c r="AT50" t="s">
        <v>106</v>
      </c>
      <c r="AU50" t="s">
        <v>106</v>
      </c>
      <c r="AV50" t="s">
        <v>106</v>
      </c>
      <c r="AW50" t="s">
        <v>106</v>
      </c>
      <c r="AX50" t="s">
        <v>106</v>
      </c>
      <c r="AY50" s="7">
        <v>0.01</v>
      </c>
      <c r="AZ50" t="s">
        <v>106</v>
      </c>
      <c r="BA50" t="s">
        <v>106</v>
      </c>
      <c r="BB50" t="s">
        <v>106</v>
      </c>
      <c r="BC50" t="s">
        <v>106</v>
      </c>
      <c r="BD50" t="s">
        <v>106</v>
      </c>
      <c r="BE50" s="7">
        <v>0.01</v>
      </c>
      <c r="BF50" t="s">
        <v>106</v>
      </c>
      <c r="BG50">
        <v>0</v>
      </c>
      <c r="BH50" t="s">
        <v>106</v>
      </c>
      <c r="BI50" t="s">
        <v>106</v>
      </c>
      <c r="BJ50" t="s">
        <v>106</v>
      </c>
      <c r="BK50" s="7">
        <v>0.01</v>
      </c>
      <c r="BL50" t="s">
        <v>106</v>
      </c>
      <c r="BM50" t="s">
        <v>106</v>
      </c>
      <c r="BN50">
        <v>0</v>
      </c>
      <c r="BO50" t="s">
        <v>106</v>
      </c>
      <c r="BP50" t="s">
        <v>106</v>
      </c>
      <c r="BQ50" t="s">
        <v>106</v>
      </c>
      <c r="BR50">
        <v>0</v>
      </c>
      <c r="BS50" t="s">
        <v>106</v>
      </c>
      <c r="BT50" t="s">
        <v>106</v>
      </c>
      <c r="BU50" s="7">
        <v>0.01</v>
      </c>
      <c r="BV50" t="s">
        <v>106</v>
      </c>
      <c r="BW50" t="s">
        <v>106</v>
      </c>
      <c r="BX50" t="s">
        <v>106</v>
      </c>
      <c r="BY50" t="s">
        <v>106</v>
      </c>
      <c r="BZ50" t="s">
        <v>106</v>
      </c>
    </row>
    <row r="51" spans="1:78" x14ac:dyDescent="0.25">
      <c r="A51" t="s">
        <v>72</v>
      </c>
      <c r="B51">
        <v>19</v>
      </c>
      <c r="C51">
        <v>0</v>
      </c>
      <c r="D51">
        <v>19</v>
      </c>
      <c r="E51">
        <v>0</v>
      </c>
      <c r="F51">
        <v>0</v>
      </c>
      <c r="G51">
        <v>11</v>
      </c>
      <c r="H51">
        <v>7</v>
      </c>
      <c r="I51">
        <v>7</v>
      </c>
      <c r="J51">
        <v>6</v>
      </c>
      <c r="K51">
        <v>1</v>
      </c>
      <c r="L51">
        <v>4</v>
      </c>
      <c r="M51">
        <v>6</v>
      </c>
      <c r="N51">
        <v>12</v>
      </c>
      <c r="O51">
        <v>0</v>
      </c>
      <c r="P51">
        <v>0</v>
      </c>
      <c r="Q51">
        <v>5</v>
      </c>
      <c r="R51">
        <v>14</v>
      </c>
      <c r="S51">
        <v>15</v>
      </c>
      <c r="T51">
        <v>0</v>
      </c>
      <c r="U51">
        <v>4</v>
      </c>
      <c r="V51">
        <v>14</v>
      </c>
      <c r="W51">
        <v>1</v>
      </c>
      <c r="X51">
        <v>4</v>
      </c>
      <c r="Y51">
        <v>14</v>
      </c>
      <c r="Z51">
        <v>5</v>
      </c>
      <c r="AA51">
        <v>19</v>
      </c>
      <c r="AB51">
        <v>5</v>
      </c>
      <c r="AC51">
        <v>4</v>
      </c>
      <c r="AD51">
        <v>13</v>
      </c>
      <c r="AE51">
        <v>2</v>
      </c>
      <c r="AF51">
        <v>18</v>
      </c>
      <c r="AG51">
        <v>0</v>
      </c>
      <c r="AH51">
        <v>0</v>
      </c>
      <c r="AI51">
        <v>11</v>
      </c>
      <c r="AJ51">
        <v>2</v>
      </c>
      <c r="AK51">
        <v>4</v>
      </c>
      <c r="AL51">
        <v>6</v>
      </c>
      <c r="AM51">
        <v>9</v>
      </c>
      <c r="AN51">
        <v>1</v>
      </c>
      <c r="AO51">
        <v>2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13</v>
      </c>
      <c r="AX51">
        <v>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2</v>
      </c>
      <c r="BF51">
        <v>17</v>
      </c>
      <c r="BG51">
        <v>6</v>
      </c>
      <c r="BH51">
        <v>12</v>
      </c>
      <c r="BI51">
        <v>2</v>
      </c>
      <c r="BJ51">
        <v>1</v>
      </c>
      <c r="BK51">
        <v>1</v>
      </c>
      <c r="BL51">
        <v>0</v>
      </c>
      <c r="BM51">
        <v>1</v>
      </c>
      <c r="BN51">
        <v>2</v>
      </c>
      <c r="BO51">
        <v>10</v>
      </c>
      <c r="BP51">
        <v>6</v>
      </c>
      <c r="BQ51">
        <v>2</v>
      </c>
      <c r="BR51">
        <v>3</v>
      </c>
      <c r="BS51">
        <v>3</v>
      </c>
      <c r="BT51">
        <v>1</v>
      </c>
      <c r="BU51">
        <v>1</v>
      </c>
      <c r="BV51">
        <v>0</v>
      </c>
      <c r="BW51">
        <v>2</v>
      </c>
      <c r="BX51">
        <v>14</v>
      </c>
      <c r="BY51">
        <v>15</v>
      </c>
      <c r="BZ51">
        <v>12</v>
      </c>
    </row>
    <row r="52" spans="1:78" x14ac:dyDescent="0.25">
      <c r="B52" s="7">
        <v>0.02</v>
      </c>
      <c r="C52" t="s">
        <v>108</v>
      </c>
      <c r="D52" s="7">
        <v>0.12</v>
      </c>
      <c r="E52" t="s">
        <v>108</v>
      </c>
      <c r="F52" t="s">
        <v>108</v>
      </c>
      <c r="G52" s="7">
        <v>0.02</v>
      </c>
      <c r="H52" s="7">
        <v>0.02</v>
      </c>
      <c r="I52" s="7">
        <v>0.02</v>
      </c>
      <c r="J52" s="7">
        <v>0.02</v>
      </c>
      <c r="K52">
        <v>0</v>
      </c>
      <c r="L52" s="7">
        <v>0.01</v>
      </c>
      <c r="M52" s="7">
        <v>0.02</v>
      </c>
      <c r="N52" s="7">
        <v>0.02</v>
      </c>
      <c r="O52" t="s">
        <v>108</v>
      </c>
      <c r="P52" t="s">
        <v>108</v>
      </c>
      <c r="Q52" s="7">
        <v>0.02</v>
      </c>
      <c r="R52" s="7">
        <v>0.01</v>
      </c>
      <c r="S52" s="7">
        <v>0.02</v>
      </c>
      <c r="T52" t="s">
        <v>108</v>
      </c>
      <c r="U52" s="7">
        <v>0.02</v>
      </c>
      <c r="V52" s="7">
        <v>0.02</v>
      </c>
      <c r="W52" s="7">
        <v>0.01</v>
      </c>
      <c r="X52" s="7">
        <v>0.01</v>
      </c>
      <c r="Y52" s="7">
        <v>0.02</v>
      </c>
      <c r="Z52" s="7">
        <v>0.01</v>
      </c>
      <c r="AA52" s="7">
        <v>0.02</v>
      </c>
      <c r="AB52" s="7">
        <v>0.01</v>
      </c>
      <c r="AC52" s="7">
        <v>0.01</v>
      </c>
      <c r="AD52" s="7">
        <v>0.02</v>
      </c>
      <c r="AE52" s="7">
        <v>0.01</v>
      </c>
      <c r="AF52" s="7">
        <v>0.02</v>
      </c>
      <c r="AG52" t="s">
        <v>108</v>
      </c>
      <c r="AH52" t="s">
        <v>108</v>
      </c>
      <c r="AI52" s="7">
        <v>0.02</v>
      </c>
      <c r="AJ52" s="7">
        <v>0.01</v>
      </c>
      <c r="AK52" s="7">
        <v>0.01</v>
      </c>
      <c r="AL52" s="7">
        <v>0.02</v>
      </c>
      <c r="AM52" s="7">
        <v>0.01</v>
      </c>
      <c r="AN52" s="7">
        <v>0.04</v>
      </c>
      <c r="AO52" s="7">
        <v>0.01</v>
      </c>
      <c r="AP52" t="s">
        <v>108</v>
      </c>
      <c r="AQ52" t="s">
        <v>108</v>
      </c>
      <c r="AR52" t="s">
        <v>108</v>
      </c>
      <c r="AS52" t="s">
        <v>108</v>
      </c>
      <c r="AT52" t="s">
        <v>108</v>
      </c>
      <c r="AU52" t="s">
        <v>108</v>
      </c>
      <c r="AV52" t="s">
        <v>108</v>
      </c>
      <c r="AW52" s="7">
        <v>0.22</v>
      </c>
      <c r="AX52" s="7">
        <v>0.06</v>
      </c>
      <c r="AY52" t="s">
        <v>108</v>
      </c>
      <c r="AZ52" t="s">
        <v>108</v>
      </c>
      <c r="BA52" t="s">
        <v>108</v>
      </c>
      <c r="BB52" t="s">
        <v>108</v>
      </c>
      <c r="BC52" t="s">
        <v>108</v>
      </c>
      <c r="BD52" t="s">
        <v>108</v>
      </c>
      <c r="BE52" s="7">
        <v>0.01</v>
      </c>
      <c r="BF52" s="7">
        <v>0.02</v>
      </c>
      <c r="BG52" s="7">
        <v>0.01</v>
      </c>
      <c r="BH52" s="7">
        <v>0.02</v>
      </c>
      <c r="BI52" s="7">
        <v>0.01</v>
      </c>
      <c r="BJ52" s="7">
        <v>0.01</v>
      </c>
      <c r="BK52" s="7">
        <v>0.01</v>
      </c>
      <c r="BL52" t="s">
        <v>108</v>
      </c>
      <c r="BM52" s="7">
        <v>0.01</v>
      </c>
      <c r="BN52" s="7">
        <v>0.01</v>
      </c>
      <c r="BO52" s="7">
        <v>0.02</v>
      </c>
      <c r="BP52" s="7">
        <v>0.02</v>
      </c>
      <c r="BQ52" s="7">
        <v>0.01</v>
      </c>
      <c r="BR52" s="7">
        <v>0.01</v>
      </c>
      <c r="BS52" s="7">
        <v>0.01</v>
      </c>
      <c r="BT52" s="7">
        <v>0.01</v>
      </c>
      <c r="BU52" s="7">
        <v>0.01</v>
      </c>
      <c r="BV52" t="s">
        <v>108</v>
      </c>
      <c r="BW52" s="7">
        <v>0.02</v>
      </c>
      <c r="BX52" s="7">
        <v>0.02</v>
      </c>
      <c r="BY52" s="7">
        <v>0.02</v>
      </c>
      <c r="BZ52" s="7">
        <v>0.02</v>
      </c>
    </row>
    <row r="53" spans="1:78" x14ac:dyDescent="0.25">
      <c r="A53" t="s">
        <v>73</v>
      </c>
      <c r="B53">
        <v>140</v>
      </c>
      <c r="C53">
        <v>60</v>
      </c>
      <c r="D53">
        <v>69</v>
      </c>
      <c r="E53">
        <v>11</v>
      </c>
      <c r="F53">
        <v>31</v>
      </c>
      <c r="G53">
        <v>64</v>
      </c>
      <c r="H53">
        <v>45</v>
      </c>
      <c r="I53">
        <v>28</v>
      </c>
      <c r="J53">
        <v>39</v>
      </c>
      <c r="K53">
        <v>36</v>
      </c>
      <c r="L53">
        <v>37</v>
      </c>
      <c r="M53">
        <v>60</v>
      </c>
      <c r="N53">
        <v>65</v>
      </c>
      <c r="O53">
        <v>13</v>
      </c>
      <c r="P53">
        <v>2</v>
      </c>
      <c r="Q53">
        <v>32</v>
      </c>
      <c r="R53">
        <v>108</v>
      </c>
      <c r="S53">
        <v>71</v>
      </c>
      <c r="T53">
        <v>25</v>
      </c>
      <c r="U53">
        <v>41</v>
      </c>
      <c r="V53">
        <v>86</v>
      </c>
      <c r="W53">
        <v>12</v>
      </c>
      <c r="X53">
        <v>41</v>
      </c>
      <c r="Y53">
        <v>93</v>
      </c>
      <c r="Z53">
        <v>47</v>
      </c>
      <c r="AA53">
        <v>140</v>
      </c>
      <c r="AB53">
        <v>47</v>
      </c>
      <c r="AC53">
        <v>38</v>
      </c>
      <c r="AD53">
        <v>83</v>
      </c>
      <c r="AE53">
        <v>18</v>
      </c>
      <c r="AF53">
        <v>138</v>
      </c>
      <c r="AG53">
        <v>0</v>
      </c>
      <c r="AH53">
        <v>0</v>
      </c>
      <c r="AI53">
        <v>78</v>
      </c>
      <c r="AJ53">
        <v>18</v>
      </c>
      <c r="AK53">
        <v>32</v>
      </c>
      <c r="AL53">
        <v>38</v>
      </c>
      <c r="AM53">
        <v>82</v>
      </c>
      <c r="AN53">
        <v>6</v>
      </c>
      <c r="AO53">
        <v>12</v>
      </c>
      <c r="AP53">
        <v>8</v>
      </c>
      <c r="AQ53">
        <v>8</v>
      </c>
      <c r="AR53">
        <v>7</v>
      </c>
      <c r="AS53">
        <v>27</v>
      </c>
      <c r="AT53">
        <v>1</v>
      </c>
      <c r="AU53">
        <v>4</v>
      </c>
      <c r="AV53">
        <v>4</v>
      </c>
      <c r="AW53">
        <v>4</v>
      </c>
      <c r="AX53">
        <v>63</v>
      </c>
      <c r="AY53">
        <v>2</v>
      </c>
      <c r="AZ53">
        <v>2</v>
      </c>
      <c r="BA53">
        <v>2</v>
      </c>
      <c r="BB53">
        <v>1</v>
      </c>
      <c r="BC53">
        <v>4</v>
      </c>
      <c r="BD53">
        <v>2</v>
      </c>
      <c r="BE53">
        <v>9</v>
      </c>
      <c r="BF53">
        <v>130</v>
      </c>
      <c r="BG53">
        <v>46</v>
      </c>
      <c r="BH53">
        <v>94</v>
      </c>
      <c r="BI53">
        <v>12</v>
      </c>
      <c r="BJ53">
        <v>16</v>
      </c>
      <c r="BK53">
        <v>16</v>
      </c>
      <c r="BL53">
        <v>3</v>
      </c>
      <c r="BM53">
        <v>13</v>
      </c>
      <c r="BN53">
        <v>28</v>
      </c>
      <c r="BO53">
        <v>64</v>
      </c>
      <c r="BP53">
        <v>36</v>
      </c>
      <c r="BQ53">
        <v>14</v>
      </c>
      <c r="BR53">
        <v>27</v>
      </c>
      <c r="BS53">
        <v>25</v>
      </c>
      <c r="BT53">
        <v>5</v>
      </c>
      <c r="BU53">
        <v>4</v>
      </c>
      <c r="BV53">
        <v>6</v>
      </c>
      <c r="BW53">
        <v>9</v>
      </c>
      <c r="BX53">
        <v>93</v>
      </c>
      <c r="BY53">
        <v>95</v>
      </c>
      <c r="BZ53">
        <v>87</v>
      </c>
    </row>
    <row r="54" spans="1:78" x14ac:dyDescent="0.25">
      <c r="B54" s="7">
        <v>0.12</v>
      </c>
      <c r="C54" s="7">
        <v>0.06</v>
      </c>
      <c r="D54" s="7">
        <v>0.44</v>
      </c>
      <c r="E54" s="7">
        <v>0.11</v>
      </c>
      <c r="F54" s="7">
        <v>0.12</v>
      </c>
      <c r="G54" s="7">
        <v>0.11</v>
      </c>
      <c r="H54" s="7">
        <v>0.11</v>
      </c>
      <c r="I54" s="7">
        <v>0.09</v>
      </c>
      <c r="J54" s="7">
        <v>0.11</v>
      </c>
      <c r="K54" s="7">
        <v>0.14000000000000001</v>
      </c>
      <c r="L54" s="7">
        <v>0.12</v>
      </c>
      <c r="M54" s="7">
        <v>0.15</v>
      </c>
      <c r="N54" s="7">
        <v>0.1</v>
      </c>
      <c r="O54" s="7">
        <v>0.09</v>
      </c>
      <c r="P54" s="7">
        <v>0.05</v>
      </c>
      <c r="Q54" s="7">
        <v>0.13</v>
      </c>
      <c r="R54" s="7">
        <v>0.11</v>
      </c>
      <c r="S54" s="7">
        <v>0.11</v>
      </c>
      <c r="T54" s="7">
        <v>0.09</v>
      </c>
      <c r="U54" s="7">
        <v>0.18</v>
      </c>
      <c r="V54" s="7">
        <v>0.1</v>
      </c>
      <c r="W54" s="7">
        <v>0.09</v>
      </c>
      <c r="X54" s="7">
        <v>0.17</v>
      </c>
      <c r="Y54" s="7">
        <v>0.13</v>
      </c>
      <c r="Z54" s="7">
        <v>0.09</v>
      </c>
      <c r="AA54" s="7">
        <v>0.12</v>
      </c>
      <c r="AB54" s="7">
        <v>0.09</v>
      </c>
      <c r="AC54" s="7">
        <v>0.13</v>
      </c>
      <c r="AD54" s="7">
        <v>0.11</v>
      </c>
      <c r="AE54" s="7">
        <v>0.12</v>
      </c>
      <c r="AF54" s="7">
        <v>0.15</v>
      </c>
      <c r="AG54" t="s">
        <v>108</v>
      </c>
      <c r="AH54" t="s">
        <v>108</v>
      </c>
      <c r="AI54" s="7">
        <v>0.1</v>
      </c>
      <c r="AJ54" s="7">
        <v>0.1</v>
      </c>
      <c r="AK54" s="7">
        <v>0.12</v>
      </c>
      <c r="AL54" s="7">
        <v>0.11</v>
      </c>
      <c r="AM54" s="7">
        <v>0.12</v>
      </c>
      <c r="AN54" s="7">
        <v>0.22</v>
      </c>
      <c r="AO54" s="7">
        <v>7.0000000000000007E-2</v>
      </c>
      <c r="AP54" s="7">
        <v>7.0000000000000007E-2</v>
      </c>
      <c r="AQ54" s="7">
        <v>0.08</v>
      </c>
      <c r="AR54" s="7">
        <v>0.06</v>
      </c>
      <c r="AS54" s="7">
        <v>0.41</v>
      </c>
      <c r="AT54" s="7">
        <v>0.01</v>
      </c>
      <c r="AU54" s="7">
        <v>0.1</v>
      </c>
      <c r="AV54" s="7">
        <v>0.06</v>
      </c>
      <c r="AW54" s="7">
        <v>0.08</v>
      </c>
      <c r="AX54" s="7">
        <v>0.64</v>
      </c>
      <c r="AY54" s="7">
        <v>0.02</v>
      </c>
      <c r="AZ54" s="7">
        <v>0.03</v>
      </c>
      <c r="BA54" s="7">
        <v>0.02</v>
      </c>
      <c r="BB54" s="7">
        <v>0.01</v>
      </c>
      <c r="BC54" s="7">
        <v>7.0000000000000007E-2</v>
      </c>
      <c r="BD54" s="7">
        <v>0.44</v>
      </c>
      <c r="BE54" s="7">
        <v>0.06</v>
      </c>
      <c r="BF54" s="7">
        <v>0.12</v>
      </c>
      <c r="BG54" s="7">
        <v>0.1</v>
      </c>
      <c r="BH54" s="7">
        <v>0.12</v>
      </c>
      <c r="BI54" s="7">
        <v>7.0000000000000007E-2</v>
      </c>
      <c r="BJ54" s="7">
        <v>0.14000000000000001</v>
      </c>
      <c r="BK54" s="7">
        <v>0.15</v>
      </c>
      <c r="BL54" s="7">
        <v>7.0000000000000007E-2</v>
      </c>
      <c r="BM54" s="7">
        <v>0.09</v>
      </c>
      <c r="BN54" s="7">
        <v>0.1</v>
      </c>
      <c r="BO54" s="7">
        <v>0.14000000000000001</v>
      </c>
      <c r="BP54" s="7">
        <v>0.1</v>
      </c>
      <c r="BQ54" s="7">
        <v>0.1</v>
      </c>
      <c r="BR54" s="7">
        <v>0.11</v>
      </c>
      <c r="BS54" s="7">
        <v>0.11</v>
      </c>
      <c r="BT54" s="7">
        <v>7.0000000000000007E-2</v>
      </c>
      <c r="BU54" s="7">
        <v>0.05</v>
      </c>
      <c r="BV54" s="7">
        <v>0.14000000000000001</v>
      </c>
      <c r="BW54" s="7">
        <v>0.09</v>
      </c>
      <c r="BX54" s="7">
        <v>0.11</v>
      </c>
      <c r="BY54" s="7">
        <v>0.12</v>
      </c>
      <c r="BZ54" s="7">
        <v>0.12</v>
      </c>
    </row>
    <row r="55" spans="1:78" x14ac:dyDescent="0.25">
      <c r="A55" t="s">
        <v>131</v>
      </c>
      <c r="B55">
        <v>51</v>
      </c>
      <c r="C55">
        <v>49</v>
      </c>
      <c r="D55">
        <v>2</v>
      </c>
      <c r="E55">
        <v>0</v>
      </c>
      <c r="F55">
        <v>9</v>
      </c>
      <c r="G55">
        <v>24</v>
      </c>
      <c r="H55">
        <v>19</v>
      </c>
      <c r="I55">
        <v>9</v>
      </c>
      <c r="J55">
        <v>14</v>
      </c>
      <c r="K55">
        <v>14</v>
      </c>
      <c r="L55">
        <v>14</v>
      </c>
      <c r="M55">
        <v>19</v>
      </c>
      <c r="N55">
        <v>25</v>
      </c>
      <c r="O55">
        <v>5</v>
      </c>
      <c r="P55">
        <v>2</v>
      </c>
      <c r="Q55">
        <v>13</v>
      </c>
      <c r="R55">
        <v>39</v>
      </c>
      <c r="S55">
        <v>26</v>
      </c>
      <c r="T55">
        <v>13</v>
      </c>
      <c r="U55">
        <v>13</v>
      </c>
      <c r="V55">
        <v>34</v>
      </c>
      <c r="W55">
        <v>7</v>
      </c>
      <c r="X55">
        <v>10</v>
      </c>
      <c r="Y55">
        <v>26</v>
      </c>
      <c r="Z55">
        <v>25</v>
      </c>
      <c r="AA55">
        <v>51</v>
      </c>
      <c r="AB55">
        <v>25</v>
      </c>
      <c r="AC55">
        <v>12</v>
      </c>
      <c r="AD55">
        <v>35</v>
      </c>
      <c r="AE55">
        <v>4</v>
      </c>
      <c r="AF55">
        <v>49</v>
      </c>
      <c r="AG55">
        <v>0</v>
      </c>
      <c r="AH55">
        <v>1</v>
      </c>
      <c r="AI55">
        <v>25</v>
      </c>
      <c r="AJ55">
        <v>12</v>
      </c>
      <c r="AK55">
        <v>18</v>
      </c>
      <c r="AL55">
        <v>5</v>
      </c>
      <c r="AM55">
        <v>37</v>
      </c>
      <c r="AN55">
        <v>4</v>
      </c>
      <c r="AO55">
        <v>5</v>
      </c>
      <c r="AP55">
        <v>6</v>
      </c>
      <c r="AQ55">
        <v>3</v>
      </c>
      <c r="AR55">
        <v>2</v>
      </c>
      <c r="AS55">
        <v>1</v>
      </c>
      <c r="AT55">
        <v>5</v>
      </c>
      <c r="AU55">
        <v>0</v>
      </c>
      <c r="AV55">
        <v>0</v>
      </c>
      <c r="AW55">
        <v>0</v>
      </c>
      <c r="AX55">
        <v>2</v>
      </c>
      <c r="AY55">
        <v>3</v>
      </c>
      <c r="AZ55">
        <v>22</v>
      </c>
      <c r="BA55">
        <v>0</v>
      </c>
      <c r="BB55">
        <v>9</v>
      </c>
      <c r="BC55">
        <v>0</v>
      </c>
      <c r="BD55">
        <v>0</v>
      </c>
      <c r="BE55">
        <v>5</v>
      </c>
      <c r="BF55">
        <v>46</v>
      </c>
      <c r="BG55">
        <v>15</v>
      </c>
      <c r="BH55">
        <v>36</v>
      </c>
      <c r="BI55">
        <v>6</v>
      </c>
      <c r="BJ55">
        <v>4</v>
      </c>
      <c r="BK55">
        <v>4</v>
      </c>
      <c r="BL55">
        <v>1</v>
      </c>
      <c r="BM55">
        <v>1</v>
      </c>
      <c r="BN55">
        <v>13</v>
      </c>
      <c r="BO55">
        <v>20</v>
      </c>
      <c r="BP55">
        <v>17</v>
      </c>
      <c r="BQ55">
        <v>3</v>
      </c>
      <c r="BR55">
        <v>6</v>
      </c>
      <c r="BS55">
        <v>2</v>
      </c>
      <c r="BT55">
        <v>2</v>
      </c>
      <c r="BU55">
        <v>2</v>
      </c>
      <c r="BV55">
        <v>2</v>
      </c>
      <c r="BW55">
        <v>1</v>
      </c>
      <c r="BX55">
        <v>42</v>
      </c>
      <c r="BY55">
        <v>36</v>
      </c>
      <c r="BZ55">
        <v>32</v>
      </c>
    </row>
    <row r="56" spans="1:78" x14ac:dyDescent="0.25">
      <c r="B56" s="7">
        <v>0.04</v>
      </c>
      <c r="C56" s="7">
        <v>0.05</v>
      </c>
      <c r="D56" s="7">
        <v>0.01</v>
      </c>
      <c r="E56" t="s">
        <v>108</v>
      </c>
      <c r="F56" s="7">
        <v>0.03</v>
      </c>
      <c r="G56" s="7">
        <v>0.04</v>
      </c>
      <c r="H56" s="7">
        <v>0.05</v>
      </c>
      <c r="I56" s="7">
        <v>0.03</v>
      </c>
      <c r="J56" s="7">
        <v>0.04</v>
      </c>
      <c r="K56" s="7">
        <v>0.05</v>
      </c>
      <c r="L56" s="7">
        <v>0.05</v>
      </c>
      <c r="M56" s="7">
        <v>0.05</v>
      </c>
      <c r="N56" s="7">
        <v>0.04</v>
      </c>
      <c r="O56" s="7">
        <v>0.04</v>
      </c>
      <c r="P56" s="7">
        <v>0.06</v>
      </c>
      <c r="Q56" s="7">
        <v>0.05</v>
      </c>
      <c r="R56" s="7">
        <v>0.04</v>
      </c>
      <c r="S56" s="7">
        <v>0.04</v>
      </c>
      <c r="T56" s="7">
        <v>0.04</v>
      </c>
      <c r="U56" s="7">
        <v>0.05</v>
      </c>
      <c r="V56" s="7">
        <v>0.04</v>
      </c>
      <c r="W56" s="7">
        <v>0.05</v>
      </c>
      <c r="X56" s="7">
        <v>0.04</v>
      </c>
      <c r="Y56" s="7">
        <v>0.04</v>
      </c>
      <c r="Z56" s="7">
        <v>0.05</v>
      </c>
      <c r="AA56" s="7">
        <v>0.04</v>
      </c>
      <c r="AB56" s="7">
        <v>0.05</v>
      </c>
      <c r="AC56" s="7">
        <v>0.04</v>
      </c>
      <c r="AD56" s="7">
        <v>0.05</v>
      </c>
      <c r="AE56" s="7">
        <v>0.03</v>
      </c>
      <c r="AF56" s="7">
        <v>0.05</v>
      </c>
      <c r="AG56" t="s">
        <v>108</v>
      </c>
      <c r="AH56" s="7">
        <v>0.02</v>
      </c>
      <c r="AI56" s="7">
        <v>0.03</v>
      </c>
      <c r="AJ56" s="7">
        <v>7.0000000000000007E-2</v>
      </c>
      <c r="AK56" s="7">
        <v>7.0000000000000007E-2</v>
      </c>
      <c r="AL56" s="7">
        <v>0.01</v>
      </c>
      <c r="AM56" s="7">
        <v>0.06</v>
      </c>
      <c r="AN56" s="7">
        <v>0.13</v>
      </c>
      <c r="AO56" s="7">
        <v>0.03</v>
      </c>
      <c r="AP56" s="7">
        <v>0.04</v>
      </c>
      <c r="AQ56" s="7">
        <v>0.03</v>
      </c>
      <c r="AR56" s="7">
        <v>0.01</v>
      </c>
      <c r="AS56" s="7">
        <v>0.01</v>
      </c>
      <c r="AT56" s="7">
        <v>0.05</v>
      </c>
      <c r="AU56" t="s">
        <v>108</v>
      </c>
      <c r="AV56" t="s">
        <v>108</v>
      </c>
      <c r="AW56" t="s">
        <v>108</v>
      </c>
      <c r="AX56" s="7">
        <v>0.02</v>
      </c>
      <c r="AY56" s="7">
        <v>0.03</v>
      </c>
      <c r="AZ56" s="7">
        <v>0.22</v>
      </c>
      <c r="BA56" t="s">
        <v>108</v>
      </c>
      <c r="BB56" s="7">
        <v>7.0000000000000007E-2</v>
      </c>
      <c r="BC56" t="s">
        <v>108</v>
      </c>
      <c r="BD56" t="s">
        <v>108</v>
      </c>
      <c r="BE56" s="7">
        <v>0.03</v>
      </c>
      <c r="BF56" s="7">
        <v>0.04</v>
      </c>
      <c r="BG56" s="7">
        <v>0.03</v>
      </c>
      <c r="BH56" s="7">
        <v>0.05</v>
      </c>
      <c r="BI56" s="7">
        <v>0.04</v>
      </c>
      <c r="BJ56" s="7">
        <v>0.03</v>
      </c>
      <c r="BK56" s="7">
        <v>0.04</v>
      </c>
      <c r="BL56" s="7">
        <v>0.02</v>
      </c>
      <c r="BM56" s="7">
        <v>0.01</v>
      </c>
      <c r="BN56" s="7">
        <v>0.05</v>
      </c>
      <c r="BO56" s="7">
        <v>0.04</v>
      </c>
      <c r="BP56" s="7">
        <v>0.05</v>
      </c>
      <c r="BQ56" s="7">
        <v>0.02</v>
      </c>
      <c r="BR56" s="7">
        <v>0.02</v>
      </c>
      <c r="BS56" s="7">
        <v>0.01</v>
      </c>
      <c r="BT56" s="7">
        <v>0.03</v>
      </c>
      <c r="BU56" s="7">
        <v>0.03</v>
      </c>
      <c r="BV56" s="7">
        <v>0.06</v>
      </c>
      <c r="BW56" s="7">
        <v>0.01</v>
      </c>
      <c r="BX56" s="7">
        <v>0.05</v>
      </c>
      <c r="BY56" s="7">
        <v>0.04</v>
      </c>
      <c r="BZ56" s="7">
        <v>0.05</v>
      </c>
    </row>
    <row r="57" spans="1:78" x14ac:dyDescent="0.25">
      <c r="A57" t="s">
        <v>152</v>
      </c>
      <c r="B57">
        <v>10</v>
      </c>
      <c r="C57">
        <v>10</v>
      </c>
      <c r="D57">
        <v>0</v>
      </c>
      <c r="E57">
        <v>0</v>
      </c>
      <c r="F57">
        <v>4</v>
      </c>
      <c r="G57">
        <v>6</v>
      </c>
      <c r="H57">
        <v>0</v>
      </c>
      <c r="I57">
        <v>5</v>
      </c>
      <c r="J57">
        <v>3</v>
      </c>
      <c r="K57">
        <v>1</v>
      </c>
      <c r="L57">
        <v>0</v>
      </c>
      <c r="M57">
        <v>0</v>
      </c>
      <c r="N57">
        <v>9</v>
      </c>
      <c r="O57">
        <v>1</v>
      </c>
      <c r="P57">
        <v>0</v>
      </c>
      <c r="Q57">
        <v>1</v>
      </c>
      <c r="R57">
        <v>9</v>
      </c>
      <c r="S57">
        <v>0</v>
      </c>
      <c r="T57">
        <v>10</v>
      </c>
      <c r="U57">
        <v>0</v>
      </c>
      <c r="V57">
        <v>10</v>
      </c>
      <c r="W57">
        <v>0</v>
      </c>
      <c r="X57">
        <v>0</v>
      </c>
      <c r="Y57">
        <v>9</v>
      </c>
      <c r="Z57">
        <v>1</v>
      </c>
      <c r="AA57">
        <v>10</v>
      </c>
      <c r="AB57">
        <v>1</v>
      </c>
      <c r="AC57">
        <v>4</v>
      </c>
      <c r="AD57">
        <v>2</v>
      </c>
      <c r="AE57">
        <v>3</v>
      </c>
      <c r="AF57">
        <v>0</v>
      </c>
      <c r="AG57">
        <v>9</v>
      </c>
      <c r="AH57">
        <v>0</v>
      </c>
      <c r="AI57">
        <v>5</v>
      </c>
      <c r="AJ57">
        <v>2</v>
      </c>
      <c r="AK57">
        <v>2</v>
      </c>
      <c r="AL57">
        <v>0</v>
      </c>
      <c r="AM57">
        <v>10</v>
      </c>
      <c r="AN57">
        <v>0</v>
      </c>
      <c r="AO57">
        <v>0</v>
      </c>
      <c r="AP57">
        <v>0</v>
      </c>
      <c r="AQ57">
        <v>2</v>
      </c>
      <c r="AR57">
        <v>5</v>
      </c>
      <c r="AS57">
        <v>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2</v>
      </c>
      <c r="BA57">
        <v>0</v>
      </c>
      <c r="BB57">
        <v>0</v>
      </c>
      <c r="BC57">
        <v>0</v>
      </c>
      <c r="BD57">
        <v>0</v>
      </c>
      <c r="BE57">
        <v>4</v>
      </c>
      <c r="BF57">
        <v>6</v>
      </c>
      <c r="BG57">
        <v>6</v>
      </c>
      <c r="BH57">
        <v>4</v>
      </c>
      <c r="BI57">
        <v>2</v>
      </c>
      <c r="BJ57">
        <v>3</v>
      </c>
      <c r="BK57">
        <v>0</v>
      </c>
      <c r="BL57">
        <v>1</v>
      </c>
      <c r="BM57">
        <v>3</v>
      </c>
      <c r="BN57">
        <v>0</v>
      </c>
      <c r="BO57">
        <v>3</v>
      </c>
      <c r="BP57">
        <v>3</v>
      </c>
      <c r="BQ57">
        <v>1</v>
      </c>
      <c r="BR57">
        <v>2</v>
      </c>
      <c r="BS57">
        <v>3</v>
      </c>
      <c r="BT57">
        <v>2</v>
      </c>
      <c r="BU57">
        <v>2</v>
      </c>
      <c r="BV57">
        <v>0</v>
      </c>
      <c r="BW57">
        <v>1</v>
      </c>
      <c r="BX57">
        <v>8</v>
      </c>
      <c r="BY57">
        <v>3</v>
      </c>
      <c r="BZ57">
        <v>4</v>
      </c>
    </row>
    <row r="58" spans="1:78" x14ac:dyDescent="0.25">
      <c r="B58" s="7">
        <v>0.01</v>
      </c>
      <c r="C58" s="7">
        <v>0.01</v>
      </c>
      <c r="D58" t="s">
        <v>108</v>
      </c>
      <c r="E58" t="s">
        <v>108</v>
      </c>
      <c r="F58" s="7">
        <v>0.02</v>
      </c>
      <c r="G58" s="7">
        <v>0.01</v>
      </c>
      <c r="H58" t="s">
        <v>108</v>
      </c>
      <c r="I58" s="7">
        <v>0.02</v>
      </c>
      <c r="J58" s="7">
        <v>0.01</v>
      </c>
      <c r="K58">
        <v>0</v>
      </c>
      <c r="L58" t="s">
        <v>108</v>
      </c>
      <c r="M58" t="s">
        <v>108</v>
      </c>
      <c r="N58" s="7">
        <v>0.01</v>
      </c>
      <c r="O58" s="7">
        <v>0.01</v>
      </c>
      <c r="P58" t="s">
        <v>108</v>
      </c>
      <c r="Q58">
        <v>0</v>
      </c>
      <c r="R58" s="7">
        <v>0.01</v>
      </c>
      <c r="S58" t="s">
        <v>108</v>
      </c>
      <c r="T58" s="7">
        <v>0.03</v>
      </c>
      <c r="U58" t="s">
        <v>108</v>
      </c>
      <c r="V58" s="7">
        <v>0.01</v>
      </c>
      <c r="W58" t="s">
        <v>108</v>
      </c>
      <c r="X58" t="s">
        <v>108</v>
      </c>
      <c r="Y58" s="7">
        <v>0.01</v>
      </c>
      <c r="Z58">
        <v>0</v>
      </c>
      <c r="AA58" s="7">
        <v>0.01</v>
      </c>
      <c r="AB58">
        <v>0</v>
      </c>
      <c r="AC58" s="7">
        <v>0.01</v>
      </c>
      <c r="AD58">
        <v>0</v>
      </c>
      <c r="AE58" s="7">
        <v>0.02</v>
      </c>
      <c r="AF58" t="s">
        <v>108</v>
      </c>
      <c r="AG58" s="7">
        <v>0.09</v>
      </c>
      <c r="AH58" t="s">
        <v>108</v>
      </c>
      <c r="AI58" s="7">
        <v>0.01</v>
      </c>
      <c r="AJ58" s="7">
        <v>0.01</v>
      </c>
      <c r="AK58" s="7">
        <v>0.01</v>
      </c>
      <c r="AL58" t="s">
        <v>108</v>
      </c>
      <c r="AM58" s="7">
        <v>0.01</v>
      </c>
      <c r="AN58" t="s">
        <v>108</v>
      </c>
      <c r="AO58" t="s">
        <v>108</v>
      </c>
      <c r="AP58" t="s">
        <v>108</v>
      </c>
      <c r="AQ58" s="7">
        <v>0.02</v>
      </c>
      <c r="AR58" s="7">
        <v>0.04</v>
      </c>
      <c r="AS58" s="7">
        <v>0.01</v>
      </c>
      <c r="AT58" t="s">
        <v>108</v>
      </c>
      <c r="AU58" t="s">
        <v>108</v>
      </c>
      <c r="AV58" t="s">
        <v>108</v>
      </c>
      <c r="AW58" t="s">
        <v>108</v>
      </c>
      <c r="AX58" t="s">
        <v>108</v>
      </c>
      <c r="AY58" t="s">
        <v>108</v>
      </c>
      <c r="AZ58" s="7">
        <v>0.02</v>
      </c>
      <c r="BA58" t="s">
        <v>108</v>
      </c>
      <c r="BB58" t="s">
        <v>108</v>
      </c>
      <c r="BC58" t="s">
        <v>108</v>
      </c>
      <c r="BD58" t="s">
        <v>108</v>
      </c>
      <c r="BE58" s="7">
        <v>0.03</v>
      </c>
      <c r="BF58" s="7">
        <v>0.01</v>
      </c>
      <c r="BG58" s="7">
        <v>0.01</v>
      </c>
      <c r="BH58" s="7">
        <v>0.01</v>
      </c>
      <c r="BI58" s="7">
        <v>0.01</v>
      </c>
      <c r="BJ58" s="7">
        <v>0.02</v>
      </c>
      <c r="BK58" t="s">
        <v>108</v>
      </c>
      <c r="BL58" s="7">
        <v>0.04</v>
      </c>
      <c r="BM58" s="7">
        <v>0.02</v>
      </c>
      <c r="BN58" t="s">
        <v>108</v>
      </c>
      <c r="BO58" s="7">
        <v>0.01</v>
      </c>
      <c r="BP58" s="7">
        <v>0.01</v>
      </c>
      <c r="BQ58" s="7">
        <v>0.01</v>
      </c>
      <c r="BR58" s="7">
        <v>0.01</v>
      </c>
      <c r="BS58" s="7">
        <v>0.01</v>
      </c>
      <c r="BT58" s="7">
        <v>0.03</v>
      </c>
      <c r="BU58" s="7">
        <v>0.02</v>
      </c>
      <c r="BV58" t="s">
        <v>108</v>
      </c>
      <c r="BW58" s="7">
        <v>0.01</v>
      </c>
      <c r="BX58" s="7">
        <v>0.01</v>
      </c>
      <c r="BY58">
        <v>0</v>
      </c>
      <c r="BZ58" s="7">
        <v>0.01</v>
      </c>
    </row>
    <row r="59" spans="1:78" x14ac:dyDescent="0.25">
      <c r="A59" t="s">
        <v>132</v>
      </c>
      <c r="B59">
        <v>93</v>
      </c>
      <c r="C59">
        <v>57</v>
      </c>
      <c r="D59">
        <v>28</v>
      </c>
      <c r="E59">
        <v>7</v>
      </c>
      <c r="F59">
        <v>17</v>
      </c>
      <c r="G59">
        <v>49</v>
      </c>
      <c r="H59">
        <v>26</v>
      </c>
      <c r="I59">
        <v>17</v>
      </c>
      <c r="J59">
        <v>22</v>
      </c>
      <c r="K59">
        <v>29</v>
      </c>
      <c r="L59">
        <v>25</v>
      </c>
      <c r="M59">
        <v>34</v>
      </c>
      <c r="N59">
        <v>50</v>
      </c>
      <c r="O59">
        <v>6</v>
      </c>
      <c r="P59">
        <v>2</v>
      </c>
      <c r="Q59">
        <v>19</v>
      </c>
      <c r="R59">
        <v>74</v>
      </c>
      <c r="S59">
        <v>45</v>
      </c>
      <c r="T59">
        <v>16</v>
      </c>
      <c r="U59">
        <v>23</v>
      </c>
      <c r="V59">
        <v>66</v>
      </c>
      <c r="W59">
        <v>12</v>
      </c>
      <c r="X59">
        <v>13</v>
      </c>
      <c r="Y59">
        <v>69</v>
      </c>
      <c r="Z59">
        <v>23</v>
      </c>
      <c r="AA59">
        <v>93</v>
      </c>
      <c r="AB59">
        <v>23</v>
      </c>
      <c r="AC59">
        <v>37</v>
      </c>
      <c r="AD59">
        <v>52</v>
      </c>
      <c r="AE59">
        <v>4</v>
      </c>
      <c r="AF59">
        <v>90</v>
      </c>
      <c r="AG59">
        <v>0</v>
      </c>
      <c r="AH59">
        <v>2</v>
      </c>
      <c r="AI59">
        <v>54</v>
      </c>
      <c r="AJ59">
        <v>12</v>
      </c>
      <c r="AK59">
        <v>23</v>
      </c>
      <c r="AL59">
        <v>19</v>
      </c>
      <c r="AM59">
        <v>65</v>
      </c>
      <c r="AN59">
        <v>1</v>
      </c>
      <c r="AO59">
        <v>7</v>
      </c>
      <c r="AP59">
        <v>5</v>
      </c>
      <c r="AQ59">
        <v>5</v>
      </c>
      <c r="AR59">
        <v>1</v>
      </c>
      <c r="AS59">
        <v>1</v>
      </c>
      <c r="AT59">
        <v>6</v>
      </c>
      <c r="AU59">
        <v>1</v>
      </c>
      <c r="AV59">
        <v>0</v>
      </c>
      <c r="AW59">
        <v>27</v>
      </c>
      <c r="AX59">
        <v>2</v>
      </c>
      <c r="AY59">
        <v>2</v>
      </c>
      <c r="AZ59">
        <v>24</v>
      </c>
      <c r="BA59">
        <v>8</v>
      </c>
      <c r="BB59">
        <v>9</v>
      </c>
      <c r="BC59">
        <v>1</v>
      </c>
      <c r="BD59">
        <v>0</v>
      </c>
      <c r="BE59">
        <v>6</v>
      </c>
      <c r="BF59">
        <v>86</v>
      </c>
      <c r="BG59">
        <v>33</v>
      </c>
      <c r="BH59">
        <v>59</v>
      </c>
      <c r="BI59">
        <v>11</v>
      </c>
      <c r="BJ59">
        <v>8</v>
      </c>
      <c r="BK59">
        <v>11</v>
      </c>
      <c r="BL59">
        <v>2</v>
      </c>
      <c r="BM59">
        <v>10</v>
      </c>
      <c r="BN59">
        <v>25</v>
      </c>
      <c r="BO59">
        <v>39</v>
      </c>
      <c r="BP59">
        <v>18</v>
      </c>
      <c r="BQ59">
        <v>13</v>
      </c>
      <c r="BR59">
        <v>16</v>
      </c>
      <c r="BS59">
        <v>16</v>
      </c>
      <c r="BT59">
        <v>3</v>
      </c>
      <c r="BU59">
        <v>4</v>
      </c>
      <c r="BV59">
        <v>4</v>
      </c>
      <c r="BW59">
        <v>9</v>
      </c>
      <c r="BX59">
        <v>69</v>
      </c>
      <c r="BY59">
        <v>71</v>
      </c>
      <c r="BZ59">
        <v>51</v>
      </c>
    </row>
    <row r="60" spans="1:78" x14ac:dyDescent="0.25">
      <c r="B60" s="7">
        <v>0.08</v>
      </c>
      <c r="C60" s="7">
        <v>0.06</v>
      </c>
      <c r="D60" s="7">
        <v>0.18</v>
      </c>
      <c r="E60" s="7">
        <v>0.08</v>
      </c>
      <c r="F60" s="7">
        <v>7.0000000000000007E-2</v>
      </c>
      <c r="G60" s="7">
        <v>0.09</v>
      </c>
      <c r="H60" s="7">
        <v>7.0000000000000007E-2</v>
      </c>
      <c r="I60" s="7">
        <v>0.06</v>
      </c>
      <c r="J60" s="7">
        <v>0.06</v>
      </c>
      <c r="K60" s="7">
        <v>0.11</v>
      </c>
      <c r="L60" s="7">
        <v>0.08</v>
      </c>
      <c r="M60" s="7">
        <v>0.08</v>
      </c>
      <c r="N60" s="7">
        <v>0.08</v>
      </c>
      <c r="O60" s="7">
        <v>0.05</v>
      </c>
      <c r="P60" s="7">
        <v>0.05</v>
      </c>
      <c r="Q60" s="7">
        <v>0.08</v>
      </c>
      <c r="R60" s="7">
        <v>0.08</v>
      </c>
      <c r="S60" s="7">
        <v>7.0000000000000007E-2</v>
      </c>
      <c r="T60" s="7">
        <v>0.05</v>
      </c>
      <c r="U60" s="7">
        <v>0.1</v>
      </c>
      <c r="V60" s="7">
        <v>0.08</v>
      </c>
      <c r="W60" s="7">
        <v>0.09</v>
      </c>
      <c r="X60" s="7">
        <v>0.06</v>
      </c>
      <c r="Y60" s="7">
        <v>0.1</v>
      </c>
      <c r="Z60" s="7">
        <v>0.05</v>
      </c>
      <c r="AA60" s="7">
        <v>0.08</v>
      </c>
      <c r="AB60" s="7">
        <v>0.05</v>
      </c>
      <c r="AC60" s="7">
        <v>0.12</v>
      </c>
      <c r="AD60" s="7">
        <v>7.0000000000000007E-2</v>
      </c>
      <c r="AE60" s="7">
        <v>0.02</v>
      </c>
      <c r="AF60" s="7">
        <v>0.1</v>
      </c>
      <c r="AG60" t="s">
        <v>108</v>
      </c>
      <c r="AH60" s="7">
        <v>0.06</v>
      </c>
      <c r="AI60" s="7">
        <v>7.0000000000000007E-2</v>
      </c>
      <c r="AJ60" s="7">
        <v>7.0000000000000007E-2</v>
      </c>
      <c r="AK60" s="7">
        <v>0.09</v>
      </c>
      <c r="AL60" s="7">
        <v>0.06</v>
      </c>
      <c r="AM60" s="7">
        <v>0.1</v>
      </c>
      <c r="AN60" s="7">
        <v>0.04</v>
      </c>
      <c r="AO60" s="7">
        <v>0.04</v>
      </c>
      <c r="AP60" s="7">
        <v>0.04</v>
      </c>
      <c r="AQ60" s="7">
        <v>0.06</v>
      </c>
      <c r="AR60">
        <v>0</v>
      </c>
      <c r="AS60" s="7">
        <v>0.01</v>
      </c>
      <c r="AT60" s="7">
        <v>0.06</v>
      </c>
      <c r="AU60" s="7">
        <v>0.02</v>
      </c>
      <c r="AV60" t="s">
        <v>108</v>
      </c>
      <c r="AW60" s="7">
        <v>0.46</v>
      </c>
      <c r="AX60" s="7">
        <v>0.02</v>
      </c>
      <c r="AY60" s="7">
        <v>0.03</v>
      </c>
      <c r="AZ60" s="7">
        <v>0.25</v>
      </c>
      <c r="BA60" s="7">
        <v>0.13</v>
      </c>
      <c r="BB60" s="7">
        <v>7.0000000000000007E-2</v>
      </c>
      <c r="BC60" s="7">
        <v>0.02</v>
      </c>
      <c r="BD60" t="s">
        <v>108</v>
      </c>
      <c r="BE60" s="7">
        <v>0.04</v>
      </c>
      <c r="BF60" s="7">
        <v>0.08</v>
      </c>
      <c r="BG60" s="7">
        <v>7.0000000000000007E-2</v>
      </c>
      <c r="BH60" s="7">
        <v>0.08</v>
      </c>
      <c r="BI60" s="7">
        <v>7.0000000000000007E-2</v>
      </c>
      <c r="BJ60" s="7">
        <v>7.0000000000000007E-2</v>
      </c>
      <c r="BK60" s="7">
        <v>0.1</v>
      </c>
      <c r="BL60" s="7">
        <v>0.06</v>
      </c>
      <c r="BM60" s="7">
        <v>7.0000000000000007E-2</v>
      </c>
      <c r="BN60" s="7">
        <v>0.09</v>
      </c>
      <c r="BO60" s="7">
        <v>0.09</v>
      </c>
      <c r="BP60" s="7">
        <v>0.05</v>
      </c>
      <c r="BQ60" s="7">
        <v>0.1</v>
      </c>
      <c r="BR60" s="7">
        <v>0.06</v>
      </c>
      <c r="BS60" s="7">
        <v>7.0000000000000007E-2</v>
      </c>
      <c r="BT60" s="7">
        <v>0.04</v>
      </c>
      <c r="BU60" s="7">
        <v>0.04</v>
      </c>
      <c r="BV60" s="7">
        <v>0.1</v>
      </c>
      <c r="BW60" s="7">
        <v>0.09</v>
      </c>
      <c r="BX60" s="7">
        <v>0.08</v>
      </c>
      <c r="BY60" s="7">
        <v>0.09</v>
      </c>
      <c r="BZ60" s="7">
        <v>7.0000000000000007E-2</v>
      </c>
    </row>
    <row r="61" spans="1:78" x14ac:dyDescent="0.25">
      <c r="A61" t="s">
        <v>133</v>
      </c>
      <c r="B61">
        <v>31</v>
      </c>
      <c r="C61">
        <v>3</v>
      </c>
      <c r="D61">
        <v>0</v>
      </c>
      <c r="E61">
        <v>28</v>
      </c>
      <c r="F61">
        <v>3</v>
      </c>
      <c r="G61">
        <v>21</v>
      </c>
      <c r="H61">
        <v>8</v>
      </c>
      <c r="I61">
        <v>12</v>
      </c>
      <c r="J61">
        <v>8</v>
      </c>
      <c r="K61">
        <v>4</v>
      </c>
      <c r="L61">
        <v>8</v>
      </c>
      <c r="M61">
        <v>7</v>
      </c>
      <c r="N61">
        <v>17</v>
      </c>
      <c r="O61">
        <v>3</v>
      </c>
      <c r="P61">
        <v>3</v>
      </c>
      <c r="Q61">
        <v>9</v>
      </c>
      <c r="R61">
        <v>23</v>
      </c>
      <c r="S61">
        <v>21</v>
      </c>
      <c r="T61">
        <v>6</v>
      </c>
      <c r="U61">
        <v>5</v>
      </c>
      <c r="V61">
        <v>21</v>
      </c>
      <c r="W61">
        <v>3</v>
      </c>
      <c r="X61">
        <v>6</v>
      </c>
      <c r="Y61">
        <v>18</v>
      </c>
      <c r="Z61">
        <v>13</v>
      </c>
      <c r="AA61">
        <v>31</v>
      </c>
      <c r="AB61">
        <v>13</v>
      </c>
      <c r="AC61">
        <v>3</v>
      </c>
      <c r="AD61">
        <v>23</v>
      </c>
      <c r="AE61">
        <v>4</v>
      </c>
      <c r="AF61">
        <v>31</v>
      </c>
      <c r="AG61">
        <v>0</v>
      </c>
      <c r="AH61">
        <v>0</v>
      </c>
      <c r="AI61">
        <v>21</v>
      </c>
      <c r="AJ61">
        <v>3</v>
      </c>
      <c r="AK61">
        <v>7</v>
      </c>
      <c r="AL61">
        <v>4</v>
      </c>
      <c r="AM61">
        <v>18</v>
      </c>
      <c r="AN61">
        <v>1</v>
      </c>
      <c r="AO61">
        <v>9</v>
      </c>
      <c r="AP61">
        <v>0</v>
      </c>
      <c r="AQ61">
        <v>0</v>
      </c>
      <c r="AR61">
        <v>0</v>
      </c>
      <c r="AS61">
        <v>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</v>
      </c>
      <c r="BB61">
        <v>0</v>
      </c>
      <c r="BC61">
        <v>0</v>
      </c>
      <c r="BD61">
        <v>0</v>
      </c>
      <c r="BE61">
        <v>2</v>
      </c>
      <c r="BF61">
        <v>29</v>
      </c>
      <c r="BG61">
        <v>12</v>
      </c>
      <c r="BH61">
        <v>19</v>
      </c>
      <c r="BI61">
        <v>2</v>
      </c>
      <c r="BJ61">
        <v>8</v>
      </c>
      <c r="BK61">
        <v>2</v>
      </c>
      <c r="BL61">
        <v>0</v>
      </c>
      <c r="BM61">
        <v>3</v>
      </c>
      <c r="BN61">
        <v>8</v>
      </c>
      <c r="BO61">
        <v>14</v>
      </c>
      <c r="BP61">
        <v>6</v>
      </c>
      <c r="BQ61">
        <v>2</v>
      </c>
      <c r="BR61">
        <v>8</v>
      </c>
      <c r="BS61">
        <v>6</v>
      </c>
      <c r="BT61">
        <v>1</v>
      </c>
      <c r="BU61">
        <v>2</v>
      </c>
      <c r="BV61">
        <v>1</v>
      </c>
      <c r="BW61">
        <v>2</v>
      </c>
      <c r="BX61">
        <v>26</v>
      </c>
      <c r="BY61">
        <v>24</v>
      </c>
      <c r="BZ61">
        <v>17</v>
      </c>
    </row>
    <row r="62" spans="1:78" x14ac:dyDescent="0.25">
      <c r="B62" s="7">
        <v>0.03</v>
      </c>
      <c r="C62">
        <v>0</v>
      </c>
      <c r="D62" t="s">
        <v>108</v>
      </c>
      <c r="E62" s="7">
        <v>0.31</v>
      </c>
      <c r="F62" s="7">
        <v>0.01</v>
      </c>
      <c r="G62" s="7">
        <v>0.04</v>
      </c>
      <c r="H62" s="7">
        <v>0.02</v>
      </c>
      <c r="I62" s="7">
        <v>0.04</v>
      </c>
      <c r="J62" s="7">
        <v>0.02</v>
      </c>
      <c r="K62" s="7">
        <v>0.02</v>
      </c>
      <c r="L62" s="7">
        <v>0.03</v>
      </c>
      <c r="M62" s="7">
        <v>0.02</v>
      </c>
      <c r="N62" s="7">
        <v>0.03</v>
      </c>
      <c r="O62" s="7">
        <v>0.02</v>
      </c>
      <c r="P62" s="7">
        <v>0.1</v>
      </c>
      <c r="Q62" s="7">
        <v>0.03</v>
      </c>
      <c r="R62" s="7">
        <v>0.02</v>
      </c>
      <c r="S62" s="7">
        <v>0.03</v>
      </c>
      <c r="T62" s="7">
        <v>0.02</v>
      </c>
      <c r="U62" s="7">
        <v>0.02</v>
      </c>
      <c r="V62" s="7">
        <v>0.03</v>
      </c>
      <c r="W62" s="7">
        <v>0.03</v>
      </c>
      <c r="X62" s="7">
        <v>0.02</v>
      </c>
      <c r="Y62" s="7">
        <v>0.03</v>
      </c>
      <c r="Z62" s="7">
        <v>0.03</v>
      </c>
      <c r="AA62" s="7">
        <v>0.03</v>
      </c>
      <c r="AB62" s="7">
        <v>0.03</v>
      </c>
      <c r="AC62" s="7">
        <v>0.01</v>
      </c>
      <c r="AD62" s="7">
        <v>0.03</v>
      </c>
      <c r="AE62" s="7">
        <v>0.03</v>
      </c>
      <c r="AF62" s="7">
        <v>0.03</v>
      </c>
      <c r="AG62" t="s">
        <v>108</v>
      </c>
      <c r="AH62" t="s">
        <v>108</v>
      </c>
      <c r="AI62" s="7">
        <v>0.03</v>
      </c>
      <c r="AJ62" s="7">
        <v>0.02</v>
      </c>
      <c r="AK62" s="7">
        <v>0.03</v>
      </c>
      <c r="AL62" s="7">
        <v>0.01</v>
      </c>
      <c r="AM62" s="7">
        <v>0.03</v>
      </c>
      <c r="AN62" s="7">
        <v>0.04</v>
      </c>
      <c r="AO62" s="7">
        <v>0.05</v>
      </c>
      <c r="AP62" t="s">
        <v>108</v>
      </c>
      <c r="AQ62" t="s">
        <v>108</v>
      </c>
      <c r="AR62" t="s">
        <v>108</v>
      </c>
      <c r="AS62" s="7">
        <v>0.05</v>
      </c>
      <c r="AT62" t="s">
        <v>108</v>
      </c>
      <c r="AU62" t="s">
        <v>108</v>
      </c>
      <c r="AV62" t="s">
        <v>108</v>
      </c>
      <c r="AW62" t="s">
        <v>108</v>
      </c>
      <c r="AX62" t="s">
        <v>108</v>
      </c>
      <c r="AY62" t="s">
        <v>108</v>
      </c>
      <c r="AZ62" t="s">
        <v>108</v>
      </c>
      <c r="BA62" s="7">
        <v>0.44</v>
      </c>
      <c r="BB62" t="s">
        <v>108</v>
      </c>
      <c r="BC62" t="s">
        <v>108</v>
      </c>
      <c r="BD62" t="s">
        <v>108</v>
      </c>
      <c r="BE62" s="7">
        <v>0.02</v>
      </c>
      <c r="BF62" s="7">
        <v>0.03</v>
      </c>
      <c r="BG62" s="7">
        <v>0.03</v>
      </c>
      <c r="BH62" s="7">
        <v>0.03</v>
      </c>
      <c r="BI62" s="7">
        <v>0.01</v>
      </c>
      <c r="BJ62" s="7">
        <v>7.0000000000000007E-2</v>
      </c>
      <c r="BK62" s="7">
        <v>0.02</v>
      </c>
      <c r="BL62" t="s">
        <v>108</v>
      </c>
      <c r="BM62" s="7">
        <v>0.02</v>
      </c>
      <c r="BN62" s="7">
        <v>0.03</v>
      </c>
      <c r="BO62" s="7">
        <v>0.03</v>
      </c>
      <c r="BP62" s="7">
        <v>0.02</v>
      </c>
      <c r="BQ62" s="7">
        <v>0.02</v>
      </c>
      <c r="BR62" s="7">
        <v>0.03</v>
      </c>
      <c r="BS62" s="7">
        <v>0.03</v>
      </c>
      <c r="BT62" s="7">
        <v>0.01</v>
      </c>
      <c r="BU62" s="7">
        <v>0.02</v>
      </c>
      <c r="BV62" s="7">
        <v>0.02</v>
      </c>
      <c r="BW62" s="7">
        <v>0.02</v>
      </c>
      <c r="BX62" s="7">
        <v>0.03</v>
      </c>
      <c r="BY62" s="7">
        <v>0.03</v>
      </c>
      <c r="BZ62" s="7">
        <v>0.02</v>
      </c>
    </row>
    <row r="63" spans="1:78" x14ac:dyDescent="0.25">
      <c r="A63" t="s">
        <v>135</v>
      </c>
      <c r="B63">
        <v>10</v>
      </c>
      <c r="C63">
        <v>9</v>
      </c>
      <c r="D63">
        <v>1</v>
      </c>
      <c r="E63">
        <v>0</v>
      </c>
      <c r="F63">
        <v>2</v>
      </c>
      <c r="G63">
        <v>8</v>
      </c>
      <c r="H63">
        <v>0</v>
      </c>
      <c r="I63">
        <v>5</v>
      </c>
      <c r="J63">
        <v>1</v>
      </c>
      <c r="K63">
        <v>3</v>
      </c>
      <c r="L63">
        <v>1</v>
      </c>
      <c r="M63">
        <v>0</v>
      </c>
      <c r="N63">
        <v>7</v>
      </c>
      <c r="O63">
        <v>2</v>
      </c>
      <c r="P63">
        <v>1</v>
      </c>
      <c r="Q63">
        <v>0</v>
      </c>
      <c r="R63">
        <v>10</v>
      </c>
      <c r="S63">
        <v>3</v>
      </c>
      <c r="T63">
        <v>7</v>
      </c>
      <c r="U63">
        <v>0</v>
      </c>
      <c r="V63">
        <v>10</v>
      </c>
      <c r="W63">
        <v>0</v>
      </c>
      <c r="X63">
        <v>0</v>
      </c>
      <c r="Y63">
        <v>9</v>
      </c>
      <c r="Z63">
        <v>1</v>
      </c>
      <c r="AA63">
        <v>10</v>
      </c>
      <c r="AB63">
        <v>1</v>
      </c>
      <c r="AC63">
        <v>1</v>
      </c>
      <c r="AD63">
        <v>7</v>
      </c>
      <c r="AE63">
        <v>2</v>
      </c>
      <c r="AF63">
        <v>0</v>
      </c>
      <c r="AG63">
        <v>10</v>
      </c>
      <c r="AH63">
        <v>0</v>
      </c>
      <c r="AI63">
        <v>10</v>
      </c>
      <c r="AJ63">
        <v>0</v>
      </c>
      <c r="AK63">
        <v>0</v>
      </c>
      <c r="AL63">
        <v>4</v>
      </c>
      <c r="AM63">
        <v>5</v>
      </c>
      <c r="AN63">
        <v>0</v>
      </c>
      <c r="AO63">
        <v>1</v>
      </c>
      <c r="AP63">
        <v>0</v>
      </c>
      <c r="AQ63">
        <v>1</v>
      </c>
      <c r="AR63">
        <v>3</v>
      </c>
      <c r="AS63">
        <v>0</v>
      </c>
      <c r="AT63">
        <v>1</v>
      </c>
      <c r="AU63">
        <v>0</v>
      </c>
      <c r="AV63">
        <v>0</v>
      </c>
      <c r="AW63">
        <v>1</v>
      </c>
      <c r="AX63">
        <v>0</v>
      </c>
      <c r="AY63">
        <v>1</v>
      </c>
      <c r="AZ63">
        <v>2</v>
      </c>
      <c r="BA63">
        <v>0</v>
      </c>
      <c r="BB63">
        <v>0</v>
      </c>
      <c r="BC63">
        <v>1</v>
      </c>
      <c r="BD63">
        <v>0</v>
      </c>
      <c r="BE63">
        <v>1</v>
      </c>
      <c r="BF63">
        <v>9</v>
      </c>
      <c r="BG63">
        <v>6</v>
      </c>
      <c r="BH63">
        <v>4</v>
      </c>
      <c r="BI63">
        <v>0</v>
      </c>
      <c r="BJ63">
        <v>0</v>
      </c>
      <c r="BK63">
        <v>2</v>
      </c>
      <c r="BL63">
        <v>3</v>
      </c>
      <c r="BM63">
        <v>0</v>
      </c>
      <c r="BN63">
        <v>3</v>
      </c>
      <c r="BO63">
        <v>4</v>
      </c>
      <c r="BP63">
        <v>3</v>
      </c>
      <c r="BQ63">
        <v>0</v>
      </c>
      <c r="BR63">
        <v>1</v>
      </c>
      <c r="BS63">
        <v>2</v>
      </c>
      <c r="BT63">
        <v>0</v>
      </c>
      <c r="BU63">
        <v>1</v>
      </c>
      <c r="BV63">
        <v>0</v>
      </c>
      <c r="BW63">
        <v>0</v>
      </c>
      <c r="BX63">
        <v>10</v>
      </c>
      <c r="BY63">
        <v>10</v>
      </c>
      <c r="BZ63">
        <v>7</v>
      </c>
    </row>
    <row r="64" spans="1:78" x14ac:dyDescent="0.25">
      <c r="B64" s="7">
        <v>0.01</v>
      </c>
      <c r="C64" s="7">
        <v>0.01</v>
      </c>
      <c r="D64" s="7">
        <v>0.01</v>
      </c>
      <c r="E64" t="s">
        <v>108</v>
      </c>
      <c r="F64" s="7">
        <v>0.01</v>
      </c>
      <c r="G64" s="7">
        <v>0.01</v>
      </c>
      <c r="H64" t="s">
        <v>108</v>
      </c>
      <c r="I64" s="7">
        <v>0.02</v>
      </c>
      <c r="J64">
        <v>0</v>
      </c>
      <c r="K64" s="7">
        <v>0.01</v>
      </c>
      <c r="L64">
        <v>0</v>
      </c>
      <c r="M64" t="s">
        <v>108</v>
      </c>
      <c r="N64" s="7">
        <v>0.01</v>
      </c>
      <c r="O64" s="7">
        <v>0.01</v>
      </c>
      <c r="P64" s="7">
        <v>0.03</v>
      </c>
      <c r="Q64" t="s">
        <v>108</v>
      </c>
      <c r="R64" s="7">
        <v>0.01</v>
      </c>
      <c r="S64">
        <v>0</v>
      </c>
      <c r="T64" s="7">
        <v>0.02</v>
      </c>
      <c r="U64" t="s">
        <v>108</v>
      </c>
      <c r="V64" s="7">
        <v>0.01</v>
      </c>
      <c r="W64" t="s">
        <v>108</v>
      </c>
      <c r="X64" t="s">
        <v>108</v>
      </c>
      <c r="Y64" s="7">
        <v>0.01</v>
      </c>
      <c r="Z64">
        <v>0</v>
      </c>
      <c r="AA64" s="7">
        <v>0.01</v>
      </c>
      <c r="AB64">
        <v>0</v>
      </c>
      <c r="AC64">
        <v>0</v>
      </c>
      <c r="AD64" s="7">
        <v>0.01</v>
      </c>
      <c r="AE64" s="7">
        <v>0.01</v>
      </c>
      <c r="AF64" t="s">
        <v>108</v>
      </c>
      <c r="AG64" s="7">
        <v>0.1</v>
      </c>
      <c r="AH64" t="s">
        <v>108</v>
      </c>
      <c r="AI64" s="7">
        <v>0.01</v>
      </c>
      <c r="AJ64" t="s">
        <v>108</v>
      </c>
      <c r="AK64" t="s">
        <v>108</v>
      </c>
      <c r="AL64" s="7">
        <v>0.01</v>
      </c>
      <c r="AM64" s="7">
        <v>0.01</v>
      </c>
      <c r="AN64" t="s">
        <v>108</v>
      </c>
      <c r="AO64" s="7">
        <v>0.01</v>
      </c>
      <c r="AP64" t="s">
        <v>108</v>
      </c>
      <c r="AQ64" s="7">
        <v>0.01</v>
      </c>
      <c r="AR64" s="7">
        <v>0.02</v>
      </c>
      <c r="AS64" t="s">
        <v>108</v>
      </c>
      <c r="AT64" s="7">
        <v>0.01</v>
      </c>
      <c r="AU64" t="s">
        <v>108</v>
      </c>
      <c r="AV64" t="s">
        <v>108</v>
      </c>
      <c r="AW64" s="7">
        <v>0.02</v>
      </c>
      <c r="AX64" t="s">
        <v>108</v>
      </c>
      <c r="AY64" s="7">
        <v>0.01</v>
      </c>
      <c r="AZ64" s="7">
        <v>0.02</v>
      </c>
      <c r="BA64" t="s">
        <v>108</v>
      </c>
      <c r="BB64" t="s">
        <v>108</v>
      </c>
      <c r="BC64" s="7">
        <v>0.03</v>
      </c>
      <c r="BD64" t="s">
        <v>108</v>
      </c>
      <c r="BE64" s="7">
        <v>0.01</v>
      </c>
      <c r="BF64" s="7">
        <v>0.01</v>
      </c>
      <c r="BG64" s="7">
        <v>0.01</v>
      </c>
      <c r="BH64" s="7">
        <v>0.01</v>
      </c>
      <c r="BI64" t="s">
        <v>108</v>
      </c>
      <c r="BJ64" t="s">
        <v>108</v>
      </c>
      <c r="BK64" s="7">
        <v>0.02</v>
      </c>
      <c r="BL64" s="7">
        <v>0.09</v>
      </c>
      <c r="BM64" t="s">
        <v>108</v>
      </c>
      <c r="BN64" s="7">
        <v>0.01</v>
      </c>
      <c r="BO64" s="7">
        <v>0.01</v>
      </c>
      <c r="BP64" s="7">
        <v>0.01</v>
      </c>
      <c r="BQ64" t="s">
        <v>108</v>
      </c>
      <c r="BR64">
        <v>0</v>
      </c>
      <c r="BS64" s="7">
        <v>0.01</v>
      </c>
      <c r="BT64" t="s">
        <v>108</v>
      </c>
      <c r="BU64" s="7">
        <v>0.01</v>
      </c>
      <c r="BV64" t="s">
        <v>108</v>
      </c>
      <c r="BW64" t="s">
        <v>108</v>
      </c>
      <c r="BX64" s="7">
        <v>0.01</v>
      </c>
      <c r="BY64" s="7">
        <v>0.01</v>
      </c>
      <c r="BZ64" s="7">
        <v>0.01</v>
      </c>
    </row>
    <row r="65" spans="1:78" x14ac:dyDescent="0.25">
      <c r="A65" t="s">
        <v>136</v>
      </c>
      <c r="B65">
        <v>7</v>
      </c>
      <c r="C65">
        <v>6</v>
      </c>
      <c r="D65">
        <v>0</v>
      </c>
      <c r="E65">
        <v>1</v>
      </c>
      <c r="F65">
        <v>5</v>
      </c>
      <c r="G65">
        <v>2</v>
      </c>
      <c r="H65">
        <v>0</v>
      </c>
      <c r="I65">
        <v>2</v>
      </c>
      <c r="J65">
        <v>3</v>
      </c>
      <c r="K65">
        <v>1</v>
      </c>
      <c r="L65">
        <v>1</v>
      </c>
      <c r="M65">
        <v>1</v>
      </c>
      <c r="N65">
        <v>4</v>
      </c>
      <c r="O65">
        <v>2</v>
      </c>
      <c r="P65">
        <v>1</v>
      </c>
      <c r="Q65">
        <v>1</v>
      </c>
      <c r="R65">
        <v>6</v>
      </c>
      <c r="S65">
        <v>2</v>
      </c>
      <c r="T65">
        <v>4</v>
      </c>
      <c r="U65">
        <v>1</v>
      </c>
      <c r="V65">
        <v>7</v>
      </c>
      <c r="W65">
        <v>0</v>
      </c>
      <c r="X65">
        <v>0</v>
      </c>
      <c r="Y65">
        <v>1</v>
      </c>
      <c r="Z65">
        <v>6</v>
      </c>
      <c r="AA65">
        <v>7</v>
      </c>
      <c r="AB65">
        <v>6</v>
      </c>
      <c r="AC65">
        <v>2</v>
      </c>
      <c r="AD65">
        <v>4</v>
      </c>
      <c r="AE65">
        <v>1</v>
      </c>
      <c r="AF65">
        <v>0</v>
      </c>
      <c r="AG65">
        <v>2</v>
      </c>
      <c r="AH65">
        <v>4</v>
      </c>
      <c r="AI65">
        <v>2</v>
      </c>
      <c r="AJ65">
        <v>0</v>
      </c>
      <c r="AK65">
        <v>5</v>
      </c>
      <c r="AL65">
        <v>2</v>
      </c>
      <c r="AM65">
        <v>2</v>
      </c>
      <c r="AN65">
        <v>0</v>
      </c>
      <c r="AO65">
        <v>1</v>
      </c>
      <c r="AP65">
        <v>0</v>
      </c>
      <c r="AQ65">
        <v>0</v>
      </c>
      <c r="AR65">
        <v>0</v>
      </c>
      <c r="AS65">
        <v>2</v>
      </c>
      <c r="AT65">
        <v>0</v>
      </c>
      <c r="AU65">
        <v>2</v>
      </c>
      <c r="AV65">
        <v>0</v>
      </c>
      <c r="AW65">
        <v>0</v>
      </c>
      <c r="AX65">
        <v>0</v>
      </c>
      <c r="AY65">
        <v>0</v>
      </c>
      <c r="AZ65">
        <v>1</v>
      </c>
      <c r="BA65">
        <v>1</v>
      </c>
      <c r="BB65">
        <v>0</v>
      </c>
      <c r="BC65">
        <v>1</v>
      </c>
      <c r="BD65">
        <v>0</v>
      </c>
      <c r="BE65">
        <v>4</v>
      </c>
      <c r="BF65">
        <v>3</v>
      </c>
      <c r="BG65">
        <v>5</v>
      </c>
      <c r="BH65">
        <v>2</v>
      </c>
      <c r="BI65">
        <v>1</v>
      </c>
      <c r="BJ65">
        <v>1</v>
      </c>
      <c r="BK65">
        <v>3</v>
      </c>
      <c r="BL65">
        <v>0</v>
      </c>
      <c r="BM65">
        <v>0</v>
      </c>
      <c r="BN65">
        <v>1</v>
      </c>
      <c r="BO65">
        <v>6</v>
      </c>
      <c r="BP65">
        <v>0</v>
      </c>
      <c r="BQ65">
        <v>0</v>
      </c>
      <c r="BR65">
        <v>1</v>
      </c>
      <c r="BS65">
        <v>1</v>
      </c>
      <c r="BT65">
        <v>3</v>
      </c>
      <c r="BU65">
        <v>1</v>
      </c>
      <c r="BV65">
        <v>0</v>
      </c>
      <c r="BW65">
        <v>0</v>
      </c>
      <c r="BX65">
        <v>5</v>
      </c>
      <c r="BY65">
        <v>5</v>
      </c>
      <c r="BZ65">
        <v>7</v>
      </c>
    </row>
    <row r="66" spans="1:78" x14ac:dyDescent="0.25">
      <c r="B66" s="7">
        <v>0.01</v>
      </c>
      <c r="C66" s="7">
        <v>0.01</v>
      </c>
      <c r="D66" t="s">
        <v>108</v>
      </c>
      <c r="E66" s="7">
        <v>0.01</v>
      </c>
      <c r="F66" s="7">
        <v>0.02</v>
      </c>
      <c r="G66">
        <v>0</v>
      </c>
      <c r="H66" t="s">
        <v>108</v>
      </c>
      <c r="I66" s="7">
        <v>0.01</v>
      </c>
      <c r="J66" s="7">
        <v>0.01</v>
      </c>
      <c r="K66" s="7">
        <v>0.01</v>
      </c>
      <c r="L66">
        <v>0</v>
      </c>
      <c r="M66">
        <v>0</v>
      </c>
      <c r="N66" s="7">
        <v>0.01</v>
      </c>
      <c r="O66" s="7">
        <v>0.01</v>
      </c>
      <c r="P66" s="7">
        <v>0.03</v>
      </c>
      <c r="Q66">
        <v>0</v>
      </c>
      <c r="R66" s="7">
        <v>0.01</v>
      </c>
      <c r="S66">
        <v>0</v>
      </c>
      <c r="T66" s="7">
        <v>0.01</v>
      </c>
      <c r="U66" s="7">
        <v>0.01</v>
      </c>
      <c r="V66" s="7">
        <v>0.01</v>
      </c>
      <c r="W66" t="s">
        <v>108</v>
      </c>
      <c r="X66" t="s">
        <v>108</v>
      </c>
      <c r="Y66">
        <v>0</v>
      </c>
      <c r="Z66" s="7">
        <v>0.01</v>
      </c>
      <c r="AA66" s="7">
        <v>0.01</v>
      </c>
      <c r="AB66" s="7">
        <v>0.01</v>
      </c>
      <c r="AC66" s="7">
        <v>0.01</v>
      </c>
      <c r="AD66">
        <v>0</v>
      </c>
      <c r="AE66">
        <v>0</v>
      </c>
      <c r="AF66" t="s">
        <v>108</v>
      </c>
      <c r="AG66" s="7">
        <v>0.02</v>
      </c>
      <c r="AH66" s="7">
        <v>0.11</v>
      </c>
      <c r="AI66">
        <v>0</v>
      </c>
      <c r="AJ66" t="s">
        <v>108</v>
      </c>
      <c r="AK66" s="7">
        <v>0.02</v>
      </c>
      <c r="AL66" s="7">
        <v>0.01</v>
      </c>
      <c r="AM66">
        <v>0</v>
      </c>
      <c r="AN66" t="s">
        <v>108</v>
      </c>
      <c r="AO66" s="7">
        <v>0.01</v>
      </c>
      <c r="AP66" t="s">
        <v>108</v>
      </c>
      <c r="AQ66" t="s">
        <v>108</v>
      </c>
      <c r="AR66" t="s">
        <v>108</v>
      </c>
      <c r="AS66" s="7">
        <v>0.03</v>
      </c>
      <c r="AT66" t="s">
        <v>108</v>
      </c>
      <c r="AU66" s="7">
        <v>0.04</v>
      </c>
      <c r="AV66" t="s">
        <v>108</v>
      </c>
      <c r="AW66" t="s">
        <v>108</v>
      </c>
      <c r="AX66" t="s">
        <v>108</v>
      </c>
      <c r="AY66" t="s">
        <v>108</v>
      </c>
      <c r="AZ66" s="7">
        <v>0.01</v>
      </c>
      <c r="BA66" s="7">
        <v>0.02</v>
      </c>
      <c r="BB66" t="s">
        <v>108</v>
      </c>
      <c r="BC66" s="7">
        <v>0.03</v>
      </c>
      <c r="BD66" t="s">
        <v>108</v>
      </c>
      <c r="BE66" s="7">
        <v>0.03</v>
      </c>
      <c r="BF66">
        <v>0</v>
      </c>
      <c r="BG66" s="7">
        <v>0.01</v>
      </c>
      <c r="BH66">
        <v>0</v>
      </c>
      <c r="BI66" s="7">
        <v>0.01</v>
      </c>
      <c r="BJ66" s="7">
        <v>0.01</v>
      </c>
      <c r="BK66" s="7">
        <v>0.03</v>
      </c>
      <c r="BL66" t="s">
        <v>108</v>
      </c>
      <c r="BM66" t="s">
        <v>108</v>
      </c>
      <c r="BN66">
        <v>0</v>
      </c>
      <c r="BO66" s="7">
        <v>0.01</v>
      </c>
      <c r="BP66" t="s">
        <v>108</v>
      </c>
      <c r="BQ66" t="s">
        <v>108</v>
      </c>
      <c r="BR66">
        <v>0</v>
      </c>
      <c r="BS66">
        <v>0</v>
      </c>
      <c r="BT66" s="7">
        <v>0.05</v>
      </c>
      <c r="BU66" s="7">
        <v>0.01</v>
      </c>
      <c r="BV66" t="s">
        <v>108</v>
      </c>
      <c r="BW66" t="s">
        <v>108</v>
      </c>
      <c r="BX66" s="7">
        <v>0.01</v>
      </c>
      <c r="BY66" s="7">
        <v>0.01</v>
      </c>
      <c r="BZ66" s="7">
        <v>0.01</v>
      </c>
    </row>
    <row r="67" spans="1:78" x14ac:dyDescent="0.25">
      <c r="A67" t="s">
        <v>87</v>
      </c>
      <c r="B67">
        <v>5</v>
      </c>
      <c r="C67">
        <v>4</v>
      </c>
      <c r="D67">
        <v>0</v>
      </c>
      <c r="E67">
        <v>2</v>
      </c>
      <c r="F67">
        <v>0</v>
      </c>
      <c r="G67">
        <v>2</v>
      </c>
      <c r="H67">
        <v>3</v>
      </c>
      <c r="I67">
        <v>1</v>
      </c>
      <c r="J67">
        <v>3</v>
      </c>
      <c r="K67">
        <v>0</v>
      </c>
      <c r="L67">
        <v>1</v>
      </c>
      <c r="M67">
        <v>2</v>
      </c>
      <c r="N67">
        <v>3</v>
      </c>
      <c r="O67">
        <v>0</v>
      </c>
      <c r="P67">
        <v>0</v>
      </c>
      <c r="Q67">
        <v>3</v>
      </c>
      <c r="R67">
        <v>2</v>
      </c>
      <c r="S67">
        <v>4</v>
      </c>
      <c r="T67">
        <v>2</v>
      </c>
      <c r="U67">
        <v>0</v>
      </c>
      <c r="V67">
        <v>4</v>
      </c>
      <c r="W67">
        <v>1</v>
      </c>
      <c r="X67">
        <v>0</v>
      </c>
      <c r="Y67">
        <v>3</v>
      </c>
      <c r="Z67">
        <v>2</v>
      </c>
      <c r="AA67">
        <v>5</v>
      </c>
      <c r="AB67">
        <v>2</v>
      </c>
      <c r="AC67">
        <v>3</v>
      </c>
      <c r="AD67">
        <v>2</v>
      </c>
      <c r="AE67">
        <v>0</v>
      </c>
      <c r="AF67">
        <v>0</v>
      </c>
      <c r="AG67">
        <v>0</v>
      </c>
      <c r="AH67">
        <v>0</v>
      </c>
      <c r="AI67">
        <v>4</v>
      </c>
      <c r="AJ67">
        <v>0</v>
      </c>
      <c r="AK67">
        <v>0</v>
      </c>
      <c r="AL67">
        <v>2</v>
      </c>
      <c r="AM67">
        <v>4</v>
      </c>
      <c r="AN67">
        <v>0</v>
      </c>
      <c r="AO67">
        <v>0</v>
      </c>
      <c r="AP67">
        <v>1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1</v>
      </c>
      <c r="AW67">
        <v>0</v>
      </c>
      <c r="AX67">
        <v>0</v>
      </c>
      <c r="AY67">
        <v>0</v>
      </c>
      <c r="AZ67">
        <v>0</v>
      </c>
      <c r="BA67">
        <v>2</v>
      </c>
      <c r="BB67">
        <v>2</v>
      </c>
      <c r="BC67">
        <v>0</v>
      </c>
      <c r="BD67">
        <v>0</v>
      </c>
      <c r="BE67">
        <v>1</v>
      </c>
      <c r="BF67">
        <v>4</v>
      </c>
      <c r="BG67">
        <v>3</v>
      </c>
      <c r="BH67">
        <v>2</v>
      </c>
      <c r="BI67">
        <v>2</v>
      </c>
      <c r="BJ67">
        <v>0</v>
      </c>
      <c r="BK67">
        <v>2</v>
      </c>
      <c r="BL67">
        <v>0</v>
      </c>
      <c r="BM67">
        <v>1</v>
      </c>
      <c r="BN67">
        <v>2</v>
      </c>
      <c r="BO67">
        <v>2</v>
      </c>
      <c r="BP67">
        <v>1</v>
      </c>
      <c r="BQ67">
        <v>1</v>
      </c>
      <c r="BR67">
        <v>0</v>
      </c>
      <c r="BS67">
        <v>0</v>
      </c>
      <c r="BT67">
        <v>1</v>
      </c>
      <c r="BU67">
        <v>0</v>
      </c>
      <c r="BV67">
        <v>1</v>
      </c>
      <c r="BW67">
        <v>0</v>
      </c>
      <c r="BX67">
        <v>4</v>
      </c>
      <c r="BY67">
        <v>3</v>
      </c>
      <c r="BZ67">
        <v>4</v>
      </c>
    </row>
    <row r="68" spans="1:78" x14ac:dyDescent="0.25">
      <c r="B68">
        <v>0</v>
      </c>
      <c r="C68">
        <v>0</v>
      </c>
      <c r="D68" t="s">
        <v>106</v>
      </c>
      <c r="E68" s="7">
        <v>0.02</v>
      </c>
      <c r="F68" t="s">
        <v>106</v>
      </c>
      <c r="G68">
        <v>0</v>
      </c>
      <c r="H68" s="7">
        <v>0.01</v>
      </c>
      <c r="I68">
        <v>0</v>
      </c>
      <c r="J68" s="7">
        <v>0.01</v>
      </c>
      <c r="K68" t="s">
        <v>106</v>
      </c>
      <c r="L68">
        <v>0</v>
      </c>
      <c r="M68" s="7">
        <v>0.01</v>
      </c>
      <c r="N68">
        <v>0</v>
      </c>
      <c r="O68" t="s">
        <v>106</v>
      </c>
      <c r="P68" t="s">
        <v>106</v>
      </c>
      <c r="Q68" s="7">
        <v>0.01</v>
      </c>
      <c r="R68">
        <v>0</v>
      </c>
      <c r="S68" s="7">
        <v>0.01</v>
      </c>
      <c r="T68" s="7">
        <v>0.01</v>
      </c>
      <c r="U68" t="s">
        <v>106</v>
      </c>
      <c r="V68" s="7">
        <v>0.01</v>
      </c>
      <c r="W68" s="7">
        <v>0.01</v>
      </c>
      <c r="X68" t="s">
        <v>106</v>
      </c>
      <c r="Y68">
        <v>0</v>
      </c>
      <c r="Z68">
        <v>0</v>
      </c>
      <c r="AA68">
        <v>0</v>
      </c>
      <c r="AB68">
        <v>0</v>
      </c>
      <c r="AC68" s="7">
        <v>0.01</v>
      </c>
      <c r="AD68">
        <v>0</v>
      </c>
      <c r="AE68" t="s">
        <v>106</v>
      </c>
      <c r="AF68" t="s">
        <v>106</v>
      </c>
      <c r="AG68" t="s">
        <v>106</v>
      </c>
      <c r="AH68" t="s">
        <v>106</v>
      </c>
      <c r="AI68">
        <v>0</v>
      </c>
      <c r="AJ68" t="s">
        <v>106</v>
      </c>
      <c r="AK68" t="s">
        <v>106</v>
      </c>
      <c r="AL68">
        <v>0</v>
      </c>
      <c r="AM68" s="7">
        <v>0.01</v>
      </c>
      <c r="AN68" t="s">
        <v>106</v>
      </c>
      <c r="AO68" t="s">
        <v>106</v>
      </c>
      <c r="AP68" s="7">
        <v>0.01</v>
      </c>
      <c r="AQ68" t="s">
        <v>106</v>
      </c>
      <c r="AR68" t="s">
        <v>106</v>
      </c>
      <c r="AS68" t="s">
        <v>106</v>
      </c>
      <c r="AT68" t="s">
        <v>106</v>
      </c>
      <c r="AU68" t="s">
        <v>106</v>
      </c>
      <c r="AV68" s="7">
        <v>0.02</v>
      </c>
      <c r="AW68" t="s">
        <v>106</v>
      </c>
      <c r="AX68" t="s">
        <v>106</v>
      </c>
      <c r="AY68" t="s">
        <v>106</v>
      </c>
      <c r="AZ68" t="s">
        <v>106</v>
      </c>
      <c r="BA68" s="7">
        <v>0.02</v>
      </c>
      <c r="BB68" s="7">
        <v>0.02</v>
      </c>
      <c r="BC68" t="s">
        <v>106</v>
      </c>
      <c r="BD68" t="s">
        <v>106</v>
      </c>
      <c r="BE68" s="7">
        <v>0.01</v>
      </c>
      <c r="BF68">
        <v>0</v>
      </c>
      <c r="BG68" s="7">
        <v>0.01</v>
      </c>
      <c r="BH68">
        <v>0</v>
      </c>
      <c r="BI68" s="7">
        <v>0.01</v>
      </c>
      <c r="BJ68" t="s">
        <v>106</v>
      </c>
      <c r="BK68" s="7">
        <v>0.01</v>
      </c>
      <c r="BL68" t="s">
        <v>106</v>
      </c>
      <c r="BM68" s="7">
        <v>0.01</v>
      </c>
      <c r="BN68" s="7">
        <v>0.01</v>
      </c>
      <c r="BO68">
        <v>0</v>
      </c>
      <c r="BP68">
        <v>0</v>
      </c>
      <c r="BQ68" s="7">
        <v>0.01</v>
      </c>
      <c r="BR68" t="s">
        <v>106</v>
      </c>
      <c r="BS68" t="s">
        <v>106</v>
      </c>
      <c r="BT68" s="7">
        <v>0.01</v>
      </c>
      <c r="BU68" t="s">
        <v>106</v>
      </c>
      <c r="BV68" s="7">
        <v>0.02</v>
      </c>
      <c r="BW68" t="s">
        <v>106</v>
      </c>
      <c r="BX68">
        <v>0</v>
      </c>
      <c r="BY68">
        <v>0</v>
      </c>
      <c r="BZ68" s="7">
        <v>0.01</v>
      </c>
    </row>
    <row r="69" spans="1:78" x14ac:dyDescent="0.25">
      <c r="A69" t="s">
        <v>138</v>
      </c>
    </row>
    <row r="70" spans="1:78" x14ac:dyDescent="0.25">
      <c r="A70" t="s">
        <v>104</v>
      </c>
    </row>
    <row r="71" spans="1:78" x14ac:dyDescent="0.25">
      <c r="A71" t="s">
        <v>1152</v>
      </c>
      <c r="B71">
        <v>936</v>
      </c>
      <c r="C71">
        <v>716</v>
      </c>
      <c r="D71">
        <v>142</v>
      </c>
      <c r="E71">
        <v>79</v>
      </c>
      <c r="F71">
        <v>153</v>
      </c>
      <c r="G71">
        <v>446</v>
      </c>
      <c r="H71">
        <v>337</v>
      </c>
      <c r="I71">
        <v>216</v>
      </c>
      <c r="J71">
        <v>259</v>
      </c>
      <c r="K71">
        <v>210</v>
      </c>
      <c r="L71">
        <v>252</v>
      </c>
      <c r="M71">
        <v>331</v>
      </c>
      <c r="N71">
        <v>484</v>
      </c>
      <c r="O71">
        <v>96</v>
      </c>
      <c r="P71">
        <v>25</v>
      </c>
      <c r="Q71">
        <v>205</v>
      </c>
      <c r="R71">
        <v>732</v>
      </c>
      <c r="S71">
        <v>528</v>
      </c>
      <c r="T71">
        <v>193</v>
      </c>
      <c r="U71">
        <v>197</v>
      </c>
      <c r="V71">
        <v>612</v>
      </c>
      <c r="W71">
        <v>112</v>
      </c>
      <c r="X71">
        <v>203</v>
      </c>
      <c r="Y71">
        <v>574</v>
      </c>
      <c r="Z71">
        <v>362</v>
      </c>
      <c r="AA71">
        <v>936</v>
      </c>
      <c r="AB71">
        <v>362</v>
      </c>
      <c r="AC71">
        <v>246</v>
      </c>
      <c r="AD71">
        <v>596</v>
      </c>
      <c r="AE71">
        <v>85</v>
      </c>
      <c r="AF71">
        <v>910</v>
      </c>
      <c r="AG71">
        <v>0</v>
      </c>
      <c r="AH71">
        <v>16</v>
      </c>
      <c r="AI71">
        <v>559</v>
      </c>
      <c r="AJ71">
        <v>149</v>
      </c>
      <c r="AK71">
        <v>219</v>
      </c>
      <c r="AL71">
        <v>266</v>
      </c>
      <c r="AM71">
        <v>548</v>
      </c>
      <c r="AN71">
        <v>22</v>
      </c>
      <c r="AO71">
        <v>99</v>
      </c>
      <c r="AP71">
        <v>104</v>
      </c>
      <c r="AQ71">
        <v>75</v>
      </c>
      <c r="AR71">
        <v>81</v>
      </c>
      <c r="AS71">
        <v>59</v>
      </c>
      <c r="AT71">
        <v>83</v>
      </c>
      <c r="AU71">
        <v>25</v>
      </c>
      <c r="AV71">
        <v>44</v>
      </c>
      <c r="AW71">
        <v>48</v>
      </c>
      <c r="AX71">
        <v>91</v>
      </c>
      <c r="AY71">
        <v>67</v>
      </c>
      <c r="AZ71">
        <v>68</v>
      </c>
      <c r="BA71">
        <v>52</v>
      </c>
      <c r="BB71">
        <v>92</v>
      </c>
      <c r="BC71">
        <v>41</v>
      </c>
      <c r="BD71">
        <v>6</v>
      </c>
      <c r="BE71">
        <v>92</v>
      </c>
      <c r="BF71">
        <v>844</v>
      </c>
      <c r="BG71">
        <v>328</v>
      </c>
      <c r="BH71">
        <v>608</v>
      </c>
      <c r="BI71">
        <v>113</v>
      </c>
      <c r="BJ71">
        <v>83</v>
      </c>
      <c r="BK71">
        <v>90</v>
      </c>
      <c r="BL71">
        <v>25</v>
      </c>
      <c r="BM71">
        <v>99</v>
      </c>
      <c r="BN71">
        <v>222</v>
      </c>
      <c r="BO71">
        <v>382</v>
      </c>
      <c r="BP71">
        <v>233</v>
      </c>
      <c r="BQ71">
        <v>110</v>
      </c>
      <c r="BR71">
        <v>193</v>
      </c>
      <c r="BS71">
        <v>182</v>
      </c>
      <c r="BT71">
        <v>42</v>
      </c>
      <c r="BU71">
        <v>52</v>
      </c>
      <c r="BV71">
        <v>30</v>
      </c>
      <c r="BW71">
        <v>82</v>
      </c>
      <c r="BX71">
        <v>649</v>
      </c>
      <c r="BY71">
        <v>644</v>
      </c>
      <c r="BZ71">
        <v>545</v>
      </c>
    </row>
    <row r="72" spans="1:78" x14ac:dyDescent="0.25">
      <c r="B72" s="7">
        <v>0.77</v>
      </c>
      <c r="C72" s="7">
        <v>0.74</v>
      </c>
      <c r="D72" s="7">
        <v>0.9</v>
      </c>
      <c r="E72" s="7">
        <v>0.85</v>
      </c>
      <c r="F72" s="7">
        <v>0.62</v>
      </c>
      <c r="G72" s="7">
        <v>0.79</v>
      </c>
      <c r="H72" s="7">
        <v>0.84</v>
      </c>
      <c r="I72" s="7">
        <v>0.74</v>
      </c>
      <c r="J72" s="7">
        <v>0.72</v>
      </c>
      <c r="K72" s="7">
        <v>0.81</v>
      </c>
      <c r="L72" s="7">
        <v>0.84</v>
      </c>
      <c r="M72" s="7">
        <v>0.81</v>
      </c>
      <c r="N72" s="7">
        <v>0.76</v>
      </c>
      <c r="O72" s="7">
        <v>0.71</v>
      </c>
      <c r="P72" s="7">
        <v>0.72</v>
      </c>
      <c r="Q72" s="7">
        <v>0.83</v>
      </c>
      <c r="R72" s="7">
        <v>0.76</v>
      </c>
      <c r="S72" s="7">
        <v>0.79</v>
      </c>
      <c r="T72" s="7">
        <v>0.66</v>
      </c>
      <c r="U72" s="7">
        <v>0.86</v>
      </c>
      <c r="V72" s="7">
        <v>0.74</v>
      </c>
      <c r="W72" s="7">
        <v>0.84</v>
      </c>
      <c r="X72" s="7">
        <v>0.85</v>
      </c>
      <c r="Y72" s="7">
        <v>0.8</v>
      </c>
      <c r="Z72" s="7">
        <v>0.73</v>
      </c>
      <c r="AA72" s="7">
        <v>0.77</v>
      </c>
      <c r="AB72" s="7">
        <v>0.73</v>
      </c>
      <c r="AC72" s="7">
        <v>0.82</v>
      </c>
      <c r="AD72" s="7">
        <v>0.79</v>
      </c>
      <c r="AE72" s="7">
        <v>0.59</v>
      </c>
      <c r="AF72" s="7">
        <v>1</v>
      </c>
      <c r="AG72" t="s">
        <v>108</v>
      </c>
      <c r="AH72" s="7">
        <v>0.42</v>
      </c>
      <c r="AI72" s="7">
        <v>0.73</v>
      </c>
      <c r="AJ72" s="7">
        <v>0.86</v>
      </c>
      <c r="AK72" s="7">
        <v>0.85</v>
      </c>
      <c r="AL72" s="7">
        <v>0.78</v>
      </c>
      <c r="AM72" s="7">
        <v>0.82</v>
      </c>
      <c r="AN72" s="7">
        <v>0.77</v>
      </c>
      <c r="AO72" s="7">
        <v>0.57999999999999996</v>
      </c>
      <c r="AP72" s="7">
        <v>0.8</v>
      </c>
      <c r="AQ72" s="7">
        <v>0.78</v>
      </c>
      <c r="AR72" s="7">
        <v>0.63</v>
      </c>
      <c r="AS72" s="7">
        <v>0.87</v>
      </c>
      <c r="AT72" s="7">
        <v>0.78</v>
      </c>
      <c r="AU72" s="7">
        <v>0.67</v>
      </c>
      <c r="AV72" s="7">
        <v>0.74</v>
      </c>
      <c r="AW72" s="7">
        <v>0.85</v>
      </c>
      <c r="AX72" s="7">
        <v>0.93</v>
      </c>
      <c r="AY72" s="7">
        <v>0.73</v>
      </c>
      <c r="AZ72" s="7">
        <v>0.69</v>
      </c>
      <c r="BA72" s="7">
        <v>0.81</v>
      </c>
      <c r="BB72" s="7">
        <v>0.74</v>
      </c>
      <c r="BC72" s="7">
        <v>0.81</v>
      </c>
      <c r="BD72" s="7">
        <v>1</v>
      </c>
      <c r="BE72" s="7">
        <v>0.59</v>
      </c>
      <c r="BF72" s="7">
        <v>0.8</v>
      </c>
      <c r="BG72" s="7">
        <v>0.73</v>
      </c>
      <c r="BH72" s="7">
        <v>0.8</v>
      </c>
      <c r="BI72" s="7">
        <v>0.68</v>
      </c>
      <c r="BJ72" s="7">
        <v>0.72</v>
      </c>
      <c r="BK72" s="7">
        <v>0.82</v>
      </c>
      <c r="BL72" s="7">
        <v>0.67</v>
      </c>
      <c r="BM72" s="7">
        <v>0.73</v>
      </c>
      <c r="BN72" s="7">
        <v>0.81</v>
      </c>
      <c r="BO72" s="7">
        <v>0.84</v>
      </c>
      <c r="BP72" s="7">
        <v>0.67</v>
      </c>
      <c r="BQ72" s="7">
        <v>0.8</v>
      </c>
      <c r="BR72" s="7">
        <v>0.76</v>
      </c>
      <c r="BS72" s="7">
        <v>0.78</v>
      </c>
      <c r="BT72" s="7">
        <v>0.6</v>
      </c>
      <c r="BU72" s="7">
        <v>0.56999999999999995</v>
      </c>
      <c r="BV72" s="7">
        <v>0.75</v>
      </c>
      <c r="BW72" s="7">
        <v>0.81</v>
      </c>
      <c r="BX72" s="7">
        <v>0.78</v>
      </c>
      <c r="BY72" s="7">
        <v>0.78</v>
      </c>
      <c r="BZ72" s="7">
        <v>0.77</v>
      </c>
    </row>
    <row r="73" spans="1:78" x14ac:dyDescent="0.25">
      <c r="A73" t="s">
        <v>139</v>
      </c>
      <c r="B73">
        <v>194</v>
      </c>
      <c r="C73">
        <v>109</v>
      </c>
      <c r="D73">
        <v>49</v>
      </c>
      <c r="E73">
        <v>35</v>
      </c>
      <c r="F73">
        <v>29</v>
      </c>
      <c r="G73">
        <v>105</v>
      </c>
      <c r="H73">
        <v>60</v>
      </c>
      <c r="I73">
        <v>44</v>
      </c>
      <c r="J73">
        <v>51</v>
      </c>
      <c r="K73">
        <v>48</v>
      </c>
      <c r="L73">
        <v>51</v>
      </c>
      <c r="M73">
        <v>67</v>
      </c>
      <c r="N73">
        <v>105</v>
      </c>
      <c r="O73">
        <v>15</v>
      </c>
      <c r="P73">
        <v>7</v>
      </c>
      <c r="Q73">
        <v>45</v>
      </c>
      <c r="R73">
        <v>149</v>
      </c>
      <c r="S73">
        <v>106</v>
      </c>
      <c r="T73">
        <v>35</v>
      </c>
      <c r="U73">
        <v>45</v>
      </c>
      <c r="V73">
        <v>135</v>
      </c>
      <c r="W73">
        <v>24</v>
      </c>
      <c r="X73">
        <v>32</v>
      </c>
      <c r="Y73">
        <v>128</v>
      </c>
      <c r="Z73">
        <v>66</v>
      </c>
      <c r="AA73">
        <v>194</v>
      </c>
      <c r="AB73">
        <v>66</v>
      </c>
      <c r="AC73">
        <v>56</v>
      </c>
      <c r="AD73">
        <v>123</v>
      </c>
      <c r="AE73">
        <v>13</v>
      </c>
      <c r="AF73">
        <v>189</v>
      </c>
      <c r="AG73">
        <v>0</v>
      </c>
      <c r="AH73">
        <v>3</v>
      </c>
      <c r="AI73">
        <v>112</v>
      </c>
      <c r="AJ73">
        <v>29</v>
      </c>
      <c r="AK73">
        <v>52</v>
      </c>
      <c r="AL73">
        <v>34</v>
      </c>
      <c r="AM73">
        <v>130</v>
      </c>
      <c r="AN73">
        <v>7</v>
      </c>
      <c r="AO73">
        <v>23</v>
      </c>
      <c r="AP73">
        <v>10</v>
      </c>
      <c r="AQ73">
        <v>8</v>
      </c>
      <c r="AR73">
        <v>2</v>
      </c>
      <c r="AS73">
        <v>5</v>
      </c>
      <c r="AT73">
        <v>11</v>
      </c>
      <c r="AU73">
        <v>1</v>
      </c>
      <c r="AV73">
        <v>0</v>
      </c>
      <c r="AW73">
        <v>39</v>
      </c>
      <c r="AX73">
        <v>10</v>
      </c>
      <c r="AY73">
        <v>5</v>
      </c>
      <c r="AZ73">
        <v>46</v>
      </c>
      <c r="BA73">
        <v>36</v>
      </c>
      <c r="BB73">
        <v>18</v>
      </c>
      <c r="BC73">
        <v>1</v>
      </c>
      <c r="BD73">
        <v>0</v>
      </c>
      <c r="BE73">
        <v>15</v>
      </c>
      <c r="BF73">
        <v>179</v>
      </c>
      <c r="BG73">
        <v>66</v>
      </c>
      <c r="BH73">
        <v>127</v>
      </c>
      <c r="BI73">
        <v>21</v>
      </c>
      <c r="BJ73">
        <v>21</v>
      </c>
      <c r="BK73">
        <v>19</v>
      </c>
      <c r="BL73">
        <v>3</v>
      </c>
      <c r="BM73">
        <v>15</v>
      </c>
      <c r="BN73">
        <v>49</v>
      </c>
      <c r="BO73">
        <v>83</v>
      </c>
      <c r="BP73">
        <v>47</v>
      </c>
      <c r="BQ73">
        <v>21</v>
      </c>
      <c r="BR73">
        <v>34</v>
      </c>
      <c r="BS73">
        <v>28</v>
      </c>
      <c r="BT73">
        <v>6</v>
      </c>
      <c r="BU73">
        <v>9</v>
      </c>
      <c r="BV73">
        <v>7</v>
      </c>
      <c r="BW73">
        <v>14</v>
      </c>
      <c r="BX73">
        <v>152</v>
      </c>
      <c r="BY73">
        <v>146</v>
      </c>
      <c r="BZ73">
        <v>113</v>
      </c>
    </row>
    <row r="74" spans="1:78" x14ac:dyDescent="0.25">
      <c r="B74" s="7">
        <v>0.16</v>
      </c>
      <c r="C74" s="7">
        <v>0.11</v>
      </c>
      <c r="D74" s="7">
        <v>0.31</v>
      </c>
      <c r="E74" s="7">
        <v>0.39</v>
      </c>
      <c r="F74" s="7">
        <v>0.12</v>
      </c>
      <c r="G74" s="7">
        <v>0.19</v>
      </c>
      <c r="H74" s="7">
        <v>0.15</v>
      </c>
      <c r="I74" s="7">
        <v>0.15</v>
      </c>
      <c r="J74" s="7">
        <v>0.14000000000000001</v>
      </c>
      <c r="K74" s="7">
        <v>0.18</v>
      </c>
      <c r="L74" s="7">
        <v>0.17</v>
      </c>
      <c r="M74" s="7">
        <v>0.16</v>
      </c>
      <c r="N74" s="7">
        <v>0.17</v>
      </c>
      <c r="O74" s="7">
        <v>0.11</v>
      </c>
      <c r="P74" s="7">
        <v>0.2</v>
      </c>
      <c r="Q74" s="7">
        <v>0.18</v>
      </c>
      <c r="R74" s="7">
        <v>0.15</v>
      </c>
      <c r="S74" s="7">
        <v>0.16</v>
      </c>
      <c r="T74" s="7">
        <v>0.12</v>
      </c>
      <c r="U74" s="7">
        <v>0.19</v>
      </c>
      <c r="V74" s="7">
        <v>0.16</v>
      </c>
      <c r="W74" s="7">
        <v>0.18</v>
      </c>
      <c r="X74" s="7">
        <v>0.13</v>
      </c>
      <c r="Y74" s="7">
        <v>0.18</v>
      </c>
      <c r="Z74" s="7">
        <v>0.13</v>
      </c>
      <c r="AA74" s="7">
        <v>0.16</v>
      </c>
      <c r="AB74" s="7">
        <v>0.13</v>
      </c>
      <c r="AC74" s="7">
        <v>0.19</v>
      </c>
      <c r="AD74" s="7">
        <v>0.16</v>
      </c>
      <c r="AE74" s="7">
        <v>0.09</v>
      </c>
      <c r="AF74" s="7">
        <v>0.21</v>
      </c>
      <c r="AG74" t="s">
        <v>108</v>
      </c>
      <c r="AH74" s="7">
        <v>0.08</v>
      </c>
      <c r="AI74" s="7">
        <v>0.15</v>
      </c>
      <c r="AJ74" s="7">
        <v>0.17</v>
      </c>
      <c r="AK74" s="7">
        <v>0.2</v>
      </c>
      <c r="AL74" s="7">
        <v>0.1</v>
      </c>
      <c r="AM74" s="7">
        <v>0.19</v>
      </c>
      <c r="AN74" s="7">
        <v>0.23</v>
      </c>
      <c r="AO74" s="7">
        <v>0.14000000000000001</v>
      </c>
      <c r="AP74" s="7">
        <v>0.08</v>
      </c>
      <c r="AQ74" s="7">
        <v>0.08</v>
      </c>
      <c r="AR74" s="7">
        <v>0.02</v>
      </c>
      <c r="AS74" s="7">
        <v>7.0000000000000007E-2</v>
      </c>
      <c r="AT74" s="7">
        <v>0.11</v>
      </c>
      <c r="AU74" s="7">
        <v>0.02</v>
      </c>
      <c r="AV74" t="s">
        <v>108</v>
      </c>
      <c r="AW74" s="7">
        <v>0.68</v>
      </c>
      <c r="AX74" s="7">
        <v>0.1</v>
      </c>
      <c r="AY74" s="7">
        <v>0.06</v>
      </c>
      <c r="AZ74" s="7">
        <v>0.47</v>
      </c>
      <c r="BA74" s="7">
        <v>0.56999999999999995</v>
      </c>
      <c r="BB74" s="7">
        <v>0.14000000000000001</v>
      </c>
      <c r="BC74" s="7">
        <v>0.02</v>
      </c>
      <c r="BD74" t="s">
        <v>108</v>
      </c>
      <c r="BE74" s="7">
        <v>0.1</v>
      </c>
      <c r="BF74" s="7">
        <v>0.17</v>
      </c>
      <c r="BG74" s="7">
        <v>0.15</v>
      </c>
      <c r="BH74" s="7">
        <v>0.17</v>
      </c>
      <c r="BI74" s="7">
        <v>0.13</v>
      </c>
      <c r="BJ74" s="7">
        <v>0.18</v>
      </c>
      <c r="BK74" s="7">
        <v>0.17</v>
      </c>
      <c r="BL74" s="7">
        <v>0.08</v>
      </c>
      <c r="BM74" s="7">
        <v>0.11</v>
      </c>
      <c r="BN74" s="7">
        <v>0.18</v>
      </c>
      <c r="BO74" s="7">
        <v>0.18</v>
      </c>
      <c r="BP74" s="7">
        <v>0.13</v>
      </c>
      <c r="BQ74" s="7">
        <v>0.15</v>
      </c>
      <c r="BR74" s="7">
        <v>0.13</v>
      </c>
      <c r="BS74" s="7">
        <v>0.12</v>
      </c>
      <c r="BT74" s="7">
        <v>0.09</v>
      </c>
      <c r="BU74" s="7">
        <v>0.1</v>
      </c>
      <c r="BV74" s="7">
        <v>0.17</v>
      </c>
      <c r="BW74" s="7">
        <v>0.14000000000000001</v>
      </c>
      <c r="BX74" s="7">
        <v>0.18</v>
      </c>
      <c r="BY74" s="7">
        <v>0.18</v>
      </c>
      <c r="BZ74" s="7">
        <v>0.16</v>
      </c>
    </row>
    <row r="75" spans="1:78" x14ac:dyDescent="0.25">
      <c r="A75" t="s">
        <v>40</v>
      </c>
      <c r="B75">
        <v>12</v>
      </c>
      <c r="C75">
        <v>9</v>
      </c>
      <c r="D75">
        <v>4</v>
      </c>
      <c r="E75">
        <v>0</v>
      </c>
      <c r="F75">
        <v>3</v>
      </c>
      <c r="G75">
        <v>4</v>
      </c>
      <c r="H75">
        <v>6</v>
      </c>
      <c r="I75">
        <v>4</v>
      </c>
      <c r="J75">
        <v>3</v>
      </c>
      <c r="K75">
        <v>3</v>
      </c>
      <c r="L75">
        <v>3</v>
      </c>
      <c r="M75">
        <v>2</v>
      </c>
      <c r="N75">
        <v>4</v>
      </c>
      <c r="O75">
        <v>5</v>
      </c>
      <c r="P75">
        <v>2</v>
      </c>
      <c r="Q75">
        <v>1</v>
      </c>
      <c r="R75">
        <v>12</v>
      </c>
      <c r="S75">
        <v>10</v>
      </c>
      <c r="T75">
        <v>1</v>
      </c>
      <c r="U75">
        <v>2</v>
      </c>
      <c r="V75">
        <v>6</v>
      </c>
      <c r="W75">
        <v>2</v>
      </c>
      <c r="X75">
        <v>3</v>
      </c>
      <c r="Y75">
        <v>4</v>
      </c>
      <c r="Z75">
        <v>9</v>
      </c>
      <c r="AA75">
        <v>12</v>
      </c>
      <c r="AB75">
        <v>9</v>
      </c>
      <c r="AC75">
        <v>1</v>
      </c>
      <c r="AD75">
        <v>6</v>
      </c>
      <c r="AE75">
        <v>2</v>
      </c>
      <c r="AF75">
        <v>0</v>
      </c>
      <c r="AG75">
        <v>0</v>
      </c>
      <c r="AH75">
        <v>0</v>
      </c>
      <c r="AI75">
        <v>8</v>
      </c>
      <c r="AJ75">
        <v>4</v>
      </c>
      <c r="AK75">
        <v>1</v>
      </c>
      <c r="AL75">
        <v>3</v>
      </c>
      <c r="AM75">
        <v>3</v>
      </c>
      <c r="AN75">
        <v>2</v>
      </c>
      <c r="AO75">
        <v>2</v>
      </c>
      <c r="AP75">
        <v>0</v>
      </c>
      <c r="AQ75">
        <v>0</v>
      </c>
      <c r="AR75">
        <v>0</v>
      </c>
      <c r="AS75">
        <v>0</v>
      </c>
      <c r="AT75">
        <v>1</v>
      </c>
      <c r="AU75">
        <v>3</v>
      </c>
      <c r="AV75">
        <v>1</v>
      </c>
      <c r="AW75">
        <v>3</v>
      </c>
      <c r="AX75">
        <v>1</v>
      </c>
      <c r="AY75">
        <v>1</v>
      </c>
      <c r="AZ75">
        <v>1</v>
      </c>
      <c r="BA75">
        <v>0</v>
      </c>
      <c r="BB75">
        <v>1</v>
      </c>
      <c r="BC75">
        <v>1</v>
      </c>
      <c r="BD75">
        <v>0</v>
      </c>
      <c r="BE75">
        <v>0</v>
      </c>
      <c r="BF75">
        <v>12</v>
      </c>
      <c r="BG75">
        <v>2</v>
      </c>
      <c r="BH75">
        <v>10</v>
      </c>
      <c r="BI75">
        <v>0</v>
      </c>
      <c r="BJ75">
        <v>1</v>
      </c>
      <c r="BK75">
        <v>1</v>
      </c>
      <c r="BL75">
        <v>0</v>
      </c>
      <c r="BM75">
        <v>0</v>
      </c>
      <c r="BN75">
        <v>1</v>
      </c>
      <c r="BO75">
        <v>2</v>
      </c>
      <c r="BP75">
        <v>9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6</v>
      </c>
      <c r="BY75">
        <v>8</v>
      </c>
      <c r="BZ75">
        <v>6</v>
      </c>
    </row>
    <row r="76" spans="1:78" x14ac:dyDescent="0.25">
      <c r="B76" s="7">
        <v>0.01</v>
      </c>
      <c r="C76" s="7">
        <v>0.01</v>
      </c>
      <c r="D76" s="7">
        <v>0.02</v>
      </c>
      <c r="E76" t="s">
        <v>108</v>
      </c>
      <c r="F76" s="7">
        <v>0.01</v>
      </c>
      <c r="G76" s="7">
        <v>0.01</v>
      </c>
      <c r="H76" s="7">
        <v>0.01</v>
      </c>
      <c r="I76" s="7">
        <v>0.01</v>
      </c>
      <c r="J76" s="7">
        <v>0.01</v>
      </c>
      <c r="K76" s="7">
        <v>0.01</v>
      </c>
      <c r="L76" s="7">
        <v>0.01</v>
      </c>
      <c r="M76">
        <v>0</v>
      </c>
      <c r="N76" s="7">
        <v>0.01</v>
      </c>
      <c r="O76" s="7">
        <v>0.04</v>
      </c>
      <c r="P76" s="7">
        <v>0.05</v>
      </c>
      <c r="Q76">
        <v>0</v>
      </c>
      <c r="R76" s="7">
        <v>0.01</v>
      </c>
      <c r="S76" s="7">
        <v>0.01</v>
      </c>
      <c r="T76">
        <v>0</v>
      </c>
      <c r="U76" s="7">
        <v>0.01</v>
      </c>
      <c r="V76" s="7">
        <v>0.01</v>
      </c>
      <c r="W76" s="7">
        <v>0.02</v>
      </c>
      <c r="X76" s="7">
        <v>0.01</v>
      </c>
      <c r="Y76">
        <v>0</v>
      </c>
      <c r="Z76" s="7">
        <v>0.02</v>
      </c>
      <c r="AA76" s="7">
        <v>0.01</v>
      </c>
      <c r="AB76" s="7">
        <v>0.02</v>
      </c>
      <c r="AC76">
        <v>0</v>
      </c>
      <c r="AD76" s="7">
        <v>0.01</v>
      </c>
      <c r="AE76" s="7">
        <v>0.01</v>
      </c>
      <c r="AF76" t="s">
        <v>108</v>
      </c>
      <c r="AG76" t="s">
        <v>108</v>
      </c>
      <c r="AH76" t="s">
        <v>108</v>
      </c>
      <c r="AI76" s="7">
        <v>0.01</v>
      </c>
      <c r="AJ76" s="7">
        <v>0.02</v>
      </c>
      <c r="AK76">
        <v>0</v>
      </c>
      <c r="AL76" s="7">
        <v>0.01</v>
      </c>
      <c r="AM76">
        <v>0</v>
      </c>
      <c r="AN76" s="7">
        <v>0.06</v>
      </c>
      <c r="AO76" s="7">
        <v>0.01</v>
      </c>
      <c r="AP76" t="s">
        <v>108</v>
      </c>
      <c r="AQ76" t="s">
        <v>108</v>
      </c>
      <c r="AR76" t="s">
        <v>108</v>
      </c>
      <c r="AS76" t="s">
        <v>108</v>
      </c>
      <c r="AT76" s="7">
        <v>0.01</v>
      </c>
      <c r="AU76" s="7">
        <v>7.0000000000000007E-2</v>
      </c>
      <c r="AV76" s="7">
        <v>0.02</v>
      </c>
      <c r="AW76" s="7">
        <v>0.05</v>
      </c>
      <c r="AX76" s="7">
        <v>0.01</v>
      </c>
      <c r="AY76" s="7">
        <v>0.01</v>
      </c>
      <c r="AZ76" s="7">
        <v>0.01</v>
      </c>
      <c r="BA76" t="s">
        <v>108</v>
      </c>
      <c r="BB76" s="7">
        <v>0.01</v>
      </c>
      <c r="BC76" s="7">
        <v>0.01</v>
      </c>
      <c r="BD76" t="s">
        <v>108</v>
      </c>
      <c r="BE76" t="s">
        <v>108</v>
      </c>
      <c r="BF76" s="7">
        <v>0.01</v>
      </c>
      <c r="BG76">
        <v>0</v>
      </c>
      <c r="BH76" s="7">
        <v>0.01</v>
      </c>
      <c r="BI76" t="s">
        <v>108</v>
      </c>
      <c r="BJ76" s="7">
        <v>0.01</v>
      </c>
      <c r="BK76" s="7">
        <v>0.01</v>
      </c>
      <c r="BL76" t="s">
        <v>108</v>
      </c>
      <c r="BM76" t="s">
        <v>108</v>
      </c>
      <c r="BN76">
        <v>0</v>
      </c>
      <c r="BO76">
        <v>0</v>
      </c>
      <c r="BP76" s="7">
        <v>0.03</v>
      </c>
      <c r="BQ76" t="s">
        <v>108</v>
      </c>
      <c r="BR76" t="s">
        <v>108</v>
      </c>
      <c r="BS76" t="s">
        <v>108</v>
      </c>
      <c r="BT76" t="s">
        <v>108</v>
      </c>
      <c r="BU76" t="s">
        <v>108</v>
      </c>
      <c r="BV76" t="s">
        <v>108</v>
      </c>
      <c r="BW76" t="s">
        <v>108</v>
      </c>
      <c r="BX76" s="7">
        <v>0.01</v>
      </c>
      <c r="BY76" s="7">
        <v>0.01</v>
      </c>
      <c r="BZ76" s="7">
        <v>0.01</v>
      </c>
    </row>
    <row r="77" spans="1:78" x14ac:dyDescent="0.25">
      <c r="A77" t="s">
        <v>41</v>
      </c>
      <c r="B77">
        <v>138</v>
      </c>
      <c r="C77">
        <v>127</v>
      </c>
      <c r="D77">
        <v>8</v>
      </c>
      <c r="E77">
        <v>4</v>
      </c>
      <c r="F77">
        <v>49</v>
      </c>
      <c r="G77">
        <v>52</v>
      </c>
      <c r="H77">
        <v>37</v>
      </c>
      <c r="I77">
        <v>37</v>
      </c>
      <c r="J77">
        <v>52</v>
      </c>
      <c r="K77">
        <v>21</v>
      </c>
      <c r="L77">
        <v>29</v>
      </c>
      <c r="M77">
        <v>48</v>
      </c>
      <c r="N77">
        <v>67</v>
      </c>
      <c r="O77">
        <v>18</v>
      </c>
      <c r="P77">
        <v>5</v>
      </c>
      <c r="Q77">
        <v>22</v>
      </c>
      <c r="R77">
        <v>117</v>
      </c>
      <c r="S77">
        <v>70</v>
      </c>
      <c r="T77">
        <v>45</v>
      </c>
      <c r="U77">
        <v>20</v>
      </c>
      <c r="V77">
        <v>95</v>
      </c>
      <c r="W77">
        <v>10</v>
      </c>
      <c r="X77">
        <v>29</v>
      </c>
      <c r="Y77">
        <v>46</v>
      </c>
      <c r="Z77">
        <v>93</v>
      </c>
      <c r="AA77">
        <v>138</v>
      </c>
      <c r="AB77">
        <v>93</v>
      </c>
      <c r="AC77">
        <v>11</v>
      </c>
      <c r="AD77">
        <v>87</v>
      </c>
      <c r="AE77">
        <v>41</v>
      </c>
      <c r="AF77">
        <v>0</v>
      </c>
      <c r="AG77">
        <v>0</v>
      </c>
      <c r="AH77">
        <v>0</v>
      </c>
      <c r="AI77">
        <v>93</v>
      </c>
      <c r="AJ77">
        <v>13</v>
      </c>
      <c r="AK77">
        <v>19</v>
      </c>
      <c r="AL77">
        <v>25</v>
      </c>
      <c r="AM77">
        <v>56</v>
      </c>
      <c r="AN77">
        <v>1</v>
      </c>
      <c r="AO77">
        <v>57</v>
      </c>
      <c r="AP77">
        <v>15</v>
      </c>
      <c r="AQ77">
        <v>4</v>
      </c>
      <c r="AR77">
        <v>13</v>
      </c>
      <c r="AS77">
        <v>2</v>
      </c>
      <c r="AT77">
        <v>13</v>
      </c>
      <c r="AU77">
        <v>2</v>
      </c>
      <c r="AV77">
        <v>14</v>
      </c>
      <c r="AW77">
        <v>5</v>
      </c>
      <c r="AX77">
        <v>3</v>
      </c>
      <c r="AY77">
        <v>17</v>
      </c>
      <c r="AZ77">
        <v>19</v>
      </c>
      <c r="BA77">
        <v>6</v>
      </c>
      <c r="BB77">
        <v>21</v>
      </c>
      <c r="BC77">
        <v>4</v>
      </c>
      <c r="BD77">
        <v>0</v>
      </c>
      <c r="BE77">
        <v>15</v>
      </c>
      <c r="BF77">
        <v>123</v>
      </c>
      <c r="BG77">
        <v>37</v>
      </c>
      <c r="BH77">
        <v>102</v>
      </c>
      <c r="BI77">
        <v>18</v>
      </c>
      <c r="BJ77">
        <v>6</v>
      </c>
      <c r="BK77">
        <v>5</v>
      </c>
      <c r="BL77">
        <v>3</v>
      </c>
      <c r="BM77">
        <v>9</v>
      </c>
      <c r="BN77">
        <v>15</v>
      </c>
      <c r="BO77">
        <v>33</v>
      </c>
      <c r="BP77">
        <v>81</v>
      </c>
      <c r="BQ77">
        <v>9</v>
      </c>
      <c r="BR77">
        <v>23</v>
      </c>
      <c r="BS77">
        <v>17</v>
      </c>
      <c r="BT77">
        <v>4</v>
      </c>
      <c r="BU77">
        <v>13</v>
      </c>
      <c r="BV77">
        <v>2</v>
      </c>
      <c r="BW77">
        <v>8</v>
      </c>
      <c r="BX77">
        <v>85</v>
      </c>
      <c r="BY77">
        <v>85</v>
      </c>
      <c r="BZ77">
        <v>75</v>
      </c>
    </row>
    <row r="78" spans="1:78" x14ac:dyDescent="0.25">
      <c r="B78" s="7">
        <v>0.11</v>
      </c>
      <c r="C78" s="7">
        <v>0.13</v>
      </c>
      <c r="D78" s="7">
        <v>0.05</v>
      </c>
      <c r="E78" s="7">
        <v>0.04</v>
      </c>
      <c r="F78" s="7">
        <v>0.2</v>
      </c>
      <c r="G78" s="7">
        <v>0.09</v>
      </c>
      <c r="H78" s="7">
        <v>0.09</v>
      </c>
      <c r="I78" s="7">
        <v>0.13</v>
      </c>
      <c r="J78" s="7">
        <v>0.14000000000000001</v>
      </c>
      <c r="K78" s="7">
        <v>0.08</v>
      </c>
      <c r="L78" s="7">
        <v>0.1</v>
      </c>
      <c r="M78" s="7">
        <v>0.12</v>
      </c>
      <c r="N78" s="7">
        <v>0.11</v>
      </c>
      <c r="O78" s="7">
        <v>0.13</v>
      </c>
      <c r="P78" s="7">
        <v>0.16</v>
      </c>
      <c r="Q78" s="7">
        <v>0.09</v>
      </c>
      <c r="R78" s="7">
        <v>0.12</v>
      </c>
      <c r="S78" s="7">
        <v>0.1</v>
      </c>
      <c r="T78" s="7">
        <v>0.16</v>
      </c>
      <c r="U78" s="7">
        <v>0.09</v>
      </c>
      <c r="V78" s="7">
        <v>0.12</v>
      </c>
      <c r="W78" s="7">
        <v>0.08</v>
      </c>
      <c r="X78" s="7">
        <v>0.12</v>
      </c>
      <c r="Y78" s="7">
        <v>0.06</v>
      </c>
      <c r="Z78" s="7">
        <v>0.19</v>
      </c>
      <c r="AA78" s="7">
        <v>0.11</v>
      </c>
      <c r="AB78" s="7">
        <v>0.19</v>
      </c>
      <c r="AC78" s="7">
        <v>0.04</v>
      </c>
      <c r="AD78" s="7">
        <v>0.11</v>
      </c>
      <c r="AE78" s="7">
        <v>0.28000000000000003</v>
      </c>
      <c r="AF78" t="s">
        <v>108</v>
      </c>
      <c r="AG78" t="s">
        <v>108</v>
      </c>
      <c r="AH78" t="s">
        <v>108</v>
      </c>
      <c r="AI78" s="7">
        <v>0.12</v>
      </c>
      <c r="AJ78" s="7">
        <v>7.0000000000000007E-2</v>
      </c>
      <c r="AK78" s="7">
        <v>0.08</v>
      </c>
      <c r="AL78" s="7">
        <v>7.0000000000000007E-2</v>
      </c>
      <c r="AM78" s="7">
        <v>0.08</v>
      </c>
      <c r="AN78" s="7">
        <v>0.05</v>
      </c>
      <c r="AO78" s="7">
        <v>0.33</v>
      </c>
      <c r="AP78" s="7">
        <v>0.12</v>
      </c>
      <c r="AQ78" s="7">
        <v>0.05</v>
      </c>
      <c r="AR78" s="7">
        <v>0.1</v>
      </c>
      <c r="AS78" s="7">
        <v>0.03</v>
      </c>
      <c r="AT78" s="7">
        <v>0.12</v>
      </c>
      <c r="AU78" s="7">
        <v>7.0000000000000007E-2</v>
      </c>
      <c r="AV78" s="7">
        <v>0.23</v>
      </c>
      <c r="AW78" s="7">
        <v>0.09</v>
      </c>
      <c r="AX78" s="7">
        <v>0.03</v>
      </c>
      <c r="AY78" s="7">
        <v>0.18</v>
      </c>
      <c r="AZ78" s="7">
        <v>0.19</v>
      </c>
      <c r="BA78" s="7">
        <v>0.1</v>
      </c>
      <c r="BB78" s="7">
        <v>0.17</v>
      </c>
      <c r="BC78" s="7">
        <v>0.08</v>
      </c>
      <c r="BD78" t="s">
        <v>108</v>
      </c>
      <c r="BE78" s="7">
        <v>0.1</v>
      </c>
      <c r="BF78" s="7">
        <v>0.12</v>
      </c>
      <c r="BG78" s="7">
        <v>0.08</v>
      </c>
      <c r="BH78" s="7">
        <v>0.13</v>
      </c>
      <c r="BI78" s="7">
        <v>0.11</v>
      </c>
      <c r="BJ78" s="7">
        <v>0.05</v>
      </c>
      <c r="BK78" s="7">
        <v>0.05</v>
      </c>
      <c r="BL78" s="7">
        <v>7.0000000000000007E-2</v>
      </c>
      <c r="BM78" s="7">
        <v>7.0000000000000007E-2</v>
      </c>
      <c r="BN78" s="7">
        <v>0.05</v>
      </c>
      <c r="BO78" s="7">
        <v>7.0000000000000007E-2</v>
      </c>
      <c r="BP78" s="7">
        <v>0.23</v>
      </c>
      <c r="BQ78" s="7">
        <v>0.06</v>
      </c>
      <c r="BR78" s="7">
        <v>0.09</v>
      </c>
      <c r="BS78" s="7">
        <v>7.0000000000000007E-2</v>
      </c>
      <c r="BT78" s="7">
        <v>0.06</v>
      </c>
      <c r="BU78" s="7">
        <v>0.14000000000000001</v>
      </c>
      <c r="BV78" s="7">
        <v>0.05</v>
      </c>
      <c r="BW78" s="7">
        <v>0.08</v>
      </c>
      <c r="BX78" s="7">
        <v>0.1</v>
      </c>
      <c r="BY78" s="7">
        <v>0.1</v>
      </c>
      <c r="BZ78" s="7">
        <v>0.11</v>
      </c>
    </row>
  </sheetData>
  <pageMargins left="0.7" right="0.7" top="0.75" bottom="0.75" header="0.3" footer="0.3"/>
  <pageSetup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388</v>
      </c>
    </row>
    <row r="2" spans="1:78" x14ac:dyDescent="0.25">
      <c r="A2" t="s">
        <v>390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2112</v>
      </c>
      <c r="C8">
        <v>1819</v>
      </c>
      <c r="D8">
        <v>163</v>
      </c>
      <c r="E8">
        <v>130</v>
      </c>
      <c r="F8">
        <v>431</v>
      </c>
      <c r="G8">
        <v>1044</v>
      </c>
      <c r="H8">
        <v>637</v>
      </c>
      <c r="I8">
        <v>562</v>
      </c>
      <c r="J8">
        <v>603</v>
      </c>
      <c r="K8">
        <v>396</v>
      </c>
      <c r="L8">
        <v>551</v>
      </c>
      <c r="M8">
        <v>540</v>
      </c>
      <c r="N8">
        <v>1303</v>
      </c>
      <c r="O8">
        <v>209</v>
      </c>
      <c r="P8">
        <v>60</v>
      </c>
      <c r="Q8">
        <v>385</v>
      </c>
      <c r="R8">
        <v>1727</v>
      </c>
      <c r="S8">
        <v>1402</v>
      </c>
      <c r="T8">
        <v>403</v>
      </c>
      <c r="U8">
        <v>285</v>
      </c>
      <c r="V8">
        <v>1709</v>
      </c>
      <c r="W8">
        <v>194</v>
      </c>
      <c r="X8">
        <v>189</v>
      </c>
      <c r="Y8">
        <v>240</v>
      </c>
      <c r="Z8">
        <v>1872</v>
      </c>
      <c r="AA8">
        <v>2110</v>
      </c>
      <c r="AB8">
        <v>1870</v>
      </c>
      <c r="AC8">
        <v>301</v>
      </c>
      <c r="AD8">
        <v>1692</v>
      </c>
      <c r="AE8">
        <v>107</v>
      </c>
      <c r="AF8">
        <v>1470</v>
      </c>
      <c r="AG8">
        <v>535</v>
      </c>
      <c r="AH8">
        <v>22</v>
      </c>
      <c r="AI8">
        <v>1704</v>
      </c>
      <c r="AJ8">
        <v>105</v>
      </c>
      <c r="AK8">
        <v>266</v>
      </c>
      <c r="AL8">
        <v>1185</v>
      </c>
      <c r="AM8">
        <v>722</v>
      </c>
      <c r="AN8">
        <v>30</v>
      </c>
      <c r="AO8">
        <v>172</v>
      </c>
      <c r="AP8">
        <v>193</v>
      </c>
      <c r="AQ8">
        <v>220</v>
      </c>
      <c r="AR8">
        <v>92</v>
      </c>
      <c r="AS8">
        <v>113</v>
      </c>
      <c r="AT8">
        <v>232</v>
      </c>
      <c r="AU8">
        <v>143</v>
      </c>
      <c r="AV8">
        <v>150</v>
      </c>
      <c r="AW8">
        <v>39</v>
      </c>
      <c r="AX8">
        <v>123</v>
      </c>
      <c r="AY8">
        <v>220</v>
      </c>
      <c r="AZ8">
        <v>147</v>
      </c>
      <c r="BA8">
        <v>114</v>
      </c>
      <c r="BB8">
        <v>177</v>
      </c>
      <c r="BC8">
        <v>140</v>
      </c>
      <c r="BD8">
        <v>9</v>
      </c>
      <c r="BE8">
        <v>860</v>
      </c>
      <c r="BF8">
        <v>1252</v>
      </c>
      <c r="BG8">
        <v>1676</v>
      </c>
      <c r="BH8">
        <v>436</v>
      </c>
      <c r="BI8">
        <v>771</v>
      </c>
      <c r="BJ8">
        <v>450</v>
      </c>
      <c r="BK8">
        <v>309</v>
      </c>
      <c r="BL8">
        <v>106</v>
      </c>
      <c r="BM8">
        <v>786</v>
      </c>
      <c r="BN8">
        <v>1068</v>
      </c>
      <c r="BO8">
        <v>234</v>
      </c>
      <c r="BP8">
        <v>24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1433</v>
      </c>
      <c r="BY8">
        <v>1486</v>
      </c>
      <c r="BZ8">
        <v>1260</v>
      </c>
    </row>
    <row r="9" spans="1:78" x14ac:dyDescent="0.25">
      <c r="A9" t="s">
        <v>103</v>
      </c>
      <c r="B9">
        <v>2236</v>
      </c>
      <c r="C9">
        <v>1920</v>
      </c>
      <c r="D9">
        <v>190</v>
      </c>
      <c r="E9">
        <v>126</v>
      </c>
      <c r="F9">
        <v>441</v>
      </c>
      <c r="G9">
        <v>1249</v>
      </c>
      <c r="H9">
        <v>546</v>
      </c>
      <c r="I9">
        <v>700</v>
      </c>
      <c r="J9">
        <v>733</v>
      </c>
      <c r="K9">
        <v>429</v>
      </c>
      <c r="L9">
        <v>375</v>
      </c>
      <c r="M9">
        <v>438</v>
      </c>
      <c r="N9">
        <v>1522</v>
      </c>
      <c r="O9">
        <v>217</v>
      </c>
      <c r="P9">
        <v>59</v>
      </c>
      <c r="Q9">
        <v>332</v>
      </c>
      <c r="R9">
        <v>1905</v>
      </c>
      <c r="S9">
        <v>1555</v>
      </c>
      <c r="T9">
        <v>423</v>
      </c>
      <c r="U9">
        <v>237</v>
      </c>
      <c r="V9">
        <v>1893</v>
      </c>
      <c r="W9">
        <v>177</v>
      </c>
      <c r="X9">
        <v>146</v>
      </c>
      <c r="Y9">
        <v>239</v>
      </c>
      <c r="Z9">
        <v>1997</v>
      </c>
      <c r="AA9">
        <v>2234</v>
      </c>
      <c r="AB9">
        <v>1994</v>
      </c>
      <c r="AC9">
        <v>327</v>
      </c>
      <c r="AD9">
        <v>1786</v>
      </c>
      <c r="AE9">
        <v>110</v>
      </c>
      <c r="AF9">
        <v>1566</v>
      </c>
      <c r="AG9">
        <v>565</v>
      </c>
      <c r="AH9">
        <v>22</v>
      </c>
      <c r="AI9">
        <v>1853</v>
      </c>
      <c r="AJ9">
        <v>110</v>
      </c>
      <c r="AK9">
        <v>242</v>
      </c>
      <c r="AL9">
        <v>1277</v>
      </c>
      <c r="AM9">
        <v>756</v>
      </c>
      <c r="AN9">
        <v>32</v>
      </c>
      <c r="AO9">
        <v>168</v>
      </c>
      <c r="AP9">
        <v>215</v>
      </c>
      <c r="AQ9">
        <v>239</v>
      </c>
      <c r="AR9">
        <v>113</v>
      </c>
      <c r="AS9">
        <v>119</v>
      </c>
      <c r="AT9">
        <v>250</v>
      </c>
      <c r="AU9">
        <v>153</v>
      </c>
      <c r="AV9">
        <v>148</v>
      </c>
      <c r="AW9">
        <v>49</v>
      </c>
      <c r="AX9">
        <v>140</v>
      </c>
      <c r="AY9">
        <v>220</v>
      </c>
      <c r="AZ9">
        <v>155</v>
      </c>
      <c r="BA9">
        <v>113</v>
      </c>
      <c r="BB9">
        <v>174</v>
      </c>
      <c r="BC9">
        <v>138</v>
      </c>
      <c r="BD9">
        <v>11</v>
      </c>
      <c r="BE9">
        <v>900</v>
      </c>
      <c r="BF9">
        <v>1337</v>
      </c>
      <c r="BG9">
        <v>1771</v>
      </c>
      <c r="BH9">
        <v>466</v>
      </c>
      <c r="BI9">
        <v>862</v>
      </c>
      <c r="BJ9">
        <v>468</v>
      </c>
      <c r="BK9">
        <v>298</v>
      </c>
      <c r="BL9">
        <v>104</v>
      </c>
      <c r="BM9">
        <v>866</v>
      </c>
      <c r="BN9">
        <v>1109</v>
      </c>
      <c r="BO9">
        <v>241</v>
      </c>
      <c r="BP9">
        <v>21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1496</v>
      </c>
      <c r="BY9">
        <v>1560</v>
      </c>
      <c r="BZ9">
        <v>1307</v>
      </c>
    </row>
    <row r="10" spans="1:78" x14ac:dyDescent="0.25">
      <c r="A10" t="s">
        <v>104</v>
      </c>
    </row>
    <row r="11" spans="1:78" x14ac:dyDescent="0.25">
      <c r="A11" t="s">
        <v>391</v>
      </c>
      <c r="B11">
        <v>2030</v>
      </c>
      <c r="C11">
        <v>1737</v>
      </c>
      <c r="D11">
        <v>177</v>
      </c>
      <c r="E11">
        <v>115</v>
      </c>
      <c r="F11">
        <v>397</v>
      </c>
      <c r="G11">
        <v>1142</v>
      </c>
      <c r="H11">
        <v>491</v>
      </c>
      <c r="I11">
        <v>631</v>
      </c>
      <c r="J11">
        <v>677</v>
      </c>
      <c r="K11">
        <v>395</v>
      </c>
      <c r="L11">
        <v>328</v>
      </c>
      <c r="M11">
        <v>382</v>
      </c>
      <c r="N11">
        <v>1397</v>
      </c>
      <c r="O11">
        <v>201</v>
      </c>
      <c r="P11">
        <v>51</v>
      </c>
      <c r="Q11">
        <v>295</v>
      </c>
      <c r="R11">
        <v>1736</v>
      </c>
      <c r="S11">
        <v>1434</v>
      </c>
      <c r="T11">
        <v>366</v>
      </c>
      <c r="U11">
        <v>213</v>
      </c>
      <c r="V11">
        <v>1724</v>
      </c>
      <c r="W11">
        <v>160</v>
      </c>
      <c r="X11">
        <v>129</v>
      </c>
      <c r="Y11">
        <v>208</v>
      </c>
      <c r="Z11">
        <v>1822</v>
      </c>
      <c r="AA11">
        <v>2029</v>
      </c>
      <c r="AB11">
        <v>1820</v>
      </c>
      <c r="AC11">
        <v>296</v>
      </c>
      <c r="AD11">
        <v>1631</v>
      </c>
      <c r="AE11">
        <v>93</v>
      </c>
      <c r="AF11">
        <v>1406</v>
      </c>
      <c r="AG11">
        <v>524</v>
      </c>
      <c r="AH11">
        <v>21</v>
      </c>
      <c r="AI11">
        <v>1704</v>
      </c>
      <c r="AJ11">
        <v>96</v>
      </c>
      <c r="AK11">
        <v>207</v>
      </c>
      <c r="AL11">
        <v>1190</v>
      </c>
      <c r="AM11">
        <v>663</v>
      </c>
      <c r="AN11">
        <v>27</v>
      </c>
      <c r="AO11">
        <v>148</v>
      </c>
      <c r="AP11">
        <v>191</v>
      </c>
      <c r="AQ11">
        <v>215</v>
      </c>
      <c r="AR11">
        <v>98</v>
      </c>
      <c r="AS11">
        <v>107</v>
      </c>
      <c r="AT11">
        <v>233</v>
      </c>
      <c r="AU11">
        <v>140</v>
      </c>
      <c r="AV11">
        <v>144</v>
      </c>
      <c r="AW11">
        <v>46</v>
      </c>
      <c r="AX11">
        <v>130</v>
      </c>
      <c r="AY11">
        <v>199</v>
      </c>
      <c r="AZ11">
        <v>142</v>
      </c>
      <c r="BA11">
        <v>101</v>
      </c>
      <c r="BB11">
        <v>150</v>
      </c>
      <c r="BC11">
        <v>122</v>
      </c>
      <c r="BD11">
        <v>11</v>
      </c>
      <c r="BE11">
        <v>821</v>
      </c>
      <c r="BF11">
        <v>1209</v>
      </c>
      <c r="BG11">
        <v>1634</v>
      </c>
      <c r="BH11">
        <v>397</v>
      </c>
      <c r="BI11">
        <v>830</v>
      </c>
      <c r="BJ11">
        <v>403</v>
      </c>
      <c r="BK11">
        <v>282</v>
      </c>
      <c r="BL11">
        <v>91</v>
      </c>
      <c r="BM11">
        <v>814</v>
      </c>
      <c r="BN11">
        <v>994</v>
      </c>
      <c r="BO11">
        <v>208</v>
      </c>
      <c r="BP11">
        <v>14</v>
      </c>
      <c r="BQ11">
        <v>928</v>
      </c>
      <c r="BR11">
        <v>1465</v>
      </c>
      <c r="BS11">
        <v>1406</v>
      </c>
      <c r="BT11">
        <v>388</v>
      </c>
      <c r="BU11">
        <v>516</v>
      </c>
      <c r="BV11">
        <v>268</v>
      </c>
      <c r="BW11">
        <v>704</v>
      </c>
      <c r="BX11">
        <v>1357</v>
      </c>
      <c r="BY11">
        <v>1420</v>
      </c>
      <c r="BZ11">
        <v>1182</v>
      </c>
    </row>
    <row r="12" spans="1:78" x14ac:dyDescent="0.25">
      <c r="B12" s="7">
        <v>0.91</v>
      </c>
      <c r="C12" s="7">
        <v>0.9</v>
      </c>
      <c r="D12" s="7">
        <v>0.93</v>
      </c>
      <c r="E12" s="7">
        <v>0.92</v>
      </c>
      <c r="F12" s="7">
        <v>0.9</v>
      </c>
      <c r="G12" s="7">
        <v>0.91</v>
      </c>
      <c r="H12" s="7">
        <v>0.9</v>
      </c>
      <c r="I12" s="7">
        <v>0.9</v>
      </c>
      <c r="J12" s="7">
        <v>0.92</v>
      </c>
      <c r="K12" s="7">
        <v>0.92</v>
      </c>
      <c r="L12" s="7">
        <v>0.87</v>
      </c>
      <c r="M12" s="7">
        <v>0.87</v>
      </c>
      <c r="N12" s="7">
        <v>0.92</v>
      </c>
      <c r="O12" s="7">
        <v>0.93</v>
      </c>
      <c r="P12" s="7">
        <v>0.86</v>
      </c>
      <c r="Q12" s="7">
        <v>0.89</v>
      </c>
      <c r="R12" s="7">
        <v>0.91</v>
      </c>
      <c r="S12" s="7">
        <v>0.92</v>
      </c>
      <c r="T12" s="7">
        <v>0.86</v>
      </c>
      <c r="U12" s="7">
        <v>0.9</v>
      </c>
      <c r="V12" s="7">
        <v>0.91</v>
      </c>
      <c r="W12" s="7">
        <v>0.9</v>
      </c>
      <c r="X12" s="7">
        <v>0.88</v>
      </c>
      <c r="Y12" s="7">
        <v>0.87</v>
      </c>
      <c r="Z12" s="7">
        <v>0.91</v>
      </c>
      <c r="AA12" s="7">
        <v>0.91</v>
      </c>
      <c r="AB12" s="7">
        <v>0.91</v>
      </c>
      <c r="AC12" s="7">
        <v>0.91</v>
      </c>
      <c r="AD12" s="7">
        <v>0.91</v>
      </c>
      <c r="AE12" s="7">
        <v>0.85</v>
      </c>
      <c r="AF12" s="7">
        <v>0.9</v>
      </c>
      <c r="AG12" s="7">
        <v>0.93</v>
      </c>
      <c r="AH12" s="7">
        <v>0.97</v>
      </c>
      <c r="AI12" s="7">
        <v>0.92</v>
      </c>
      <c r="AJ12" s="7">
        <v>0.87</v>
      </c>
      <c r="AK12" s="7">
        <v>0.86</v>
      </c>
      <c r="AL12" s="7">
        <v>0.93</v>
      </c>
      <c r="AM12" s="7">
        <v>0.88</v>
      </c>
      <c r="AN12" s="7">
        <v>0.83</v>
      </c>
      <c r="AO12" s="7">
        <v>0.88</v>
      </c>
      <c r="AP12" s="7">
        <v>0.89</v>
      </c>
      <c r="AQ12" s="7">
        <v>0.9</v>
      </c>
      <c r="AR12" s="7">
        <v>0.87</v>
      </c>
      <c r="AS12" s="7">
        <v>0.9</v>
      </c>
      <c r="AT12" s="7">
        <v>0.93</v>
      </c>
      <c r="AU12" s="7">
        <v>0.92</v>
      </c>
      <c r="AV12" s="7">
        <v>0.97</v>
      </c>
      <c r="AW12" s="7">
        <v>0.95</v>
      </c>
      <c r="AX12" s="7">
        <v>0.93</v>
      </c>
      <c r="AY12" s="7">
        <v>0.9</v>
      </c>
      <c r="AZ12" s="7">
        <v>0.92</v>
      </c>
      <c r="BA12" s="7">
        <v>0.9</v>
      </c>
      <c r="BB12" s="7">
        <v>0.86</v>
      </c>
      <c r="BC12" s="7">
        <v>0.88</v>
      </c>
      <c r="BD12" s="7">
        <v>1</v>
      </c>
      <c r="BE12" s="7">
        <v>0.91</v>
      </c>
      <c r="BF12" s="7">
        <v>0.9</v>
      </c>
      <c r="BG12" s="7">
        <v>0.92</v>
      </c>
      <c r="BH12" s="7">
        <v>0.85</v>
      </c>
      <c r="BI12" s="7">
        <v>0.96</v>
      </c>
      <c r="BJ12" s="7">
        <v>0.86</v>
      </c>
      <c r="BK12" s="7">
        <v>0.95</v>
      </c>
      <c r="BL12" s="7">
        <v>0.87</v>
      </c>
      <c r="BM12" s="7">
        <v>0.94</v>
      </c>
      <c r="BN12" s="7">
        <v>0.9</v>
      </c>
      <c r="BO12" s="7">
        <v>0.87</v>
      </c>
      <c r="BP12" s="7">
        <v>0.66</v>
      </c>
      <c r="BQ12" s="7">
        <v>0.92</v>
      </c>
      <c r="BR12" s="7">
        <v>0.93</v>
      </c>
      <c r="BS12" s="7">
        <v>0.92</v>
      </c>
      <c r="BT12" s="7">
        <v>0.86</v>
      </c>
      <c r="BU12" s="7">
        <v>0.96</v>
      </c>
      <c r="BV12" s="7">
        <v>0.9</v>
      </c>
      <c r="BW12" s="7">
        <v>0.93</v>
      </c>
      <c r="BX12" s="7">
        <v>0.91</v>
      </c>
      <c r="BY12" s="7">
        <v>0.91</v>
      </c>
      <c r="BZ12" s="7">
        <v>0.9</v>
      </c>
    </row>
    <row r="13" spans="1:78" x14ac:dyDescent="0.25">
      <c r="A13" t="s">
        <v>392</v>
      </c>
      <c r="B13">
        <v>274</v>
      </c>
      <c r="C13">
        <v>235</v>
      </c>
      <c r="D13">
        <v>17</v>
      </c>
      <c r="E13">
        <v>21</v>
      </c>
      <c r="F13">
        <v>48</v>
      </c>
      <c r="G13">
        <v>150</v>
      </c>
      <c r="H13">
        <v>76</v>
      </c>
      <c r="I13">
        <v>87</v>
      </c>
      <c r="J13">
        <v>73</v>
      </c>
      <c r="K13">
        <v>68</v>
      </c>
      <c r="L13">
        <v>46</v>
      </c>
      <c r="M13">
        <v>62</v>
      </c>
      <c r="N13">
        <v>186</v>
      </c>
      <c r="O13">
        <v>23</v>
      </c>
      <c r="P13">
        <v>2</v>
      </c>
      <c r="Q13">
        <v>47</v>
      </c>
      <c r="R13">
        <v>227</v>
      </c>
      <c r="S13">
        <v>194</v>
      </c>
      <c r="T13">
        <v>38</v>
      </c>
      <c r="U13">
        <v>39</v>
      </c>
      <c r="V13">
        <v>232</v>
      </c>
      <c r="W13">
        <v>20</v>
      </c>
      <c r="X13">
        <v>19</v>
      </c>
      <c r="Y13">
        <v>26</v>
      </c>
      <c r="Z13">
        <v>248</v>
      </c>
      <c r="AA13">
        <v>273</v>
      </c>
      <c r="AB13">
        <v>246</v>
      </c>
      <c r="AC13">
        <v>37</v>
      </c>
      <c r="AD13">
        <v>224</v>
      </c>
      <c r="AE13">
        <v>9</v>
      </c>
      <c r="AF13">
        <v>191</v>
      </c>
      <c r="AG13">
        <v>75</v>
      </c>
      <c r="AH13">
        <v>0</v>
      </c>
      <c r="AI13">
        <v>236</v>
      </c>
      <c r="AJ13">
        <v>11</v>
      </c>
      <c r="AK13">
        <v>26</v>
      </c>
      <c r="AL13">
        <v>156</v>
      </c>
      <c r="AM13">
        <v>96</v>
      </c>
      <c r="AN13">
        <v>3</v>
      </c>
      <c r="AO13">
        <v>18</v>
      </c>
      <c r="AP13">
        <v>33</v>
      </c>
      <c r="AQ13">
        <v>15</v>
      </c>
      <c r="AR13">
        <v>21</v>
      </c>
      <c r="AS13">
        <v>10</v>
      </c>
      <c r="AT13">
        <v>42</v>
      </c>
      <c r="AU13">
        <v>16</v>
      </c>
      <c r="AV13">
        <v>14</v>
      </c>
      <c r="AW13">
        <v>6</v>
      </c>
      <c r="AX13">
        <v>10</v>
      </c>
      <c r="AY13">
        <v>31</v>
      </c>
      <c r="AZ13">
        <v>15</v>
      </c>
      <c r="BA13">
        <v>18</v>
      </c>
      <c r="BB13">
        <v>18</v>
      </c>
      <c r="BC13">
        <v>22</v>
      </c>
      <c r="BD13">
        <v>2</v>
      </c>
      <c r="BE13">
        <v>106</v>
      </c>
      <c r="BF13">
        <v>168</v>
      </c>
      <c r="BG13">
        <v>222</v>
      </c>
      <c r="BH13">
        <v>52</v>
      </c>
      <c r="BI13">
        <v>109</v>
      </c>
      <c r="BJ13">
        <v>65</v>
      </c>
      <c r="BK13">
        <v>29</v>
      </c>
      <c r="BL13">
        <v>16</v>
      </c>
      <c r="BM13">
        <v>130</v>
      </c>
      <c r="BN13">
        <v>118</v>
      </c>
      <c r="BO13">
        <v>23</v>
      </c>
      <c r="BP13">
        <v>3</v>
      </c>
      <c r="BQ13">
        <v>107</v>
      </c>
      <c r="BR13">
        <v>206</v>
      </c>
      <c r="BS13">
        <v>196</v>
      </c>
      <c r="BT13">
        <v>46</v>
      </c>
      <c r="BU13">
        <v>68</v>
      </c>
      <c r="BV13">
        <v>31</v>
      </c>
      <c r="BW13">
        <v>77</v>
      </c>
      <c r="BX13">
        <v>182</v>
      </c>
      <c r="BY13">
        <v>192</v>
      </c>
      <c r="BZ13">
        <v>164</v>
      </c>
    </row>
    <row r="14" spans="1:78" x14ac:dyDescent="0.25">
      <c r="B14" s="7">
        <v>0.12</v>
      </c>
      <c r="C14" s="7">
        <v>0.12</v>
      </c>
      <c r="D14" s="7">
        <v>0.09</v>
      </c>
      <c r="E14" s="7">
        <v>0.17</v>
      </c>
      <c r="F14" s="7">
        <v>0.11</v>
      </c>
      <c r="G14" s="7">
        <v>0.12</v>
      </c>
      <c r="H14" s="7">
        <v>0.14000000000000001</v>
      </c>
      <c r="I14" s="7">
        <v>0.12</v>
      </c>
      <c r="J14" s="7">
        <v>0.1</v>
      </c>
      <c r="K14" s="7">
        <v>0.16</v>
      </c>
      <c r="L14" s="7">
        <v>0.12</v>
      </c>
      <c r="M14" s="7">
        <v>0.14000000000000001</v>
      </c>
      <c r="N14" s="7">
        <v>0.12</v>
      </c>
      <c r="O14" s="7">
        <v>0.11</v>
      </c>
      <c r="P14" s="7">
        <v>0.03</v>
      </c>
      <c r="Q14" s="7">
        <v>0.14000000000000001</v>
      </c>
      <c r="R14" s="7">
        <v>0.12</v>
      </c>
      <c r="S14" s="7">
        <v>0.12</v>
      </c>
      <c r="T14" s="7">
        <v>0.09</v>
      </c>
      <c r="U14" s="7">
        <v>0.17</v>
      </c>
      <c r="V14" s="7">
        <v>0.12</v>
      </c>
      <c r="W14" s="7">
        <v>0.12</v>
      </c>
      <c r="X14" s="7">
        <v>0.13</v>
      </c>
      <c r="Y14" s="7">
        <v>0.11</v>
      </c>
      <c r="Z14" s="7">
        <v>0.12</v>
      </c>
      <c r="AA14" s="7">
        <v>0.12</v>
      </c>
      <c r="AB14" s="7">
        <v>0.12</v>
      </c>
      <c r="AC14" s="7">
        <v>0.11</v>
      </c>
      <c r="AD14" s="7">
        <v>0.13</v>
      </c>
      <c r="AE14" s="7">
        <v>0.09</v>
      </c>
      <c r="AF14" s="7">
        <v>0.12</v>
      </c>
      <c r="AG14" s="7">
        <v>0.13</v>
      </c>
      <c r="AH14" t="s">
        <v>108</v>
      </c>
      <c r="AI14" s="7">
        <v>0.13</v>
      </c>
      <c r="AJ14" s="7">
        <v>0.1</v>
      </c>
      <c r="AK14" s="7">
        <v>0.11</v>
      </c>
      <c r="AL14" s="7">
        <v>0.12</v>
      </c>
      <c r="AM14" s="7">
        <v>0.13</v>
      </c>
      <c r="AN14" s="7">
        <v>0.09</v>
      </c>
      <c r="AO14" s="7">
        <v>0.11</v>
      </c>
      <c r="AP14" s="7">
        <v>0.15</v>
      </c>
      <c r="AQ14" s="7">
        <v>0.06</v>
      </c>
      <c r="AR14" s="7">
        <v>0.18</v>
      </c>
      <c r="AS14" s="7">
        <v>0.09</v>
      </c>
      <c r="AT14" s="7">
        <v>0.17</v>
      </c>
      <c r="AU14" s="7">
        <v>0.11</v>
      </c>
      <c r="AV14" s="7">
        <v>0.1</v>
      </c>
      <c r="AW14" s="7">
        <v>0.13</v>
      </c>
      <c r="AX14" s="7">
        <v>7.0000000000000007E-2</v>
      </c>
      <c r="AY14" s="7">
        <v>0.14000000000000001</v>
      </c>
      <c r="AZ14" s="7">
        <v>0.1</v>
      </c>
      <c r="BA14" s="7">
        <v>0.16</v>
      </c>
      <c r="BB14" s="7">
        <v>0.1</v>
      </c>
      <c r="BC14" s="7">
        <v>0.16</v>
      </c>
      <c r="BD14" s="7">
        <v>0.21</v>
      </c>
      <c r="BE14" s="7">
        <v>0.12</v>
      </c>
      <c r="BF14" s="7">
        <v>0.13</v>
      </c>
      <c r="BG14" s="7">
        <v>0.13</v>
      </c>
      <c r="BH14" s="7">
        <v>0.11</v>
      </c>
      <c r="BI14" s="7">
        <v>0.13</v>
      </c>
      <c r="BJ14" s="7">
        <v>0.14000000000000001</v>
      </c>
      <c r="BK14" s="7">
        <v>0.1</v>
      </c>
      <c r="BL14" s="7">
        <v>0.15</v>
      </c>
      <c r="BM14" s="7">
        <v>0.15</v>
      </c>
      <c r="BN14" s="7">
        <v>0.11</v>
      </c>
      <c r="BO14" s="7">
        <v>0.09</v>
      </c>
      <c r="BP14" s="7">
        <v>0.12</v>
      </c>
      <c r="BQ14" s="7">
        <v>0.11</v>
      </c>
      <c r="BR14" s="7">
        <v>0.13</v>
      </c>
      <c r="BS14" s="7">
        <v>0.13</v>
      </c>
      <c r="BT14" s="7">
        <v>0.1</v>
      </c>
      <c r="BU14" s="7">
        <v>0.13</v>
      </c>
      <c r="BV14" s="7">
        <v>0.1</v>
      </c>
      <c r="BW14" s="7">
        <v>0.1</v>
      </c>
      <c r="BX14" s="7">
        <v>0.12</v>
      </c>
      <c r="BY14" s="7">
        <v>0.12</v>
      </c>
      <c r="BZ14" s="7">
        <v>0.13</v>
      </c>
    </row>
    <row r="15" spans="1:78" x14ac:dyDescent="0.25">
      <c r="A15" t="s">
        <v>393</v>
      </c>
      <c r="B15">
        <v>105</v>
      </c>
      <c r="C15">
        <v>89</v>
      </c>
      <c r="D15">
        <v>8</v>
      </c>
      <c r="E15">
        <v>8</v>
      </c>
      <c r="F15">
        <v>17</v>
      </c>
      <c r="G15">
        <v>63</v>
      </c>
      <c r="H15">
        <v>25</v>
      </c>
      <c r="I15">
        <v>43</v>
      </c>
      <c r="J15">
        <v>33</v>
      </c>
      <c r="K15">
        <v>16</v>
      </c>
      <c r="L15">
        <v>13</v>
      </c>
      <c r="M15">
        <v>16</v>
      </c>
      <c r="N15">
        <v>81</v>
      </c>
      <c r="O15">
        <v>4</v>
      </c>
      <c r="P15">
        <v>3</v>
      </c>
      <c r="Q15">
        <v>18</v>
      </c>
      <c r="R15">
        <v>87</v>
      </c>
      <c r="S15">
        <v>74</v>
      </c>
      <c r="T15">
        <v>24</v>
      </c>
      <c r="U15">
        <v>6</v>
      </c>
      <c r="V15">
        <v>93</v>
      </c>
      <c r="W15">
        <v>6</v>
      </c>
      <c r="X15">
        <v>4</v>
      </c>
      <c r="Y15">
        <v>20</v>
      </c>
      <c r="Z15">
        <v>85</v>
      </c>
      <c r="AA15">
        <v>105</v>
      </c>
      <c r="AB15">
        <v>85</v>
      </c>
      <c r="AC15">
        <v>16</v>
      </c>
      <c r="AD15">
        <v>84</v>
      </c>
      <c r="AE15">
        <v>3</v>
      </c>
      <c r="AF15">
        <v>73</v>
      </c>
      <c r="AG15">
        <v>26</v>
      </c>
      <c r="AH15">
        <v>2</v>
      </c>
      <c r="AI15">
        <v>94</v>
      </c>
      <c r="AJ15">
        <v>1</v>
      </c>
      <c r="AK15">
        <v>9</v>
      </c>
      <c r="AL15">
        <v>80</v>
      </c>
      <c r="AM15">
        <v>21</v>
      </c>
      <c r="AN15">
        <v>2</v>
      </c>
      <c r="AO15">
        <v>1</v>
      </c>
      <c r="AP15">
        <v>9</v>
      </c>
      <c r="AQ15">
        <v>12</v>
      </c>
      <c r="AR15">
        <v>4</v>
      </c>
      <c r="AS15">
        <v>9</v>
      </c>
      <c r="AT15">
        <v>14</v>
      </c>
      <c r="AU15">
        <v>4</v>
      </c>
      <c r="AV15">
        <v>5</v>
      </c>
      <c r="AW15">
        <v>1</v>
      </c>
      <c r="AX15">
        <v>6</v>
      </c>
      <c r="AY15">
        <v>7</v>
      </c>
      <c r="AZ15">
        <v>6</v>
      </c>
      <c r="BA15">
        <v>5</v>
      </c>
      <c r="BB15">
        <v>21</v>
      </c>
      <c r="BC15">
        <v>1</v>
      </c>
      <c r="BD15">
        <v>0</v>
      </c>
      <c r="BE15">
        <v>29</v>
      </c>
      <c r="BF15">
        <v>76</v>
      </c>
      <c r="BG15">
        <v>75</v>
      </c>
      <c r="BH15">
        <v>29</v>
      </c>
      <c r="BI15">
        <v>36</v>
      </c>
      <c r="BJ15">
        <v>17</v>
      </c>
      <c r="BK15">
        <v>12</v>
      </c>
      <c r="BL15">
        <v>7</v>
      </c>
      <c r="BM15">
        <v>50</v>
      </c>
      <c r="BN15">
        <v>52</v>
      </c>
      <c r="BO15">
        <v>2</v>
      </c>
      <c r="BP15">
        <v>1</v>
      </c>
      <c r="BQ15">
        <v>54</v>
      </c>
      <c r="BR15">
        <v>78</v>
      </c>
      <c r="BS15">
        <v>88</v>
      </c>
      <c r="BT15">
        <v>6</v>
      </c>
      <c r="BU15">
        <v>24</v>
      </c>
      <c r="BV15">
        <v>13</v>
      </c>
      <c r="BW15">
        <v>44</v>
      </c>
      <c r="BX15">
        <v>69</v>
      </c>
      <c r="BY15">
        <v>72</v>
      </c>
      <c r="BZ15">
        <v>62</v>
      </c>
    </row>
    <row r="16" spans="1:78" x14ac:dyDescent="0.25">
      <c r="B16" s="7">
        <v>0.05</v>
      </c>
      <c r="C16" s="7">
        <v>0.05</v>
      </c>
      <c r="D16" s="7">
        <v>0.04</v>
      </c>
      <c r="E16" s="7">
        <v>0.06</v>
      </c>
      <c r="F16" s="7">
        <v>0.04</v>
      </c>
      <c r="G16" s="7">
        <v>0.05</v>
      </c>
      <c r="H16" s="7">
        <v>0.05</v>
      </c>
      <c r="I16" s="7">
        <v>0.06</v>
      </c>
      <c r="J16" s="7">
        <v>0.04</v>
      </c>
      <c r="K16" s="7">
        <v>0.04</v>
      </c>
      <c r="L16" s="7">
        <v>0.03</v>
      </c>
      <c r="M16" s="7">
        <v>0.04</v>
      </c>
      <c r="N16" s="7">
        <v>0.05</v>
      </c>
      <c r="O16" s="7">
        <v>0.02</v>
      </c>
      <c r="P16" s="7">
        <v>0.06</v>
      </c>
      <c r="Q16" s="7">
        <v>0.05</v>
      </c>
      <c r="R16" s="7">
        <v>0.05</v>
      </c>
      <c r="S16" s="7">
        <v>0.05</v>
      </c>
      <c r="T16" s="7">
        <v>0.06</v>
      </c>
      <c r="U16" s="7">
        <v>0.02</v>
      </c>
      <c r="V16" s="7">
        <v>0.05</v>
      </c>
      <c r="W16" s="7">
        <v>0.03</v>
      </c>
      <c r="X16" s="7">
        <v>0.03</v>
      </c>
      <c r="Y16" s="7">
        <v>0.08</v>
      </c>
      <c r="Z16" s="7">
        <v>0.04</v>
      </c>
      <c r="AA16" s="7">
        <v>0.05</v>
      </c>
      <c r="AB16" s="7">
        <v>0.04</v>
      </c>
      <c r="AC16" s="7">
        <v>0.05</v>
      </c>
      <c r="AD16" s="7">
        <v>0.05</v>
      </c>
      <c r="AE16" s="7">
        <v>0.03</v>
      </c>
      <c r="AF16" s="7">
        <v>0.05</v>
      </c>
      <c r="AG16" s="7">
        <v>0.05</v>
      </c>
      <c r="AH16" s="7">
        <v>7.0000000000000007E-2</v>
      </c>
      <c r="AI16" s="7">
        <v>0.05</v>
      </c>
      <c r="AJ16" s="7">
        <v>0.01</v>
      </c>
      <c r="AK16" s="7">
        <v>0.04</v>
      </c>
      <c r="AL16" s="7">
        <v>0.06</v>
      </c>
      <c r="AM16" s="7">
        <v>0.03</v>
      </c>
      <c r="AN16" s="7">
        <v>0.08</v>
      </c>
      <c r="AO16">
        <v>0</v>
      </c>
      <c r="AP16" s="7">
        <v>0.04</v>
      </c>
      <c r="AQ16" s="7">
        <v>0.05</v>
      </c>
      <c r="AR16" s="7">
        <v>0.04</v>
      </c>
      <c r="AS16" s="7">
        <v>0.08</v>
      </c>
      <c r="AT16" s="7">
        <v>0.06</v>
      </c>
      <c r="AU16" s="7">
        <v>0.03</v>
      </c>
      <c r="AV16" s="7">
        <v>0.03</v>
      </c>
      <c r="AW16" s="7">
        <v>0.03</v>
      </c>
      <c r="AX16" s="7">
        <v>0.05</v>
      </c>
      <c r="AY16" s="7">
        <v>0.03</v>
      </c>
      <c r="AZ16" s="7">
        <v>0.04</v>
      </c>
      <c r="BA16" s="7">
        <v>0.04</v>
      </c>
      <c r="BB16" s="7">
        <v>0.12</v>
      </c>
      <c r="BC16" s="7">
        <v>0.01</v>
      </c>
      <c r="BD16" t="s">
        <v>108</v>
      </c>
      <c r="BE16" s="7">
        <v>0.03</v>
      </c>
      <c r="BF16" s="7">
        <v>0.06</v>
      </c>
      <c r="BG16" s="7">
        <v>0.04</v>
      </c>
      <c r="BH16" s="7">
        <v>0.06</v>
      </c>
      <c r="BI16" s="7">
        <v>0.04</v>
      </c>
      <c r="BJ16" s="7">
        <v>0.04</v>
      </c>
      <c r="BK16" s="7">
        <v>0.04</v>
      </c>
      <c r="BL16" s="7">
        <v>7.0000000000000007E-2</v>
      </c>
      <c r="BM16" s="7">
        <v>0.06</v>
      </c>
      <c r="BN16" s="7">
        <v>0.05</v>
      </c>
      <c r="BO16" s="7">
        <v>0.01</v>
      </c>
      <c r="BP16" s="7">
        <v>0.05</v>
      </c>
      <c r="BQ16" s="7">
        <v>0.05</v>
      </c>
      <c r="BR16" s="7">
        <v>0.05</v>
      </c>
      <c r="BS16" s="7">
        <v>0.06</v>
      </c>
      <c r="BT16" s="7">
        <v>0.01</v>
      </c>
      <c r="BU16" s="7">
        <v>0.04</v>
      </c>
      <c r="BV16" s="7">
        <v>0.04</v>
      </c>
      <c r="BW16" s="7">
        <v>0.06</v>
      </c>
      <c r="BX16" s="7">
        <v>0.05</v>
      </c>
      <c r="BY16" s="7">
        <v>0.05</v>
      </c>
      <c r="BZ16" s="7">
        <v>0.05</v>
      </c>
    </row>
    <row r="17" spans="1:78" x14ac:dyDescent="0.25">
      <c r="A17" t="s">
        <v>394</v>
      </c>
      <c r="B17">
        <v>100</v>
      </c>
      <c r="C17">
        <v>85</v>
      </c>
      <c r="D17">
        <v>9</v>
      </c>
      <c r="E17">
        <v>5</v>
      </c>
      <c r="F17">
        <v>11</v>
      </c>
      <c r="G17">
        <v>64</v>
      </c>
      <c r="H17">
        <v>24</v>
      </c>
      <c r="I17">
        <v>32</v>
      </c>
      <c r="J17">
        <v>35</v>
      </c>
      <c r="K17">
        <v>19</v>
      </c>
      <c r="L17">
        <v>13</v>
      </c>
      <c r="M17">
        <v>15</v>
      </c>
      <c r="N17">
        <v>80</v>
      </c>
      <c r="O17">
        <v>3</v>
      </c>
      <c r="P17">
        <v>1</v>
      </c>
      <c r="Q17">
        <v>13</v>
      </c>
      <c r="R17">
        <v>87</v>
      </c>
      <c r="S17">
        <v>76</v>
      </c>
      <c r="T17">
        <v>15</v>
      </c>
      <c r="U17">
        <v>9</v>
      </c>
      <c r="V17">
        <v>88</v>
      </c>
      <c r="W17">
        <v>5</v>
      </c>
      <c r="X17">
        <v>6</v>
      </c>
      <c r="Y17">
        <v>1</v>
      </c>
      <c r="Z17">
        <v>99</v>
      </c>
      <c r="AA17">
        <v>100</v>
      </c>
      <c r="AB17">
        <v>99</v>
      </c>
      <c r="AC17">
        <v>6</v>
      </c>
      <c r="AD17">
        <v>87</v>
      </c>
      <c r="AE17">
        <v>5</v>
      </c>
      <c r="AF17">
        <v>87</v>
      </c>
      <c r="AG17">
        <v>12</v>
      </c>
      <c r="AH17">
        <v>0</v>
      </c>
      <c r="AI17">
        <v>85</v>
      </c>
      <c r="AJ17">
        <v>4</v>
      </c>
      <c r="AK17">
        <v>10</v>
      </c>
      <c r="AL17">
        <v>64</v>
      </c>
      <c r="AM17">
        <v>29</v>
      </c>
      <c r="AN17">
        <v>2</v>
      </c>
      <c r="AO17">
        <v>3</v>
      </c>
      <c r="AP17">
        <v>10</v>
      </c>
      <c r="AQ17">
        <v>13</v>
      </c>
      <c r="AR17">
        <v>5</v>
      </c>
      <c r="AS17">
        <v>5</v>
      </c>
      <c r="AT17">
        <v>16</v>
      </c>
      <c r="AU17">
        <v>0</v>
      </c>
      <c r="AV17">
        <v>2</v>
      </c>
      <c r="AW17">
        <v>5</v>
      </c>
      <c r="AX17">
        <v>3</v>
      </c>
      <c r="AY17">
        <v>7</v>
      </c>
      <c r="AZ17">
        <v>9</v>
      </c>
      <c r="BA17">
        <v>6</v>
      </c>
      <c r="BB17">
        <v>15</v>
      </c>
      <c r="BC17">
        <v>3</v>
      </c>
      <c r="BD17">
        <v>1</v>
      </c>
      <c r="BE17">
        <v>34</v>
      </c>
      <c r="BF17">
        <v>66</v>
      </c>
      <c r="BG17">
        <v>76</v>
      </c>
      <c r="BH17">
        <v>23</v>
      </c>
      <c r="BI17">
        <v>31</v>
      </c>
      <c r="BJ17">
        <v>33</v>
      </c>
      <c r="BK17">
        <v>8</v>
      </c>
      <c r="BL17">
        <v>5</v>
      </c>
      <c r="BM17">
        <v>39</v>
      </c>
      <c r="BN17">
        <v>48</v>
      </c>
      <c r="BO17">
        <v>11</v>
      </c>
      <c r="BP17">
        <v>1</v>
      </c>
      <c r="BQ17">
        <v>48</v>
      </c>
      <c r="BR17">
        <v>73</v>
      </c>
      <c r="BS17">
        <v>74</v>
      </c>
      <c r="BT17">
        <v>18</v>
      </c>
      <c r="BU17">
        <v>17</v>
      </c>
      <c r="BV17">
        <v>11</v>
      </c>
      <c r="BW17">
        <v>36</v>
      </c>
      <c r="BX17">
        <v>76</v>
      </c>
      <c r="BY17">
        <v>68</v>
      </c>
      <c r="BZ17">
        <v>62</v>
      </c>
    </row>
    <row r="18" spans="1:78" x14ac:dyDescent="0.25">
      <c r="B18" s="7">
        <v>0.04</v>
      </c>
      <c r="C18" s="7">
        <v>0.04</v>
      </c>
      <c r="D18" s="7">
        <v>0.05</v>
      </c>
      <c r="E18" s="7">
        <v>0.04</v>
      </c>
      <c r="F18" s="7">
        <v>0.03</v>
      </c>
      <c r="G18" s="7">
        <v>0.05</v>
      </c>
      <c r="H18" s="7">
        <v>0.04</v>
      </c>
      <c r="I18" s="7">
        <v>0.05</v>
      </c>
      <c r="J18" s="7">
        <v>0.05</v>
      </c>
      <c r="K18" s="7">
        <v>0.04</v>
      </c>
      <c r="L18" s="7">
        <v>0.03</v>
      </c>
      <c r="M18" s="7">
        <v>0.03</v>
      </c>
      <c r="N18" s="7">
        <v>0.05</v>
      </c>
      <c r="O18" s="7">
        <v>0.02</v>
      </c>
      <c r="P18" s="7">
        <v>0.02</v>
      </c>
      <c r="Q18" s="7">
        <v>0.04</v>
      </c>
      <c r="R18" s="7">
        <v>0.05</v>
      </c>
      <c r="S18" s="7">
        <v>0.05</v>
      </c>
      <c r="T18" s="7">
        <v>0.04</v>
      </c>
      <c r="U18" s="7">
        <v>0.04</v>
      </c>
      <c r="V18" s="7">
        <v>0.05</v>
      </c>
      <c r="W18" s="7">
        <v>0.03</v>
      </c>
      <c r="X18" s="7">
        <v>0.04</v>
      </c>
      <c r="Y18">
        <v>0</v>
      </c>
      <c r="Z18" s="7">
        <v>0.05</v>
      </c>
      <c r="AA18" s="7">
        <v>0.04</v>
      </c>
      <c r="AB18" s="7">
        <v>0.05</v>
      </c>
      <c r="AC18" s="7">
        <v>0.02</v>
      </c>
      <c r="AD18" s="7">
        <v>0.05</v>
      </c>
      <c r="AE18" s="7">
        <v>0.04</v>
      </c>
      <c r="AF18" s="7">
        <v>0.06</v>
      </c>
      <c r="AG18" s="7">
        <v>0.02</v>
      </c>
      <c r="AH18" t="s">
        <v>108</v>
      </c>
      <c r="AI18" s="7">
        <v>0.05</v>
      </c>
      <c r="AJ18" s="7">
        <v>0.04</v>
      </c>
      <c r="AK18" s="7">
        <v>0.04</v>
      </c>
      <c r="AL18" s="7">
        <v>0.05</v>
      </c>
      <c r="AM18" s="7">
        <v>0.04</v>
      </c>
      <c r="AN18" s="7">
        <v>7.0000000000000007E-2</v>
      </c>
      <c r="AO18" s="7">
        <v>0.02</v>
      </c>
      <c r="AP18" s="7">
        <v>0.05</v>
      </c>
      <c r="AQ18" s="7">
        <v>0.05</v>
      </c>
      <c r="AR18" s="7">
        <v>0.05</v>
      </c>
      <c r="AS18" s="7">
        <v>0.05</v>
      </c>
      <c r="AT18" s="7">
        <v>7.0000000000000007E-2</v>
      </c>
      <c r="AU18" t="s">
        <v>108</v>
      </c>
      <c r="AV18" s="7">
        <v>0.01</v>
      </c>
      <c r="AW18" s="7">
        <v>0.1</v>
      </c>
      <c r="AX18" s="7">
        <v>0.02</v>
      </c>
      <c r="AY18" s="7">
        <v>0.03</v>
      </c>
      <c r="AZ18" s="7">
        <v>0.06</v>
      </c>
      <c r="BA18" s="7">
        <v>0.05</v>
      </c>
      <c r="BB18" s="7">
        <v>0.08</v>
      </c>
      <c r="BC18" s="7">
        <v>0.02</v>
      </c>
      <c r="BD18" s="7">
        <v>0.13</v>
      </c>
      <c r="BE18" s="7">
        <v>0.04</v>
      </c>
      <c r="BF18" s="7">
        <v>0.05</v>
      </c>
      <c r="BG18" s="7">
        <v>0.04</v>
      </c>
      <c r="BH18" s="7">
        <v>0.05</v>
      </c>
      <c r="BI18" s="7">
        <v>0.04</v>
      </c>
      <c r="BJ18" s="7">
        <v>7.0000000000000007E-2</v>
      </c>
      <c r="BK18" s="7">
        <v>0.03</v>
      </c>
      <c r="BL18" s="7">
        <v>0.05</v>
      </c>
      <c r="BM18" s="7">
        <v>0.04</v>
      </c>
      <c r="BN18" s="7">
        <v>0.04</v>
      </c>
      <c r="BO18" s="7">
        <v>0.05</v>
      </c>
      <c r="BP18" s="7">
        <v>7.0000000000000007E-2</v>
      </c>
      <c r="BQ18" s="7">
        <v>0.05</v>
      </c>
      <c r="BR18" s="7">
        <v>0.05</v>
      </c>
      <c r="BS18" s="7">
        <v>0.05</v>
      </c>
      <c r="BT18" s="7">
        <v>0.04</v>
      </c>
      <c r="BU18" s="7">
        <v>0.03</v>
      </c>
      <c r="BV18" s="7">
        <v>0.04</v>
      </c>
      <c r="BW18" s="7">
        <v>0.05</v>
      </c>
      <c r="BX18" s="7">
        <v>0.05</v>
      </c>
      <c r="BY18" s="7">
        <v>0.04</v>
      </c>
      <c r="BZ18" s="7">
        <v>0.05</v>
      </c>
    </row>
    <row r="19" spans="1:78" x14ac:dyDescent="0.25">
      <c r="A19" t="s">
        <v>395</v>
      </c>
      <c r="B19">
        <v>55</v>
      </c>
      <c r="C19">
        <v>50</v>
      </c>
      <c r="D19">
        <v>4</v>
      </c>
      <c r="E19">
        <v>1</v>
      </c>
      <c r="F19">
        <v>11</v>
      </c>
      <c r="G19">
        <v>33</v>
      </c>
      <c r="H19">
        <v>12</v>
      </c>
      <c r="I19">
        <v>26</v>
      </c>
      <c r="J19">
        <v>16</v>
      </c>
      <c r="K19">
        <v>5</v>
      </c>
      <c r="L19">
        <v>7</v>
      </c>
      <c r="M19">
        <v>7</v>
      </c>
      <c r="N19">
        <v>44</v>
      </c>
      <c r="O19">
        <v>2</v>
      </c>
      <c r="P19">
        <v>1</v>
      </c>
      <c r="Q19">
        <v>7</v>
      </c>
      <c r="R19">
        <v>48</v>
      </c>
      <c r="S19">
        <v>40</v>
      </c>
      <c r="T19">
        <v>8</v>
      </c>
      <c r="U19">
        <v>6</v>
      </c>
      <c r="V19">
        <v>52</v>
      </c>
      <c r="W19">
        <v>1</v>
      </c>
      <c r="X19">
        <v>1</v>
      </c>
      <c r="Y19">
        <v>5</v>
      </c>
      <c r="Z19">
        <v>50</v>
      </c>
      <c r="AA19">
        <v>55</v>
      </c>
      <c r="AB19">
        <v>50</v>
      </c>
      <c r="AC19">
        <v>7</v>
      </c>
      <c r="AD19">
        <v>46</v>
      </c>
      <c r="AE19">
        <v>2</v>
      </c>
      <c r="AF19">
        <v>24</v>
      </c>
      <c r="AG19">
        <v>30</v>
      </c>
      <c r="AH19">
        <v>0</v>
      </c>
      <c r="AI19">
        <v>48</v>
      </c>
      <c r="AJ19">
        <v>3</v>
      </c>
      <c r="AK19">
        <v>4</v>
      </c>
      <c r="AL19">
        <v>30</v>
      </c>
      <c r="AM19">
        <v>22</v>
      </c>
      <c r="AN19">
        <v>0</v>
      </c>
      <c r="AO19">
        <v>3</v>
      </c>
      <c r="AP19">
        <v>6</v>
      </c>
      <c r="AQ19">
        <v>2</v>
      </c>
      <c r="AR19">
        <v>5</v>
      </c>
      <c r="AS19">
        <v>2</v>
      </c>
      <c r="AT19">
        <v>6</v>
      </c>
      <c r="AU19">
        <v>4</v>
      </c>
      <c r="AV19">
        <v>2</v>
      </c>
      <c r="AW19">
        <v>1</v>
      </c>
      <c r="AX19">
        <v>4</v>
      </c>
      <c r="AY19">
        <v>6</v>
      </c>
      <c r="AZ19">
        <v>2</v>
      </c>
      <c r="BA19">
        <v>4</v>
      </c>
      <c r="BB19">
        <v>10</v>
      </c>
      <c r="BC19">
        <v>3</v>
      </c>
      <c r="BD19">
        <v>0</v>
      </c>
      <c r="BE19">
        <v>32</v>
      </c>
      <c r="BF19">
        <v>23</v>
      </c>
      <c r="BG19">
        <v>49</v>
      </c>
      <c r="BH19">
        <v>6</v>
      </c>
      <c r="BI19">
        <v>23</v>
      </c>
      <c r="BJ19">
        <v>15</v>
      </c>
      <c r="BK19">
        <v>5</v>
      </c>
      <c r="BL19">
        <v>5</v>
      </c>
      <c r="BM19">
        <v>26</v>
      </c>
      <c r="BN19">
        <v>22</v>
      </c>
      <c r="BO19">
        <v>7</v>
      </c>
      <c r="BP19">
        <v>0</v>
      </c>
      <c r="BQ19">
        <v>21</v>
      </c>
      <c r="BR19">
        <v>40</v>
      </c>
      <c r="BS19">
        <v>38</v>
      </c>
      <c r="BT19">
        <v>17</v>
      </c>
      <c r="BU19">
        <v>22</v>
      </c>
      <c r="BV19">
        <v>9</v>
      </c>
      <c r="BW19">
        <v>14</v>
      </c>
      <c r="BX19">
        <v>45</v>
      </c>
      <c r="BY19">
        <v>46</v>
      </c>
      <c r="BZ19">
        <v>38</v>
      </c>
    </row>
    <row r="20" spans="1:78" x14ac:dyDescent="0.25">
      <c r="B20" s="7">
        <v>0.02</v>
      </c>
      <c r="C20" s="7">
        <v>0.03</v>
      </c>
      <c r="D20" s="7">
        <v>0.02</v>
      </c>
      <c r="E20" s="7">
        <v>0.01</v>
      </c>
      <c r="F20" s="7">
        <v>0.02</v>
      </c>
      <c r="G20" s="7">
        <v>0.03</v>
      </c>
      <c r="H20" s="7">
        <v>0.02</v>
      </c>
      <c r="I20" s="7">
        <v>0.04</v>
      </c>
      <c r="J20" s="7">
        <v>0.02</v>
      </c>
      <c r="K20" s="7">
        <v>0.01</v>
      </c>
      <c r="L20" s="7">
        <v>0.02</v>
      </c>
      <c r="M20" s="7">
        <v>0.02</v>
      </c>
      <c r="N20" s="7">
        <v>0.03</v>
      </c>
      <c r="O20" s="7">
        <v>0.01</v>
      </c>
      <c r="P20" s="7">
        <v>0.02</v>
      </c>
      <c r="Q20" s="7">
        <v>0.02</v>
      </c>
      <c r="R20" s="7">
        <v>0.03</v>
      </c>
      <c r="S20" s="7">
        <v>0.03</v>
      </c>
      <c r="T20" s="7">
        <v>0.02</v>
      </c>
      <c r="U20" s="7">
        <v>0.03</v>
      </c>
      <c r="V20" s="7">
        <v>0.03</v>
      </c>
      <c r="W20" s="7">
        <v>0.01</v>
      </c>
      <c r="X20" s="7">
        <v>0.01</v>
      </c>
      <c r="Y20" s="7">
        <v>0.02</v>
      </c>
      <c r="Z20" s="7">
        <v>0.02</v>
      </c>
      <c r="AA20" s="7">
        <v>0.02</v>
      </c>
      <c r="AB20" s="7">
        <v>0.02</v>
      </c>
      <c r="AC20" s="7">
        <v>0.02</v>
      </c>
      <c r="AD20" s="7">
        <v>0.03</v>
      </c>
      <c r="AE20" s="7">
        <v>0.02</v>
      </c>
      <c r="AF20" s="7">
        <v>0.02</v>
      </c>
      <c r="AG20" s="7">
        <v>0.05</v>
      </c>
      <c r="AH20" t="s">
        <v>108</v>
      </c>
      <c r="AI20" s="7">
        <v>0.03</v>
      </c>
      <c r="AJ20" s="7">
        <v>0.02</v>
      </c>
      <c r="AK20" s="7">
        <v>0.01</v>
      </c>
      <c r="AL20" s="7">
        <v>0.02</v>
      </c>
      <c r="AM20" s="7">
        <v>0.03</v>
      </c>
      <c r="AN20" t="s">
        <v>108</v>
      </c>
      <c r="AO20" s="7">
        <v>0.02</v>
      </c>
      <c r="AP20" s="7">
        <v>0.03</v>
      </c>
      <c r="AQ20" s="7">
        <v>0.01</v>
      </c>
      <c r="AR20" s="7">
        <v>0.04</v>
      </c>
      <c r="AS20" s="7">
        <v>0.02</v>
      </c>
      <c r="AT20" s="7">
        <v>0.03</v>
      </c>
      <c r="AU20" s="7">
        <v>0.02</v>
      </c>
      <c r="AV20" s="7">
        <v>0.01</v>
      </c>
      <c r="AW20" s="7">
        <v>0.01</v>
      </c>
      <c r="AX20" s="7">
        <v>0.03</v>
      </c>
      <c r="AY20" s="7">
        <v>0.03</v>
      </c>
      <c r="AZ20" s="7">
        <v>0.01</v>
      </c>
      <c r="BA20" s="7">
        <v>0.03</v>
      </c>
      <c r="BB20" s="7">
        <v>0.06</v>
      </c>
      <c r="BC20" s="7">
        <v>0.02</v>
      </c>
      <c r="BD20" t="s">
        <v>108</v>
      </c>
      <c r="BE20" s="7">
        <v>0.04</v>
      </c>
      <c r="BF20" s="7">
        <v>0.02</v>
      </c>
      <c r="BG20" s="7">
        <v>0.03</v>
      </c>
      <c r="BH20" s="7">
        <v>0.01</v>
      </c>
      <c r="BI20" s="7">
        <v>0.03</v>
      </c>
      <c r="BJ20" s="7">
        <v>0.03</v>
      </c>
      <c r="BK20" s="7">
        <v>0.02</v>
      </c>
      <c r="BL20" s="7">
        <v>0.05</v>
      </c>
      <c r="BM20" s="7">
        <v>0.03</v>
      </c>
      <c r="BN20" s="7">
        <v>0.02</v>
      </c>
      <c r="BO20" s="7">
        <v>0.03</v>
      </c>
      <c r="BP20" t="s">
        <v>108</v>
      </c>
      <c r="BQ20" s="7">
        <v>0.02</v>
      </c>
      <c r="BR20" s="7">
        <v>0.03</v>
      </c>
      <c r="BS20" s="7">
        <v>0.02</v>
      </c>
      <c r="BT20" s="7">
        <v>0.04</v>
      </c>
      <c r="BU20" s="7">
        <v>0.04</v>
      </c>
      <c r="BV20" s="7">
        <v>0.03</v>
      </c>
      <c r="BW20" s="7">
        <v>0.02</v>
      </c>
      <c r="BX20" s="7">
        <v>0.03</v>
      </c>
      <c r="BY20" s="7">
        <v>0.03</v>
      </c>
      <c r="BZ20" s="7">
        <v>0.03</v>
      </c>
    </row>
    <row r="21" spans="1:78" x14ac:dyDescent="0.25">
      <c r="A21" t="s">
        <v>396</v>
      </c>
      <c r="B21">
        <v>53</v>
      </c>
      <c r="C21">
        <v>48</v>
      </c>
      <c r="D21">
        <v>2</v>
      </c>
      <c r="E21">
        <v>2</v>
      </c>
      <c r="F21">
        <v>19</v>
      </c>
      <c r="G21">
        <v>29</v>
      </c>
      <c r="H21">
        <v>5</v>
      </c>
      <c r="I21">
        <v>14</v>
      </c>
      <c r="J21">
        <v>12</v>
      </c>
      <c r="K21">
        <v>17</v>
      </c>
      <c r="L21">
        <v>10</v>
      </c>
      <c r="M21">
        <v>8</v>
      </c>
      <c r="N21">
        <v>41</v>
      </c>
      <c r="O21">
        <v>2</v>
      </c>
      <c r="P21">
        <v>3</v>
      </c>
      <c r="Q21">
        <v>8</v>
      </c>
      <c r="R21">
        <v>45</v>
      </c>
      <c r="S21">
        <v>27</v>
      </c>
      <c r="T21">
        <v>12</v>
      </c>
      <c r="U21">
        <v>12</v>
      </c>
      <c r="V21">
        <v>46</v>
      </c>
      <c r="W21">
        <v>4</v>
      </c>
      <c r="X21">
        <v>2</v>
      </c>
      <c r="Y21">
        <v>9</v>
      </c>
      <c r="Z21">
        <v>44</v>
      </c>
      <c r="AA21">
        <v>53</v>
      </c>
      <c r="AB21">
        <v>44</v>
      </c>
      <c r="AC21">
        <v>7</v>
      </c>
      <c r="AD21">
        <v>42</v>
      </c>
      <c r="AE21">
        <v>2</v>
      </c>
      <c r="AF21">
        <v>39</v>
      </c>
      <c r="AG21">
        <v>13</v>
      </c>
      <c r="AH21">
        <v>0</v>
      </c>
      <c r="AI21">
        <v>42</v>
      </c>
      <c r="AJ21">
        <v>2</v>
      </c>
      <c r="AK21">
        <v>9</v>
      </c>
      <c r="AL21">
        <v>22</v>
      </c>
      <c r="AM21">
        <v>26</v>
      </c>
      <c r="AN21">
        <v>0</v>
      </c>
      <c r="AO21">
        <v>5</v>
      </c>
      <c r="AP21">
        <v>8</v>
      </c>
      <c r="AQ21">
        <v>3</v>
      </c>
      <c r="AR21">
        <v>3</v>
      </c>
      <c r="AS21">
        <v>0</v>
      </c>
      <c r="AT21">
        <v>9</v>
      </c>
      <c r="AU21">
        <v>0</v>
      </c>
      <c r="AV21">
        <v>2</v>
      </c>
      <c r="AW21">
        <v>2</v>
      </c>
      <c r="AX21">
        <v>0</v>
      </c>
      <c r="AY21">
        <v>5</v>
      </c>
      <c r="AZ21">
        <v>4</v>
      </c>
      <c r="BA21">
        <v>6</v>
      </c>
      <c r="BB21">
        <v>7</v>
      </c>
      <c r="BC21">
        <v>4</v>
      </c>
      <c r="BD21">
        <v>0</v>
      </c>
      <c r="BE21">
        <v>24</v>
      </c>
      <c r="BF21">
        <v>29</v>
      </c>
      <c r="BG21">
        <v>38</v>
      </c>
      <c r="BH21">
        <v>15</v>
      </c>
      <c r="BI21">
        <v>16</v>
      </c>
      <c r="BJ21">
        <v>13</v>
      </c>
      <c r="BK21">
        <v>6</v>
      </c>
      <c r="BL21">
        <v>2</v>
      </c>
      <c r="BM21">
        <v>17</v>
      </c>
      <c r="BN21">
        <v>32</v>
      </c>
      <c r="BO21">
        <v>4</v>
      </c>
      <c r="BP21">
        <v>0</v>
      </c>
      <c r="BQ21">
        <v>20</v>
      </c>
      <c r="BR21">
        <v>31</v>
      </c>
      <c r="BS21">
        <v>36</v>
      </c>
      <c r="BT21">
        <v>14</v>
      </c>
      <c r="BU21">
        <v>11</v>
      </c>
      <c r="BV21">
        <v>6</v>
      </c>
      <c r="BW21">
        <v>15</v>
      </c>
      <c r="BX21">
        <v>36</v>
      </c>
      <c r="BY21">
        <v>36</v>
      </c>
      <c r="BZ21">
        <v>37</v>
      </c>
    </row>
    <row r="22" spans="1:78" x14ac:dyDescent="0.25">
      <c r="B22" s="7">
        <v>0.02</v>
      </c>
      <c r="C22" s="7">
        <v>0.03</v>
      </c>
      <c r="D22" s="7">
        <v>0.01</v>
      </c>
      <c r="E22" s="7">
        <v>0.02</v>
      </c>
      <c r="F22" s="7">
        <v>0.04</v>
      </c>
      <c r="G22" s="7">
        <v>0.02</v>
      </c>
      <c r="H22" s="7">
        <v>0.01</v>
      </c>
      <c r="I22" s="7">
        <v>0.02</v>
      </c>
      <c r="J22" s="7">
        <v>0.02</v>
      </c>
      <c r="K22" s="7">
        <v>0.04</v>
      </c>
      <c r="L22" s="7">
        <v>0.03</v>
      </c>
      <c r="M22" s="7">
        <v>0.02</v>
      </c>
      <c r="N22" s="7">
        <v>0.03</v>
      </c>
      <c r="O22" s="7">
        <v>0.01</v>
      </c>
      <c r="P22" s="7">
        <v>0.05</v>
      </c>
      <c r="Q22" s="7">
        <v>0.02</v>
      </c>
      <c r="R22" s="7">
        <v>0.02</v>
      </c>
      <c r="S22" s="7">
        <v>0.02</v>
      </c>
      <c r="T22" s="7">
        <v>0.03</v>
      </c>
      <c r="U22" s="7">
        <v>0.05</v>
      </c>
      <c r="V22" s="7">
        <v>0.02</v>
      </c>
      <c r="W22" s="7">
        <v>0.02</v>
      </c>
      <c r="X22" s="7">
        <v>0.01</v>
      </c>
      <c r="Y22" s="7">
        <v>0.04</v>
      </c>
      <c r="Z22" s="7">
        <v>0.02</v>
      </c>
      <c r="AA22" s="7">
        <v>0.02</v>
      </c>
      <c r="AB22" s="7">
        <v>0.02</v>
      </c>
      <c r="AC22" s="7">
        <v>0.02</v>
      </c>
      <c r="AD22" s="7">
        <v>0.02</v>
      </c>
      <c r="AE22" s="7">
        <v>0.02</v>
      </c>
      <c r="AF22" s="7">
        <v>0.03</v>
      </c>
      <c r="AG22" s="7">
        <v>0.02</v>
      </c>
      <c r="AH22" t="s">
        <v>108</v>
      </c>
      <c r="AI22" s="7">
        <v>0.02</v>
      </c>
      <c r="AJ22" s="7">
        <v>0.01</v>
      </c>
      <c r="AK22" s="7">
        <v>0.04</v>
      </c>
      <c r="AL22" s="7">
        <v>0.02</v>
      </c>
      <c r="AM22" s="7">
        <v>0.03</v>
      </c>
      <c r="AN22" t="s">
        <v>108</v>
      </c>
      <c r="AO22" s="7">
        <v>0.03</v>
      </c>
      <c r="AP22" s="7">
        <v>0.04</v>
      </c>
      <c r="AQ22" s="7">
        <v>0.01</v>
      </c>
      <c r="AR22" s="7">
        <v>0.02</v>
      </c>
      <c r="AS22" t="s">
        <v>108</v>
      </c>
      <c r="AT22" s="7">
        <v>0.04</v>
      </c>
      <c r="AU22" t="s">
        <v>108</v>
      </c>
      <c r="AV22" s="7">
        <v>0.01</v>
      </c>
      <c r="AW22" s="7">
        <v>0.04</v>
      </c>
      <c r="AX22" t="s">
        <v>108</v>
      </c>
      <c r="AY22" s="7">
        <v>0.02</v>
      </c>
      <c r="AZ22" s="7">
        <v>0.03</v>
      </c>
      <c r="BA22" s="7">
        <v>0.05</v>
      </c>
      <c r="BB22" s="7">
        <v>0.04</v>
      </c>
      <c r="BC22" s="7">
        <v>0.03</v>
      </c>
      <c r="BD22" t="s">
        <v>108</v>
      </c>
      <c r="BE22" s="7">
        <v>0.03</v>
      </c>
      <c r="BF22" s="7">
        <v>0.02</v>
      </c>
      <c r="BG22" s="7">
        <v>0.02</v>
      </c>
      <c r="BH22" s="7">
        <v>0.03</v>
      </c>
      <c r="BI22" s="7">
        <v>0.02</v>
      </c>
      <c r="BJ22" s="7">
        <v>0.03</v>
      </c>
      <c r="BK22" s="7">
        <v>0.02</v>
      </c>
      <c r="BL22" s="7">
        <v>0.02</v>
      </c>
      <c r="BM22" s="7">
        <v>0.02</v>
      </c>
      <c r="BN22" s="7">
        <v>0.03</v>
      </c>
      <c r="BO22" s="7">
        <v>0.02</v>
      </c>
      <c r="BP22" t="s">
        <v>108</v>
      </c>
      <c r="BQ22" s="7">
        <v>0.02</v>
      </c>
      <c r="BR22" s="7">
        <v>0.02</v>
      </c>
      <c r="BS22" s="7">
        <v>0.02</v>
      </c>
      <c r="BT22" s="7">
        <v>0.03</v>
      </c>
      <c r="BU22" s="7">
        <v>0.02</v>
      </c>
      <c r="BV22" s="7">
        <v>0.02</v>
      </c>
      <c r="BW22" s="7">
        <v>0.02</v>
      </c>
      <c r="BX22" s="7">
        <v>0.02</v>
      </c>
      <c r="BY22" s="7">
        <v>0.02</v>
      </c>
      <c r="BZ22" s="7">
        <v>0.03</v>
      </c>
    </row>
    <row r="23" spans="1:78" x14ac:dyDescent="0.25">
      <c r="A23" t="s">
        <v>397</v>
      </c>
      <c r="B23">
        <v>36</v>
      </c>
      <c r="C23">
        <v>30</v>
      </c>
      <c r="D23">
        <v>1</v>
      </c>
      <c r="E23">
        <v>6</v>
      </c>
      <c r="F23">
        <v>8</v>
      </c>
      <c r="G23">
        <v>24</v>
      </c>
      <c r="H23">
        <v>5</v>
      </c>
      <c r="I23">
        <v>18</v>
      </c>
      <c r="J23">
        <v>10</v>
      </c>
      <c r="K23">
        <v>4</v>
      </c>
      <c r="L23">
        <v>4</v>
      </c>
      <c r="M23">
        <v>5</v>
      </c>
      <c r="N23">
        <v>30</v>
      </c>
      <c r="O23">
        <v>1</v>
      </c>
      <c r="P23">
        <v>0</v>
      </c>
      <c r="Q23">
        <v>3</v>
      </c>
      <c r="R23">
        <v>33</v>
      </c>
      <c r="S23">
        <v>25</v>
      </c>
      <c r="T23">
        <v>3</v>
      </c>
      <c r="U23">
        <v>7</v>
      </c>
      <c r="V23">
        <v>35</v>
      </c>
      <c r="W23">
        <v>1</v>
      </c>
      <c r="X23">
        <v>1</v>
      </c>
      <c r="Y23">
        <v>7</v>
      </c>
      <c r="Z23">
        <v>30</v>
      </c>
      <c r="AA23">
        <v>36</v>
      </c>
      <c r="AB23">
        <v>30</v>
      </c>
      <c r="AC23">
        <v>6</v>
      </c>
      <c r="AD23">
        <v>30</v>
      </c>
      <c r="AE23">
        <v>1</v>
      </c>
      <c r="AF23">
        <v>25</v>
      </c>
      <c r="AG23">
        <v>11</v>
      </c>
      <c r="AH23">
        <v>0</v>
      </c>
      <c r="AI23">
        <v>28</v>
      </c>
      <c r="AJ23">
        <v>1</v>
      </c>
      <c r="AK23">
        <v>7</v>
      </c>
      <c r="AL23">
        <v>19</v>
      </c>
      <c r="AM23">
        <v>14</v>
      </c>
      <c r="AN23">
        <v>1</v>
      </c>
      <c r="AO23">
        <v>2</v>
      </c>
      <c r="AP23">
        <v>2</v>
      </c>
      <c r="AQ23">
        <v>2</v>
      </c>
      <c r="AR23">
        <v>3</v>
      </c>
      <c r="AS23">
        <v>4</v>
      </c>
      <c r="AT23">
        <v>5</v>
      </c>
      <c r="AU23">
        <v>0</v>
      </c>
      <c r="AV23">
        <v>0</v>
      </c>
      <c r="AW23">
        <v>0</v>
      </c>
      <c r="AX23">
        <v>1</v>
      </c>
      <c r="AY23">
        <v>3</v>
      </c>
      <c r="AZ23">
        <v>2</v>
      </c>
      <c r="BA23">
        <v>3</v>
      </c>
      <c r="BB23">
        <v>8</v>
      </c>
      <c r="BC23">
        <v>4</v>
      </c>
      <c r="BD23">
        <v>0</v>
      </c>
      <c r="BE23">
        <v>20</v>
      </c>
      <c r="BF23">
        <v>17</v>
      </c>
      <c r="BG23">
        <v>33</v>
      </c>
      <c r="BH23">
        <v>4</v>
      </c>
      <c r="BI23">
        <v>15</v>
      </c>
      <c r="BJ23">
        <v>9</v>
      </c>
      <c r="BK23">
        <v>8</v>
      </c>
      <c r="BL23">
        <v>0</v>
      </c>
      <c r="BM23">
        <v>14</v>
      </c>
      <c r="BN23">
        <v>20</v>
      </c>
      <c r="BO23">
        <v>2</v>
      </c>
      <c r="BP23">
        <v>0</v>
      </c>
      <c r="BQ23">
        <v>13</v>
      </c>
      <c r="BR23">
        <v>28</v>
      </c>
      <c r="BS23">
        <v>28</v>
      </c>
      <c r="BT23">
        <v>8</v>
      </c>
      <c r="BU23">
        <v>14</v>
      </c>
      <c r="BV23">
        <v>2</v>
      </c>
      <c r="BW23">
        <v>11</v>
      </c>
      <c r="BX23">
        <v>31</v>
      </c>
      <c r="BY23">
        <v>32</v>
      </c>
      <c r="BZ23">
        <v>25</v>
      </c>
    </row>
    <row r="24" spans="1:78" x14ac:dyDescent="0.25">
      <c r="B24" s="7">
        <v>0.02</v>
      </c>
      <c r="C24" s="7">
        <v>0.02</v>
      </c>
      <c r="D24">
        <v>0</v>
      </c>
      <c r="E24" s="7">
        <v>0.05</v>
      </c>
      <c r="F24" s="7">
        <v>0.02</v>
      </c>
      <c r="G24" s="7">
        <v>0.02</v>
      </c>
      <c r="H24" s="7">
        <v>0.01</v>
      </c>
      <c r="I24" s="7">
        <v>0.03</v>
      </c>
      <c r="J24" s="7">
        <v>0.01</v>
      </c>
      <c r="K24" s="7">
        <v>0.01</v>
      </c>
      <c r="L24" s="7">
        <v>0.01</v>
      </c>
      <c r="M24" s="7">
        <v>0.01</v>
      </c>
      <c r="N24" s="7">
        <v>0.02</v>
      </c>
      <c r="O24" s="7">
        <v>0.01</v>
      </c>
      <c r="P24" t="s">
        <v>108</v>
      </c>
      <c r="Q24" s="7">
        <v>0.01</v>
      </c>
      <c r="R24" s="7">
        <v>0.02</v>
      </c>
      <c r="S24" s="7">
        <v>0.02</v>
      </c>
      <c r="T24" s="7">
        <v>0.01</v>
      </c>
      <c r="U24" s="7">
        <v>0.03</v>
      </c>
      <c r="V24" s="7">
        <v>0.02</v>
      </c>
      <c r="W24">
        <v>0</v>
      </c>
      <c r="X24" s="7">
        <v>0.01</v>
      </c>
      <c r="Y24" s="7">
        <v>0.03</v>
      </c>
      <c r="Z24" s="7">
        <v>0.01</v>
      </c>
      <c r="AA24" s="7">
        <v>0.02</v>
      </c>
      <c r="AB24" s="7">
        <v>0.01</v>
      </c>
      <c r="AC24" s="7">
        <v>0.02</v>
      </c>
      <c r="AD24" s="7">
        <v>0.02</v>
      </c>
      <c r="AE24" s="7">
        <v>0.01</v>
      </c>
      <c r="AF24" s="7">
        <v>0.02</v>
      </c>
      <c r="AG24" s="7">
        <v>0.02</v>
      </c>
      <c r="AH24" t="s">
        <v>108</v>
      </c>
      <c r="AI24" s="7">
        <v>0.02</v>
      </c>
      <c r="AJ24" s="7">
        <v>0.01</v>
      </c>
      <c r="AK24" s="7">
        <v>0.03</v>
      </c>
      <c r="AL24" s="7">
        <v>0.01</v>
      </c>
      <c r="AM24" s="7">
        <v>0.02</v>
      </c>
      <c r="AN24" s="7">
        <v>0.03</v>
      </c>
      <c r="AO24" s="7">
        <v>0.01</v>
      </c>
      <c r="AP24" s="7">
        <v>0.01</v>
      </c>
      <c r="AQ24" s="7">
        <v>0.01</v>
      </c>
      <c r="AR24" s="7">
        <v>0.03</v>
      </c>
      <c r="AS24" s="7">
        <v>0.03</v>
      </c>
      <c r="AT24" s="7">
        <v>0.02</v>
      </c>
      <c r="AU24" t="s">
        <v>108</v>
      </c>
      <c r="AV24" t="s">
        <v>108</v>
      </c>
      <c r="AW24" t="s">
        <v>108</v>
      </c>
      <c r="AX24" s="7">
        <v>0.01</v>
      </c>
      <c r="AY24" s="7">
        <v>0.02</v>
      </c>
      <c r="AZ24" s="7">
        <v>0.01</v>
      </c>
      <c r="BA24" s="7">
        <v>0.02</v>
      </c>
      <c r="BB24" s="7">
        <v>0.04</v>
      </c>
      <c r="BC24" s="7">
        <v>0.03</v>
      </c>
      <c r="BD24" t="s">
        <v>108</v>
      </c>
      <c r="BE24" s="7">
        <v>0.02</v>
      </c>
      <c r="BF24" s="7">
        <v>0.01</v>
      </c>
      <c r="BG24" s="7">
        <v>0.02</v>
      </c>
      <c r="BH24" s="7">
        <v>0.01</v>
      </c>
      <c r="BI24" s="7">
        <v>0.02</v>
      </c>
      <c r="BJ24" s="7">
        <v>0.02</v>
      </c>
      <c r="BK24" s="7">
        <v>0.03</v>
      </c>
      <c r="BL24" t="s">
        <v>108</v>
      </c>
      <c r="BM24" s="7">
        <v>0.02</v>
      </c>
      <c r="BN24" s="7">
        <v>0.02</v>
      </c>
      <c r="BO24" s="7">
        <v>0.01</v>
      </c>
      <c r="BP24" t="s">
        <v>108</v>
      </c>
      <c r="BQ24" s="7">
        <v>0.01</v>
      </c>
      <c r="BR24" s="7">
        <v>0.02</v>
      </c>
      <c r="BS24" s="7">
        <v>0.02</v>
      </c>
      <c r="BT24" s="7">
        <v>0.02</v>
      </c>
      <c r="BU24" s="7">
        <v>0.03</v>
      </c>
      <c r="BV24" s="7">
        <v>0.01</v>
      </c>
      <c r="BW24" s="7">
        <v>0.01</v>
      </c>
      <c r="BX24" s="7">
        <v>0.02</v>
      </c>
      <c r="BY24" s="7">
        <v>0.02</v>
      </c>
      <c r="BZ24" s="7">
        <v>0.02</v>
      </c>
    </row>
    <row r="25" spans="1:78" x14ac:dyDescent="0.25">
      <c r="A25" t="s">
        <v>398</v>
      </c>
      <c r="B25">
        <v>28</v>
      </c>
      <c r="C25">
        <v>23</v>
      </c>
      <c r="D25">
        <v>3</v>
      </c>
      <c r="E25">
        <v>2</v>
      </c>
      <c r="F25">
        <v>5</v>
      </c>
      <c r="G25">
        <v>17</v>
      </c>
      <c r="H25">
        <v>6</v>
      </c>
      <c r="I25">
        <v>10</v>
      </c>
      <c r="J25">
        <v>10</v>
      </c>
      <c r="K25">
        <v>7</v>
      </c>
      <c r="L25">
        <v>2</v>
      </c>
      <c r="M25">
        <v>5</v>
      </c>
      <c r="N25">
        <v>19</v>
      </c>
      <c r="O25">
        <v>4</v>
      </c>
      <c r="P25">
        <v>1</v>
      </c>
      <c r="Q25">
        <v>4</v>
      </c>
      <c r="R25">
        <v>25</v>
      </c>
      <c r="S25">
        <v>21</v>
      </c>
      <c r="T25">
        <v>4</v>
      </c>
      <c r="U25">
        <v>3</v>
      </c>
      <c r="V25">
        <v>27</v>
      </c>
      <c r="W25">
        <v>1</v>
      </c>
      <c r="X25">
        <v>0</v>
      </c>
      <c r="Y25">
        <v>5</v>
      </c>
      <c r="Z25">
        <v>23</v>
      </c>
      <c r="AA25">
        <v>28</v>
      </c>
      <c r="AB25">
        <v>23</v>
      </c>
      <c r="AC25">
        <v>12</v>
      </c>
      <c r="AD25">
        <v>12</v>
      </c>
      <c r="AE25">
        <v>4</v>
      </c>
      <c r="AF25">
        <v>22</v>
      </c>
      <c r="AG25">
        <v>6</v>
      </c>
      <c r="AH25">
        <v>1</v>
      </c>
      <c r="AI25">
        <v>23</v>
      </c>
      <c r="AJ25">
        <v>4</v>
      </c>
      <c r="AK25">
        <v>1</v>
      </c>
      <c r="AL25">
        <v>13</v>
      </c>
      <c r="AM25">
        <v>11</v>
      </c>
      <c r="AN25">
        <v>2</v>
      </c>
      <c r="AO25">
        <v>3</v>
      </c>
      <c r="AP25">
        <v>8</v>
      </c>
      <c r="AQ25">
        <v>2</v>
      </c>
      <c r="AR25">
        <v>3</v>
      </c>
      <c r="AS25">
        <v>2</v>
      </c>
      <c r="AT25">
        <v>3</v>
      </c>
      <c r="AU25">
        <v>0</v>
      </c>
      <c r="AV25">
        <v>0</v>
      </c>
      <c r="AW25">
        <v>0</v>
      </c>
      <c r="AX25">
        <v>3</v>
      </c>
      <c r="AY25">
        <v>4</v>
      </c>
      <c r="AZ25">
        <v>1</v>
      </c>
      <c r="BA25">
        <v>3</v>
      </c>
      <c r="BB25">
        <v>0</v>
      </c>
      <c r="BC25">
        <v>0</v>
      </c>
      <c r="BD25">
        <v>0</v>
      </c>
      <c r="BE25">
        <v>11</v>
      </c>
      <c r="BF25">
        <v>18</v>
      </c>
      <c r="BG25">
        <v>19</v>
      </c>
      <c r="BH25">
        <v>9</v>
      </c>
      <c r="BI25">
        <v>7</v>
      </c>
      <c r="BJ25">
        <v>6</v>
      </c>
      <c r="BK25">
        <v>6</v>
      </c>
      <c r="BL25">
        <v>2</v>
      </c>
      <c r="BM25">
        <v>12</v>
      </c>
      <c r="BN25">
        <v>15</v>
      </c>
      <c r="BO25">
        <v>1</v>
      </c>
      <c r="BP25">
        <v>0</v>
      </c>
      <c r="BQ25">
        <v>14</v>
      </c>
      <c r="BR25">
        <v>25</v>
      </c>
      <c r="BS25">
        <v>24</v>
      </c>
      <c r="BT25">
        <v>1</v>
      </c>
      <c r="BU25">
        <v>10</v>
      </c>
      <c r="BV25">
        <v>1</v>
      </c>
      <c r="BW25">
        <v>13</v>
      </c>
      <c r="BX25">
        <v>17</v>
      </c>
      <c r="BY25">
        <v>22</v>
      </c>
      <c r="BZ25">
        <v>17</v>
      </c>
    </row>
    <row r="26" spans="1:78" x14ac:dyDescent="0.25">
      <c r="B26" s="7">
        <v>0.01</v>
      </c>
      <c r="C26" s="7">
        <v>0.01</v>
      </c>
      <c r="D26" s="7">
        <v>0.01</v>
      </c>
      <c r="E26" s="7">
        <v>0.02</v>
      </c>
      <c r="F26" s="7">
        <v>0.01</v>
      </c>
      <c r="G26" s="7">
        <v>0.01</v>
      </c>
      <c r="H26" s="7">
        <v>0.01</v>
      </c>
      <c r="I26" s="7">
        <v>0.01</v>
      </c>
      <c r="J26" s="7">
        <v>0.01</v>
      </c>
      <c r="K26" s="7">
        <v>0.02</v>
      </c>
      <c r="L26">
        <v>0</v>
      </c>
      <c r="M26" s="7">
        <v>0.01</v>
      </c>
      <c r="N26" s="7">
        <v>0.01</v>
      </c>
      <c r="O26" s="7">
        <v>0.02</v>
      </c>
      <c r="P26" s="7">
        <v>0.02</v>
      </c>
      <c r="Q26" s="7">
        <v>0.01</v>
      </c>
      <c r="R26" s="7">
        <v>0.01</v>
      </c>
      <c r="S26" s="7">
        <v>0.01</v>
      </c>
      <c r="T26" s="7">
        <v>0.01</v>
      </c>
      <c r="U26" s="7">
        <v>0.01</v>
      </c>
      <c r="V26" s="7">
        <v>0.01</v>
      </c>
      <c r="W26" s="7">
        <v>0.01</v>
      </c>
      <c r="X26" t="s">
        <v>108</v>
      </c>
      <c r="Y26" s="7">
        <v>0.02</v>
      </c>
      <c r="Z26" s="7">
        <v>0.01</v>
      </c>
      <c r="AA26" s="7">
        <v>0.01</v>
      </c>
      <c r="AB26" s="7">
        <v>0.01</v>
      </c>
      <c r="AC26" s="7">
        <v>0.04</v>
      </c>
      <c r="AD26" s="7">
        <v>0.01</v>
      </c>
      <c r="AE26" s="7">
        <v>0.04</v>
      </c>
      <c r="AF26" s="7">
        <v>0.01</v>
      </c>
      <c r="AG26" s="7">
        <v>0.01</v>
      </c>
      <c r="AH26" s="7">
        <v>0.02</v>
      </c>
      <c r="AI26" s="7">
        <v>0.01</v>
      </c>
      <c r="AJ26" s="7">
        <v>0.04</v>
      </c>
      <c r="AK26" s="7">
        <v>0.01</v>
      </c>
      <c r="AL26" s="7">
        <v>0.01</v>
      </c>
      <c r="AM26" s="7">
        <v>0.01</v>
      </c>
      <c r="AN26" s="7">
        <v>7.0000000000000007E-2</v>
      </c>
      <c r="AO26" s="7">
        <v>0.02</v>
      </c>
      <c r="AP26" s="7">
        <v>0.04</v>
      </c>
      <c r="AQ26" s="7">
        <v>0.01</v>
      </c>
      <c r="AR26" s="7">
        <v>0.02</v>
      </c>
      <c r="AS26" s="7">
        <v>0.02</v>
      </c>
      <c r="AT26" s="7">
        <v>0.01</v>
      </c>
      <c r="AU26" t="s">
        <v>108</v>
      </c>
      <c r="AV26" t="s">
        <v>108</v>
      </c>
      <c r="AW26" t="s">
        <v>108</v>
      </c>
      <c r="AX26" s="7">
        <v>0.02</v>
      </c>
      <c r="AY26" s="7">
        <v>0.02</v>
      </c>
      <c r="AZ26">
        <v>0</v>
      </c>
      <c r="BA26" s="7">
        <v>0.02</v>
      </c>
      <c r="BB26" t="s">
        <v>108</v>
      </c>
      <c r="BC26" t="s">
        <v>108</v>
      </c>
      <c r="BD26" t="s">
        <v>108</v>
      </c>
      <c r="BE26" s="7">
        <v>0.01</v>
      </c>
      <c r="BF26" s="7">
        <v>0.01</v>
      </c>
      <c r="BG26" s="7">
        <v>0.01</v>
      </c>
      <c r="BH26" s="7">
        <v>0.02</v>
      </c>
      <c r="BI26" s="7">
        <v>0.01</v>
      </c>
      <c r="BJ26" s="7">
        <v>0.01</v>
      </c>
      <c r="BK26" s="7">
        <v>0.02</v>
      </c>
      <c r="BL26" s="7">
        <v>0.01</v>
      </c>
      <c r="BM26" s="7">
        <v>0.01</v>
      </c>
      <c r="BN26" s="7">
        <v>0.01</v>
      </c>
      <c r="BO26">
        <v>0</v>
      </c>
      <c r="BP26" t="s">
        <v>108</v>
      </c>
      <c r="BQ26" s="7">
        <v>0.01</v>
      </c>
      <c r="BR26" s="7">
        <v>0.02</v>
      </c>
      <c r="BS26" s="7">
        <v>0.02</v>
      </c>
      <c r="BT26">
        <v>0</v>
      </c>
      <c r="BU26" s="7">
        <v>0.02</v>
      </c>
      <c r="BV26">
        <v>0</v>
      </c>
      <c r="BW26" s="7">
        <v>0.02</v>
      </c>
      <c r="BX26" s="7">
        <v>0.01</v>
      </c>
      <c r="BY26" s="7">
        <v>0.01</v>
      </c>
      <c r="BZ26" s="7">
        <v>0.01</v>
      </c>
    </row>
    <row r="27" spans="1:78" x14ac:dyDescent="0.25">
      <c r="A27" t="s">
        <v>399</v>
      </c>
      <c r="B27">
        <v>22</v>
      </c>
      <c r="C27">
        <v>20</v>
      </c>
      <c r="D27">
        <v>1</v>
      </c>
      <c r="E27">
        <v>2</v>
      </c>
      <c r="F27">
        <v>5</v>
      </c>
      <c r="G27">
        <v>14</v>
      </c>
      <c r="H27">
        <v>3</v>
      </c>
      <c r="I27">
        <v>12</v>
      </c>
      <c r="J27">
        <v>3</v>
      </c>
      <c r="K27">
        <v>1</v>
      </c>
      <c r="L27">
        <v>6</v>
      </c>
      <c r="M27">
        <v>3</v>
      </c>
      <c r="N27">
        <v>16</v>
      </c>
      <c r="O27">
        <v>2</v>
      </c>
      <c r="P27">
        <v>0</v>
      </c>
      <c r="Q27">
        <v>5</v>
      </c>
      <c r="R27">
        <v>17</v>
      </c>
      <c r="S27">
        <v>13</v>
      </c>
      <c r="T27">
        <v>8</v>
      </c>
      <c r="U27">
        <v>1</v>
      </c>
      <c r="V27">
        <v>20</v>
      </c>
      <c r="W27">
        <v>1</v>
      </c>
      <c r="X27">
        <v>1</v>
      </c>
      <c r="Y27">
        <v>3</v>
      </c>
      <c r="Z27">
        <v>19</v>
      </c>
      <c r="AA27">
        <v>22</v>
      </c>
      <c r="AB27">
        <v>19</v>
      </c>
      <c r="AC27">
        <v>3</v>
      </c>
      <c r="AD27">
        <v>18</v>
      </c>
      <c r="AE27">
        <v>1</v>
      </c>
      <c r="AF27">
        <v>18</v>
      </c>
      <c r="AG27">
        <v>4</v>
      </c>
      <c r="AH27">
        <v>0</v>
      </c>
      <c r="AI27">
        <v>18</v>
      </c>
      <c r="AJ27">
        <v>2</v>
      </c>
      <c r="AK27">
        <v>5</v>
      </c>
      <c r="AL27">
        <v>8</v>
      </c>
      <c r="AM27">
        <v>9</v>
      </c>
      <c r="AN27">
        <v>0</v>
      </c>
      <c r="AO27">
        <v>5</v>
      </c>
      <c r="AP27">
        <v>3</v>
      </c>
      <c r="AQ27">
        <v>3</v>
      </c>
      <c r="AR27">
        <v>0</v>
      </c>
      <c r="AS27">
        <v>0</v>
      </c>
      <c r="AT27">
        <v>3</v>
      </c>
      <c r="AU27">
        <v>1</v>
      </c>
      <c r="AV27">
        <v>1</v>
      </c>
      <c r="AW27">
        <v>0</v>
      </c>
      <c r="AX27">
        <v>1</v>
      </c>
      <c r="AY27">
        <v>3</v>
      </c>
      <c r="AZ27">
        <v>1</v>
      </c>
      <c r="BA27">
        <v>2</v>
      </c>
      <c r="BB27">
        <v>4</v>
      </c>
      <c r="BC27">
        <v>0</v>
      </c>
      <c r="BD27">
        <v>0</v>
      </c>
      <c r="BE27">
        <v>14</v>
      </c>
      <c r="BF27">
        <v>7</v>
      </c>
      <c r="BG27">
        <v>18</v>
      </c>
      <c r="BH27">
        <v>3</v>
      </c>
      <c r="BI27">
        <v>2</v>
      </c>
      <c r="BJ27">
        <v>8</v>
      </c>
      <c r="BK27">
        <v>1</v>
      </c>
      <c r="BL27">
        <v>8</v>
      </c>
      <c r="BM27">
        <v>8</v>
      </c>
      <c r="BN27">
        <v>14</v>
      </c>
      <c r="BO27">
        <v>0</v>
      </c>
      <c r="BP27">
        <v>1</v>
      </c>
      <c r="BQ27">
        <v>5</v>
      </c>
      <c r="BR27">
        <v>8</v>
      </c>
      <c r="BS27">
        <v>10</v>
      </c>
      <c r="BT27">
        <v>14</v>
      </c>
      <c r="BU27">
        <v>2</v>
      </c>
      <c r="BV27">
        <v>1</v>
      </c>
      <c r="BW27">
        <v>3</v>
      </c>
      <c r="BX27">
        <v>16</v>
      </c>
      <c r="BY27">
        <v>18</v>
      </c>
      <c r="BZ27">
        <v>16</v>
      </c>
    </row>
    <row r="28" spans="1:78" x14ac:dyDescent="0.25">
      <c r="B28" s="7">
        <v>0.01</v>
      </c>
      <c r="C28" s="7">
        <v>0.01</v>
      </c>
      <c r="D28">
        <v>0</v>
      </c>
      <c r="E28" s="7">
        <v>0.01</v>
      </c>
      <c r="F28" s="7">
        <v>0.01</v>
      </c>
      <c r="G28" s="7">
        <v>0.01</v>
      </c>
      <c r="H28" s="7">
        <v>0.01</v>
      </c>
      <c r="I28" s="7">
        <v>0.02</v>
      </c>
      <c r="J28">
        <v>0</v>
      </c>
      <c r="K28">
        <v>0</v>
      </c>
      <c r="L28" s="7">
        <v>0.02</v>
      </c>
      <c r="M28" s="7">
        <v>0.01</v>
      </c>
      <c r="N28" s="7">
        <v>0.01</v>
      </c>
      <c r="O28" s="7">
        <v>0.01</v>
      </c>
      <c r="P28" t="s">
        <v>108</v>
      </c>
      <c r="Q28" s="7">
        <v>0.01</v>
      </c>
      <c r="R28" s="7">
        <v>0.01</v>
      </c>
      <c r="S28" s="7">
        <v>0.01</v>
      </c>
      <c r="T28" s="7">
        <v>0.02</v>
      </c>
      <c r="U28">
        <v>0</v>
      </c>
      <c r="V28" s="7">
        <v>0.01</v>
      </c>
      <c r="W28">
        <v>0</v>
      </c>
      <c r="X28" s="7">
        <v>0.01</v>
      </c>
      <c r="Y28" s="7">
        <v>0.01</v>
      </c>
      <c r="Z28" s="7">
        <v>0.01</v>
      </c>
      <c r="AA28" s="7">
        <v>0.01</v>
      </c>
      <c r="AB28" s="7">
        <v>0.01</v>
      </c>
      <c r="AC28" s="7">
        <v>0.01</v>
      </c>
      <c r="AD28" s="7">
        <v>0.01</v>
      </c>
      <c r="AE28" s="7">
        <v>0.01</v>
      </c>
      <c r="AF28" s="7">
        <v>0.01</v>
      </c>
      <c r="AG28" s="7">
        <v>0.01</v>
      </c>
      <c r="AH28" t="s">
        <v>108</v>
      </c>
      <c r="AI28" s="7">
        <v>0.01</v>
      </c>
      <c r="AJ28" s="7">
        <v>0.02</v>
      </c>
      <c r="AK28" s="7">
        <v>0.02</v>
      </c>
      <c r="AL28" s="7">
        <v>0.01</v>
      </c>
      <c r="AM28" s="7">
        <v>0.01</v>
      </c>
      <c r="AN28" t="s">
        <v>108</v>
      </c>
      <c r="AO28" s="7">
        <v>0.03</v>
      </c>
      <c r="AP28" s="7">
        <v>0.02</v>
      </c>
      <c r="AQ28" s="7">
        <v>0.01</v>
      </c>
      <c r="AR28" t="s">
        <v>108</v>
      </c>
      <c r="AS28" t="s">
        <v>108</v>
      </c>
      <c r="AT28" s="7">
        <v>0.01</v>
      </c>
      <c r="AU28" s="7">
        <v>0.01</v>
      </c>
      <c r="AV28">
        <v>0</v>
      </c>
      <c r="AW28" t="s">
        <v>108</v>
      </c>
      <c r="AX28" s="7">
        <v>0.01</v>
      </c>
      <c r="AY28" s="7">
        <v>0.01</v>
      </c>
      <c r="AZ28" s="7">
        <v>0.01</v>
      </c>
      <c r="BA28" s="7">
        <v>0.01</v>
      </c>
      <c r="BB28" s="7">
        <v>0.02</v>
      </c>
      <c r="BC28" t="s">
        <v>108</v>
      </c>
      <c r="BD28" t="s">
        <v>108</v>
      </c>
      <c r="BE28" s="7">
        <v>0.02</v>
      </c>
      <c r="BF28" s="7">
        <v>0.01</v>
      </c>
      <c r="BG28" s="7">
        <v>0.01</v>
      </c>
      <c r="BH28" s="7">
        <v>0.01</v>
      </c>
      <c r="BI28">
        <v>0</v>
      </c>
      <c r="BJ28" s="7">
        <v>0.02</v>
      </c>
      <c r="BK28">
        <v>0</v>
      </c>
      <c r="BL28" s="7">
        <v>0.08</v>
      </c>
      <c r="BM28" s="7">
        <v>0.01</v>
      </c>
      <c r="BN28" s="7">
        <v>0.01</v>
      </c>
      <c r="BO28" t="s">
        <v>108</v>
      </c>
      <c r="BP28" s="7">
        <v>0.03</v>
      </c>
      <c r="BQ28">
        <v>0</v>
      </c>
      <c r="BR28">
        <v>0</v>
      </c>
      <c r="BS28" s="7">
        <v>0.01</v>
      </c>
      <c r="BT28" s="7">
        <v>0.03</v>
      </c>
      <c r="BU28">
        <v>0</v>
      </c>
      <c r="BV28">
        <v>0</v>
      </c>
      <c r="BW28">
        <v>0</v>
      </c>
      <c r="BX28" s="7">
        <v>0.01</v>
      </c>
      <c r="BY28" s="7">
        <v>0.01</v>
      </c>
      <c r="BZ28" s="7">
        <v>0.01</v>
      </c>
    </row>
    <row r="29" spans="1:78" x14ac:dyDescent="0.25">
      <c r="A29" t="s">
        <v>400</v>
      </c>
      <c r="B29">
        <v>20</v>
      </c>
      <c r="C29">
        <v>15</v>
      </c>
      <c r="D29">
        <v>2</v>
      </c>
      <c r="E29">
        <v>2</v>
      </c>
      <c r="F29">
        <v>4</v>
      </c>
      <c r="G29">
        <v>10</v>
      </c>
      <c r="H29">
        <v>5</v>
      </c>
      <c r="I29">
        <v>7</v>
      </c>
      <c r="J29">
        <v>7</v>
      </c>
      <c r="K29">
        <v>2</v>
      </c>
      <c r="L29">
        <v>4</v>
      </c>
      <c r="M29">
        <v>5</v>
      </c>
      <c r="N29">
        <v>12</v>
      </c>
      <c r="O29">
        <v>1</v>
      </c>
      <c r="P29">
        <v>1</v>
      </c>
      <c r="Q29">
        <v>7</v>
      </c>
      <c r="R29">
        <v>13</v>
      </c>
      <c r="S29">
        <v>15</v>
      </c>
      <c r="T29">
        <v>4</v>
      </c>
      <c r="U29">
        <v>0</v>
      </c>
      <c r="V29">
        <v>17</v>
      </c>
      <c r="W29">
        <v>3</v>
      </c>
      <c r="X29">
        <v>0</v>
      </c>
      <c r="Y29">
        <v>3</v>
      </c>
      <c r="Z29">
        <v>17</v>
      </c>
      <c r="AA29">
        <v>20</v>
      </c>
      <c r="AB29">
        <v>17</v>
      </c>
      <c r="AC29">
        <v>2</v>
      </c>
      <c r="AD29">
        <v>18</v>
      </c>
      <c r="AE29">
        <v>0</v>
      </c>
      <c r="AF29">
        <v>12</v>
      </c>
      <c r="AG29">
        <v>8</v>
      </c>
      <c r="AH29">
        <v>0</v>
      </c>
      <c r="AI29">
        <v>16</v>
      </c>
      <c r="AJ29">
        <v>1</v>
      </c>
      <c r="AK29">
        <v>3</v>
      </c>
      <c r="AL29">
        <v>9</v>
      </c>
      <c r="AM29">
        <v>8</v>
      </c>
      <c r="AN29">
        <v>0</v>
      </c>
      <c r="AO29">
        <v>2</v>
      </c>
      <c r="AP29">
        <v>1</v>
      </c>
      <c r="AQ29">
        <v>3</v>
      </c>
      <c r="AR29">
        <v>0</v>
      </c>
      <c r="AS29">
        <v>1</v>
      </c>
      <c r="AT29">
        <v>4</v>
      </c>
      <c r="AU29">
        <v>2</v>
      </c>
      <c r="AV29">
        <v>1</v>
      </c>
      <c r="AW29">
        <v>1</v>
      </c>
      <c r="AX29">
        <v>1</v>
      </c>
      <c r="AY29">
        <v>0</v>
      </c>
      <c r="AZ29">
        <v>0</v>
      </c>
      <c r="BA29">
        <v>3</v>
      </c>
      <c r="BB29">
        <v>1</v>
      </c>
      <c r="BC29">
        <v>0</v>
      </c>
      <c r="BD29">
        <v>0</v>
      </c>
      <c r="BE29">
        <v>5</v>
      </c>
      <c r="BF29">
        <v>15</v>
      </c>
      <c r="BG29">
        <v>14</v>
      </c>
      <c r="BH29">
        <v>6</v>
      </c>
      <c r="BI29">
        <v>6</v>
      </c>
      <c r="BJ29">
        <v>5</v>
      </c>
      <c r="BK29">
        <v>1</v>
      </c>
      <c r="BL29">
        <v>1</v>
      </c>
      <c r="BM29">
        <v>9</v>
      </c>
      <c r="BN29">
        <v>9</v>
      </c>
      <c r="BO29">
        <v>2</v>
      </c>
      <c r="BP29">
        <v>0</v>
      </c>
      <c r="BQ29">
        <v>13</v>
      </c>
      <c r="BR29">
        <v>13</v>
      </c>
      <c r="BS29">
        <v>16</v>
      </c>
      <c r="BT29">
        <v>1</v>
      </c>
      <c r="BU29">
        <v>4</v>
      </c>
      <c r="BV29">
        <v>3</v>
      </c>
      <c r="BW29">
        <v>9</v>
      </c>
      <c r="BX29">
        <v>16</v>
      </c>
      <c r="BY29">
        <v>16</v>
      </c>
      <c r="BZ29">
        <v>10</v>
      </c>
    </row>
    <row r="30" spans="1:78" x14ac:dyDescent="0.25">
      <c r="B30" s="7">
        <v>0.01</v>
      </c>
      <c r="C30" s="7">
        <v>0.01</v>
      </c>
      <c r="D30" s="7">
        <v>0.01</v>
      </c>
      <c r="E30" s="7">
        <v>0.02</v>
      </c>
      <c r="F30" s="7">
        <v>0.01</v>
      </c>
      <c r="G30" s="7">
        <v>0.01</v>
      </c>
      <c r="H30" s="7">
        <v>0.01</v>
      </c>
      <c r="I30" s="7">
        <v>0.01</v>
      </c>
      <c r="J30" s="7">
        <v>0.01</v>
      </c>
      <c r="K30">
        <v>0</v>
      </c>
      <c r="L30" s="7">
        <v>0.01</v>
      </c>
      <c r="M30" s="7">
        <v>0.01</v>
      </c>
      <c r="N30" s="7">
        <v>0.01</v>
      </c>
      <c r="O30" s="7">
        <v>0.01</v>
      </c>
      <c r="P30" s="7">
        <v>0.02</v>
      </c>
      <c r="Q30" s="7">
        <v>0.02</v>
      </c>
      <c r="R30" s="7">
        <v>0.01</v>
      </c>
      <c r="S30" s="7">
        <v>0.01</v>
      </c>
      <c r="T30" s="7">
        <v>0.01</v>
      </c>
      <c r="U30">
        <v>0</v>
      </c>
      <c r="V30" s="7">
        <v>0.01</v>
      </c>
      <c r="W30" s="7">
        <v>0.02</v>
      </c>
      <c r="X30" t="s">
        <v>108</v>
      </c>
      <c r="Y30" s="7">
        <v>0.01</v>
      </c>
      <c r="Z30" s="7">
        <v>0.01</v>
      </c>
      <c r="AA30" s="7">
        <v>0.01</v>
      </c>
      <c r="AB30" s="7">
        <v>0.01</v>
      </c>
      <c r="AC30">
        <v>0</v>
      </c>
      <c r="AD30" s="7">
        <v>0.01</v>
      </c>
      <c r="AE30" t="s">
        <v>108</v>
      </c>
      <c r="AF30" s="7">
        <v>0.01</v>
      </c>
      <c r="AG30" s="7">
        <v>0.01</v>
      </c>
      <c r="AH30" t="s">
        <v>108</v>
      </c>
      <c r="AI30" s="7">
        <v>0.01</v>
      </c>
      <c r="AJ30" s="7">
        <v>0.01</v>
      </c>
      <c r="AK30" s="7">
        <v>0.01</v>
      </c>
      <c r="AL30" s="7">
        <v>0.01</v>
      </c>
      <c r="AM30" s="7">
        <v>0.01</v>
      </c>
      <c r="AN30" t="s">
        <v>108</v>
      </c>
      <c r="AO30" s="7">
        <v>0.01</v>
      </c>
      <c r="AP30" s="7">
        <v>0.01</v>
      </c>
      <c r="AQ30" s="7">
        <v>0.01</v>
      </c>
      <c r="AR30" t="s">
        <v>108</v>
      </c>
      <c r="AS30" s="7">
        <v>0.01</v>
      </c>
      <c r="AT30" s="7">
        <v>0.02</v>
      </c>
      <c r="AU30" s="7">
        <v>0.01</v>
      </c>
      <c r="AV30" s="7">
        <v>0.01</v>
      </c>
      <c r="AW30" s="7">
        <v>0.02</v>
      </c>
      <c r="AX30" s="7">
        <v>0.01</v>
      </c>
      <c r="AY30" t="s">
        <v>108</v>
      </c>
      <c r="AZ30" t="s">
        <v>108</v>
      </c>
      <c r="BA30" s="7">
        <v>0.03</v>
      </c>
      <c r="BB30" s="7">
        <v>0.01</v>
      </c>
      <c r="BC30" t="s">
        <v>108</v>
      </c>
      <c r="BD30" t="s">
        <v>108</v>
      </c>
      <c r="BE30" s="7">
        <v>0.01</v>
      </c>
      <c r="BF30" s="7">
        <v>0.01</v>
      </c>
      <c r="BG30" s="7">
        <v>0.01</v>
      </c>
      <c r="BH30" s="7">
        <v>0.01</v>
      </c>
      <c r="BI30" s="7">
        <v>0.01</v>
      </c>
      <c r="BJ30" s="7">
        <v>0.01</v>
      </c>
      <c r="BK30">
        <v>0</v>
      </c>
      <c r="BL30" s="7">
        <v>0.01</v>
      </c>
      <c r="BM30" s="7">
        <v>0.01</v>
      </c>
      <c r="BN30" s="7">
        <v>0.01</v>
      </c>
      <c r="BO30" s="7">
        <v>0.01</v>
      </c>
      <c r="BP30" t="s">
        <v>108</v>
      </c>
      <c r="BQ30" s="7">
        <v>0.01</v>
      </c>
      <c r="BR30" s="7">
        <v>0.01</v>
      </c>
      <c r="BS30" s="7">
        <v>0.01</v>
      </c>
      <c r="BT30">
        <v>0</v>
      </c>
      <c r="BU30" s="7">
        <v>0.01</v>
      </c>
      <c r="BV30" s="7">
        <v>0.01</v>
      </c>
      <c r="BW30" s="7">
        <v>0.01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401</v>
      </c>
      <c r="B31">
        <v>15</v>
      </c>
      <c r="C31">
        <v>15</v>
      </c>
      <c r="D31">
        <v>0</v>
      </c>
      <c r="E31">
        <v>0</v>
      </c>
      <c r="F31">
        <v>4</v>
      </c>
      <c r="G31">
        <v>9</v>
      </c>
      <c r="H31">
        <v>2</v>
      </c>
      <c r="I31">
        <v>5</v>
      </c>
      <c r="J31">
        <v>5</v>
      </c>
      <c r="K31">
        <v>1</v>
      </c>
      <c r="L31">
        <v>3</v>
      </c>
      <c r="M31">
        <v>3</v>
      </c>
      <c r="N31">
        <v>12</v>
      </c>
      <c r="O31">
        <v>0</v>
      </c>
      <c r="P31">
        <v>0</v>
      </c>
      <c r="Q31">
        <v>4</v>
      </c>
      <c r="R31">
        <v>11</v>
      </c>
      <c r="S31">
        <v>6</v>
      </c>
      <c r="T31">
        <v>8</v>
      </c>
      <c r="U31">
        <v>1</v>
      </c>
      <c r="V31">
        <v>14</v>
      </c>
      <c r="W31">
        <v>0</v>
      </c>
      <c r="X31">
        <v>0</v>
      </c>
      <c r="Y31">
        <v>1</v>
      </c>
      <c r="Z31">
        <v>14</v>
      </c>
      <c r="AA31">
        <v>15</v>
      </c>
      <c r="AB31">
        <v>14</v>
      </c>
      <c r="AC31">
        <v>0</v>
      </c>
      <c r="AD31">
        <v>13</v>
      </c>
      <c r="AE31">
        <v>2</v>
      </c>
      <c r="AF31">
        <v>7</v>
      </c>
      <c r="AG31">
        <v>8</v>
      </c>
      <c r="AH31">
        <v>0</v>
      </c>
      <c r="AI31">
        <v>6</v>
      </c>
      <c r="AJ31">
        <v>1</v>
      </c>
      <c r="AK31">
        <v>8</v>
      </c>
      <c r="AL31">
        <v>6</v>
      </c>
      <c r="AM31">
        <v>8</v>
      </c>
      <c r="AN31">
        <v>0</v>
      </c>
      <c r="AO31">
        <v>1</v>
      </c>
      <c r="AP31">
        <v>0</v>
      </c>
      <c r="AQ31">
        <v>2</v>
      </c>
      <c r="AR31">
        <v>2</v>
      </c>
      <c r="AS31">
        <v>1</v>
      </c>
      <c r="AT31">
        <v>5</v>
      </c>
      <c r="AU31">
        <v>0</v>
      </c>
      <c r="AV31">
        <v>1</v>
      </c>
      <c r="AW31">
        <v>0</v>
      </c>
      <c r="AX31">
        <v>0</v>
      </c>
      <c r="AY31">
        <v>3</v>
      </c>
      <c r="AZ31">
        <v>1</v>
      </c>
      <c r="BA31">
        <v>0</v>
      </c>
      <c r="BB31">
        <v>2</v>
      </c>
      <c r="BC31">
        <v>1</v>
      </c>
      <c r="BD31">
        <v>0</v>
      </c>
      <c r="BE31">
        <v>5</v>
      </c>
      <c r="BF31">
        <v>10</v>
      </c>
      <c r="BG31">
        <v>12</v>
      </c>
      <c r="BH31">
        <v>3</v>
      </c>
      <c r="BI31">
        <v>2</v>
      </c>
      <c r="BJ31">
        <v>6</v>
      </c>
      <c r="BK31">
        <v>3</v>
      </c>
      <c r="BL31">
        <v>0</v>
      </c>
      <c r="BM31">
        <v>7</v>
      </c>
      <c r="BN31">
        <v>6</v>
      </c>
      <c r="BO31">
        <v>2</v>
      </c>
      <c r="BP31">
        <v>1</v>
      </c>
      <c r="BQ31">
        <v>9</v>
      </c>
      <c r="BR31">
        <v>12</v>
      </c>
      <c r="BS31">
        <v>9</v>
      </c>
      <c r="BT31">
        <v>3</v>
      </c>
      <c r="BU31">
        <v>3</v>
      </c>
      <c r="BV31">
        <v>2</v>
      </c>
      <c r="BW31">
        <v>7</v>
      </c>
      <c r="BX31">
        <v>7</v>
      </c>
      <c r="BY31">
        <v>8</v>
      </c>
      <c r="BZ31">
        <v>6</v>
      </c>
    </row>
    <row r="32" spans="1:78" x14ac:dyDescent="0.25">
      <c r="B32" s="7">
        <v>0.01</v>
      </c>
      <c r="C32" s="7">
        <v>0.01</v>
      </c>
      <c r="D32" t="s">
        <v>108</v>
      </c>
      <c r="E32" t="s">
        <v>108</v>
      </c>
      <c r="F32" s="7">
        <v>0.01</v>
      </c>
      <c r="G32" s="7">
        <v>0.01</v>
      </c>
      <c r="H32">
        <v>0</v>
      </c>
      <c r="I32" s="7">
        <v>0.01</v>
      </c>
      <c r="J32" s="7">
        <v>0.01</v>
      </c>
      <c r="K32">
        <v>0</v>
      </c>
      <c r="L32" s="7">
        <v>0.01</v>
      </c>
      <c r="M32" s="7">
        <v>0.01</v>
      </c>
      <c r="N32" s="7">
        <v>0.01</v>
      </c>
      <c r="O32" t="s">
        <v>108</v>
      </c>
      <c r="P32" t="s">
        <v>108</v>
      </c>
      <c r="Q32" s="7">
        <v>0.01</v>
      </c>
      <c r="R32" s="7">
        <v>0.01</v>
      </c>
      <c r="S32">
        <v>0</v>
      </c>
      <c r="T32" s="7">
        <v>0.02</v>
      </c>
      <c r="U32" s="7">
        <v>0.01</v>
      </c>
      <c r="V32" s="7">
        <v>0.01</v>
      </c>
      <c r="W32">
        <v>0</v>
      </c>
      <c r="X32" t="s">
        <v>108</v>
      </c>
      <c r="Y32">
        <v>0</v>
      </c>
      <c r="Z32" s="7">
        <v>0.01</v>
      </c>
      <c r="AA32" s="7">
        <v>0.01</v>
      </c>
      <c r="AB32" s="7">
        <v>0.01</v>
      </c>
      <c r="AC32" t="s">
        <v>108</v>
      </c>
      <c r="AD32" s="7">
        <v>0.01</v>
      </c>
      <c r="AE32" s="7">
        <v>0.01</v>
      </c>
      <c r="AF32">
        <v>0</v>
      </c>
      <c r="AG32" s="7">
        <v>0.01</v>
      </c>
      <c r="AH32" t="s">
        <v>108</v>
      </c>
      <c r="AI32">
        <v>0</v>
      </c>
      <c r="AJ32" s="7">
        <v>0.01</v>
      </c>
      <c r="AK32" s="7">
        <v>0.03</v>
      </c>
      <c r="AL32">
        <v>0</v>
      </c>
      <c r="AM32" s="7">
        <v>0.01</v>
      </c>
      <c r="AN32" t="s">
        <v>108</v>
      </c>
      <c r="AO32" s="7">
        <v>0.01</v>
      </c>
      <c r="AP32" t="s">
        <v>108</v>
      </c>
      <c r="AQ32" s="7">
        <v>0.01</v>
      </c>
      <c r="AR32" s="7">
        <v>0.01</v>
      </c>
      <c r="AS32" s="7">
        <v>0.01</v>
      </c>
      <c r="AT32" s="7">
        <v>0.02</v>
      </c>
      <c r="AU32" t="s">
        <v>108</v>
      </c>
      <c r="AV32">
        <v>0</v>
      </c>
      <c r="AW32" t="s">
        <v>108</v>
      </c>
      <c r="AX32" t="s">
        <v>108</v>
      </c>
      <c r="AY32" s="7">
        <v>0.01</v>
      </c>
      <c r="AZ32">
        <v>0</v>
      </c>
      <c r="BA32" t="s">
        <v>108</v>
      </c>
      <c r="BB32" s="7">
        <v>0.01</v>
      </c>
      <c r="BC32">
        <v>0</v>
      </c>
      <c r="BD32" t="s">
        <v>108</v>
      </c>
      <c r="BE32" s="7">
        <v>0.01</v>
      </c>
      <c r="BF32" s="7">
        <v>0.01</v>
      </c>
      <c r="BG32" s="7">
        <v>0.01</v>
      </c>
      <c r="BH32" s="7">
        <v>0.01</v>
      </c>
      <c r="BI32">
        <v>0</v>
      </c>
      <c r="BJ32" s="7">
        <v>0.01</v>
      </c>
      <c r="BK32" s="7">
        <v>0.01</v>
      </c>
      <c r="BL32" t="s">
        <v>108</v>
      </c>
      <c r="BM32" s="7">
        <v>0.01</v>
      </c>
      <c r="BN32" s="7">
        <v>0.01</v>
      </c>
      <c r="BO32" s="7">
        <v>0.01</v>
      </c>
      <c r="BP32" s="7">
        <v>0.03</v>
      </c>
      <c r="BQ32" s="7">
        <v>0.01</v>
      </c>
      <c r="BR32" s="7">
        <v>0.01</v>
      </c>
      <c r="BS32" s="7">
        <v>0.01</v>
      </c>
      <c r="BT32" s="7">
        <v>0.01</v>
      </c>
      <c r="BU32">
        <v>0</v>
      </c>
      <c r="BV32" s="7">
        <v>0.01</v>
      </c>
      <c r="BW32" s="7">
        <v>0.01</v>
      </c>
      <c r="BX32">
        <v>0</v>
      </c>
      <c r="BY32" s="7">
        <v>0.01</v>
      </c>
      <c r="BZ32">
        <v>0</v>
      </c>
    </row>
    <row r="33" spans="1:78" x14ac:dyDescent="0.25">
      <c r="A33" t="s">
        <v>402</v>
      </c>
      <c r="B33">
        <v>10</v>
      </c>
      <c r="C33">
        <v>9</v>
      </c>
      <c r="D33">
        <v>0</v>
      </c>
      <c r="E33">
        <v>1</v>
      </c>
      <c r="F33">
        <v>4</v>
      </c>
      <c r="G33">
        <v>6</v>
      </c>
      <c r="H33">
        <v>1</v>
      </c>
      <c r="I33">
        <v>2</v>
      </c>
      <c r="J33">
        <v>3</v>
      </c>
      <c r="K33">
        <v>2</v>
      </c>
      <c r="L33">
        <v>3</v>
      </c>
      <c r="M33">
        <v>2</v>
      </c>
      <c r="N33">
        <v>7</v>
      </c>
      <c r="O33">
        <v>2</v>
      </c>
      <c r="P33">
        <v>0</v>
      </c>
      <c r="Q33">
        <v>1</v>
      </c>
      <c r="R33">
        <v>9</v>
      </c>
      <c r="S33">
        <v>5</v>
      </c>
      <c r="T33">
        <v>3</v>
      </c>
      <c r="U33">
        <v>2</v>
      </c>
      <c r="V33">
        <v>10</v>
      </c>
      <c r="W33">
        <v>0</v>
      </c>
      <c r="X33">
        <v>0</v>
      </c>
      <c r="Y33">
        <v>0</v>
      </c>
      <c r="Z33">
        <v>10</v>
      </c>
      <c r="AA33">
        <v>10</v>
      </c>
      <c r="AB33">
        <v>10</v>
      </c>
      <c r="AC33">
        <v>2</v>
      </c>
      <c r="AD33">
        <v>8</v>
      </c>
      <c r="AE33">
        <v>1</v>
      </c>
      <c r="AF33">
        <v>6</v>
      </c>
      <c r="AG33">
        <v>5</v>
      </c>
      <c r="AH33">
        <v>0</v>
      </c>
      <c r="AI33">
        <v>4</v>
      </c>
      <c r="AJ33">
        <v>0</v>
      </c>
      <c r="AK33">
        <v>7</v>
      </c>
      <c r="AL33">
        <v>4</v>
      </c>
      <c r="AM33">
        <v>6</v>
      </c>
      <c r="AN33">
        <v>0</v>
      </c>
      <c r="AO33">
        <v>0</v>
      </c>
      <c r="AP33">
        <v>0</v>
      </c>
      <c r="AQ33">
        <v>1</v>
      </c>
      <c r="AR33">
        <v>2</v>
      </c>
      <c r="AS33">
        <v>0</v>
      </c>
      <c r="AT33">
        <v>0</v>
      </c>
      <c r="AU33">
        <v>1</v>
      </c>
      <c r="AV33">
        <v>0</v>
      </c>
      <c r="AW33">
        <v>0</v>
      </c>
      <c r="AX33">
        <v>0</v>
      </c>
      <c r="AY33">
        <v>1</v>
      </c>
      <c r="AZ33">
        <v>1</v>
      </c>
      <c r="BA33">
        <v>1</v>
      </c>
      <c r="BB33">
        <v>1</v>
      </c>
      <c r="BC33">
        <v>3</v>
      </c>
      <c r="BD33">
        <v>0</v>
      </c>
      <c r="BE33">
        <v>7</v>
      </c>
      <c r="BF33">
        <v>4</v>
      </c>
      <c r="BG33">
        <v>9</v>
      </c>
      <c r="BH33">
        <v>2</v>
      </c>
      <c r="BI33">
        <v>2</v>
      </c>
      <c r="BJ33">
        <v>5</v>
      </c>
      <c r="BK33">
        <v>2</v>
      </c>
      <c r="BL33">
        <v>0</v>
      </c>
      <c r="BM33">
        <v>2</v>
      </c>
      <c r="BN33">
        <v>6</v>
      </c>
      <c r="BO33">
        <v>2</v>
      </c>
      <c r="BP33">
        <v>0</v>
      </c>
      <c r="BQ33">
        <v>2</v>
      </c>
      <c r="BR33">
        <v>3</v>
      </c>
      <c r="BS33">
        <v>4</v>
      </c>
      <c r="BT33">
        <v>7</v>
      </c>
      <c r="BU33">
        <v>0</v>
      </c>
      <c r="BV33">
        <v>1</v>
      </c>
      <c r="BW33">
        <v>1</v>
      </c>
      <c r="BX33">
        <v>7</v>
      </c>
      <c r="BY33">
        <v>9</v>
      </c>
      <c r="BZ33">
        <v>7</v>
      </c>
    </row>
    <row r="34" spans="1:78" x14ac:dyDescent="0.25">
      <c r="B34">
        <v>0</v>
      </c>
      <c r="C34">
        <v>0</v>
      </c>
      <c r="D34" t="s">
        <v>106</v>
      </c>
      <c r="E34" s="7">
        <v>0.01</v>
      </c>
      <c r="F34" s="7">
        <v>0.01</v>
      </c>
      <c r="G34">
        <v>0</v>
      </c>
      <c r="H34">
        <v>0</v>
      </c>
      <c r="I34">
        <v>0</v>
      </c>
      <c r="J34">
        <v>0</v>
      </c>
      <c r="K34" s="7">
        <v>0.01</v>
      </c>
      <c r="L34" s="7">
        <v>0.01</v>
      </c>
      <c r="M34">
        <v>0</v>
      </c>
      <c r="N34">
        <v>0</v>
      </c>
      <c r="O34" s="7">
        <v>0.01</v>
      </c>
      <c r="P34" t="s">
        <v>106</v>
      </c>
      <c r="Q34">
        <v>0</v>
      </c>
      <c r="R34">
        <v>0</v>
      </c>
      <c r="S34">
        <v>0</v>
      </c>
      <c r="T34" s="7">
        <v>0.01</v>
      </c>
      <c r="U34" s="7">
        <v>0.01</v>
      </c>
      <c r="V34" s="7">
        <v>0.01</v>
      </c>
      <c r="W34" t="s">
        <v>106</v>
      </c>
      <c r="X34" t="s">
        <v>106</v>
      </c>
      <c r="Y34" t="s">
        <v>106</v>
      </c>
      <c r="Z34" s="7">
        <v>0.01</v>
      </c>
      <c r="AA34">
        <v>0</v>
      </c>
      <c r="AB34" s="7">
        <v>0.01</v>
      </c>
      <c r="AC34" s="7">
        <v>0.01</v>
      </c>
      <c r="AD34">
        <v>0</v>
      </c>
      <c r="AE34" s="7">
        <v>0.01</v>
      </c>
      <c r="AF34">
        <v>0</v>
      </c>
      <c r="AG34" s="7">
        <v>0.01</v>
      </c>
      <c r="AH34" t="s">
        <v>106</v>
      </c>
      <c r="AI34">
        <v>0</v>
      </c>
      <c r="AJ34" t="s">
        <v>106</v>
      </c>
      <c r="AK34" s="7">
        <v>0.03</v>
      </c>
      <c r="AL34">
        <v>0</v>
      </c>
      <c r="AM34" s="7">
        <v>0.01</v>
      </c>
      <c r="AN34" t="s">
        <v>106</v>
      </c>
      <c r="AO34" t="s">
        <v>106</v>
      </c>
      <c r="AP34" t="s">
        <v>106</v>
      </c>
      <c r="AQ34" s="7">
        <v>0.01</v>
      </c>
      <c r="AR34" s="7">
        <v>0.02</v>
      </c>
      <c r="AS34" t="s">
        <v>106</v>
      </c>
      <c r="AT34" t="s">
        <v>106</v>
      </c>
      <c r="AU34" s="7">
        <v>0.01</v>
      </c>
      <c r="AV34" t="s">
        <v>106</v>
      </c>
      <c r="AW34" t="s">
        <v>106</v>
      </c>
      <c r="AX34" t="s">
        <v>106</v>
      </c>
      <c r="AY34">
        <v>0</v>
      </c>
      <c r="AZ34">
        <v>0</v>
      </c>
      <c r="BA34" s="7">
        <v>0.01</v>
      </c>
      <c r="BB34">
        <v>0</v>
      </c>
      <c r="BC34" s="7">
        <v>0.02</v>
      </c>
      <c r="BD34" t="s">
        <v>106</v>
      </c>
      <c r="BE34" s="7">
        <v>0.01</v>
      </c>
      <c r="BF34">
        <v>0</v>
      </c>
      <c r="BG34">
        <v>0</v>
      </c>
      <c r="BH34">
        <v>0</v>
      </c>
      <c r="BI34">
        <v>0</v>
      </c>
      <c r="BJ34" s="7">
        <v>0.01</v>
      </c>
      <c r="BK34" s="7">
        <v>0.01</v>
      </c>
      <c r="BL34" t="s">
        <v>106</v>
      </c>
      <c r="BM34">
        <v>0</v>
      </c>
      <c r="BN34" s="7">
        <v>0.01</v>
      </c>
      <c r="BO34" s="7">
        <v>0.01</v>
      </c>
      <c r="BP34" t="s">
        <v>106</v>
      </c>
      <c r="BQ34">
        <v>0</v>
      </c>
      <c r="BR34">
        <v>0</v>
      </c>
      <c r="BS34">
        <v>0</v>
      </c>
      <c r="BT34" s="7">
        <v>0.02</v>
      </c>
      <c r="BU34" t="s">
        <v>106</v>
      </c>
      <c r="BV34">
        <v>0</v>
      </c>
      <c r="BW34">
        <v>0</v>
      </c>
      <c r="BX34" s="7">
        <v>0.01</v>
      </c>
      <c r="BY34" s="7">
        <v>0.01</v>
      </c>
      <c r="BZ34" s="7">
        <v>0.01</v>
      </c>
    </row>
    <row r="35" spans="1:78" x14ac:dyDescent="0.25">
      <c r="A35" t="s">
        <v>403</v>
      </c>
      <c r="B35">
        <v>8</v>
      </c>
      <c r="C35">
        <v>6</v>
      </c>
      <c r="D35">
        <v>1</v>
      </c>
      <c r="E35">
        <v>1</v>
      </c>
      <c r="F35">
        <v>0</v>
      </c>
      <c r="G35">
        <v>4</v>
      </c>
      <c r="H35">
        <v>3</v>
      </c>
      <c r="I35">
        <v>2</v>
      </c>
      <c r="J35">
        <v>3</v>
      </c>
      <c r="K35">
        <v>1</v>
      </c>
      <c r="L35">
        <v>2</v>
      </c>
      <c r="M35">
        <v>3</v>
      </c>
      <c r="N35">
        <v>4</v>
      </c>
      <c r="O35">
        <v>1</v>
      </c>
      <c r="P35">
        <v>0</v>
      </c>
      <c r="Q35">
        <v>5</v>
      </c>
      <c r="R35">
        <v>3</v>
      </c>
      <c r="S35">
        <v>5</v>
      </c>
      <c r="T35">
        <v>0</v>
      </c>
      <c r="U35">
        <v>2</v>
      </c>
      <c r="V35">
        <v>6</v>
      </c>
      <c r="W35">
        <v>1</v>
      </c>
      <c r="X35">
        <v>1</v>
      </c>
      <c r="Y35">
        <v>0</v>
      </c>
      <c r="Z35">
        <v>8</v>
      </c>
      <c r="AA35">
        <v>8</v>
      </c>
      <c r="AB35">
        <v>8</v>
      </c>
      <c r="AC35">
        <v>2</v>
      </c>
      <c r="AD35">
        <v>5</v>
      </c>
      <c r="AE35">
        <v>1</v>
      </c>
      <c r="AF35">
        <v>4</v>
      </c>
      <c r="AG35">
        <v>4</v>
      </c>
      <c r="AH35">
        <v>0</v>
      </c>
      <c r="AI35">
        <v>6</v>
      </c>
      <c r="AJ35">
        <v>0</v>
      </c>
      <c r="AK35">
        <v>0</v>
      </c>
      <c r="AL35">
        <v>6</v>
      </c>
      <c r="AM35">
        <v>1</v>
      </c>
      <c r="AN35">
        <v>0</v>
      </c>
      <c r="AO35">
        <v>0</v>
      </c>
      <c r="AP35">
        <v>0</v>
      </c>
      <c r="AQ35">
        <v>3</v>
      </c>
      <c r="AR35">
        <v>0</v>
      </c>
      <c r="AS35">
        <v>0</v>
      </c>
      <c r="AT35">
        <v>0</v>
      </c>
      <c r="AU35">
        <v>1</v>
      </c>
      <c r="AV35">
        <v>0</v>
      </c>
      <c r="AW35">
        <v>0</v>
      </c>
      <c r="AX35">
        <v>1</v>
      </c>
      <c r="AY35">
        <v>1</v>
      </c>
      <c r="AZ35">
        <v>0</v>
      </c>
      <c r="BA35">
        <v>1</v>
      </c>
      <c r="BB35">
        <v>1</v>
      </c>
      <c r="BC35">
        <v>0</v>
      </c>
      <c r="BD35">
        <v>0</v>
      </c>
      <c r="BE35">
        <v>2</v>
      </c>
      <c r="BF35">
        <v>5</v>
      </c>
      <c r="BG35">
        <v>8</v>
      </c>
      <c r="BH35">
        <v>0</v>
      </c>
      <c r="BI35">
        <v>4</v>
      </c>
      <c r="BJ35">
        <v>2</v>
      </c>
      <c r="BK35">
        <v>1</v>
      </c>
      <c r="BL35">
        <v>1</v>
      </c>
      <c r="BM35">
        <v>5</v>
      </c>
      <c r="BN35">
        <v>2</v>
      </c>
      <c r="BO35">
        <v>1</v>
      </c>
      <c r="BP35">
        <v>0</v>
      </c>
      <c r="BQ35">
        <v>4</v>
      </c>
      <c r="BR35">
        <v>5</v>
      </c>
      <c r="BS35">
        <v>4</v>
      </c>
      <c r="BT35">
        <v>2</v>
      </c>
      <c r="BU35">
        <v>0</v>
      </c>
      <c r="BV35">
        <v>1</v>
      </c>
      <c r="BW35">
        <v>3</v>
      </c>
      <c r="BX35">
        <v>6</v>
      </c>
      <c r="BY35">
        <v>7</v>
      </c>
      <c r="BZ35">
        <v>6</v>
      </c>
    </row>
    <row r="36" spans="1:78" x14ac:dyDescent="0.25">
      <c r="B36">
        <v>0</v>
      </c>
      <c r="C36">
        <v>0</v>
      </c>
      <c r="D36" s="7">
        <v>0.01</v>
      </c>
      <c r="E36" s="7">
        <v>0.01</v>
      </c>
      <c r="F36" t="s">
        <v>106</v>
      </c>
      <c r="G36">
        <v>0</v>
      </c>
      <c r="H36" s="7">
        <v>0.01</v>
      </c>
      <c r="I36">
        <v>0</v>
      </c>
      <c r="J36">
        <v>0</v>
      </c>
      <c r="K36">
        <v>0</v>
      </c>
      <c r="L36">
        <v>0</v>
      </c>
      <c r="M36" s="7">
        <v>0.01</v>
      </c>
      <c r="N36">
        <v>0</v>
      </c>
      <c r="O36" s="7">
        <v>0.01</v>
      </c>
      <c r="P36" t="s">
        <v>106</v>
      </c>
      <c r="Q36" s="7">
        <v>0.02</v>
      </c>
      <c r="R36">
        <v>0</v>
      </c>
      <c r="S36">
        <v>0</v>
      </c>
      <c r="T36" t="s">
        <v>106</v>
      </c>
      <c r="U36" s="7">
        <v>0.01</v>
      </c>
      <c r="V36">
        <v>0</v>
      </c>
      <c r="W36" s="7">
        <v>0.01</v>
      </c>
      <c r="X36">
        <v>0</v>
      </c>
      <c r="Y36" t="s">
        <v>106</v>
      </c>
      <c r="Z36">
        <v>0</v>
      </c>
      <c r="AA36">
        <v>0</v>
      </c>
      <c r="AB36">
        <v>0</v>
      </c>
      <c r="AC36" s="7">
        <v>0.01</v>
      </c>
      <c r="AD36">
        <v>0</v>
      </c>
      <c r="AE36" s="7">
        <v>0.01</v>
      </c>
      <c r="AF36">
        <v>0</v>
      </c>
      <c r="AG36" s="7">
        <v>0.01</v>
      </c>
      <c r="AH36" t="s">
        <v>106</v>
      </c>
      <c r="AI36">
        <v>0</v>
      </c>
      <c r="AJ36" t="s">
        <v>106</v>
      </c>
      <c r="AK36" t="s">
        <v>106</v>
      </c>
      <c r="AL36">
        <v>0</v>
      </c>
      <c r="AM36">
        <v>0</v>
      </c>
      <c r="AN36" t="s">
        <v>106</v>
      </c>
      <c r="AO36" t="s">
        <v>106</v>
      </c>
      <c r="AP36" t="s">
        <v>106</v>
      </c>
      <c r="AQ36" s="7">
        <v>0.01</v>
      </c>
      <c r="AR36" t="s">
        <v>106</v>
      </c>
      <c r="AS36" t="s">
        <v>106</v>
      </c>
      <c r="AT36" t="s">
        <v>106</v>
      </c>
      <c r="AU36" s="7">
        <v>0.01</v>
      </c>
      <c r="AV36" t="s">
        <v>106</v>
      </c>
      <c r="AW36" t="s">
        <v>106</v>
      </c>
      <c r="AX36" s="7">
        <v>0.01</v>
      </c>
      <c r="AY36">
        <v>0</v>
      </c>
      <c r="AZ36">
        <v>0</v>
      </c>
      <c r="BA36" s="7">
        <v>0.01</v>
      </c>
      <c r="BB36">
        <v>0</v>
      </c>
      <c r="BC36" t="s">
        <v>106</v>
      </c>
      <c r="BD36" t="s">
        <v>106</v>
      </c>
      <c r="BE36">
        <v>0</v>
      </c>
      <c r="BF36">
        <v>0</v>
      </c>
      <c r="BG36">
        <v>0</v>
      </c>
      <c r="BH36" t="s">
        <v>106</v>
      </c>
      <c r="BI36">
        <v>0</v>
      </c>
      <c r="BJ36">
        <v>0</v>
      </c>
      <c r="BK36">
        <v>0</v>
      </c>
      <c r="BL36" s="7">
        <v>0.01</v>
      </c>
      <c r="BM36" s="7">
        <v>0.01</v>
      </c>
      <c r="BN36">
        <v>0</v>
      </c>
      <c r="BO36">
        <v>0</v>
      </c>
      <c r="BP36" t="s">
        <v>106</v>
      </c>
      <c r="BQ36">
        <v>0</v>
      </c>
      <c r="BR36">
        <v>0</v>
      </c>
      <c r="BS36">
        <v>0</v>
      </c>
      <c r="BT36" s="7">
        <v>0.01</v>
      </c>
      <c r="BU36" t="s">
        <v>106</v>
      </c>
      <c r="BV36">
        <v>0</v>
      </c>
      <c r="BW36">
        <v>0</v>
      </c>
      <c r="BX36">
        <v>0</v>
      </c>
      <c r="BY36">
        <v>0</v>
      </c>
      <c r="BZ36">
        <v>0</v>
      </c>
    </row>
    <row r="37" spans="1:78" x14ac:dyDescent="0.25">
      <c r="A37" t="s">
        <v>404</v>
      </c>
      <c r="B37">
        <v>5</v>
      </c>
      <c r="C37">
        <v>4</v>
      </c>
      <c r="D37">
        <v>0</v>
      </c>
      <c r="E37">
        <v>1</v>
      </c>
      <c r="F37">
        <v>1</v>
      </c>
      <c r="G37">
        <v>3</v>
      </c>
      <c r="H37">
        <v>1</v>
      </c>
      <c r="I37">
        <v>0</v>
      </c>
      <c r="J37">
        <v>4</v>
      </c>
      <c r="K37">
        <v>0</v>
      </c>
      <c r="L37">
        <v>1</v>
      </c>
      <c r="M37">
        <v>3</v>
      </c>
      <c r="N37">
        <v>2</v>
      </c>
      <c r="O37">
        <v>0</v>
      </c>
      <c r="P37">
        <v>0</v>
      </c>
      <c r="Q37">
        <v>1</v>
      </c>
      <c r="R37">
        <v>4</v>
      </c>
      <c r="S37">
        <v>3</v>
      </c>
      <c r="T37">
        <v>2</v>
      </c>
      <c r="U37">
        <v>0</v>
      </c>
      <c r="V37">
        <v>5</v>
      </c>
      <c r="W37">
        <v>0</v>
      </c>
      <c r="X37">
        <v>0</v>
      </c>
      <c r="Y37">
        <v>1</v>
      </c>
      <c r="Z37">
        <v>4</v>
      </c>
      <c r="AA37">
        <v>5</v>
      </c>
      <c r="AB37">
        <v>4</v>
      </c>
      <c r="AC37">
        <v>0</v>
      </c>
      <c r="AD37">
        <v>5</v>
      </c>
      <c r="AE37">
        <v>0</v>
      </c>
      <c r="AF37">
        <v>5</v>
      </c>
      <c r="AG37">
        <v>0</v>
      </c>
      <c r="AH37">
        <v>0</v>
      </c>
      <c r="AI37">
        <v>4</v>
      </c>
      <c r="AJ37">
        <v>0</v>
      </c>
      <c r="AK37">
        <v>0</v>
      </c>
      <c r="AL37">
        <v>1</v>
      </c>
      <c r="AM37">
        <v>4</v>
      </c>
      <c r="AN37">
        <v>0</v>
      </c>
      <c r="AO37">
        <v>0</v>
      </c>
      <c r="AP37">
        <v>1</v>
      </c>
      <c r="AQ37">
        <v>0</v>
      </c>
      <c r="AR37">
        <v>0</v>
      </c>
      <c r="AS37">
        <v>0</v>
      </c>
      <c r="AT37">
        <v>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1</v>
      </c>
      <c r="BA37">
        <v>1</v>
      </c>
      <c r="BB37">
        <v>1</v>
      </c>
      <c r="BC37">
        <v>0</v>
      </c>
      <c r="BD37">
        <v>0</v>
      </c>
      <c r="BE37">
        <v>0</v>
      </c>
      <c r="BF37">
        <v>5</v>
      </c>
      <c r="BG37">
        <v>1</v>
      </c>
      <c r="BH37">
        <v>4</v>
      </c>
      <c r="BI37">
        <v>0</v>
      </c>
      <c r="BJ37">
        <v>1</v>
      </c>
      <c r="BK37">
        <v>0</v>
      </c>
      <c r="BL37">
        <v>0</v>
      </c>
      <c r="BM37">
        <v>0</v>
      </c>
      <c r="BN37">
        <v>3</v>
      </c>
      <c r="BO37">
        <v>1</v>
      </c>
      <c r="BP37">
        <v>1</v>
      </c>
      <c r="BQ37">
        <v>2</v>
      </c>
      <c r="BR37">
        <v>4</v>
      </c>
      <c r="BS37">
        <v>3</v>
      </c>
      <c r="BT37">
        <v>0</v>
      </c>
      <c r="BU37">
        <v>0</v>
      </c>
      <c r="BV37">
        <v>1</v>
      </c>
      <c r="BW37">
        <v>1</v>
      </c>
      <c r="BX37">
        <v>4</v>
      </c>
      <c r="BY37">
        <v>5</v>
      </c>
      <c r="BZ37">
        <v>4</v>
      </c>
    </row>
    <row r="38" spans="1:78" x14ac:dyDescent="0.25">
      <c r="B38">
        <v>0</v>
      </c>
      <c r="C38">
        <v>0</v>
      </c>
      <c r="D38" t="s">
        <v>106</v>
      </c>
      <c r="E38" s="7">
        <v>0.01</v>
      </c>
      <c r="F38">
        <v>0</v>
      </c>
      <c r="G38">
        <v>0</v>
      </c>
      <c r="H38">
        <v>0</v>
      </c>
      <c r="I38" t="s">
        <v>106</v>
      </c>
      <c r="J38" s="7">
        <v>0.01</v>
      </c>
      <c r="K38" t="s">
        <v>106</v>
      </c>
      <c r="L38">
        <v>0</v>
      </c>
      <c r="M38" s="7">
        <v>0.01</v>
      </c>
      <c r="N38">
        <v>0</v>
      </c>
      <c r="O38" t="s">
        <v>106</v>
      </c>
      <c r="P38" t="s">
        <v>106</v>
      </c>
      <c r="Q38">
        <v>0</v>
      </c>
      <c r="R38">
        <v>0</v>
      </c>
      <c r="S38">
        <v>0</v>
      </c>
      <c r="T38">
        <v>0</v>
      </c>
      <c r="U38" t="s">
        <v>106</v>
      </c>
      <c r="V38">
        <v>0</v>
      </c>
      <c r="W38" t="s">
        <v>106</v>
      </c>
      <c r="X38" t="s">
        <v>106</v>
      </c>
      <c r="Y38">
        <v>0</v>
      </c>
      <c r="Z38">
        <v>0</v>
      </c>
      <c r="AA38">
        <v>0</v>
      </c>
      <c r="AB38">
        <v>0</v>
      </c>
      <c r="AC38" t="s">
        <v>106</v>
      </c>
      <c r="AD38">
        <v>0</v>
      </c>
      <c r="AE38" t="s">
        <v>106</v>
      </c>
      <c r="AF38">
        <v>0</v>
      </c>
      <c r="AG38" t="s">
        <v>106</v>
      </c>
      <c r="AH38" t="s">
        <v>106</v>
      </c>
      <c r="AI38">
        <v>0</v>
      </c>
      <c r="AJ38" t="s">
        <v>106</v>
      </c>
      <c r="AK38" t="s">
        <v>106</v>
      </c>
      <c r="AL38">
        <v>0</v>
      </c>
      <c r="AM38">
        <v>0</v>
      </c>
      <c r="AN38" t="s">
        <v>106</v>
      </c>
      <c r="AO38" t="s">
        <v>106</v>
      </c>
      <c r="AP38">
        <v>0</v>
      </c>
      <c r="AQ38" t="s">
        <v>106</v>
      </c>
      <c r="AR38" t="s">
        <v>106</v>
      </c>
      <c r="AS38" t="s">
        <v>106</v>
      </c>
      <c r="AT38">
        <v>0</v>
      </c>
      <c r="AU38" t="s">
        <v>106</v>
      </c>
      <c r="AV38" t="s">
        <v>106</v>
      </c>
      <c r="AW38" t="s">
        <v>106</v>
      </c>
      <c r="AX38" t="s">
        <v>106</v>
      </c>
      <c r="AY38" t="s">
        <v>106</v>
      </c>
      <c r="AZ38" s="7">
        <v>0.01</v>
      </c>
      <c r="BA38" s="7">
        <v>0.01</v>
      </c>
      <c r="BB38" s="7">
        <v>0.01</v>
      </c>
      <c r="BC38" t="s">
        <v>106</v>
      </c>
      <c r="BD38" t="s">
        <v>106</v>
      </c>
      <c r="BE38" t="s">
        <v>106</v>
      </c>
      <c r="BF38">
        <v>0</v>
      </c>
      <c r="BG38">
        <v>0</v>
      </c>
      <c r="BH38" s="7">
        <v>0.01</v>
      </c>
      <c r="BI38" t="s">
        <v>106</v>
      </c>
      <c r="BJ38">
        <v>0</v>
      </c>
      <c r="BK38" t="s">
        <v>106</v>
      </c>
      <c r="BL38" t="s">
        <v>106</v>
      </c>
      <c r="BM38" t="s">
        <v>106</v>
      </c>
      <c r="BN38">
        <v>0</v>
      </c>
      <c r="BO38">
        <v>0</v>
      </c>
      <c r="BP38" s="7">
        <v>0.03</v>
      </c>
      <c r="BQ38">
        <v>0</v>
      </c>
      <c r="BR38">
        <v>0</v>
      </c>
      <c r="BS38">
        <v>0</v>
      </c>
      <c r="BT38" t="s">
        <v>106</v>
      </c>
      <c r="BU38" t="s">
        <v>106</v>
      </c>
      <c r="BV38">
        <v>0</v>
      </c>
      <c r="BW38">
        <v>0</v>
      </c>
      <c r="BX38">
        <v>0</v>
      </c>
      <c r="BY38">
        <v>0</v>
      </c>
      <c r="BZ38">
        <v>0</v>
      </c>
    </row>
    <row r="39" spans="1:78" x14ac:dyDescent="0.25">
      <c r="A39" t="s">
        <v>405</v>
      </c>
      <c r="B39">
        <v>4</v>
      </c>
      <c r="C39">
        <v>3</v>
      </c>
      <c r="D39">
        <v>0</v>
      </c>
      <c r="E39">
        <v>1</v>
      </c>
      <c r="F39">
        <v>0</v>
      </c>
      <c r="G39">
        <v>3</v>
      </c>
      <c r="H39">
        <v>1</v>
      </c>
      <c r="I39">
        <v>1</v>
      </c>
      <c r="J39">
        <v>2</v>
      </c>
      <c r="K39">
        <v>1</v>
      </c>
      <c r="L39">
        <v>0</v>
      </c>
      <c r="M39">
        <v>1</v>
      </c>
      <c r="N39">
        <v>3</v>
      </c>
      <c r="O39">
        <v>0</v>
      </c>
      <c r="P39">
        <v>0</v>
      </c>
      <c r="Q39">
        <v>1</v>
      </c>
      <c r="R39">
        <v>3</v>
      </c>
      <c r="S39">
        <v>4</v>
      </c>
      <c r="T39">
        <v>0</v>
      </c>
      <c r="U39">
        <v>0</v>
      </c>
      <c r="V39">
        <v>4</v>
      </c>
      <c r="W39">
        <v>0</v>
      </c>
      <c r="X39">
        <v>0</v>
      </c>
      <c r="Y39">
        <v>0</v>
      </c>
      <c r="Z39">
        <v>4</v>
      </c>
      <c r="AA39">
        <v>4</v>
      </c>
      <c r="AB39">
        <v>4</v>
      </c>
      <c r="AC39">
        <v>0</v>
      </c>
      <c r="AD39">
        <v>4</v>
      </c>
      <c r="AE39">
        <v>0</v>
      </c>
      <c r="AF39">
        <v>2</v>
      </c>
      <c r="AG39">
        <v>1</v>
      </c>
      <c r="AH39">
        <v>1</v>
      </c>
      <c r="AI39">
        <v>4</v>
      </c>
      <c r="AJ39">
        <v>0</v>
      </c>
      <c r="AK39">
        <v>0</v>
      </c>
      <c r="AL39">
        <v>2</v>
      </c>
      <c r="AM39">
        <v>0</v>
      </c>
      <c r="AN39">
        <v>1</v>
      </c>
      <c r="AO39">
        <v>1</v>
      </c>
      <c r="AP39">
        <v>0</v>
      </c>
      <c r="AQ39">
        <v>0</v>
      </c>
      <c r="AR39">
        <v>0</v>
      </c>
      <c r="AS39">
        <v>1</v>
      </c>
      <c r="AT39">
        <v>0</v>
      </c>
      <c r="AU39">
        <v>1</v>
      </c>
      <c r="AV39">
        <v>0</v>
      </c>
      <c r="AW39">
        <v>0</v>
      </c>
      <c r="AX39">
        <v>0</v>
      </c>
      <c r="AY39">
        <v>0</v>
      </c>
      <c r="AZ39">
        <v>1</v>
      </c>
      <c r="BA39">
        <v>1</v>
      </c>
      <c r="BB39">
        <v>0</v>
      </c>
      <c r="BC39">
        <v>0</v>
      </c>
      <c r="BD39">
        <v>0</v>
      </c>
      <c r="BE39">
        <v>2</v>
      </c>
      <c r="BF39">
        <v>2</v>
      </c>
      <c r="BG39">
        <v>4</v>
      </c>
      <c r="BH39">
        <v>0</v>
      </c>
      <c r="BI39">
        <v>2</v>
      </c>
      <c r="BJ39">
        <v>1</v>
      </c>
      <c r="BK39">
        <v>0</v>
      </c>
      <c r="BL39">
        <v>1</v>
      </c>
      <c r="BM39">
        <v>1</v>
      </c>
      <c r="BN39">
        <v>3</v>
      </c>
      <c r="BO39">
        <v>0</v>
      </c>
      <c r="BP39">
        <v>0</v>
      </c>
      <c r="BQ39">
        <v>1</v>
      </c>
      <c r="BR39">
        <v>3</v>
      </c>
      <c r="BS39">
        <v>4</v>
      </c>
      <c r="BT39">
        <v>2</v>
      </c>
      <c r="BU39">
        <v>1</v>
      </c>
      <c r="BV39">
        <v>0</v>
      </c>
      <c r="BW39">
        <v>1</v>
      </c>
      <c r="BX39">
        <v>4</v>
      </c>
      <c r="BY39">
        <v>4</v>
      </c>
      <c r="BZ39">
        <v>4</v>
      </c>
    </row>
    <row r="40" spans="1:78" x14ac:dyDescent="0.25">
      <c r="B40">
        <v>0</v>
      </c>
      <c r="C40">
        <v>0</v>
      </c>
      <c r="D40" t="s">
        <v>106</v>
      </c>
      <c r="E40" s="7">
        <v>0.01</v>
      </c>
      <c r="F40" t="s">
        <v>106</v>
      </c>
      <c r="G40">
        <v>0</v>
      </c>
      <c r="H40">
        <v>0</v>
      </c>
      <c r="I40">
        <v>0</v>
      </c>
      <c r="J40">
        <v>0</v>
      </c>
      <c r="K40">
        <v>0</v>
      </c>
      <c r="L40" t="s">
        <v>106</v>
      </c>
      <c r="M40">
        <v>0</v>
      </c>
      <c r="N40">
        <v>0</v>
      </c>
      <c r="O40" t="s">
        <v>106</v>
      </c>
      <c r="P40" t="s">
        <v>106</v>
      </c>
      <c r="Q40">
        <v>0</v>
      </c>
      <c r="R40">
        <v>0</v>
      </c>
      <c r="S40">
        <v>0</v>
      </c>
      <c r="T40" t="s">
        <v>106</v>
      </c>
      <c r="U40" t="s">
        <v>106</v>
      </c>
      <c r="V40">
        <v>0</v>
      </c>
      <c r="W40" t="s">
        <v>106</v>
      </c>
      <c r="X40" t="s">
        <v>106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t="s">
        <v>106</v>
      </c>
      <c r="AF40">
        <v>0</v>
      </c>
      <c r="AG40">
        <v>0</v>
      </c>
      <c r="AH40" s="7">
        <v>0.04</v>
      </c>
      <c r="AI40">
        <v>0</v>
      </c>
      <c r="AJ40" t="s">
        <v>106</v>
      </c>
      <c r="AK40" t="s">
        <v>106</v>
      </c>
      <c r="AL40">
        <v>0</v>
      </c>
      <c r="AM40" t="s">
        <v>106</v>
      </c>
      <c r="AN40" s="7">
        <v>0.03</v>
      </c>
      <c r="AO40" s="7">
        <v>0.01</v>
      </c>
      <c r="AP40" t="s">
        <v>106</v>
      </c>
      <c r="AQ40" t="s">
        <v>106</v>
      </c>
      <c r="AR40" t="s">
        <v>106</v>
      </c>
      <c r="AS40" s="7">
        <v>0.01</v>
      </c>
      <c r="AT40" t="s">
        <v>106</v>
      </c>
      <c r="AU40">
        <v>0</v>
      </c>
      <c r="AV40" t="s">
        <v>106</v>
      </c>
      <c r="AW40" t="s">
        <v>106</v>
      </c>
      <c r="AX40" t="s">
        <v>106</v>
      </c>
      <c r="AY40" t="s">
        <v>106</v>
      </c>
      <c r="AZ40" s="7">
        <v>0.01</v>
      </c>
      <c r="BA40" s="7">
        <v>0.01</v>
      </c>
      <c r="BB40" t="s">
        <v>106</v>
      </c>
      <c r="BC40" t="s">
        <v>106</v>
      </c>
      <c r="BD40" t="s">
        <v>106</v>
      </c>
      <c r="BE40">
        <v>0</v>
      </c>
      <c r="BF40">
        <v>0</v>
      </c>
      <c r="BG40">
        <v>0</v>
      </c>
      <c r="BH40" t="s">
        <v>106</v>
      </c>
      <c r="BI40">
        <v>0</v>
      </c>
      <c r="BJ40">
        <v>0</v>
      </c>
      <c r="BK40" t="s">
        <v>106</v>
      </c>
      <c r="BL40" s="7">
        <v>0.01</v>
      </c>
      <c r="BM40">
        <v>0</v>
      </c>
      <c r="BN40">
        <v>0</v>
      </c>
      <c r="BO40" t="s">
        <v>106</v>
      </c>
      <c r="BP40" t="s">
        <v>106</v>
      </c>
      <c r="BQ40">
        <v>0</v>
      </c>
      <c r="BR40">
        <v>0</v>
      </c>
      <c r="BS40">
        <v>0</v>
      </c>
      <c r="BT40">
        <v>0</v>
      </c>
      <c r="BU40">
        <v>0</v>
      </c>
      <c r="BV40" t="s">
        <v>106</v>
      </c>
      <c r="BW40">
        <v>0</v>
      </c>
      <c r="BX40">
        <v>0</v>
      </c>
      <c r="BY40">
        <v>0</v>
      </c>
      <c r="BZ40">
        <v>0</v>
      </c>
    </row>
    <row r="41" spans="1:78" x14ac:dyDescent="0.25">
      <c r="A41" t="s">
        <v>406</v>
      </c>
      <c r="B41">
        <v>3</v>
      </c>
      <c r="C41">
        <v>3</v>
      </c>
      <c r="D41">
        <v>0</v>
      </c>
      <c r="E41">
        <v>0</v>
      </c>
      <c r="F41">
        <v>2</v>
      </c>
      <c r="G41">
        <v>2</v>
      </c>
      <c r="H41">
        <v>0</v>
      </c>
      <c r="I41">
        <v>2</v>
      </c>
      <c r="J41">
        <v>0</v>
      </c>
      <c r="K41">
        <v>2</v>
      </c>
      <c r="L41">
        <v>0</v>
      </c>
      <c r="M41">
        <v>0</v>
      </c>
      <c r="N41">
        <v>3</v>
      </c>
      <c r="O41">
        <v>0</v>
      </c>
      <c r="P41">
        <v>0</v>
      </c>
      <c r="Q41">
        <v>0</v>
      </c>
      <c r="R41">
        <v>3</v>
      </c>
      <c r="S41">
        <v>0</v>
      </c>
      <c r="T41">
        <v>3</v>
      </c>
      <c r="U41">
        <v>0</v>
      </c>
      <c r="V41">
        <v>3</v>
      </c>
      <c r="W41">
        <v>0</v>
      </c>
      <c r="X41">
        <v>0</v>
      </c>
      <c r="Y41">
        <v>0</v>
      </c>
      <c r="Z41">
        <v>3</v>
      </c>
      <c r="AA41">
        <v>3</v>
      </c>
      <c r="AB41">
        <v>3</v>
      </c>
      <c r="AC41">
        <v>0</v>
      </c>
      <c r="AD41">
        <v>0</v>
      </c>
      <c r="AE41">
        <v>3</v>
      </c>
      <c r="AF41">
        <v>2</v>
      </c>
      <c r="AG41">
        <v>2</v>
      </c>
      <c r="AH41">
        <v>0</v>
      </c>
      <c r="AI41">
        <v>2</v>
      </c>
      <c r="AJ41">
        <v>0</v>
      </c>
      <c r="AK41">
        <v>2</v>
      </c>
      <c r="AL41">
        <v>0</v>
      </c>
      <c r="AM41">
        <v>3</v>
      </c>
      <c r="AN41">
        <v>0</v>
      </c>
      <c r="AO41">
        <v>0</v>
      </c>
      <c r="AP41">
        <v>0</v>
      </c>
      <c r="AQ41">
        <v>2</v>
      </c>
      <c r="AR41">
        <v>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3</v>
      </c>
      <c r="BF41">
        <v>0</v>
      </c>
      <c r="BG41">
        <v>3</v>
      </c>
      <c r="BH41">
        <v>0</v>
      </c>
      <c r="BI41">
        <v>0</v>
      </c>
      <c r="BJ41">
        <v>3</v>
      </c>
      <c r="BK41">
        <v>0</v>
      </c>
      <c r="BL41">
        <v>0</v>
      </c>
      <c r="BM41">
        <v>2</v>
      </c>
      <c r="BN41">
        <v>2</v>
      </c>
      <c r="BO41">
        <v>0</v>
      </c>
      <c r="BP41">
        <v>0</v>
      </c>
      <c r="BQ41">
        <v>2</v>
      </c>
      <c r="BR41">
        <v>2</v>
      </c>
      <c r="BS41">
        <v>2</v>
      </c>
      <c r="BT41">
        <v>2</v>
      </c>
      <c r="BU41">
        <v>2</v>
      </c>
      <c r="BV41">
        <v>0</v>
      </c>
      <c r="BW41">
        <v>2</v>
      </c>
      <c r="BX41">
        <v>0</v>
      </c>
      <c r="BY41">
        <v>0</v>
      </c>
      <c r="BZ41">
        <v>0</v>
      </c>
    </row>
    <row r="42" spans="1:78" x14ac:dyDescent="0.25">
      <c r="B42">
        <v>0</v>
      </c>
      <c r="C42">
        <v>0</v>
      </c>
      <c r="D42" t="s">
        <v>106</v>
      </c>
      <c r="E42" t="s">
        <v>106</v>
      </c>
      <c r="F42">
        <v>0</v>
      </c>
      <c r="G42">
        <v>0</v>
      </c>
      <c r="H42" t="s">
        <v>106</v>
      </c>
      <c r="I42">
        <v>0</v>
      </c>
      <c r="J42" t="s">
        <v>106</v>
      </c>
      <c r="K42">
        <v>0</v>
      </c>
      <c r="L42" t="s">
        <v>106</v>
      </c>
      <c r="M42" t="s">
        <v>106</v>
      </c>
      <c r="N42">
        <v>0</v>
      </c>
      <c r="O42" t="s">
        <v>106</v>
      </c>
      <c r="P42" t="s">
        <v>106</v>
      </c>
      <c r="Q42" t="s">
        <v>106</v>
      </c>
      <c r="R42">
        <v>0</v>
      </c>
      <c r="S42" t="s">
        <v>106</v>
      </c>
      <c r="T42" s="7">
        <v>0.01</v>
      </c>
      <c r="U42" t="s">
        <v>106</v>
      </c>
      <c r="V42">
        <v>0</v>
      </c>
      <c r="W42" t="s">
        <v>106</v>
      </c>
      <c r="X42" t="s">
        <v>106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 t="s">
        <v>106</v>
      </c>
      <c r="AE42" s="7">
        <v>0.03</v>
      </c>
      <c r="AF42">
        <v>0</v>
      </c>
      <c r="AG42">
        <v>0</v>
      </c>
      <c r="AH42" t="s">
        <v>106</v>
      </c>
      <c r="AI42">
        <v>0</v>
      </c>
      <c r="AJ42" t="s">
        <v>106</v>
      </c>
      <c r="AK42" s="7">
        <v>0.01</v>
      </c>
      <c r="AL42" t="s">
        <v>106</v>
      </c>
      <c r="AM42">
        <v>0</v>
      </c>
      <c r="AN42" t="s">
        <v>106</v>
      </c>
      <c r="AO42" t="s">
        <v>106</v>
      </c>
      <c r="AP42" t="s">
        <v>106</v>
      </c>
      <c r="AQ42" s="7">
        <v>0.01</v>
      </c>
      <c r="AR42" s="7">
        <v>0.01</v>
      </c>
      <c r="AS42" t="s">
        <v>106</v>
      </c>
      <c r="AT42" t="s">
        <v>106</v>
      </c>
      <c r="AU42" t="s">
        <v>106</v>
      </c>
      <c r="AV42" t="s">
        <v>106</v>
      </c>
      <c r="AW42" t="s">
        <v>106</v>
      </c>
      <c r="AX42" t="s">
        <v>106</v>
      </c>
      <c r="AY42" t="s">
        <v>106</v>
      </c>
      <c r="AZ42" t="s">
        <v>106</v>
      </c>
      <c r="BA42" t="s">
        <v>106</v>
      </c>
      <c r="BB42" t="s">
        <v>106</v>
      </c>
      <c r="BC42" t="s">
        <v>106</v>
      </c>
      <c r="BD42" t="s">
        <v>106</v>
      </c>
      <c r="BE42">
        <v>0</v>
      </c>
      <c r="BF42" t="s">
        <v>106</v>
      </c>
      <c r="BG42">
        <v>0</v>
      </c>
      <c r="BH42" t="s">
        <v>106</v>
      </c>
      <c r="BI42" t="s">
        <v>106</v>
      </c>
      <c r="BJ42" s="7">
        <v>0.01</v>
      </c>
      <c r="BK42" t="s">
        <v>106</v>
      </c>
      <c r="BL42" t="s">
        <v>106</v>
      </c>
      <c r="BM42">
        <v>0</v>
      </c>
      <c r="BN42">
        <v>0</v>
      </c>
      <c r="BO42" t="s">
        <v>106</v>
      </c>
      <c r="BP42" t="s">
        <v>106</v>
      </c>
      <c r="BQ42">
        <v>0</v>
      </c>
      <c r="BR42">
        <v>0</v>
      </c>
      <c r="BS42">
        <v>0</v>
      </c>
      <c r="BT42">
        <v>0</v>
      </c>
      <c r="BU42">
        <v>0</v>
      </c>
      <c r="BV42" t="s">
        <v>106</v>
      </c>
      <c r="BW42">
        <v>0</v>
      </c>
      <c r="BX42" t="s">
        <v>106</v>
      </c>
      <c r="BY42" t="s">
        <v>106</v>
      </c>
      <c r="BZ42" t="s">
        <v>106</v>
      </c>
    </row>
    <row r="43" spans="1:78" x14ac:dyDescent="0.25">
      <c r="A43" t="s">
        <v>407</v>
      </c>
      <c r="B43">
        <v>2</v>
      </c>
      <c r="C43">
        <v>1</v>
      </c>
      <c r="D43">
        <v>1</v>
      </c>
      <c r="E43">
        <v>0</v>
      </c>
      <c r="F43">
        <v>0</v>
      </c>
      <c r="G43">
        <v>1</v>
      </c>
      <c r="H43">
        <v>1</v>
      </c>
      <c r="I43">
        <v>0</v>
      </c>
      <c r="J43">
        <v>1</v>
      </c>
      <c r="K43">
        <v>0</v>
      </c>
      <c r="L43">
        <v>1</v>
      </c>
      <c r="M43">
        <v>1</v>
      </c>
      <c r="N43">
        <v>0</v>
      </c>
      <c r="O43">
        <v>0</v>
      </c>
      <c r="P43">
        <v>1</v>
      </c>
      <c r="Q43">
        <v>1</v>
      </c>
      <c r="R43">
        <v>1</v>
      </c>
      <c r="S43">
        <v>1</v>
      </c>
      <c r="T43">
        <v>0</v>
      </c>
      <c r="U43">
        <v>1</v>
      </c>
      <c r="V43">
        <v>2</v>
      </c>
      <c r="W43">
        <v>0</v>
      </c>
      <c r="X43">
        <v>0</v>
      </c>
      <c r="Y43">
        <v>0</v>
      </c>
      <c r="Z43">
        <v>2</v>
      </c>
      <c r="AA43">
        <v>2</v>
      </c>
      <c r="AB43">
        <v>2</v>
      </c>
      <c r="AC43">
        <v>1</v>
      </c>
      <c r="AD43">
        <v>1</v>
      </c>
      <c r="AE43">
        <v>0</v>
      </c>
      <c r="AF43">
        <v>0</v>
      </c>
      <c r="AG43">
        <v>2</v>
      </c>
      <c r="AH43">
        <v>0</v>
      </c>
      <c r="AI43">
        <v>1</v>
      </c>
      <c r="AJ43">
        <v>0</v>
      </c>
      <c r="AK43">
        <v>1</v>
      </c>
      <c r="AL43">
        <v>1</v>
      </c>
      <c r="AM43">
        <v>1</v>
      </c>
      <c r="AN43">
        <v>0</v>
      </c>
      <c r="AO43">
        <v>0</v>
      </c>
      <c r="AP43">
        <v>0</v>
      </c>
      <c r="AQ43">
        <v>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1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1</v>
      </c>
      <c r="BF43">
        <v>1</v>
      </c>
      <c r="BG43">
        <v>2</v>
      </c>
      <c r="BH43">
        <v>0</v>
      </c>
      <c r="BI43">
        <v>2</v>
      </c>
      <c r="BJ43">
        <v>0</v>
      </c>
      <c r="BK43">
        <v>0</v>
      </c>
      <c r="BL43">
        <v>0</v>
      </c>
      <c r="BM43">
        <v>1</v>
      </c>
      <c r="BN43">
        <v>1</v>
      </c>
      <c r="BO43">
        <v>0</v>
      </c>
      <c r="BP43">
        <v>0</v>
      </c>
      <c r="BQ43">
        <v>2</v>
      </c>
      <c r="BR43">
        <v>1</v>
      </c>
      <c r="BS43">
        <v>1</v>
      </c>
      <c r="BT43">
        <v>0</v>
      </c>
      <c r="BU43">
        <v>1</v>
      </c>
      <c r="BV43">
        <v>2</v>
      </c>
      <c r="BW43">
        <v>0</v>
      </c>
      <c r="BX43">
        <v>1</v>
      </c>
      <c r="BY43">
        <v>1</v>
      </c>
      <c r="BZ43">
        <v>0</v>
      </c>
    </row>
    <row r="44" spans="1:78" x14ac:dyDescent="0.25">
      <c r="B44">
        <v>0</v>
      </c>
      <c r="C44">
        <v>0</v>
      </c>
      <c r="D44">
        <v>0</v>
      </c>
      <c r="E44" t="s">
        <v>106</v>
      </c>
      <c r="F44" t="s">
        <v>106</v>
      </c>
      <c r="G44">
        <v>0</v>
      </c>
      <c r="H44">
        <v>0</v>
      </c>
      <c r="I44" t="s">
        <v>106</v>
      </c>
      <c r="J44">
        <v>0</v>
      </c>
      <c r="K44" t="s">
        <v>106</v>
      </c>
      <c r="L44">
        <v>0</v>
      </c>
      <c r="M44">
        <v>0</v>
      </c>
      <c r="N44" t="s">
        <v>106</v>
      </c>
      <c r="O44" t="s">
        <v>106</v>
      </c>
      <c r="P44" s="7">
        <v>0.02</v>
      </c>
      <c r="Q44">
        <v>0</v>
      </c>
      <c r="R44">
        <v>0</v>
      </c>
      <c r="S44">
        <v>0</v>
      </c>
      <c r="T44" t="s">
        <v>106</v>
      </c>
      <c r="U44">
        <v>0</v>
      </c>
      <c r="V44">
        <v>0</v>
      </c>
      <c r="W44" t="s">
        <v>106</v>
      </c>
      <c r="X44" t="s">
        <v>106</v>
      </c>
      <c r="Y44" t="s">
        <v>106</v>
      </c>
      <c r="Z44">
        <v>0</v>
      </c>
      <c r="AA44">
        <v>0</v>
      </c>
      <c r="AB44">
        <v>0</v>
      </c>
      <c r="AC44">
        <v>0</v>
      </c>
      <c r="AD44">
        <v>0</v>
      </c>
      <c r="AE44" t="s">
        <v>106</v>
      </c>
      <c r="AF44" t="s">
        <v>106</v>
      </c>
      <c r="AG44">
        <v>0</v>
      </c>
      <c r="AH44" t="s">
        <v>106</v>
      </c>
      <c r="AI44">
        <v>0</v>
      </c>
      <c r="AJ44" t="s">
        <v>106</v>
      </c>
      <c r="AK44">
        <v>0</v>
      </c>
      <c r="AL44">
        <v>0</v>
      </c>
      <c r="AM44">
        <v>0</v>
      </c>
      <c r="AN44" t="s">
        <v>106</v>
      </c>
      <c r="AO44" t="s">
        <v>106</v>
      </c>
      <c r="AP44" t="s">
        <v>106</v>
      </c>
      <c r="AQ44">
        <v>0</v>
      </c>
      <c r="AR44" t="s">
        <v>106</v>
      </c>
      <c r="AS44" t="s">
        <v>106</v>
      </c>
      <c r="AT44" t="s">
        <v>106</v>
      </c>
      <c r="AU44" t="s">
        <v>106</v>
      </c>
      <c r="AV44" t="s">
        <v>106</v>
      </c>
      <c r="AW44" t="s">
        <v>106</v>
      </c>
      <c r="AX44" s="7">
        <v>0.01</v>
      </c>
      <c r="AY44" t="s">
        <v>106</v>
      </c>
      <c r="AZ44" t="s">
        <v>106</v>
      </c>
      <c r="BA44" t="s">
        <v>106</v>
      </c>
      <c r="BB44" t="s">
        <v>106</v>
      </c>
      <c r="BC44" t="s">
        <v>106</v>
      </c>
      <c r="BD44" t="s">
        <v>106</v>
      </c>
      <c r="BE44">
        <v>0</v>
      </c>
      <c r="BF44">
        <v>0</v>
      </c>
      <c r="BG44">
        <v>0</v>
      </c>
      <c r="BH44" t="s">
        <v>106</v>
      </c>
      <c r="BI44">
        <v>0</v>
      </c>
      <c r="BJ44" t="s">
        <v>106</v>
      </c>
      <c r="BK44" t="s">
        <v>106</v>
      </c>
      <c r="BL44" t="s">
        <v>106</v>
      </c>
      <c r="BM44">
        <v>0</v>
      </c>
      <c r="BN44">
        <v>0</v>
      </c>
      <c r="BO44" t="s">
        <v>106</v>
      </c>
      <c r="BP44" t="s">
        <v>106</v>
      </c>
      <c r="BQ44">
        <v>0</v>
      </c>
      <c r="BR44">
        <v>0</v>
      </c>
      <c r="BS44">
        <v>0</v>
      </c>
      <c r="BT44" t="s">
        <v>106</v>
      </c>
      <c r="BU44">
        <v>0</v>
      </c>
      <c r="BV44" s="7">
        <v>0.01</v>
      </c>
      <c r="BW44" t="s">
        <v>106</v>
      </c>
      <c r="BX44">
        <v>0</v>
      </c>
      <c r="BY44">
        <v>0</v>
      </c>
      <c r="BZ44" t="s">
        <v>106</v>
      </c>
    </row>
    <row r="45" spans="1:78" x14ac:dyDescent="0.25">
      <c r="A45" t="s">
        <v>87</v>
      </c>
      <c r="B45">
        <v>23</v>
      </c>
      <c r="C45">
        <v>21</v>
      </c>
      <c r="D45">
        <v>2</v>
      </c>
      <c r="E45">
        <v>1</v>
      </c>
      <c r="F45">
        <v>5</v>
      </c>
      <c r="G45">
        <v>10</v>
      </c>
      <c r="H45">
        <v>8</v>
      </c>
      <c r="I45">
        <v>8</v>
      </c>
      <c r="J45">
        <v>3</v>
      </c>
      <c r="K45">
        <v>4</v>
      </c>
      <c r="L45">
        <v>8</v>
      </c>
      <c r="M45">
        <v>12</v>
      </c>
      <c r="N45">
        <v>10</v>
      </c>
      <c r="O45">
        <v>1</v>
      </c>
      <c r="P45">
        <v>1</v>
      </c>
      <c r="Q45">
        <v>9</v>
      </c>
      <c r="R45">
        <v>14</v>
      </c>
      <c r="S45">
        <v>12</v>
      </c>
      <c r="T45">
        <v>6</v>
      </c>
      <c r="U45">
        <v>4</v>
      </c>
      <c r="V45">
        <v>15</v>
      </c>
      <c r="W45">
        <v>4</v>
      </c>
      <c r="X45">
        <v>4</v>
      </c>
      <c r="Y45">
        <v>5</v>
      </c>
      <c r="Z45">
        <v>18</v>
      </c>
      <c r="AA45">
        <v>23</v>
      </c>
      <c r="AB45">
        <v>18</v>
      </c>
      <c r="AC45">
        <v>4</v>
      </c>
      <c r="AD45">
        <v>16</v>
      </c>
      <c r="AE45">
        <v>3</v>
      </c>
      <c r="AF45">
        <v>15</v>
      </c>
      <c r="AG45">
        <v>6</v>
      </c>
      <c r="AH45">
        <v>1</v>
      </c>
      <c r="AI45">
        <v>15</v>
      </c>
      <c r="AJ45">
        <v>2</v>
      </c>
      <c r="AK45">
        <v>5</v>
      </c>
      <c r="AL45">
        <v>7</v>
      </c>
      <c r="AM45">
        <v>12</v>
      </c>
      <c r="AN45">
        <v>1</v>
      </c>
      <c r="AO45">
        <v>3</v>
      </c>
      <c r="AP45">
        <v>2</v>
      </c>
      <c r="AQ45">
        <v>4</v>
      </c>
      <c r="AR45">
        <v>2</v>
      </c>
      <c r="AS45">
        <v>1</v>
      </c>
      <c r="AT45">
        <v>2</v>
      </c>
      <c r="AU45">
        <v>2</v>
      </c>
      <c r="AV45">
        <v>0</v>
      </c>
      <c r="AW45">
        <v>0</v>
      </c>
      <c r="AX45">
        <v>2</v>
      </c>
      <c r="AY45">
        <v>2</v>
      </c>
      <c r="AZ45">
        <v>2</v>
      </c>
      <c r="BA45">
        <v>1</v>
      </c>
      <c r="BB45">
        <v>2</v>
      </c>
      <c r="BC45">
        <v>2</v>
      </c>
      <c r="BD45">
        <v>0</v>
      </c>
      <c r="BE45">
        <v>10</v>
      </c>
      <c r="BF45">
        <v>13</v>
      </c>
      <c r="BG45">
        <v>18</v>
      </c>
      <c r="BH45">
        <v>5</v>
      </c>
      <c r="BI45">
        <v>3</v>
      </c>
      <c r="BJ45">
        <v>11</v>
      </c>
      <c r="BK45">
        <v>2</v>
      </c>
      <c r="BL45">
        <v>2</v>
      </c>
      <c r="BM45">
        <v>4</v>
      </c>
      <c r="BN45">
        <v>14</v>
      </c>
      <c r="BO45">
        <v>3</v>
      </c>
      <c r="BP45">
        <v>2</v>
      </c>
      <c r="BQ45">
        <v>7</v>
      </c>
      <c r="BR45">
        <v>12</v>
      </c>
      <c r="BS45">
        <v>10</v>
      </c>
      <c r="BT45">
        <v>8</v>
      </c>
      <c r="BU45">
        <v>2</v>
      </c>
      <c r="BV45">
        <v>1</v>
      </c>
      <c r="BW45">
        <v>6</v>
      </c>
      <c r="BX45">
        <v>16</v>
      </c>
      <c r="BY45">
        <v>15</v>
      </c>
      <c r="BZ45">
        <v>15</v>
      </c>
    </row>
    <row r="46" spans="1:78" x14ac:dyDescent="0.25">
      <c r="B46" s="7">
        <v>0.01</v>
      </c>
      <c r="C46" s="7">
        <v>0.01</v>
      </c>
      <c r="D46" s="7">
        <v>0.01</v>
      </c>
      <c r="E46">
        <v>0</v>
      </c>
      <c r="F46" s="7">
        <v>0.01</v>
      </c>
      <c r="G46" s="7">
        <v>0.01</v>
      </c>
      <c r="H46" s="7">
        <v>0.02</v>
      </c>
      <c r="I46" s="7">
        <v>0.01</v>
      </c>
      <c r="J46">
        <v>0</v>
      </c>
      <c r="K46" s="7">
        <v>0.01</v>
      </c>
      <c r="L46" s="7">
        <v>0.02</v>
      </c>
      <c r="M46" s="7">
        <v>0.03</v>
      </c>
      <c r="N46" s="7">
        <v>0.01</v>
      </c>
      <c r="O46" s="7">
        <v>0.01</v>
      </c>
      <c r="P46" s="7">
        <v>0.01</v>
      </c>
      <c r="Q46" s="7">
        <v>0.03</v>
      </c>
      <c r="R46" s="7">
        <v>0.01</v>
      </c>
      <c r="S46" s="7">
        <v>0.01</v>
      </c>
      <c r="T46" s="7">
        <v>0.02</v>
      </c>
      <c r="U46" s="7">
        <v>0.02</v>
      </c>
      <c r="V46" s="7">
        <v>0.01</v>
      </c>
      <c r="W46" s="7">
        <v>0.02</v>
      </c>
      <c r="X46" s="7">
        <v>0.02</v>
      </c>
      <c r="Y46" s="7">
        <v>0.02</v>
      </c>
      <c r="Z46" s="7">
        <v>0.01</v>
      </c>
      <c r="AA46" s="7">
        <v>0.01</v>
      </c>
      <c r="AB46" s="7">
        <v>0.01</v>
      </c>
      <c r="AC46" s="7">
        <v>0.01</v>
      </c>
      <c r="AD46" s="7">
        <v>0.01</v>
      </c>
      <c r="AE46" s="7">
        <v>0.02</v>
      </c>
      <c r="AF46" s="7">
        <v>0.01</v>
      </c>
      <c r="AG46" s="7">
        <v>0.01</v>
      </c>
      <c r="AH46" s="7">
        <v>0.03</v>
      </c>
      <c r="AI46" s="7">
        <v>0.01</v>
      </c>
      <c r="AJ46" s="7">
        <v>0.02</v>
      </c>
      <c r="AK46" s="7">
        <v>0.02</v>
      </c>
      <c r="AL46" s="7">
        <v>0.01</v>
      </c>
      <c r="AM46" s="7">
        <v>0.02</v>
      </c>
      <c r="AN46" s="7">
        <v>0.02</v>
      </c>
      <c r="AO46" s="7">
        <v>0.02</v>
      </c>
      <c r="AP46" s="7">
        <v>0.01</v>
      </c>
      <c r="AQ46" s="7">
        <v>0.02</v>
      </c>
      <c r="AR46" s="7">
        <v>0.02</v>
      </c>
      <c r="AS46" s="7">
        <v>0.01</v>
      </c>
      <c r="AT46" s="7">
        <v>0.01</v>
      </c>
      <c r="AU46" s="7">
        <v>0.01</v>
      </c>
      <c r="AV46" t="s">
        <v>108</v>
      </c>
      <c r="AW46" t="s">
        <v>108</v>
      </c>
      <c r="AX46" s="7">
        <v>0.01</v>
      </c>
      <c r="AY46" s="7">
        <v>0.01</v>
      </c>
      <c r="AZ46" s="7">
        <v>0.01</v>
      </c>
      <c r="BA46" s="7">
        <v>0.01</v>
      </c>
      <c r="BB46" s="7">
        <v>0.01</v>
      </c>
      <c r="BC46" s="7">
        <v>0.01</v>
      </c>
      <c r="BD46" t="s">
        <v>108</v>
      </c>
      <c r="BE46" s="7">
        <v>0.01</v>
      </c>
      <c r="BF46" s="7">
        <v>0.01</v>
      </c>
      <c r="BG46" s="7">
        <v>0.01</v>
      </c>
      <c r="BH46" s="7">
        <v>0.01</v>
      </c>
      <c r="BI46">
        <v>0</v>
      </c>
      <c r="BJ46" s="7">
        <v>0.02</v>
      </c>
      <c r="BK46" s="7">
        <v>0.01</v>
      </c>
      <c r="BL46" s="7">
        <v>0.02</v>
      </c>
      <c r="BM46">
        <v>0</v>
      </c>
      <c r="BN46" s="7">
        <v>0.01</v>
      </c>
      <c r="BO46" s="7">
        <v>0.01</v>
      </c>
      <c r="BP46" s="7">
        <v>0.08</v>
      </c>
      <c r="BQ46" s="7">
        <v>0.01</v>
      </c>
      <c r="BR46" s="7">
        <v>0.01</v>
      </c>
      <c r="BS46" s="7">
        <v>0.01</v>
      </c>
      <c r="BT46" s="7">
        <v>0.02</v>
      </c>
      <c r="BU46">
        <v>0</v>
      </c>
      <c r="BV46">
        <v>0</v>
      </c>
      <c r="BW46" s="7">
        <v>0.01</v>
      </c>
      <c r="BX46" s="7">
        <v>0.01</v>
      </c>
      <c r="BY46" s="7">
        <v>0.01</v>
      </c>
      <c r="BZ46" s="7">
        <v>0.01</v>
      </c>
    </row>
    <row r="47" spans="1:78" x14ac:dyDescent="0.25">
      <c r="A47" t="s">
        <v>214</v>
      </c>
      <c r="B47">
        <v>1</v>
      </c>
      <c r="C47">
        <v>1</v>
      </c>
      <c r="D47">
        <v>0</v>
      </c>
      <c r="E47">
        <v>0</v>
      </c>
      <c r="F47">
        <v>1</v>
      </c>
      <c r="G47">
        <v>0</v>
      </c>
      <c r="H47">
        <v>0</v>
      </c>
      <c r="I47">
        <v>0</v>
      </c>
      <c r="J47">
        <v>1</v>
      </c>
      <c r="K47">
        <v>0</v>
      </c>
      <c r="L47">
        <v>0</v>
      </c>
      <c r="M47">
        <v>0</v>
      </c>
      <c r="N47">
        <v>0</v>
      </c>
      <c r="O47">
        <v>0</v>
      </c>
      <c r="P47">
        <v>1</v>
      </c>
      <c r="Q47">
        <v>0</v>
      </c>
      <c r="R47">
        <v>1</v>
      </c>
      <c r="S47">
        <v>0</v>
      </c>
      <c r="T47">
        <v>1</v>
      </c>
      <c r="U47">
        <v>0</v>
      </c>
      <c r="V47">
        <v>1</v>
      </c>
      <c r="W47">
        <v>0</v>
      </c>
      <c r="X47">
        <v>0</v>
      </c>
      <c r="Y47">
        <v>0</v>
      </c>
      <c r="Z47">
        <v>1</v>
      </c>
      <c r="AA47">
        <v>1</v>
      </c>
      <c r="AB47">
        <v>1</v>
      </c>
      <c r="AC47">
        <v>0</v>
      </c>
      <c r="AD47">
        <v>1</v>
      </c>
      <c r="AE47">
        <v>0</v>
      </c>
      <c r="AF47">
        <v>1</v>
      </c>
      <c r="AG47">
        <v>0</v>
      </c>
      <c r="AH47">
        <v>0</v>
      </c>
      <c r="AI47">
        <v>0</v>
      </c>
      <c r="AJ47">
        <v>1</v>
      </c>
      <c r="AK47">
        <v>0</v>
      </c>
      <c r="AL47">
        <v>0</v>
      </c>
      <c r="AM47">
        <v>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1</v>
      </c>
      <c r="BF47">
        <v>0</v>
      </c>
      <c r="BG47">
        <v>1</v>
      </c>
      <c r="BH47">
        <v>0</v>
      </c>
      <c r="BI47">
        <v>0</v>
      </c>
      <c r="BJ47">
        <v>0</v>
      </c>
      <c r="BK47">
        <v>0</v>
      </c>
      <c r="BL47">
        <v>1</v>
      </c>
      <c r="BM47">
        <v>1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1</v>
      </c>
      <c r="BU47">
        <v>0</v>
      </c>
      <c r="BV47">
        <v>0</v>
      </c>
      <c r="BW47">
        <v>0</v>
      </c>
      <c r="BX47">
        <v>1</v>
      </c>
      <c r="BY47">
        <v>1</v>
      </c>
      <c r="BZ47">
        <v>1</v>
      </c>
    </row>
    <row r="48" spans="1:78" x14ac:dyDescent="0.25">
      <c r="B48">
        <v>0</v>
      </c>
      <c r="C48">
        <v>0</v>
      </c>
      <c r="D48" t="s">
        <v>106</v>
      </c>
      <c r="E48" t="s">
        <v>106</v>
      </c>
      <c r="F48">
        <v>0</v>
      </c>
      <c r="G48" t="s">
        <v>106</v>
      </c>
      <c r="H48" t="s">
        <v>106</v>
      </c>
      <c r="I48" t="s">
        <v>106</v>
      </c>
      <c r="J48">
        <v>0</v>
      </c>
      <c r="K48" t="s">
        <v>106</v>
      </c>
      <c r="L48" t="s">
        <v>106</v>
      </c>
      <c r="M48" t="s">
        <v>106</v>
      </c>
      <c r="N48" t="s">
        <v>106</v>
      </c>
      <c r="O48" t="s">
        <v>106</v>
      </c>
      <c r="P48" s="7">
        <v>0.01</v>
      </c>
      <c r="Q48" t="s">
        <v>106</v>
      </c>
      <c r="R48">
        <v>0</v>
      </c>
      <c r="S48" t="s">
        <v>106</v>
      </c>
      <c r="T48">
        <v>0</v>
      </c>
      <c r="U48" t="s">
        <v>106</v>
      </c>
      <c r="V48">
        <v>0</v>
      </c>
      <c r="W48" t="s">
        <v>106</v>
      </c>
      <c r="X48" t="s">
        <v>106</v>
      </c>
      <c r="Y48" t="s">
        <v>106</v>
      </c>
      <c r="Z48">
        <v>0</v>
      </c>
      <c r="AA48">
        <v>0</v>
      </c>
      <c r="AB48">
        <v>0</v>
      </c>
      <c r="AC48" t="s">
        <v>106</v>
      </c>
      <c r="AD48">
        <v>0</v>
      </c>
      <c r="AE48" t="s">
        <v>106</v>
      </c>
      <c r="AF48">
        <v>0</v>
      </c>
      <c r="AG48" t="s">
        <v>106</v>
      </c>
      <c r="AH48" t="s">
        <v>106</v>
      </c>
      <c r="AI48" t="s">
        <v>106</v>
      </c>
      <c r="AJ48" s="7">
        <v>0.01</v>
      </c>
      <c r="AK48" t="s">
        <v>106</v>
      </c>
      <c r="AL48" t="s">
        <v>106</v>
      </c>
      <c r="AM48">
        <v>0</v>
      </c>
      <c r="AN48" t="s">
        <v>106</v>
      </c>
      <c r="AO48" t="s">
        <v>106</v>
      </c>
      <c r="AP48" t="s">
        <v>106</v>
      </c>
      <c r="AQ48" t="s">
        <v>106</v>
      </c>
      <c r="AR48" t="s">
        <v>106</v>
      </c>
      <c r="AS48" t="s">
        <v>106</v>
      </c>
      <c r="AT48">
        <v>0</v>
      </c>
      <c r="AU48" t="s">
        <v>106</v>
      </c>
      <c r="AV48" t="s">
        <v>106</v>
      </c>
      <c r="AW48" t="s">
        <v>106</v>
      </c>
      <c r="AX48" t="s">
        <v>106</v>
      </c>
      <c r="AY48" t="s">
        <v>106</v>
      </c>
      <c r="AZ48" t="s">
        <v>106</v>
      </c>
      <c r="BA48" t="s">
        <v>106</v>
      </c>
      <c r="BB48" t="s">
        <v>106</v>
      </c>
      <c r="BC48" t="s">
        <v>106</v>
      </c>
      <c r="BD48" t="s">
        <v>106</v>
      </c>
      <c r="BE48">
        <v>0</v>
      </c>
      <c r="BF48" t="s">
        <v>106</v>
      </c>
      <c r="BG48">
        <v>0</v>
      </c>
      <c r="BH48" t="s">
        <v>106</v>
      </c>
      <c r="BI48" t="s">
        <v>106</v>
      </c>
      <c r="BJ48" t="s">
        <v>106</v>
      </c>
      <c r="BK48" t="s">
        <v>106</v>
      </c>
      <c r="BL48" s="7">
        <v>0.01</v>
      </c>
      <c r="BM48">
        <v>0</v>
      </c>
      <c r="BN48" t="s">
        <v>106</v>
      </c>
      <c r="BO48" t="s">
        <v>106</v>
      </c>
      <c r="BP48" t="s">
        <v>106</v>
      </c>
      <c r="BQ48" t="s">
        <v>106</v>
      </c>
      <c r="BR48" t="s">
        <v>106</v>
      </c>
      <c r="BS48" t="s">
        <v>106</v>
      </c>
      <c r="BT48">
        <v>0</v>
      </c>
      <c r="BU48" t="s">
        <v>106</v>
      </c>
      <c r="BV48" t="s">
        <v>106</v>
      </c>
      <c r="BW48" t="s">
        <v>106</v>
      </c>
      <c r="BX48">
        <v>0</v>
      </c>
      <c r="BY48">
        <v>0</v>
      </c>
      <c r="BZ48">
        <v>0</v>
      </c>
    </row>
    <row r="49" spans="1:78" x14ac:dyDescent="0.25">
      <c r="A49" t="s">
        <v>40</v>
      </c>
      <c r="B49">
        <v>2</v>
      </c>
      <c r="C49">
        <v>2</v>
      </c>
      <c r="D49">
        <v>0</v>
      </c>
      <c r="E49">
        <v>0</v>
      </c>
      <c r="F49">
        <v>1</v>
      </c>
      <c r="G49">
        <v>0</v>
      </c>
      <c r="H49">
        <v>0</v>
      </c>
      <c r="I49">
        <v>1</v>
      </c>
      <c r="J49">
        <v>0</v>
      </c>
      <c r="K49">
        <v>0</v>
      </c>
      <c r="L49">
        <v>0</v>
      </c>
      <c r="M49">
        <v>0</v>
      </c>
      <c r="N49">
        <v>1</v>
      </c>
      <c r="O49">
        <v>0</v>
      </c>
      <c r="P49">
        <v>0</v>
      </c>
      <c r="Q49">
        <v>1</v>
      </c>
      <c r="R49">
        <v>0</v>
      </c>
      <c r="S49">
        <v>0</v>
      </c>
      <c r="T49">
        <v>1</v>
      </c>
      <c r="U49">
        <v>0</v>
      </c>
      <c r="V49">
        <v>1</v>
      </c>
      <c r="W49">
        <v>0</v>
      </c>
      <c r="X49">
        <v>0</v>
      </c>
      <c r="Y49">
        <v>0</v>
      </c>
      <c r="Z49">
        <v>2</v>
      </c>
      <c r="AA49">
        <v>2</v>
      </c>
      <c r="AB49">
        <v>2</v>
      </c>
      <c r="AC49">
        <v>0</v>
      </c>
      <c r="AD49">
        <v>2</v>
      </c>
      <c r="AE49">
        <v>0</v>
      </c>
      <c r="AF49">
        <v>2</v>
      </c>
      <c r="AG49">
        <v>0</v>
      </c>
      <c r="AH49">
        <v>0</v>
      </c>
      <c r="AI49">
        <v>2</v>
      </c>
      <c r="AJ49">
        <v>0</v>
      </c>
      <c r="AK49">
        <v>0</v>
      </c>
      <c r="AL49">
        <v>0</v>
      </c>
      <c r="AM49">
        <v>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2</v>
      </c>
      <c r="BG49">
        <v>0</v>
      </c>
      <c r="BH49">
        <v>2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2</v>
      </c>
      <c r="BO49">
        <v>0</v>
      </c>
      <c r="BP49">
        <v>0</v>
      </c>
      <c r="BQ49">
        <v>1</v>
      </c>
      <c r="BR49">
        <v>0</v>
      </c>
      <c r="BS49">
        <v>0</v>
      </c>
      <c r="BT49">
        <v>0</v>
      </c>
      <c r="BU49">
        <v>0</v>
      </c>
      <c r="BV49">
        <v>1</v>
      </c>
      <c r="BW49">
        <v>0</v>
      </c>
      <c r="BX49">
        <v>2</v>
      </c>
      <c r="BY49">
        <v>2</v>
      </c>
      <c r="BZ49">
        <v>2</v>
      </c>
    </row>
    <row r="50" spans="1:78" x14ac:dyDescent="0.25">
      <c r="B50">
        <v>0</v>
      </c>
      <c r="C50">
        <v>0</v>
      </c>
      <c r="D50" t="s">
        <v>106</v>
      </c>
      <c r="E50" t="s">
        <v>106</v>
      </c>
      <c r="F50">
        <v>0</v>
      </c>
      <c r="G50" t="s">
        <v>106</v>
      </c>
      <c r="H50">
        <v>0</v>
      </c>
      <c r="I50">
        <v>0</v>
      </c>
      <c r="J50" t="s">
        <v>106</v>
      </c>
      <c r="K50" t="s">
        <v>106</v>
      </c>
      <c r="L50">
        <v>0</v>
      </c>
      <c r="M50">
        <v>0</v>
      </c>
      <c r="N50">
        <v>0</v>
      </c>
      <c r="O50" t="s">
        <v>106</v>
      </c>
      <c r="P50" t="s">
        <v>106</v>
      </c>
      <c r="Q50">
        <v>0</v>
      </c>
      <c r="R50">
        <v>0</v>
      </c>
      <c r="S50">
        <v>0</v>
      </c>
      <c r="T50">
        <v>0</v>
      </c>
      <c r="U50" t="s">
        <v>106</v>
      </c>
      <c r="V50">
        <v>0</v>
      </c>
      <c r="W50" t="s">
        <v>106</v>
      </c>
      <c r="X50">
        <v>0</v>
      </c>
      <c r="Y50" t="s">
        <v>106</v>
      </c>
      <c r="Z50">
        <v>0</v>
      </c>
      <c r="AA50">
        <v>0</v>
      </c>
      <c r="AB50">
        <v>0</v>
      </c>
      <c r="AC50" t="s">
        <v>106</v>
      </c>
      <c r="AD50">
        <v>0</v>
      </c>
      <c r="AE50" t="s">
        <v>106</v>
      </c>
      <c r="AF50">
        <v>0</v>
      </c>
      <c r="AG50" t="s">
        <v>106</v>
      </c>
      <c r="AH50" t="s">
        <v>106</v>
      </c>
      <c r="AI50">
        <v>0</v>
      </c>
      <c r="AJ50" t="s">
        <v>106</v>
      </c>
      <c r="AK50" t="s">
        <v>106</v>
      </c>
      <c r="AL50">
        <v>0</v>
      </c>
      <c r="AM50">
        <v>0</v>
      </c>
      <c r="AN50" t="s">
        <v>106</v>
      </c>
      <c r="AO50" t="s">
        <v>106</v>
      </c>
      <c r="AP50" t="s">
        <v>106</v>
      </c>
      <c r="AQ50" t="s">
        <v>106</v>
      </c>
      <c r="AR50" t="s">
        <v>106</v>
      </c>
      <c r="AS50" t="s">
        <v>106</v>
      </c>
      <c r="AT50">
        <v>0</v>
      </c>
      <c r="AU50" t="s">
        <v>106</v>
      </c>
      <c r="AV50" t="s">
        <v>106</v>
      </c>
      <c r="AW50" t="s">
        <v>106</v>
      </c>
      <c r="AX50" t="s">
        <v>106</v>
      </c>
      <c r="AY50" t="s">
        <v>106</v>
      </c>
      <c r="AZ50" s="7">
        <v>0.01</v>
      </c>
      <c r="BA50" t="s">
        <v>106</v>
      </c>
      <c r="BB50" t="s">
        <v>106</v>
      </c>
      <c r="BC50" t="s">
        <v>106</v>
      </c>
      <c r="BD50" t="s">
        <v>106</v>
      </c>
      <c r="BE50" t="s">
        <v>106</v>
      </c>
      <c r="BF50">
        <v>0</v>
      </c>
      <c r="BG50" t="s">
        <v>106</v>
      </c>
      <c r="BH50">
        <v>0</v>
      </c>
      <c r="BI50" t="s">
        <v>106</v>
      </c>
      <c r="BJ50" t="s">
        <v>106</v>
      </c>
      <c r="BK50" t="s">
        <v>106</v>
      </c>
      <c r="BL50" t="s">
        <v>106</v>
      </c>
      <c r="BM50" t="s">
        <v>106</v>
      </c>
      <c r="BN50">
        <v>0</v>
      </c>
      <c r="BO50" t="s">
        <v>106</v>
      </c>
      <c r="BP50" t="s">
        <v>106</v>
      </c>
      <c r="BQ50">
        <v>0</v>
      </c>
      <c r="BR50" t="s">
        <v>106</v>
      </c>
      <c r="BS50">
        <v>0</v>
      </c>
      <c r="BT50" t="s">
        <v>106</v>
      </c>
      <c r="BU50" t="s">
        <v>106</v>
      </c>
      <c r="BV50">
        <v>0</v>
      </c>
      <c r="BW50" t="s">
        <v>106</v>
      </c>
      <c r="BX50">
        <v>0</v>
      </c>
      <c r="BY50">
        <v>0</v>
      </c>
      <c r="BZ50">
        <v>0</v>
      </c>
    </row>
    <row r="51" spans="1:78" x14ac:dyDescent="0.25">
      <c r="A51" t="s">
        <v>41</v>
      </c>
      <c r="B51">
        <v>43</v>
      </c>
      <c r="C51">
        <v>35</v>
      </c>
      <c r="D51">
        <v>4</v>
      </c>
      <c r="E51">
        <v>4</v>
      </c>
      <c r="F51">
        <v>19</v>
      </c>
      <c r="G51">
        <v>13</v>
      </c>
      <c r="H51">
        <v>11</v>
      </c>
      <c r="I51">
        <v>8</v>
      </c>
      <c r="J51">
        <v>13</v>
      </c>
      <c r="K51">
        <v>8</v>
      </c>
      <c r="L51">
        <v>14</v>
      </c>
      <c r="M51">
        <v>15</v>
      </c>
      <c r="N51">
        <v>21</v>
      </c>
      <c r="O51">
        <v>3</v>
      </c>
      <c r="P51">
        <v>3</v>
      </c>
      <c r="Q51">
        <v>5</v>
      </c>
      <c r="R51">
        <v>37</v>
      </c>
      <c r="S51">
        <v>20</v>
      </c>
      <c r="T51">
        <v>14</v>
      </c>
      <c r="U51">
        <v>8</v>
      </c>
      <c r="V51">
        <v>33</v>
      </c>
      <c r="W51">
        <v>2</v>
      </c>
      <c r="X51">
        <v>6</v>
      </c>
      <c r="Y51">
        <v>7</v>
      </c>
      <c r="Z51">
        <v>36</v>
      </c>
      <c r="AA51">
        <v>43</v>
      </c>
      <c r="AB51">
        <v>36</v>
      </c>
      <c r="AC51">
        <v>3</v>
      </c>
      <c r="AD51">
        <v>33</v>
      </c>
      <c r="AE51">
        <v>5</v>
      </c>
      <c r="AF51">
        <v>38</v>
      </c>
      <c r="AG51">
        <v>3</v>
      </c>
      <c r="AH51">
        <v>1</v>
      </c>
      <c r="AI51">
        <v>26</v>
      </c>
      <c r="AJ51">
        <v>3</v>
      </c>
      <c r="AK51">
        <v>8</v>
      </c>
      <c r="AL51">
        <v>21</v>
      </c>
      <c r="AM51">
        <v>15</v>
      </c>
      <c r="AN51">
        <v>0</v>
      </c>
      <c r="AO51">
        <v>7</v>
      </c>
      <c r="AP51">
        <v>3</v>
      </c>
      <c r="AQ51">
        <v>6</v>
      </c>
      <c r="AR51">
        <v>2</v>
      </c>
      <c r="AS51">
        <v>4</v>
      </c>
      <c r="AT51">
        <v>1</v>
      </c>
      <c r="AU51">
        <v>3</v>
      </c>
      <c r="AV51">
        <v>1</v>
      </c>
      <c r="AW51">
        <v>1</v>
      </c>
      <c r="AX51">
        <v>3</v>
      </c>
      <c r="AY51">
        <v>3</v>
      </c>
      <c r="AZ51">
        <v>4</v>
      </c>
      <c r="BA51">
        <v>3</v>
      </c>
      <c r="BB51">
        <v>4</v>
      </c>
      <c r="BC51">
        <v>7</v>
      </c>
      <c r="BD51">
        <v>0</v>
      </c>
      <c r="BE51">
        <v>12</v>
      </c>
      <c r="BF51">
        <v>30</v>
      </c>
      <c r="BG51">
        <v>20</v>
      </c>
      <c r="BH51">
        <v>23</v>
      </c>
      <c r="BI51">
        <v>4</v>
      </c>
      <c r="BJ51">
        <v>5</v>
      </c>
      <c r="BK51">
        <v>0</v>
      </c>
      <c r="BL51">
        <v>4</v>
      </c>
      <c r="BM51">
        <v>2</v>
      </c>
      <c r="BN51">
        <v>26</v>
      </c>
      <c r="BO51">
        <v>11</v>
      </c>
      <c r="BP51">
        <v>4</v>
      </c>
      <c r="BQ51">
        <v>14</v>
      </c>
      <c r="BR51">
        <v>22</v>
      </c>
      <c r="BS51">
        <v>25</v>
      </c>
      <c r="BT51">
        <v>12</v>
      </c>
      <c r="BU51">
        <v>1</v>
      </c>
      <c r="BV51">
        <v>7</v>
      </c>
      <c r="BW51">
        <v>8</v>
      </c>
      <c r="BX51">
        <v>27</v>
      </c>
      <c r="BY51">
        <v>28</v>
      </c>
      <c r="BZ51">
        <v>24</v>
      </c>
    </row>
    <row r="52" spans="1:78" x14ac:dyDescent="0.25">
      <c r="B52" s="7">
        <v>0.02</v>
      </c>
      <c r="C52" s="7">
        <v>0.02</v>
      </c>
      <c r="D52" s="7">
        <v>0.02</v>
      </c>
      <c r="E52" s="7">
        <v>0.03</v>
      </c>
      <c r="F52" s="7">
        <v>0.04</v>
      </c>
      <c r="G52" s="7">
        <v>0.01</v>
      </c>
      <c r="H52" s="7">
        <v>0.02</v>
      </c>
      <c r="I52" s="7">
        <v>0.01</v>
      </c>
      <c r="J52" s="7">
        <v>0.02</v>
      </c>
      <c r="K52" s="7">
        <v>0.02</v>
      </c>
      <c r="L52" s="7">
        <v>0.04</v>
      </c>
      <c r="M52" s="7">
        <v>0.04</v>
      </c>
      <c r="N52" s="7">
        <v>0.01</v>
      </c>
      <c r="O52" s="7">
        <v>0.02</v>
      </c>
      <c r="P52" s="7">
        <v>0.05</v>
      </c>
      <c r="Q52" s="7">
        <v>0.02</v>
      </c>
      <c r="R52" s="7">
        <v>0.02</v>
      </c>
      <c r="S52" s="7">
        <v>0.01</v>
      </c>
      <c r="T52" s="7">
        <v>0.03</v>
      </c>
      <c r="U52" s="7">
        <v>0.03</v>
      </c>
      <c r="V52" s="7">
        <v>0.02</v>
      </c>
      <c r="W52" s="7">
        <v>0.01</v>
      </c>
      <c r="X52" s="7">
        <v>0.04</v>
      </c>
      <c r="Y52" s="7">
        <v>0.03</v>
      </c>
      <c r="Z52" s="7">
        <v>0.02</v>
      </c>
      <c r="AA52" s="7">
        <v>0.02</v>
      </c>
      <c r="AB52" s="7">
        <v>0.02</v>
      </c>
      <c r="AC52" s="7">
        <v>0.01</v>
      </c>
      <c r="AD52" s="7">
        <v>0.02</v>
      </c>
      <c r="AE52" s="7">
        <v>0.05</v>
      </c>
      <c r="AF52" s="7">
        <v>0.02</v>
      </c>
      <c r="AG52" s="7">
        <v>0.01</v>
      </c>
      <c r="AH52" s="7">
        <v>0.03</v>
      </c>
      <c r="AI52" s="7">
        <v>0.01</v>
      </c>
      <c r="AJ52" s="7">
        <v>0.03</v>
      </c>
      <c r="AK52" s="7">
        <v>0.03</v>
      </c>
      <c r="AL52" s="7">
        <v>0.02</v>
      </c>
      <c r="AM52" s="7">
        <v>0.02</v>
      </c>
      <c r="AN52" t="s">
        <v>108</v>
      </c>
      <c r="AO52" s="7">
        <v>0.04</v>
      </c>
      <c r="AP52" s="7">
        <v>0.02</v>
      </c>
      <c r="AQ52" s="7">
        <v>0.02</v>
      </c>
      <c r="AR52" s="7">
        <v>0.01</v>
      </c>
      <c r="AS52" s="7">
        <v>0.03</v>
      </c>
      <c r="AT52">
        <v>0</v>
      </c>
      <c r="AU52" s="7">
        <v>0.02</v>
      </c>
      <c r="AV52" s="7">
        <v>0.01</v>
      </c>
      <c r="AW52" s="7">
        <v>0.01</v>
      </c>
      <c r="AX52" s="7">
        <v>0.02</v>
      </c>
      <c r="AY52" s="7">
        <v>0.01</v>
      </c>
      <c r="AZ52" s="7">
        <v>0.02</v>
      </c>
      <c r="BA52" s="7">
        <v>0.03</v>
      </c>
      <c r="BB52" s="7">
        <v>0.02</v>
      </c>
      <c r="BC52" s="7">
        <v>0.05</v>
      </c>
      <c r="BD52" t="s">
        <v>108</v>
      </c>
      <c r="BE52" s="7">
        <v>0.01</v>
      </c>
      <c r="BF52" s="7">
        <v>0.02</v>
      </c>
      <c r="BG52" s="7">
        <v>0.01</v>
      </c>
      <c r="BH52" s="7">
        <v>0.05</v>
      </c>
      <c r="BI52">
        <v>0</v>
      </c>
      <c r="BJ52" s="7">
        <v>0.01</v>
      </c>
      <c r="BK52">
        <v>0</v>
      </c>
      <c r="BL52" s="7">
        <v>0.04</v>
      </c>
      <c r="BM52">
        <v>0</v>
      </c>
      <c r="BN52" s="7">
        <v>0.02</v>
      </c>
      <c r="BO52" s="7">
        <v>0.05</v>
      </c>
      <c r="BP52" s="7">
        <v>0.17</v>
      </c>
      <c r="BQ52" s="7">
        <v>0.01</v>
      </c>
      <c r="BR52" s="7">
        <v>0.01</v>
      </c>
      <c r="BS52" s="7">
        <v>0.02</v>
      </c>
      <c r="BT52" s="7">
        <v>0.03</v>
      </c>
      <c r="BU52">
        <v>0</v>
      </c>
      <c r="BV52" s="7">
        <v>0.03</v>
      </c>
      <c r="BW52" s="7">
        <v>0.01</v>
      </c>
      <c r="BX52" s="7">
        <v>0.02</v>
      </c>
      <c r="BY52" s="7">
        <v>0.02</v>
      </c>
      <c r="BZ52" s="7">
        <v>0.02</v>
      </c>
    </row>
  </sheetData>
  <pageMargins left="0.7" right="0.7" top="0.75" bottom="0.75" header="0.3" footer="0.3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1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408</v>
      </c>
    </row>
    <row r="2" spans="1:78" x14ac:dyDescent="0.25">
      <c r="A2" t="s">
        <v>390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2112</v>
      </c>
      <c r="C8">
        <v>1819</v>
      </c>
      <c r="D8">
        <v>163</v>
      </c>
      <c r="E8">
        <v>130</v>
      </c>
      <c r="F8">
        <v>431</v>
      </c>
      <c r="G8">
        <v>1044</v>
      </c>
      <c r="H8">
        <v>637</v>
      </c>
      <c r="I8">
        <v>562</v>
      </c>
      <c r="J8">
        <v>603</v>
      </c>
      <c r="K8">
        <v>396</v>
      </c>
      <c r="L8">
        <v>551</v>
      </c>
      <c r="M8">
        <v>540</v>
      </c>
      <c r="N8">
        <v>1303</v>
      </c>
      <c r="O8">
        <v>209</v>
      </c>
      <c r="P8">
        <v>60</v>
      </c>
      <c r="Q8">
        <v>385</v>
      </c>
      <c r="R8">
        <v>1727</v>
      </c>
      <c r="S8">
        <v>1402</v>
      </c>
      <c r="T8">
        <v>403</v>
      </c>
      <c r="U8">
        <v>285</v>
      </c>
      <c r="V8">
        <v>1709</v>
      </c>
      <c r="W8">
        <v>194</v>
      </c>
      <c r="X8">
        <v>189</v>
      </c>
      <c r="Y8">
        <v>240</v>
      </c>
      <c r="Z8">
        <v>1872</v>
      </c>
      <c r="AA8">
        <v>2110</v>
      </c>
      <c r="AB8">
        <v>1870</v>
      </c>
      <c r="AC8">
        <v>301</v>
      </c>
      <c r="AD8">
        <v>1692</v>
      </c>
      <c r="AE8">
        <v>107</v>
      </c>
      <c r="AF8">
        <v>1470</v>
      </c>
      <c r="AG8">
        <v>535</v>
      </c>
      <c r="AH8">
        <v>22</v>
      </c>
      <c r="AI8">
        <v>1704</v>
      </c>
      <c r="AJ8">
        <v>105</v>
      </c>
      <c r="AK8">
        <v>266</v>
      </c>
      <c r="AL8">
        <v>1185</v>
      </c>
      <c r="AM8">
        <v>722</v>
      </c>
      <c r="AN8">
        <v>30</v>
      </c>
      <c r="AO8">
        <v>172</v>
      </c>
      <c r="AP8">
        <v>193</v>
      </c>
      <c r="AQ8">
        <v>220</v>
      </c>
      <c r="AR8">
        <v>92</v>
      </c>
      <c r="AS8">
        <v>113</v>
      </c>
      <c r="AT8">
        <v>232</v>
      </c>
      <c r="AU8">
        <v>143</v>
      </c>
      <c r="AV8">
        <v>150</v>
      </c>
      <c r="AW8">
        <v>39</v>
      </c>
      <c r="AX8">
        <v>123</v>
      </c>
      <c r="AY8">
        <v>220</v>
      </c>
      <c r="AZ8">
        <v>147</v>
      </c>
      <c r="BA8">
        <v>114</v>
      </c>
      <c r="BB8">
        <v>177</v>
      </c>
      <c r="BC8">
        <v>140</v>
      </c>
      <c r="BD8">
        <v>9</v>
      </c>
      <c r="BE8">
        <v>860</v>
      </c>
      <c r="BF8">
        <v>1252</v>
      </c>
      <c r="BG8">
        <v>1676</v>
      </c>
      <c r="BH8">
        <v>436</v>
      </c>
      <c r="BI8">
        <v>771</v>
      </c>
      <c r="BJ8">
        <v>450</v>
      </c>
      <c r="BK8">
        <v>309</v>
      </c>
      <c r="BL8">
        <v>106</v>
      </c>
      <c r="BM8">
        <v>786</v>
      </c>
      <c r="BN8">
        <v>1068</v>
      </c>
      <c r="BO8">
        <v>234</v>
      </c>
      <c r="BP8">
        <v>24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1433</v>
      </c>
      <c r="BY8">
        <v>1486</v>
      </c>
      <c r="BZ8">
        <v>1260</v>
      </c>
    </row>
    <row r="9" spans="1:78" x14ac:dyDescent="0.25">
      <c r="A9" t="s">
        <v>103</v>
      </c>
      <c r="B9">
        <v>2236</v>
      </c>
      <c r="C9">
        <v>1920</v>
      </c>
      <c r="D9">
        <v>190</v>
      </c>
      <c r="E9">
        <v>126</v>
      </c>
      <c r="F9">
        <v>441</v>
      </c>
      <c r="G9">
        <v>1249</v>
      </c>
      <c r="H9">
        <v>546</v>
      </c>
      <c r="I9">
        <v>700</v>
      </c>
      <c r="J9">
        <v>733</v>
      </c>
      <c r="K9">
        <v>429</v>
      </c>
      <c r="L9">
        <v>375</v>
      </c>
      <c r="M9">
        <v>438</v>
      </c>
      <c r="N9">
        <v>1522</v>
      </c>
      <c r="O9">
        <v>217</v>
      </c>
      <c r="P9">
        <v>59</v>
      </c>
      <c r="Q9">
        <v>332</v>
      </c>
      <c r="R9">
        <v>1905</v>
      </c>
      <c r="S9">
        <v>1555</v>
      </c>
      <c r="T9">
        <v>423</v>
      </c>
      <c r="U9">
        <v>237</v>
      </c>
      <c r="V9">
        <v>1893</v>
      </c>
      <c r="W9">
        <v>177</v>
      </c>
      <c r="X9">
        <v>146</v>
      </c>
      <c r="Y9">
        <v>239</v>
      </c>
      <c r="Z9">
        <v>1997</v>
      </c>
      <c r="AA9">
        <v>2234</v>
      </c>
      <c r="AB9">
        <v>1994</v>
      </c>
      <c r="AC9">
        <v>327</v>
      </c>
      <c r="AD9">
        <v>1786</v>
      </c>
      <c r="AE9">
        <v>110</v>
      </c>
      <c r="AF9">
        <v>1566</v>
      </c>
      <c r="AG9">
        <v>565</v>
      </c>
      <c r="AH9">
        <v>22</v>
      </c>
      <c r="AI9">
        <v>1853</v>
      </c>
      <c r="AJ9">
        <v>110</v>
      </c>
      <c r="AK9">
        <v>242</v>
      </c>
      <c r="AL9">
        <v>1277</v>
      </c>
      <c r="AM9">
        <v>756</v>
      </c>
      <c r="AN9">
        <v>32</v>
      </c>
      <c r="AO9">
        <v>168</v>
      </c>
      <c r="AP9">
        <v>215</v>
      </c>
      <c r="AQ9">
        <v>239</v>
      </c>
      <c r="AR9">
        <v>113</v>
      </c>
      <c r="AS9">
        <v>119</v>
      </c>
      <c r="AT9">
        <v>250</v>
      </c>
      <c r="AU9">
        <v>153</v>
      </c>
      <c r="AV9">
        <v>148</v>
      </c>
      <c r="AW9">
        <v>49</v>
      </c>
      <c r="AX9">
        <v>140</v>
      </c>
      <c r="AY9">
        <v>220</v>
      </c>
      <c r="AZ9">
        <v>155</v>
      </c>
      <c r="BA9">
        <v>113</v>
      </c>
      <c r="BB9">
        <v>174</v>
      </c>
      <c r="BC9">
        <v>138</v>
      </c>
      <c r="BD9">
        <v>11</v>
      </c>
      <c r="BE9">
        <v>900</v>
      </c>
      <c r="BF9">
        <v>1337</v>
      </c>
      <c r="BG9">
        <v>1771</v>
      </c>
      <c r="BH9">
        <v>466</v>
      </c>
      <c r="BI9">
        <v>862</v>
      </c>
      <c r="BJ9">
        <v>468</v>
      </c>
      <c r="BK9">
        <v>298</v>
      </c>
      <c r="BL9">
        <v>104</v>
      </c>
      <c r="BM9">
        <v>866</v>
      </c>
      <c r="BN9">
        <v>1109</v>
      </c>
      <c r="BO9">
        <v>241</v>
      </c>
      <c r="BP9">
        <v>21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1496</v>
      </c>
      <c r="BY9">
        <v>1560</v>
      </c>
      <c r="BZ9">
        <v>1307</v>
      </c>
    </row>
    <row r="10" spans="1:78" x14ac:dyDescent="0.25">
      <c r="A10" t="s">
        <v>104</v>
      </c>
    </row>
    <row r="11" spans="1:78" x14ac:dyDescent="0.25">
      <c r="A11" t="s">
        <v>410</v>
      </c>
      <c r="B11">
        <v>228</v>
      </c>
      <c r="C11">
        <v>200</v>
      </c>
      <c r="D11">
        <v>23</v>
      </c>
      <c r="E11">
        <v>5</v>
      </c>
      <c r="F11">
        <v>43</v>
      </c>
      <c r="G11">
        <v>142</v>
      </c>
      <c r="H11">
        <v>43</v>
      </c>
      <c r="I11">
        <v>74</v>
      </c>
      <c r="J11">
        <v>81</v>
      </c>
      <c r="K11">
        <v>42</v>
      </c>
      <c r="L11">
        <v>30</v>
      </c>
      <c r="M11">
        <v>34</v>
      </c>
      <c r="N11">
        <v>167</v>
      </c>
      <c r="O11">
        <v>23</v>
      </c>
      <c r="P11">
        <v>3</v>
      </c>
      <c r="Q11">
        <v>31</v>
      </c>
      <c r="R11">
        <v>196</v>
      </c>
      <c r="S11">
        <v>163</v>
      </c>
      <c r="T11">
        <v>35</v>
      </c>
      <c r="U11">
        <v>27</v>
      </c>
      <c r="V11">
        <v>214</v>
      </c>
      <c r="W11">
        <v>10</v>
      </c>
      <c r="X11">
        <v>3</v>
      </c>
      <c r="Y11">
        <v>28</v>
      </c>
      <c r="Z11">
        <v>199</v>
      </c>
      <c r="AA11">
        <v>228</v>
      </c>
      <c r="AB11">
        <v>199</v>
      </c>
      <c r="AC11">
        <v>27</v>
      </c>
      <c r="AD11">
        <v>188</v>
      </c>
      <c r="AE11">
        <v>8</v>
      </c>
      <c r="AF11">
        <v>139</v>
      </c>
      <c r="AG11">
        <v>73</v>
      </c>
      <c r="AH11">
        <v>4</v>
      </c>
      <c r="AI11">
        <v>188</v>
      </c>
      <c r="AJ11">
        <v>14</v>
      </c>
      <c r="AK11">
        <v>19</v>
      </c>
      <c r="AL11">
        <v>132</v>
      </c>
      <c r="AM11">
        <v>80</v>
      </c>
      <c r="AN11">
        <v>2</v>
      </c>
      <c r="AO11">
        <v>13</v>
      </c>
      <c r="AP11">
        <v>21</v>
      </c>
      <c r="AQ11">
        <v>27</v>
      </c>
      <c r="AR11">
        <v>10</v>
      </c>
      <c r="AS11">
        <v>11</v>
      </c>
      <c r="AT11">
        <v>25</v>
      </c>
      <c r="AU11">
        <v>13</v>
      </c>
      <c r="AV11">
        <v>18</v>
      </c>
      <c r="AW11">
        <v>5</v>
      </c>
      <c r="AX11">
        <v>17</v>
      </c>
      <c r="AY11">
        <v>23</v>
      </c>
      <c r="AZ11">
        <v>23</v>
      </c>
      <c r="BA11">
        <v>5</v>
      </c>
      <c r="BB11">
        <v>18</v>
      </c>
      <c r="BC11">
        <v>10</v>
      </c>
      <c r="BD11">
        <v>0</v>
      </c>
      <c r="BE11">
        <v>113</v>
      </c>
      <c r="BF11">
        <v>114</v>
      </c>
      <c r="BG11">
        <v>193</v>
      </c>
      <c r="BH11">
        <v>35</v>
      </c>
      <c r="BI11">
        <v>153</v>
      </c>
      <c r="BJ11">
        <v>18</v>
      </c>
      <c r="BK11">
        <v>15</v>
      </c>
      <c r="BL11">
        <v>7</v>
      </c>
      <c r="BM11">
        <v>117</v>
      </c>
      <c r="BN11">
        <v>99</v>
      </c>
      <c r="BO11">
        <v>11</v>
      </c>
      <c r="BP11">
        <v>1</v>
      </c>
      <c r="BQ11">
        <v>113</v>
      </c>
      <c r="BR11">
        <v>199</v>
      </c>
      <c r="BS11">
        <v>177</v>
      </c>
      <c r="BT11">
        <v>28</v>
      </c>
      <c r="BU11">
        <v>95</v>
      </c>
      <c r="BV11">
        <v>13</v>
      </c>
      <c r="BW11">
        <v>102</v>
      </c>
      <c r="BX11">
        <v>144</v>
      </c>
      <c r="BY11">
        <v>152</v>
      </c>
      <c r="BZ11">
        <v>124</v>
      </c>
    </row>
    <row r="12" spans="1:78" x14ac:dyDescent="0.25">
      <c r="B12" s="7">
        <v>0.1</v>
      </c>
      <c r="C12" s="7">
        <v>0.1</v>
      </c>
      <c r="D12" s="7">
        <v>0.12</v>
      </c>
      <c r="E12" s="7">
        <v>0.04</v>
      </c>
      <c r="F12" s="7">
        <v>0.1</v>
      </c>
      <c r="G12" s="7">
        <v>0.11</v>
      </c>
      <c r="H12" s="7">
        <v>0.08</v>
      </c>
      <c r="I12" s="7">
        <v>0.11</v>
      </c>
      <c r="J12" s="7">
        <v>0.11</v>
      </c>
      <c r="K12" s="7">
        <v>0.1</v>
      </c>
      <c r="L12" s="7">
        <v>0.08</v>
      </c>
      <c r="M12" s="7">
        <v>0.08</v>
      </c>
      <c r="N12" s="7">
        <v>0.11</v>
      </c>
      <c r="O12" s="7">
        <v>0.11</v>
      </c>
      <c r="P12" s="7">
        <v>0.06</v>
      </c>
      <c r="Q12" s="7">
        <v>0.09</v>
      </c>
      <c r="R12" s="7">
        <v>0.1</v>
      </c>
      <c r="S12" s="7">
        <v>0.11</v>
      </c>
      <c r="T12" s="7">
        <v>0.08</v>
      </c>
      <c r="U12" s="7">
        <v>0.11</v>
      </c>
      <c r="V12" s="7">
        <v>0.11</v>
      </c>
      <c r="W12" s="7">
        <v>0.05</v>
      </c>
      <c r="X12" s="7">
        <v>0.02</v>
      </c>
      <c r="Y12" s="7">
        <v>0.12</v>
      </c>
      <c r="Z12" s="7">
        <v>0.1</v>
      </c>
      <c r="AA12" s="7">
        <v>0.1</v>
      </c>
      <c r="AB12" s="7">
        <v>0.1</v>
      </c>
      <c r="AC12" s="7">
        <v>0.08</v>
      </c>
      <c r="AD12" s="7">
        <v>0.11</v>
      </c>
      <c r="AE12" s="7">
        <v>7.0000000000000007E-2</v>
      </c>
      <c r="AF12" s="7">
        <v>0.09</v>
      </c>
      <c r="AG12" s="7">
        <v>0.13</v>
      </c>
      <c r="AH12" s="7">
        <v>0.19</v>
      </c>
      <c r="AI12" s="7">
        <v>0.1</v>
      </c>
      <c r="AJ12" s="7">
        <v>0.13</v>
      </c>
      <c r="AK12" s="7">
        <v>0.08</v>
      </c>
      <c r="AL12" s="7">
        <v>0.1</v>
      </c>
      <c r="AM12" s="7">
        <v>0.11</v>
      </c>
      <c r="AN12" s="7">
        <v>0.06</v>
      </c>
      <c r="AO12" s="7">
        <v>0.08</v>
      </c>
      <c r="AP12" s="7">
        <v>0.1</v>
      </c>
      <c r="AQ12" s="7">
        <v>0.11</v>
      </c>
      <c r="AR12" s="7">
        <v>0.09</v>
      </c>
      <c r="AS12" s="7">
        <v>0.09</v>
      </c>
      <c r="AT12" s="7">
        <v>0.1</v>
      </c>
      <c r="AU12" s="7">
        <v>0.09</v>
      </c>
      <c r="AV12" s="7">
        <v>0.12</v>
      </c>
      <c r="AW12" s="7">
        <v>0.11</v>
      </c>
      <c r="AX12" s="7">
        <v>0.12</v>
      </c>
      <c r="AY12" s="7">
        <v>0.1</v>
      </c>
      <c r="AZ12" s="7">
        <v>0.15</v>
      </c>
      <c r="BA12" s="7">
        <v>0.05</v>
      </c>
      <c r="BB12" s="7">
        <v>0.1</v>
      </c>
      <c r="BC12" s="7">
        <v>7.0000000000000007E-2</v>
      </c>
      <c r="BD12" t="s">
        <v>108</v>
      </c>
      <c r="BE12" s="7">
        <v>0.13</v>
      </c>
      <c r="BF12" s="7">
        <v>0.09</v>
      </c>
      <c r="BG12" s="7">
        <v>0.11</v>
      </c>
      <c r="BH12" s="7">
        <v>7.0000000000000007E-2</v>
      </c>
      <c r="BI12" s="7">
        <v>0.18</v>
      </c>
      <c r="BJ12" s="7">
        <v>0.04</v>
      </c>
      <c r="BK12" s="7">
        <v>0.05</v>
      </c>
      <c r="BL12" s="7">
        <v>0.06</v>
      </c>
      <c r="BM12" s="7">
        <v>0.14000000000000001</v>
      </c>
      <c r="BN12" s="7">
        <v>0.09</v>
      </c>
      <c r="BO12" s="7">
        <v>0.04</v>
      </c>
      <c r="BP12" s="7">
        <v>0.03</v>
      </c>
      <c r="BQ12" s="7">
        <v>0.11</v>
      </c>
      <c r="BR12" s="7">
        <v>0.13</v>
      </c>
      <c r="BS12" s="7">
        <v>0.12</v>
      </c>
      <c r="BT12" s="7">
        <v>0.06</v>
      </c>
      <c r="BU12" s="7">
        <v>0.18</v>
      </c>
      <c r="BV12" s="7">
        <v>0.04</v>
      </c>
      <c r="BW12" s="7">
        <v>0.14000000000000001</v>
      </c>
      <c r="BX12" s="7">
        <v>0.1</v>
      </c>
      <c r="BY12" s="7">
        <v>0.1</v>
      </c>
      <c r="BZ12" s="7">
        <v>0.09</v>
      </c>
    </row>
    <row r="13" spans="1:78" x14ac:dyDescent="0.25">
      <c r="A13" t="s">
        <v>411</v>
      </c>
      <c r="B13">
        <v>219</v>
      </c>
      <c r="C13">
        <v>193</v>
      </c>
      <c r="D13">
        <v>18</v>
      </c>
      <c r="E13">
        <v>8</v>
      </c>
      <c r="F13">
        <v>12</v>
      </c>
      <c r="G13">
        <v>139</v>
      </c>
      <c r="H13">
        <v>67</v>
      </c>
      <c r="I13">
        <v>82</v>
      </c>
      <c r="J13">
        <v>75</v>
      </c>
      <c r="K13">
        <v>34</v>
      </c>
      <c r="L13">
        <v>28</v>
      </c>
      <c r="M13">
        <v>36</v>
      </c>
      <c r="N13">
        <v>160</v>
      </c>
      <c r="O13">
        <v>16</v>
      </c>
      <c r="P13">
        <v>7</v>
      </c>
      <c r="Q13">
        <v>28</v>
      </c>
      <c r="R13">
        <v>191</v>
      </c>
      <c r="S13">
        <v>186</v>
      </c>
      <c r="T13">
        <v>19</v>
      </c>
      <c r="U13">
        <v>13</v>
      </c>
      <c r="V13">
        <v>194</v>
      </c>
      <c r="W13">
        <v>19</v>
      </c>
      <c r="X13">
        <v>5</v>
      </c>
      <c r="Y13">
        <v>17</v>
      </c>
      <c r="Z13">
        <v>202</v>
      </c>
      <c r="AA13">
        <v>219</v>
      </c>
      <c r="AB13">
        <v>202</v>
      </c>
      <c r="AC13">
        <v>41</v>
      </c>
      <c r="AD13">
        <v>175</v>
      </c>
      <c r="AE13">
        <v>4</v>
      </c>
      <c r="AF13">
        <v>152</v>
      </c>
      <c r="AG13">
        <v>63</v>
      </c>
      <c r="AH13">
        <v>2</v>
      </c>
      <c r="AI13">
        <v>209</v>
      </c>
      <c r="AJ13">
        <v>6</v>
      </c>
      <c r="AK13">
        <v>4</v>
      </c>
      <c r="AL13">
        <v>189</v>
      </c>
      <c r="AM13">
        <v>23</v>
      </c>
      <c r="AN13">
        <v>2</v>
      </c>
      <c r="AO13">
        <v>5</v>
      </c>
      <c r="AP13">
        <v>34</v>
      </c>
      <c r="AQ13">
        <v>31</v>
      </c>
      <c r="AR13">
        <v>8</v>
      </c>
      <c r="AS13">
        <v>9</v>
      </c>
      <c r="AT13">
        <v>31</v>
      </c>
      <c r="AU13">
        <v>11</v>
      </c>
      <c r="AV13">
        <v>5</v>
      </c>
      <c r="AW13">
        <v>1</v>
      </c>
      <c r="AX13">
        <v>16</v>
      </c>
      <c r="AY13">
        <v>29</v>
      </c>
      <c r="AZ13">
        <v>14</v>
      </c>
      <c r="BA13">
        <v>8</v>
      </c>
      <c r="BB13">
        <v>13</v>
      </c>
      <c r="BC13">
        <v>9</v>
      </c>
      <c r="BD13">
        <v>0</v>
      </c>
      <c r="BE13">
        <v>79</v>
      </c>
      <c r="BF13">
        <v>140</v>
      </c>
      <c r="BG13">
        <v>180</v>
      </c>
      <c r="BH13">
        <v>39</v>
      </c>
      <c r="BI13">
        <v>123</v>
      </c>
      <c r="BJ13">
        <v>37</v>
      </c>
      <c r="BK13">
        <v>13</v>
      </c>
      <c r="BL13">
        <v>5</v>
      </c>
      <c r="BM13">
        <v>134</v>
      </c>
      <c r="BN13">
        <v>75</v>
      </c>
      <c r="BO13">
        <v>10</v>
      </c>
      <c r="BP13">
        <v>0</v>
      </c>
      <c r="BQ13">
        <v>142</v>
      </c>
      <c r="BR13">
        <v>170</v>
      </c>
      <c r="BS13">
        <v>177</v>
      </c>
      <c r="BT13">
        <v>19</v>
      </c>
      <c r="BU13">
        <v>68</v>
      </c>
      <c r="BV13">
        <v>36</v>
      </c>
      <c r="BW13">
        <v>116</v>
      </c>
      <c r="BX13">
        <v>137</v>
      </c>
      <c r="BY13">
        <v>161</v>
      </c>
      <c r="BZ13">
        <v>112</v>
      </c>
    </row>
    <row r="14" spans="1:78" x14ac:dyDescent="0.25">
      <c r="B14" s="7">
        <v>0.1</v>
      </c>
      <c r="C14" s="7">
        <v>0.1</v>
      </c>
      <c r="D14" s="7">
        <v>0.09</v>
      </c>
      <c r="E14" s="7">
        <v>7.0000000000000007E-2</v>
      </c>
      <c r="F14" s="7">
        <v>0.03</v>
      </c>
      <c r="G14" s="7">
        <v>0.11</v>
      </c>
      <c r="H14" s="7">
        <v>0.12</v>
      </c>
      <c r="I14" s="7">
        <v>0.12</v>
      </c>
      <c r="J14" s="7">
        <v>0.1</v>
      </c>
      <c r="K14" s="7">
        <v>0.08</v>
      </c>
      <c r="L14" s="7">
        <v>0.08</v>
      </c>
      <c r="M14" s="7">
        <v>0.08</v>
      </c>
      <c r="N14" s="7">
        <v>0.11</v>
      </c>
      <c r="O14" s="7">
        <v>7.0000000000000007E-2</v>
      </c>
      <c r="P14" s="7">
        <v>0.12</v>
      </c>
      <c r="Q14" s="7">
        <v>0.08</v>
      </c>
      <c r="R14" s="7">
        <v>0.1</v>
      </c>
      <c r="S14" s="7">
        <v>0.12</v>
      </c>
      <c r="T14" s="7">
        <v>0.05</v>
      </c>
      <c r="U14" s="7">
        <v>0.05</v>
      </c>
      <c r="V14" s="7">
        <v>0.1</v>
      </c>
      <c r="W14" s="7">
        <v>0.11</v>
      </c>
      <c r="X14" s="7">
        <v>0.04</v>
      </c>
      <c r="Y14" s="7">
        <v>7.0000000000000007E-2</v>
      </c>
      <c r="Z14" s="7">
        <v>0.1</v>
      </c>
      <c r="AA14" s="7">
        <v>0.1</v>
      </c>
      <c r="AB14" s="7">
        <v>0.1</v>
      </c>
      <c r="AC14" s="7">
        <v>0.12</v>
      </c>
      <c r="AD14" s="7">
        <v>0.1</v>
      </c>
      <c r="AE14" s="7">
        <v>0.03</v>
      </c>
      <c r="AF14" s="7">
        <v>0.1</v>
      </c>
      <c r="AG14" s="7">
        <v>0.11</v>
      </c>
      <c r="AH14" s="7">
        <v>0.1</v>
      </c>
      <c r="AI14" s="7">
        <v>0.11</v>
      </c>
      <c r="AJ14" s="7">
        <v>0.05</v>
      </c>
      <c r="AK14" s="7">
        <v>0.02</v>
      </c>
      <c r="AL14" s="7">
        <v>0.15</v>
      </c>
      <c r="AM14" s="7">
        <v>0.03</v>
      </c>
      <c r="AN14" s="7">
        <v>0.06</v>
      </c>
      <c r="AO14" s="7">
        <v>0.03</v>
      </c>
      <c r="AP14" s="7">
        <v>0.16</v>
      </c>
      <c r="AQ14" s="7">
        <v>0.13</v>
      </c>
      <c r="AR14" s="7">
        <v>7.0000000000000007E-2</v>
      </c>
      <c r="AS14" s="7">
        <v>7.0000000000000007E-2</v>
      </c>
      <c r="AT14" s="7">
        <v>0.12</v>
      </c>
      <c r="AU14" s="7">
        <v>7.0000000000000007E-2</v>
      </c>
      <c r="AV14" s="7">
        <v>0.03</v>
      </c>
      <c r="AW14" s="7">
        <v>0.03</v>
      </c>
      <c r="AX14" s="7">
        <v>0.12</v>
      </c>
      <c r="AY14" s="7">
        <v>0.13</v>
      </c>
      <c r="AZ14" s="7">
        <v>0.09</v>
      </c>
      <c r="BA14" s="7">
        <v>7.0000000000000007E-2</v>
      </c>
      <c r="BB14" s="7">
        <v>7.0000000000000007E-2</v>
      </c>
      <c r="BC14" s="7">
        <v>7.0000000000000007E-2</v>
      </c>
      <c r="BD14" t="s">
        <v>108</v>
      </c>
      <c r="BE14" s="7">
        <v>0.09</v>
      </c>
      <c r="BF14" s="7">
        <v>0.1</v>
      </c>
      <c r="BG14" s="7">
        <v>0.1</v>
      </c>
      <c r="BH14" s="7">
        <v>0.08</v>
      </c>
      <c r="BI14" s="7">
        <v>0.14000000000000001</v>
      </c>
      <c r="BJ14" s="7">
        <v>0.08</v>
      </c>
      <c r="BK14" s="7">
        <v>0.04</v>
      </c>
      <c r="BL14" s="7">
        <v>0.05</v>
      </c>
      <c r="BM14" s="7">
        <v>0.15</v>
      </c>
      <c r="BN14" s="7">
        <v>7.0000000000000007E-2</v>
      </c>
      <c r="BO14" s="7">
        <v>0.04</v>
      </c>
      <c r="BP14" t="s">
        <v>108</v>
      </c>
      <c r="BQ14" s="7">
        <v>0.14000000000000001</v>
      </c>
      <c r="BR14" s="7">
        <v>0.11</v>
      </c>
      <c r="BS14" s="7">
        <v>0.12</v>
      </c>
      <c r="BT14" s="7">
        <v>0.04</v>
      </c>
      <c r="BU14" s="7">
        <v>0.13</v>
      </c>
      <c r="BV14" s="7">
        <v>0.12</v>
      </c>
      <c r="BW14" s="7">
        <v>0.15</v>
      </c>
      <c r="BX14" s="7">
        <v>0.09</v>
      </c>
      <c r="BY14" s="7">
        <v>0.1</v>
      </c>
      <c r="BZ14" s="7">
        <v>0.09</v>
      </c>
    </row>
    <row r="15" spans="1:78" x14ac:dyDescent="0.25">
      <c r="A15" t="s">
        <v>412</v>
      </c>
      <c r="B15">
        <v>218</v>
      </c>
      <c r="C15">
        <v>195</v>
      </c>
      <c r="D15">
        <v>16</v>
      </c>
      <c r="E15">
        <v>7</v>
      </c>
      <c r="F15">
        <v>36</v>
      </c>
      <c r="G15">
        <v>127</v>
      </c>
      <c r="H15">
        <v>55</v>
      </c>
      <c r="I15">
        <v>70</v>
      </c>
      <c r="J15">
        <v>68</v>
      </c>
      <c r="K15">
        <v>44</v>
      </c>
      <c r="L15">
        <v>36</v>
      </c>
      <c r="M15">
        <v>39</v>
      </c>
      <c r="N15">
        <v>150</v>
      </c>
      <c r="O15">
        <v>28</v>
      </c>
      <c r="P15">
        <v>1</v>
      </c>
      <c r="Q15">
        <v>21</v>
      </c>
      <c r="R15">
        <v>197</v>
      </c>
      <c r="S15">
        <v>160</v>
      </c>
      <c r="T15">
        <v>37</v>
      </c>
      <c r="U15">
        <v>19</v>
      </c>
      <c r="V15">
        <v>182</v>
      </c>
      <c r="W15">
        <v>21</v>
      </c>
      <c r="X15">
        <v>13</v>
      </c>
      <c r="Y15">
        <v>19</v>
      </c>
      <c r="Z15">
        <v>199</v>
      </c>
      <c r="AA15">
        <v>218</v>
      </c>
      <c r="AB15">
        <v>199</v>
      </c>
      <c r="AC15">
        <v>40</v>
      </c>
      <c r="AD15">
        <v>171</v>
      </c>
      <c r="AE15">
        <v>7</v>
      </c>
      <c r="AF15">
        <v>153</v>
      </c>
      <c r="AG15">
        <v>59</v>
      </c>
      <c r="AH15">
        <v>2</v>
      </c>
      <c r="AI15">
        <v>192</v>
      </c>
      <c r="AJ15">
        <v>5</v>
      </c>
      <c r="AK15">
        <v>16</v>
      </c>
      <c r="AL15">
        <v>132</v>
      </c>
      <c r="AM15">
        <v>74</v>
      </c>
      <c r="AN15">
        <v>0</v>
      </c>
      <c r="AO15">
        <v>12</v>
      </c>
      <c r="AP15">
        <v>31</v>
      </c>
      <c r="AQ15">
        <v>18</v>
      </c>
      <c r="AR15">
        <v>13</v>
      </c>
      <c r="AS15">
        <v>6</v>
      </c>
      <c r="AT15">
        <v>16</v>
      </c>
      <c r="AU15">
        <v>10</v>
      </c>
      <c r="AV15">
        <v>15</v>
      </c>
      <c r="AW15">
        <v>4</v>
      </c>
      <c r="AX15">
        <v>12</v>
      </c>
      <c r="AY15">
        <v>27</v>
      </c>
      <c r="AZ15">
        <v>14</v>
      </c>
      <c r="BA15">
        <v>9</v>
      </c>
      <c r="BB15">
        <v>21</v>
      </c>
      <c r="BC15">
        <v>19</v>
      </c>
      <c r="BD15">
        <v>3</v>
      </c>
      <c r="BE15">
        <v>100</v>
      </c>
      <c r="BF15">
        <v>118</v>
      </c>
      <c r="BG15">
        <v>196</v>
      </c>
      <c r="BH15">
        <v>22</v>
      </c>
      <c r="BI15">
        <v>114</v>
      </c>
      <c r="BJ15">
        <v>46</v>
      </c>
      <c r="BK15">
        <v>21</v>
      </c>
      <c r="BL15">
        <v>8</v>
      </c>
      <c r="BM15">
        <v>91</v>
      </c>
      <c r="BN15">
        <v>106</v>
      </c>
      <c r="BO15">
        <v>21</v>
      </c>
      <c r="BP15">
        <v>0</v>
      </c>
      <c r="BQ15">
        <v>103</v>
      </c>
      <c r="BR15">
        <v>158</v>
      </c>
      <c r="BS15">
        <v>153</v>
      </c>
      <c r="BT15">
        <v>42</v>
      </c>
      <c r="BU15">
        <v>68</v>
      </c>
      <c r="BV15">
        <v>24</v>
      </c>
      <c r="BW15">
        <v>81</v>
      </c>
      <c r="BX15">
        <v>135</v>
      </c>
      <c r="BY15">
        <v>151</v>
      </c>
      <c r="BZ15">
        <v>118</v>
      </c>
    </row>
    <row r="16" spans="1:78" x14ac:dyDescent="0.25">
      <c r="B16" s="7">
        <v>0.1</v>
      </c>
      <c r="C16" s="7">
        <v>0.1</v>
      </c>
      <c r="D16" s="7">
        <v>0.08</v>
      </c>
      <c r="E16" s="7">
        <v>0.06</v>
      </c>
      <c r="F16" s="7">
        <v>0.08</v>
      </c>
      <c r="G16" s="7">
        <v>0.1</v>
      </c>
      <c r="H16" s="7">
        <v>0.1</v>
      </c>
      <c r="I16" s="7">
        <v>0.1</v>
      </c>
      <c r="J16" s="7">
        <v>0.09</v>
      </c>
      <c r="K16" s="7">
        <v>0.1</v>
      </c>
      <c r="L16" s="7">
        <v>0.1</v>
      </c>
      <c r="M16" s="7">
        <v>0.09</v>
      </c>
      <c r="N16" s="7">
        <v>0.1</v>
      </c>
      <c r="O16" s="7">
        <v>0.13</v>
      </c>
      <c r="P16" s="7">
        <v>0.01</v>
      </c>
      <c r="Q16" s="7">
        <v>0.06</v>
      </c>
      <c r="R16" s="7">
        <v>0.1</v>
      </c>
      <c r="S16" s="7">
        <v>0.1</v>
      </c>
      <c r="T16" s="7">
        <v>0.09</v>
      </c>
      <c r="U16" s="7">
        <v>0.08</v>
      </c>
      <c r="V16" s="7">
        <v>0.1</v>
      </c>
      <c r="W16" s="7">
        <v>0.12</v>
      </c>
      <c r="X16" s="7">
        <v>0.09</v>
      </c>
      <c r="Y16" s="7">
        <v>0.08</v>
      </c>
      <c r="Z16" s="7">
        <v>0.1</v>
      </c>
      <c r="AA16" s="7">
        <v>0.1</v>
      </c>
      <c r="AB16" s="7">
        <v>0.1</v>
      </c>
      <c r="AC16" s="7">
        <v>0.12</v>
      </c>
      <c r="AD16" s="7">
        <v>0.1</v>
      </c>
      <c r="AE16" s="7">
        <v>7.0000000000000007E-2</v>
      </c>
      <c r="AF16" s="7">
        <v>0.1</v>
      </c>
      <c r="AG16" s="7">
        <v>0.1</v>
      </c>
      <c r="AH16" s="7">
        <v>0.09</v>
      </c>
      <c r="AI16" s="7">
        <v>0.1</v>
      </c>
      <c r="AJ16" s="7">
        <v>0.04</v>
      </c>
      <c r="AK16" s="7">
        <v>7.0000000000000007E-2</v>
      </c>
      <c r="AL16" s="7">
        <v>0.1</v>
      </c>
      <c r="AM16" s="7">
        <v>0.1</v>
      </c>
      <c r="AN16" t="s">
        <v>108</v>
      </c>
      <c r="AO16" s="7">
        <v>7.0000000000000007E-2</v>
      </c>
      <c r="AP16" s="7">
        <v>0.14000000000000001</v>
      </c>
      <c r="AQ16" s="7">
        <v>7.0000000000000007E-2</v>
      </c>
      <c r="AR16" s="7">
        <v>0.12</v>
      </c>
      <c r="AS16" s="7">
        <v>0.05</v>
      </c>
      <c r="AT16" s="7">
        <v>0.06</v>
      </c>
      <c r="AU16" s="7">
        <v>0.06</v>
      </c>
      <c r="AV16" s="7">
        <v>0.1</v>
      </c>
      <c r="AW16" s="7">
        <v>7.0000000000000007E-2</v>
      </c>
      <c r="AX16" s="7">
        <v>0.09</v>
      </c>
      <c r="AY16" s="7">
        <v>0.12</v>
      </c>
      <c r="AZ16" s="7">
        <v>0.09</v>
      </c>
      <c r="BA16" s="7">
        <v>0.08</v>
      </c>
      <c r="BB16" s="7">
        <v>0.12</v>
      </c>
      <c r="BC16" s="7">
        <v>0.14000000000000001</v>
      </c>
      <c r="BD16" s="7">
        <v>0.26</v>
      </c>
      <c r="BE16" s="7">
        <v>0.11</v>
      </c>
      <c r="BF16" s="7">
        <v>0.09</v>
      </c>
      <c r="BG16" s="7">
        <v>0.11</v>
      </c>
      <c r="BH16" s="7">
        <v>0.05</v>
      </c>
      <c r="BI16" s="7">
        <v>0.13</v>
      </c>
      <c r="BJ16" s="7">
        <v>0.1</v>
      </c>
      <c r="BK16" s="7">
        <v>7.0000000000000007E-2</v>
      </c>
      <c r="BL16" s="7">
        <v>7.0000000000000007E-2</v>
      </c>
      <c r="BM16" s="7">
        <v>0.1</v>
      </c>
      <c r="BN16" s="7">
        <v>0.1</v>
      </c>
      <c r="BO16" s="7">
        <v>0.09</v>
      </c>
      <c r="BP16" t="s">
        <v>108</v>
      </c>
      <c r="BQ16" s="7">
        <v>0.1</v>
      </c>
      <c r="BR16" s="7">
        <v>0.1</v>
      </c>
      <c r="BS16" s="7">
        <v>0.1</v>
      </c>
      <c r="BT16" s="7">
        <v>0.09</v>
      </c>
      <c r="BU16" s="7">
        <v>0.13</v>
      </c>
      <c r="BV16" s="7">
        <v>0.08</v>
      </c>
      <c r="BW16" s="7">
        <v>0.11</v>
      </c>
      <c r="BX16" s="7">
        <v>0.09</v>
      </c>
      <c r="BY16" s="7">
        <v>0.1</v>
      </c>
      <c r="BZ16" s="7">
        <v>0.09</v>
      </c>
    </row>
    <row r="17" spans="1:78" x14ac:dyDescent="0.25">
      <c r="A17" t="s">
        <v>413</v>
      </c>
      <c r="B17">
        <v>205</v>
      </c>
      <c r="C17">
        <v>183</v>
      </c>
      <c r="D17">
        <v>15</v>
      </c>
      <c r="E17">
        <v>7</v>
      </c>
      <c r="F17">
        <v>103</v>
      </c>
      <c r="G17">
        <v>83</v>
      </c>
      <c r="H17">
        <v>19</v>
      </c>
      <c r="I17">
        <v>61</v>
      </c>
      <c r="J17">
        <v>84</v>
      </c>
      <c r="K17">
        <v>31</v>
      </c>
      <c r="L17">
        <v>30</v>
      </c>
      <c r="M17">
        <v>35</v>
      </c>
      <c r="N17">
        <v>151</v>
      </c>
      <c r="O17">
        <v>14</v>
      </c>
      <c r="P17">
        <v>6</v>
      </c>
      <c r="Q17">
        <v>17</v>
      </c>
      <c r="R17">
        <v>189</v>
      </c>
      <c r="S17">
        <v>113</v>
      </c>
      <c r="T17">
        <v>75</v>
      </c>
      <c r="U17">
        <v>18</v>
      </c>
      <c r="V17">
        <v>189</v>
      </c>
      <c r="W17">
        <v>9</v>
      </c>
      <c r="X17">
        <v>7</v>
      </c>
      <c r="Y17">
        <v>22</v>
      </c>
      <c r="Z17">
        <v>183</v>
      </c>
      <c r="AA17">
        <v>205</v>
      </c>
      <c r="AB17">
        <v>183</v>
      </c>
      <c r="AC17">
        <v>31</v>
      </c>
      <c r="AD17">
        <v>154</v>
      </c>
      <c r="AE17">
        <v>20</v>
      </c>
      <c r="AF17">
        <v>168</v>
      </c>
      <c r="AG17">
        <v>32</v>
      </c>
      <c r="AH17">
        <v>0</v>
      </c>
      <c r="AI17">
        <v>175</v>
      </c>
      <c r="AJ17">
        <v>13</v>
      </c>
      <c r="AK17">
        <v>17</v>
      </c>
      <c r="AL17">
        <v>111</v>
      </c>
      <c r="AM17">
        <v>71</v>
      </c>
      <c r="AN17">
        <v>3</v>
      </c>
      <c r="AO17">
        <v>20</v>
      </c>
      <c r="AP17">
        <v>25</v>
      </c>
      <c r="AQ17">
        <v>24</v>
      </c>
      <c r="AR17">
        <v>15</v>
      </c>
      <c r="AS17">
        <v>4</v>
      </c>
      <c r="AT17">
        <v>19</v>
      </c>
      <c r="AU17">
        <v>16</v>
      </c>
      <c r="AV17">
        <v>10</v>
      </c>
      <c r="AW17">
        <v>3</v>
      </c>
      <c r="AX17">
        <v>13</v>
      </c>
      <c r="AY17">
        <v>27</v>
      </c>
      <c r="AZ17">
        <v>16</v>
      </c>
      <c r="BA17">
        <v>7</v>
      </c>
      <c r="BB17">
        <v>16</v>
      </c>
      <c r="BC17">
        <v>9</v>
      </c>
      <c r="BD17">
        <v>2</v>
      </c>
      <c r="BE17">
        <v>100</v>
      </c>
      <c r="BF17">
        <v>105</v>
      </c>
      <c r="BG17">
        <v>153</v>
      </c>
      <c r="BH17">
        <v>53</v>
      </c>
      <c r="BI17">
        <v>59</v>
      </c>
      <c r="BJ17">
        <v>64</v>
      </c>
      <c r="BK17">
        <v>7</v>
      </c>
      <c r="BL17">
        <v>21</v>
      </c>
      <c r="BM17">
        <v>73</v>
      </c>
      <c r="BN17">
        <v>112</v>
      </c>
      <c r="BO17">
        <v>19</v>
      </c>
      <c r="BP17">
        <v>2</v>
      </c>
      <c r="BQ17">
        <v>74</v>
      </c>
      <c r="BR17">
        <v>137</v>
      </c>
      <c r="BS17">
        <v>129</v>
      </c>
      <c r="BT17">
        <v>63</v>
      </c>
      <c r="BU17">
        <v>48</v>
      </c>
      <c r="BV17">
        <v>24</v>
      </c>
      <c r="BW17">
        <v>55</v>
      </c>
      <c r="BX17">
        <v>144</v>
      </c>
      <c r="BY17">
        <v>143</v>
      </c>
      <c r="BZ17">
        <v>116</v>
      </c>
    </row>
    <row r="18" spans="1:78" x14ac:dyDescent="0.25">
      <c r="B18" s="7">
        <v>0.09</v>
      </c>
      <c r="C18" s="7">
        <v>0.1</v>
      </c>
      <c r="D18" s="7">
        <v>0.08</v>
      </c>
      <c r="E18" s="7">
        <v>0.05</v>
      </c>
      <c r="F18" s="7">
        <v>0.23</v>
      </c>
      <c r="G18" s="7">
        <v>7.0000000000000007E-2</v>
      </c>
      <c r="H18" s="7">
        <v>0.04</v>
      </c>
      <c r="I18" s="7">
        <v>0.09</v>
      </c>
      <c r="J18" s="7">
        <v>0.11</v>
      </c>
      <c r="K18" s="7">
        <v>7.0000000000000007E-2</v>
      </c>
      <c r="L18" s="7">
        <v>0.08</v>
      </c>
      <c r="M18" s="7">
        <v>0.08</v>
      </c>
      <c r="N18" s="7">
        <v>0.1</v>
      </c>
      <c r="O18" s="7">
        <v>0.06</v>
      </c>
      <c r="P18" s="7">
        <v>0.1</v>
      </c>
      <c r="Q18" s="7">
        <v>0.05</v>
      </c>
      <c r="R18" s="7">
        <v>0.1</v>
      </c>
      <c r="S18" s="7">
        <v>7.0000000000000007E-2</v>
      </c>
      <c r="T18" s="7">
        <v>0.18</v>
      </c>
      <c r="U18" s="7">
        <v>0.08</v>
      </c>
      <c r="V18" s="7">
        <v>0.1</v>
      </c>
      <c r="W18" s="7">
        <v>0.05</v>
      </c>
      <c r="X18" s="7">
        <v>0.05</v>
      </c>
      <c r="Y18" s="7">
        <v>0.09</v>
      </c>
      <c r="Z18" s="7">
        <v>0.09</v>
      </c>
      <c r="AA18" s="7">
        <v>0.09</v>
      </c>
      <c r="AB18" s="7">
        <v>0.09</v>
      </c>
      <c r="AC18" s="7">
        <v>0.09</v>
      </c>
      <c r="AD18" s="7">
        <v>0.09</v>
      </c>
      <c r="AE18" s="7">
        <v>0.18</v>
      </c>
      <c r="AF18" s="7">
        <v>0.11</v>
      </c>
      <c r="AG18" s="7">
        <v>0.06</v>
      </c>
      <c r="AH18" t="s">
        <v>108</v>
      </c>
      <c r="AI18" s="7">
        <v>0.09</v>
      </c>
      <c r="AJ18" s="7">
        <v>0.12</v>
      </c>
      <c r="AK18" s="7">
        <v>7.0000000000000007E-2</v>
      </c>
      <c r="AL18" s="7">
        <v>0.09</v>
      </c>
      <c r="AM18" s="7">
        <v>0.09</v>
      </c>
      <c r="AN18" s="7">
        <v>0.1</v>
      </c>
      <c r="AO18" s="7">
        <v>0.12</v>
      </c>
      <c r="AP18" s="7">
        <v>0.11</v>
      </c>
      <c r="AQ18" s="7">
        <v>0.1</v>
      </c>
      <c r="AR18" s="7">
        <v>0.13</v>
      </c>
      <c r="AS18" s="7">
        <v>0.04</v>
      </c>
      <c r="AT18" s="7">
        <v>0.08</v>
      </c>
      <c r="AU18" s="7">
        <v>0.1</v>
      </c>
      <c r="AV18" s="7">
        <v>7.0000000000000007E-2</v>
      </c>
      <c r="AW18" s="7">
        <v>0.05</v>
      </c>
      <c r="AX18" s="7">
        <v>0.09</v>
      </c>
      <c r="AY18" s="7">
        <v>0.12</v>
      </c>
      <c r="AZ18" s="7">
        <v>0.11</v>
      </c>
      <c r="BA18" s="7">
        <v>0.06</v>
      </c>
      <c r="BB18" s="7">
        <v>0.09</v>
      </c>
      <c r="BC18" s="7">
        <v>0.06</v>
      </c>
      <c r="BD18" s="7">
        <v>0.15</v>
      </c>
      <c r="BE18" s="7">
        <v>0.11</v>
      </c>
      <c r="BF18" s="7">
        <v>0.08</v>
      </c>
      <c r="BG18" s="7">
        <v>0.09</v>
      </c>
      <c r="BH18" s="7">
        <v>0.11</v>
      </c>
      <c r="BI18" s="7">
        <v>7.0000000000000007E-2</v>
      </c>
      <c r="BJ18" s="7">
        <v>0.14000000000000001</v>
      </c>
      <c r="BK18" s="7">
        <v>0.02</v>
      </c>
      <c r="BL18" s="7">
        <v>0.2</v>
      </c>
      <c r="BM18" s="7">
        <v>0.08</v>
      </c>
      <c r="BN18" s="7">
        <v>0.1</v>
      </c>
      <c r="BO18" s="7">
        <v>0.08</v>
      </c>
      <c r="BP18" s="7">
        <v>0.08</v>
      </c>
      <c r="BQ18" s="7">
        <v>7.0000000000000007E-2</v>
      </c>
      <c r="BR18" s="7">
        <v>0.09</v>
      </c>
      <c r="BS18" s="7">
        <v>0.08</v>
      </c>
      <c r="BT18" s="7">
        <v>0.14000000000000001</v>
      </c>
      <c r="BU18" s="7">
        <v>0.09</v>
      </c>
      <c r="BV18" s="7">
        <v>0.08</v>
      </c>
      <c r="BW18" s="7">
        <v>7.0000000000000007E-2</v>
      </c>
      <c r="BX18" s="7">
        <v>0.1</v>
      </c>
      <c r="BY18" s="7">
        <v>0.09</v>
      </c>
      <c r="BZ18" s="7">
        <v>0.09</v>
      </c>
    </row>
    <row r="19" spans="1:78" x14ac:dyDescent="0.25">
      <c r="A19" t="s">
        <v>414</v>
      </c>
      <c r="B19">
        <v>199</v>
      </c>
      <c r="C19">
        <v>170</v>
      </c>
      <c r="D19">
        <v>15</v>
      </c>
      <c r="E19">
        <v>14</v>
      </c>
      <c r="F19">
        <v>33</v>
      </c>
      <c r="G19">
        <v>111</v>
      </c>
      <c r="H19">
        <v>55</v>
      </c>
      <c r="I19">
        <v>47</v>
      </c>
      <c r="J19">
        <v>72</v>
      </c>
      <c r="K19">
        <v>50</v>
      </c>
      <c r="L19">
        <v>31</v>
      </c>
      <c r="M19">
        <v>45</v>
      </c>
      <c r="N19">
        <v>139</v>
      </c>
      <c r="O19">
        <v>14</v>
      </c>
      <c r="P19">
        <v>2</v>
      </c>
      <c r="Q19">
        <v>32</v>
      </c>
      <c r="R19">
        <v>167</v>
      </c>
      <c r="S19">
        <v>143</v>
      </c>
      <c r="T19">
        <v>38</v>
      </c>
      <c r="U19">
        <v>16</v>
      </c>
      <c r="V19">
        <v>158</v>
      </c>
      <c r="W19">
        <v>21</v>
      </c>
      <c r="X19">
        <v>20</v>
      </c>
      <c r="Y19">
        <v>21</v>
      </c>
      <c r="Z19">
        <v>178</v>
      </c>
      <c r="AA19">
        <v>198</v>
      </c>
      <c r="AB19">
        <v>176</v>
      </c>
      <c r="AC19">
        <v>37</v>
      </c>
      <c r="AD19">
        <v>153</v>
      </c>
      <c r="AE19">
        <v>6</v>
      </c>
      <c r="AF19">
        <v>146</v>
      </c>
      <c r="AG19">
        <v>43</v>
      </c>
      <c r="AH19">
        <v>1</v>
      </c>
      <c r="AI19">
        <v>171</v>
      </c>
      <c r="AJ19">
        <v>17</v>
      </c>
      <c r="AK19">
        <v>11</v>
      </c>
      <c r="AL19">
        <v>109</v>
      </c>
      <c r="AM19">
        <v>69</v>
      </c>
      <c r="AN19">
        <v>5</v>
      </c>
      <c r="AO19">
        <v>15</v>
      </c>
      <c r="AP19">
        <v>28</v>
      </c>
      <c r="AQ19">
        <v>22</v>
      </c>
      <c r="AR19">
        <v>9</v>
      </c>
      <c r="AS19">
        <v>10</v>
      </c>
      <c r="AT19">
        <v>30</v>
      </c>
      <c r="AU19">
        <v>15</v>
      </c>
      <c r="AV19">
        <v>22</v>
      </c>
      <c r="AW19">
        <v>3</v>
      </c>
      <c r="AX19">
        <v>12</v>
      </c>
      <c r="AY19">
        <v>15</v>
      </c>
      <c r="AZ19">
        <v>12</v>
      </c>
      <c r="BA19">
        <v>7</v>
      </c>
      <c r="BB19">
        <v>6</v>
      </c>
      <c r="BC19">
        <v>7</v>
      </c>
      <c r="BD19">
        <v>0</v>
      </c>
      <c r="BE19">
        <v>76</v>
      </c>
      <c r="BF19">
        <v>124</v>
      </c>
      <c r="BG19">
        <v>150</v>
      </c>
      <c r="BH19">
        <v>49</v>
      </c>
      <c r="BI19">
        <v>76</v>
      </c>
      <c r="BJ19">
        <v>43</v>
      </c>
      <c r="BK19">
        <v>17</v>
      </c>
      <c r="BL19">
        <v>12</v>
      </c>
      <c r="BM19">
        <v>83</v>
      </c>
      <c r="BN19">
        <v>99</v>
      </c>
      <c r="BO19">
        <v>16</v>
      </c>
      <c r="BP19">
        <v>1</v>
      </c>
      <c r="BQ19">
        <v>89</v>
      </c>
      <c r="BR19">
        <v>138</v>
      </c>
      <c r="BS19">
        <v>141</v>
      </c>
      <c r="BT19">
        <v>37</v>
      </c>
      <c r="BU19">
        <v>49</v>
      </c>
      <c r="BV19">
        <v>34</v>
      </c>
      <c r="BW19">
        <v>61</v>
      </c>
      <c r="BX19">
        <v>122</v>
      </c>
      <c r="BY19">
        <v>136</v>
      </c>
      <c r="BZ19">
        <v>114</v>
      </c>
    </row>
    <row r="20" spans="1:78" x14ac:dyDescent="0.25">
      <c r="B20" s="7">
        <v>0.09</v>
      </c>
      <c r="C20" s="7">
        <v>0.09</v>
      </c>
      <c r="D20" s="7">
        <v>0.08</v>
      </c>
      <c r="E20" s="7">
        <v>0.11</v>
      </c>
      <c r="F20" s="7">
        <v>7.0000000000000007E-2</v>
      </c>
      <c r="G20" s="7">
        <v>0.09</v>
      </c>
      <c r="H20" s="7">
        <v>0.1</v>
      </c>
      <c r="I20" s="7">
        <v>7.0000000000000007E-2</v>
      </c>
      <c r="J20" s="7">
        <v>0.1</v>
      </c>
      <c r="K20" s="7">
        <v>0.12</v>
      </c>
      <c r="L20" s="7">
        <v>0.08</v>
      </c>
      <c r="M20" s="7">
        <v>0.1</v>
      </c>
      <c r="N20" s="7">
        <v>0.09</v>
      </c>
      <c r="O20" s="7">
        <v>0.06</v>
      </c>
      <c r="P20" s="7">
        <v>0.03</v>
      </c>
      <c r="Q20" s="7">
        <v>0.1</v>
      </c>
      <c r="R20" s="7">
        <v>0.09</v>
      </c>
      <c r="S20" s="7">
        <v>0.09</v>
      </c>
      <c r="T20" s="7">
        <v>0.09</v>
      </c>
      <c r="U20" s="7">
        <v>7.0000000000000007E-2</v>
      </c>
      <c r="V20" s="7">
        <v>0.08</v>
      </c>
      <c r="W20" s="7">
        <v>0.12</v>
      </c>
      <c r="X20" s="7">
        <v>0.14000000000000001</v>
      </c>
      <c r="Y20" s="7">
        <v>0.09</v>
      </c>
      <c r="Z20" s="7">
        <v>0.09</v>
      </c>
      <c r="AA20" s="7">
        <v>0.09</v>
      </c>
      <c r="AB20" s="7">
        <v>0.09</v>
      </c>
      <c r="AC20" s="7">
        <v>0.11</v>
      </c>
      <c r="AD20" s="7">
        <v>0.09</v>
      </c>
      <c r="AE20" s="7">
        <v>0.06</v>
      </c>
      <c r="AF20" s="7">
        <v>0.09</v>
      </c>
      <c r="AG20" s="7">
        <v>0.08</v>
      </c>
      <c r="AH20" s="7">
        <v>0.06</v>
      </c>
      <c r="AI20" s="7">
        <v>0.09</v>
      </c>
      <c r="AJ20" s="7">
        <v>0.16</v>
      </c>
      <c r="AK20" s="7">
        <v>0.04</v>
      </c>
      <c r="AL20" s="7">
        <v>0.09</v>
      </c>
      <c r="AM20" s="7">
        <v>0.09</v>
      </c>
      <c r="AN20" s="7">
        <v>0.16</v>
      </c>
      <c r="AO20" s="7">
        <v>0.09</v>
      </c>
      <c r="AP20" s="7">
        <v>0.13</v>
      </c>
      <c r="AQ20" s="7">
        <v>0.09</v>
      </c>
      <c r="AR20" s="7">
        <v>0.08</v>
      </c>
      <c r="AS20" s="7">
        <v>0.09</v>
      </c>
      <c r="AT20" s="7">
        <v>0.12</v>
      </c>
      <c r="AU20" s="7">
        <v>0.1</v>
      </c>
      <c r="AV20" s="7">
        <v>0.15</v>
      </c>
      <c r="AW20" s="7">
        <v>7.0000000000000007E-2</v>
      </c>
      <c r="AX20" s="7">
        <v>0.09</v>
      </c>
      <c r="AY20" s="7">
        <v>7.0000000000000007E-2</v>
      </c>
      <c r="AZ20" s="7">
        <v>0.08</v>
      </c>
      <c r="BA20" s="7">
        <v>0.06</v>
      </c>
      <c r="BB20" s="7">
        <v>0.03</v>
      </c>
      <c r="BC20" s="7">
        <v>0.05</v>
      </c>
      <c r="BD20" t="s">
        <v>108</v>
      </c>
      <c r="BE20" s="7">
        <v>0.08</v>
      </c>
      <c r="BF20" s="7">
        <v>0.09</v>
      </c>
      <c r="BG20" s="7">
        <v>0.08</v>
      </c>
      <c r="BH20" s="7">
        <v>0.11</v>
      </c>
      <c r="BI20" s="7">
        <v>0.09</v>
      </c>
      <c r="BJ20" s="7">
        <v>0.09</v>
      </c>
      <c r="BK20" s="7">
        <v>0.06</v>
      </c>
      <c r="BL20" s="7">
        <v>0.12</v>
      </c>
      <c r="BM20" s="7">
        <v>0.1</v>
      </c>
      <c r="BN20" s="7">
        <v>0.09</v>
      </c>
      <c r="BO20" s="7">
        <v>7.0000000000000007E-2</v>
      </c>
      <c r="BP20" s="7">
        <v>0.03</v>
      </c>
      <c r="BQ20" s="7">
        <v>0.09</v>
      </c>
      <c r="BR20" s="7">
        <v>0.09</v>
      </c>
      <c r="BS20" s="7">
        <v>0.09</v>
      </c>
      <c r="BT20" s="7">
        <v>0.08</v>
      </c>
      <c r="BU20" s="7">
        <v>0.09</v>
      </c>
      <c r="BV20" s="7">
        <v>0.11</v>
      </c>
      <c r="BW20" s="7">
        <v>0.08</v>
      </c>
      <c r="BX20" s="7">
        <v>0.08</v>
      </c>
      <c r="BY20" s="7">
        <v>0.09</v>
      </c>
      <c r="BZ20" s="7">
        <v>0.09</v>
      </c>
    </row>
    <row r="21" spans="1:78" x14ac:dyDescent="0.25">
      <c r="A21" t="s">
        <v>415</v>
      </c>
      <c r="B21">
        <v>140</v>
      </c>
      <c r="C21">
        <v>125</v>
      </c>
      <c r="D21">
        <v>7</v>
      </c>
      <c r="E21">
        <v>9</v>
      </c>
      <c r="F21">
        <v>20</v>
      </c>
      <c r="G21">
        <v>81</v>
      </c>
      <c r="H21">
        <v>39</v>
      </c>
      <c r="I21">
        <v>42</v>
      </c>
      <c r="J21">
        <v>40</v>
      </c>
      <c r="K21">
        <v>36</v>
      </c>
      <c r="L21">
        <v>22</v>
      </c>
      <c r="M21">
        <v>36</v>
      </c>
      <c r="N21">
        <v>85</v>
      </c>
      <c r="O21">
        <v>17</v>
      </c>
      <c r="P21">
        <v>1</v>
      </c>
      <c r="Q21">
        <v>31</v>
      </c>
      <c r="R21">
        <v>109</v>
      </c>
      <c r="S21">
        <v>96</v>
      </c>
      <c r="T21">
        <v>21</v>
      </c>
      <c r="U21">
        <v>23</v>
      </c>
      <c r="V21">
        <v>113</v>
      </c>
      <c r="W21">
        <v>12</v>
      </c>
      <c r="X21">
        <v>13</v>
      </c>
      <c r="Y21">
        <v>11</v>
      </c>
      <c r="Z21">
        <v>130</v>
      </c>
      <c r="AA21">
        <v>139</v>
      </c>
      <c r="AB21">
        <v>128</v>
      </c>
      <c r="AC21">
        <v>25</v>
      </c>
      <c r="AD21">
        <v>106</v>
      </c>
      <c r="AE21">
        <v>7</v>
      </c>
      <c r="AF21">
        <v>87</v>
      </c>
      <c r="AG21">
        <v>51</v>
      </c>
      <c r="AH21">
        <v>0</v>
      </c>
      <c r="AI21">
        <v>117</v>
      </c>
      <c r="AJ21">
        <v>4</v>
      </c>
      <c r="AK21">
        <v>17</v>
      </c>
      <c r="AL21">
        <v>85</v>
      </c>
      <c r="AM21">
        <v>45</v>
      </c>
      <c r="AN21">
        <v>1</v>
      </c>
      <c r="AO21">
        <v>10</v>
      </c>
      <c r="AP21">
        <v>13</v>
      </c>
      <c r="AQ21">
        <v>17</v>
      </c>
      <c r="AR21">
        <v>11</v>
      </c>
      <c r="AS21">
        <v>4</v>
      </c>
      <c r="AT21">
        <v>19</v>
      </c>
      <c r="AU21">
        <v>17</v>
      </c>
      <c r="AV21">
        <v>7</v>
      </c>
      <c r="AW21">
        <v>0</v>
      </c>
      <c r="AX21">
        <v>7</v>
      </c>
      <c r="AY21">
        <v>12</v>
      </c>
      <c r="AZ21">
        <v>5</v>
      </c>
      <c r="BA21">
        <v>7</v>
      </c>
      <c r="BB21">
        <v>10</v>
      </c>
      <c r="BC21">
        <v>10</v>
      </c>
      <c r="BD21">
        <v>0</v>
      </c>
      <c r="BE21">
        <v>65</v>
      </c>
      <c r="BF21">
        <v>76</v>
      </c>
      <c r="BG21">
        <v>126</v>
      </c>
      <c r="BH21">
        <v>14</v>
      </c>
      <c r="BI21">
        <v>58</v>
      </c>
      <c r="BJ21">
        <v>40</v>
      </c>
      <c r="BK21">
        <v>15</v>
      </c>
      <c r="BL21">
        <v>9</v>
      </c>
      <c r="BM21">
        <v>71</v>
      </c>
      <c r="BN21">
        <v>57</v>
      </c>
      <c r="BO21">
        <v>12</v>
      </c>
      <c r="BP21">
        <v>1</v>
      </c>
      <c r="BQ21">
        <v>58</v>
      </c>
      <c r="BR21">
        <v>90</v>
      </c>
      <c r="BS21">
        <v>84</v>
      </c>
      <c r="BT21">
        <v>32</v>
      </c>
      <c r="BU21">
        <v>36</v>
      </c>
      <c r="BV21">
        <v>25</v>
      </c>
      <c r="BW21">
        <v>35</v>
      </c>
      <c r="BX21">
        <v>91</v>
      </c>
      <c r="BY21">
        <v>93</v>
      </c>
      <c r="BZ21">
        <v>81</v>
      </c>
    </row>
    <row r="22" spans="1:78" x14ac:dyDescent="0.25">
      <c r="B22" s="7">
        <v>0.06</v>
      </c>
      <c r="C22" s="7">
        <v>7.0000000000000007E-2</v>
      </c>
      <c r="D22" s="7">
        <v>0.04</v>
      </c>
      <c r="E22" s="7">
        <v>7.0000000000000007E-2</v>
      </c>
      <c r="F22" s="7">
        <v>0.05</v>
      </c>
      <c r="G22" s="7">
        <v>7.0000000000000007E-2</v>
      </c>
      <c r="H22" s="7">
        <v>7.0000000000000007E-2</v>
      </c>
      <c r="I22" s="7">
        <v>0.06</v>
      </c>
      <c r="J22" s="7">
        <v>0.05</v>
      </c>
      <c r="K22" s="7">
        <v>0.08</v>
      </c>
      <c r="L22" s="7">
        <v>0.06</v>
      </c>
      <c r="M22" s="7">
        <v>0.08</v>
      </c>
      <c r="N22" s="7">
        <v>0.06</v>
      </c>
      <c r="O22" s="7">
        <v>0.08</v>
      </c>
      <c r="P22" s="7">
        <v>0.02</v>
      </c>
      <c r="Q22" s="7">
        <v>0.09</v>
      </c>
      <c r="R22" s="7">
        <v>0.06</v>
      </c>
      <c r="S22" s="7">
        <v>0.06</v>
      </c>
      <c r="T22" s="7">
        <v>0.05</v>
      </c>
      <c r="U22" s="7">
        <v>0.1</v>
      </c>
      <c r="V22" s="7">
        <v>0.06</v>
      </c>
      <c r="W22" s="7">
        <v>7.0000000000000007E-2</v>
      </c>
      <c r="X22" s="7">
        <v>0.09</v>
      </c>
      <c r="Y22" s="7">
        <v>0.04</v>
      </c>
      <c r="Z22" s="7">
        <v>0.06</v>
      </c>
      <c r="AA22" s="7">
        <v>0.06</v>
      </c>
      <c r="AB22" s="7">
        <v>0.06</v>
      </c>
      <c r="AC22" s="7">
        <v>0.08</v>
      </c>
      <c r="AD22" s="7">
        <v>0.06</v>
      </c>
      <c r="AE22" s="7">
        <v>0.06</v>
      </c>
      <c r="AF22" s="7">
        <v>0.06</v>
      </c>
      <c r="AG22" s="7">
        <v>0.09</v>
      </c>
      <c r="AH22" t="s">
        <v>108</v>
      </c>
      <c r="AI22" s="7">
        <v>0.06</v>
      </c>
      <c r="AJ22" s="7">
        <v>0.03</v>
      </c>
      <c r="AK22" s="7">
        <v>7.0000000000000007E-2</v>
      </c>
      <c r="AL22" s="7">
        <v>7.0000000000000007E-2</v>
      </c>
      <c r="AM22" s="7">
        <v>0.06</v>
      </c>
      <c r="AN22" s="7">
        <v>0.02</v>
      </c>
      <c r="AO22" s="7">
        <v>0.06</v>
      </c>
      <c r="AP22" s="7">
        <v>0.06</v>
      </c>
      <c r="AQ22" s="7">
        <v>7.0000000000000007E-2</v>
      </c>
      <c r="AR22" s="7">
        <v>0.1</v>
      </c>
      <c r="AS22" s="7">
        <v>0.04</v>
      </c>
      <c r="AT22" s="7">
        <v>0.08</v>
      </c>
      <c r="AU22" s="7">
        <v>0.11</v>
      </c>
      <c r="AV22" s="7">
        <v>0.05</v>
      </c>
      <c r="AW22" t="s">
        <v>108</v>
      </c>
      <c r="AX22" s="7">
        <v>0.05</v>
      </c>
      <c r="AY22" s="7">
        <v>0.06</v>
      </c>
      <c r="AZ22" s="7">
        <v>0.03</v>
      </c>
      <c r="BA22" s="7">
        <v>0.06</v>
      </c>
      <c r="BB22" s="7">
        <v>0.06</v>
      </c>
      <c r="BC22" s="7">
        <v>7.0000000000000007E-2</v>
      </c>
      <c r="BD22" t="s">
        <v>108</v>
      </c>
      <c r="BE22" s="7">
        <v>7.0000000000000007E-2</v>
      </c>
      <c r="BF22" s="7">
        <v>0.06</v>
      </c>
      <c r="BG22" s="7">
        <v>7.0000000000000007E-2</v>
      </c>
      <c r="BH22" s="7">
        <v>0.03</v>
      </c>
      <c r="BI22" s="7">
        <v>7.0000000000000007E-2</v>
      </c>
      <c r="BJ22" s="7">
        <v>0.08</v>
      </c>
      <c r="BK22" s="7">
        <v>0.05</v>
      </c>
      <c r="BL22" s="7">
        <v>0.09</v>
      </c>
      <c r="BM22" s="7">
        <v>0.08</v>
      </c>
      <c r="BN22" s="7">
        <v>0.05</v>
      </c>
      <c r="BO22" s="7">
        <v>0.05</v>
      </c>
      <c r="BP22" s="7">
        <v>0.06</v>
      </c>
      <c r="BQ22" s="7">
        <v>0.06</v>
      </c>
      <c r="BR22" s="7">
        <v>0.06</v>
      </c>
      <c r="BS22" s="7">
        <v>0.05</v>
      </c>
      <c r="BT22" s="7">
        <v>7.0000000000000007E-2</v>
      </c>
      <c r="BU22" s="7">
        <v>7.0000000000000007E-2</v>
      </c>
      <c r="BV22" s="7">
        <v>0.08</v>
      </c>
      <c r="BW22" s="7">
        <v>0.05</v>
      </c>
      <c r="BX22" s="7">
        <v>0.06</v>
      </c>
      <c r="BY22" s="7">
        <v>0.06</v>
      </c>
      <c r="BZ22" s="7">
        <v>0.06</v>
      </c>
    </row>
    <row r="23" spans="1:78" x14ac:dyDescent="0.25">
      <c r="A23" t="s">
        <v>416</v>
      </c>
      <c r="B23">
        <v>117</v>
      </c>
      <c r="C23">
        <v>100</v>
      </c>
      <c r="D23">
        <v>11</v>
      </c>
      <c r="E23">
        <v>6</v>
      </c>
      <c r="F23">
        <v>26</v>
      </c>
      <c r="G23">
        <v>71</v>
      </c>
      <c r="H23">
        <v>20</v>
      </c>
      <c r="I23">
        <v>33</v>
      </c>
      <c r="J23">
        <v>38</v>
      </c>
      <c r="K23">
        <v>29</v>
      </c>
      <c r="L23">
        <v>17</v>
      </c>
      <c r="M23">
        <v>26</v>
      </c>
      <c r="N23">
        <v>80</v>
      </c>
      <c r="O23">
        <v>9</v>
      </c>
      <c r="P23">
        <v>3</v>
      </c>
      <c r="Q23">
        <v>16</v>
      </c>
      <c r="R23">
        <v>102</v>
      </c>
      <c r="S23">
        <v>86</v>
      </c>
      <c r="T23">
        <v>20</v>
      </c>
      <c r="U23">
        <v>11</v>
      </c>
      <c r="V23">
        <v>99</v>
      </c>
      <c r="W23">
        <v>10</v>
      </c>
      <c r="X23">
        <v>6</v>
      </c>
      <c r="Y23">
        <v>7</v>
      </c>
      <c r="Z23">
        <v>110</v>
      </c>
      <c r="AA23">
        <v>117</v>
      </c>
      <c r="AB23">
        <v>110</v>
      </c>
      <c r="AC23">
        <v>15</v>
      </c>
      <c r="AD23">
        <v>97</v>
      </c>
      <c r="AE23">
        <v>5</v>
      </c>
      <c r="AF23">
        <v>73</v>
      </c>
      <c r="AG23">
        <v>34</v>
      </c>
      <c r="AH23">
        <v>2</v>
      </c>
      <c r="AI23">
        <v>95</v>
      </c>
      <c r="AJ23">
        <v>5</v>
      </c>
      <c r="AK23">
        <v>16</v>
      </c>
      <c r="AL23">
        <v>64</v>
      </c>
      <c r="AM23">
        <v>41</v>
      </c>
      <c r="AN23">
        <v>1</v>
      </c>
      <c r="AO23">
        <v>11</v>
      </c>
      <c r="AP23">
        <v>4</v>
      </c>
      <c r="AQ23">
        <v>9</v>
      </c>
      <c r="AR23">
        <v>2</v>
      </c>
      <c r="AS23">
        <v>11</v>
      </c>
      <c r="AT23">
        <v>17</v>
      </c>
      <c r="AU23">
        <v>12</v>
      </c>
      <c r="AV23">
        <v>10</v>
      </c>
      <c r="AW23">
        <v>2</v>
      </c>
      <c r="AX23">
        <v>9</v>
      </c>
      <c r="AY23">
        <v>11</v>
      </c>
      <c r="AZ23">
        <v>9</v>
      </c>
      <c r="BA23">
        <v>4</v>
      </c>
      <c r="BB23">
        <v>9</v>
      </c>
      <c r="BC23">
        <v>7</v>
      </c>
      <c r="BD23">
        <v>1</v>
      </c>
      <c r="BE23">
        <v>40</v>
      </c>
      <c r="BF23">
        <v>78</v>
      </c>
      <c r="BG23">
        <v>103</v>
      </c>
      <c r="BH23">
        <v>14</v>
      </c>
      <c r="BI23">
        <v>35</v>
      </c>
      <c r="BJ23">
        <v>35</v>
      </c>
      <c r="BK23">
        <v>24</v>
      </c>
      <c r="BL23">
        <v>7</v>
      </c>
      <c r="BM23">
        <v>42</v>
      </c>
      <c r="BN23">
        <v>61</v>
      </c>
      <c r="BO23">
        <v>12</v>
      </c>
      <c r="BP23">
        <v>2</v>
      </c>
      <c r="BQ23">
        <v>54</v>
      </c>
      <c r="BR23">
        <v>88</v>
      </c>
      <c r="BS23">
        <v>84</v>
      </c>
      <c r="BT23">
        <v>22</v>
      </c>
      <c r="BU23">
        <v>21</v>
      </c>
      <c r="BV23">
        <v>13</v>
      </c>
      <c r="BW23">
        <v>47</v>
      </c>
      <c r="BX23">
        <v>77</v>
      </c>
      <c r="BY23">
        <v>82</v>
      </c>
      <c r="BZ23">
        <v>62</v>
      </c>
    </row>
    <row r="24" spans="1:78" x14ac:dyDescent="0.25">
      <c r="B24" s="7">
        <v>0.05</v>
      </c>
      <c r="C24" s="7">
        <v>0.05</v>
      </c>
      <c r="D24" s="7">
        <v>0.06</v>
      </c>
      <c r="E24" s="7">
        <v>0.05</v>
      </c>
      <c r="F24" s="7">
        <v>0.06</v>
      </c>
      <c r="G24" s="7">
        <v>0.06</v>
      </c>
      <c r="H24" s="7">
        <v>0.04</v>
      </c>
      <c r="I24" s="7">
        <v>0.05</v>
      </c>
      <c r="J24" s="7">
        <v>0.05</v>
      </c>
      <c r="K24" s="7">
        <v>7.0000000000000007E-2</v>
      </c>
      <c r="L24" s="7">
        <v>0.05</v>
      </c>
      <c r="M24" s="7">
        <v>0.06</v>
      </c>
      <c r="N24" s="7">
        <v>0.05</v>
      </c>
      <c r="O24" s="7">
        <v>0.04</v>
      </c>
      <c r="P24" s="7">
        <v>0.04</v>
      </c>
      <c r="Q24" s="7">
        <v>0.05</v>
      </c>
      <c r="R24" s="7">
        <v>0.05</v>
      </c>
      <c r="S24" s="7">
        <v>0.06</v>
      </c>
      <c r="T24" s="7">
        <v>0.05</v>
      </c>
      <c r="U24" s="7">
        <v>0.05</v>
      </c>
      <c r="V24" s="7">
        <v>0.05</v>
      </c>
      <c r="W24" s="7">
        <v>0.06</v>
      </c>
      <c r="X24" s="7">
        <v>0.04</v>
      </c>
      <c r="Y24" s="7">
        <v>0.03</v>
      </c>
      <c r="Z24" s="7">
        <v>0.06</v>
      </c>
      <c r="AA24" s="7">
        <v>0.05</v>
      </c>
      <c r="AB24" s="7">
        <v>0.06</v>
      </c>
      <c r="AC24" s="7">
        <v>0.05</v>
      </c>
      <c r="AD24" s="7">
        <v>0.05</v>
      </c>
      <c r="AE24" s="7">
        <v>0.05</v>
      </c>
      <c r="AF24" s="7">
        <v>0.05</v>
      </c>
      <c r="AG24" s="7">
        <v>0.06</v>
      </c>
      <c r="AH24" s="7">
        <v>0.09</v>
      </c>
      <c r="AI24" s="7">
        <v>0.05</v>
      </c>
      <c r="AJ24" s="7">
        <v>0.05</v>
      </c>
      <c r="AK24" s="7">
        <v>7.0000000000000007E-2</v>
      </c>
      <c r="AL24" s="7">
        <v>0.05</v>
      </c>
      <c r="AM24" s="7">
        <v>0.05</v>
      </c>
      <c r="AN24" s="7">
        <v>0.04</v>
      </c>
      <c r="AO24" s="7">
        <v>7.0000000000000007E-2</v>
      </c>
      <c r="AP24" s="7">
        <v>0.02</v>
      </c>
      <c r="AQ24" s="7">
        <v>0.04</v>
      </c>
      <c r="AR24" s="7">
        <v>0.02</v>
      </c>
      <c r="AS24" s="7">
        <v>0.1</v>
      </c>
      <c r="AT24" s="7">
        <v>7.0000000000000007E-2</v>
      </c>
      <c r="AU24" s="7">
        <v>0.08</v>
      </c>
      <c r="AV24" s="7">
        <v>7.0000000000000007E-2</v>
      </c>
      <c r="AW24" s="7">
        <v>0.04</v>
      </c>
      <c r="AX24" s="7">
        <v>7.0000000000000007E-2</v>
      </c>
      <c r="AY24" s="7">
        <v>0.05</v>
      </c>
      <c r="AZ24" s="7">
        <v>0.06</v>
      </c>
      <c r="BA24" s="7">
        <v>0.04</v>
      </c>
      <c r="BB24" s="7">
        <v>0.05</v>
      </c>
      <c r="BC24" s="7">
        <v>0.05</v>
      </c>
      <c r="BD24" s="7">
        <v>0.09</v>
      </c>
      <c r="BE24" s="7">
        <v>0.04</v>
      </c>
      <c r="BF24" s="7">
        <v>0.06</v>
      </c>
      <c r="BG24" s="7">
        <v>0.06</v>
      </c>
      <c r="BH24" s="7">
        <v>0.03</v>
      </c>
      <c r="BI24" s="7">
        <v>0.04</v>
      </c>
      <c r="BJ24" s="7">
        <v>7.0000000000000007E-2</v>
      </c>
      <c r="BK24" s="7">
        <v>0.08</v>
      </c>
      <c r="BL24" s="7">
        <v>0.06</v>
      </c>
      <c r="BM24" s="7">
        <v>0.05</v>
      </c>
      <c r="BN24" s="7">
        <v>0.06</v>
      </c>
      <c r="BO24" s="7">
        <v>0.05</v>
      </c>
      <c r="BP24" s="7">
        <v>0.11</v>
      </c>
      <c r="BQ24" s="7">
        <v>0.05</v>
      </c>
      <c r="BR24" s="7">
        <v>0.06</v>
      </c>
      <c r="BS24" s="7">
        <v>0.05</v>
      </c>
      <c r="BT24" s="7">
        <v>0.05</v>
      </c>
      <c r="BU24" s="7">
        <v>0.04</v>
      </c>
      <c r="BV24" s="7">
        <v>0.04</v>
      </c>
      <c r="BW24" s="7">
        <v>0.06</v>
      </c>
      <c r="BX24" s="7">
        <v>0.05</v>
      </c>
      <c r="BY24" s="7">
        <v>0.05</v>
      </c>
      <c r="BZ24" s="7">
        <v>0.05</v>
      </c>
    </row>
    <row r="25" spans="1:78" x14ac:dyDescent="0.25">
      <c r="A25" t="s">
        <v>417</v>
      </c>
      <c r="B25">
        <v>97</v>
      </c>
      <c r="C25">
        <v>76</v>
      </c>
      <c r="D25">
        <v>11</v>
      </c>
      <c r="E25">
        <v>11</v>
      </c>
      <c r="F25">
        <v>17</v>
      </c>
      <c r="G25">
        <v>53</v>
      </c>
      <c r="H25">
        <v>27</v>
      </c>
      <c r="I25">
        <v>25</v>
      </c>
      <c r="J25">
        <v>29</v>
      </c>
      <c r="K25">
        <v>16</v>
      </c>
      <c r="L25">
        <v>27</v>
      </c>
      <c r="M25">
        <v>29</v>
      </c>
      <c r="N25">
        <v>61</v>
      </c>
      <c r="O25">
        <v>6</v>
      </c>
      <c r="P25">
        <v>1</v>
      </c>
      <c r="Q25">
        <v>18</v>
      </c>
      <c r="R25">
        <v>79</v>
      </c>
      <c r="S25">
        <v>66</v>
      </c>
      <c r="T25">
        <v>19</v>
      </c>
      <c r="U25">
        <v>10</v>
      </c>
      <c r="V25">
        <v>76</v>
      </c>
      <c r="W25">
        <v>11</v>
      </c>
      <c r="X25">
        <v>10</v>
      </c>
      <c r="Y25">
        <v>8</v>
      </c>
      <c r="Z25">
        <v>89</v>
      </c>
      <c r="AA25">
        <v>97</v>
      </c>
      <c r="AB25">
        <v>89</v>
      </c>
      <c r="AC25">
        <v>12</v>
      </c>
      <c r="AD25">
        <v>78</v>
      </c>
      <c r="AE25">
        <v>7</v>
      </c>
      <c r="AF25">
        <v>60</v>
      </c>
      <c r="AG25">
        <v>34</v>
      </c>
      <c r="AH25">
        <v>3</v>
      </c>
      <c r="AI25">
        <v>77</v>
      </c>
      <c r="AJ25">
        <v>5</v>
      </c>
      <c r="AK25">
        <v>16</v>
      </c>
      <c r="AL25">
        <v>49</v>
      </c>
      <c r="AM25">
        <v>34</v>
      </c>
      <c r="AN25">
        <v>4</v>
      </c>
      <c r="AO25">
        <v>9</v>
      </c>
      <c r="AP25">
        <v>9</v>
      </c>
      <c r="AQ25">
        <v>12</v>
      </c>
      <c r="AR25">
        <v>3</v>
      </c>
      <c r="AS25">
        <v>8</v>
      </c>
      <c r="AT25">
        <v>10</v>
      </c>
      <c r="AU25">
        <v>6</v>
      </c>
      <c r="AV25">
        <v>4</v>
      </c>
      <c r="AW25">
        <v>2</v>
      </c>
      <c r="AX25">
        <v>7</v>
      </c>
      <c r="AY25">
        <v>8</v>
      </c>
      <c r="AZ25">
        <v>6</v>
      </c>
      <c r="BA25">
        <v>7</v>
      </c>
      <c r="BB25">
        <v>6</v>
      </c>
      <c r="BC25">
        <v>7</v>
      </c>
      <c r="BD25">
        <v>2</v>
      </c>
      <c r="BE25">
        <v>44</v>
      </c>
      <c r="BF25">
        <v>53</v>
      </c>
      <c r="BG25">
        <v>75</v>
      </c>
      <c r="BH25">
        <v>22</v>
      </c>
      <c r="BI25">
        <v>25</v>
      </c>
      <c r="BJ25">
        <v>22</v>
      </c>
      <c r="BK25">
        <v>12</v>
      </c>
      <c r="BL25">
        <v>16</v>
      </c>
      <c r="BM25">
        <v>31</v>
      </c>
      <c r="BN25">
        <v>52</v>
      </c>
      <c r="BO25">
        <v>15</v>
      </c>
      <c r="BP25">
        <v>0</v>
      </c>
      <c r="BQ25">
        <v>37</v>
      </c>
      <c r="BR25">
        <v>55</v>
      </c>
      <c r="BS25">
        <v>51</v>
      </c>
      <c r="BT25">
        <v>35</v>
      </c>
      <c r="BU25">
        <v>13</v>
      </c>
      <c r="BV25">
        <v>12</v>
      </c>
      <c r="BW25">
        <v>25</v>
      </c>
      <c r="BX25">
        <v>73</v>
      </c>
      <c r="BY25">
        <v>67</v>
      </c>
      <c r="BZ25">
        <v>68</v>
      </c>
    </row>
    <row r="26" spans="1:78" x14ac:dyDescent="0.25">
      <c r="B26" s="7">
        <v>0.04</v>
      </c>
      <c r="C26" s="7">
        <v>0.04</v>
      </c>
      <c r="D26" s="7">
        <v>0.06</v>
      </c>
      <c r="E26" s="7">
        <v>0.08</v>
      </c>
      <c r="F26" s="7">
        <v>0.04</v>
      </c>
      <c r="G26" s="7">
        <v>0.04</v>
      </c>
      <c r="H26" s="7">
        <v>0.05</v>
      </c>
      <c r="I26" s="7">
        <v>0.04</v>
      </c>
      <c r="J26" s="7">
        <v>0.04</v>
      </c>
      <c r="K26" s="7">
        <v>0.04</v>
      </c>
      <c r="L26" s="7">
        <v>7.0000000000000007E-2</v>
      </c>
      <c r="M26" s="7">
        <v>7.0000000000000007E-2</v>
      </c>
      <c r="N26" s="7">
        <v>0.04</v>
      </c>
      <c r="O26" s="7">
        <v>0.03</v>
      </c>
      <c r="P26" s="7">
        <v>0.02</v>
      </c>
      <c r="Q26" s="7">
        <v>0.05</v>
      </c>
      <c r="R26" s="7">
        <v>0.04</v>
      </c>
      <c r="S26" s="7">
        <v>0.04</v>
      </c>
      <c r="T26" s="7">
        <v>0.05</v>
      </c>
      <c r="U26" s="7">
        <v>0.04</v>
      </c>
      <c r="V26" s="7">
        <v>0.04</v>
      </c>
      <c r="W26" s="7">
        <v>0.06</v>
      </c>
      <c r="X26" s="7">
        <v>7.0000000000000007E-2</v>
      </c>
      <c r="Y26" s="7">
        <v>0.03</v>
      </c>
      <c r="Z26" s="7">
        <v>0.04</v>
      </c>
      <c r="AA26" s="7">
        <v>0.04</v>
      </c>
      <c r="AB26" s="7">
        <v>0.04</v>
      </c>
      <c r="AC26" s="7">
        <v>0.04</v>
      </c>
      <c r="AD26" s="7">
        <v>0.04</v>
      </c>
      <c r="AE26" s="7">
        <v>0.06</v>
      </c>
      <c r="AF26" s="7">
        <v>0.04</v>
      </c>
      <c r="AG26" s="7">
        <v>0.06</v>
      </c>
      <c r="AH26" s="7">
        <v>0.12</v>
      </c>
      <c r="AI26" s="7">
        <v>0.04</v>
      </c>
      <c r="AJ26" s="7">
        <v>0.04</v>
      </c>
      <c r="AK26" s="7">
        <v>7.0000000000000007E-2</v>
      </c>
      <c r="AL26" s="7">
        <v>0.04</v>
      </c>
      <c r="AM26" s="7">
        <v>0.04</v>
      </c>
      <c r="AN26" s="7">
        <v>0.13</v>
      </c>
      <c r="AO26" s="7">
        <v>0.06</v>
      </c>
      <c r="AP26" s="7">
        <v>0.04</v>
      </c>
      <c r="AQ26" s="7">
        <v>0.05</v>
      </c>
      <c r="AR26" s="7">
        <v>0.03</v>
      </c>
      <c r="AS26" s="7">
        <v>7.0000000000000007E-2</v>
      </c>
      <c r="AT26" s="7">
        <v>0.04</v>
      </c>
      <c r="AU26" s="7">
        <v>0.04</v>
      </c>
      <c r="AV26" s="7">
        <v>0.03</v>
      </c>
      <c r="AW26" s="7">
        <v>0.05</v>
      </c>
      <c r="AX26" s="7">
        <v>0.05</v>
      </c>
      <c r="AY26" s="7">
        <v>0.04</v>
      </c>
      <c r="AZ26" s="7">
        <v>0.04</v>
      </c>
      <c r="BA26" s="7">
        <v>0.06</v>
      </c>
      <c r="BB26" s="7">
        <v>0.03</v>
      </c>
      <c r="BC26" s="7">
        <v>0.05</v>
      </c>
      <c r="BD26" s="7">
        <v>0.18</v>
      </c>
      <c r="BE26" s="7">
        <v>0.05</v>
      </c>
      <c r="BF26" s="7">
        <v>0.04</v>
      </c>
      <c r="BG26" s="7">
        <v>0.04</v>
      </c>
      <c r="BH26" s="7">
        <v>0.05</v>
      </c>
      <c r="BI26" s="7">
        <v>0.03</v>
      </c>
      <c r="BJ26" s="7">
        <v>0.05</v>
      </c>
      <c r="BK26" s="7">
        <v>0.04</v>
      </c>
      <c r="BL26" s="7">
        <v>0.16</v>
      </c>
      <c r="BM26" s="7">
        <v>0.04</v>
      </c>
      <c r="BN26" s="7">
        <v>0.05</v>
      </c>
      <c r="BO26" s="7">
        <v>0.06</v>
      </c>
      <c r="BP26" t="s">
        <v>108</v>
      </c>
      <c r="BQ26" s="7">
        <v>0.04</v>
      </c>
      <c r="BR26" s="7">
        <v>0.04</v>
      </c>
      <c r="BS26" s="7">
        <v>0.03</v>
      </c>
      <c r="BT26" s="7">
        <v>0.08</v>
      </c>
      <c r="BU26" s="7">
        <v>0.02</v>
      </c>
      <c r="BV26" s="7">
        <v>0.04</v>
      </c>
      <c r="BW26" s="7">
        <v>0.03</v>
      </c>
      <c r="BX26" s="7">
        <v>0.05</v>
      </c>
      <c r="BY26" s="7">
        <v>0.04</v>
      </c>
      <c r="BZ26" s="7">
        <v>0.05</v>
      </c>
    </row>
    <row r="27" spans="1:78" x14ac:dyDescent="0.25">
      <c r="A27" t="s">
        <v>418</v>
      </c>
      <c r="B27">
        <v>79</v>
      </c>
      <c r="C27">
        <v>72</v>
      </c>
      <c r="D27">
        <v>4</v>
      </c>
      <c r="E27">
        <v>3</v>
      </c>
      <c r="F27">
        <v>9</v>
      </c>
      <c r="G27">
        <v>51</v>
      </c>
      <c r="H27">
        <v>19</v>
      </c>
      <c r="I27">
        <v>16</v>
      </c>
      <c r="J27">
        <v>33</v>
      </c>
      <c r="K27">
        <v>18</v>
      </c>
      <c r="L27">
        <v>12</v>
      </c>
      <c r="M27">
        <v>16</v>
      </c>
      <c r="N27">
        <v>50</v>
      </c>
      <c r="O27">
        <v>10</v>
      </c>
      <c r="P27">
        <v>3</v>
      </c>
      <c r="Q27">
        <v>16</v>
      </c>
      <c r="R27">
        <v>63</v>
      </c>
      <c r="S27">
        <v>55</v>
      </c>
      <c r="T27">
        <v>11</v>
      </c>
      <c r="U27">
        <v>12</v>
      </c>
      <c r="V27">
        <v>65</v>
      </c>
      <c r="W27">
        <v>8</v>
      </c>
      <c r="X27">
        <v>5</v>
      </c>
      <c r="Y27">
        <v>3</v>
      </c>
      <c r="Z27">
        <v>76</v>
      </c>
      <c r="AA27">
        <v>79</v>
      </c>
      <c r="AB27">
        <v>76</v>
      </c>
      <c r="AC27">
        <v>10</v>
      </c>
      <c r="AD27">
        <v>64</v>
      </c>
      <c r="AE27">
        <v>4</v>
      </c>
      <c r="AF27">
        <v>53</v>
      </c>
      <c r="AG27">
        <v>23</v>
      </c>
      <c r="AH27">
        <v>0</v>
      </c>
      <c r="AI27">
        <v>68</v>
      </c>
      <c r="AJ27">
        <v>1</v>
      </c>
      <c r="AK27">
        <v>8</v>
      </c>
      <c r="AL27">
        <v>41</v>
      </c>
      <c r="AM27">
        <v>33</v>
      </c>
      <c r="AN27">
        <v>1</v>
      </c>
      <c r="AO27">
        <v>4</v>
      </c>
      <c r="AP27">
        <v>7</v>
      </c>
      <c r="AQ27">
        <v>8</v>
      </c>
      <c r="AR27">
        <v>1</v>
      </c>
      <c r="AS27">
        <v>4</v>
      </c>
      <c r="AT27">
        <v>9</v>
      </c>
      <c r="AU27">
        <v>4</v>
      </c>
      <c r="AV27">
        <v>5</v>
      </c>
      <c r="AW27">
        <v>1</v>
      </c>
      <c r="AX27">
        <v>3</v>
      </c>
      <c r="AY27">
        <v>9</v>
      </c>
      <c r="AZ27">
        <v>6</v>
      </c>
      <c r="BA27">
        <v>4</v>
      </c>
      <c r="BB27">
        <v>9</v>
      </c>
      <c r="BC27">
        <v>7</v>
      </c>
      <c r="BD27">
        <v>0</v>
      </c>
      <c r="BE27">
        <v>34</v>
      </c>
      <c r="BF27">
        <v>45</v>
      </c>
      <c r="BG27">
        <v>61</v>
      </c>
      <c r="BH27">
        <v>18</v>
      </c>
      <c r="BI27">
        <v>31</v>
      </c>
      <c r="BJ27">
        <v>17</v>
      </c>
      <c r="BK27">
        <v>10</v>
      </c>
      <c r="BL27">
        <v>2</v>
      </c>
      <c r="BM27">
        <v>27</v>
      </c>
      <c r="BN27">
        <v>44</v>
      </c>
      <c r="BO27">
        <v>9</v>
      </c>
      <c r="BP27">
        <v>0</v>
      </c>
      <c r="BQ27">
        <v>27</v>
      </c>
      <c r="BR27">
        <v>64</v>
      </c>
      <c r="BS27">
        <v>64</v>
      </c>
      <c r="BT27">
        <v>13</v>
      </c>
      <c r="BU27">
        <v>27</v>
      </c>
      <c r="BV27">
        <v>7</v>
      </c>
      <c r="BW27">
        <v>21</v>
      </c>
      <c r="BX27">
        <v>59</v>
      </c>
      <c r="BY27">
        <v>54</v>
      </c>
      <c r="BZ27">
        <v>49</v>
      </c>
    </row>
    <row r="28" spans="1:78" x14ac:dyDescent="0.25">
      <c r="B28" s="7">
        <v>0.04</v>
      </c>
      <c r="C28" s="7">
        <v>0.04</v>
      </c>
      <c r="D28" s="7">
        <v>0.02</v>
      </c>
      <c r="E28" s="7">
        <v>0.02</v>
      </c>
      <c r="F28" s="7">
        <v>0.02</v>
      </c>
      <c r="G28" s="7">
        <v>0.04</v>
      </c>
      <c r="H28" s="7">
        <v>0.04</v>
      </c>
      <c r="I28" s="7">
        <v>0.02</v>
      </c>
      <c r="J28" s="7">
        <v>0.05</v>
      </c>
      <c r="K28" s="7">
        <v>0.04</v>
      </c>
      <c r="L28" s="7">
        <v>0.03</v>
      </c>
      <c r="M28" s="7">
        <v>0.04</v>
      </c>
      <c r="N28" s="7">
        <v>0.03</v>
      </c>
      <c r="O28" s="7">
        <v>0.05</v>
      </c>
      <c r="P28" s="7">
        <v>0.06</v>
      </c>
      <c r="Q28" s="7">
        <v>0.05</v>
      </c>
      <c r="R28" s="7">
        <v>0.03</v>
      </c>
      <c r="S28" s="7">
        <v>0.04</v>
      </c>
      <c r="T28" s="7">
        <v>0.03</v>
      </c>
      <c r="U28" s="7">
        <v>0.05</v>
      </c>
      <c r="V28" s="7">
        <v>0.03</v>
      </c>
      <c r="W28" s="7">
        <v>0.05</v>
      </c>
      <c r="X28" s="7">
        <v>0.04</v>
      </c>
      <c r="Y28" s="7">
        <v>0.01</v>
      </c>
      <c r="Z28" s="7">
        <v>0.04</v>
      </c>
      <c r="AA28" s="7">
        <v>0.04</v>
      </c>
      <c r="AB28" s="7">
        <v>0.04</v>
      </c>
      <c r="AC28" s="7">
        <v>0.03</v>
      </c>
      <c r="AD28" s="7">
        <v>0.04</v>
      </c>
      <c r="AE28" s="7">
        <v>0.04</v>
      </c>
      <c r="AF28" s="7">
        <v>0.03</v>
      </c>
      <c r="AG28" s="7">
        <v>0.04</v>
      </c>
      <c r="AH28" t="s">
        <v>108</v>
      </c>
      <c r="AI28" s="7">
        <v>0.04</v>
      </c>
      <c r="AJ28" s="7">
        <v>0.01</v>
      </c>
      <c r="AK28" s="7">
        <v>0.03</v>
      </c>
      <c r="AL28" s="7">
        <v>0.03</v>
      </c>
      <c r="AM28" s="7">
        <v>0.04</v>
      </c>
      <c r="AN28" s="7">
        <v>0.03</v>
      </c>
      <c r="AO28" s="7">
        <v>0.02</v>
      </c>
      <c r="AP28" s="7">
        <v>0.03</v>
      </c>
      <c r="AQ28" s="7">
        <v>0.04</v>
      </c>
      <c r="AR28" s="7">
        <v>0.01</v>
      </c>
      <c r="AS28" s="7">
        <v>0.03</v>
      </c>
      <c r="AT28" s="7">
        <v>0.04</v>
      </c>
      <c r="AU28" s="7">
        <v>0.03</v>
      </c>
      <c r="AV28" s="7">
        <v>0.04</v>
      </c>
      <c r="AW28" s="7">
        <v>0.03</v>
      </c>
      <c r="AX28" s="7">
        <v>0.02</v>
      </c>
      <c r="AY28" s="7">
        <v>0.04</v>
      </c>
      <c r="AZ28" s="7">
        <v>0.04</v>
      </c>
      <c r="BA28" s="7">
        <v>0.04</v>
      </c>
      <c r="BB28" s="7">
        <v>0.05</v>
      </c>
      <c r="BC28" s="7">
        <v>0.05</v>
      </c>
      <c r="BD28" t="s">
        <v>108</v>
      </c>
      <c r="BE28" s="7">
        <v>0.04</v>
      </c>
      <c r="BF28" s="7">
        <v>0.03</v>
      </c>
      <c r="BG28" s="7">
        <v>0.03</v>
      </c>
      <c r="BH28" s="7">
        <v>0.04</v>
      </c>
      <c r="BI28" s="7">
        <v>0.04</v>
      </c>
      <c r="BJ28" s="7">
        <v>0.04</v>
      </c>
      <c r="BK28" s="7">
        <v>0.03</v>
      </c>
      <c r="BL28" s="7">
        <v>0.02</v>
      </c>
      <c r="BM28" s="7">
        <v>0.03</v>
      </c>
      <c r="BN28" s="7">
        <v>0.04</v>
      </c>
      <c r="BO28" s="7">
        <v>0.04</v>
      </c>
      <c r="BP28" t="s">
        <v>108</v>
      </c>
      <c r="BQ28" s="7">
        <v>0.03</v>
      </c>
      <c r="BR28" s="7">
        <v>0.04</v>
      </c>
      <c r="BS28" s="7">
        <v>0.04</v>
      </c>
      <c r="BT28" s="7">
        <v>0.03</v>
      </c>
      <c r="BU28" s="7">
        <v>0.05</v>
      </c>
      <c r="BV28" s="7">
        <v>0.02</v>
      </c>
      <c r="BW28" s="7">
        <v>0.03</v>
      </c>
      <c r="BX28" s="7">
        <v>0.04</v>
      </c>
      <c r="BY28" s="7">
        <v>0.03</v>
      </c>
      <c r="BZ28" s="7">
        <v>0.04</v>
      </c>
    </row>
    <row r="29" spans="1:78" x14ac:dyDescent="0.25">
      <c r="A29" t="s">
        <v>419</v>
      </c>
      <c r="B29">
        <v>73</v>
      </c>
      <c r="C29">
        <v>63</v>
      </c>
      <c r="D29">
        <v>7</v>
      </c>
      <c r="E29">
        <v>3</v>
      </c>
      <c r="F29">
        <v>13</v>
      </c>
      <c r="G29">
        <v>37</v>
      </c>
      <c r="H29">
        <v>23</v>
      </c>
      <c r="I29">
        <v>30</v>
      </c>
      <c r="J29">
        <v>20</v>
      </c>
      <c r="K29">
        <v>14</v>
      </c>
      <c r="L29">
        <v>10</v>
      </c>
      <c r="M29">
        <v>10</v>
      </c>
      <c r="N29">
        <v>61</v>
      </c>
      <c r="O29">
        <v>2</v>
      </c>
      <c r="P29">
        <v>0</v>
      </c>
      <c r="Q29">
        <v>7</v>
      </c>
      <c r="R29">
        <v>66</v>
      </c>
      <c r="S29">
        <v>53</v>
      </c>
      <c r="T29">
        <v>15</v>
      </c>
      <c r="U29">
        <v>5</v>
      </c>
      <c r="V29">
        <v>59</v>
      </c>
      <c r="W29">
        <v>10</v>
      </c>
      <c r="X29">
        <v>4</v>
      </c>
      <c r="Y29">
        <v>11</v>
      </c>
      <c r="Z29">
        <v>62</v>
      </c>
      <c r="AA29">
        <v>73</v>
      </c>
      <c r="AB29">
        <v>62</v>
      </c>
      <c r="AC29">
        <v>18</v>
      </c>
      <c r="AD29">
        <v>53</v>
      </c>
      <c r="AE29">
        <v>2</v>
      </c>
      <c r="AF29">
        <v>55</v>
      </c>
      <c r="AG29">
        <v>17</v>
      </c>
      <c r="AH29">
        <v>0</v>
      </c>
      <c r="AI29">
        <v>61</v>
      </c>
      <c r="AJ29">
        <v>7</v>
      </c>
      <c r="AK29">
        <v>3</v>
      </c>
      <c r="AL29">
        <v>40</v>
      </c>
      <c r="AM29">
        <v>28</v>
      </c>
      <c r="AN29">
        <v>1</v>
      </c>
      <c r="AO29">
        <v>4</v>
      </c>
      <c r="AP29">
        <v>12</v>
      </c>
      <c r="AQ29">
        <v>8</v>
      </c>
      <c r="AR29">
        <v>3</v>
      </c>
      <c r="AS29">
        <v>5</v>
      </c>
      <c r="AT29">
        <v>11</v>
      </c>
      <c r="AU29">
        <v>2</v>
      </c>
      <c r="AV29">
        <v>4</v>
      </c>
      <c r="AW29">
        <v>0</v>
      </c>
      <c r="AX29">
        <v>7</v>
      </c>
      <c r="AY29">
        <v>4</v>
      </c>
      <c r="AZ29">
        <v>2</v>
      </c>
      <c r="BA29">
        <v>1</v>
      </c>
      <c r="BB29">
        <v>12</v>
      </c>
      <c r="BC29">
        <v>2</v>
      </c>
      <c r="BD29">
        <v>0</v>
      </c>
      <c r="BE29">
        <v>22</v>
      </c>
      <c r="BF29">
        <v>51</v>
      </c>
      <c r="BG29">
        <v>51</v>
      </c>
      <c r="BH29">
        <v>22</v>
      </c>
      <c r="BI29">
        <v>28</v>
      </c>
      <c r="BJ29">
        <v>16</v>
      </c>
      <c r="BK29">
        <v>8</v>
      </c>
      <c r="BL29">
        <v>0</v>
      </c>
      <c r="BM29">
        <v>35</v>
      </c>
      <c r="BN29">
        <v>33</v>
      </c>
      <c r="BO29">
        <v>5</v>
      </c>
      <c r="BP29">
        <v>0</v>
      </c>
      <c r="BQ29">
        <v>39</v>
      </c>
      <c r="BR29">
        <v>55</v>
      </c>
      <c r="BS29">
        <v>58</v>
      </c>
      <c r="BT29">
        <v>6</v>
      </c>
      <c r="BU29">
        <v>16</v>
      </c>
      <c r="BV29">
        <v>9</v>
      </c>
      <c r="BW29">
        <v>32</v>
      </c>
      <c r="BX29">
        <v>50</v>
      </c>
      <c r="BY29">
        <v>49</v>
      </c>
      <c r="BZ29">
        <v>41</v>
      </c>
    </row>
    <row r="30" spans="1:78" x14ac:dyDescent="0.25">
      <c r="B30" s="7">
        <v>0.03</v>
      </c>
      <c r="C30" s="7">
        <v>0.03</v>
      </c>
      <c r="D30" s="7">
        <v>0.04</v>
      </c>
      <c r="E30" s="7">
        <v>0.02</v>
      </c>
      <c r="F30" s="7">
        <v>0.03</v>
      </c>
      <c r="G30" s="7">
        <v>0.03</v>
      </c>
      <c r="H30" s="7">
        <v>0.04</v>
      </c>
      <c r="I30" s="7">
        <v>0.04</v>
      </c>
      <c r="J30" s="7">
        <v>0.03</v>
      </c>
      <c r="K30" s="7">
        <v>0.03</v>
      </c>
      <c r="L30" s="7">
        <v>0.03</v>
      </c>
      <c r="M30" s="7">
        <v>0.02</v>
      </c>
      <c r="N30" s="7">
        <v>0.04</v>
      </c>
      <c r="O30" s="7">
        <v>0.01</v>
      </c>
      <c r="P30" t="s">
        <v>108</v>
      </c>
      <c r="Q30" s="7">
        <v>0.02</v>
      </c>
      <c r="R30" s="7">
        <v>0.03</v>
      </c>
      <c r="S30" s="7">
        <v>0.03</v>
      </c>
      <c r="T30" s="7">
        <v>0.04</v>
      </c>
      <c r="U30" s="7">
        <v>0.02</v>
      </c>
      <c r="V30" s="7">
        <v>0.03</v>
      </c>
      <c r="W30" s="7">
        <v>0.06</v>
      </c>
      <c r="X30" s="7">
        <v>0.03</v>
      </c>
      <c r="Y30" s="7">
        <v>0.05</v>
      </c>
      <c r="Z30" s="7">
        <v>0.03</v>
      </c>
      <c r="AA30" s="7">
        <v>0.03</v>
      </c>
      <c r="AB30" s="7">
        <v>0.03</v>
      </c>
      <c r="AC30" s="7">
        <v>0.06</v>
      </c>
      <c r="AD30" s="7">
        <v>0.03</v>
      </c>
      <c r="AE30" s="7">
        <v>0.02</v>
      </c>
      <c r="AF30" s="7">
        <v>0.04</v>
      </c>
      <c r="AG30" s="7">
        <v>0.03</v>
      </c>
      <c r="AH30" t="s">
        <v>108</v>
      </c>
      <c r="AI30" s="7">
        <v>0.03</v>
      </c>
      <c r="AJ30" s="7">
        <v>7.0000000000000007E-2</v>
      </c>
      <c r="AK30" s="7">
        <v>0.01</v>
      </c>
      <c r="AL30" s="7">
        <v>0.03</v>
      </c>
      <c r="AM30" s="7">
        <v>0.04</v>
      </c>
      <c r="AN30" s="7">
        <v>0.04</v>
      </c>
      <c r="AO30" s="7">
        <v>0.02</v>
      </c>
      <c r="AP30" s="7">
        <v>0.06</v>
      </c>
      <c r="AQ30" s="7">
        <v>0.03</v>
      </c>
      <c r="AR30" s="7">
        <v>0.03</v>
      </c>
      <c r="AS30" s="7">
        <v>0.04</v>
      </c>
      <c r="AT30" s="7">
        <v>0.04</v>
      </c>
      <c r="AU30" s="7">
        <v>0.01</v>
      </c>
      <c r="AV30" s="7">
        <v>0.03</v>
      </c>
      <c r="AW30" t="s">
        <v>108</v>
      </c>
      <c r="AX30" s="7">
        <v>0.05</v>
      </c>
      <c r="AY30" s="7">
        <v>0.02</v>
      </c>
      <c r="AZ30" s="7">
        <v>0.01</v>
      </c>
      <c r="BA30" s="7">
        <v>0.01</v>
      </c>
      <c r="BB30" s="7">
        <v>7.0000000000000007E-2</v>
      </c>
      <c r="BC30" s="7">
        <v>0.01</v>
      </c>
      <c r="BD30" t="s">
        <v>108</v>
      </c>
      <c r="BE30" s="7">
        <v>0.02</v>
      </c>
      <c r="BF30" s="7">
        <v>0.04</v>
      </c>
      <c r="BG30" s="7">
        <v>0.03</v>
      </c>
      <c r="BH30" s="7">
        <v>0.05</v>
      </c>
      <c r="BI30" s="7">
        <v>0.03</v>
      </c>
      <c r="BJ30" s="7">
        <v>0.04</v>
      </c>
      <c r="BK30" s="7">
        <v>0.03</v>
      </c>
      <c r="BL30" t="s">
        <v>108</v>
      </c>
      <c r="BM30" s="7">
        <v>0.04</v>
      </c>
      <c r="BN30" s="7">
        <v>0.03</v>
      </c>
      <c r="BO30" s="7">
        <v>0.02</v>
      </c>
      <c r="BP30" t="s">
        <v>108</v>
      </c>
      <c r="BQ30" s="7">
        <v>0.04</v>
      </c>
      <c r="BR30" s="7">
        <v>0.04</v>
      </c>
      <c r="BS30" s="7">
        <v>0.04</v>
      </c>
      <c r="BT30" s="7">
        <v>0.01</v>
      </c>
      <c r="BU30" s="7">
        <v>0.03</v>
      </c>
      <c r="BV30" s="7">
        <v>0.03</v>
      </c>
      <c r="BW30" s="7">
        <v>0.04</v>
      </c>
      <c r="BX30" s="7">
        <v>0.03</v>
      </c>
      <c r="BY30" s="7">
        <v>0.03</v>
      </c>
      <c r="BZ30" s="7">
        <v>0.03</v>
      </c>
    </row>
    <row r="31" spans="1:78" x14ac:dyDescent="0.25">
      <c r="A31" t="s">
        <v>420</v>
      </c>
      <c r="B31">
        <v>68</v>
      </c>
      <c r="C31">
        <v>60</v>
      </c>
      <c r="D31">
        <v>5</v>
      </c>
      <c r="E31">
        <v>2</v>
      </c>
      <c r="F31">
        <v>8</v>
      </c>
      <c r="G31">
        <v>36</v>
      </c>
      <c r="H31">
        <v>24</v>
      </c>
      <c r="I31">
        <v>32</v>
      </c>
      <c r="J31">
        <v>19</v>
      </c>
      <c r="K31">
        <v>12</v>
      </c>
      <c r="L31">
        <v>6</v>
      </c>
      <c r="M31">
        <v>12</v>
      </c>
      <c r="N31">
        <v>53</v>
      </c>
      <c r="O31">
        <v>3</v>
      </c>
      <c r="P31">
        <v>0</v>
      </c>
      <c r="Q31">
        <v>8</v>
      </c>
      <c r="R31">
        <v>60</v>
      </c>
      <c r="S31">
        <v>51</v>
      </c>
      <c r="T31">
        <v>12</v>
      </c>
      <c r="U31">
        <v>5</v>
      </c>
      <c r="V31">
        <v>57</v>
      </c>
      <c r="W31">
        <v>6</v>
      </c>
      <c r="X31">
        <v>6</v>
      </c>
      <c r="Y31">
        <v>7</v>
      </c>
      <c r="Z31">
        <v>61</v>
      </c>
      <c r="AA31">
        <v>68</v>
      </c>
      <c r="AB31">
        <v>61</v>
      </c>
      <c r="AC31">
        <v>6</v>
      </c>
      <c r="AD31">
        <v>58</v>
      </c>
      <c r="AE31">
        <v>4</v>
      </c>
      <c r="AF31">
        <v>56</v>
      </c>
      <c r="AG31">
        <v>13</v>
      </c>
      <c r="AH31">
        <v>0</v>
      </c>
      <c r="AI31">
        <v>64</v>
      </c>
      <c r="AJ31">
        <v>3</v>
      </c>
      <c r="AK31">
        <v>1</v>
      </c>
      <c r="AL31">
        <v>55</v>
      </c>
      <c r="AM31">
        <v>11</v>
      </c>
      <c r="AN31">
        <v>0</v>
      </c>
      <c r="AO31">
        <v>2</v>
      </c>
      <c r="AP31">
        <v>10</v>
      </c>
      <c r="AQ31">
        <v>3</v>
      </c>
      <c r="AR31">
        <v>3</v>
      </c>
      <c r="AS31">
        <v>2</v>
      </c>
      <c r="AT31">
        <v>10</v>
      </c>
      <c r="AU31">
        <v>5</v>
      </c>
      <c r="AV31">
        <v>0</v>
      </c>
      <c r="AW31">
        <v>0</v>
      </c>
      <c r="AX31">
        <v>5</v>
      </c>
      <c r="AY31">
        <v>5</v>
      </c>
      <c r="AZ31">
        <v>5</v>
      </c>
      <c r="BA31">
        <v>5</v>
      </c>
      <c r="BB31">
        <v>11</v>
      </c>
      <c r="BC31">
        <v>3</v>
      </c>
      <c r="BD31">
        <v>0</v>
      </c>
      <c r="BE31">
        <v>6</v>
      </c>
      <c r="BF31">
        <v>62</v>
      </c>
      <c r="BG31">
        <v>45</v>
      </c>
      <c r="BH31">
        <v>23</v>
      </c>
      <c r="BI31">
        <v>18</v>
      </c>
      <c r="BJ31">
        <v>16</v>
      </c>
      <c r="BK31">
        <v>7</v>
      </c>
      <c r="BL31">
        <v>5</v>
      </c>
      <c r="BM31">
        <v>24</v>
      </c>
      <c r="BN31">
        <v>39</v>
      </c>
      <c r="BO31">
        <v>5</v>
      </c>
      <c r="BP31">
        <v>0</v>
      </c>
      <c r="BQ31">
        <v>48</v>
      </c>
      <c r="BR31">
        <v>44</v>
      </c>
      <c r="BS31">
        <v>47</v>
      </c>
      <c r="BT31">
        <v>4</v>
      </c>
      <c r="BU31">
        <v>3</v>
      </c>
      <c r="BV31">
        <v>17</v>
      </c>
      <c r="BW31">
        <v>32</v>
      </c>
      <c r="BX31">
        <v>54</v>
      </c>
      <c r="BY31">
        <v>52</v>
      </c>
      <c r="BZ31">
        <v>44</v>
      </c>
    </row>
    <row r="32" spans="1:78" x14ac:dyDescent="0.25">
      <c r="B32" s="7">
        <v>0.03</v>
      </c>
      <c r="C32" s="7">
        <v>0.03</v>
      </c>
      <c r="D32" s="7">
        <v>0.03</v>
      </c>
      <c r="E32" s="7">
        <v>0.02</v>
      </c>
      <c r="F32" s="7">
        <v>0.02</v>
      </c>
      <c r="G32" s="7">
        <v>0.03</v>
      </c>
      <c r="H32" s="7">
        <v>0.04</v>
      </c>
      <c r="I32" s="7">
        <v>0.05</v>
      </c>
      <c r="J32" s="7">
        <v>0.03</v>
      </c>
      <c r="K32" s="7">
        <v>0.03</v>
      </c>
      <c r="L32" s="7">
        <v>0.02</v>
      </c>
      <c r="M32" s="7">
        <v>0.03</v>
      </c>
      <c r="N32" s="7">
        <v>0.03</v>
      </c>
      <c r="O32" s="7">
        <v>0.01</v>
      </c>
      <c r="P32" t="s">
        <v>108</v>
      </c>
      <c r="Q32" s="7">
        <v>0.03</v>
      </c>
      <c r="R32" s="7">
        <v>0.03</v>
      </c>
      <c r="S32" s="7">
        <v>0.03</v>
      </c>
      <c r="T32" s="7">
        <v>0.03</v>
      </c>
      <c r="U32" s="7">
        <v>0.02</v>
      </c>
      <c r="V32" s="7">
        <v>0.03</v>
      </c>
      <c r="W32" s="7">
        <v>0.03</v>
      </c>
      <c r="X32" s="7">
        <v>0.04</v>
      </c>
      <c r="Y32" s="7">
        <v>0.03</v>
      </c>
      <c r="Z32" s="7">
        <v>0.03</v>
      </c>
      <c r="AA32" s="7">
        <v>0.03</v>
      </c>
      <c r="AB32" s="7">
        <v>0.03</v>
      </c>
      <c r="AC32" s="7">
        <v>0.02</v>
      </c>
      <c r="AD32" s="7">
        <v>0.03</v>
      </c>
      <c r="AE32" s="7">
        <v>0.04</v>
      </c>
      <c r="AF32" s="7">
        <v>0.04</v>
      </c>
      <c r="AG32" s="7">
        <v>0.02</v>
      </c>
      <c r="AH32" t="s">
        <v>108</v>
      </c>
      <c r="AI32" s="7">
        <v>0.03</v>
      </c>
      <c r="AJ32" s="7">
        <v>0.03</v>
      </c>
      <c r="AK32" s="7">
        <v>0.01</v>
      </c>
      <c r="AL32" s="7">
        <v>0.04</v>
      </c>
      <c r="AM32" s="7">
        <v>0.01</v>
      </c>
      <c r="AN32" t="s">
        <v>108</v>
      </c>
      <c r="AO32" s="7">
        <v>0.01</v>
      </c>
      <c r="AP32" s="7">
        <v>0.05</v>
      </c>
      <c r="AQ32" s="7">
        <v>0.01</v>
      </c>
      <c r="AR32" s="7">
        <v>0.02</v>
      </c>
      <c r="AS32" s="7">
        <v>0.02</v>
      </c>
      <c r="AT32" s="7">
        <v>0.04</v>
      </c>
      <c r="AU32" s="7">
        <v>0.03</v>
      </c>
      <c r="AV32" t="s">
        <v>108</v>
      </c>
      <c r="AW32" t="s">
        <v>108</v>
      </c>
      <c r="AX32" s="7">
        <v>0.04</v>
      </c>
      <c r="AY32" s="7">
        <v>0.02</v>
      </c>
      <c r="AZ32" s="7">
        <v>0.03</v>
      </c>
      <c r="BA32" s="7">
        <v>0.05</v>
      </c>
      <c r="BB32" s="7">
        <v>7.0000000000000007E-2</v>
      </c>
      <c r="BC32" s="7">
        <v>0.02</v>
      </c>
      <c r="BD32" t="s">
        <v>108</v>
      </c>
      <c r="BE32" s="7">
        <v>0.01</v>
      </c>
      <c r="BF32" s="7">
        <v>0.05</v>
      </c>
      <c r="BG32" s="7">
        <v>0.03</v>
      </c>
      <c r="BH32" s="7">
        <v>0.05</v>
      </c>
      <c r="BI32" s="7">
        <v>0.02</v>
      </c>
      <c r="BJ32" s="7">
        <v>0.03</v>
      </c>
      <c r="BK32" s="7">
        <v>0.02</v>
      </c>
      <c r="BL32" s="7">
        <v>0.05</v>
      </c>
      <c r="BM32" s="7">
        <v>0.03</v>
      </c>
      <c r="BN32" s="7">
        <v>0.04</v>
      </c>
      <c r="BO32" s="7">
        <v>0.02</v>
      </c>
      <c r="BP32" t="s">
        <v>108</v>
      </c>
      <c r="BQ32" s="7">
        <v>0.05</v>
      </c>
      <c r="BR32" s="7">
        <v>0.03</v>
      </c>
      <c r="BS32" s="7">
        <v>0.03</v>
      </c>
      <c r="BT32" s="7">
        <v>0.01</v>
      </c>
      <c r="BU32" s="7">
        <v>0.01</v>
      </c>
      <c r="BV32" s="7">
        <v>0.06</v>
      </c>
      <c r="BW32" s="7">
        <v>0.04</v>
      </c>
      <c r="BX32" s="7">
        <v>0.04</v>
      </c>
      <c r="BY32" s="7">
        <v>0.03</v>
      </c>
      <c r="BZ32" s="7">
        <v>0.03</v>
      </c>
    </row>
    <row r="33" spans="1:78" x14ac:dyDescent="0.25">
      <c r="A33" t="s">
        <v>421</v>
      </c>
      <c r="B33">
        <v>65</v>
      </c>
      <c r="C33">
        <v>50</v>
      </c>
      <c r="D33">
        <v>9</v>
      </c>
      <c r="E33">
        <v>6</v>
      </c>
      <c r="F33">
        <v>10</v>
      </c>
      <c r="G33">
        <v>38</v>
      </c>
      <c r="H33">
        <v>17</v>
      </c>
      <c r="I33">
        <v>28</v>
      </c>
      <c r="J33">
        <v>21</v>
      </c>
      <c r="K33">
        <v>12</v>
      </c>
      <c r="L33">
        <v>4</v>
      </c>
      <c r="M33">
        <v>6</v>
      </c>
      <c r="N33">
        <v>48</v>
      </c>
      <c r="O33">
        <v>8</v>
      </c>
      <c r="P33">
        <v>2</v>
      </c>
      <c r="Q33">
        <v>6</v>
      </c>
      <c r="R33">
        <v>59</v>
      </c>
      <c r="S33">
        <v>51</v>
      </c>
      <c r="T33">
        <v>9</v>
      </c>
      <c r="U33">
        <v>5</v>
      </c>
      <c r="V33">
        <v>55</v>
      </c>
      <c r="W33">
        <v>5</v>
      </c>
      <c r="X33">
        <v>2</v>
      </c>
      <c r="Y33">
        <v>14</v>
      </c>
      <c r="Z33">
        <v>50</v>
      </c>
      <c r="AA33">
        <v>65</v>
      </c>
      <c r="AB33">
        <v>50</v>
      </c>
      <c r="AC33">
        <v>5</v>
      </c>
      <c r="AD33">
        <v>57</v>
      </c>
      <c r="AE33">
        <v>2</v>
      </c>
      <c r="AF33">
        <v>47</v>
      </c>
      <c r="AG33">
        <v>14</v>
      </c>
      <c r="AH33">
        <v>0</v>
      </c>
      <c r="AI33">
        <v>57</v>
      </c>
      <c r="AJ33">
        <v>4</v>
      </c>
      <c r="AK33">
        <v>4</v>
      </c>
      <c r="AL33">
        <v>39</v>
      </c>
      <c r="AM33">
        <v>22</v>
      </c>
      <c r="AN33">
        <v>0</v>
      </c>
      <c r="AO33">
        <v>4</v>
      </c>
      <c r="AP33">
        <v>7</v>
      </c>
      <c r="AQ33">
        <v>4</v>
      </c>
      <c r="AR33">
        <v>5</v>
      </c>
      <c r="AS33">
        <v>5</v>
      </c>
      <c r="AT33">
        <v>6</v>
      </c>
      <c r="AU33">
        <v>2</v>
      </c>
      <c r="AV33">
        <v>1</v>
      </c>
      <c r="AW33">
        <v>8</v>
      </c>
      <c r="AX33">
        <v>1</v>
      </c>
      <c r="AY33">
        <v>9</v>
      </c>
      <c r="AZ33">
        <v>6</v>
      </c>
      <c r="BA33">
        <v>6</v>
      </c>
      <c r="BB33">
        <v>3</v>
      </c>
      <c r="BC33">
        <v>4</v>
      </c>
      <c r="BD33">
        <v>0</v>
      </c>
      <c r="BE33">
        <v>20</v>
      </c>
      <c r="BF33">
        <v>45</v>
      </c>
      <c r="BG33">
        <v>49</v>
      </c>
      <c r="BH33">
        <v>16</v>
      </c>
      <c r="BI33">
        <v>26</v>
      </c>
      <c r="BJ33">
        <v>13</v>
      </c>
      <c r="BK33">
        <v>9</v>
      </c>
      <c r="BL33">
        <v>2</v>
      </c>
      <c r="BM33">
        <v>20</v>
      </c>
      <c r="BN33">
        <v>42</v>
      </c>
      <c r="BO33">
        <v>2</v>
      </c>
      <c r="BP33">
        <v>0</v>
      </c>
      <c r="BQ33">
        <v>20</v>
      </c>
      <c r="BR33">
        <v>51</v>
      </c>
      <c r="BS33">
        <v>47</v>
      </c>
      <c r="BT33">
        <v>9</v>
      </c>
      <c r="BU33">
        <v>13</v>
      </c>
      <c r="BV33">
        <v>4</v>
      </c>
      <c r="BW33">
        <v>17</v>
      </c>
      <c r="BX33">
        <v>41</v>
      </c>
      <c r="BY33">
        <v>41</v>
      </c>
      <c r="BZ33">
        <v>38</v>
      </c>
    </row>
    <row r="34" spans="1:78" x14ac:dyDescent="0.25">
      <c r="B34" s="7">
        <v>0.03</v>
      </c>
      <c r="C34" s="7">
        <v>0.03</v>
      </c>
      <c r="D34" s="7">
        <v>0.05</v>
      </c>
      <c r="E34" s="7">
        <v>0.05</v>
      </c>
      <c r="F34" s="7">
        <v>0.02</v>
      </c>
      <c r="G34" s="7">
        <v>0.03</v>
      </c>
      <c r="H34" s="7">
        <v>0.03</v>
      </c>
      <c r="I34" s="7">
        <v>0.04</v>
      </c>
      <c r="J34" s="7">
        <v>0.03</v>
      </c>
      <c r="K34" s="7">
        <v>0.03</v>
      </c>
      <c r="L34" s="7">
        <v>0.01</v>
      </c>
      <c r="M34" s="7">
        <v>0.01</v>
      </c>
      <c r="N34" s="7">
        <v>0.03</v>
      </c>
      <c r="O34" s="7">
        <v>0.04</v>
      </c>
      <c r="P34" s="7">
        <v>0.04</v>
      </c>
      <c r="Q34" s="7">
        <v>0.02</v>
      </c>
      <c r="R34" s="7">
        <v>0.03</v>
      </c>
      <c r="S34" s="7">
        <v>0.03</v>
      </c>
      <c r="T34" s="7">
        <v>0.02</v>
      </c>
      <c r="U34" s="7">
        <v>0.02</v>
      </c>
      <c r="V34" s="7">
        <v>0.03</v>
      </c>
      <c r="W34" s="7">
        <v>0.03</v>
      </c>
      <c r="X34" s="7">
        <v>0.02</v>
      </c>
      <c r="Y34" s="7">
        <v>0.06</v>
      </c>
      <c r="Z34" s="7">
        <v>0.03</v>
      </c>
      <c r="AA34" s="7">
        <v>0.03</v>
      </c>
      <c r="AB34" s="7">
        <v>0.03</v>
      </c>
      <c r="AC34" s="7">
        <v>0.02</v>
      </c>
      <c r="AD34" s="7">
        <v>0.03</v>
      </c>
      <c r="AE34" s="7">
        <v>0.02</v>
      </c>
      <c r="AF34" s="7">
        <v>0.03</v>
      </c>
      <c r="AG34" s="7">
        <v>0.03</v>
      </c>
      <c r="AH34" t="s">
        <v>108</v>
      </c>
      <c r="AI34" s="7">
        <v>0.03</v>
      </c>
      <c r="AJ34" s="7">
        <v>0.04</v>
      </c>
      <c r="AK34" s="7">
        <v>0.02</v>
      </c>
      <c r="AL34" s="7">
        <v>0.03</v>
      </c>
      <c r="AM34" s="7">
        <v>0.03</v>
      </c>
      <c r="AN34" t="s">
        <v>108</v>
      </c>
      <c r="AO34" s="7">
        <v>0.02</v>
      </c>
      <c r="AP34" s="7">
        <v>0.03</v>
      </c>
      <c r="AQ34" s="7">
        <v>0.02</v>
      </c>
      <c r="AR34" s="7">
        <v>0.04</v>
      </c>
      <c r="AS34" s="7">
        <v>0.04</v>
      </c>
      <c r="AT34" s="7">
        <v>0.02</v>
      </c>
      <c r="AU34" s="7">
        <v>0.01</v>
      </c>
      <c r="AV34" s="7">
        <v>0.01</v>
      </c>
      <c r="AW34" s="7">
        <v>0.16</v>
      </c>
      <c r="AX34" s="7">
        <v>0.01</v>
      </c>
      <c r="AY34" s="7">
        <v>0.04</v>
      </c>
      <c r="AZ34" s="7">
        <v>0.04</v>
      </c>
      <c r="BA34" s="7">
        <v>0.05</v>
      </c>
      <c r="BB34" s="7">
        <v>0.02</v>
      </c>
      <c r="BC34" s="7">
        <v>0.03</v>
      </c>
      <c r="BD34" t="s">
        <v>108</v>
      </c>
      <c r="BE34" s="7">
        <v>0.02</v>
      </c>
      <c r="BF34" s="7">
        <v>0.03</v>
      </c>
      <c r="BG34" s="7">
        <v>0.03</v>
      </c>
      <c r="BH34" s="7">
        <v>0.03</v>
      </c>
      <c r="BI34" s="7">
        <v>0.03</v>
      </c>
      <c r="BJ34" s="7">
        <v>0.03</v>
      </c>
      <c r="BK34" s="7">
        <v>0.03</v>
      </c>
      <c r="BL34" s="7">
        <v>0.02</v>
      </c>
      <c r="BM34" s="7">
        <v>0.02</v>
      </c>
      <c r="BN34" s="7">
        <v>0.04</v>
      </c>
      <c r="BO34" s="7">
        <v>0.01</v>
      </c>
      <c r="BP34" t="s">
        <v>108</v>
      </c>
      <c r="BQ34" s="7">
        <v>0.02</v>
      </c>
      <c r="BR34" s="7">
        <v>0.03</v>
      </c>
      <c r="BS34" s="7">
        <v>0.03</v>
      </c>
      <c r="BT34" s="7">
        <v>0.02</v>
      </c>
      <c r="BU34" s="7">
        <v>0.03</v>
      </c>
      <c r="BV34" s="7">
        <v>0.01</v>
      </c>
      <c r="BW34" s="7">
        <v>0.02</v>
      </c>
      <c r="BX34" s="7">
        <v>0.03</v>
      </c>
      <c r="BY34" s="7">
        <v>0.03</v>
      </c>
      <c r="BZ34" s="7">
        <v>0.03</v>
      </c>
    </row>
    <row r="35" spans="1:78" x14ac:dyDescent="0.25">
      <c r="A35" t="s">
        <v>422</v>
      </c>
      <c r="B35">
        <v>56</v>
      </c>
      <c r="C35">
        <v>49</v>
      </c>
      <c r="D35">
        <v>5</v>
      </c>
      <c r="E35">
        <v>2</v>
      </c>
      <c r="F35">
        <v>12</v>
      </c>
      <c r="G35">
        <v>34</v>
      </c>
      <c r="H35">
        <v>10</v>
      </c>
      <c r="I35">
        <v>12</v>
      </c>
      <c r="J35">
        <v>18</v>
      </c>
      <c r="K35">
        <v>16</v>
      </c>
      <c r="L35">
        <v>9</v>
      </c>
      <c r="M35">
        <v>9</v>
      </c>
      <c r="N35">
        <v>36</v>
      </c>
      <c r="O35">
        <v>9</v>
      </c>
      <c r="P35">
        <v>2</v>
      </c>
      <c r="Q35">
        <v>8</v>
      </c>
      <c r="R35">
        <v>48</v>
      </c>
      <c r="S35">
        <v>36</v>
      </c>
      <c r="T35">
        <v>16</v>
      </c>
      <c r="U35">
        <v>2</v>
      </c>
      <c r="V35">
        <v>49</v>
      </c>
      <c r="W35">
        <v>4</v>
      </c>
      <c r="X35">
        <v>3</v>
      </c>
      <c r="Y35">
        <v>6</v>
      </c>
      <c r="Z35">
        <v>50</v>
      </c>
      <c r="AA35">
        <v>56</v>
      </c>
      <c r="AB35">
        <v>50</v>
      </c>
      <c r="AC35">
        <v>3</v>
      </c>
      <c r="AD35">
        <v>48</v>
      </c>
      <c r="AE35">
        <v>3</v>
      </c>
      <c r="AF35">
        <v>42</v>
      </c>
      <c r="AG35">
        <v>10</v>
      </c>
      <c r="AH35">
        <v>1</v>
      </c>
      <c r="AI35">
        <v>45</v>
      </c>
      <c r="AJ35">
        <v>1</v>
      </c>
      <c r="AK35">
        <v>11</v>
      </c>
      <c r="AL35">
        <v>31</v>
      </c>
      <c r="AM35">
        <v>19</v>
      </c>
      <c r="AN35">
        <v>1</v>
      </c>
      <c r="AO35">
        <v>5</v>
      </c>
      <c r="AP35">
        <v>4</v>
      </c>
      <c r="AQ35">
        <v>1</v>
      </c>
      <c r="AR35">
        <v>6</v>
      </c>
      <c r="AS35">
        <v>1</v>
      </c>
      <c r="AT35">
        <v>8</v>
      </c>
      <c r="AU35">
        <v>7</v>
      </c>
      <c r="AV35">
        <v>6</v>
      </c>
      <c r="AW35">
        <v>3</v>
      </c>
      <c r="AX35">
        <v>2</v>
      </c>
      <c r="AY35">
        <v>5</v>
      </c>
      <c r="AZ35">
        <v>4</v>
      </c>
      <c r="BA35">
        <v>2</v>
      </c>
      <c r="BB35">
        <v>4</v>
      </c>
      <c r="BC35">
        <v>3</v>
      </c>
      <c r="BD35">
        <v>0</v>
      </c>
      <c r="BE35">
        <v>15</v>
      </c>
      <c r="BF35">
        <v>40</v>
      </c>
      <c r="BG35">
        <v>43</v>
      </c>
      <c r="BH35">
        <v>13</v>
      </c>
      <c r="BI35">
        <v>23</v>
      </c>
      <c r="BJ35">
        <v>16</v>
      </c>
      <c r="BK35">
        <v>6</v>
      </c>
      <c r="BL35">
        <v>0</v>
      </c>
      <c r="BM35">
        <v>17</v>
      </c>
      <c r="BN35">
        <v>28</v>
      </c>
      <c r="BO35">
        <v>9</v>
      </c>
      <c r="BP35">
        <v>2</v>
      </c>
      <c r="BQ35">
        <v>19</v>
      </c>
      <c r="BR35">
        <v>44</v>
      </c>
      <c r="BS35">
        <v>42</v>
      </c>
      <c r="BT35">
        <v>7</v>
      </c>
      <c r="BU35">
        <v>10</v>
      </c>
      <c r="BV35">
        <v>5</v>
      </c>
      <c r="BW35">
        <v>15</v>
      </c>
      <c r="BX35">
        <v>36</v>
      </c>
      <c r="BY35">
        <v>37</v>
      </c>
      <c r="BZ35">
        <v>34</v>
      </c>
    </row>
    <row r="36" spans="1:78" x14ac:dyDescent="0.25">
      <c r="B36" s="7">
        <v>0.02</v>
      </c>
      <c r="C36" s="7">
        <v>0.03</v>
      </c>
      <c r="D36" s="7">
        <v>0.02</v>
      </c>
      <c r="E36" s="7">
        <v>0.01</v>
      </c>
      <c r="F36" s="7">
        <v>0.03</v>
      </c>
      <c r="G36" s="7">
        <v>0.03</v>
      </c>
      <c r="H36" s="7">
        <v>0.02</v>
      </c>
      <c r="I36" s="7">
        <v>0.02</v>
      </c>
      <c r="J36" s="7">
        <v>0.03</v>
      </c>
      <c r="K36" s="7">
        <v>0.04</v>
      </c>
      <c r="L36" s="7">
        <v>0.03</v>
      </c>
      <c r="M36" s="7">
        <v>0.02</v>
      </c>
      <c r="N36" s="7">
        <v>0.02</v>
      </c>
      <c r="O36" s="7">
        <v>0.04</v>
      </c>
      <c r="P36" s="7">
        <v>0.04</v>
      </c>
      <c r="Q36" s="7">
        <v>0.02</v>
      </c>
      <c r="R36" s="7">
        <v>0.03</v>
      </c>
      <c r="S36" s="7">
        <v>0.02</v>
      </c>
      <c r="T36" s="7">
        <v>0.04</v>
      </c>
      <c r="U36" s="7">
        <v>0.01</v>
      </c>
      <c r="V36" s="7">
        <v>0.03</v>
      </c>
      <c r="W36" s="7">
        <v>0.02</v>
      </c>
      <c r="X36" s="7">
        <v>0.02</v>
      </c>
      <c r="Y36" s="7">
        <v>0.02</v>
      </c>
      <c r="Z36" s="7">
        <v>0.02</v>
      </c>
      <c r="AA36" s="7">
        <v>0.02</v>
      </c>
      <c r="AB36" s="7">
        <v>0.03</v>
      </c>
      <c r="AC36" s="7">
        <v>0.01</v>
      </c>
      <c r="AD36" s="7">
        <v>0.03</v>
      </c>
      <c r="AE36" s="7">
        <v>0.02</v>
      </c>
      <c r="AF36" s="7">
        <v>0.03</v>
      </c>
      <c r="AG36" s="7">
        <v>0.02</v>
      </c>
      <c r="AH36" s="7">
        <v>0.05</v>
      </c>
      <c r="AI36" s="7">
        <v>0.02</v>
      </c>
      <c r="AJ36" s="7">
        <v>0.01</v>
      </c>
      <c r="AK36" s="7">
        <v>0.05</v>
      </c>
      <c r="AL36" s="7">
        <v>0.02</v>
      </c>
      <c r="AM36" s="7">
        <v>0.03</v>
      </c>
      <c r="AN36" s="7">
        <v>0.03</v>
      </c>
      <c r="AO36" s="7">
        <v>0.03</v>
      </c>
      <c r="AP36" s="7">
        <v>0.02</v>
      </c>
      <c r="AQ36" s="7">
        <v>0.01</v>
      </c>
      <c r="AR36" s="7">
        <v>0.06</v>
      </c>
      <c r="AS36" s="7">
        <v>0.01</v>
      </c>
      <c r="AT36" s="7">
        <v>0.03</v>
      </c>
      <c r="AU36" s="7">
        <v>0.04</v>
      </c>
      <c r="AV36" s="7">
        <v>0.04</v>
      </c>
      <c r="AW36" s="7">
        <v>0.06</v>
      </c>
      <c r="AX36" s="7">
        <v>0.01</v>
      </c>
      <c r="AY36" s="7">
        <v>0.02</v>
      </c>
      <c r="AZ36" s="7">
        <v>0.03</v>
      </c>
      <c r="BA36" s="7">
        <v>0.02</v>
      </c>
      <c r="BB36" s="7">
        <v>0.02</v>
      </c>
      <c r="BC36" s="7">
        <v>0.02</v>
      </c>
      <c r="BD36" t="s">
        <v>108</v>
      </c>
      <c r="BE36" s="7">
        <v>0.02</v>
      </c>
      <c r="BF36" s="7">
        <v>0.03</v>
      </c>
      <c r="BG36" s="7">
        <v>0.02</v>
      </c>
      <c r="BH36" s="7">
        <v>0.03</v>
      </c>
      <c r="BI36" s="7">
        <v>0.03</v>
      </c>
      <c r="BJ36" s="7">
        <v>0.03</v>
      </c>
      <c r="BK36" s="7">
        <v>0.02</v>
      </c>
      <c r="BL36" t="s">
        <v>108</v>
      </c>
      <c r="BM36" s="7">
        <v>0.02</v>
      </c>
      <c r="BN36" s="7">
        <v>0.03</v>
      </c>
      <c r="BO36" s="7">
        <v>0.04</v>
      </c>
      <c r="BP36" s="7">
        <v>7.0000000000000007E-2</v>
      </c>
      <c r="BQ36" s="7">
        <v>0.02</v>
      </c>
      <c r="BR36" s="7">
        <v>0.03</v>
      </c>
      <c r="BS36" s="7">
        <v>0.03</v>
      </c>
      <c r="BT36" s="7">
        <v>0.01</v>
      </c>
      <c r="BU36" s="7">
        <v>0.02</v>
      </c>
      <c r="BV36" s="7">
        <v>0.02</v>
      </c>
      <c r="BW36" s="7">
        <v>0.02</v>
      </c>
      <c r="BX36" s="7">
        <v>0.02</v>
      </c>
      <c r="BY36" s="7">
        <v>0.02</v>
      </c>
      <c r="BZ36" s="7">
        <v>0.03</v>
      </c>
    </row>
    <row r="37" spans="1:78" x14ac:dyDescent="0.25">
      <c r="A37" t="s">
        <v>423</v>
      </c>
      <c r="B37">
        <v>48</v>
      </c>
      <c r="C37">
        <v>44</v>
      </c>
      <c r="D37">
        <v>3</v>
      </c>
      <c r="E37">
        <v>1</v>
      </c>
      <c r="F37">
        <v>8</v>
      </c>
      <c r="G37">
        <v>26</v>
      </c>
      <c r="H37">
        <v>14</v>
      </c>
      <c r="I37">
        <v>12</v>
      </c>
      <c r="J37">
        <v>16</v>
      </c>
      <c r="K37">
        <v>11</v>
      </c>
      <c r="L37">
        <v>10</v>
      </c>
      <c r="M37">
        <v>16</v>
      </c>
      <c r="N37">
        <v>26</v>
      </c>
      <c r="O37">
        <v>5</v>
      </c>
      <c r="P37">
        <v>1</v>
      </c>
      <c r="Q37">
        <v>7</v>
      </c>
      <c r="R37">
        <v>42</v>
      </c>
      <c r="S37">
        <v>30</v>
      </c>
      <c r="T37">
        <v>11</v>
      </c>
      <c r="U37">
        <v>8</v>
      </c>
      <c r="V37">
        <v>45</v>
      </c>
      <c r="W37">
        <v>2</v>
      </c>
      <c r="X37">
        <v>2</v>
      </c>
      <c r="Y37">
        <v>5</v>
      </c>
      <c r="Z37">
        <v>43</v>
      </c>
      <c r="AA37">
        <v>48</v>
      </c>
      <c r="AB37">
        <v>43</v>
      </c>
      <c r="AC37">
        <v>9</v>
      </c>
      <c r="AD37">
        <v>37</v>
      </c>
      <c r="AE37">
        <v>1</v>
      </c>
      <c r="AF37">
        <v>43</v>
      </c>
      <c r="AG37">
        <v>6</v>
      </c>
      <c r="AH37">
        <v>0</v>
      </c>
      <c r="AI37">
        <v>37</v>
      </c>
      <c r="AJ37">
        <v>6</v>
      </c>
      <c r="AK37">
        <v>6</v>
      </c>
      <c r="AL37">
        <v>33</v>
      </c>
      <c r="AM37">
        <v>9</v>
      </c>
      <c r="AN37">
        <v>4</v>
      </c>
      <c r="AO37">
        <v>2</v>
      </c>
      <c r="AP37">
        <v>7</v>
      </c>
      <c r="AQ37">
        <v>10</v>
      </c>
      <c r="AR37">
        <v>2</v>
      </c>
      <c r="AS37">
        <v>1</v>
      </c>
      <c r="AT37">
        <v>4</v>
      </c>
      <c r="AU37">
        <v>0</v>
      </c>
      <c r="AV37">
        <v>3</v>
      </c>
      <c r="AW37">
        <v>0</v>
      </c>
      <c r="AX37">
        <v>3</v>
      </c>
      <c r="AY37">
        <v>4</v>
      </c>
      <c r="AZ37">
        <v>2</v>
      </c>
      <c r="BA37">
        <v>2</v>
      </c>
      <c r="BB37">
        <v>7</v>
      </c>
      <c r="BC37">
        <v>2</v>
      </c>
      <c r="BD37">
        <v>1</v>
      </c>
      <c r="BE37">
        <v>17</v>
      </c>
      <c r="BF37">
        <v>31</v>
      </c>
      <c r="BG37">
        <v>33</v>
      </c>
      <c r="BH37">
        <v>15</v>
      </c>
      <c r="BI37">
        <v>11</v>
      </c>
      <c r="BJ37">
        <v>10</v>
      </c>
      <c r="BK37">
        <v>10</v>
      </c>
      <c r="BL37">
        <v>2</v>
      </c>
      <c r="BM37">
        <v>18</v>
      </c>
      <c r="BN37">
        <v>21</v>
      </c>
      <c r="BO37">
        <v>8</v>
      </c>
      <c r="BP37">
        <v>1</v>
      </c>
      <c r="BQ37">
        <v>32</v>
      </c>
      <c r="BR37">
        <v>21</v>
      </c>
      <c r="BS37">
        <v>28</v>
      </c>
      <c r="BT37">
        <v>12</v>
      </c>
      <c r="BU37">
        <v>7</v>
      </c>
      <c r="BV37">
        <v>18</v>
      </c>
      <c r="BW37">
        <v>18</v>
      </c>
      <c r="BX37">
        <v>36</v>
      </c>
      <c r="BY37">
        <v>36</v>
      </c>
      <c r="BZ37">
        <v>29</v>
      </c>
    </row>
    <row r="38" spans="1:78" x14ac:dyDescent="0.25">
      <c r="B38" s="7">
        <v>0.02</v>
      </c>
      <c r="C38" s="7">
        <v>0.02</v>
      </c>
      <c r="D38" s="7">
        <v>0.02</v>
      </c>
      <c r="E38" s="7">
        <v>0.01</v>
      </c>
      <c r="F38" s="7">
        <v>0.02</v>
      </c>
      <c r="G38" s="7">
        <v>0.02</v>
      </c>
      <c r="H38" s="7">
        <v>0.03</v>
      </c>
      <c r="I38" s="7">
        <v>0.02</v>
      </c>
      <c r="J38" s="7">
        <v>0.02</v>
      </c>
      <c r="K38" s="7">
        <v>0.03</v>
      </c>
      <c r="L38" s="7">
        <v>0.03</v>
      </c>
      <c r="M38" s="7">
        <v>0.04</v>
      </c>
      <c r="N38" s="7">
        <v>0.02</v>
      </c>
      <c r="O38" s="7">
        <v>0.02</v>
      </c>
      <c r="P38" s="7">
        <v>0.02</v>
      </c>
      <c r="Q38" s="7">
        <v>0.02</v>
      </c>
      <c r="R38" s="7">
        <v>0.02</v>
      </c>
      <c r="S38" s="7">
        <v>0.02</v>
      </c>
      <c r="T38" s="7">
        <v>0.03</v>
      </c>
      <c r="U38" s="7">
        <v>0.03</v>
      </c>
      <c r="V38" s="7">
        <v>0.02</v>
      </c>
      <c r="W38" s="7">
        <v>0.01</v>
      </c>
      <c r="X38" s="7">
        <v>0.01</v>
      </c>
      <c r="Y38" s="7">
        <v>0.02</v>
      </c>
      <c r="Z38" s="7">
        <v>0.02</v>
      </c>
      <c r="AA38" s="7">
        <v>0.02</v>
      </c>
      <c r="AB38" s="7">
        <v>0.02</v>
      </c>
      <c r="AC38" s="7">
        <v>0.03</v>
      </c>
      <c r="AD38" s="7">
        <v>0.02</v>
      </c>
      <c r="AE38" s="7">
        <v>0.01</v>
      </c>
      <c r="AF38" s="7">
        <v>0.03</v>
      </c>
      <c r="AG38" s="7">
        <v>0.01</v>
      </c>
      <c r="AH38" t="s">
        <v>108</v>
      </c>
      <c r="AI38" s="7">
        <v>0.02</v>
      </c>
      <c r="AJ38" s="7">
        <v>0.05</v>
      </c>
      <c r="AK38" s="7">
        <v>0.02</v>
      </c>
      <c r="AL38" s="7">
        <v>0.03</v>
      </c>
      <c r="AM38" s="7">
        <v>0.01</v>
      </c>
      <c r="AN38" s="7">
        <v>0.12</v>
      </c>
      <c r="AO38" s="7">
        <v>0.01</v>
      </c>
      <c r="AP38" s="7">
        <v>0.03</v>
      </c>
      <c r="AQ38" s="7">
        <v>0.04</v>
      </c>
      <c r="AR38" s="7">
        <v>0.02</v>
      </c>
      <c r="AS38" s="7">
        <v>0.01</v>
      </c>
      <c r="AT38" s="7">
        <v>0.02</v>
      </c>
      <c r="AU38" t="s">
        <v>108</v>
      </c>
      <c r="AV38" s="7">
        <v>0.02</v>
      </c>
      <c r="AW38" t="s">
        <v>108</v>
      </c>
      <c r="AX38" s="7">
        <v>0.02</v>
      </c>
      <c r="AY38" s="7">
        <v>0.02</v>
      </c>
      <c r="AZ38" s="7">
        <v>0.01</v>
      </c>
      <c r="BA38" s="7">
        <v>0.02</v>
      </c>
      <c r="BB38" s="7">
        <v>0.04</v>
      </c>
      <c r="BC38" s="7">
        <v>0.01</v>
      </c>
      <c r="BD38" s="7">
        <v>0.11</v>
      </c>
      <c r="BE38" s="7">
        <v>0.02</v>
      </c>
      <c r="BF38" s="7">
        <v>0.02</v>
      </c>
      <c r="BG38" s="7">
        <v>0.02</v>
      </c>
      <c r="BH38" s="7">
        <v>0.03</v>
      </c>
      <c r="BI38" s="7">
        <v>0.01</v>
      </c>
      <c r="BJ38" s="7">
        <v>0.02</v>
      </c>
      <c r="BK38" s="7">
        <v>0.03</v>
      </c>
      <c r="BL38" s="7">
        <v>0.02</v>
      </c>
      <c r="BM38" s="7">
        <v>0.02</v>
      </c>
      <c r="BN38" s="7">
        <v>0.02</v>
      </c>
      <c r="BO38" s="7">
        <v>0.03</v>
      </c>
      <c r="BP38" s="7">
        <v>0.04</v>
      </c>
      <c r="BQ38" s="7">
        <v>0.03</v>
      </c>
      <c r="BR38" s="7">
        <v>0.01</v>
      </c>
      <c r="BS38" s="7">
        <v>0.02</v>
      </c>
      <c r="BT38" s="7">
        <v>0.03</v>
      </c>
      <c r="BU38" s="7">
        <v>0.01</v>
      </c>
      <c r="BV38" s="7">
        <v>0.06</v>
      </c>
      <c r="BW38" s="7">
        <v>0.02</v>
      </c>
      <c r="BX38" s="7">
        <v>0.02</v>
      </c>
      <c r="BY38" s="7">
        <v>0.02</v>
      </c>
      <c r="BZ38" s="7">
        <v>0.02</v>
      </c>
    </row>
    <row r="39" spans="1:78" x14ac:dyDescent="0.25">
      <c r="A39" t="s">
        <v>424</v>
      </c>
      <c r="B39">
        <v>36</v>
      </c>
      <c r="C39">
        <v>32</v>
      </c>
      <c r="D39">
        <v>3</v>
      </c>
      <c r="E39">
        <v>1</v>
      </c>
      <c r="F39">
        <v>8</v>
      </c>
      <c r="G39">
        <v>21</v>
      </c>
      <c r="H39">
        <v>8</v>
      </c>
      <c r="I39">
        <v>12</v>
      </c>
      <c r="J39">
        <v>16</v>
      </c>
      <c r="K39">
        <v>3</v>
      </c>
      <c r="L39">
        <v>5</v>
      </c>
      <c r="M39">
        <v>5</v>
      </c>
      <c r="N39">
        <v>22</v>
      </c>
      <c r="O39">
        <v>3</v>
      </c>
      <c r="P39">
        <v>6</v>
      </c>
      <c r="Q39">
        <v>7</v>
      </c>
      <c r="R39">
        <v>29</v>
      </c>
      <c r="S39">
        <v>24</v>
      </c>
      <c r="T39">
        <v>7</v>
      </c>
      <c r="U39">
        <v>5</v>
      </c>
      <c r="V39">
        <v>35</v>
      </c>
      <c r="W39">
        <v>1</v>
      </c>
      <c r="X39">
        <v>1</v>
      </c>
      <c r="Y39">
        <v>5</v>
      </c>
      <c r="Z39">
        <v>31</v>
      </c>
      <c r="AA39">
        <v>36</v>
      </c>
      <c r="AB39">
        <v>31</v>
      </c>
      <c r="AC39">
        <v>4</v>
      </c>
      <c r="AD39">
        <v>33</v>
      </c>
      <c r="AE39">
        <v>0</v>
      </c>
      <c r="AF39">
        <v>26</v>
      </c>
      <c r="AG39">
        <v>9</v>
      </c>
      <c r="AH39">
        <v>0</v>
      </c>
      <c r="AI39">
        <v>31</v>
      </c>
      <c r="AJ39">
        <v>0</v>
      </c>
      <c r="AK39">
        <v>5</v>
      </c>
      <c r="AL39">
        <v>18</v>
      </c>
      <c r="AM39">
        <v>16</v>
      </c>
      <c r="AN39">
        <v>1</v>
      </c>
      <c r="AO39">
        <v>1</v>
      </c>
      <c r="AP39">
        <v>4</v>
      </c>
      <c r="AQ39">
        <v>1</v>
      </c>
      <c r="AR39">
        <v>1</v>
      </c>
      <c r="AS39">
        <v>2</v>
      </c>
      <c r="AT39">
        <v>6</v>
      </c>
      <c r="AU39">
        <v>2</v>
      </c>
      <c r="AV39">
        <v>0</v>
      </c>
      <c r="AW39">
        <v>0</v>
      </c>
      <c r="AX39">
        <v>3</v>
      </c>
      <c r="AY39">
        <v>4</v>
      </c>
      <c r="AZ39">
        <v>3</v>
      </c>
      <c r="BA39">
        <v>2</v>
      </c>
      <c r="BB39">
        <v>3</v>
      </c>
      <c r="BC39">
        <v>4</v>
      </c>
      <c r="BD39">
        <v>0</v>
      </c>
      <c r="BE39">
        <v>10</v>
      </c>
      <c r="BF39">
        <v>26</v>
      </c>
      <c r="BG39">
        <v>25</v>
      </c>
      <c r="BH39">
        <v>11</v>
      </c>
      <c r="BI39">
        <v>17</v>
      </c>
      <c r="BJ39">
        <v>6</v>
      </c>
      <c r="BK39">
        <v>2</v>
      </c>
      <c r="BL39">
        <v>0</v>
      </c>
      <c r="BM39">
        <v>19</v>
      </c>
      <c r="BN39">
        <v>14</v>
      </c>
      <c r="BO39">
        <v>3</v>
      </c>
      <c r="BP39">
        <v>0</v>
      </c>
      <c r="BQ39">
        <v>17</v>
      </c>
      <c r="BR39">
        <v>30</v>
      </c>
      <c r="BS39">
        <v>32</v>
      </c>
      <c r="BT39">
        <v>3</v>
      </c>
      <c r="BU39">
        <v>9</v>
      </c>
      <c r="BV39">
        <v>6</v>
      </c>
      <c r="BW39">
        <v>11</v>
      </c>
      <c r="BX39">
        <v>29</v>
      </c>
      <c r="BY39">
        <v>33</v>
      </c>
      <c r="BZ39">
        <v>26</v>
      </c>
    </row>
    <row r="40" spans="1:78" x14ac:dyDescent="0.25">
      <c r="B40" s="7">
        <v>0.02</v>
      </c>
      <c r="C40" s="7">
        <v>0.02</v>
      </c>
      <c r="D40" s="7">
        <v>0.02</v>
      </c>
      <c r="E40" s="7">
        <v>0.01</v>
      </c>
      <c r="F40" s="7">
        <v>0.02</v>
      </c>
      <c r="G40" s="7">
        <v>0.02</v>
      </c>
      <c r="H40" s="7">
        <v>0.01</v>
      </c>
      <c r="I40" s="7">
        <v>0.02</v>
      </c>
      <c r="J40" s="7">
        <v>0.02</v>
      </c>
      <c r="K40" s="7">
        <v>0.01</v>
      </c>
      <c r="L40" s="7">
        <v>0.01</v>
      </c>
      <c r="M40" s="7">
        <v>0.01</v>
      </c>
      <c r="N40" s="7">
        <v>0.01</v>
      </c>
      <c r="O40" s="7">
        <v>0.01</v>
      </c>
      <c r="P40" s="7">
        <v>0.1</v>
      </c>
      <c r="Q40" s="7">
        <v>0.02</v>
      </c>
      <c r="R40" s="7">
        <v>0.02</v>
      </c>
      <c r="S40" s="7">
        <v>0.02</v>
      </c>
      <c r="T40" s="7">
        <v>0.02</v>
      </c>
      <c r="U40" s="7">
        <v>0.02</v>
      </c>
      <c r="V40" s="7">
        <v>0.02</v>
      </c>
      <c r="W40">
        <v>0</v>
      </c>
      <c r="X40" s="7">
        <v>0.01</v>
      </c>
      <c r="Y40" s="7">
        <v>0.02</v>
      </c>
      <c r="Z40" s="7">
        <v>0.02</v>
      </c>
      <c r="AA40" s="7">
        <v>0.02</v>
      </c>
      <c r="AB40" s="7">
        <v>0.02</v>
      </c>
      <c r="AC40" s="7">
        <v>0.01</v>
      </c>
      <c r="AD40" s="7">
        <v>0.02</v>
      </c>
      <c r="AE40" t="s">
        <v>108</v>
      </c>
      <c r="AF40" s="7">
        <v>0.02</v>
      </c>
      <c r="AG40" s="7">
        <v>0.02</v>
      </c>
      <c r="AH40" t="s">
        <v>108</v>
      </c>
      <c r="AI40" s="7">
        <v>0.02</v>
      </c>
      <c r="AJ40" t="s">
        <v>108</v>
      </c>
      <c r="AK40" s="7">
        <v>0.02</v>
      </c>
      <c r="AL40" s="7">
        <v>0.01</v>
      </c>
      <c r="AM40" s="7">
        <v>0.02</v>
      </c>
      <c r="AN40" s="7">
        <v>0.03</v>
      </c>
      <c r="AO40" s="7">
        <v>0.01</v>
      </c>
      <c r="AP40" s="7">
        <v>0.02</v>
      </c>
      <c r="AQ40">
        <v>0</v>
      </c>
      <c r="AR40" s="7">
        <v>0.01</v>
      </c>
      <c r="AS40" s="7">
        <v>0.01</v>
      </c>
      <c r="AT40" s="7">
        <v>0.02</v>
      </c>
      <c r="AU40" s="7">
        <v>0.01</v>
      </c>
      <c r="AV40" t="s">
        <v>108</v>
      </c>
      <c r="AW40" t="s">
        <v>108</v>
      </c>
      <c r="AX40" s="7">
        <v>0.02</v>
      </c>
      <c r="AY40" s="7">
        <v>0.02</v>
      </c>
      <c r="AZ40" s="7">
        <v>0.02</v>
      </c>
      <c r="BA40" s="7">
        <v>0.02</v>
      </c>
      <c r="BB40" s="7">
        <v>0.02</v>
      </c>
      <c r="BC40" s="7">
        <v>0.03</v>
      </c>
      <c r="BD40" t="s">
        <v>108</v>
      </c>
      <c r="BE40" s="7">
        <v>0.01</v>
      </c>
      <c r="BF40" s="7">
        <v>0.02</v>
      </c>
      <c r="BG40" s="7">
        <v>0.01</v>
      </c>
      <c r="BH40" s="7">
        <v>0.02</v>
      </c>
      <c r="BI40" s="7">
        <v>0.02</v>
      </c>
      <c r="BJ40" s="7">
        <v>0.01</v>
      </c>
      <c r="BK40" s="7">
        <v>0.01</v>
      </c>
      <c r="BL40" t="s">
        <v>108</v>
      </c>
      <c r="BM40" s="7">
        <v>0.02</v>
      </c>
      <c r="BN40" s="7">
        <v>0.01</v>
      </c>
      <c r="BO40" s="7">
        <v>0.01</v>
      </c>
      <c r="BP40" t="s">
        <v>108</v>
      </c>
      <c r="BQ40" s="7">
        <v>0.02</v>
      </c>
      <c r="BR40" s="7">
        <v>0.02</v>
      </c>
      <c r="BS40" s="7">
        <v>0.02</v>
      </c>
      <c r="BT40" s="7">
        <v>0.01</v>
      </c>
      <c r="BU40" s="7">
        <v>0.02</v>
      </c>
      <c r="BV40" s="7">
        <v>0.02</v>
      </c>
      <c r="BW40" s="7">
        <v>0.01</v>
      </c>
      <c r="BX40" s="7">
        <v>0.02</v>
      </c>
      <c r="BY40" s="7">
        <v>0.02</v>
      </c>
      <c r="BZ40" s="7">
        <v>0.02</v>
      </c>
    </row>
    <row r="41" spans="1:78" x14ac:dyDescent="0.25">
      <c r="A41" t="s">
        <v>425</v>
      </c>
      <c r="B41">
        <v>32</v>
      </c>
      <c r="C41">
        <v>28</v>
      </c>
      <c r="D41">
        <v>3</v>
      </c>
      <c r="E41">
        <v>2</v>
      </c>
      <c r="F41">
        <v>11</v>
      </c>
      <c r="G41">
        <v>18</v>
      </c>
      <c r="H41">
        <v>3</v>
      </c>
      <c r="I41">
        <v>12</v>
      </c>
      <c r="J41">
        <v>14</v>
      </c>
      <c r="K41">
        <v>4</v>
      </c>
      <c r="L41">
        <v>3</v>
      </c>
      <c r="M41">
        <v>7</v>
      </c>
      <c r="N41">
        <v>24</v>
      </c>
      <c r="O41">
        <v>1</v>
      </c>
      <c r="P41">
        <v>1</v>
      </c>
      <c r="Q41">
        <v>3</v>
      </c>
      <c r="R41">
        <v>29</v>
      </c>
      <c r="S41">
        <v>22</v>
      </c>
      <c r="T41">
        <v>6</v>
      </c>
      <c r="U41">
        <v>4</v>
      </c>
      <c r="V41">
        <v>26</v>
      </c>
      <c r="W41">
        <v>5</v>
      </c>
      <c r="X41">
        <v>1</v>
      </c>
      <c r="Y41">
        <v>4</v>
      </c>
      <c r="Z41">
        <v>28</v>
      </c>
      <c r="AA41">
        <v>32</v>
      </c>
      <c r="AB41">
        <v>28</v>
      </c>
      <c r="AC41">
        <v>3</v>
      </c>
      <c r="AD41">
        <v>28</v>
      </c>
      <c r="AE41">
        <v>1</v>
      </c>
      <c r="AF41">
        <v>17</v>
      </c>
      <c r="AG41">
        <v>13</v>
      </c>
      <c r="AH41">
        <v>0</v>
      </c>
      <c r="AI41">
        <v>26</v>
      </c>
      <c r="AJ41">
        <v>0</v>
      </c>
      <c r="AK41">
        <v>6</v>
      </c>
      <c r="AL41">
        <v>11</v>
      </c>
      <c r="AM41">
        <v>20</v>
      </c>
      <c r="AN41">
        <v>0</v>
      </c>
      <c r="AO41">
        <v>1</v>
      </c>
      <c r="AP41">
        <v>0</v>
      </c>
      <c r="AQ41">
        <v>2</v>
      </c>
      <c r="AR41">
        <v>1</v>
      </c>
      <c r="AS41">
        <v>5</v>
      </c>
      <c r="AT41">
        <v>7</v>
      </c>
      <c r="AU41">
        <v>3</v>
      </c>
      <c r="AV41">
        <v>1</v>
      </c>
      <c r="AW41">
        <v>1</v>
      </c>
      <c r="AX41">
        <v>2</v>
      </c>
      <c r="AY41">
        <v>1</v>
      </c>
      <c r="AZ41">
        <v>1</v>
      </c>
      <c r="BA41">
        <v>2</v>
      </c>
      <c r="BB41">
        <v>1</v>
      </c>
      <c r="BC41">
        <v>6</v>
      </c>
      <c r="BD41">
        <v>0</v>
      </c>
      <c r="BE41">
        <v>12</v>
      </c>
      <c r="BF41">
        <v>21</v>
      </c>
      <c r="BG41">
        <v>27</v>
      </c>
      <c r="BH41">
        <v>6</v>
      </c>
      <c r="BI41">
        <v>11</v>
      </c>
      <c r="BJ41">
        <v>10</v>
      </c>
      <c r="BK41">
        <v>6</v>
      </c>
      <c r="BL41">
        <v>0</v>
      </c>
      <c r="BM41">
        <v>10</v>
      </c>
      <c r="BN41">
        <v>18</v>
      </c>
      <c r="BO41">
        <v>4</v>
      </c>
      <c r="BP41">
        <v>0</v>
      </c>
      <c r="BQ41">
        <v>17</v>
      </c>
      <c r="BR41">
        <v>25</v>
      </c>
      <c r="BS41">
        <v>18</v>
      </c>
      <c r="BT41">
        <v>6</v>
      </c>
      <c r="BU41">
        <v>8</v>
      </c>
      <c r="BV41">
        <v>8</v>
      </c>
      <c r="BW41">
        <v>11</v>
      </c>
      <c r="BX41">
        <v>18</v>
      </c>
      <c r="BY41">
        <v>23</v>
      </c>
      <c r="BZ41">
        <v>21</v>
      </c>
    </row>
    <row r="42" spans="1:78" x14ac:dyDescent="0.25">
      <c r="B42" s="7">
        <v>0.01</v>
      </c>
      <c r="C42" s="7">
        <v>0.01</v>
      </c>
      <c r="D42" s="7">
        <v>0.02</v>
      </c>
      <c r="E42" s="7">
        <v>0.01</v>
      </c>
      <c r="F42" s="7">
        <v>0.03</v>
      </c>
      <c r="G42" s="7">
        <v>0.01</v>
      </c>
      <c r="H42" s="7">
        <v>0.01</v>
      </c>
      <c r="I42" s="7">
        <v>0.02</v>
      </c>
      <c r="J42" s="7">
        <v>0.02</v>
      </c>
      <c r="K42" s="7">
        <v>0.01</v>
      </c>
      <c r="L42" s="7">
        <v>0.01</v>
      </c>
      <c r="M42" s="7">
        <v>0.02</v>
      </c>
      <c r="N42" s="7">
        <v>0.02</v>
      </c>
      <c r="O42">
        <v>0</v>
      </c>
      <c r="P42" s="7">
        <v>0.02</v>
      </c>
      <c r="Q42" s="7">
        <v>0.01</v>
      </c>
      <c r="R42" s="7">
        <v>0.02</v>
      </c>
      <c r="S42" s="7">
        <v>0.01</v>
      </c>
      <c r="T42" s="7">
        <v>0.01</v>
      </c>
      <c r="U42" s="7">
        <v>0.02</v>
      </c>
      <c r="V42" s="7">
        <v>0.01</v>
      </c>
      <c r="W42" s="7">
        <v>0.03</v>
      </c>
      <c r="X42" s="7">
        <v>0.01</v>
      </c>
      <c r="Y42" s="7">
        <v>0.02</v>
      </c>
      <c r="Z42" s="7">
        <v>0.01</v>
      </c>
      <c r="AA42" s="7">
        <v>0.01</v>
      </c>
      <c r="AB42" s="7">
        <v>0.01</v>
      </c>
      <c r="AC42" s="7">
        <v>0.01</v>
      </c>
      <c r="AD42" s="7">
        <v>0.02</v>
      </c>
      <c r="AE42" s="7">
        <v>0.01</v>
      </c>
      <c r="AF42" s="7">
        <v>0.01</v>
      </c>
      <c r="AG42" s="7">
        <v>0.02</v>
      </c>
      <c r="AH42" t="s">
        <v>108</v>
      </c>
      <c r="AI42" s="7">
        <v>0.01</v>
      </c>
      <c r="AJ42" t="s">
        <v>108</v>
      </c>
      <c r="AK42" s="7">
        <v>0.03</v>
      </c>
      <c r="AL42" s="7">
        <v>0.01</v>
      </c>
      <c r="AM42" s="7">
        <v>0.03</v>
      </c>
      <c r="AN42" t="s">
        <v>108</v>
      </c>
      <c r="AO42" s="7">
        <v>0.01</v>
      </c>
      <c r="AP42" t="s">
        <v>108</v>
      </c>
      <c r="AQ42" s="7">
        <v>0.01</v>
      </c>
      <c r="AR42" s="7">
        <v>0.01</v>
      </c>
      <c r="AS42" s="7">
        <v>0.04</v>
      </c>
      <c r="AT42" s="7">
        <v>0.03</v>
      </c>
      <c r="AU42" s="7">
        <v>0.02</v>
      </c>
      <c r="AV42" s="7">
        <v>0.01</v>
      </c>
      <c r="AW42" s="7">
        <v>0.02</v>
      </c>
      <c r="AX42" s="7">
        <v>0.02</v>
      </c>
      <c r="AY42">
        <v>0</v>
      </c>
      <c r="AZ42" s="7">
        <v>0.01</v>
      </c>
      <c r="BA42" s="7">
        <v>0.01</v>
      </c>
      <c r="BB42" s="7">
        <v>0.01</v>
      </c>
      <c r="BC42" s="7">
        <v>0.04</v>
      </c>
      <c r="BD42" t="s">
        <v>108</v>
      </c>
      <c r="BE42" s="7">
        <v>0.01</v>
      </c>
      <c r="BF42" s="7">
        <v>0.02</v>
      </c>
      <c r="BG42" s="7">
        <v>0.02</v>
      </c>
      <c r="BH42" s="7">
        <v>0.01</v>
      </c>
      <c r="BI42" s="7">
        <v>0.01</v>
      </c>
      <c r="BJ42" s="7">
        <v>0.02</v>
      </c>
      <c r="BK42" s="7">
        <v>0.02</v>
      </c>
      <c r="BL42" t="s">
        <v>108</v>
      </c>
      <c r="BM42" s="7">
        <v>0.01</v>
      </c>
      <c r="BN42" s="7">
        <v>0.02</v>
      </c>
      <c r="BO42" s="7">
        <v>0.02</v>
      </c>
      <c r="BP42" t="s">
        <v>108</v>
      </c>
      <c r="BQ42" s="7">
        <v>0.02</v>
      </c>
      <c r="BR42" s="7">
        <v>0.02</v>
      </c>
      <c r="BS42" s="7">
        <v>0.01</v>
      </c>
      <c r="BT42" s="7">
        <v>0.01</v>
      </c>
      <c r="BU42" s="7">
        <v>0.01</v>
      </c>
      <c r="BV42" s="7">
        <v>0.03</v>
      </c>
      <c r="BW42" s="7">
        <v>0.01</v>
      </c>
      <c r="BX42" s="7">
        <v>0.01</v>
      </c>
      <c r="BY42" s="7">
        <v>0.01</v>
      </c>
      <c r="BZ42" s="7">
        <v>0.02</v>
      </c>
    </row>
    <row r="43" spans="1:78" x14ac:dyDescent="0.25">
      <c r="A43" t="s">
        <v>426</v>
      </c>
      <c r="B43">
        <v>27</v>
      </c>
      <c r="C43">
        <v>25</v>
      </c>
      <c r="D43">
        <v>2</v>
      </c>
      <c r="E43">
        <v>0</v>
      </c>
      <c r="F43">
        <v>4</v>
      </c>
      <c r="G43">
        <v>18</v>
      </c>
      <c r="H43">
        <v>4</v>
      </c>
      <c r="I43">
        <v>11</v>
      </c>
      <c r="J43">
        <v>6</v>
      </c>
      <c r="K43">
        <v>7</v>
      </c>
      <c r="L43">
        <v>3</v>
      </c>
      <c r="M43">
        <v>4</v>
      </c>
      <c r="N43">
        <v>18</v>
      </c>
      <c r="O43">
        <v>4</v>
      </c>
      <c r="P43">
        <v>1</v>
      </c>
      <c r="Q43">
        <v>7</v>
      </c>
      <c r="R43">
        <v>20</v>
      </c>
      <c r="S43">
        <v>17</v>
      </c>
      <c r="T43">
        <v>4</v>
      </c>
      <c r="U43">
        <v>4</v>
      </c>
      <c r="V43">
        <v>23</v>
      </c>
      <c r="W43">
        <v>0</v>
      </c>
      <c r="X43">
        <v>4</v>
      </c>
      <c r="Y43">
        <v>2</v>
      </c>
      <c r="Z43">
        <v>25</v>
      </c>
      <c r="AA43">
        <v>27</v>
      </c>
      <c r="AB43">
        <v>25</v>
      </c>
      <c r="AC43">
        <v>2</v>
      </c>
      <c r="AD43">
        <v>23</v>
      </c>
      <c r="AE43">
        <v>2</v>
      </c>
      <c r="AF43">
        <v>20</v>
      </c>
      <c r="AG43">
        <v>3</v>
      </c>
      <c r="AH43">
        <v>2</v>
      </c>
      <c r="AI43">
        <v>18</v>
      </c>
      <c r="AJ43">
        <v>1</v>
      </c>
      <c r="AK43">
        <v>8</v>
      </c>
      <c r="AL43">
        <v>6</v>
      </c>
      <c r="AM43">
        <v>16</v>
      </c>
      <c r="AN43">
        <v>1</v>
      </c>
      <c r="AO43">
        <v>2</v>
      </c>
      <c r="AP43">
        <v>1</v>
      </c>
      <c r="AQ43">
        <v>3</v>
      </c>
      <c r="AR43">
        <v>2</v>
      </c>
      <c r="AS43">
        <v>2</v>
      </c>
      <c r="AT43">
        <v>2</v>
      </c>
      <c r="AU43">
        <v>5</v>
      </c>
      <c r="AV43">
        <v>2</v>
      </c>
      <c r="AW43">
        <v>1</v>
      </c>
      <c r="AX43">
        <v>1</v>
      </c>
      <c r="AY43">
        <v>0</v>
      </c>
      <c r="AZ43">
        <v>3</v>
      </c>
      <c r="BA43">
        <v>0</v>
      </c>
      <c r="BB43">
        <v>2</v>
      </c>
      <c r="BC43">
        <v>3</v>
      </c>
      <c r="BD43">
        <v>0</v>
      </c>
      <c r="BE43">
        <v>14</v>
      </c>
      <c r="BF43">
        <v>12</v>
      </c>
      <c r="BG43">
        <v>25</v>
      </c>
      <c r="BH43">
        <v>2</v>
      </c>
      <c r="BI43">
        <v>0</v>
      </c>
      <c r="BJ43">
        <v>2</v>
      </c>
      <c r="BK43">
        <v>23</v>
      </c>
      <c r="BL43">
        <v>0</v>
      </c>
      <c r="BM43">
        <v>3</v>
      </c>
      <c r="BN43">
        <v>11</v>
      </c>
      <c r="BO43">
        <v>11</v>
      </c>
      <c r="BP43">
        <v>1</v>
      </c>
      <c r="BQ43">
        <v>8</v>
      </c>
      <c r="BR43">
        <v>14</v>
      </c>
      <c r="BS43">
        <v>12</v>
      </c>
      <c r="BT43">
        <v>11</v>
      </c>
      <c r="BU43">
        <v>4</v>
      </c>
      <c r="BV43">
        <v>5</v>
      </c>
      <c r="BW43">
        <v>4</v>
      </c>
      <c r="BX43">
        <v>16</v>
      </c>
      <c r="BY43">
        <v>17</v>
      </c>
      <c r="BZ43">
        <v>17</v>
      </c>
    </row>
    <row r="44" spans="1:78" x14ac:dyDescent="0.25">
      <c r="B44" s="7">
        <v>0.01</v>
      </c>
      <c r="C44" s="7">
        <v>0.01</v>
      </c>
      <c r="D44" s="7">
        <v>0.01</v>
      </c>
      <c r="E44" t="s">
        <v>108</v>
      </c>
      <c r="F44" s="7">
        <v>0.01</v>
      </c>
      <c r="G44" s="7">
        <v>0.01</v>
      </c>
      <c r="H44" s="7">
        <v>0.01</v>
      </c>
      <c r="I44" s="7">
        <v>0.02</v>
      </c>
      <c r="J44" s="7">
        <v>0.01</v>
      </c>
      <c r="K44" s="7">
        <v>0.02</v>
      </c>
      <c r="L44" s="7">
        <v>0.01</v>
      </c>
      <c r="M44" s="7">
        <v>0.01</v>
      </c>
      <c r="N44" s="7">
        <v>0.01</v>
      </c>
      <c r="O44" s="7">
        <v>0.02</v>
      </c>
      <c r="P44" s="7">
        <v>0.02</v>
      </c>
      <c r="Q44" s="7">
        <v>0.02</v>
      </c>
      <c r="R44" s="7">
        <v>0.01</v>
      </c>
      <c r="S44" s="7">
        <v>0.01</v>
      </c>
      <c r="T44" s="7">
        <v>0.01</v>
      </c>
      <c r="U44" s="7">
        <v>0.02</v>
      </c>
      <c r="V44" s="7">
        <v>0.01</v>
      </c>
      <c r="W44" t="s">
        <v>108</v>
      </c>
      <c r="X44" s="7">
        <v>0.02</v>
      </c>
      <c r="Y44" s="7">
        <v>0.01</v>
      </c>
      <c r="Z44" s="7">
        <v>0.01</v>
      </c>
      <c r="AA44" s="7">
        <v>0.01</v>
      </c>
      <c r="AB44" s="7">
        <v>0.01</v>
      </c>
      <c r="AC44" s="7">
        <v>0.01</v>
      </c>
      <c r="AD44" s="7">
        <v>0.01</v>
      </c>
      <c r="AE44" s="7">
        <v>0.02</v>
      </c>
      <c r="AF44" s="7">
        <v>0.01</v>
      </c>
      <c r="AG44" s="7">
        <v>0.01</v>
      </c>
      <c r="AH44" s="7">
        <v>7.0000000000000007E-2</v>
      </c>
      <c r="AI44" s="7">
        <v>0.01</v>
      </c>
      <c r="AJ44" s="7">
        <v>0.01</v>
      </c>
      <c r="AK44" s="7">
        <v>0.03</v>
      </c>
      <c r="AL44">
        <v>0</v>
      </c>
      <c r="AM44" s="7">
        <v>0.02</v>
      </c>
      <c r="AN44" s="7">
        <v>0.04</v>
      </c>
      <c r="AO44" s="7">
        <v>0.01</v>
      </c>
      <c r="AP44">
        <v>0</v>
      </c>
      <c r="AQ44" s="7">
        <v>0.01</v>
      </c>
      <c r="AR44" s="7">
        <v>0.01</v>
      </c>
      <c r="AS44" s="7">
        <v>0.01</v>
      </c>
      <c r="AT44" s="7">
        <v>0.01</v>
      </c>
      <c r="AU44" s="7">
        <v>0.03</v>
      </c>
      <c r="AV44" s="7">
        <v>0.02</v>
      </c>
      <c r="AW44" s="7">
        <v>0.03</v>
      </c>
      <c r="AX44" s="7">
        <v>0.01</v>
      </c>
      <c r="AY44" t="s">
        <v>108</v>
      </c>
      <c r="AZ44" s="7">
        <v>0.02</v>
      </c>
      <c r="BA44" t="s">
        <v>108</v>
      </c>
      <c r="BB44" s="7">
        <v>0.01</v>
      </c>
      <c r="BC44" s="7">
        <v>0.02</v>
      </c>
      <c r="BD44" t="s">
        <v>108</v>
      </c>
      <c r="BE44" s="7">
        <v>0.02</v>
      </c>
      <c r="BF44" s="7">
        <v>0.01</v>
      </c>
      <c r="BG44" s="7">
        <v>0.01</v>
      </c>
      <c r="BH44">
        <v>0</v>
      </c>
      <c r="BI44" t="s">
        <v>108</v>
      </c>
      <c r="BJ44">
        <v>0</v>
      </c>
      <c r="BK44" s="7">
        <v>0.08</v>
      </c>
      <c r="BL44" t="s">
        <v>108</v>
      </c>
      <c r="BM44">
        <v>0</v>
      </c>
      <c r="BN44" s="7">
        <v>0.01</v>
      </c>
      <c r="BO44" s="7">
        <v>0.05</v>
      </c>
      <c r="BP44" s="7">
        <v>0.05</v>
      </c>
      <c r="BQ44" s="7">
        <v>0.01</v>
      </c>
      <c r="BR44" s="7">
        <v>0.01</v>
      </c>
      <c r="BS44" s="7">
        <v>0.01</v>
      </c>
      <c r="BT44" s="7">
        <v>0.03</v>
      </c>
      <c r="BU44" s="7">
        <v>0.01</v>
      </c>
      <c r="BV44" s="7">
        <v>0.02</v>
      </c>
      <c r="BW44" s="7">
        <v>0.01</v>
      </c>
      <c r="BX44" s="7">
        <v>0.01</v>
      </c>
      <c r="BY44" s="7">
        <v>0.01</v>
      </c>
      <c r="BZ44" s="7">
        <v>0.01</v>
      </c>
    </row>
    <row r="45" spans="1:78" x14ac:dyDescent="0.25">
      <c r="A45" t="s">
        <v>427</v>
      </c>
      <c r="B45">
        <v>25</v>
      </c>
      <c r="C45">
        <v>25</v>
      </c>
      <c r="D45">
        <v>0</v>
      </c>
      <c r="E45">
        <v>0</v>
      </c>
      <c r="F45">
        <v>0</v>
      </c>
      <c r="G45">
        <v>16</v>
      </c>
      <c r="H45">
        <v>9</v>
      </c>
      <c r="I45">
        <v>11</v>
      </c>
      <c r="J45">
        <v>7</v>
      </c>
      <c r="K45">
        <v>4</v>
      </c>
      <c r="L45">
        <v>3</v>
      </c>
      <c r="M45">
        <v>2</v>
      </c>
      <c r="N45">
        <v>20</v>
      </c>
      <c r="O45">
        <v>3</v>
      </c>
      <c r="P45">
        <v>0</v>
      </c>
      <c r="Q45">
        <v>6</v>
      </c>
      <c r="R45">
        <v>20</v>
      </c>
      <c r="S45">
        <v>19</v>
      </c>
      <c r="T45">
        <v>3</v>
      </c>
      <c r="U45">
        <v>3</v>
      </c>
      <c r="V45">
        <v>19</v>
      </c>
      <c r="W45">
        <v>2</v>
      </c>
      <c r="X45">
        <v>5</v>
      </c>
      <c r="Y45">
        <v>0</v>
      </c>
      <c r="Z45">
        <v>25</v>
      </c>
      <c r="AA45">
        <v>25</v>
      </c>
      <c r="AB45">
        <v>25</v>
      </c>
      <c r="AC45">
        <v>4</v>
      </c>
      <c r="AD45">
        <v>20</v>
      </c>
      <c r="AE45">
        <v>2</v>
      </c>
      <c r="AF45">
        <v>16</v>
      </c>
      <c r="AG45">
        <v>8</v>
      </c>
      <c r="AH45">
        <v>1</v>
      </c>
      <c r="AI45">
        <v>22</v>
      </c>
      <c r="AJ45">
        <v>2</v>
      </c>
      <c r="AK45">
        <v>5</v>
      </c>
      <c r="AL45">
        <v>9</v>
      </c>
      <c r="AM45">
        <v>12</v>
      </c>
      <c r="AN45">
        <v>0</v>
      </c>
      <c r="AO45">
        <v>4</v>
      </c>
      <c r="AP45">
        <v>5</v>
      </c>
      <c r="AQ45">
        <v>3</v>
      </c>
      <c r="AR45">
        <v>4</v>
      </c>
      <c r="AS45">
        <v>0</v>
      </c>
      <c r="AT45">
        <v>4</v>
      </c>
      <c r="AU45">
        <v>1</v>
      </c>
      <c r="AV45">
        <v>1</v>
      </c>
      <c r="AW45">
        <v>0</v>
      </c>
      <c r="AX45">
        <v>0</v>
      </c>
      <c r="AY45">
        <v>3</v>
      </c>
      <c r="AZ45">
        <v>2</v>
      </c>
      <c r="BA45">
        <v>0</v>
      </c>
      <c r="BB45">
        <v>0</v>
      </c>
      <c r="BC45">
        <v>2</v>
      </c>
      <c r="BD45">
        <v>0</v>
      </c>
      <c r="BE45">
        <v>11</v>
      </c>
      <c r="BF45">
        <v>15</v>
      </c>
      <c r="BG45">
        <v>22</v>
      </c>
      <c r="BH45">
        <v>3</v>
      </c>
      <c r="BI45">
        <v>6</v>
      </c>
      <c r="BJ45">
        <v>11</v>
      </c>
      <c r="BK45">
        <v>3</v>
      </c>
      <c r="BL45">
        <v>2</v>
      </c>
      <c r="BM45">
        <v>6</v>
      </c>
      <c r="BN45">
        <v>17</v>
      </c>
      <c r="BO45">
        <v>2</v>
      </c>
      <c r="BP45">
        <v>0</v>
      </c>
      <c r="BQ45">
        <v>6</v>
      </c>
      <c r="BR45">
        <v>17</v>
      </c>
      <c r="BS45">
        <v>14</v>
      </c>
      <c r="BT45">
        <v>7</v>
      </c>
      <c r="BU45">
        <v>4</v>
      </c>
      <c r="BV45">
        <v>1</v>
      </c>
      <c r="BW45">
        <v>5</v>
      </c>
      <c r="BX45">
        <v>15</v>
      </c>
      <c r="BY45">
        <v>17</v>
      </c>
      <c r="BZ45">
        <v>15</v>
      </c>
    </row>
    <row r="46" spans="1:78" x14ac:dyDescent="0.25">
      <c r="B46" s="7">
        <v>0.01</v>
      </c>
      <c r="C46" s="7">
        <v>0.01</v>
      </c>
      <c r="D46" t="s">
        <v>108</v>
      </c>
      <c r="E46" t="s">
        <v>108</v>
      </c>
      <c r="F46" t="s">
        <v>108</v>
      </c>
      <c r="G46" s="7">
        <v>0.01</v>
      </c>
      <c r="H46" s="7">
        <v>0.02</v>
      </c>
      <c r="I46" s="7">
        <v>0.02</v>
      </c>
      <c r="J46" s="7">
        <v>0.01</v>
      </c>
      <c r="K46" s="7">
        <v>0.01</v>
      </c>
      <c r="L46" s="7">
        <v>0.01</v>
      </c>
      <c r="M46" s="7">
        <v>0.01</v>
      </c>
      <c r="N46" s="7">
        <v>0.01</v>
      </c>
      <c r="O46" s="7">
        <v>0.01</v>
      </c>
      <c r="P46" t="s">
        <v>108</v>
      </c>
      <c r="Q46" s="7">
        <v>0.02</v>
      </c>
      <c r="R46" s="7">
        <v>0.01</v>
      </c>
      <c r="S46" s="7">
        <v>0.01</v>
      </c>
      <c r="T46" s="7">
        <v>0.01</v>
      </c>
      <c r="U46" s="7">
        <v>0.01</v>
      </c>
      <c r="V46" s="7">
        <v>0.01</v>
      </c>
      <c r="W46" s="7">
        <v>0.01</v>
      </c>
      <c r="X46" s="7">
        <v>0.03</v>
      </c>
      <c r="Y46">
        <v>0</v>
      </c>
      <c r="Z46" s="7">
        <v>0.01</v>
      </c>
      <c r="AA46" s="7">
        <v>0.01</v>
      </c>
      <c r="AB46" s="7">
        <v>0.01</v>
      </c>
      <c r="AC46" s="7">
        <v>0.01</v>
      </c>
      <c r="AD46" s="7">
        <v>0.01</v>
      </c>
      <c r="AE46" s="7">
        <v>0.02</v>
      </c>
      <c r="AF46" s="7">
        <v>0.01</v>
      </c>
      <c r="AG46" s="7">
        <v>0.01</v>
      </c>
      <c r="AH46" s="7">
        <v>0.04</v>
      </c>
      <c r="AI46" s="7">
        <v>0.01</v>
      </c>
      <c r="AJ46" s="7">
        <v>0.01</v>
      </c>
      <c r="AK46" s="7">
        <v>0.02</v>
      </c>
      <c r="AL46" s="7">
        <v>0.01</v>
      </c>
      <c r="AM46" s="7">
        <v>0.02</v>
      </c>
      <c r="AN46" t="s">
        <v>108</v>
      </c>
      <c r="AO46" s="7">
        <v>0.03</v>
      </c>
      <c r="AP46" s="7">
        <v>0.02</v>
      </c>
      <c r="AQ46" s="7">
        <v>0.01</v>
      </c>
      <c r="AR46" s="7">
        <v>0.04</v>
      </c>
      <c r="AS46" t="s">
        <v>108</v>
      </c>
      <c r="AT46" s="7">
        <v>0.02</v>
      </c>
      <c r="AU46" s="7">
        <v>0.01</v>
      </c>
      <c r="AV46" s="7">
        <v>0.01</v>
      </c>
      <c r="AW46" t="s">
        <v>108</v>
      </c>
      <c r="AX46" t="s">
        <v>108</v>
      </c>
      <c r="AY46" s="7">
        <v>0.01</v>
      </c>
      <c r="AZ46" s="7">
        <v>0.02</v>
      </c>
      <c r="BA46" t="s">
        <v>108</v>
      </c>
      <c r="BB46" t="s">
        <v>108</v>
      </c>
      <c r="BC46" s="7">
        <v>0.01</v>
      </c>
      <c r="BD46" t="s">
        <v>108</v>
      </c>
      <c r="BE46" s="7">
        <v>0.01</v>
      </c>
      <c r="BF46" s="7">
        <v>0.01</v>
      </c>
      <c r="BG46" s="7">
        <v>0.01</v>
      </c>
      <c r="BH46" s="7">
        <v>0.01</v>
      </c>
      <c r="BI46" s="7">
        <v>0.01</v>
      </c>
      <c r="BJ46" s="7">
        <v>0.02</v>
      </c>
      <c r="BK46" s="7">
        <v>0.01</v>
      </c>
      <c r="BL46" s="7">
        <v>0.02</v>
      </c>
      <c r="BM46" s="7">
        <v>0.01</v>
      </c>
      <c r="BN46" s="7">
        <v>0.02</v>
      </c>
      <c r="BO46" s="7">
        <v>0.01</v>
      </c>
      <c r="BP46" t="s">
        <v>108</v>
      </c>
      <c r="BQ46" s="7">
        <v>0.01</v>
      </c>
      <c r="BR46" s="7">
        <v>0.01</v>
      </c>
      <c r="BS46" s="7">
        <v>0.01</v>
      </c>
      <c r="BT46" s="7">
        <v>0.02</v>
      </c>
      <c r="BU46" s="7">
        <v>0.01</v>
      </c>
      <c r="BV46">
        <v>0</v>
      </c>
      <c r="BW46" s="7">
        <v>0.01</v>
      </c>
      <c r="BX46" s="7">
        <v>0.01</v>
      </c>
      <c r="BY46" s="7">
        <v>0.01</v>
      </c>
      <c r="BZ46" s="7">
        <v>0.01</v>
      </c>
    </row>
    <row r="47" spans="1:78" x14ac:dyDescent="0.25">
      <c r="A47" t="s">
        <v>428</v>
      </c>
      <c r="B47">
        <v>24</v>
      </c>
      <c r="C47">
        <v>22</v>
      </c>
      <c r="D47">
        <v>2</v>
      </c>
      <c r="E47">
        <v>0</v>
      </c>
      <c r="F47">
        <v>5</v>
      </c>
      <c r="G47">
        <v>13</v>
      </c>
      <c r="H47">
        <v>6</v>
      </c>
      <c r="I47">
        <v>12</v>
      </c>
      <c r="J47">
        <v>1</v>
      </c>
      <c r="K47">
        <v>7</v>
      </c>
      <c r="L47">
        <v>4</v>
      </c>
      <c r="M47">
        <v>8</v>
      </c>
      <c r="N47">
        <v>15</v>
      </c>
      <c r="O47">
        <v>1</v>
      </c>
      <c r="P47">
        <v>0</v>
      </c>
      <c r="Q47">
        <v>5</v>
      </c>
      <c r="R47">
        <v>19</v>
      </c>
      <c r="S47">
        <v>13</v>
      </c>
      <c r="T47">
        <v>8</v>
      </c>
      <c r="U47">
        <v>3</v>
      </c>
      <c r="V47">
        <v>20</v>
      </c>
      <c r="W47">
        <v>1</v>
      </c>
      <c r="X47">
        <v>3</v>
      </c>
      <c r="Y47">
        <v>5</v>
      </c>
      <c r="Z47">
        <v>19</v>
      </c>
      <c r="AA47">
        <v>24</v>
      </c>
      <c r="AB47">
        <v>19</v>
      </c>
      <c r="AC47">
        <v>3</v>
      </c>
      <c r="AD47">
        <v>18</v>
      </c>
      <c r="AE47">
        <v>3</v>
      </c>
      <c r="AF47">
        <v>16</v>
      </c>
      <c r="AG47">
        <v>7</v>
      </c>
      <c r="AH47">
        <v>0</v>
      </c>
      <c r="AI47">
        <v>19</v>
      </c>
      <c r="AJ47">
        <v>0</v>
      </c>
      <c r="AK47">
        <v>4</v>
      </c>
      <c r="AL47">
        <v>15</v>
      </c>
      <c r="AM47">
        <v>8</v>
      </c>
      <c r="AN47">
        <v>0</v>
      </c>
      <c r="AO47">
        <v>1</v>
      </c>
      <c r="AP47">
        <v>4</v>
      </c>
      <c r="AQ47">
        <v>3</v>
      </c>
      <c r="AR47">
        <v>3</v>
      </c>
      <c r="AS47">
        <v>2</v>
      </c>
      <c r="AT47">
        <v>7</v>
      </c>
      <c r="AU47">
        <v>0</v>
      </c>
      <c r="AV47">
        <v>1</v>
      </c>
      <c r="AW47">
        <v>1</v>
      </c>
      <c r="AX47">
        <v>1</v>
      </c>
      <c r="AY47">
        <v>1</v>
      </c>
      <c r="AZ47">
        <v>1</v>
      </c>
      <c r="BA47">
        <v>0</v>
      </c>
      <c r="BB47">
        <v>0</v>
      </c>
      <c r="BC47">
        <v>1</v>
      </c>
      <c r="BD47">
        <v>0</v>
      </c>
      <c r="BE47">
        <v>13</v>
      </c>
      <c r="BF47">
        <v>11</v>
      </c>
      <c r="BG47">
        <v>22</v>
      </c>
      <c r="BH47">
        <v>2</v>
      </c>
      <c r="BI47">
        <v>10</v>
      </c>
      <c r="BJ47">
        <v>8</v>
      </c>
      <c r="BK47">
        <v>4</v>
      </c>
      <c r="BL47">
        <v>1</v>
      </c>
      <c r="BM47">
        <v>11</v>
      </c>
      <c r="BN47">
        <v>13</v>
      </c>
      <c r="BO47">
        <v>0</v>
      </c>
      <c r="BP47">
        <v>0</v>
      </c>
      <c r="BQ47">
        <v>14</v>
      </c>
      <c r="BR47">
        <v>17</v>
      </c>
      <c r="BS47">
        <v>16</v>
      </c>
      <c r="BT47">
        <v>4</v>
      </c>
      <c r="BU47">
        <v>11</v>
      </c>
      <c r="BV47">
        <v>4</v>
      </c>
      <c r="BW47">
        <v>10</v>
      </c>
      <c r="BX47">
        <v>13</v>
      </c>
      <c r="BY47">
        <v>15</v>
      </c>
      <c r="BZ47">
        <v>11</v>
      </c>
    </row>
    <row r="48" spans="1:78" x14ac:dyDescent="0.25">
      <c r="B48" s="7">
        <v>0.01</v>
      </c>
      <c r="C48" s="7">
        <v>0.01</v>
      </c>
      <c r="D48" s="7">
        <v>0.01</v>
      </c>
      <c r="E48">
        <v>0</v>
      </c>
      <c r="F48" s="7">
        <v>0.01</v>
      </c>
      <c r="G48" s="7">
        <v>0.01</v>
      </c>
      <c r="H48" s="7">
        <v>0.01</v>
      </c>
      <c r="I48" s="7">
        <v>0.02</v>
      </c>
      <c r="J48">
        <v>0</v>
      </c>
      <c r="K48" s="7">
        <v>0.02</v>
      </c>
      <c r="L48" s="7">
        <v>0.01</v>
      </c>
      <c r="M48" s="7">
        <v>0.02</v>
      </c>
      <c r="N48" s="7">
        <v>0.01</v>
      </c>
      <c r="O48">
        <v>0</v>
      </c>
      <c r="P48" t="s">
        <v>108</v>
      </c>
      <c r="Q48" s="7">
        <v>0.02</v>
      </c>
      <c r="R48" s="7">
        <v>0.01</v>
      </c>
      <c r="S48" s="7">
        <v>0.01</v>
      </c>
      <c r="T48" s="7">
        <v>0.02</v>
      </c>
      <c r="U48" s="7">
        <v>0.01</v>
      </c>
      <c r="V48" s="7">
        <v>0.01</v>
      </c>
      <c r="W48" s="7">
        <v>0.01</v>
      </c>
      <c r="X48" s="7">
        <v>0.02</v>
      </c>
      <c r="Y48" s="7">
        <v>0.02</v>
      </c>
      <c r="Z48" s="7">
        <v>0.01</v>
      </c>
      <c r="AA48" s="7">
        <v>0.01</v>
      </c>
      <c r="AB48" s="7">
        <v>0.01</v>
      </c>
      <c r="AC48" s="7">
        <v>0.01</v>
      </c>
      <c r="AD48" s="7">
        <v>0.01</v>
      </c>
      <c r="AE48" s="7">
        <v>0.03</v>
      </c>
      <c r="AF48" s="7">
        <v>0.01</v>
      </c>
      <c r="AG48" s="7">
        <v>0.01</v>
      </c>
      <c r="AH48" t="s">
        <v>108</v>
      </c>
      <c r="AI48" s="7">
        <v>0.01</v>
      </c>
      <c r="AJ48" t="s">
        <v>108</v>
      </c>
      <c r="AK48" s="7">
        <v>0.02</v>
      </c>
      <c r="AL48" s="7">
        <v>0.01</v>
      </c>
      <c r="AM48" s="7">
        <v>0.01</v>
      </c>
      <c r="AN48" t="s">
        <v>108</v>
      </c>
      <c r="AO48" s="7">
        <v>0.01</v>
      </c>
      <c r="AP48" s="7">
        <v>0.02</v>
      </c>
      <c r="AQ48" s="7">
        <v>0.01</v>
      </c>
      <c r="AR48" s="7">
        <v>0.03</v>
      </c>
      <c r="AS48" s="7">
        <v>0.02</v>
      </c>
      <c r="AT48" s="7">
        <v>0.03</v>
      </c>
      <c r="AU48" t="s">
        <v>108</v>
      </c>
      <c r="AV48" s="7">
        <v>0.01</v>
      </c>
      <c r="AW48" s="7">
        <v>0.03</v>
      </c>
      <c r="AX48">
        <v>0</v>
      </c>
      <c r="AY48">
        <v>0</v>
      </c>
      <c r="AZ48">
        <v>0</v>
      </c>
      <c r="BA48" t="s">
        <v>108</v>
      </c>
      <c r="BB48" t="s">
        <v>108</v>
      </c>
      <c r="BC48" s="7">
        <v>0.01</v>
      </c>
      <c r="BD48" t="s">
        <v>108</v>
      </c>
      <c r="BE48" s="7">
        <v>0.01</v>
      </c>
      <c r="BF48" s="7">
        <v>0.01</v>
      </c>
      <c r="BG48" s="7">
        <v>0.01</v>
      </c>
      <c r="BH48">
        <v>0</v>
      </c>
      <c r="BI48" s="7">
        <v>0.01</v>
      </c>
      <c r="BJ48" s="7">
        <v>0.02</v>
      </c>
      <c r="BK48" s="7">
        <v>0.01</v>
      </c>
      <c r="BL48" s="7">
        <v>0.01</v>
      </c>
      <c r="BM48" s="7">
        <v>0.01</v>
      </c>
      <c r="BN48" s="7">
        <v>0.01</v>
      </c>
      <c r="BO48" t="s">
        <v>108</v>
      </c>
      <c r="BP48" t="s">
        <v>108</v>
      </c>
      <c r="BQ48" s="7">
        <v>0.01</v>
      </c>
      <c r="BR48" s="7">
        <v>0.01</v>
      </c>
      <c r="BS48" s="7">
        <v>0.01</v>
      </c>
      <c r="BT48" s="7">
        <v>0.01</v>
      </c>
      <c r="BU48" s="7">
        <v>0.02</v>
      </c>
      <c r="BV48" s="7">
        <v>0.01</v>
      </c>
      <c r="BW48" s="7">
        <v>0.01</v>
      </c>
      <c r="BX48" s="7">
        <v>0.01</v>
      </c>
      <c r="BY48" s="7">
        <v>0.01</v>
      </c>
      <c r="BZ48" s="7">
        <v>0.01</v>
      </c>
    </row>
    <row r="49" spans="1:78" x14ac:dyDescent="0.25">
      <c r="A49" t="s">
        <v>429</v>
      </c>
      <c r="B49">
        <v>22</v>
      </c>
      <c r="C49">
        <v>18</v>
      </c>
      <c r="D49">
        <v>2</v>
      </c>
      <c r="E49">
        <v>2</v>
      </c>
      <c r="F49">
        <v>3</v>
      </c>
      <c r="G49">
        <v>13</v>
      </c>
      <c r="H49">
        <v>7</v>
      </c>
      <c r="I49">
        <v>4</v>
      </c>
      <c r="J49">
        <v>7</v>
      </c>
      <c r="K49">
        <v>5</v>
      </c>
      <c r="L49">
        <v>6</v>
      </c>
      <c r="M49">
        <v>9</v>
      </c>
      <c r="N49">
        <v>12</v>
      </c>
      <c r="O49">
        <v>1</v>
      </c>
      <c r="P49">
        <v>0</v>
      </c>
      <c r="Q49">
        <v>3</v>
      </c>
      <c r="R49">
        <v>19</v>
      </c>
      <c r="S49">
        <v>16</v>
      </c>
      <c r="T49">
        <v>4</v>
      </c>
      <c r="U49">
        <v>2</v>
      </c>
      <c r="V49">
        <v>17</v>
      </c>
      <c r="W49">
        <v>1</v>
      </c>
      <c r="X49">
        <v>3</v>
      </c>
      <c r="Y49">
        <v>5</v>
      </c>
      <c r="Z49">
        <v>17</v>
      </c>
      <c r="AA49">
        <v>22</v>
      </c>
      <c r="AB49">
        <v>17</v>
      </c>
      <c r="AC49">
        <v>4</v>
      </c>
      <c r="AD49">
        <v>17</v>
      </c>
      <c r="AE49">
        <v>1</v>
      </c>
      <c r="AF49">
        <v>14</v>
      </c>
      <c r="AG49">
        <v>7</v>
      </c>
      <c r="AH49">
        <v>0</v>
      </c>
      <c r="AI49">
        <v>17</v>
      </c>
      <c r="AJ49">
        <v>1</v>
      </c>
      <c r="AK49">
        <v>4</v>
      </c>
      <c r="AL49">
        <v>10</v>
      </c>
      <c r="AM49">
        <v>10</v>
      </c>
      <c r="AN49">
        <v>0</v>
      </c>
      <c r="AO49">
        <v>2</v>
      </c>
      <c r="AP49">
        <v>3</v>
      </c>
      <c r="AQ49">
        <v>0</v>
      </c>
      <c r="AR49">
        <v>0</v>
      </c>
      <c r="AS49">
        <v>0</v>
      </c>
      <c r="AT49">
        <v>2</v>
      </c>
      <c r="AU49">
        <v>0</v>
      </c>
      <c r="AV49">
        <v>4</v>
      </c>
      <c r="AW49">
        <v>0</v>
      </c>
      <c r="AX49">
        <v>2</v>
      </c>
      <c r="AY49">
        <v>1</v>
      </c>
      <c r="AZ49">
        <v>7</v>
      </c>
      <c r="BA49">
        <v>2</v>
      </c>
      <c r="BB49">
        <v>1</v>
      </c>
      <c r="BC49">
        <v>0</v>
      </c>
      <c r="BD49">
        <v>0</v>
      </c>
      <c r="BE49">
        <v>7</v>
      </c>
      <c r="BF49">
        <v>15</v>
      </c>
      <c r="BG49">
        <v>18</v>
      </c>
      <c r="BH49">
        <v>4</v>
      </c>
      <c r="BI49">
        <v>8</v>
      </c>
      <c r="BJ49">
        <v>5</v>
      </c>
      <c r="BK49">
        <v>5</v>
      </c>
      <c r="BL49">
        <v>1</v>
      </c>
      <c r="BM49">
        <v>11</v>
      </c>
      <c r="BN49">
        <v>10</v>
      </c>
      <c r="BO49">
        <v>0</v>
      </c>
      <c r="BP49">
        <v>1</v>
      </c>
      <c r="BQ49">
        <v>6</v>
      </c>
      <c r="BR49">
        <v>16</v>
      </c>
      <c r="BS49">
        <v>13</v>
      </c>
      <c r="BT49">
        <v>5</v>
      </c>
      <c r="BU49">
        <v>2</v>
      </c>
      <c r="BV49">
        <v>1</v>
      </c>
      <c r="BW49">
        <v>4</v>
      </c>
      <c r="BX49">
        <v>14</v>
      </c>
      <c r="BY49">
        <v>16</v>
      </c>
      <c r="BZ49">
        <v>16</v>
      </c>
    </row>
    <row r="50" spans="1:78" x14ac:dyDescent="0.25">
      <c r="B50" s="7">
        <v>0.01</v>
      </c>
      <c r="C50" s="7">
        <v>0.01</v>
      </c>
      <c r="D50" s="7">
        <v>0.01</v>
      </c>
      <c r="E50" s="7">
        <v>0.02</v>
      </c>
      <c r="F50" s="7">
        <v>0.01</v>
      </c>
      <c r="G50" s="7">
        <v>0.01</v>
      </c>
      <c r="H50" s="7">
        <v>0.01</v>
      </c>
      <c r="I50" s="7">
        <v>0.01</v>
      </c>
      <c r="J50" s="7">
        <v>0.01</v>
      </c>
      <c r="K50" s="7">
        <v>0.01</v>
      </c>
      <c r="L50" s="7">
        <v>0.02</v>
      </c>
      <c r="M50" s="7">
        <v>0.02</v>
      </c>
      <c r="N50" s="7">
        <v>0.01</v>
      </c>
      <c r="O50">
        <v>0</v>
      </c>
      <c r="P50" t="s">
        <v>108</v>
      </c>
      <c r="Q50" s="7">
        <v>0.01</v>
      </c>
      <c r="R50" s="7">
        <v>0.01</v>
      </c>
      <c r="S50" s="7">
        <v>0.01</v>
      </c>
      <c r="T50" s="7">
        <v>0.01</v>
      </c>
      <c r="U50" s="7">
        <v>0.01</v>
      </c>
      <c r="V50" s="7">
        <v>0.01</v>
      </c>
      <c r="W50" s="7">
        <v>0.01</v>
      </c>
      <c r="X50" s="7">
        <v>0.02</v>
      </c>
      <c r="Y50" s="7">
        <v>0.02</v>
      </c>
      <c r="Z50" s="7">
        <v>0.01</v>
      </c>
      <c r="AA50" s="7">
        <v>0.01</v>
      </c>
      <c r="AB50" s="7">
        <v>0.01</v>
      </c>
      <c r="AC50" s="7">
        <v>0.01</v>
      </c>
      <c r="AD50" s="7">
        <v>0.01</v>
      </c>
      <c r="AE50" s="7">
        <v>0.01</v>
      </c>
      <c r="AF50" s="7">
        <v>0.01</v>
      </c>
      <c r="AG50" s="7">
        <v>0.01</v>
      </c>
      <c r="AH50" t="s">
        <v>108</v>
      </c>
      <c r="AI50" s="7">
        <v>0.01</v>
      </c>
      <c r="AJ50" s="7">
        <v>0.01</v>
      </c>
      <c r="AK50" s="7">
        <v>0.02</v>
      </c>
      <c r="AL50" s="7">
        <v>0.01</v>
      </c>
      <c r="AM50" s="7">
        <v>0.01</v>
      </c>
      <c r="AN50" t="s">
        <v>108</v>
      </c>
      <c r="AO50" s="7">
        <v>0.01</v>
      </c>
      <c r="AP50" s="7">
        <v>0.02</v>
      </c>
      <c r="AQ50" t="s">
        <v>108</v>
      </c>
      <c r="AR50" t="s">
        <v>108</v>
      </c>
      <c r="AS50" t="s">
        <v>108</v>
      </c>
      <c r="AT50" s="7">
        <v>0.01</v>
      </c>
      <c r="AU50" t="s">
        <v>108</v>
      </c>
      <c r="AV50" s="7">
        <v>0.02</v>
      </c>
      <c r="AW50" t="s">
        <v>108</v>
      </c>
      <c r="AX50" s="7">
        <v>0.01</v>
      </c>
      <c r="AY50">
        <v>0</v>
      </c>
      <c r="AZ50" s="7">
        <v>0.05</v>
      </c>
      <c r="BA50" s="7">
        <v>0.02</v>
      </c>
      <c r="BB50">
        <v>0</v>
      </c>
      <c r="BC50" t="s">
        <v>108</v>
      </c>
      <c r="BD50" t="s">
        <v>108</v>
      </c>
      <c r="BE50" s="7">
        <v>0.01</v>
      </c>
      <c r="BF50" s="7">
        <v>0.01</v>
      </c>
      <c r="BG50" s="7">
        <v>0.01</v>
      </c>
      <c r="BH50" s="7">
        <v>0.01</v>
      </c>
      <c r="BI50" s="7">
        <v>0.01</v>
      </c>
      <c r="BJ50" s="7">
        <v>0.01</v>
      </c>
      <c r="BK50" s="7">
        <v>0.02</v>
      </c>
      <c r="BL50" s="7">
        <v>0.01</v>
      </c>
      <c r="BM50" s="7">
        <v>0.01</v>
      </c>
      <c r="BN50" s="7">
        <v>0.01</v>
      </c>
      <c r="BO50" t="s">
        <v>108</v>
      </c>
      <c r="BP50" s="7">
        <v>0.04</v>
      </c>
      <c r="BQ50" s="7">
        <v>0.01</v>
      </c>
      <c r="BR50" s="7">
        <v>0.01</v>
      </c>
      <c r="BS50" s="7">
        <v>0.01</v>
      </c>
      <c r="BT50" s="7">
        <v>0.01</v>
      </c>
      <c r="BU50">
        <v>0</v>
      </c>
      <c r="BV50">
        <v>0</v>
      </c>
      <c r="BW50" s="7">
        <v>0.01</v>
      </c>
      <c r="BX50" s="7">
        <v>0.01</v>
      </c>
      <c r="BY50" s="7">
        <v>0.01</v>
      </c>
      <c r="BZ50" s="7">
        <v>0.01</v>
      </c>
    </row>
    <row r="51" spans="1:78" x14ac:dyDescent="0.25">
      <c r="A51" t="s">
        <v>430</v>
      </c>
      <c r="B51">
        <v>20</v>
      </c>
      <c r="C51">
        <v>19</v>
      </c>
      <c r="D51">
        <v>0</v>
      </c>
      <c r="E51">
        <v>1</v>
      </c>
      <c r="F51">
        <v>3</v>
      </c>
      <c r="G51">
        <v>15</v>
      </c>
      <c r="H51">
        <v>2</v>
      </c>
      <c r="I51">
        <v>11</v>
      </c>
      <c r="J51">
        <v>6</v>
      </c>
      <c r="K51">
        <v>1</v>
      </c>
      <c r="L51">
        <v>1</v>
      </c>
      <c r="M51">
        <v>1</v>
      </c>
      <c r="N51">
        <v>17</v>
      </c>
      <c r="O51">
        <v>1</v>
      </c>
      <c r="P51">
        <v>1</v>
      </c>
      <c r="Q51">
        <v>2</v>
      </c>
      <c r="R51">
        <v>17</v>
      </c>
      <c r="S51">
        <v>17</v>
      </c>
      <c r="T51">
        <v>2</v>
      </c>
      <c r="U51">
        <v>1</v>
      </c>
      <c r="V51">
        <v>20</v>
      </c>
      <c r="W51">
        <v>0</v>
      </c>
      <c r="X51">
        <v>0</v>
      </c>
      <c r="Y51">
        <v>1</v>
      </c>
      <c r="Z51">
        <v>19</v>
      </c>
      <c r="AA51">
        <v>20</v>
      </c>
      <c r="AB51">
        <v>19</v>
      </c>
      <c r="AC51">
        <v>4</v>
      </c>
      <c r="AD51">
        <v>16</v>
      </c>
      <c r="AE51">
        <v>0</v>
      </c>
      <c r="AF51">
        <v>16</v>
      </c>
      <c r="AG51">
        <v>2</v>
      </c>
      <c r="AH51">
        <v>0</v>
      </c>
      <c r="AI51">
        <v>20</v>
      </c>
      <c r="AJ51">
        <v>0</v>
      </c>
      <c r="AK51">
        <v>0</v>
      </c>
      <c r="AL51">
        <v>11</v>
      </c>
      <c r="AM51">
        <v>7</v>
      </c>
      <c r="AN51">
        <v>0</v>
      </c>
      <c r="AO51">
        <v>2</v>
      </c>
      <c r="AP51">
        <v>2</v>
      </c>
      <c r="AQ51">
        <v>2</v>
      </c>
      <c r="AR51">
        <v>0</v>
      </c>
      <c r="AS51">
        <v>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5</v>
      </c>
      <c r="AZ51">
        <v>2</v>
      </c>
      <c r="BA51">
        <v>4</v>
      </c>
      <c r="BB51">
        <v>1</v>
      </c>
      <c r="BC51">
        <v>1</v>
      </c>
      <c r="BD51">
        <v>0</v>
      </c>
      <c r="BE51">
        <v>6</v>
      </c>
      <c r="BF51">
        <v>14</v>
      </c>
      <c r="BG51">
        <v>19</v>
      </c>
      <c r="BH51">
        <v>1</v>
      </c>
      <c r="BI51">
        <v>14</v>
      </c>
      <c r="BJ51">
        <v>2</v>
      </c>
      <c r="BK51">
        <v>2</v>
      </c>
      <c r="BL51">
        <v>1</v>
      </c>
      <c r="BM51">
        <v>9</v>
      </c>
      <c r="BN51">
        <v>10</v>
      </c>
      <c r="BO51">
        <v>0</v>
      </c>
      <c r="BP51">
        <v>0</v>
      </c>
      <c r="BQ51">
        <v>10</v>
      </c>
      <c r="BR51">
        <v>19</v>
      </c>
      <c r="BS51">
        <v>18</v>
      </c>
      <c r="BT51">
        <v>1</v>
      </c>
      <c r="BU51">
        <v>6</v>
      </c>
      <c r="BV51">
        <v>0</v>
      </c>
      <c r="BW51">
        <v>10</v>
      </c>
      <c r="BX51">
        <v>11</v>
      </c>
      <c r="BY51">
        <v>13</v>
      </c>
      <c r="BZ51">
        <v>8</v>
      </c>
    </row>
    <row r="52" spans="1:78" x14ac:dyDescent="0.25">
      <c r="B52" s="7">
        <v>0.01</v>
      </c>
      <c r="C52" s="7">
        <v>0.01</v>
      </c>
      <c r="D52" t="s">
        <v>108</v>
      </c>
      <c r="E52" s="7">
        <v>0.01</v>
      </c>
      <c r="F52" s="7">
        <v>0.01</v>
      </c>
      <c r="G52" s="7">
        <v>0.01</v>
      </c>
      <c r="H52">
        <v>0</v>
      </c>
      <c r="I52" s="7">
        <v>0.02</v>
      </c>
      <c r="J52" s="7">
        <v>0.01</v>
      </c>
      <c r="K52">
        <v>0</v>
      </c>
      <c r="L52">
        <v>0</v>
      </c>
      <c r="M52">
        <v>0</v>
      </c>
      <c r="N52" s="7">
        <v>0.01</v>
      </c>
      <c r="O52">
        <v>0</v>
      </c>
      <c r="P52" s="7">
        <v>0.03</v>
      </c>
      <c r="Q52" s="7">
        <v>0.01</v>
      </c>
      <c r="R52" s="7">
        <v>0.01</v>
      </c>
      <c r="S52" s="7">
        <v>0.01</v>
      </c>
      <c r="T52" s="7">
        <v>0.01</v>
      </c>
      <c r="U52">
        <v>0</v>
      </c>
      <c r="V52" s="7">
        <v>0.01</v>
      </c>
      <c r="W52" t="s">
        <v>108</v>
      </c>
      <c r="X52" t="s">
        <v>108</v>
      </c>
      <c r="Y52">
        <v>0</v>
      </c>
      <c r="Z52" s="7">
        <v>0.01</v>
      </c>
      <c r="AA52" s="7">
        <v>0.01</v>
      </c>
      <c r="AB52" s="7">
        <v>0.01</v>
      </c>
      <c r="AC52" s="7">
        <v>0.01</v>
      </c>
      <c r="AD52" s="7">
        <v>0.01</v>
      </c>
      <c r="AE52" t="s">
        <v>108</v>
      </c>
      <c r="AF52" s="7">
        <v>0.01</v>
      </c>
      <c r="AG52">
        <v>0</v>
      </c>
      <c r="AH52" t="s">
        <v>108</v>
      </c>
      <c r="AI52" s="7">
        <v>0.01</v>
      </c>
      <c r="AJ52" t="s">
        <v>108</v>
      </c>
      <c r="AK52" t="s">
        <v>108</v>
      </c>
      <c r="AL52" s="7">
        <v>0.01</v>
      </c>
      <c r="AM52" s="7">
        <v>0.01</v>
      </c>
      <c r="AN52" t="s">
        <v>108</v>
      </c>
      <c r="AO52" s="7">
        <v>0.01</v>
      </c>
      <c r="AP52" s="7">
        <v>0.01</v>
      </c>
      <c r="AQ52" s="7">
        <v>0.01</v>
      </c>
      <c r="AR52" t="s">
        <v>108</v>
      </c>
      <c r="AS52" s="7">
        <v>0.02</v>
      </c>
      <c r="AT52" t="s">
        <v>108</v>
      </c>
      <c r="AU52" t="s">
        <v>108</v>
      </c>
      <c r="AV52" t="s">
        <v>108</v>
      </c>
      <c r="AW52" t="s">
        <v>108</v>
      </c>
      <c r="AX52" t="s">
        <v>108</v>
      </c>
      <c r="AY52" s="7">
        <v>0.02</v>
      </c>
      <c r="AZ52" s="7">
        <v>0.01</v>
      </c>
      <c r="BA52" s="7">
        <v>0.03</v>
      </c>
      <c r="BB52" s="7">
        <v>0.01</v>
      </c>
      <c r="BC52" s="7">
        <v>0.01</v>
      </c>
      <c r="BD52" t="s">
        <v>108</v>
      </c>
      <c r="BE52" s="7">
        <v>0.01</v>
      </c>
      <c r="BF52" s="7">
        <v>0.01</v>
      </c>
      <c r="BG52" s="7">
        <v>0.01</v>
      </c>
      <c r="BH52">
        <v>0</v>
      </c>
      <c r="BI52" s="7">
        <v>0.02</v>
      </c>
      <c r="BJ52">
        <v>0</v>
      </c>
      <c r="BK52" s="7">
        <v>0.01</v>
      </c>
      <c r="BL52" s="7">
        <v>0.01</v>
      </c>
      <c r="BM52" s="7">
        <v>0.01</v>
      </c>
      <c r="BN52" s="7">
        <v>0.01</v>
      </c>
      <c r="BO52" t="s">
        <v>108</v>
      </c>
      <c r="BP52" t="s">
        <v>108</v>
      </c>
      <c r="BQ52" s="7">
        <v>0.01</v>
      </c>
      <c r="BR52" s="7">
        <v>0.01</v>
      </c>
      <c r="BS52" s="7">
        <v>0.01</v>
      </c>
      <c r="BT52">
        <v>0</v>
      </c>
      <c r="BU52" s="7">
        <v>0.01</v>
      </c>
      <c r="BV52" t="s">
        <v>108</v>
      </c>
      <c r="BW52" s="7">
        <v>0.01</v>
      </c>
      <c r="BX52" s="7">
        <v>0.01</v>
      </c>
      <c r="BY52" s="7">
        <v>0.01</v>
      </c>
      <c r="BZ52" s="7">
        <v>0.01</v>
      </c>
    </row>
    <row r="53" spans="1:78" x14ac:dyDescent="0.25">
      <c r="A53" t="s">
        <v>431</v>
      </c>
      <c r="B53">
        <v>19</v>
      </c>
      <c r="C53">
        <v>19</v>
      </c>
      <c r="D53">
        <v>1</v>
      </c>
      <c r="E53">
        <v>0</v>
      </c>
      <c r="F53">
        <v>7</v>
      </c>
      <c r="G53">
        <v>10</v>
      </c>
      <c r="H53">
        <v>2</v>
      </c>
      <c r="I53">
        <v>4</v>
      </c>
      <c r="J53">
        <v>3</v>
      </c>
      <c r="K53">
        <v>6</v>
      </c>
      <c r="L53">
        <v>6</v>
      </c>
      <c r="M53">
        <v>5</v>
      </c>
      <c r="N53">
        <v>11</v>
      </c>
      <c r="O53">
        <v>1</v>
      </c>
      <c r="P53">
        <v>2</v>
      </c>
      <c r="Q53">
        <v>3</v>
      </c>
      <c r="R53">
        <v>16</v>
      </c>
      <c r="S53">
        <v>3</v>
      </c>
      <c r="T53">
        <v>4</v>
      </c>
      <c r="U53">
        <v>12</v>
      </c>
      <c r="V53">
        <v>15</v>
      </c>
      <c r="W53">
        <v>1</v>
      </c>
      <c r="X53">
        <v>1</v>
      </c>
      <c r="Y53">
        <v>1</v>
      </c>
      <c r="Z53">
        <v>18</v>
      </c>
      <c r="AA53">
        <v>19</v>
      </c>
      <c r="AB53">
        <v>18</v>
      </c>
      <c r="AC53">
        <v>5</v>
      </c>
      <c r="AD53">
        <v>10</v>
      </c>
      <c r="AE53">
        <v>4</v>
      </c>
      <c r="AF53">
        <v>10</v>
      </c>
      <c r="AG53">
        <v>9</v>
      </c>
      <c r="AH53">
        <v>0</v>
      </c>
      <c r="AI53">
        <v>7</v>
      </c>
      <c r="AJ53">
        <v>0</v>
      </c>
      <c r="AK53">
        <v>10</v>
      </c>
      <c r="AL53">
        <v>3</v>
      </c>
      <c r="AM53">
        <v>14</v>
      </c>
      <c r="AN53">
        <v>2</v>
      </c>
      <c r="AO53">
        <v>1</v>
      </c>
      <c r="AP53">
        <v>5</v>
      </c>
      <c r="AQ53">
        <v>3</v>
      </c>
      <c r="AR53">
        <v>5</v>
      </c>
      <c r="AS53">
        <v>1</v>
      </c>
      <c r="AT53">
        <v>0</v>
      </c>
      <c r="AU53">
        <v>0</v>
      </c>
      <c r="AV53">
        <v>0</v>
      </c>
      <c r="AW53">
        <v>1</v>
      </c>
      <c r="AX53">
        <v>0</v>
      </c>
      <c r="AY53">
        <v>4</v>
      </c>
      <c r="AZ53">
        <v>0</v>
      </c>
      <c r="BA53">
        <v>0</v>
      </c>
      <c r="BB53">
        <v>1</v>
      </c>
      <c r="BC53">
        <v>1</v>
      </c>
      <c r="BD53">
        <v>0</v>
      </c>
      <c r="BE53">
        <v>12</v>
      </c>
      <c r="BF53">
        <v>7</v>
      </c>
      <c r="BG53">
        <v>17</v>
      </c>
      <c r="BH53">
        <v>2</v>
      </c>
      <c r="BI53">
        <v>4</v>
      </c>
      <c r="BJ53">
        <v>7</v>
      </c>
      <c r="BK53">
        <v>5</v>
      </c>
      <c r="BL53">
        <v>1</v>
      </c>
      <c r="BM53">
        <v>2</v>
      </c>
      <c r="BN53">
        <v>12</v>
      </c>
      <c r="BO53">
        <v>4</v>
      </c>
      <c r="BP53">
        <v>1</v>
      </c>
      <c r="BQ53">
        <v>9</v>
      </c>
      <c r="BR53">
        <v>9</v>
      </c>
      <c r="BS53">
        <v>10</v>
      </c>
      <c r="BT53">
        <v>8</v>
      </c>
      <c r="BU53">
        <v>5</v>
      </c>
      <c r="BV53">
        <v>1</v>
      </c>
      <c r="BW53">
        <v>9</v>
      </c>
      <c r="BX53">
        <v>9</v>
      </c>
      <c r="BY53">
        <v>9</v>
      </c>
      <c r="BZ53">
        <v>6</v>
      </c>
    </row>
    <row r="54" spans="1:78" x14ac:dyDescent="0.25">
      <c r="B54" s="7">
        <v>0.01</v>
      </c>
      <c r="C54" s="7">
        <v>0.01</v>
      </c>
      <c r="D54">
        <v>0</v>
      </c>
      <c r="E54" t="s">
        <v>108</v>
      </c>
      <c r="F54" s="7">
        <v>0.02</v>
      </c>
      <c r="G54" s="7">
        <v>0.01</v>
      </c>
      <c r="H54">
        <v>0</v>
      </c>
      <c r="I54" s="7">
        <v>0.01</v>
      </c>
      <c r="J54">
        <v>0</v>
      </c>
      <c r="K54" s="7">
        <v>0.01</v>
      </c>
      <c r="L54" s="7">
        <v>0.02</v>
      </c>
      <c r="M54" s="7">
        <v>0.01</v>
      </c>
      <c r="N54" s="7">
        <v>0.01</v>
      </c>
      <c r="O54">
        <v>0</v>
      </c>
      <c r="P54" s="7">
        <v>0.04</v>
      </c>
      <c r="Q54" s="7">
        <v>0.01</v>
      </c>
      <c r="R54" s="7">
        <v>0.01</v>
      </c>
      <c r="S54">
        <v>0</v>
      </c>
      <c r="T54" s="7">
        <v>0.01</v>
      </c>
      <c r="U54" s="7">
        <v>0.05</v>
      </c>
      <c r="V54" s="7">
        <v>0.01</v>
      </c>
      <c r="W54">
        <v>0</v>
      </c>
      <c r="X54" s="7">
        <v>0.01</v>
      </c>
      <c r="Y54">
        <v>0</v>
      </c>
      <c r="Z54" s="7">
        <v>0.01</v>
      </c>
      <c r="AA54" s="7">
        <v>0.01</v>
      </c>
      <c r="AB54" s="7">
        <v>0.01</v>
      </c>
      <c r="AC54" s="7">
        <v>0.01</v>
      </c>
      <c r="AD54" s="7">
        <v>0.01</v>
      </c>
      <c r="AE54" s="7">
        <v>0.04</v>
      </c>
      <c r="AF54" s="7">
        <v>0.01</v>
      </c>
      <c r="AG54" s="7">
        <v>0.02</v>
      </c>
      <c r="AH54" t="s">
        <v>108</v>
      </c>
      <c r="AI54">
        <v>0</v>
      </c>
      <c r="AJ54" t="s">
        <v>108</v>
      </c>
      <c r="AK54" s="7">
        <v>0.04</v>
      </c>
      <c r="AL54">
        <v>0</v>
      </c>
      <c r="AM54" s="7">
        <v>0.02</v>
      </c>
      <c r="AN54" s="7">
        <v>0.05</v>
      </c>
      <c r="AO54" s="7">
        <v>0.01</v>
      </c>
      <c r="AP54" s="7">
        <v>0.02</v>
      </c>
      <c r="AQ54" s="7">
        <v>0.01</v>
      </c>
      <c r="AR54" s="7">
        <v>0.05</v>
      </c>
      <c r="AS54" s="7">
        <v>0.01</v>
      </c>
      <c r="AT54" t="s">
        <v>108</v>
      </c>
      <c r="AU54" t="s">
        <v>108</v>
      </c>
      <c r="AV54" t="s">
        <v>108</v>
      </c>
      <c r="AW54" s="7">
        <v>0.01</v>
      </c>
      <c r="AX54" t="s">
        <v>108</v>
      </c>
      <c r="AY54" s="7">
        <v>0.02</v>
      </c>
      <c r="AZ54" t="s">
        <v>108</v>
      </c>
      <c r="BA54" t="s">
        <v>108</v>
      </c>
      <c r="BB54">
        <v>0</v>
      </c>
      <c r="BC54" s="7">
        <v>0.01</v>
      </c>
      <c r="BD54" t="s">
        <v>108</v>
      </c>
      <c r="BE54" s="7">
        <v>0.01</v>
      </c>
      <c r="BF54" s="7">
        <v>0.01</v>
      </c>
      <c r="BG54" s="7">
        <v>0.01</v>
      </c>
      <c r="BH54">
        <v>0</v>
      </c>
      <c r="BI54">
        <v>0</v>
      </c>
      <c r="BJ54" s="7">
        <v>0.01</v>
      </c>
      <c r="BK54" s="7">
        <v>0.02</v>
      </c>
      <c r="BL54" s="7">
        <v>0.01</v>
      </c>
      <c r="BM54">
        <v>0</v>
      </c>
      <c r="BN54" s="7">
        <v>0.01</v>
      </c>
      <c r="BO54" s="7">
        <v>0.02</v>
      </c>
      <c r="BP54" s="7">
        <v>0.03</v>
      </c>
      <c r="BQ54" s="7">
        <v>0.01</v>
      </c>
      <c r="BR54" s="7">
        <v>0.01</v>
      </c>
      <c r="BS54" s="7">
        <v>0.01</v>
      </c>
      <c r="BT54" s="7">
        <v>0.02</v>
      </c>
      <c r="BU54" s="7">
        <v>0.01</v>
      </c>
      <c r="BV54">
        <v>0</v>
      </c>
      <c r="BW54" s="7">
        <v>0.01</v>
      </c>
      <c r="BX54" s="7">
        <v>0.01</v>
      </c>
      <c r="BY54" s="7">
        <v>0.01</v>
      </c>
      <c r="BZ54">
        <v>0</v>
      </c>
    </row>
    <row r="55" spans="1:78" x14ac:dyDescent="0.25">
      <c r="A55" t="s">
        <v>432</v>
      </c>
      <c r="B55">
        <v>18</v>
      </c>
      <c r="C55">
        <v>17</v>
      </c>
      <c r="D55">
        <v>0</v>
      </c>
      <c r="E55">
        <v>1</v>
      </c>
      <c r="F55">
        <v>4</v>
      </c>
      <c r="G55">
        <v>6</v>
      </c>
      <c r="H55">
        <v>9</v>
      </c>
      <c r="I55">
        <v>6</v>
      </c>
      <c r="J55">
        <v>6</v>
      </c>
      <c r="K55">
        <v>2</v>
      </c>
      <c r="L55">
        <v>4</v>
      </c>
      <c r="M55">
        <v>3</v>
      </c>
      <c r="N55">
        <v>14</v>
      </c>
      <c r="O55">
        <v>1</v>
      </c>
      <c r="P55">
        <v>0</v>
      </c>
      <c r="Q55">
        <v>4</v>
      </c>
      <c r="R55">
        <v>14</v>
      </c>
      <c r="S55">
        <v>12</v>
      </c>
      <c r="T55">
        <v>4</v>
      </c>
      <c r="U55">
        <v>2</v>
      </c>
      <c r="V55">
        <v>11</v>
      </c>
      <c r="W55">
        <v>3</v>
      </c>
      <c r="X55">
        <v>4</v>
      </c>
      <c r="Y55">
        <v>3</v>
      </c>
      <c r="Z55">
        <v>16</v>
      </c>
      <c r="AA55">
        <v>18</v>
      </c>
      <c r="AB55">
        <v>16</v>
      </c>
      <c r="AC55">
        <v>4</v>
      </c>
      <c r="AD55">
        <v>14</v>
      </c>
      <c r="AE55">
        <v>0</v>
      </c>
      <c r="AF55">
        <v>17</v>
      </c>
      <c r="AG55">
        <v>1</v>
      </c>
      <c r="AH55">
        <v>0</v>
      </c>
      <c r="AI55">
        <v>14</v>
      </c>
      <c r="AJ55">
        <v>2</v>
      </c>
      <c r="AK55">
        <v>2</v>
      </c>
      <c r="AL55">
        <v>8</v>
      </c>
      <c r="AM55">
        <v>7</v>
      </c>
      <c r="AN55">
        <v>2</v>
      </c>
      <c r="AO55">
        <v>1</v>
      </c>
      <c r="AP55">
        <v>1</v>
      </c>
      <c r="AQ55">
        <v>3</v>
      </c>
      <c r="AR55">
        <v>2</v>
      </c>
      <c r="AS55">
        <v>3</v>
      </c>
      <c r="AT55">
        <v>2</v>
      </c>
      <c r="AU55">
        <v>0</v>
      </c>
      <c r="AV55">
        <v>1</v>
      </c>
      <c r="AW55">
        <v>0</v>
      </c>
      <c r="AX55">
        <v>0</v>
      </c>
      <c r="AY55">
        <v>3</v>
      </c>
      <c r="AZ55">
        <v>1</v>
      </c>
      <c r="BA55">
        <v>0</v>
      </c>
      <c r="BB55">
        <v>1</v>
      </c>
      <c r="BC55">
        <v>2</v>
      </c>
      <c r="BD55">
        <v>0</v>
      </c>
      <c r="BE55">
        <v>1</v>
      </c>
      <c r="BF55">
        <v>17</v>
      </c>
      <c r="BG55">
        <v>7</v>
      </c>
      <c r="BH55">
        <v>12</v>
      </c>
      <c r="BI55">
        <v>2</v>
      </c>
      <c r="BJ55">
        <v>1</v>
      </c>
      <c r="BK55">
        <v>2</v>
      </c>
      <c r="BL55">
        <v>1</v>
      </c>
      <c r="BM55">
        <v>2</v>
      </c>
      <c r="BN55">
        <v>16</v>
      </c>
      <c r="BO55">
        <v>1</v>
      </c>
      <c r="BP55">
        <v>0</v>
      </c>
      <c r="BQ55">
        <v>8</v>
      </c>
      <c r="BR55">
        <v>13</v>
      </c>
      <c r="BS55">
        <v>14</v>
      </c>
      <c r="BT55">
        <v>1</v>
      </c>
      <c r="BU55">
        <v>0</v>
      </c>
      <c r="BV55">
        <v>4</v>
      </c>
      <c r="BW55">
        <v>4</v>
      </c>
      <c r="BX55">
        <v>14</v>
      </c>
      <c r="BY55">
        <v>17</v>
      </c>
      <c r="BZ55">
        <v>14</v>
      </c>
    </row>
    <row r="56" spans="1:78" x14ac:dyDescent="0.25">
      <c r="B56" s="7">
        <v>0.01</v>
      </c>
      <c r="C56" s="7">
        <v>0.01</v>
      </c>
      <c r="D56" t="s">
        <v>108</v>
      </c>
      <c r="E56" s="7">
        <v>0.01</v>
      </c>
      <c r="F56" s="7">
        <v>0.01</v>
      </c>
      <c r="G56">
        <v>0</v>
      </c>
      <c r="H56" s="7">
        <v>0.02</v>
      </c>
      <c r="I56" s="7">
        <v>0.01</v>
      </c>
      <c r="J56" s="7">
        <v>0.01</v>
      </c>
      <c r="K56">
        <v>0</v>
      </c>
      <c r="L56" s="7">
        <v>0.01</v>
      </c>
      <c r="M56" s="7">
        <v>0.01</v>
      </c>
      <c r="N56" s="7">
        <v>0.01</v>
      </c>
      <c r="O56" s="7">
        <v>0.01</v>
      </c>
      <c r="P56" t="s">
        <v>108</v>
      </c>
      <c r="Q56" s="7">
        <v>0.01</v>
      </c>
      <c r="R56" s="7">
        <v>0.01</v>
      </c>
      <c r="S56" s="7">
        <v>0.01</v>
      </c>
      <c r="T56" s="7">
        <v>0.01</v>
      </c>
      <c r="U56" s="7">
        <v>0.01</v>
      </c>
      <c r="V56" s="7">
        <v>0.01</v>
      </c>
      <c r="W56" s="7">
        <v>0.02</v>
      </c>
      <c r="X56" s="7">
        <v>0.02</v>
      </c>
      <c r="Y56" s="7">
        <v>0.01</v>
      </c>
      <c r="Z56" s="7">
        <v>0.01</v>
      </c>
      <c r="AA56" s="7">
        <v>0.01</v>
      </c>
      <c r="AB56" s="7">
        <v>0.01</v>
      </c>
      <c r="AC56" s="7">
        <v>0.01</v>
      </c>
      <c r="AD56" s="7">
        <v>0.01</v>
      </c>
      <c r="AE56" t="s">
        <v>108</v>
      </c>
      <c r="AF56" s="7">
        <v>0.01</v>
      </c>
      <c r="AG56">
        <v>0</v>
      </c>
      <c r="AH56" t="s">
        <v>108</v>
      </c>
      <c r="AI56" s="7">
        <v>0.01</v>
      </c>
      <c r="AJ56" s="7">
        <v>0.02</v>
      </c>
      <c r="AK56" s="7">
        <v>0.01</v>
      </c>
      <c r="AL56" s="7">
        <v>0.01</v>
      </c>
      <c r="AM56" s="7">
        <v>0.01</v>
      </c>
      <c r="AN56" s="7">
        <v>7.0000000000000007E-2</v>
      </c>
      <c r="AO56" s="7">
        <v>0.01</v>
      </c>
      <c r="AP56">
        <v>0</v>
      </c>
      <c r="AQ56" s="7">
        <v>0.01</v>
      </c>
      <c r="AR56" s="7">
        <v>0.02</v>
      </c>
      <c r="AS56" s="7">
        <v>0.02</v>
      </c>
      <c r="AT56" s="7">
        <v>0.01</v>
      </c>
      <c r="AU56" t="s">
        <v>108</v>
      </c>
      <c r="AV56" s="7">
        <v>0.01</v>
      </c>
      <c r="AW56" t="s">
        <v>108</v>
      </c>
      <c r="AX56" t="s">
        <v>108</v>
      </c>
      <c r="AY56" s="7">
        <v>0.01</v>
      </c>
      <c r="AZ56">
        <v>0</v>
      </c>
      <c r="BA56" t="s">
        <v>108</v>
      </c>
      <c r="BB56">
        <v>0</v>
      </c>
      <c r="BC56" s="7">
        <v>0.01</v>
      </c>
      <c r="BD56" t="s">
        <v>108</v>
      </c>
      <c r="BE56">
        <v>0</v>
      </c>
      <c r="BF56" s="7">
        <v>0.01</v>
      </c>
      <c r="BG56">
        <v>0</v>
      </c>
      <c r="BH56" s="7">
        <v>0.02</v>
      </c>
      <c r="BI56">
        <v>0</v>
      </c>
      <c r="BJ56">
        <v>0</v>
      </c>
      <c r="BK56" s="7">
        <v>0.01</v>
      </c>
      <c r="BL56" s="7">
        <v>0.01</v>
      </c>
      <c r="BM56">
        <v>0</v>
      </c>
      <c r="BN56" s="7">
        <v>0.01</v>
      </c>
      <c r="BO56">
        <v>0</v>
      </c>
      <c r="BP56" t="s">
        <v>108</v>
      </c>
      <c r="BQ56" s="7">
        <v>0.01</v>
      </c>
      <c r="BR56" s="7">
        <v>0.01</v>
      </c>
      <c r="BS56" s="7">
        <v>0.01</v>
      </c>
      <c r="BT56">
        <v>0</v>
      </c>
      <c r="BU56">
        <v>0</v>
      </c>
      <c r="BV56" s="7">
        <v>0.01</v>
      </c>
      <c r="BW56" s="7">
        <v>0.01</v>
      </c>
      <c r="BX56" s="7">
        <v>0.01</v>
      </c>
      <c r="BY56" s="7">
        <v>0.01</v>
      </c>
      <c r="BZ56" s="7">
        <v>0.01</v>
      </c>
    </row>
    <row r="57" spans="1:78" x14ac:dyDescent="0.25">
      <c r="A57" t="s">
        <v>433</v>
      </c>
      <c r="B57">
        <v>15</v>
      </c>
      <c r="C57">
        <v>15</v>
      </c>
      <c r="D57">
        <v>0</v>
      </c>
      <c r="E57">
        <v>1</v>
      </c>
      <c r="F57">
        <v>6</v>
      </c>
      <c r="G57">
        <v>9</v>
      </c>
      <c r="H57">
        <v>0</v>
      </c>
      <c r="I57">
        <v>6</v>
      </c>
      <c r="J57">
        <v>5</v>
      </c>
      <c r="K57">
        <v>1</v>
      </c>
      <c r="L57">
        <v>4</v>
      </c>
      <c r="M57">
        <v>2</v>
      </c>
      <c r="N57">
        <v>12</v>
      </c>
      <c r="O57">
        <v>1</v>
      </c>
      <c r="P57">
        <v>0</v>
      </c>
      <c r="Q57">
        <v>2</v>
      </c>
      <c r="R57">
        <v>14</v>
      </c>
      <c r="S57">
        <v>7</v>
      </c>
      <c r="T57">
        <v>5</v>
      </c>
      <c r="U57">
        <v>3</v>
      </c>
      <c r="V57">
        <v>14</v>
      </c>
      <c r="W57">
        <v>1</v>
      </c>
      <c r="X57">
        <v>0</v>
      </c>
      <c r="Y57">
        <v>1</v>
      </c>
      <c r="Z57">
        <v>14</v>
      </c>
      <c r="AA57">
        <v>15</v>
      </c>
      <c r="AB57">
        <v>14</v>
      </c>
      <c r="AC57">
        <v>0</v>
      </c>
      <c r="AD57">
        <v>15</v>
      </c>
      <c r="AE57">
        <v>0</v>
      </c>
      <c r="AF57">
        <v>11</v>
      </c>
      <c r="AG57">
        <v>4</v>
      </c>
      <c r="AH57">
        <v>0</v>
      </c>
      <c r="AI57">
        <v>8</v>
      </c>
      <c r="AJ57">
        <v>0</v>
      </c>
      <c r="AK57">
        <v>7</v>
      </c>
      <c r="AL57">
        <v>7</v>
      </c>
      <c r="AM57">
        <v>7</v>
      </c>
      <c r="AN57">
        <v>0</v>
      </c>
      <c r="AO57">
        <v>2</v>
      </c>
      <c r="AP57">
        <v>2</v>
      </c>
      <c r="AQ57">
        <v>3</v>
      </c>
      <c r="AR57">
        <v>1</v>
      </c>
      <c r="AS57">
        <v>1</v>
      </c>
      <c r="AT57">
        <v>2</v>
      </c>
      <c r="AU57">
        <v>0</v>
      </c>
      <c r="AV57">
        <v>0</v>
      </c>
      <c r="AW57">
        <v>0</v>
      </c>
      <c r="AX57">
        <v>0</v>
      </c>
      <c r="AY57">
        <v>2</v>
      </c>
      <c r="AZ57">
        <v>1</v>
      </c>
      <c r="BA57">
        <v>1</v>
      </c>
      <c r="BB57">
        <v>0</v>
      </c>
      <c r="BC57">
        <v>0</v>
      </c>
      <c r="BD57">
        <v>2</v>
      </c>
      <c r="BE57">
        <v>10</v>
      </c>
      <c r="BF57">
        <v>6</v>
      </c>
      <c r="BG57">
        <v>12</v>
      </c>
      <c r="BH57">
        <v>4</v>
      </c>
      <c r="BI57">
        <v>6</v>
      </c>
      <c r="BJ57">
        <v>4</v>
      </c>
      <c r="BK57">
        <v>2</v>
      </c>
      <c r="BL57">
        <v>0</v>
      </c>
      <c r="BM57">
        <v>6</v>
      </c>
      <c r="BN57">
        <v>8</v>
      </c>
      <c r="BO57">
        <v>1</v>
      </c>
      <c r="BP57">
        <v>0</v>
      </c>
      <c r="BQ57">
        <v>7</v>
      </c>
      <c r="BR57">
        <v>15</v>
      </c>
      <c r="BS57">
        <v>12</v>
      </c>
      <c r="BT57">
        <v>1</v>
      </c>
      <c r="BU57">
        <v>10</v>
      </c>
      <c r="BV57">
        <v>2</v>
      </c>
      <c r="BW57">
        <v>6</v>
      </c>
      <c r="BX57">
        <v>9</v>
      </c>
      <c r="BY57">
        <v>8</v>
      </c>
      <c r="BZ57">
        <v>5</v>
      </c>
    </row>
    <row r="58" spans="1:78" x14ac:dyDescent="0.25">
      <c r="B58" s="7">
        <v>0.01</v>
      </c>
      <c r="C58" s="7">
        <v>0.01</v>
      </c>
      <c r="D58" t="s">
        <v>108</v>
      </c>
      <c r="E58" s="7">
        <v>0.01</v>
      </c>
      <c r="F58" s="7">
        <v>0.01</v>
      </c>
      <c r="G58" s="7">
        <v>0.01</v>
      </c>
      <c r="H58" t="s">
        <v>108</v>
      </c>
      <c r="I58" s="7">
        <v>0.01</v>
      </c>
      <c r="J58" s="7">
        <v>0.01</v>
      </c>
      <c r="K58">
        <v>0</v>
      </c>
      <c r="L58" s="7">
        <v>0.01</v>
      </c>
      <c r="M58" s="7">
        <v>0.01</v>
      </c>
      <c r="N58" s="7">
        <v>0.01</v>
      </c>
      <c r="O58">
        <v>0</v>
      </c>
      <c r="P58" t="s">
        <v>108</v>
      </c>
      <c r="Q58">
        <v>0</v>
      </c>
      <c r="R58" s="7">
        <v>0.01</v>
      </c>
      <c r="S58">
        <v>0</v>
      </c>
      <c r="T58" s="7">
        <v>0.01</v>
      </c>
      <c r="U58" s="7">
        <v>0.01</v>
      </c>
      <c r="V58" s="7">
        <v>0.01</v>
      </c>
      <c r="W58" s="7">
        <v>0.01</v>
      </c>
      <c r="X58" t="s">
        <v>108</v>
      </c>
      <c r="Y58">
        <v>0</v>
      </c>
      <c r="Z58" s="7">
        <v>0.01</v>
      </c>
      <c r="AA58" s="7">
        <v>0.01</v>
      </c>
      <c r="AB58" s="7">
        <v>0.01</v>
      </c>
      <c r="AC58" t="s">
        <v>108</v>
      </c>
      <c r="AD58" s="7">
        <v>0.01</v>
      </c>
      <c r="AE58" t="s">
        <v>108</v>
      </c>
      <c r="AF58" s="7">
        <v>0.01</v>
      </c>
      <c r="AG58" s="7">
        <v>0.01</v>
      </c>
      <c r="AH58" t="s">
        <v>108</v>
      </c>
      <c r="AI58">
        <v>0</v>
      </c>
      <c r="AJ58" t="s">
        <v>108</v>
      </c>
      <c r="AK58" s="7">
        <v>0.03</v>
      </c>
      <c r="AL58" s="7">
        <v>0.01</v>
      </c>
      <c r="AM58" s="7">
        <v>0.01</v>
      </c>
      <c r="AN58" t="s">
        <v>108</v>
      </c>
      <c r="AO58" s="7">
        <v>0.01</v>
      </c>
      <c r="AP58" s="7">
        <v>0.01</v>
      </c>
      <c r="AQ58" s="7">
        <v>0.01</v>
      </c>
      <c r="AR58" s="7">
        <v>0.01</v>
      </c>
      <c r="AS58" s="7">
        <v>0.01</v>
      </c>
      <c r="AT58" s="7">
        <v>0.01</v>
      </c>
      <c r="AU58" t="s">
        <v>108</v>
      </c>
      <c r="AV58" t="s">
        <v>108</v>
      </c>
      <c r="AW58" t="s">
        <v>108</v>
      </c>
      <c r="AX58" t="s">
        <v>108</v>
      </c>
      <c r="AY58" s="7">
        <v>0.01</v>
      </c>
      <c r="AZ58" s="7">
        <v>0.01</v>
      </c>
      <c r="BA58" s="7">
        <v>0.01</v>
      </c>
      <c r="BB58" t="s">
        <v>108</v>
      </c>
      <c r="BC58" t="s">
        <v>108</v>
      </c>
      <c r="BD58" s="7">
        <v>0.14000000000000001</v>
      </c>
      <c r="BE58" s="7">
        <v>0.01</v>
      </c>
      <c r="BF58">
        <v>0</v>
      </c>
      <c r="BG58" s="7">
        <v>0.01</v>
      </c>
      <c r="BH58" s="7">
        <v>0.01</v>
      </c>
      <c r="BI58" s="7">
        <v>0.01</v>
      </c>
      <c r="BJ58" s="7">
        <v>0.01</v>
      </c>
      <c r="BK58" s="7">
        <v>0.01</v>
      </c>
      <c r="BL58" t="s">
        <v>108</v>
      </c>
      <c r="BM58" s="7">
        <v>0.01</v>
      </c>
      <c r="BN58" s="7">
        <v>0.01</v>
      </c>
      <c r="BO58">
        <v>0</v>
      </c>
      <c r="BP58" t="s">
        <v>108</v>
      </c>
      <c r="BQ58" s="7">
        <v>0.01</v>
      </c>
      <c r="BR58" s="7">
        <v>0.01</v>
      </c>
      <c r="BS58" s="7">
        <v>0.01</v>
      </c>
      <c r="BT58">
        <v>0</v>
      </c>
      <c r="BU58" s="7">
        <v>0.02</v>
      </c>
      <c r="BV58" s="7">
        <v>0.01</v>
      </c>
      <c r="BW58" s="7">
        <v>0.01</v>
      </c>
      <c r="BX58" s="7">
        <v>0.01</v>
      </c>
      <c r="BY58" s="7">
        <v>0.01</v>
      </c>
      <c r="BZ58">
        <v>0</v>
      </c>
    </row>
    <row r="59" spans="1:78" x14ac:dyDescent="0.25">
      <c r="A59" t="s">
        <v>434</v>
      </c>
      <c r="B59">
        <v>14</v>
      </c>
      <c r="C59">
        <v>14</v>
      </c>
      <c r="D59">
        <v>0</v>
      </c>
      <c r="E59">
        <v>0</v>
      </c>
      <c r="F59">
        <v>3</v>
      </c>
      <c r="G59">
        <v>7</v>
      </c>
      <c r="H59">
        <v>5</v>
      </c>
      <c r="I59">
        <v>4</v>
      </c>
      <c r="J59">
        <v>6</v>
      </c>
      <c r="K59">
        <v>2</v>
      </c>
      <c r="L59">
        <v>2</v>
      </c>
      <c r="M59">
        <v>6</v>
      </c>
      <c r="N59">
        <v>9</v>
      </c>
      <c r="O59">
        <v>0</v>
      </c>
      <c r="P59">
        <v>0</v>
      </c>
      <c r="Q59">
        <v>2</v>
      </c>
      <c r="R59">
        <v>13</v>
      </c>
      <c r="S59">
        <v>11</v>
      </c>
      <c r="T59">
        <v>3</v>
      </c>
      <c r="U59">
        <v>1</v>
      </c>
      <c r="V59">
        <v>13</v>
      </c>
      <c r="W59">
        <v>0</v>
      </c>
      <c r="X59">
        <v>2</v>
      </c>
      <c r="Y59">
        <v>3</v>
      </c>
      <c r="Z59">
        <v>11</v>
      </c>
      <c r="AA59">
        <v>14</v>
      </c>
      <c r="AB59">
        <v>11</v>
      </c>
      <c r="AC59">
        <v>3</v>
      </c>
      <c r="AD59">
        <v>12</v>
      </c>
      <c r="AE59">
        <v>0</v>
      </c>
      <c r="AF59">
        <v>10</v>
      </c>
      <c r="AG59">
        <v>5</v>
      </c>
      <c r="AH59">
        <v>0</v>
      </c>
      <c r="AI59">
        <v>13</v>
      </c>
      <c r="AJ59">
        <v>1</v>
      </c>
      <c r="AK59">
        <v>0</v>
      </c>
      <c r="AL59">
        <v>6</v>
      </c>
      <c r="AM59">
        <v>9</v>
      </c>
      <c r="AN59">
        <v>0</v>
      </c>
      <c r="AO59">
        <v>0</v>
      </c>
      <c r="AP59">
        <v>0</v>
      </c>
      <c r="AQ59">
        <v>2</v>
      </c>
      <c r="AR59">
        <v>0</v>
      </c>
      <c r="AS59">
        <v>1</v>
      </c>
      <c r="AT59">
        <v>3</v>
      </c>
      <c r="AU59">
        <v>0</v>
      </c>
      <c r="AV59">
        <v>1</v>
      </c>
      <c r="AW59">
        <v>0</v>
      </c>
      <c r="AX59">
        <v>0</v>
      </c>
      <c r="AY59">
        <v>2</v>
      </c>
      <c r="AZ59">
        <v>3</v>
      </c>
      <c r="BA59">
        <v>0</v>
      </c>
      <c r="BB59">
        <v>4</v>
      </c>
      <c r="BC59">
        <v>0</v>
      </c>
      <c r="BD59">
        <v>0</v>
      </c>
      <c r="BE59">
        <v>6</v>
      </c>
      <c r="BF59">
        <v>8</v>
      </c>
      <c r="BG59">
        <v>12</v>
      </c>
      <c r="BH59">
        <v>3</v>
      </c>
      <c r="BI59">
        <v>5</v>
      </c>
      <c r="BJ59">
        <v>4</v>
      </c>
      <c r="BK59">
        <v>2</v>
      </c>
      <c r="BL59">
        <v>0</v>
      </c>
      <c r="BM59">
        <v>2</v>
      </c>
      <c r="BN59">
        <v>10</v>
      </c>
      <c r="BO59">
        <v>2</v>
      </c>
      <c r="BP59">
        <v>0</v>
      </c>
      <c r="BQ59">
        <v>3</v>
      </c>
      <c r="BR59">
        <v>11</v>
      </c>
      <c r="BS59">
        <v>8</v>
      </c>
      <c r="BT59">
        <v>3</v>
      </c>
      <c r="BU59">
        <v>3</v>
      </c>
      <c r="BV59">
        <v>0</v>
      </c>
      <c r="BW59">
        <v>3</v>
      </c>
      <c r="BX59">
        <v>7</v>
      </c>
      <c r="BY59">
        <v>10</v>
      </c>
      <c r="BZ59">
        <v>7</v>
      </c>
    </row>
    <row r="60" spans="1:78" x14ac:dyDescent="0.25">
      <c r="B60" s="7">
        <v>0.01</v>
      </c>
      <c r="C60" s="7">
        <v>0.01</v>
      </c>
      <c r="D60" t="s">
        <v>108</v>
      </c>
      <c r="E60" t="s">
        <v>108</v>
      </c>
      <c r="F60" s="7">
        <v>0.01</v>
      </c>
      <c r="G60" s="7">
        <v>0.01</v>
      </c>
      <c r="H60" s="7">
        <v>0.01</v>
      </c>
      <c r="I60" s="7">
        <v>0.01</v>
      </c>
      <c r="J60" s="7">
        <v>0.01</v>
      </c>
      <c r="K60" s="7">
        <v>0.01</v>
      </c>
      <c r="L60" s="7">
        <v>0.01</v>
      </c>
      <c r="M60" s="7">
        <v>0.01</v>
      </c>
      <c r="N60" s="7">
        <v>0.01</v>
      </c>
      <c r="O60" t="s">
        <v>108</v>
      </c>
      <c r="P60" t="s">
        <v>108</v>
      </c>
      <c r="Q60">
        <v>0</v>
      </c>
      <c r="R60" s="7">
        <v>0.01</v>
      </c>
      <c r="S60" s="7">
        <v>0.01</v>
      </c>
      <c r="T60" s="7">
        <v>0.01</v>
      </c>
      <c r="U60">
        <v>0</v>
      </c>
      <c r="V60" s="7">
        <v>0.01</v>
      </c>
      <c r="W60" t="s">
        <v>108</v>
      </c>
      <c r="X60" s="7">
        <v>0.01</v>
      </c>
      <c r="Y60" s="7">
        <v>0.01</v>
      </c>
      <c r="Z60" s="7">
        <v>0.01</v>
      </c>
      <c r="AA60" s="7">
        <v>0.01</v>
      </c>
      <c r="AB60" s="7">
        <v>0.01</v>
      </c>
      <c r="AC60" s="7">
        <v>0.01</v>
      </c>
      <c r="AD60" s="7">
        <v>0.01</v>
      </c>
      <c r="AE60" t="s">
        <v>108</v>
      </c>
      <c r="AF60" s="7">
        <v>0.01</v>
      </c>
      <c r="AG60" s="7">
        <v>0.01</v>
      </c>
      <c r="AH60" t="s">
        <v>108</v>
      </c>
      <c r="AI60" s="7">
        <v>0.01</v>
      </c>
      <c r="AJ60" s="7">
        <v>0.01</v>
      </c>
      <c r="AK60" t="s">
        <v>108</v>
      </c>
      <c r="AL60">
        <v>0</v>
      </c>
      <c r="AM60" s="7">
        <v>0.01</v>
      </c>
      <c r="AN60" t="s">
        <v>108</v>
      </c>
      <c r="AO60" t="s">
        <v>108</v>
      </c>
      <c r="AP60" t="s">
        <v>108</v>
      </c>
      <c r="AQ60" s="7">
        <v>0.01</v>
      </c>
      <c r="AR60" t="s">
        <v>108</v>
      </c>
      <c r="AS60" s="7">
        <v>0.01</v>
      </c>
      <c r="AT60" s="7">
        <v>0.01</v>
      </c>
      <c r="AU60" t="s">
        <v>108</v>
      </c>
      <c r="AV60">
        <v>0</v>
      </c>
      <c r="AW60" t="s">
        <v>108</v>
      </c>
      <c r="AX60" t="s">
        <v>108</v>
      </c>
      <c r="AY60" s="7">
        <v>0.01</v>
      </c>
      <c r="AZ60" s="7">
        <v>0.02</v>
      </c>
      <c r="BA60" t="s">
        <v>108</v>
      </c>
      <c r="BB60" s="7">
        <v>0.02</v>
      </c>
      <c r="BC60" t="s">
        <v>108</v>
      </c>
      <c r="BD60" t="s">
        <v>108</v>
      </c>
      <c r="BE60" s="7">
        <v>0.01</v>
      </c>
      <c r="BF60" s="7">
        <v>0.01</v>
      </c>
      <c r="BG60" s="7">
        <v>0.01</v>
      </c>
      <c r="BH60" s="7">
        <v>0.01</v>
      </c>
      <c r="BI60" s="7">
        <v>0.01</v>
      </c>
      <c r="BJ60" s="7">
        <v>0.01</v>
      </c>
      <c r="BK60" s="7">
        <v>0.01</v>
      </c>
      <c r="BL60" t="s">
        <v>108</v>
      </c>
      <c r="BM60">
        <v>0</v>
      </c>
      <c r="BN60" s="7">
        <v>0.01</v>
      </c>
      <c r="BO60" s="7">
        <v>0.01</v>
      </c>
      <c r="BP60" t="s">
        <v>108</v>
      </c>
      <c r="BQ60">
        <v>0</v>
      </c>
      <c r="BR60" s="7">
        <v>0.01</v>
      </c>
      <c r="BS60" s="7">
        <v>0.01</v>
      </c>
      <c r="BT60" s="7">
        <v>0.01</v>
      </c>
      <c r="BU60" s="7">
        <v>0.01</v>
      </c>
      <c r="BV60" t="s">
        <v>108</v>
      </c>
      <c r="BW60">
        <v>0</v>
      </c>
      <c r="BX60">
        <v>0</v>
      </c>
      <c r="BY60" s="7">
        <v>0.01</v>
      </c>
      <c r="BZ60" s="7">
        <v>0.01</v>
      </c>
    </row>
    <row r="61" spans="1:78" x14ac:dyDescent="0.25">
      <c r="A61" t="s">
        <v>435</v>
      </c>
      <c r="B61">
        <v>14</v>
      </c>
      <c r="C61">
        <v>10</v>
      </c>
      <c r="D61">
        <v>3</v>
      </c>
      <c r="E61">
        <v>2</v>
      </c>
      <c r="F61">
        <v>3</v>
      </c>
      <c r="G61">
        <v>5</v>
      </c>
      <c r="H61">
        <v>7</v>
      </c>
      <c r="I61">
        <v>0</v>
      </c>
      <c r="J61">
        <v>6</v>
      </c>
      <c r="K61">
        <v>3</v>
      </c>
      <c r="L61">
        <v>5</v>
      </c>
      <c r="M61">
        <v>5</v>
      </c>
      <c r="N61">
        <v>7</v>
      </c>
      <c r="O61">
        <v>1</v>
      </c>
      <c r="P61">
        <v>1</v>
      </c>
      <c r="Q61">
        <v>3</v>
      </c>
      <c r="R61">
        <v>12</v>
      </c>
      <c r="S61">
        <v>6</v>
      </c>
      <c r="T61">
        <v>2</v>
      </c>
      <c r="U61">
        <v>4</v>
      </c>
      <c r="V61">
        <v>11</v>
      </c>
      <c r="W61">
        <v>0</v>
      </c>
      <c r="X61">
        <v>3</v>
      </c>
      <c r="Y61">
        <v>0</v>
      </c>
      <c r="Z61">
        <v>14</v>
      </c>
      <c r="AA61">
        <v>14</v>
      </c>
      <c r="AB61">
        <v>14</v>
      </c>
      <c r="AC61">
        <v>1</v>
      </c>
      <c r="AD61">
        <v>8</v>
      </c>
      <c r="AE61">
        <v>5</v>
      </c>
      <c r="AF61">
        <v>6</v>
      </c>
      <c r="AG61">
        <v>6</v>
      </c>
      <c r="AH61">
        <v>0</v>
      </c>
      <c r="AI61">
        <v>10</v>
      </c>
      <c r="AJ61">
        <v>1</v>
      </c>
      <c r="AK61">
        <v>3</v>
      </c>
      <c r="AL61">
        <v>4</v>
      </c>
      <c r="AM61">
        <v>7</v>
      </c>
      <c r="AN61">
        <v>0</v>
      </c>
      <c r="AO61">
        <v>4</v>
      </c>
      <c r="AP61">
        <v>2</v>
      </c>
      <c r="AQ61">
        <v>0</v>
      </c>
      <c r="AR61">
        <v>0</v>
      </c>
      <c r="AS61">
        <v>1</v>
      </c>
      <c r="AT61">
        <v>2</v>
      </c>
      <c r="AU61">
        <v>1</v>
      </c>
      <c r="AV61">
        <v>0</v>
      </c>
      <c r="AW61">
        <v>2</v>
      </c>
      <c r="AX61">
        <v>1</v>
      </c>
      <c r="AY61">
        <v>2</v>
      </c>
      <c r="AZ61">
        <v>0</v>
      </c>
      <c r="BA61">
        <v>1</v>
      </c>
      <c r="BB61">
        <v>2</v>
      </c>
      <c r="BC61">
        <v>1</v>
      </c>
      <c r="BD61">
        <v>0</v>
      </c>
      <c r="BE61">
        <v>8</v>
      </c>
      <c r="BF61">
        <v>6</v>
      </c>
      <c r="BG61">
        <v>13</v>
      </c>
      <c r="BH61">
        <v>2</v>
      </c>
      <c r="BI61">
        <v>2</v>
      </c>
      <c r="BJ61">
        <v>0</v>
      </c>
      <c r="BK61">
        <v>10</v>
      </c>
      <c r="BL61">
        <v>0</v>
      </c>
      <c r="BM61">
        <v>4</v>
      </c>
      <c r="BN61">
        <v>5</v>
      </c>
      <c r="BO61">
        <v>5</v>
      </c>
      <c r="BP61">
        <v>0</v>
      </c>
      <c r="BQ61">
        <v>4</v>
      </c>
      <c r="BR61">
        <v>7</v>
      </c>
      <c r="BS61">
        <v>6</v>
      </c>
      <c r="BT61">
        <v>7</v>
      </c>
      <c r="BU61">
        <v>1</v>
      </c>
      <c r="BV61">
        <v>1</v>
      </c>
      <c r="BW61">
        <v>3</v>
      </c>
      <c r="BX61">
        <v>7</v>
      </c>
      <c r="BY61">
        <v>8</v>
      </c>
      <c r="BZ61">
        <v>6</v>
      </c>
    </row>
    <row r="62" spans="1:78" x14ac:dyDescent="0.25">
      <c r="B62" s="7">
        <v>0.01</v>
      </c>
      <c r="C62" s="7">
        <v>0.01</v>
      </c>
      <c r="D62" s="7">
        <v>0.01</v>
      </c>
      <c r="E62" s="7">
        <v>0.01</v>
      </c>
      <c r="F62" s="7">
        <v>0.01</v>
      </c>
      <c r="G62">
        <v>0</v>
      </c>
      <c r="H62" s="7">
        <v>0.01</v>
      </c>
      <c r="I62" t="s">
        <v>108</v>
      </c>
      <c r="J62" s="7">
        <v>0.01</v>
      </c>
      <c r="K62" s="7">
        <v>0.01</v>
      </c>
      <c r="L62" s="7">
        <v>0.01</v>
      </c>
      <c r="M62" s="7">
        <v>0.01</v>
      </c>
      <c r="N62">
        <v>0</v>
      </c>
      <c r="O62" s="7">
        <v>0.01</v>
      </c>
      <c r="P62" s="7">
        <v>0.01</v>
      </c>
      <c r="Q62" s="7">
        <v>0.01</v>
      </c>
      <c r="R62" s="7">
        <v>0.01</v>
      </c>
      <c r="S62">
        <v>0</v>
      </c>
      <c r="T62" s="7">
        <v>0.01</v>
      </c>
      <c r="U62" s="7">
        <v>0.02</v>
      </c>
      <c r="V62" s="7">
        <v>0.01</v>
      </c>
      <c r="W62" t="s">
        <v>108</v>
      </c>
      <c r="X62" s="7">
        <v>0.02</v>
      </c>
      <c r="Y62" t="s">
        <v>108</v>
      </c>
      <c r="Z62" s="7">
        <v>0.01</v>
      </c>
      <c r="AA62" s="7">
        <v>0.01</v>
      </c>
      <c r="AB62" s="7">
        <v>0.01</v>
      </c>
      <c r="AC62">
        <v>0</v>
      </c>
      <c r="AD62">
        <v>0</v>
      </c>
      <c r="AE62" s="7">
        <v>0.05</v>
      </c>
      <c r="AF62">
        <v>0</v>
      </c>
      <c r="AG62" s="7">
        <v>0.01</v>
      </c>
      <c r="AH62" t="s">
        <v>108</v>
      </c>
      <c r="AI62" s="7">
        <v>0.01</v>
      </c>
      <c r="AJ62">
        <v>0</v>
      </c>
      <c r="AK62" s="7">
        <v>0.01</v>
      </c>
      <c r="AL62">
        <v>0</v>
      </c>
      <c r="AM62" s="7">
        <v>0.01</v>
      </c>
      <c r="AN62" t="s">
        <v>108</v>
      </c>
      <c r="AO62" s="7">
        <v>0.02</v>
      </c>
      <c r="AP62" s="7">
        <v>0.01</v>
      </c>
      <c r="AQ62" t="s">
        <v>108</v>
      </c>
      <c r="AR62" t="s">
        <v>108</v>
      </c>
      <c r="AS62" s="7">
        <v>0.01</v>
      </c>
      <c r="AT62" s="7">
        <v>0.01</v>
      </c>
      <c r="AU62" s="7">
        <v>0.01</v>
      </c>
      <c r="AV62">
        <v>0</v>
      </c>
      <c r="AW62" s="7">
        <v>0.05</v>
      </c>
      <c r="AX62">
        <v>0</v>
      </c>
      <c r="AY62" s="7">
        <v>0.01</v>
      </c>
      <c r="AZ62" t="s">
        <v>108</v>
      </c>
      <c r="BA62" s="7">
        <v>0.01</v>
      </c>
      <c r="BB62" s="7">
        <v>0.01</v>
      </c>
      <c r="BC62" s="7">
        <v>0.01</v>
      </c>
      <c r="BD62" t="s">
        <v>108</v>
      </c>
      <c r="BE62" s="7">
        <v>0.01</v>
      </c>
      <c r="BF62">
        <v>0</v>
      </c>
      <c r="BG62" s="7">
        <v>0.01</v>
      </c>
      <c r="BH62">
        <v>0</v>
      </c>
      <c r="BI62">
        <v>0</v>
      </c>
      <c r="BJ62">
        <v>0</v>
      </c>
      <c r="BK62" s="7">
        <v>0.03</v>
      </c>
      <c r="BL62">
        <v>0</v>
      </c>
      <c r="BM62" s="7">
        <v>0.01</v>
      </c>
      <c r="BN62">
        <v>0</v>
      </c>
      <c r="BO62" s="7">
        <v>0.02</v>
      </c>
      <c r="BP62" t="s">
        <v>108</v>
      </c>
      <c r="BQ62">
        <v>0</v>
      </c>
      <c r="BR62">
        <v>0</v>
      </c>
      <c r="BS62">
        <v>0</v>
      </c>
      <c r="BT62" s="7">
        <v>0.02</v>
      </c>
      <c r="BU62">
        <v>0</v>
      </c>
      <c r="BV62">
        <v>0</v>
      </c>
      <c r="BW62">
        <v>0</v>
      </c>
      <c r="BX62">
        <v>0</v>
      </c>
      <c r="BY62" s="7">
        <v>0.01</v>
      </c>
      <c r="BZ62">
        <v>0</v>
      </c>
    </row>
    <row r="63" spans="1:78" x14ac:dyDescent="0.25">
      <c r="A63" t="s">
        <v>436</v>
      </c>
      <c r="B63">
        <v>14</v>
      </c>
      <c r="C63">
        <v>11</v>
      </c>
      <c r="D63">
        <v>1</v>
      </c>
      <c r="E63">
        <v>2</v>
      </c>
      <c r="F63">
        <v>3</v>
      </c>
      <c r="G63">
        <v>10</v>
      </c>
      <c r="H63">
        <v>1</v>
      </c>
      <c r="I63">
        <v>8</v>
      </c>
      <c r="J63">
        <v>4</v>
      </c>
      <c r="K63">
        <v>2</v>
      </c>
      <c r="L63">
        <v>0</v>
      </c>
      <c r="M63">
        <v>0</v>
      </c>
      <c r="N63">
        <v>13</v>
      </c>
      <c r="O63">
        <v>2</v>
      </c>
      <c r="P63">
        <v>0</v>
      </c>
      <c r="Q63">
        <v>2</v>
      </c>
      <c r="R63">
        <v>12</v>
      </c>
      <c r="S63">
        <v>13</v>
      </c>
      <c r="T63">
        <v>0</v>
      </c>
      <c r="U63">
        <v>2</v>
      </c>
      <c r="V63">
        <v>14</v>
      </c>
      <c r="W63">
        <v>0</v>
      </c>
      <c r="X63">
        <v>0</v>
      </c>
      <c r="Y63">
        <v>1</v>
      </c>
      <c r="Z63">
        <v>13</v>
      </c>
      <c r="AA63">
        <v>14</v>
      </c>
      <c r="AB63">
        <v>13</v>
      </c>
      <c r="AC63">
        <v>0</v>
      </c>
      <c r="AD63">
        <v>12</v>
      </c>
      <c r="AE63">
        <v>2</v>
      </c>
      <c r="AF63">
        <v>10</v>
      </c>
      <c r="AG63">
        <v>3</v>
      </c>
      <c r="AH63">
        <v>2</v>
      </c>
      <c r="AI63">
        <v>14</v>
      </c>
      <c r="AJ63">
        <v>0</v>
      </c>
      <c r="AK63">
        <v>0</v>
      </c>
      <c r="AL63">
        <v>14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2</v>
      </c>
      <c r="AS63">
        <v>3</v>
      </c>
      <c r="AT63">
        <v>2</v>
      </c>
      <c r="AU63">
        <v>2</v>
      </c>
      <c r="AV63">
        <v>1</v>
      </c>
      <c r="AW63">
        <v>0</v>
      </c>
      <c r="AX63">
        <v>1</v>
      </c>
      <c r="AY63">
        <v>3</v>
      </c>
      <c r="AZ63">
        <v>0</v>
      </c>
      <c r="BA63">
        <v>0</v>
      </c>
      <c r="BB63">
        <v>0</v>
      </c>
      <c r="BC63">
        <v>2</v>
      </c>
      <c r="BD63">
        <v>0</v>
      </c>
      <c r="BE63">
        <v>7</v>
      </c>
      <c r="BF63">
        <v>7</v>
      </c>
      <c r="BG63">
        <v>13</v>
      </c>
      <c r="BH63">
        <v>2</v>
      </c>
      <c r="BI63">
        <v>9</v>
      </c>
      <c r="BJ63">
        <v>4</v>
      </c>
      <c r="BK63">
        <v>1</v>
      </c>
      <c r="BL63">
        <v>0</v>
      </c>
      <c r="BM63">
        <v>11</v>
      </c>
      <c r="BN63">
        <v>1</v>
      </c>
      <c r="BO63">
        <v>2</v>
      </c>
      <c r="BP63">
        <v>0</v>
      </c>
      <c r="BQ63">
        <v>11</v>
      </c>
      <c r="BR63">
        <v>14</v>
      </c>
      <c r="BS63">
        <v>14</v>
      </c>
      <c r="BT63">
        <v>1</v>
      </c>
      <c r="BU63">
        <v>7</v>
      </c>
      <c r="BV63">
        <v>0</v>
      </c>
      <c r="BW63">
        <v>11</v>
      </c>
      <c r="BX63">
        <v>8</v>
      </c>
      <c r="BY63">
        <v>8</v>
      </c>
      <c r="BZ63">
        <v>6</v>
      </c>
    </row>
    <row r="64" spans="1:78" x14ac:dyDescent="0.25">
      <c r="B64" s="7">
        <v>0.01</v>
      </c>
      <c r="C64" s="7">
        <v>0.01</v>
      </c>
      <c r="D64" s="7">
        <v>0.01</v>
      </c>
      <c r="E64" s="7">
        <v>0.01</v>
      </c>
      <c r="F64" s="7">
        <v>0.01</v>
      </c>
      <c r="G64" s="7">
        <v>0.01</v>
      </c>
      <c r="H64">
        <v>0</v>
      </c>
      <c r="I64" s="7">
        <v>0.01</v>
      </c>
      <c r="J64" s="7">
        <v>0.01</v>
      </c>
      <c r="K64">
        <v>0</v>
      </c>
      <c r="L64" t="s">
        <v>108</v>
      </c>
      <c r="M64" t="s">
        <v>108</v>
      </c>
      <c r="N64" s="7">
        <v>0.01</v>
      </c>
      <c r="O64" s="7">
        <v>0.01</v>
      </c>
      <c r="P64" t="s">
        <v>108</v>
      </c>
      <c r="Q64" s="7">
        <v>0.01</v>
      </c>
      <c r="R64" s="7">
        <v>0.01</v>
      </c>
      <c r="S64" s="7">
        <v>0.01</v>
      </c>
      <c r="T64" t="s">
        <v>108</v>
      </c>
      <c r="U64" s="7">
        <v>0.01</v>
      </c>
      <c r="V64" s="7">
        <v>0.01</v>
      </c>
      <c r="W64" t="s">
        <v>108</v>
      </c>
      <c r="X64" t="s">
        <v>108</v>
      </c>
      <c r="Y64">
        <v>0</v>
      </c>
      <c r="Z64" s="7">
        <v>0.01</v>
      </c>
      <c r="AA64" s="7">
        <v>0.01</v>
      </c>
      <c r="AB64" s="7">
        <v>0.01</v>
      </c>
      <c r="AC64" t="s">
        <v>108</v>
      </c>
      <c r="AD64" s="7">
        <v>0.01</v>
      </c>
      <c r="AE64" s="7">
        <v>0.02</v>
      </c>
      <c r="AF64" s="7">
        <v>0.01</v>
      </c>
      <c r="AG64">
        <v>0</v>
      </c>
      <c r="AH64" s="7">
        <v>0.08</v>
      </c>
      <c r="AI64" s="7">
        <v>0.01</v>
      </c>
      <c r="AJ64" t="s">
        <v>108</v>
      </c>
      <c r="AK64" t="s">
        <v>108</v>
      </c>
      <c r="AL64" s="7">
        <v>0.01</v>
      </c>
      <c r="AM64" t="s">
        <v>108</v>
      </c>
      <c r="AN64" t="s">
        <v>108</v>
      </c>
      <c r="AO64" t="s">
        <v>108</v>
      </c>
      <c r="AP64" t="s">
        <v>108</v>
      </c>
      <c r="AQ64" t="s">
        <v>108</v>
      </c>
      <c r="AR64" s="7">
        <v>0.02</v>
      </c>
      <c r="AS64" s="7">
        <v>0.02</v>
      </c>
      <c r="AT64" s="7">
        <v>0.01</v>
      </c>
      <c r="AU64" s="7">
        <v>0.01</v>
      </c>
      <c r="AV64" s="7">
        <v>0.01</v>
      </c>
      <c r="AW64" t="s">
        <v>108</v>
      </c>
      <c r="AX64" s="7">
        <v>0.01</v>
      </c>
      <c r="AY64" s="7">
        <v>0.01</v>
      </c>
      <c r="AZ64" t="s">
        <v>108</v>
      </c>
      <c r="BA64" t="s">
        <v>108</v>
      </c>
      <c r="BB64" t="s">
        <v>108</v>
      </c>
      <c r="BC64" s="7">
        <v>0.01</v>
      </c>
      <c r="BD64" t="s">
        <v>108</v>
      </c>
      <c r="BE64" s="7">
        <v>0.01</v>
      </c>
      <c r="BF64" s="7">
        <v>0.01</v>
      </c>
      <c r="BG64" s="7">
        <v>0.01</v>
      </c>
      <c r="BH64">
        <v>0</v>
      </c>
      <c r="BI64" s="7">
        <v>0.01</v>
      </c>
      <c r="BJ64" s="7">
        <v>0.01</v>
      </c>
      <c r="BK64">
        <v>0</v>
      </c>
      <c r="BL64" t="s">
        <v>108</v>
      </c>
      <c r="BM64" s="7">
        <v>0.01</v>
      </c>
      <c r="BN64">
        <v>0</v>
      </c>
      <c r="BO64" s="7">
        <v>0.01</v>
      </c>
      <c r="BP64" t="s">
        <v>108</v>
      </c>
      <c r="BQ64" s="7">
        <v>0.01</v>
      </c>
      <c r="BR64" s="7">
        <v>0.01</v>
      </c>
      <c r="BS64" s="7">
        <v>0.01</v>
      </c>
      <c r="BT64">
        <v>0</v>
      </c>
      <c r="BU64" s="7">
        <v>0.01</v>
      </c>
      <c r="BV64" t="s">
        <v>108</v>
      </c>
      <c r="BW64" s="7">
        <v>0.01</v>
      </c>
      <c r="BX64" s="7">
        <v>0.01</v>
      </c>
      <c r="BY64" s="7">
        <v>0.01</v>
      </c>
      <c r="BZ64">
        <v>0</v>
      </c>
    </row>
    <row r="65" spans="1:78" x14ac:dyDescent="0.25">
      <c r="A65" t="s">
        <v>437</v>
      </c>
      <c r="B65">
        <v>12</v>
      </c>
      <c r="C65">
        <v>10</v>
      </c>
      <c r="D65">
        <v>3</v>
      </c>
      <c r="E65">
        <v>0</v>
      </c>
      <c r="F65">
        <v>4</v>
      </c>
      <c r="G65">
        <v>5</v>
      </c>
      <c r="H65">
        <v>3</v>
      </c>
      <c r="I65">
        <v>2</v>
      </c>
      <c r="J65">
        <v>6</v>
      </c>
      <c r="K65">
        <v>2</v>
      </c>
      <c r="L65">
        <v>2</v>
      </c>
      <c r="M65">
        <v>6</v>
      </c>
      <c r="N65">
        <v>6</v>
      </c>
      <c r="O65">
        <v>0</v>
      </c>
      <c r="P65">
        <v>0</v>
      </c>
      <c r="Q65">
        <v>2</v>
      </c>
      <c r="R65">
        <v>11</v>
      </c>
      <c r="S65">
        <v>8</v>
      </c>
      <c r="T65">
        <v>2</v>
      </c>
      <c r="U65">
        <v>2</v>
      </c>
      <c r="V65">
        <v>9</v>
      </c>
      <c r="W65">
        <v>3</v>
      </c>
      <c r="X65">
        <v>0</v>
      </c>
      <c r="Y65">
        <v>1</v>
      </c>
      <c r="Z65">
        <v>11</v>
      </c>
      <c r="AA65">
        <v>12</v>
      </c>
      <c r="AB65">
        <v>11</v>
      </c>
      <c r="AC65">
        <v>1</v>
      </c>
      <c r="AD65">
        <v>11</v>
      </c>
      <c r="AE65">
        <v>0</v>
      </c>
      <c r="AF65">
        <v>9</v>
      </c>
      <c r="AG65">
        <v>1</v>
      </c>
      <c r="AH65">
        <v>1</v>
      </c>
      <c r="AI65">
        <v>8</v>
      </c>
      <c r="AJ65">
        <v>1</v>
      </c>
      <c r="AK65">
        <v>2</v>
      </c>
      <c r="AL65">
        <v>4</v>
      </c>
      <c r="AM65">
        <v>8</v>
      </c>
      <c r="AN65">
        <v>0</v>
      </c>
      <c r="AO65">
        <v>0</v>
      </c>
      <c r="AP65">
        <v>3</v>
      </c>
      <c r="AQ65">
        <v>1</v>
      </c>
      <c r="AR65">
        <v>0</v>
      </c>
      <c r="AS65">
        <v>1</v>
      </c>
      <c r="AT65">
        <v>0</v>
      </c>
      <c r="AU65">
        <v>2</v>
      </c>
      <c r="AV65">
        <v>0</v>
      </c>
      <c r="AW65">
        <v>3</v>
      </c>
      <c r="AX65">
        <v>0</v>
      </c>
      <c r="AY65">
        <v>0</v>
      </c>
      <c r="AZ65">
        <v>1</v>
      </c>
      <c r="BA65">
        <v>0</v>
      </c>
      <c r="BB65">
        <v>0</v>
      </c>
      <c r="BC65">
        <v>1</v>
      </c>
      <c r="BD65">
        <v>0</v>
      </c>
      <c r="BE65">
        <v>1</v>
      </c>
      <c r="BF65">
        <v>11</v>
      </c>
      <c r="BG65">
        <v>9</v>
      </c>
      <c r="BH65">
        <v>3</v>
      </c>
      <c r="BI65">
        <v>7</v>
      </c>
      <c r="BJ65">
        <v>3</v>
      </c>
      <c r="BK65">
        <v>0</v>
      </c>
      <c r="BL65">
        <v>1</v>
      </c>
      <c r="BM65">
        <v>6</v>
      </c>
      <c r="BN65">
        <v>4</v>
      </c>
      <c r="BO65">
        <v>3</v>
      </c>
      <c r="BP65">
        <v>0</v>
      </c>
      <c r="BQ65">
        <v>8</v>
      </c>
      <c r="BR65">
        <v>11</v>
      </c>
      <c r="BS65">
        <v>9</v>
      </c>
      <c r="BT65">
        <v>1</v>
      </c>
      <c r="BU65">
        <v>1</v>
      </c>
      <c r="BV65">
        <v>2</v>
      </c>
      <c r="BW65">
        <v>6</v>
      </c>
      <c r="BX65">
        <v>6</v>
      </c>
      <c r="BY65">
        <v>8</v>
      </c>
      <c r="BZ65">
        <v>8</v>
      </c>
    </row>
    <row r="66" spans="1:78" x14ac:dyDescent="0.25">
      <c r="B66" s="7">
        <v>0.01</v>
      </c>
      <c r="C66">
        <v>0</v>
      </c>
      <c r="D66" s="7">
        <v>0.01</v>
      </c>
      <c r="E66" t="s">
        <v>108</v>
      </c>
      <c r="F66" s="7">
        <v>0.01</v>
      </c>
      <c r="G66">
        <v>0</v>
      </c>
      <c r="H66" s="7">
        <v>0.01</v>
      </c>
      <c r="I66">
        <v>0</v>
      </c>
      <c r="J66" s="7">
        <v>0.01</v>
      </c>
      <c r="K66" s="7">
        <v>0.01</v>
      </c>
      <c r="L66" s="7">
        <v>0.01</v>
      </c>
      <c r="M66" s="7">
        <v>0.01</v>
      </c>
      <c r="N66">
        <v>0</v>
      </c>
      <c r="O66" t="s">
        <v>108</v>
      </c>
      <c r="P66" t="s">
        <v>108</v>
      </c>
      <c r="Q66" s="7">
        <v>0.01</v>
      </c>
      <c r="R66" s="7">
        <v>0.01</v>
      </c>
      <c r="S66">
        <v>0</v>
      </c>
      <c r="T66">
        <v>0</v>
      </c>
      <c r="U66" s="7">
        <v>0.01</v>
      </c>
      <c r="V66">
        <v>0</v>
      </c>
      <c r="W66" s="7">
        <v>0.02</v>
      </c>
      <c r="X66" t="s">
        <v>108</v>
      </c>
      <c r="Y66">
        <v>0</v>
      </c>
      <c r="Z66" s="7">
        <v>0.01</v>
      </c>
      <c r="AA66" s="7">
        <v>0.01</v>
      </c>
      <c r="AB66" s="7">
        <v>0.01</v>
      </c>
      <c r="AC66">
        <v>0</v>
      </c>
      <c r="AD66" s="7">
        <v>0.01</v>
      </c>
      <c r="AE66" t="s">
        <v>108</v>
      </c>
      <c r="AF66" s="7">
        <v>0.01</v>
      </c>
      <c r="AG66">
        <v>0</v>
      </c>
      <c r="AH66" s="7">
        <v>0.03</v>
      </c>
      <c r="AI66">
        <v>0</v>
      </c>
      <c r="AJ66" s="7">
        <v>0.01</v>
      </c>
      <c r="AK66" s="7">
        <v>0.01</v>
      </c>
      <c r="AL66">
        <v>0</v>
      </c>
      <c r="AM66" s="7">
        <v>0.01</v>
      </c>
      <c r="AN66" t="s">
        <v>108</v>
      </c>
      <c r="AO66" t="s">
        <v>108</v>
      </c>
      <c r="AP66" s="7">
        <v>0.01</v>
      </c>
      <c r="AQ66">
        <v>0</v>
      </c>
      <c r="AR66" t="s">
        <v>108</v>
      </c>
      <c r="AS66" s="7">
        <v>0.01</v>
      </c>
      <c r="AT66" t="s">
        <v>108</v>
      </c>
      <c r="AU66" s="7">
        <v>0.01</v>
      </c>
      <c r="AV66" t="s">
        <v>108</v>
      </c>
      <c r="AW66" s="7">
        <v>0.06</v>
      </c>
      <c r="AX66" t="s">
        <v>108</v>
      </c>
      <c r="AY66" t="s">
        <v>108</v>
      </c>
      <c r="AZ66" s="7">
        <v>0.01</v>
      </c>
      <c r="BA66" t="s">
        <v>108</v>
      </c>
      <c r="BB66" t="s">
        <v>108</v>
      </c>
      <c r="BC66" s="7">
        <v>0.01</v>
      </c>
      <c r="BD66" t="s">
        <v>108</v>
      </c>
      <c r="BE66">
        <v>0</v>
      </c>
      <c r="BF66" s="7">
        <v>0.01</v>
      </c>
      <c r="BG66" s="7">
        <v>0.01</v>
      </c>
      <c r="BH66" s="7">
        <v>0.01</v>
      </c>
      <c r="BI66" s="7">
        <v>0.01</v>
      </c>
      <c r="BJ66" s="7">
        <v>0.01</v>
      </c>
      <c r="BK66" t="s">
        <v>108</v>
      </c>
      <c r="BL66" s="7">
        <v>0.01</v>
      </c>
      <c r="BM66" s="7">
        <v>0.01</v>
      </c>
      <c r="BN66">
        <v>0</v>
      </c>
      <c r="BO66" s="7">
        <v>0.01</v>
      </c>
      <c r="BP66" t="s">
        <v>108</v>
      </c>
      <c r="BQ66" s="7">
        <v>0.01</v>
      </c>
      <c r="BR66" s="7">
        <v>0.01</v>
      </c>
      <c r="BS66" s="7">
        <v>0.01</v>
      </c>
      <c r="BT66">
        <v>0</v>
      </c>
      <c r="BU66">
        <v>0</v>
      </c>
      <c r="BV66" s="7">
        <v>0.01</v>
      </c>
      <c r="BW66" s="7">
        <v>0.01</v>
      </c>
      <c r="BX66">
        <v>0</v>
      </c>
      <c r="BY66" s="7">
        <v>0.01</v>
      </c>
      <c r="BZ66" s="7">
        <v>0.01</v>
      </c>
    </row>
    <row r="67" spans="1:78" x14ac:dyDescent="0.25">
      <c r="A67" t="s">
        <v>438</v>
      </c>
      <c r="B67">
        <v>11</v>
      </c>
      <c r="C67">
        <v>9</v>
      </c>
      <c r="D67">
        <v>0</v>
      </c>
      <c r="E67">
        <v>2</v>
      </c>
      <c r="F67">
        <v>3</v>
      </c>
      <c r="G67">
        <v>6</v>
      </c>
      <c r="H67">
        <v>2</v>
      </c>
      <c r="I67">
        <v>1</v>
      </c>
      <c r="J67">
        <v>1</v>
      </c>
      <c r="K67">
        <v>6</v>
      </c>
      <c r="L67">
        <v>3</v>
      </c>
      <c r="M67">
        <v>3</v>
      </c>
      <c r="N67">
        <v>7</v>
      </c>
      <c r="O67">
        <v>1</v>
      </c>
      <c r="P67">
        <v>0</v>
      </c>
      <c r="Q67">
        <v>1</v>
      </c>
      <c r="R67">
        <v>10</v>
      </c>
      <c r="S67">
        <v>7</v>
      </c>
      <c r="T67">
        <v>1</v>
      </c>
      <c r="U67">
        <v>3</v>
      </c>
      <c r="V67">
        <v>7</v>
      </c>
      <c r="W67">
        <v>3</v>
      </c>
      <c r="X67">
        <v>1</v>
      </c>
      <c r="Y67">
        <v>1</v>
      </c>
      <c r="Z67">
        <v>10</v>
      </c>
      <c r="AA67">
        <v>11</v>
      </c>
      <c r="AB67">
        <v>10</v>
      </c>
      <c r="AC67">
        <v>2</v>
      </c>
      <c r="AD67">
        <v>7</v>
      </c>
      <c r="AE67">
        <v>2</v>
      </c>
      <c r="AF67">
        <v>5</v>
      </c>
      <c r="AG67">
        <v>5</v>
      </c>
      <c r="AH67">
        <v>1</v>
      </c>
      <c r="AI67">
        <v>7</v>
      </c>
      <c r="AJ67">
        <v>0</v>
      </c>
      <c r="AK67">
        <v>4</v>
      </c>
      <c r="AL67">
        <v>4</v>
      </c>
      <c r="AM67">
        <v>4</v>
      </c>
      <c r="AN67">
        <v>0</v>
      </c>
      <c r="AO67">
        <v>2</v>
      </c>
      <c r="AP67">
        <v>0</v>
      </c>
      <c r="AQ67">
        <v>1</v>
      </c>
      <c r="AR67">
        <v>0</v>
      </c>
      <c r="AS67">
        <v>1</v>
      </c>
      <c r="AT67">
        <v>1</v>
      </c>
      <c r="AU67">
        <v>0</v>
      </c>
      <c r="AV67">
        <v>0</v>
      </c>
      <c r="AW67">
        <v>0</v>
      </c>
      <c r="AX67">
        <v>0</v>
      </c>
      <c r="AY67">
        <v>2</v>
      </c>
      <c r="AZ67">
        <v>1</v>
      </c>
      <c r="BA67">
        <v>2</v>
      </c>
      <c r="BB67">
        <v>2</v>
      </c>
      <c r="BC67">
        <v>0</v>
      </c>
      <c r="BD67">
        <v>0</v>
      </c>
      <c r="BE67">
        <v>8</v>
      </c>
      <c r="BF67">
        <v>3</v>
      </c>
      <c r="BG67">
        <v>10</v>
      </c>
      <c r="BH67">
        <v>1</v>
      </c>
      <c r="BI67">
        <v>0</v>
      </c>
      <c r="BJ67">
        <v>0</v>
      </c>
      <c r="BK67">
        <v>9</v>
      </c>
      <c r="BL67">
        <v>1</v>
      </c>
      <c r="BM67">
        <v>1</v>
      </c>
      <c r="BN67">
        <v>8</v>
      </c>
      <c r="BO67">
        <v>2</v>
      </c>
      <c r="BP67">
        <v>0</v>
      </c>
      <c r="BQ67">
        <v>1</v>
      </c>
      <c r="BR67">
        <v>5</v>
      </c>
      <c r="BS67">
        <v>5</v>
      </c>
      <c r="BT67">
        <v>6</v>
      </c>
      <c r="BU67">
        <v>3</v>
      </c>
      <c r="BV67">
        <v>1</v>
      </c>
      <c r="BW67">
        <v>1</v>
      </c>
      <c r="BX67">
        <v>8</v>
      </c>
      <c r="BY67">
        <v>7</v>
      </c>
      <c r="BZ67">
        <v>8</v>
      </c>
    </row>
    <row r="68" spans="1:78" x14ac:dyDescent="0.25">
      <c r="B68">
        <v>0</v>
      </c>
      <c r="C68">
        <v>0</v>
      </c>
      <c r="D68" t="s">
        <v>106</v>
      </c>
      <c r="E68" s="7">
        <v>0.02</v>
      </c>
      <c r="F68" s="7">
        <v>0.01</v>
      </c>
      <c r="G68">
        <v>0</v>
      </c>
      <c r="H68">
        <v>0</v>
      </c>
      <c r="I68">
        <v>0</v>
      </c>
      <c r="J68">
        <v>0</v>
      </c>
      <c r="K68" s="7">
        <v>0.02</v>
      </c>
      <c r="L68" s="7">
        <v>0.01</v>
      </c>
      <c r="M68" s="7">
        <v>0.01</v>
      </c>
      <c r="N68">
        <v>0</v>
      </c>
      <c r="O68">
        <v>0</v>
      </c>
      <c r="P68" t="s">
        <v>106</v>
      </c>
      <c r="Q68">
        <v>0</v>
      </c>
      <c r="R68" s="7">
        <v>0.01</v>
      </c>
      <c r="S68">
        <v>0</v>
      </c>
      <c r="T68">
        <v>0</v>
      </c>
      <c r="U68" s="7">
        <v>0.01</v>
      </c>
      <c r="V68">
        <v>0</v>
      </c>
      <c r="W68" s="7">
        <v>0.02</v>
      </c>
      <c r="X68" s="7">
        <v>0.01</v>
      </c>
      <c r="Y68" s="7">
        <v>0.01</v>
      </c>
      <c r="Z68">
        <v>0</v>
      </c>
      <c r="AA68">
        <v>0</v>
      </c>
      <c r="AB68">
        <v>0</v>
      </c>
      <c r="AC68" s="7">
        <v>0.01</v>
      </c>
      <c r="AD68">
        <v>0</v>
      </c>
      <c r="AE68" s="7">
        <v>0.02</v>
      </c>
      <c r="AF68">
        <v>0</v>
      </c>
      <c r="AG68" s="7">
        <v>0.01</v>
      </c>
      <c r="AH68" s="7">
        <v>0.02</v>
      </c>
      <c r="AI68">
        <v>0</v>
      </c>
      <c r="AJ68" t="s">
        <v>106</v>
      </c>
      <c r="AK68" s="7">
        <v>0.02</v>
      </c>
      <c r="AL68">
        <v>0</v>
      </c>
      <c r="AM68" s="7">
        <v>0.01</v>
      </c>
      <c r="AN68" t="s">
        <v>106</v>
      </c>
      <c r="AO68" s="7">
        <v>0.01</v>
      </c>
      <c r="AP68" t="s">
        <v>106</v>
      </c>
      <c r="AQ68">
        <v>0</v>
      </c>
      <c r="AR68" t="s">
        <v>106</v>
      </c>
      <c r="AS68" s="7">
        <v>0.01</v>
      </c>
      <c r="AT68" s="7">
        <v>0.01</v>
      </c>
      <c r="AU68" t="s">
        <v>106</v>
      </c>
      <c r="AV68" t="s">
        <v>106</v>
      </c>
      <c r="AW68" t="s">
        <v>106</v>
      </c>
      <c r="AX68" t="s">
        <v>106</v>
      </c>
      <c r="AY68" s="7">
        <v>0.01</v>
      </c>
      <c r="AZ68" s="7">
        <v>0.01</v>
      </c>
      <c r="BA68" s="7">
        <v>0.02</v>
      </c>
      <c r="BB68" s="7">
        <v>0.01</v>
      </c>
      <c r="BC68" t="s">
        <v>106</v>
      </c>
      <c r="BD68" t="s">
        <v>106</v>
      </c>
      <c r="BE68" s="7">
        <v>0.01</v>
      </c>
      <c r="BF68">
        <v>0</v>
      </c>
      <c r="BG68" s="7">
        <v>0.01</v>
      </c>
      <c r="BH68">
        <v>0</v>
      </c>
      <c r="BI68" t="s">
        <v>106</v>
      </c>
      <c r="BJ68" t="s">
        <v>106</v>
      </c>
      <c r="BK68" s="7">
        <v>0.03</v>
      </c>
      <c r="BL68" s="7">
        <v>0.01</v>
      </c>
      <c r="BM68">
        <v>0</v>
      </c>
      <c r="BN68" s="7">
        <v>0.01</v>
      </c>
      <c r="BO68" s="7">
        <v>0.01</v>
      </c>
      <c r="BP68" t="s">
        <v>106</v>
      </c>
      <c r="BQ68">
        <v>0</v>
      </c>
      <c r="BR68">
        <v>0</v>
      </c>
      <c r="BS68">
        <v>0</v>
      </c>
      <c r="BT68" s="7">
        <v>0.01</v>
      </c>
      <c r="BU68" s="7">
        <v>0.01</v>
      </c>
      <c r="BV68">
        <v>0</v>
      </c>
      <c r="BW68">
        <v>0</v>
      </c>
      <c r="BX68" s="7">
        <v>0.01</v>
      </c>
      <c r="BY68">
        <v>0</v>
      </c>
      <c r="BZ68" s="7">
        <v>0.01</v>
      </c>
    </row>
    <row r="69" spans="1:78" x14ac:dyDescent="0.25">
      <c r="A69" t="s">
        <v>439</v>
      </c>
      <c r="B69">
        <v>11</v>
      </c>
      <c r="C69">
        <v>10</v>
      </c>
      <c r="D69">
        <v>1</v>
      </c>
      <c r="E69">
        <v>0</v>
      </c>
      <c r="F69">
        <v>4</v>
      </c>
      <c r="G69">
        <v>4</v>
      </c>
      <c r="H69">
        <v>2</v>
      </c>
      <c r="I69">
        <v>1</v>
      </c>
      <c r="J69">
        <v>4</v>
      </c>
      <c r="K69">
        <v>3</v>
      </c>
      <c r="L69">
        <v>2</v>
      </c>
      <c r="M69">
        <v>1</v>
      </c>
      <c r="N69">
        <v>6</v>
      </c>
      <c r="O69">
        <v>3</v>
      </c>
      <c r="P69">
        <v>0</v>
      </c>
      <c r="Q69">
        <v>2</v>
      </c>
      <c r="R69">
        <v>9</v>
      </c>
      <c r="S69">
        <v>6</v>
      </c>
      <c r="T69">
        <v>1</v>
      </c>
      <c r="U69">
        <v>3</v>
      </c>
      <c r="V69">
        <v>7</v>
      </c>
      <c r="W69">
        <v>1</v>
      </c>
      <c r="X69">
        <v>1</v>
      </c>
      <c r="Y69">
        <v>2</v>
      </c>
      <c r="Z69">
        <v>9</v>
      </c>
      <c r="AA69">
        <v>11</v>
      </c>
      <c r="AB69">
        <v>9</v>
      </c>
      <c r="AC69">
        <v>1</v>
      </c>
      <c r="AD69">
        <v>8</v>
      </c>
      <c r="AE69">
        <v>1</v>
      </c>
      <c r="AF69">
        <v>3</v>
      </c>
      <c r="AG69">
        <v>5</v>
      </c>
      <c r="AH69">
        <v>1</v>
      </c>
      <c r="AI69">
        <v>6</v>
      </c>
      <c r="AJ69">
        <v>0</v>
      </c>
      <c r="AK69">
        <v>2</v>
      </c>
      <c r="AL69">
        <v>6</v>
      </c>
      <c r="AM69">
        <v>3</v>
      </c>
      <c r="AN69">
        <v>2</v>
      </c>
      <c r="AO69">
        <v>0</v>
      </c>
      <c r="AP69">
        <v>1</v>
      </c>
      <c r="AQ69">
        <v>0</v>
      </c>
      <c r="AR69">
        <v>2</v>
      </c>
      <c r="AS69">
        <v>0</v>
      </c>
      <c r="AT69">
        <v>2</v>
      </c>
      <c r="AU69">
        <v>2</v>
      </c>
      <c r="AV69">
        <v>2</v>
      </c>
      <c r="AW69">
        <v>0</v>
      </c>
      <c r="AX69">
        <v>1</v>
      </c>
      <c r="AY69">
        <v>0</v>
      </c>
      <c r="AZ69">
        <v>0</v>
      </c>
      <c r="BA69">
        <v>1</v>
      </c>
      <c r="BB69">
        <v>0</v>
      </c>
      <c r="BC69">
        <v>0</v>
      </c>
      <c r="BD69">
        <v>0</v>
      </c>
      <c r="BE69">
        <v>4</v>
      </c>
      <c r="BF69">
        <v>6</v>
      </c>
      <c r="BG69">
        <v>8</v>
      </c>
      <c r="BH69">
        <v>3</v>
      </c>
      <c r="BI69">
        <v>2</v>
      </c>
      <c r="BJ69">
        <v>2</v>
      </c>
      <c r="BK69">
        <v>2</v>
      </c>
      <c r="BL69">
        <v>0</v>
      </c>
      <c r="BM69">
        <v>1</v>
      </c>
      <c r="BN69">
        <v>7</v>
      </c>
      <c r="BO69">
        <v>2</v>
      </c>
      <c r="BP69">
        <v>0</v>
      </c>
      <c r="BQ69">
        <v>3</v>
      </c>
      <c r="BR69">
        <v>9</v>
      </c>
      <c r="BS69">
        <v>9</v>
      </c>
      <c r="BT69">
        <v>3</v>
      </c>
      <c r="BU69">
        <v>2</v>
      </c>
      <c r="BV69">
        <v>0</v>
      </c>
      <c r="BW69">
        <v>3</v>
      </c>
      <c r="BX69">
        <v>7</v>
      </c>
      <c r="BY69">
        <v>8</v>
      </c>
      <c r="BZ69">
        <v>6</v>
      </c>
    </row>
    <row r="70" spans="1:78" x14ac:dyDescent="0.25">
      <c r="B70">
        <v>0</v>
      </c>
      <c r="C70" s="7">
        <v>0.01</v>
      </c>
      <c r="D70">
        <v>0</v>
      </c>
      <c r="E70" t="s">
        <v>106</v>
      </c>
      <c r="F70" s="7">
        <v>0.01</v>
      </c>
      <c r="G70">
        <v>0</v>
      </c>
      <c r="H70">
        <v>0</v>
      </c>
      <c r="I70">
        <v>0</v>
      </c>
      <c r="J70" s="7">
        <v>0.01</v>
      </c>
      <c r="K70" s="7">
        <v>0.01</v>
      </c>
      <c r="L70" s="7">
        <v>0.01</v>
      </c>
      <c r="M70">
        <v>0</v>
      </c>
      <c r="N70">
        <v>0</v>
      </c>
      <c r="O70" s="7">
        <v>0.01</v>
      </c>
      <c r="P70" t="s">
        <v>106</v>
      </c>
      <c r="Q70" s="7">
        <v>0.01</v>
      </c>
      <c r="R70">
        <v>0</v>
      </c>
      <c r="S70">
        <v>0</v>
      </c>
      <c r="T70">
        <v>0</v>
      </c>
      <c r="U70" s="7">
        <v>0.01</v>
      </c>
      <c r="V70">
        <v>0</v>
      </c>
      <c r="W70">
        <v>0</v>
      </c>
      <c r="X70" s="7">
        <v>0.01</v>
      </c>
      <c r="Y70" s="7">
        <v>0.01</v>
      </c>
      <c r="Z70">
        <v>0</v>
      </c>
      <c r="AA70">
        <v>0</v>
      </c>
      <c r="AB70">
        <v>0</v>
      </c>
      <c r="AC70">
        <v>0</v>
      </c>
      <c r="AD70">
        <v>0</v>
      </c>
      <c r="AE70" s="7">
        <v>0.01</v>
      </c>
      <c r="AF70">
        <v>0</v>
      </c>
      <c r="AG70" s="7">
        <v>0.01</v>
      </c>
      <c r="AH70" s="7">
        <v>0.03</v>
      </c>
      <c r="AI70">
        <v>0</v>
      </c>
      <c r="AJ70" t="s">
        <v>106</v>
      </c>
      <c r="AK70" s="7">
        <v>0.01</v>
      </c>
      <c r="AL70">
        <v>0</v>
      </c>
      <c r="AM70">
        <v>0</v>
      </c>
      <c r="AN70" s="7">
        <v>0.05</v>
      </c>
      <c r="AO70" t="s">
        <v>106</v>
      </c>
      <c r="AP70" s="7">
        <v>0.01</v>
      </c>
      <c r="AQ70" t="s">
        <v>106</v>
      </c>
      <c r="AR70" s="7">
        <v>0.01</v>
      </c>
      <c r="AS70">
        <v>0</v>
      </c>
      <c r="AT70" s="7">
        <v>0.01</v>
      </c>
      <c r="AU70" s="7">
        <v>0.01</v>
      </c>
      <c r="AV70" s="7">
        <v>0.01</v>
      </c>
      <c r="AW70" t="s">
        <v>106</v>
      </c>
      <c r="AX70" s="7">
        <v>0.01</v>
      </c>
      <c r="AY70" t="s">
        <v>106</v>
      </c>
      <c r="AZ70" t="s">
        <v>106</v>
      </c>
      <c r="BA70" s="7">
        <v>0.01</v>
      </c>
      <c r="BB70" t="s">
        <v>106</v>
      </c>
      <c r="BC70" t="s">
        <v>106</v>
      </c>
      <c r="BD70" t="s">
        <v>106</v>
      </c>
      <c r="BE70">
        <v>0</v>
      </c>
      <c r="BF70">
        <v>0</v>
      </c>
      <c r="BG70">
        <v>0</v>
      </c>
      <c r="BH70" s="7">
        <v>0.01</v>
      </c>
      <c r="BI70">
        <v>0</v>
      </c>
      <c r="BJ70">
        <v>0</v>
      </c>
      <c r="BK70" s="7">
        <v>0.01</v>
      </c>
      <c r="BL70" t="s">
        <v>106</v>
      </c>
      <c r="BM70">
        <v>0</v>
      </c>
      <c r="BN70" s="7">
        <v>0.01</v>
      </c>
      <c r="BO70" s="7">
        <v>0.01</v>
      </c>
      <c r="BP70" t="s">
        <v>106</v>
      </c>
      <c r="BQ70">
        <v>0</v>
      </c>
      <c r="BR70" s="7">
        <v>0.01</v>
      </c>
      <c r="BS70" s="7">
        <v>0.01</v>
      </c>
      <c r="BT70" s="7">
        <v>0.01</v>
      </c>
      <c r="BU70">
        <v>0</v>
      </c>
      <c r="BV70" t="s">
        <v>106</v>
      </c>
      <c r="BW70">
        <v>0</v>
      </c>
      <c r="BX70">
        <v>0</v>
      </c>
      <c r="BY70" s="7">
        <v>0.01</v>
      </c>
      <c r="BZ70">
        <v>0</v>
      </c>
    </row>
    <row r="71" spans="1:78" x14ac:dyDescent="0.25">
      <c r="A71" t="s">
        <v>440</v>
      </c>
      <c r="B71">
        <v>10</v>
      </c>
      <c r="C71">
        <v>10</v>
      </c>
      <c r="D71">
        <v>0</v>
      </c>
      <c r="E71">
        <v>0</v>
      </c>
      <c r="F71">
        <v>1</v>
      </c>
      <c r="G71">
        <v>7</v>
      </c>
      <c r="H71">
        <v>2</v>
      </c>
      <c r="I71">
        <v>2</v>
      </c>
      <c r="J71">
        <v>1</v>
      </c>
      <c r="K71">
        <v>2</v>
      </c>
      <c r="L71">
        <v>5</v>
      </c>
      <c r="M71">
        <v>3</v>
      </c>
      <c r="N71">
        <v>7</v>
      </c>
      <c r="O71">
        <v>0</v>
      </c>
      <c r="P71">
        <v>0</v>
      </c>
      <c r="Q71">
        <v>5</v>
      </c>
      <c r="R71">
        <v>6</v>
      </c>
      <c r="S71">
        <v>6</v>
      </c>
      <c r="T71">
        <v>0</v>
      </c>
      <c r="U71">
        <v>4</v>
      </c>
      <c r="V71">
        <v>8</v>
      </c>
      <c r="W71">
        <v>1</v>
      </c>
      <c r="X71">
        <v>2</v>
      </c>
      <c r="Y71">
        <v>1</v>
      </c>
      <c r="Z71">
        <v>9</v>
      </c>
      <c r="AA71">
        <v>10</v>
      </c>
      <c r="AB71">
        <v>9</v>
      </c>
      <c r="AC71">
        <v>2</v>
      </c>
      <c r="AD71">
        <v>7</v>
      </c>
      <c r="AE71">
        <v>1</v>
      </c>
      <c r="AF71">
        <v>10</v>
      </c>
      <c r="AG71">
        <v>0</v>
      </c>
      <c r="AH71">
        <v>0</v>
      </c>
      <c r="AI71">
        <v>4</v>
      </c>
      <c r="AJ71">
        <v>1</v>
      </c>
      <c r="AK71">
        <v>4</v>
      </c>
      <c r="AL71">
        <v>8</v>
      </c>
      <c r="AM71">
        <v>1</v>
      </c>
      <c r="AN71">
        <v>0</v>
      </c>
      <c r="AO71">
        <v>2</v>
      </c>
      <c r="AP71">
        <v>0</v>
      </c>
      <c r="AQ71">
        <v>2</v>
      </c>
      <c r="AR71">
        <v>0</v>
      </c>
      <c r="AS71">
        <v>0</v>
      </c>
      <c r="AT71">
        <v>2</v>
      </c>
      <c r="AU71">
        <v>1</v>
      </c>
      <c r="AV71">
        <v>1</v>
      </c>
      <c r="AW71">
        <v>0</v>
      </c>
      <c r="AX71">
        <v>0</v>
      </c>
      <c r="AY71">
        <v>1</v>
      </c>
      <c r="AZ71">
        <v>0</v>
      </c>
      <c r="BA71">
        <v>0</v>
      </c>
      <c r="BB71">
        <v>2</v>
      </c>
      <c r="BC71">
        <v>1</v>
      </c>
      <c r="BD71">
        <v>0</v>
      </c>
      <c r="BE71">
        <v>3</v>
      </c>
      <c r="BF71">
        <v>8</v>
      </c>
      <c r="BG71">
        <v>9</v>
      </c>
      <c r="BH71">
        <v>1</v>
      </c>
      <c r="BI71">
        <v>1</v>
      </c>
      <c r="BJ71">
        <v>1</v>
      </c>
      <c r="BK71">
        <v>6</v>
      </c>
      <c r="BL71">
        <v>0</v>
      </c>
      <c r="BM71">
        <v>2</v>
      </c>
      <c r="BN71">
        <v>7</v>
      </c>
      <c r="BO71">
        <v>1</v>
      </c>
      <c r="BP71">
        <v>0</v>
      </c>
      <c r="BQ71">
        <v>7</v>
      </c>
      <c r="BR71">
        <v>7</v>
      </c>
      <c r="BS71">
        <v>6</v>
      </c>
      <c r="BT71">
        <v>3</v>
      </c>
      <c r="BU71">
        <v>0</v>
      </c>
      <c r="BV71">
        <v>3</v>
      </c>
      <c r="BW71">
        <v>6</v>
      </c>
      <c r="BX71">
        <v>6</v>
      </c>
      <c r="BY71">
        <v>5</v>
      </c>
      <c r="BZ71">
        <v>6</v>
      </c>
    </row>
    <row r="72" spans="1:78" x14ac:dyDescent="0.25">
      <c r="B72">
        <v>0</v>
      </c>
      <c r="C72" s="7">
        <v>0.01</v>
      </c>
      <c r="D72" t="s">
        <v>106</v>
      </c>
      <c r="E72">
        <v>0</v>
      </c>
      <c r="F72">
        <v>0</v>
      </c>
      <c r="G72" s="7">
        <v>0.01</v>
      </c>
      <c r="H72">
        <v>0</v>
      </c>
      <c r="I72">
        <v>0</v>
      </c>
      <c r="J72">
        <v>0</v>
      </c>
      <c r="K72">
        <v>0</v>
      </c>
      <c r="L72" s="7">
        <v>0.01</v>
      </c>
      <c r="M72" s="7">
        <v>0.01</v>
      </c>
      <c r="N72">
        <v>0</v>
      </c>
      <c r="O72" t="s">
        <v>106</v>
      </c>
      <c r="P72" t="s">
        <v>106</v>
      </c>
      <c r="Q72" s="7">
        <v>0.01</v>
      </c>
      <c r="R72">
        <v>0</v>
      </c>
      <c r="S72">
        <v>0</v>
      </c>
      <c r="T72" t="s">
        <v>106</v>
      </c>
      <c r="U72" s="7">
        <v>0.02</v>
      </c>
      <c r="V72">
        <v>0</v>
      </c>
      <c r="W72">
        <v>0</v>
      </c>
      <c r="X72" s="7">
        <v>0.01</v>
      </c>
      <c r="Y72">
        <v>0</v>
      </c>
      <c r="Z72">
        <v>0</v>
      </c>
      <c r="AA72">
        <v>0</v>
      </c>
      <c r="AB72">
        <v>0</v>
      </c>
      <c r="AC72" s="7">
        <v>0.01</v>
      </c>
      <c r="AD72">
        <v>0</v>
      </c>
      <c r="AE72" s="7">
        <v>0.01</v>
      </c>
      <c r="AF72" s="7">
        <v>0.01</v>
      </c>
      <c r="AG72" t="s">
        <v>106</v>
      </c>
      <c r="AH72" t="s">
        <v>106</v>
      </c>
      <c r="AI72">
        <v>0</v>
      </c>
      <c r="AJ72" s="7">
        <v>0.01</v>
      </c>
      <c r="AK72" s="7">
        <v>0.02</v>
      </c>
      <c r="AL72" s="7">
        <v>0.01</v>
      </c>
      <c r="AM72">
        <v>0</v>
      </c>
      <c r="AN72" t="s">
        <v>106</v>
      </c>
      <c r="AO72" s="7">
        <v>0.01</v>
      </c>
      <c r="AP72" t="s">
        <v>106</v>
      </c>
      <c r="AQ72" s="7">
        <v>0.01</v>
      </c>
      <c r="AR72" t="s">
        <v>106</v>
      </c>
      <c r="AS72" t="s">
        <v>106</v>
      </c>
      <c r="AT72" s="7">
        <v>0.01</v>
      </c>
      <c r="AU72" s="7">
        <v>0.01</v>
      </c>
      <c r="AV72">
        <v>0</v>
      </c>
      <c r="AW72" t="s">
        <v>106</v>
      </c>
      <c r="AX72" t="s">
        <v>106</v>
      </c>
      <c r="AY72">
        <v>0</v>
      </c>
      <c r="AZ72" t="s">
        <v>106</v>
      </c>
      <c r="BA72">
        <v>0</v>
      </c>
      <c r="BB72" s="7">
        <v>0.01</v>
      </c>
      <c r="BC72" s="7">
        <v>0.01</v>
      </c>
      <c r="BD72" t="s">
        <v>106</v>
      </c>
      <c r="BE72">
        <v>0</v>
      </c>
      <c r="BF72" s="7">
        <v>0.01</v>
      </c>
      <c r="BG72">
        <v>0</v>
      </c>
      <c r="BH72">
        <v>0</v>
      </c>
      <c r="BI72">
        <v>0</v>
      </c>
      <c r="BJ72">
        <v>0</v>
      </c>
      <c r="BK72" s="7">
        <v>0.02</v>
      </c>
      <c r="BL72" t="s">
        <v>106</v>
      </c>
      <c r="BM72">
        <v>0</v>
      </c>
      <c r="BN72" s="7">
        <v>0.01</v>
      </c>
      <c r="BO72">
        <v>0</v>
      </c>
      <c r="BP72" t="s">
        <v>106</v>
      </c>
      <c r="BQ72" s="7">
        <v>0.01</v>
      </c>
      <c r="BR72">
        <v>0</v>
      </c>
      <c r="BS72">
        <v>0</v>
      </c>
      <c r="BT72" s="7">
        <v>0.01</v>
      </c>
      <c r="BU72" t="s">
        <v>106</v>
      </c>
      <c r="BV72" s="7">
        <v>0.01</v>
      </c>
      <c r="BW72" s="7">
        <v>0.01</v>
      </c>
      <c r="BX72">
        <v>0</v>
      </c>
      <c r="BY72">
        <v>0</v>
      </c>
      <c r="BZ72">
        <v>0</v>
      </c>
    </row>
    <row r="73" spans="1:78" x14ac:dyDescent="0.25">
      <c r="A73" t="s">
        <v>441</v>
      </c>
      <c r="B73">
        <v>10</v>
      </c>
      <c r="C73">
        <v>10</v>
      </c>
      <c r="D73">
        <v>0</v>
      </c>
      <c r="E73">
        <v>0</v>
      </c>
      <c r="F73">
        <v>2</v>
      </c>
      <c r="G73">
        <v>6</v>
      </c>
      <c r="H73">
        <v>1</v>
      </c>
      <c r="I73">
        <v>2</v>
      </c>
      <c r="J73">
        <v>3</v>
      </c>
      <c r="K73">
        <v>2</v>
      </c>
      <c r="L73">
        <v>2</v>
      </c>
      <c r="M73">
        <v>1</v>
      </c>
      <c r="N73">
        <v>8</v>
      </c>
      <c r="O73">
        <v>0</v>
      </c>
      <c r="P73">
        <v>1</v>
      </c>
      <c r="Q73">
        <v>1</v>
      </c>
      <c r="R73">
        <v>9</v>
      </c>
      <c r="S73">
        <v>5</v>
      </c>
      <c r="T73">
        <v>3</v>
      </c>
      <c r="U73">
        <v>1</v>
      </c>
      <c r="V73">
        <v>10</v>
      </c>
      <c r="W73">
        <v>0</v>
      </c>
      <c r="X73">
        <v>0</v>
      </c>
      <c r="Y73">
        <v>1</v>
      </c>
      <c r="Z73">
        <v>9</v>
      </c>
      <c r="AA73">
        <v>10</v>
      </c>
      <c r="AB73">
        <v>9</v>
      </c>
      <c r="AC73">
        <v>2</v>
      </c>
      <c r="AD73">
        <v>8</v>
      </c>
      <c r="AE73">
        <v>0</v>
      </c>
      <c r="AF73">
        <v>8</v>
      </c>
      <c r="AG73">
        <v>2</v>
      </c>
      <c r="AH73">
        <v>0</v>
      </c>
      <c r="AI73">
        <v>7</v>
      </c>
      <c r="AJ73">
        <v>1</v>
      </c>
      <c r="AK73">
        <v>2</v>
      </c>
      <c r="AL73">
        <v>4</v>
      </c>
      <c r="AM73">
        <v>4</v>
      </c>
      <c r="AN73">
        <v>0</v>
      </c>
      <c r="AO73">
        <v>1</v>
      </c>
      <c r="AP73">
        <v>2</v>
      </c>
      <c r="AQ73">
        <v>0</v>
      </c>
      <c r="AR73">
        <v>0</v>
      </c>
      <c r="AS73">
        <v>2</v>
      </c>
      <c r="AT73">
        <v>1</v>
      </c>
      <c r="AU73">
        <v>0</v>
      </c>
      <c r="AV73">
        <v>0</v>
      </c>
      <c r="AW73">
        <v>0</v>
      </c>
      <c r="AX73">
        <v>0</v>
      </c>
      <c r="AY73">
        <v>2</v>
      </c>
      <c r="AZ73">
        <v>0</v>
      </c>
      <c r="BA73">
        <v>0</v>
      </c>
      <c r="BB73">
        <v>2</v>
      </c>
      <c r="BC73">
        <v>0</v>
      </c>
      <c r="BD73">
        <v>1</v>
      </c>
      <c r="BE73">
        <v>4</v>
      </c>
      <c r="BF73">
        <v>6</v>
      </c>
      <c r="BG73">
        <v>9</v>
      </c>
      <c r="BH73">
        <v>1</v>
      </c>
      <c r="BI73">
        <v>5</v>
      </c>
      <c r="BJ73">
        <v>3</v>
      </c>
      <c r="BK73">
        <v>1</v>
      </c>
      <c r="BL73">
        <v>1</v>
      </c>
      <c r="BM73">
        <v>5</v>
      </c>
      <c r="BN73">
        <v>3</v>
      </c>
      <c r="BO73">
        <v>2</v>
      </c>
      <c r="BP73">
        <v>0</v>
      </c>
      <c r="BQ73">
        <v>4</v>
      </c>
      <c r="BR73">
        <v>9</v>
      </c>
      <c r="BS73">
        <v>7</v>
      </c>
      <c r="BT73">
        <v>1</v>
      </c>
      <c r="BU73">
        <v>4</v>
      </c>
      <c r="BV73">
        <v>2</v>
      </c>
      <c r="BW73">
        <v>2</v>
      </c>
      <c r="BX73">
        <v>7</v>
      </c>
      <c r="BY73">
        <v>6</v>
      </c>
      <c r="BZ73">
        <v>5</v>
      </c>
    </row>
    <row r="74" spans="1:78" x14ac:dyDescent="0.25">
      <c r="B74">
        <v>0</v>
      </c>
      <c r="C74" s="7">
        <v>0.01</v>
      </c>
      <c r="D74" t="s">
        <v>106</v>
      </c>
      <c r="E74" t="s">
        <v>106</v>
      </c>
      <c r="F74" s="7">
        <v>0.01</v>
      </c>
      <c r="G74" s="7">
        <v>0.01</v>
      </c>
      <c r="H74">
        <v>0</v>
      </c>
      <c r="I74">
        <v>0</v>
      </c>
      <c r="J74">
        <v>0</v>
      </c>
      <c r="K74" s="7">
        <v>0.01</v>
      </c>
      <c r="L74" s="7">
        <v>0.01</v>
      </c>
      <c r="M74">
        <v>0</v>
      </c>
      <c r="N74" s="7">
        <v>0.01</v>
      </c>
      <c r="O74" t="s">
        <v>106</v>
      </c>
      <c r="P74" s="7">
        <v>0.01</v>
      </c>
      <c r="Q74">
        <v>0</v>
      </c>
      <c r="R74">
        <v>0</v>
      </c>
      <c r="S74">
        <v>0</v>
      </c>
      <c r="T74" s="7">
        <v>0.01</v>
      </c>
      <c r="U74" s="7">
        <v>0.01</v>
      </c>
      <c r="V74" s="7">
        <v>0.01</v>
      </c>
      <c r="W74" t="s">
        <v>106</v>
      </c>
      <c r="X74" t="s">
        <v>106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 t="s">
        <v>106</v>
      </c>
      <c r="AF74">
        <v>0</v>
      </c>
      <c r="AG74">
        <v>0</v>
      </c>
      <c r="AH74" t="s">
        <v>106</v>
      </c>
      <c r="AI74">
        <v>0</v>
      </c>
      <c r="AJ74" s="7">
        <v>0.01</v>
      </c>
      <c r="AK74" s="7">
        <v>0.01</v>
      </c>
      <c r="AL74">
        <v>0</v>
      </c>
      <c r="AM74" s="7">
        <v>0.01</v>
      </c>
      <c r="AN74" t="s">
        <v>106</v>
      </c>
      <c r="AO74" s="7">
        <v>0.01</v>
      </c>
      <c r="AP74" s="7">
        <v>0.01</v>
      </c>
      <c r="AQ74" t="s">
        <v>106</v>
      </c>
      <c r="AR74" t="s">
        <v>106</v>
      </c>
      <c r="AS74" s="7">
        <v>0.02</v>
      </c>
      <c r="AT74">
        <v>0</v>
      </c>
      <c r="AU74" t="s">
        <v>106</v>
      </c>
      <c r="AV74" t="s">
        <v>106</v>
      </c>
      <c r="AW74" t="s">
        <v>106</v>
      </c>
      <c r="AX74" t="s">
        <v>106</v>
      </c>
      <c r="AY74" s="7">
        <v>0.01</v>
      </c>
      <c r="AZ74" t="s">
        <v>106</v>
      </c>
      <c r="BA74" t="s">
        <v>106</v>
      </c>
      <c r="BB74" s="7">
        <v>0.01</v>
      </c>
      <c r="BC74" t="s">
        <v>106</v>
      </c>
      <c r="BD74" s="7">
        <v>0.08</v>
      </c>
      <c r="BE74">
        <v>0</v>
      </c>
      <c r="BF74">
        <v>0</v>
      </c>
      <c r="BG74">
        <v>0</v>
      </c>
      <c r="BH74">
        <v>0</v>
      </c>
      <c r="BI74" s="7">
        <v>0.01</v>
      </c>
      <c r="BJ74" s="7">
        <v>0.01</v>
      </c>
      <c r="BK74">
        <v>0</v>
      </c>
      <c r="BL74" s="7">
        <v>0.01</v>
      </c>
      <c r="BM74" s="7">
        <v>0.01</v>
      </c>
      <c r="BN74">
        <v>0</v>
      </c>
      <c r="BO74" s="7">
        <v>0.01</v>
      </c>
      <c r="BP74" t="s">
        <v>106</v>
      </c>
      <c r="BQ74">
        <v>0</v>
      </c>
      <c r="BR74" s="7">
        <v>0.01</v>
      </c>
      <c r="BS74">
        <v>0</v>
      </c>
      <c r="BT74">
        <v>0</v>
      </c>
      <c r="BU74" s="7">
        <v>0.01</v>
      </c>
      <c r="BV74" s="7">
        <v>0.01</v>
      </c>
      <c r="BW74">
        <v>0</v>
      </c>
      <c r="BX74">
        <v>0</v>
      </c>
      <c r="BY74">
        <v>0</v>
      </c>
      <c r="BZ74">
        <v>0</v>
      </c>
    </row>
    <row r="75" spans="1:78" x14ac:dyDescent="0.25">
      <c r="A75" t="s">
        <v>442</v>
      </c>
      <c r="B75">
        <v>9</v>
      </c>
      <c r="C75">
        <v>9</v>
      </c>
      <c r="D75">
        <v>0</v>
      </c>
      <c r="E75">
        <v>1</v>
      </c>
      <c r="F75">
        <v>1</v>
      </c>
      <c r="G75">
        <v>5</v>
      </c>
      <c r="H75">
        <v>3</v>
      </c>
      <c r="I75">
        <v>4</v>
      </c>
      <c r="J75">
        <v>2</v>
      </c>
      <c r="K75">
        <v>2</v>
      </c>
      <c r="L75">
        <v>2</v>
      </c>
      <c r="M75">
        <v>3</v>
      </c>
      <c r="N75">
        <v>5</v>
      </c>
      <c r="O75">
        <v>2</v>
      </c>
      <c r="P75">
        <v>0</v>
      </c>
      <c r="Q75">
        <v>1</v>
      </c>
      <c r="R75">
        <v>8</v>
      </c>
      <c r="S75">
        <v>8</v>
      </c>
      <c r="T75">
        <v>1</v>
      </c>
      <c r="U75">
        <v>0</v>
      </c>
      <c r="V75">
        <v>9</v>
      </c>
      <c r="W75">
        <v>1</v>
      </c>
      <c r="X75">
        <v>0</v>
      </c>
      <c r="Y75">
        <v>1</v>
      </c>
      <c r="Z75">
        <v>9</v>
      </c>
      <c r="AA75">
        <v>9</v>
      </c>
      <c r="AB75">
        <v>9</v>
      </c>
      <c r="AC75">
        <v>3</v>
      </c>
      <c r="AD75">
        <v>7</v>
      </c>
      <c r="AE75">
        <v>0</v>
      </c>
      <c r="AF75">
        <v>4</v>
      </c>
      <c r="AG75">
        <v>3</v>
      </c>
      <c r="AH75">
        <v>0</v>
      </c>
      <c r="AI75">
        <v>6</v>
      </c>
      <c r="AJ75">
        <v>2</v>
      </c>
      <c r="AK75">
        <v>1</v>
      </c>
      <c r="AL75">
        <v>5</v>
      </c>
      <c r="AM75">
        <v>3</v>
      </c>
      <c r="AN75">
        <v>0</v>
      </c>
      <c r="AO75">
        <v>1</v>
      </c>
      <c r="AP75">
        <v>2</v>
      </c>
      <c r="AQ75">
        <v>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</v>
      </c>
      <c r="AZ75">
        <v>2</v>
      </c>
      <c r="BA75">
        <v>1</v>
      </c>
      <c r="BB75">
        <v>2</v>
      </c>
      <c r="BC75">
        <v>0</v>
      </c>
      <c r="BD75">
        <v>0</v>
      </c>
      <c r="BE75">
        <v>7</v>
      </c>
      <c r="BF75">
        <v>3</v>
      </c>
      <c r="BG75">
        <v>8</v>
      </c>
      <c r="BH75">
        <v>1</v>
      </c>
      <c r="BI75">
        <v>7</v>
      </c>
      <c r="BJ75">
        <v>0</v>
      </c>
      <c r="BK75">
        <v>0</v>
      </c>
      <c r="BL75">
        <v>1</v>
      </c>
      <c r="BM75">
        <v>4</v>
      </c>
      <c r="BN75">
        <v>6</v>
      </c>
      <c r="BO75">
        <v>0</v>
      </c>
      <c r="BP75">
        <v>0</v>
      </c>
      <c r="BQ75">
        <v>3</v>
      </c>
      <c r="BR75">
        <v>9</v>
      </c>
      <c r="BS75">
        <v>9</v>
      </c>
      <c r="BT75">
        <v>2</v>
      </c>
      <c r="BU75">
        <v>7</v>
      </c>
      <c r="BV75">
        <v>0</v>
      </c>
      <c r="BW75">
        <v>3</v>
      </c>
      <c r="BX75">
        <v>5</v>
      </c>
      <c r="BY75">
        <v>6</v>
      </c>
      <c r="BZ75">
        <v>5</v>
      </c>
    </row>
    <row r="76" spans="1:78" x14ac:dyDescent="0.25">
      <c r="B76">
        <v>0</v>
      </c>
      <c r="C76">
        <v>0</v>
      </c>
      <c r="D76" t="s">
        <v>106</v>
      </c>
      <c r="E76">
        <v>0</v>
      </c>
      <c r="F76">
        <v>0</v>
      </c>
      <c r="G76">
        <v>0</v>
      </c>
      <c r="H76" s="7">
        <v>0.01</v>
      </c>
      <c r="I76" s="7">
        <v>0.01</v>
      </c>
      <c r="J76">
        <v>0</v>
      </c>
      <c r="K76">
        <v>0</v>
      </c>
      <c r="L76">
        <v>0</v>
      </c>
      <c r="M76" s="7">
        <v>0.01</v>
      </c>
      <c r="N76">
        <v>0</v>
      </c>
      <c r="O76" s="7">
        <v>0.01</v>
      </c>
      <c r="P76" t="s">
        <v>106</v>
      </c>
      <c r="Q76">
        <v>0</v>
      </c>
      <c r="R76">
        <v>0</v>
      </c>
      <c r="S76" s="7">
        <v>0.01</v>
      </c>
      <c r="T76">
        <v>0</v>
      </c>
      <c r="U76" t="s">
        <v>106</v>
      </c>
      <c r="V76">
        <v>0</v>
      </c>
      <c r="W76">
        <v>0</v>
      </c>
      <c r="X76" t="s">
        <v>106</v>
      </c>
      <c r="Y76">
        <v>0</v>
      </c>
      <c r="Z76">
        <v>0</v>
      </c>
      <c r="AA76">
        <v>0</v>
      </c>
      <c r="AB76">
        <v>0</v>
      </c>
      <c r="AC76" s="7">
        <v>0.01</v>
      </c>
      <c r="AD76">
        <v>0</v>
      </c>
      <c r="AE76" t="s">
        <v>106</v>
      </c>
      <c r="AF76">
        <v>0</v>
      </c>
      <c r="AG76" s="7">
        <v>0.01</v>
      </c>
      <c r="AH76" t="s">
        <v>106</v>
      </c>
      <c r="AI76">
        <v>0</v>
      </c>
      <c r="AJ76" s="7">
        <v>0.02</v>
      </c>
      <c r="AK76">
        <v>0</v>
      </c>
      <c r="AL76">
        <v>0</v>
      </c>
      <c r="AM76">
        <v>0</v>
      </c>
      <c r="AN76" t="s">
        <v>106</v>
      </c>
      <c r="AO76" s="7">
        <v>0.01</v>
      </c>
      <c r="AP76" s="7">
        <v>0.01</v>
      </c>
      <c r="AQ76" s="7">
        <v>0.01</v>
      </c>
      <c r="AR76" t="s">
        <v>106</v>
      </c>
      <c r="AS76" t="s">
        <v>106</v>
      </c>
      <c r="AT76" t="s">
        <v>106</v>
      </c>
      <c r="AU76" t="s">
        <v>106</v>
      </c>
      <c r="AV76" t="s">
        <v>106</v>
      </c>
      <c r="AW76" t="s">
        <v>106</v>
      </c>
      <c r="AX76" t="s">
        <v>106</v>
      </c>
      <c r="AY76">
        <v>0</v>
      </c>
      <c r="AZ76" s="7">
        <v>0.01</v>
      </c>
      <c r="BA76" s="7">
        <v>0.01</v>
      </c>
      <c r="BB76" s="7">
        <v>0.01</v>
      </c>
      <c r="BC76" t="s">
        <v>106</v>
      </c>
      <c r="BD76" t="s">
        <v>106</v>
      </c>
      <c r="BE76" s="7">
        <v>0.01</v>
      </c>
      <c r="BF76">
        <v>0</v>
      </c>
      <c r="BG76">
        <v>0</v>
      </c>
      <c r="BH76">
        <v>0</v>
      </c>
      <c r="BI76" s="7">
        <v>0.01</v>
      </c>
      <c r="BJ76" t="s">
        <v>106</v>
      </c>
      <c r="BK76" t="s">
        <v>106</v>
      </c>
      <c r="BL76" s="7">
        <v>0.01</v>
      </c>
      <c r="BM76">
        <v>0</v>
      </c>
      <c r="BN76" s="7">
        <v>0.01</v>
      </c>
      <c r="BO76" t="s">
        <v>106</v>
      </c>
      <c r="BP76" t="s">
        <v>106</v>
      </c>
      <c r="BQ76">
        <v>0</v>
      </c>
      <c r="BR76" s="7">
        <v>0.01</v>
      </c>
      <c r="BS76" s="7">
        <v>0.01</v>
      </c>
      <c r="BT76">
        <v>0</v>
      </c>
      <c r="BU76" s="7">
        <v>0.01</v>
      </c>
      <c r="BV76" t="s">
        <v>106</v>
      </c>
      <c r="BW76">
        <v>0</v>
      </c>
      <c r="BX76">
        <v>0</v>
      </c>
      <c r="BY76">
        <v>0</v>
      </c>
      <c r="BZ76">
        <v>0</v>
      </c>
    </row>
    <row r="77" spans="1:78" x14ac:dyDescent="0.25">
      <c r="A77" t="s">
        <v>443</v>
      </c>
      <c r="B77">
        <v>9</v>
      </c>
      <c r="C77">
        <v>8</v>
      </c>
      <c r="D77">
        <v>1</v>
      </c>
      <c r="E77">
        <v>0</v>
      </c>
      <c r="F77">
        <v>5</v>
      </c>
      <c r="G77">
        <v>2</v>
      </c>
      <c r="H77">
        <v>2</v>
      </c>
      <c r="I77">
        <v>2</v>
      </c>
      <c r="J77">
        <v>4</v>
      </c>
      <c r="K77">
        <v>1</v>
      </c>
      <c r="L77">
        <v>2</v>
      </c>
      <c r="M77">
        <v>2</v>
      </c>
      <c r="N77">
        <v>5</v>
      </c>
      <c r="O77">
        <v>2</v>
      </c>
      <c r="P77">
        <v>0</v>
      </c>
      <c r="Q77">
        <v>1</v>
      </c>
      <c r="R77">
        <v>8</v>
      </c>
      <c r="S77">
        <v>5</v>
      </c>
      <c r="T77">
        <v>3</v>
      </c>
      <c r="U77">
        <v>1</v>
      </c>
      <c r="V77">
        <v>7</v>
      </c>
      <c r="W77">
        <v>2</v>
      </c>
      <c r="X77">
        <v>0</v>
      </c>
      <c r="Y77">
        <v>2</v>
      </c>
      <c r="Z77">
        <v>7</v>
      </c>
      <c r="AA77">
        <v>9</v>
      </c>
      <c r="AB77">
        <v>7</v>
      </c>
      <c r="AC77">
        <v>2</v>
      </c>
      <c r="AD77">
        <v>7</v>
      </c>
      <c r="AE77">
        <v>0</v>
      </c>
      <c r="AF77">
        <v>6</v>
      </c>
      <c r="AG77">
        <v>3</v>
      </c>
      <c r="AH77">
        <v>0</v>
      </c>
      <c r="AI77">
        <v>8</v>
      </c>
      <c r="AJ77">
        <v>0</v>
      </c>
      <c r="AK77">
        <v>0</v>
      </c>
      <c r="AL77">
        <v>8</v>
      </c>
      <c r="AM77">
        <v>1</v>
      </c>
      <c r="AN77">
        <v>0</v>
      </c>
      <c r="AO77">
        <v>0</v>
      </c>
      <c r="AP77">
        <v>2</v>
      </c>
      <c r="AQ77">
        <v>0</v>
      </c>
      <c r="AR77">
        <v>3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</v>
      </c>
      <c r="AY77">
        <v>0</v>
      </c>
      <c r="AZ77">
        <v>0</v>
      </c>
      <c r="BA77">
        <v>0</v>
      </c>
      <c r="BB77">
        <v>1</v>
      </c>
      <c r="BC77">
        <v>3</v>
      </c>
      <c r="BD77">
        <v>0</v>
      </c>
      <c r="BE77">
        <v>5</v>
      </c>
      <c r="BF77">
        <v>4</v>
      </c>
      <c r="BG77">
        <v>7</v>
      </c>
      <c r="BH77">
        <v>2</v>
      </c>
      <c r="BI77">
        <v>2</v>
      </c>
      <c r="BJ77">
        <v>3</v>
      </c>
      <c r="BK77">
        <v>2</v>
      </c>
      <c r="BL77">
        <v>1</v>
      </c>
      <c r="BM77">
        <v>4</v>
      </c>
      <c r="BN77">
        <v>4</v>
      </c>
      <c r="BO77">
        <v>1</v>
      </c>
      <c r="BP77">
        <v>0</v>
      </c>
      <c r="BQ77">
        <v>3</v>
      </c>
      <c r="BR77">
        <v>7</v>
      </c>
      <c r="BS77">
        <v>8</v>
      </c>
      <c r="BT77">
        <v>1</v>
      </c>
      <c r="BU77">
        <v>3</v>
      </c>
      <c r="BV77">
        <v>1</v>
      </c>
      <c r="BW77">
        <v>3</v>
      </c>
      <c r="BX77">
        <v>6</v>
      </c>
      <c r="BY77">
        <v>6</v>
      </c>
      <c r="BZ77">
        <v>6</v>
      </c>
    </row>
    <row r="78" spans="1:78" x14ac:dyDescent="0.25">
      <c r="B78">
        <v>0</v>
      </c>
      <c r="C78">
        <v>0</v>
      </c>
      <c r="D78">
        <v>0</v>
      </c>
      <c r="E78" t="s">
        <v>106</v>
      </c>
      <c r="F78" s="7">
        <v>0.01</v>
      </c>
      <c r="G78">
        <v>0</v>
      </c>
      <c r="H78">
        <v>0</v>
      </c>
      <c r="I78">
        <v>0</v>
      </c>
      <c r="J78" s="7">
        <v>0.01</v>
      </c>
      <c r="K78">
        <v>0</v>
      </c>
      <c r="L78" s="7">
        <v>0.01</v>
      </c>
      <c r="M78" s="7">
        <v>0.01</v>
      </c>
      <c r="N78">
        <v>0</v>
      </c>
      <c r="O78" s="7">
        <v>0.01</v>
      </c>
      <c r="P78" t="s">
        <v>106</v>
      </c>
      <c r="Q78">
        <v>0</v>
      </c>
      <c r="R78">
        <v>0</v>
      </c>
      <c r="S78">
        <v>0</v>
      </c>
      <c r="T78" s="7">
        <v>0.01</v>
      </c>
      <c r="U78">
        <v>0</v>
      </c>
      <c r="V78">
        <v>0</v>
      </c>
      <c r="W78" s="7">
        <v>0.01</v>
      </c>
      <c r="X78" t="s">
        <v>106</v>
      </c>
      <c r="Y78" s="7">
        <v>0.01</v>
      </c>
      <c r="Z78">
        <v>0</v>
      </c>
      <c r="AA78">
        <v>0</v>
      </c>
      <c r="AB78">
        <v>0</v>
      </c>
      <c r="AC78" s="7">
        <v>0.01</v>
      </c>
      <c r="AD78">
        <v>0</v>
      </c>
      <c r="AE78" t="s">
        <v>106</v>
      </c>
      <c r="AF78">
        <v>0</v>
      </c>
      <c r="AG78" s="7">
        <v>0.01</v>
      </c>
      <c r="AH78" t="s">
        <v>106</v>
      </c>
      <c r="AI78">
        <v>0</v>
      </c>
      <c r="AJ78" t="s">
        <v>106</v>
      </c>
      <c r="AK78" t="s">
        <v>106</v>
      </c>
      <c r="AL78" s="7">
        <v>0.01</v>
      </c>
      <c r="AM78">
        <v>0</v>
      </c>
      <c r="AN78" t="s">
        <v>106</v>
      </c>
      <c r="AO78" t="s">
        <v>106</v>
      </c>
      <c r="AP78" s="7">
        <v>0.01</v>
      </c>
      <c r="AQ78" t="s">
        <v>106</v>
      </c>
      <c r="AR78" s="7">
        <v>0.03</v>
      </c>
      <c r="AS78" t="s">
        <v>106</v>
      </c>
      <c r="AT78" t="s">
        <v>106</v>
      </c>
      <c r="AU78" t="s">
        <v>106</v>
      </c>
      <c r="AV78" t="s">
        <v>106</v>
      </c>
      <c r="AW78" t="s">
        <v>106</v>
      </c>
      <c r="AX78">
        <v>0</v>
      </c>
      <c r="AY78" t="s">
        <v>106</v>
      </c>
      <c r="AZ78" t="s">
        <v>106</v>
      </c>
      <c r="BA78" t="s">
        <v>106</v>
      </c>
      <c r="BB78">
        <v>0</v>
      </c>
      <c r="BC78" s="7">
        <v>0.02</v>
      </c>
      <c r="BD78" t="s">
        <v>106</v>
      </c>
      <c r="BE78" s="7">
        <v>0.01</v>
      </c>
      <c r="BF78">
        <v>0</v>
      </c>
      <c r="BG78">
        <v>0</v>
      </c>
      <c r="BH78">
        <v>0</v>
      </c>
      <c r="BI78">
        <v>0</v>
      </c>
      <c r="BJ78" s="7">
        <v>0.01</v>
      </c>
      <c r="BK78" s="7">
        <v>0.01</v>
      </c>
      <c r="BL78" s="7">
        <v>0.01</v>
      </c>
      <c r="BM78">
        <v>0</v>
      </c>
      <c r="BN78">
        <v>0</v>
      </c>
      <c r="BO78">
        <v>0</v>
      </c>
      <c r="BP78" t="s">
        <v>106</v>
      </c>
      <c r="BQ78">
        <v>0</v>
      </c>
      <c r="BR78">
        <v>0</v>
      </c>
      <c r="BS78" s="7">
        <v>0.01</v>
      </c>
      <c r="BT78">
        <v>0</v>
      </c>
      <c r="BU78" s="7">
        <v>0.01</v>
      </c>
      <c r="BV78">
        <v>0</v>
      </c>
      <c r="BW78">
        <v>0</v>
      </c>
      <c r="BX78">
        <v>0</v>
      </c>
      <c r="BY78">
        <v>0</v>
      </c>
      <c r="BZ78">
        <v>0</v>
      </c>
    </row>
    <row r="79" spans="1:78" x14ac:dyDescent="0.25">
      <c r="A79" t="s">
        <v>444</v>
      </c>
      <c r="B79">
        <v>9</v>
      </c>
      <c r="C79">
        <v>7</v>
      </c>
      <c r="D79">
        <v>2</v>
      </c>
      <c r="E79">
        <v>0</v>
      </c>
      <c r="F79">
        <v>2</v>
      </c>
      <c r="G79">
        <v>5</v>
      </c>
      <c r="H79">
        <v>2</v>
      </c>
      <c r="I79">
        <v>3</v>
      </c>
      <c r="J79">
        <v>5</v>
      </c>
      <c r="K79">
        <v>1</v>
      </c>
      <c r="L79">
        <v>1</v>
      </c>
      <c r="M79">
        <v>1</v>
      </c>
      <c r="N79">
        <v>8</v>
      </c>
      <c r="O79">
        <v>0</v>
      </c>
      <c r="P79">
        <v>0</v>
      </c>
      <c r="Q79">
        <v>1</v>
      </c>
      <c r="R79">
        <v>8</v>
      </c>
      <c r="S79">
        <v>5</v>
      </c>
      <c r="T79">
        <v>2</v>
      </c>
      <c r="U79">
        <v>1</v>
      </c>
      <c r="V79">
        <v>7</v>
      </c>
      <c r="W79">
        <v>1</v>
      </c>
      <c r="X79">
        <v>1</v>
      </c>
      <c r="Y79">
        <v>0</v>
      </c>
      <c r="Z79">
        <v>9</v>
      </c>
      <c r="AA79">
        <v>9</v>
      </c>
      <c r="AB79">
        <v>9</v>
      </c>
      <c r="AC79">
        <v>0</v>
      </c>
      <c r="AD79">
        <v>9</v>
      </c>
      <c r="AE79">
        <v>0</v>
      </c>
      <c r="AF79">
        <v>6</v>
      </c>
      <c r="AG79">
        <v>3</v>
      </c>
      <c r="AH79">
        <v>0</v>
      </c>
      <c r="AI79">
        <v>6</v>
      </c>
      <c r="AJ79">
        <v>1</v>
      </c>
      <c r="AK79">
        <v>1</v>
      </c>
      <c r="AL79">
        <v>3</v>
      </c>
      <c r="AM79">
        <v>6</v>
      </c>
      <c r="AN79">
        <v>0</v>
      </c>
      <c r="AO79">
        <v>0</v>
      </c>
      <c r="AP79">
        <v>2</v>
      </c>
      <c r="AQ79">
        <v>0</v>
      </c>
      <c r="AR79">
        <v>0</v>
      </c>
      <c r="AS79">
        <v>0</v>
      </c>
      <c r="AT79">
        <v>1</v>
      </c>
      <c r="AU79">
        <v>0</v>
      </c>
      <c r="AV79">
        <v>0</v>
      </c>
      <c r="AW79">
        <v>1</v>
      </c>
      <c r="AX79">
        <v>1</v>
      </c>
      <c r="AY79">
        <v>2</v>
      </c>
      <c r="AZ79">
        <v>0</v>
      </c>
      <c r="BA79">
        <v>0</v>
      </c>
      <c r="BB79">
        <v>1</v>
      </c>
      <c r="BC79">
        <v>1</v>
      </c>
      <c r="BD79">
        <v>0</v>
      </c>
      <c r="BE79">
        <v>6</v>
      </c>
      <c r="BF79">
        <v>3</v>
      </c>
      <c r="BG79">
        <v>7</v>
      </c>
      <c r="BH79">
        <v>2</v>
      </c>
      <c r="BI79">
        <v>2</v>
      </c>
      <c r="BJ79">
        <v>1</v>
      </c>
      <c r="BK79">
        <v>5</v>
      </c>
      <c r="BL79">
        <v>0</v>
      </c>
      <c r="BM79">
        <v>4</v>
      </c>
      <c r="BN79">
        <v>4</v>
      </c>
      <c r="BO79">
        <v>1</v>
      </c>
      <c r="BP79">
        <v>0</v>
      </c>
      <c r="BQ79">
        <v>5</v>
      </c>
      <c r="BR79">
        <v>5</v>
      </c>
      <c r="BS79">
        <v>4</v>
      </c>
      <c r="BT79">
        <v>5</v>
      </c>
      <c r="BU79">
        <v>2</v>
      </c>
      <c r="BV79">
        <v>2</v>
      </c>
      <c r="BW79">
        <v>3</v>
      </c>
      <c r="BX79">
        <v>5</v>
      </c>
      <c r="BY79">
        <v>5</v>
      </c>
      <c r="BZ79">
        <v>5</v>
      </c>
    </row>
    <row r="80" spans="1:78" x14ac:dyDescent="0.25">
      <c r="B80">
        <v>0</v>
      </c>
      <c r="C80">
        <v>0</v>
      </c>
      <c r="D80" s="7">
        <v>0.01</v>
      </c>
      <c r="E80" t="s">
        <v>106</v>
      </c>
      <c r="F80">
        <v>0</v>
      </c>
      <c r="G80">
        <v>0</v>
      </c>
      <c r="H80">
        <v>0</v>
      </c>
      <c r="I80">
        <v>0</v>
      </c>
      <c r="J80" s="7">
        <v>0.01</v>
      </c>
      <c r="K80">
        <v>0</v>
      </c>
      <c r="L80">
        <v>0</v>
      </c>
      <c r="M80">
        <v>0</v>
      </c>
      <c r="N80" s="7">
        <v>0.01</v>
      </c>
      <c r="O80" t="s">
        <v>106</v>
      </c>
      <c r="P80" t="s">
        <v>106</v>
      </c>
      <c r="Q80">
        <v>0</v>
      </c>
      <c r="R80">
        <v>0</v>
      </c>
      <c r="S80">
        <v>0</v>
      </c>
      <c r="T80" s="7">
        <v>0.01</v>
      </c>
      <c r="U80">
        <v>0</v>
      </c>
      <c r="V80">
        <v>0</v>
      </c>
      <c r="W80" s="7">
        <v>0.01</v>
      </c>
      <c r="X80" s="7">
        <v>0.01</v>
      </c>
      <c r="Y80" t="s">
        <v>106</v>
      </c>
      <c r="Z80">
        <v>0</v>
      </c>
      <c r="AA80">
        <v>0</v>
      </c>
      <c r="AB80">
        <v>0</v>
      </c>
      <c r="AC80" t="s">
        <v>106</v>
      </c>
      <c r="AD80" s="7">
        <v>0.01</v>
      </c>
      <c r="AE80" t="s">
        <v>106</v>
      </c>
      <c r="AF80">
        <v>0</v>
      </c>
      <c r="AG80" s="7">
        <v>0.01</v>
      </c>
      <c r="AH80" t="s">
        <v>106</v>
      </c>
      <c r="AI80">
        <v>0</v>
      </c>
      <c r="AJ80" s="7">
        <v>0.01</v>
      </c>
      <c r="AK80">
        <v>0</v>
      </c>
      <c r="AL80">
        <v>0</v>
      </c>
      <c r="AM80" s="7">
        <v>0.01</v>
      </c>
      <c r="AN80" t="s">
        <v>106</v>
      </c>
      <c r="AO80" t="s">
        <v>106</v>
      </c>
      <c r="AP80" s="7">
        <v>0.01</v>
      </c>
      <c r="AQ80" t="s">
        <v>106</v>
      </c>
      <c r="AR80" t="s">
        <v>106</v>
      </c>
      <c r="AS80" t="s">
        <v>106</v>
      </c>
      <c r="AT80">
        <v>0</v>
      </c>
      <c r="AU80" t="s">
        <v>106</v>
      </c>
      <c r="AV80" t="s">
        <v>106</v>
      </c>
      <c r="AW80" s="7">
        <v>0.02</v>
      </c>
      <c r="AX80">
        <v>0</v>
      </c>
      <c r="AY80" s="7">
        <v>0.01</v>
      </c>
      <c r="AZ80" t="s">
        <v>106</v>
      </c>
      <c r="BA80" t="s">
        <v>106</v>
      </c>
      <c r="BB80" s="7">
        <v>0.01</v>
      </c>
      <c r="BC80" s="7">
        <v>0.01</v>
      </c>
      <c r="BD80" t="s">
        <v>106</v>
      </c>
      <c r="BE80" s="7">
        <v>0.01</v>
      </c>
      <c r="BF80">
        <v>0</v>
      </c>
      <c r="BG80">
        <v>0</v>
      </c>
      <c r="BH80">
        <v>0</v>
      </c>
      <c r="BI80">
        <v>0</v>
      </c>
      <c r="BJ80">
        <v>0</v>
      </c>
      <c r="BK80" s="7">
        <v>0.02</v>
      </c>
      <c r="BL80" t="s">
        <v>106</v>
      </c>
      <c r="BM80">
        <v>0</v>
      </c>
      <c r="BN80">
        <v>0</v>
      </c>
      <c r="BO80">
        <v>0</v>
      </c>
      <c r="BP80" t="s">
        <v>106</v>
      </c>
      <c r="BQ80" s="7">
        <v>0.01</v>
      </c>
      <c r="BR80">
        <v>0</v>
      </c>
      <c r="BS80">
        <v>0</v>
      </c>
      <c r="BT80" s="7">
        <v>0.01</v>
      </c>
      <c r="BU80">
        <v>0</v>
      </c>
      <c r="BV80" s="7">
        <v>0.01</v>
      </c>
      <c r="BW80">
        <v>0</v>
      </c>
      <c r="BX80">
        <v>0</v>
      </c>
      <c r="BY80">
        <v>0</v>
      </c>
      <c r="BZ80">
        <v>0</v>
      </c>
    </row>
    <row r="81" spans="1:78" x14ac:dyDescent="0.25">
      <c r="A81" t="s">
        <v>445</v>
      </c>
      <c r="B81">
        <v>9</v>
      </c>
      <c r="C81">
        <v>9</v>
      </c>
      <c r="D81">
        <v>0</v>
      </c>
      <c r="E81">
        <v>0</v>
      </c>
      <c r="F81">
        <v>1</v>
      </c>
      <c r="G81">
        <v>7</v>
      </c>
      <c r="H81">
        <v>1</v>
      </c>
      <c r="I81">
        <v>3</v>
      </c>
      <c r="J81">
        <v>2</v>
      </c>
      <c r="K81">
        <v>3</v>
      </c>
      <c r="L81">
        <v>1</v>
      </c>
      <c r="M81">
        <v>1</v>
      </c>
      <c r="N81">
        <v>5</v>
      </c>
      <c r="O81">
        <v>3</v>
      </c>
      <c r="P81">
        <v>0</v>
      </c>
      <c r="Q81">
        <v>3</v>
      </c>
      <c r="R81">
        <v>6</v>
      </c>
      <c r="S81">
        <v>6</v>
      </c>
      <c r="T81">
        <v>1</v>
      </c>
      <c r="U81">
        <v>2</v>
      </c>
      <c r="V81">
        <v>8</v>
      </c>
      <c r="W81">
        <v>0</v>
      </c>
      <c r="X81">
        <v>1</v>
      </c>
      <c r="Y81">
        <v>0</v>
      </c>
      <c r="Z81">
        <v>9</v>
      </c>
      <c r="AA81">
        <v>9</v>
      </c>
      <c r="AB81">
        <v>9</v>
      </c>
      <c r="AC81">
        <v>2</v>
      </c>
      <c r="AD81">
        <v>7</v>
      </c>
      <c r="AE81">
        <v>0</v>
      </c>
      <c r="AF81">
        <v>7</v>
      </c>
      <c r="AG81">
        <v>1</v>
      </c>
      <c r="AH81">
        <v>0</v>
      </c>
      <c r="AI81">
        <v>9</v>
      </c>
      <c r="AJ81">
        <v>0</v>
      </c>
      <c r="AK81">
        <v>0</v>
      </c>
      <c r="AL81">
        <v>7</v>
      </c>
      <c r="AM81">
        <v>2</v>
      </c>
      <c r="AN81">
        <v>0</v>
      </c>
      <c r="AO81">
        <v>0</v>
      </c>
      <c r="AP81">
        <v>2</v>
      </c>
      <c r="AQ81">
        <v>0</v>
      </c>
      <c r="AR81">
        <v>0</v>
      </c>
      <c r="AS81">
        <v>3</v>
      </c>
      <c r="AT81">
        <v>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2</v>
      </c>
      <c r="BC81">
        <v>1</v>
      </c>
      <c r="BD81">
        <v>0</v>
      </c>
      <c r="BE81">
        <v>2</v>
      </c>
      <c r="BF81">
        <v>7</v>
      </c>
      <c r="BG81">
        <v>7</v>
      </c>
      <c r="BH81">
        <v>2</v>
      </c>
      <c r="BI81">
        <v>2</v>
      </c>
      <c r="BJ81">
        <v>3</v>
      </c>
      <c r="BK81">
        <v>2</v>
      </c>
      <c r="BL81">
        <v>0</v>
      </c>
      <c r="BM81">
        <v>3</v>
      </c>
      <c r="BN81">
        <v>6</v>
      </c>
      <c r="BO81">
        <v>0</v>
      </c>
      <c r="BP81">
        <v>0</v>
      </c>
      <c r="BQ81">
        <v>6</v>
      </c>
      <c r="BR81">
        <v>6</v>
      </c>
      <c r="BS81">
        <v>6</v>
      </c>
      <c r="BT81">
        <v>1</v>
      </c>
      <c r="BU81">
        <v>2</v>
      </c>
      <c r="BV81">
        <v>3</v>
      </c>
      <c r="BW81">
        <v>4</v>
      </c>
      <c r="BX81">
        <v>7</v>
      </c>
      <c r="BY81">
        <v>8</v>
      </c>
      <c r="BZ81">
        <v>5</v>
      </c>
    </row>
    <row r="82" spans="1:78" x14ac:dyDescent="0.25">
      <c r="B82">
        <v>0</v>
      </c>
      <c r="C82">
        <v>0</v>
      </c>
      <c r="D82" t="s">
        <v>106</v>
      </c>
      <c r="E82" t="s">
        <v>106</v>
      </c>
      <c r="F82">
        <v>0</v>
      </c>
      <c r="G82" s="7">
        <v>0.01</v>
      </c>
      <c r="H82">
        <v>0</v>
      </c>
      <c r="I82">
        <v>0</v>
      </c>
      <c r="J82">
        <v>0</v>
      </c>
      <c r="K82" s="7">
        <v>0.01</v>
      </c>
      <c r="L82">
        <v>0</v>
      </c>
      <c r="M82">
        <v>0</v>
      </c>
      <c r="N82">
        <v>0</v>
      </c>
      <c r="O82" s="7">
        <v>0.01</v>
      </c>
      <c r="P82" t="s">
        <v>106</v>
      </c>
      <c r="Q82" s="7">
        <v>0.01</v>
      </c>
      <c r="R82">
        <v>0</v>
      </c>
      <c r="S82">
        <v>0</v>
      </c>
      <c r="T82">
        <v>0</v>
      </c>
      <c r="U82" s="7">
        <v>0.01</v>
      </c>
      <c r="V82">
        <v>0</v>
      </c>
      <c r="W82" t="s">
        <v>106</v>
      </c>
      <c r="X82" s="7">
        <v>0.01</v>
      </c>
      <c r="Y82" t="s">
        <v>106</v>
      </c>
      <c r="Z82">
        <v>0</v>
      </c>
      <c r="AA82">
        <v>0</v>
      </c>
      <c r="AB82">
        <v>0</v>
      </c>
      <c r="AC82" s="7">
        <v>0.01</v>
      </c>
      <c r="AD82">
        <v>0</v>
      </c>
      <c r="AE82" t="s">
        <v>106</v>
      </c>
      <c r="AF82">
        <v>0</v>
      </c>
      <c r="AG82">
        <v>0</v>
      </c>
      <c r="AH82" t="s">
        <v>106</v>
      </c>
      <c r="AI82">
        <v>0</v>
      </c>
      <c r="AJ82" t="s">
        <v>106</v>
      </c>
      <c r="AK82" t="s">
        <v>106</v>
      </c>
      <c r="AL82" s="7">
        <v>0.01</v>
      </c>
      <c r="AM82">
        <v>0</v>
      </c>
      <c r="AN82" t="s">
        <v>106</v>
      </c>
      <c r="AO82" t="s">
        <v>106</v>
      </c>
      <c r="AP82" s="7">
        <v>0.01</v>
      </c>
      <c r="AQ82" t="s">
        <v>106</v>
      </c>
      <c r="AR82" t="s">
        <v>106</v>
      </c>
      <c r="AS82" s="7">
        <v>0.02</v>
      </c>
      <c r="AT82">
        <v>0</v>
      </c>
      <c r="AU82" t="s">
        <v>106</v>
      </c>
      <c r="AV82" t="s">
        <v>106</v>
      </c>
      <c r="AW82" t="s">
        <v>106</v>
      </c>
      <c r="AX82" t="s">
        <v>106</v>
      </c>
      <c r="AY82" t="s">
        <v>106</v>
      </c>
      <c r="AZ82" t="s">
        <v>106</v>
      </c>
      <c r="BA82" t="s">
        <v>106</v>
      </c>
      <c r="BB82" s="7">
        <v>0.01</v>
      </c>
      <c r="BC82" s="7">
        <v>0.01</v>
      </c>
      <c r="BD82" t="s">
        <v>106</v>
      </c>
      <c r="BE82">
        <v>0</v>
      </c>
      <c r="BF82" s="7">
        <v>0.01</v>
      </c>
      <c r="BG82">
        <v>0</v>
      </c>
      <c r="BH82">
        <v>0</v>
      </c>
      <c r="BI82">
        <v>0</v>
      </c>
      <c r="BJ82" s="7">
        <v>0.01</v>
      </c>
      <c r="BK82" s="7">
        <v>0.01</v>
      </c>
      <c r="BL82" t="s">
        <v>106</v>
      </c>
      <c r="BM82">
        <v>0</v>
      </c>
      <c r="BN82" s="7">
        <v>0.01</v>
      </c>
      <c r="BO82" t="s">
        <v>106</v>
      </c>
      <c r="BP82" t="s">
        <v>106</v>
      </c>
      <c r="BQ82" s="7">
        <v>0.01</v>
      </c>
      <c r="BR82">
        <v>0</v>
      </c>
      <c r="BS82">
        <v>0</v>
      </c>
      <c r="BT82">
        <v>0</v>
      </c>
      <c r="BU82">
        <v>0</v>
      </c>
      <c r="BV82" s="7">
        <v>0.01</v>
      </c>
      <c r="BW82">
        <v>0</v>
      </c>
      <c r="BX82">
        <v>0</v>
      </c>
      <c r="BY82">
        <v>0</v>
      </c>
      <c r="BZ82">
        <v>0</v>
      </c>
    </row>
    <row r="83" spans="1:78" x14ac:dyDescent="0.25">
      <c r="A83" t="s">
        <v>446</v>
      </c>
      <c r="B83">
        <v>8</v>
      </c>
      <c r="C83">
        <v>8</v>
      </c>
      <c r="D83">
        <v>0</v>
      </c>
      <c r="E83">
        <v>0</v>
      </c>
      <c r="F83">
        <v>1</v>
      </c>
      <c r="G83">
        <v>7</v>
      </c>
      <c r="H83">
        <v>0</v>
      </c>
      <c r="I83">
        <v>3</v>
      </c>
      <c r="J83">
        <v>3</v>
      </c>
      <c r="K83">
        <v>0</v>
      </c>
      <c r="L83">
        <v>2</v>
      </c>
      <c r="M83">
        <v>3</v>
      </c>
      <c r="N83">
        <v>3</v>
      </c>
      <c r="O83">
        <v>1</v>
      </c>
      <c r="P83">
        <v>1</v>
      </c>
      <c r="Q83">
        <v>1</v>
      </c>
      <c r="R83">
        <v>8</v>
      </c>
      <c r="S83">
        <v>4</v>
      </c>
      <c r="T83">
        <v>4</v>
      </c>
      <c r="U83">
        <v>1</v>
      </c>
      <c r="V83">
        <v>7</v>
      </c>
      <c r="W83">
        <v>1</v>
      </c>
      <c r="X83">
        <v>0</v>
      </c>
      <c r="Y83">
        <v>0</v>
      </c>
      <c r="Z83">
        <v>8</v>
      </c>
      <c r="AA83">
        <v>8</v>
      </c>
      <c r="AB83">
        <v>8</v>
      </c>
      <c r="AC83">
        <v>0</v>
      </c>
      <c r="AD83">
        <v>7</v>
      </c>
      <c r="AE83">
        <v>2</v>
      </c>
      <c r="AF83">
        <v>4</v>
      </c>
      <c r="AG83">
        <v>4</v>
      </c>
      <c r="AH83">
        <v>0</v>
      </c>
      <c r="AI83">
        <v>4</v>
      </c>
      <c r="AJ83">
        <v>0</v>
      </c>
      <c r="AK83">
        <v>4</v>
      </c>
      <c r="AL83">
        <v>2</v>
      </c>
      <c r="AM83">
        <v>5</v>
      </c>
      <c r="AN83">
        <v>0</v>
      </c>
      <c r="AO83">
        <v>1</v>
      </c>
      <c r="AP83">
        <v>0</v>
      </c>
      <c r="AQ83">
        <v>1</v>
      </c>
      <c r="AR83">
        <v>3</v>
      </c>
      <c r="AS83">
        <v>0</v>
      </c>
      <c r="AT83">
        <v>1</v>
      </c>
      <c r="AU83">
        <v>2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1</v>
      </c>
      <c r="BC83">
        <v>1</v>
      </c>
      <c r="BD83">
        <v>0</v>
      </c>
      <c r="BE83">
        <v>4</v>
      </c>
      <c r="BF83">
        <v>4</v>
      </c>
      <c r="BG83">
        <v>6</v>
      </c>
      <c r="BH83">
        <v>2</v>
      </c>
      <c r="BI83">
        <v>3</v>
      </c>
      <c r="BJ83">
        <v>3</v>
      </c>
      <c r="BK83">
        <v>1</v>
      </c>
      <c r="BL83">
        <v>0</v>
      </c>
      <c r="BM83">
        <v>3</v>
      </c>
      <c r="BN83">
        <v>5</v>
      </c>
      <c r="BO83">
        <v>1</v>
      </c>
      <c r="BP83">
        <v>0</v>
      </c>
      <c r="BQ83">
        <v>5</v>
      </c>
      <c r="BR83">
        <v>8</v>
      </c>
      <c r="BS83">
        <v>7</v>
      </c>
      <c r="BT83">
        <v>1</v>
      </c>
      <c r="BU83">
        <v>3</v>
      </c>
      <c r="BV83">
        <v>0</v>
      </c>
      <c r="BW83">
        <v>5</v>
      </c>
      <c r="BX83">
        <v>4</v>
      </c>
      <c r="BY83">
        <v>6</v>
      </c>
      <c r="BZ83">
        <v>3</v>
      </c>
    </row>
    <row r="84" spans="1:78" x14ac:dyDescent="0.25">
      <c r="B84">
        <v>0</v>
      </c>
      <c r="C84">
        <v>0</v>
      </c>
      <c r="D84" t="s">
        <v>106</v>
      </c>
      <c r="E84" t="s">
        <v>106</v>
      </c>
      <c r="F84">
        <v>0</v>
      </c>
      <c r="G84" s="7">
        <v>0.01</v>
      </c>
      <c r="H84" t="s">
        <v>106</v>
      </c>
      <c r="I84">
        <v>0</v>
      </c>
      <c r="J84">
        <v>0</v>
      </c>
      <c r="K84" t="s">
        <v>106</v>
      </c>
      <c r="L84">
        <v>0</v>
      </c>
      <c r="M84" s="7">
        <v>0.01</v>
      </c>
      <c r="N84">
        <v>0</v>
      </c>
      <c r="O84" s="7">
        <v>0.01</v>
      </c>
      <c r="P84" s="7">
        <v>0.02</v>
      </c>
      <c r="Q84">
        <v>0</v>
      </c>
      <c r="R84">
        <v>0</v>
      </c>
      <c r="S84">
        <v>0</v>
      </c>
      <c r="T84" s="7">
        <v>0.01</v>
      </c>
      <c r="U84">
        <v>0</v>
      </c>
      <c r="V84">
        <v>0</v>
      </c>
      <c r="W84" s="7">
        <v>0.01</v>
      </c>
      <c r="X84" t="s">
        <v>106</v>
      </c>
      <c r="Y84" t="s">
        <v>106</v>
      </c>
      <c r="Z84">
        <v>0</v>
      </c>
      <c r="AA84">
        <v>0</v>
      </c>
      <c r="AB84">
        <v>0</v>
      </c>
      <c r="AC84" t="s">
        <v>106</v>
      </c>
      <c r="AD84">
        <v>0</v>
      </c>
      <c r="AE84" s="7">
        <v>0.01</v>
      </c>
      <c r="AF84">
        <v>0</v>
      </c>
      <c r="AG84" s="7">
        <v>0.01</v>
      </c>
      <c r="AH84" t="s">
        <v>106</v>
      </c>
      <c r="AI84">
        <v>0</v>
      </c>
      <c r="AJ84" t="s">
        <v>106</v>
      </c>
      <c r="AK84" s="7">
        <v>0.02</v>
      </c>
      <c r="AL84">
        <v>0</v>
      </c>
      <c r="AM84" s="7">
        <v>0.01</v>
      </c>
      <c r="AN84" t="s">
        <v>106</v>
      </c>
      <c r="AO84">
        <v>0</v>
      </c>
      <c r="AP84" t="s">
        <v>106</v>
      </c>
      <c r="AQ84">
        <v>0</v>
      </c>
      <c r="AR84" s="7">
        <v>0.03</v>
      </c>
      <c r="AS84" t="s">
        <v>106</v>
      </c>
      <c r="AT84">
        <v>0</v>
      </c>
      <c r="AU84" s="7">
        <v>0.01</v>
      </c>
      <c r="AV84" t="s">
        <v>106</v>
      </c>
      <c r="AW84" t="s">
        <v>106</v>
      </c>
      <c r="AX84" t="s">
        <v>106</v>
      </c>
      <c r="AY84" t="s">
        <v>106</v>
      </c>
      <c r="AZ84" t="s">
        <v>106</v>
      </c>
      <c r="BA84" t="s">
        <v>106</v>
      </c>
      <c r="BB84">
        <v>0</v>
      </c>
      <c r="BC84">
        <v>0</v>
      </c>
      <c r="BD84" t="s">
        <v>106</v>
      </c>
      <c r="BE84">
        <v>0</v>
      </c>
      <c r="BF84">
        <v>0</v>
      </c>
      <c r="BG84">
        <v>0</v>
      </c>
      <c r="BH84">
        <v>0</v>
      </c>
      <c r="BI84">
        <v>0</v>
      </c>
      <c r="BJ84" s="7">
        <v>0.01</v>
      </c>
      <c r="BK84">
        <v>0</v>
      </c>
      <c r="BL84" t="s">
        <v>106</v>
      </c>
      <c r="BM84">
        <v>0</v>
      </c>
      <c r="BN84">
        <v>0</v>
      </c>
      <c r="BO84">
        <v>0</v>
      </c>
      <c r="BP84" t="s">
        <v>106</v>
      </c>
      <c r="BQ84" s="7">
        <v>0.01</v>
      </c>
      <c r="BR84">
        <v>0</v>
      </c>
      <c r="BS84">
        <v>0</v>
      </c>
      <c r="BT84">
        <v>0</v>
      </c>
      <c r="BU84" s="7">
        <v>0.01</v>
      </c>
      <c r="BV84" t="s">
        <v>106</v>
      </c>
      <c r="BW84" s="7">
        <v>0.01</v>
      </c>
      <c r="BX84">
        <v>0</v>
      </c>
      <c r="BY84">
        <v>0</v>
      </c>
      <c r="BZ84">
        <v>0</v>
      </c>
    </row>
    <row r="85" spans="1:78" x14ac:dyDescent="0.25">
      <c r="A85" t="s">
        <v>447</v>
      </c>
      <c r="B85">
        <v>8</v>
      </c>
      <c r="C85">
        <v>6</v>
      </c>
      <c r="D85">
        <v>1</v>
      </c>
      <c r="E85">
        <v>1</v>
      </c>
      <c r="F85">
        <v>1</v>
      </c>
      <c r="G85">
        <v>4</v>
      </c>
      <c r="H85">
        <v>2</v>
      </c>
      <c r="I85">
        <v>5</v>
      </c>
      <c r="J85">
        <v>2</v>
      </c>
      <c r="K85">
        <v>0</v>
      </c>
      <c r="L85">
        <v>1</v>
      </c>
      <c r="M85">
        <v>1</v>
      </c>
      <c r="N85">
        <v>6</v>
      </c>
      <c r="O85">
        <v>0</v>
      </c>
      <c r="P85">
        <v>0</v>
      </c>
      <c r="Q85">
        <v>0</v>
      </c>
      <c r="R85">
        <v>8</v>
      </c>
      <c r="S85">
        <v>6</v>
      </c>
      <c r="T85">
        <v>0</v>
      </c>
      <c r="U85">
        <v>1</v>
      </c>
      <c r="V85">
        <v>8</v>
      </c>
      <c r="W85">
        <v>0</v>
      </c>
      <c r="X85">
        <v>0</v>
      </c>
      <c r="Y85">
        <v>0</v>
      </c>
      <c r="Z85">
        <v>8</v>
      </c>
      <c r="AA85">
        <v>8</v>
      </c>
      <c r="AB85">
        <v>8</v>
      </c>
      <c r="AC85">
        <v>0</v>
      </c>
      <c r="AD85">
        <v>8</v>
      </c>
      <c r="AE85">
        <v>0</v>
      </c>
      <c r="AF85">
        <v>3</v>
      </c>
      <c r="AG85">
        <v>3</v>
      </c>
      <c r="AH85">
        <v>0</v>
      </c>
      <c r="AI85">
        <v>6</v>
      </c>
      <c r="AJ85">
        <v>0</v>
      </c>
      <c r="AK85">
        <v>1</v>
      </c>
      <c r="AL85">
        <v>4</v>
      </c>
      <c r="AM85">
        <v>2</v>
      </c>
      <c r="AN85">
        <v>0</v>
      </c>
      <c r="AO85">
        <v>1</v>
      </c>
      <c r="AP85">
        <v>0</v>
      </c>
      <c r="AQ85">
        <v>2</v>
      </c>
      <c r="AR85">
        <v>1</v>
      </c>
      <c r="AS85">
        <v>2</v>
      </c>
      <c r="AT85">
        <v>0</v>
      </c>
      <c r="AU85">
        <v>0</v>
      </c>
      <c r="AV85">
        <v>0</v>
      </c>
      <c r="AW85">
        <v>0</v>
      </c>
      <c r="AX85">
        <v>1</v>
      </c>
      <c r="AY85">
        <v>0</v>
      </c>
      <c r="AZ85">
        <v>2</v>
      </c>
      <c r="BA85">
        <v>1</v>
      </c>
      <c r="BB85">
        <v>0</v>
      </c>
      <c r="BC85">
        <v>0</v>
      </c>
      <c r="BD85">
        <v>0</v>
      </c>
      <c r="BE85">
        <v>3</v>
      </c>
      <c r="BF85">
        <v>5</v>
      </c>
      <c r="BG85">
        <v>8</v>
      </c>
      <c r="BH85">
        <v>0</v>
      </c>
      <c r="BI85">
        <v>2</v>
      </c>
      <c r="BJ85">
        <v>3</v>
      </c>
      <c r="BK85">
        <v>3</v>
      </c>
      <c r="BL85">
        <v>0</v>
      </c>
      <c r="BM85">
        <v>3</v>
      </c>
      <c r="BN85">
        <v>4</v>
      </c>
      <c r="BO85">
        <v>0</v>
      </c>
      <c r="BP85">
        <v>0</v>
      </c>
      <c r="BQ85">
        <v>0</v>
      </c>
      <c r="BR85">
        <v>5</v>
      </c>
      <c r="BS85">
        <v>3</v>
      </c>
      <c r="BT85">
        <v>2</v>
      </c>
      <c r="BU85">
        <v>1</v>
      </c>
      <c r="BV85">
        <v>0</v>
      </c>
      <c r="BW85">
        <v>0</v>
      </c>
      <c r="BX85">
        <v>7</v>
      </c>
      <c r="BY85">
        <v>7</v>
      </c>
      <c r="BZ85">
        <v>6</v>
      </c>
    </row>
    <row r="86" spans="1:78" x14ac:dyDescent="0.25">
      <c r="B86">
        <v>0</v>
      </c>
      <c r="C86">
        <v>0</v>
      </c>
      <c r="D86" s="7">
        <v>0.01</v>
      </c>
      <c r="E86">
        <v>0</v>
      </c>
      <c r="F86">
        <v>0</v>
      </c>
      <c r="G86">
        <v>0</v>
      </c>
      <c r="H86">
        <v>0</v>
      </c>
      <c r="I86" s="7">
        <v>0.01</v>
      </c>
      <c r="J86">
        <v>0</v>
      </c>
      <c r="K86" t="s">
        <v>106</v>
      </c>
      <c r="L86">
        <v>0</v>
      </c>
      <c r="M86">
        <v>0</v>
      </c>
      <c r="N86">
        <v>0</v>
      </c>
      <c r="O86" t="s">
        <v>106</v>
      </c>
      <c r="P86" t="s">
        <v>106</v>
      </c>
      <c r="Q86" t="s">
        <v>106</v>
      </c>
      <c r="R86">
        <v>0</v>
      </c>
      <c r="S86">
        <v>0</v>
      </c>
      <c r="T86" t="s">
        <v>106</v>
      </c>
      <c r="U86" s="7">
        <v>0.01</v>
      </c>
      <c r="V86">
        <v>0</v>
      </c>
      <c r="W86" t="s">
        <v>106</v>
      </c>
      <c r="X86" t="s">
        <v>106</v>
      </c>
      <c r="Y86" t="s">
        <v>106</v>
      </c>
      <c r="Z86">
        <v>0</v>
      </c>
      <c r="AA86">
        <v>0</v>
      </c>
      <c r="AB86">
        <v>0</v>
      </c>
      <c r="AC86" t="s">
        <v>106</v>
      </c>
      <c r="AD86">
        <v>0</v>
      </c>
      <c r="AE86" t="s">
        <v>106</v>
      </c>
      <c r="AF86">
        <v>0</v>
      </c>
      <c r="AG86" s="7">
        <v>0.01</v>
      </c>
      <c r="AH86" t="s">
        <v>106</v>
      </c>
      <c r="AI86">
        <v>0</v>
      </c>
      <c r="AJ86" t="s">
        <v>106</v>
      </c>
      <c r="AK86" s="7">
        <v>0.01</v>
      </c>
      <c r="AL86">
        <v>0</v>
      </c>
      <c r="AM86">
        <v>0</v>
      </c>
      <c r="AN86" t="s">
        <v>106</v>
      </c>
      <c r="AO86" s="7">
        <v>0.01</v>
      </c>
      <c r="AP86" t="s">
        <v>106</v>
      </c>
      <c r="AQ86" s="7">
        <v>0.01</v>
      </c>
      <c r="AR86" s="7">
        <v>0.01</v>
      </c>
      <c r="AS86" s="7">
        <v>0.01</v>
      </c>
      <c r="AT86" t="s">
        <v>106</v>
      </c>
      <c r="AU86" t="s">
        <v>106</v>
      </c>
      <c r="AV86" t="s">
        <v>106</v>
      </c>
      <c r="AW86" t="s">
        <v>106</v>
      </c>
      <c r="AX86" s="7">
        <v>0.01</v>
      </c>
      <c r="AY86" t="s">
        <v>106</v>
      </c>
      <c r="AZ86" s="7">
        <v>0.01</v>
      </c>
      <c r="BA86" s="7">
        <v>0.01</v>
      </c>
      <c r="BB86" t="s">
        <v>106</v>
      </c>
      <c r="BC86" t="s">
        <v>106</v>
      </c>
      <c r="BD86" t="s">
        <v>106</v>
      </c>
      <c r="BE86">
        <v>0</v>
      </c>
      <c r="BF86">
        <v>0</v>
      </c>
      <c r="BG86">
        <v>0</v>
      </c>
      <c r="BH86" t="s">
        <v>106</v>
      </c>
      <c r="BI86">
        <v>0</v>
      </c>
      <c r="BJ86" s="7">
        <v>0.01</v>
      </c>
      <c r="BK86" s="7">
        <v>0.01</v>
      </c>
      <c r="BL86" t="s">
        <v>106</v>
      </c>
      <c r="BM86">
        <v>0</v>
      </c>
      <c r="BN86">
        <v>0</v>
      </c>
      <c r="BO86" t="s">
        <v>106</v>
      </c>
      <c r="BP86" t="s">
        <v>106</v>
      </c>
      <c r="BQ86" t="s">
        <v>106</v>
      </c>
      <c r="BR86">
        <v>0</v>
      </c>
      <c r="BS86">
        <v>0</v>
      </c>
      <c r="BT86">
        <v>0</v>
      </c>
      <c r="BU86">
        <v>0</v>
      </c>
      <c r="BV86" t="s">
        <v>106</v>
      </c>
      <c r="BW86" t="s">
        <v>106</v>
      </c>
      <c r="BX86">
        <v>0</v>
      </c>
      <c r="BY86">
        <v>0</v>
      </c>
      <c r="BZ86">
        <v>0</v>
      </c>
    </row>
    <row r="87" spans="1:78" x14ac:dyDescent="0.25">
      <c r="A87" t="s">
        <v>448</v>
      </c>
      <c r="B87">
        <v>7</v>
      </c>
      <c r="C87">
        <v>5</v>
      </c>
      <c r="D87">
        <v>2</v>
      </c>
      <c r="E87">
        <v>0</v>
      </c>
      <c r="F87">
        <v>1</v>
      </c>
      <c r="G87">
        <v>1</v>
      </c>
      <c r="H87">
        <v>6</v>
      </c>
      <c r="I87">
        <v>2</v>
      </c>
      <c r="J87">
        <v>0</v>
      </c>
      <c r="K87">
        <v>3</v>
      </c>
      <c r="L87">
        <v>3</v>
      </c>
      <c r="M87">
        <v>3</v>
      </c>
      <c r="N87">
        <v>4</v>
      </c>
      <c r="O87">
        <v>1</v>
      </c>
      <c r="P87">
        <v>0</v>
      </c>
      <c r="Q87">
        <v>2</v>
      </c>
      <c r="R87">
        <v>5</v>
      </c>
      <c r="S87">
        <v>6</v>
      </c>
      <c r="T87">
        <v>1</v>
      </c>
      <c r="U87">
        <v>1</v>
      </c>
      <c r="V87">
        <v>4</v>
      </c>
      <c r="W87">
        <v>1</v>
      </c>
      <c r="X87">
        <v>2</v>
      </c>
      <c r="Y87">
        <v>1</v>
      </c>
      <c r="Z87">
        <v>6</v>
      </c>
      <c r="AA87">
        <v>7</v>
      </c>
      <c r="AB87">
        <v>6</v>
      </c>
      <c r="AC87">
        <v>1</v>
      </c>
      <c r="AD87">
        <v>7</v>
      </c>
      <c r="AE87">
        <v>0</v>
      </c>
      <c r="AF87">
        <v>6</v>
      </c>
      <c r="AG87">
        <v>0</v>
      </c>
      <c r="AH87">
        <v>0</v>
      </c>
      <c r="AI87">
        <v>6</v>
      </c>
      <c r="AJ87">
        <v>0</v>
      </c>
      <c r="AK87">
        <v>1</v>
      </c>
      <c r="AL87">
        <v>5</v>
      </c>
      <c r="AM87">
        <v>2</v>
      </c>
      <c r="AN87">
        <v>0</v>
      </c>
      <c r="AO87">
        <v>1</v>
      </c>
      <c r="AP87">
        <v>1</v>
      </c>
      <c r="AQ87">
        <v>1</v>
      </c>
      <c r="AR87">
        <v>0</v>
      </c>
      <c r="AS87">
        <v>0</v>
      </c>
      <c r="AT87">
        <v>0</v>
      </c>
      <c r="AU87">
        <v>0</v>
      </c>
      <c r="AV87">
        <v>1</v>
      </c>
      <c r="AW87">
        <v>1</v>
      </c>
      <c r="AX87">
        <v>1</v>
      </c>
      <c r="AY87">
        <v>1</v>
      </c>
      <c r="AZ87">
        <v>0</v>
      </c>
      <c r="BA87">
        <v>0</v>
      </c>
      <c r="BB87">
        <v>2</v>
      </c>
      <c r="BC87">
        <v>0</v>
      </c>
      <c r="BD87">
        <v>0</v>
      </c>
      <c r="BE87">
        <v>2</v>
      </c>
      <c r="BF87">
        <v>5</v>
      </c>
      <c r="BG87">
        <v>7</v>
      </c>
      <c r="BH87">
        <v>0</v>
      </c>
      <c r="BI87">
        <v>0</v>
      </c>
      <c r="BJ87">
        <v>1</v>
      </c>
      <c r="BK87">
        <v>6</v>
      </c>
      <c r="BL87">
        <v>0</v>
      </c>
      <c r="BM87">
        <v>0</v>
      </c>
      <c r="BN87">
        <v>5</v>
      </c>
      <c r="BO87">
        <v>2</v>
      </c>
      <c r="BP87">
        <v>0</v>
      </c>
      <c r="BQ87">
        <v>3</v>
      </c>
      <c r="BR87">
        <v>3</v>
      </c>
      <c r="BS87">
        <v>2</v>
      </c>
      <c r="BT87">
        <v>2</v>
      </c>
      <c r="BU87">
        <v>0</v>
      </c>
      <c r="BV87">
        <v>3</v>
      </c>
      <c r="BW87">
        <v>1</v>
      </c>
      <c r="BX87">
        <v>6</v>
      </c>
      <c r="BY87">
        <v>6</v>
      </c>
      <c r="BZ87">
        <v>6</v>
      </c>
    </row>
    <row r="88" spans="1:78" x14ac:dyDescent="0.25">
      <c r="B88">
        <v>0</v>
      </c>
      <c r="C88">
        <v>0</v>
      </c>
      <c r="D88" s="7">
        <v>0.01</v>
      </c>
      <c r="E88" t="s">
        <v>106</v>
      </c>
      <c r="F88">
        <v>0</v>
      </c>
      <c r="G88">
        <v>0</v>
      </c>
      <c r="H88" s="7">
        <v>0.01</v>
      </c>
      <c r="I88">
        <v>0</v>
      </c>
      <c r="J88" t="s">
        <v>106</v>
      </c>
      <c r="K88" s="7">
        <v>0.01</v>
      </c>
      <c r="L88" s="7">
        <v>0.01</v>
      </c>
      <c r="M88" s="7">
        <v>0.01</v>
      </c>
      <c r="N88">
        <v>0</v>
      </c>
      <c r="O88">
        <v>0</v>
      </c>
      <c r="P88" t="s">
        <v>106</v>
      </c>
      <c r="Q88" s="7">
        <v>0.01</v>
      </c>
      <c r="R88">
        <v>0</v>
      </c>
      <c r="S88">
        <v>0</v>
      </c>
      <c r="T88">
        <v>0</v>
      </c>
      <c r="U88">
        <v>0</v>
      </c>
      <c r="V88">
        <v>0</v>
      </c>
      <c r="W88" s="7">
        <v>0.01</v>
      </c>
      <c r="X88" s="7">
        <v>0.01</v>
      </c>
      <c r="Y88" s="7">
        <v>0.01</v>
      </c>
      <c r="Z88">
        <v>0</v>
      </c>
      <c r="AA88">
        <v>0</v>
      </c>
      <c r="AB88">
        <v>0</v>
      </c>
      <c r="AC88">
        <v>0</v>
      </c>
      <c r="AD88">
        <v>0</v>
      </c>
      <c r="AE88" t="s">
        <v>106</v>
      </c>
      <c r="AF88">
        <v>0</v>
      </c>
      <c r="AG88" t="s">
        <v>106</v>
      </c>
      <c r="AH88" t="s">
        <v>106</v>
      </c>
      <c r="AI88">
        <v>0</v>
      </c>
      <c r="AJ88" t="s">
        <v>106</v>
      </c>
      <c r="AK88">
        <v>0</v>
      </c>
      <c r="AL88">
        <v>0</v>
      </c>
      <c r="AM88">
        <v>0</v>
      </c>
      <c r="AN88" t="s">
        <v>106</v>
      </c>
      <c r="AO88">
        <v>0</v>
      </c>
      <c r="AP88" s="7">
        <v>0.01</v>
      </c>
      <c r="AQ88">
        <v>0</v>
      </c>
      <c r="AR88" t="s">
        <v>106</v>
      </c>
      <c r="AS88" t="s">
        <v>106</v>
      </c>
      <c r="AT88" t="s">
        <v>106</v>
      </c>
      <c r="AU88" t="s">
        <v>106</v>
      </c>
      <c r="AV88" s="7">
        <v>0.01</v>
      </c>
      <c r="AW88" s="7">
        <v>0.02</v>
      </c>
      <c r="AX88" s="7">
        <v>0.01</v>
      </c>
      <c r="AY88">
        <v>0</v>
      </c>
      <c r="AZ88" t="s">
        <v>106</v>
      </c>
      <c r="BA88" t="s">
        <v>106</v>
      </c>
      <c r="BB88" s="7">
        <v>0.01</v>
      </c>
      <c r="BC88" t="s">
        <v>106</v>
      </c>
      <c r="BD88" t="s">
        <v>106</v>
      </c>
      <c r="BE88">
        <v>0</v>
      </c>
      <c r="BF88">
        <v>0</v>
      </c>
      <c r="BG88">
        <v>0</v>
      </c>
      <c r="BH88" t="s">
        <v>106</v>
      </c>
      <c r="BI88" t="s">
        <v>106</v>
      </c>
      <c r="BJ88">
        <v>0</v>
      </c>
      <c r="BK88" s="7">
        <v>0.02</v>
      </c>
      <c r="BL88" t="s">
        <v>106</v>
      </c>
      <c r="BM88" t="s">
        <v>106</v>
      </c>
      <c r="BN88">
        <v>0</v>
      </c>
      <c r="BO88" s="7">
        <v>0.01</v>
      </c>
      <c r="BP88" t="s">
        <v>106</v>
      </c>
      <c r="BQ88">
        <v>0</v>
      </c>
      <c r="BR88">
        <v>0</v>
      </c>
      <c r="BS88">
        <v>0</v>
      </c>
      <c r="BT88">
        <v>0</v>
      </c>
      <c r="BU88">
        <v>0</v>
      </c>
      <c r="BV88" s="7">
        <v>0.01</v>
      </c>
      <c r="BW88">
        <v>0</v>
      </c>
      <c r="BX88">
        <v>0</v>
      </c>
      <c r="BY88">
        <v>0</v>
      </c>
      <c r="BZ88">
        <v>0</v>
      </c>
    </row>
    <row r="89" spans="1:78" x14ac:dyDescent="0.25">
      <c r="A89" t="s">
        <v>449</v>
      </c>
      <c r="B89">
        <v>7</v>
      </c>
      <c r="C89">
        <v>7</v>
      </c>
      <c r="D89">
        <v>0</v>
      </c>
      <c r="E89">
        <v>0</v>
      </c>
      <c r="F89">
        <v>0</v>
      </c>
      <c r="G89">
        <v>7</v>
      </c>
      <c r="H89">
        <v>0</v>
      </c>
      <c r="I89">
        <v>4</v>
      </c>
      <c r="J89">
        <v>0</v>
      </c>
      <c r="K89">
        <v>1</v>
      </c>
      <c r="L89">
        <v>2</v>
      </c>
      <c r="M89">
        <v>3</v>
      </c>
      <c r="N89">
        <v>4</v>
      </c>
      <c r="O89">
        <v>0</v>
      </c>
      <c r="P89">
        <v>1</v>
      </c>
      <c r="Q89">
        <v>3</v>
      </c>
      <c r="R89">
        <v>4</v>
      </c>
      <c r="S89">
        <v>3</v>
      </c>
      <c r="T89">
        <v>3</v>
      </c>
      <c r="U89">
        <v>1</v>
      </c>
      <c r="V89">
        <v>7</v>
      </c>
      <c r="W89">
        <v>1</v>
      </c>
      <c r="X89">
        <v>0</v>
      </c>
      <c r="Y89">
        <v>2</v>
      </c>
      <c r="Z89">
        <v>5</v>
      </c>
      <c r="AA89">
        <v>7</v>
      </c>
      <c r="AB89">
        <v>5</v>
      </c>
      <c r="AC89">
        <v>2</v>
      </c>
      <c r="AD89">
        <v>5</v>
      </c>
      <c r="AE89">
        <v>1</v>
      </c>
      <c r="AF89">
        <v>0</v>
      </c>
      <c r="AG89">
        <v>7</v>
      </c>
      <c r="AH89">
        <v>0</v>
      </c>
      <c r="AI89">
        <v>7</v>
      </c>
      <c r="AJ89">
        <v>0</v>
      </c>
      <c r="AK89">
        <v>0</v>
      </c>
      <c r="AL89">
        <v>5</v>
      </c>
      <c r="AM89">
        <v>2</v>
      </c>
      <c r="AN89">
        <v>0</v>
      </c>
      <c r="AO89">
        <v>1</v>
      </c>
      <c r="AP89">
        <v>0</v>
      </c>
      <c r="AQ89">
        <v>1</v>
      </c>
      <c r="AR89">
        <v>0</v>
      </c>
      <c r="AS89">
        <v>0</v>
      </c>
      <c r="AT89">
        <v>0</v>
      </c>
      <c r="AU89">
        <v>1</v>
      </c>
      <c r="AV89">
        <v>0</v>
      </c>
      <c r="AW89">
        <v>0</v>
      </c>
      <c r="AX89">
        <v>0</v>
      </c>
      <c r="AY89">
        <v>2</v>
      </c>
      <c r="AZ89">
        <v>0</v>
      </c>
      <c r="BA89">
        <v>0</v>
      </c>
      <c r="BB89">
        <v>3</v>
      </c>
      <c r="BC89">
        <v>0</v>
      </c>
      <c r="BD89">
        <v>0</v>
      </c>
      <c r="BE89">
        <v>3</v>
      </c>
      <c r="BF89">
        <v>4</v>
      </c>
      <c r="BG89">
        <v>7</v>
      </c>
      <c r="BH89">
        <v>0</v>
      </c>
      <c r="BI89">
        <v>2</v>
      </c>
      <c r="BJ89">
        <v>5</v>
      </c>
      <c r="BK89">
        <v>0</v>
      </c>
      <c r="BL89">
        <v>0</v>
      </c>
      <c r="BM89">
        <v>4</v>
      </c>
      <c r="BN89">
        <v>3</v>
      </c>
      <c r="BO89">
        <v>0</v>
      </c>
      <c r="BP89">
        <v>0</v>
      </c>
      <c r="BQ89">
        <v>3</v>
      </c>
      <c r="BR89">
        <v>3</v>
      </c>
      <c r="BS89">
        <v>2</v>
      </c>
      <c r="BT89">
        <v>3</v>
      </c>
      <c r="BU89">
        <v>0</v>
      </c>
      <c r="BV89">
        <v>2</v>
      </c>
      <c r="BW89">
        <v>1</v>
      </c>
      <c r="BX89">
        <v>7</v>
      </c>
      <c r="BY89">
        <v>6</v>
      </c>
      <c r="BZ89">
        <v>7</v>
      </c>
    </row>
    <row r="90" spans="1:78" x14ac:dyDescent="0.25">
      <c r="B90">
        <v>0</v>
      </c>
      <c r="C90">
        <v>0</v>
      </c>
      <c r="D90" t="s">
        <v>106</v>
      </c>
      <c r="E90" t="s">
        <v>106</v>
      </c>
      <c r="F90" t="s">
        <v>106</v>
      </c>
      <c r="G90" s="7">
        <v>0.01</v>
      </c>
      <c r="H90">
        <v>0</v>
      </c>
      <c r="I90" s="7">
        <v>0.01</v>
      </c>
      <c r="J90" t="s">
        <v>106</v>
      </c>
      <c r="K90">
        <v>0</v>
      </c>
      <c r="L90" s="7">
        <v>0.01</v>
      </c>
      <c r="M90" s="7">
        <v>0.01</v>
      </c>
      <c r="N90">
        <v>0</v>
      </c>
      <c r="O90" t="s">
        <v>106</v>
      </c>
      <c r="P90" s="7">
        <v>0.01</v>
      </c>
      <c r="Q90" s="7">
        <v>0.01</v>
      </c>
      <c r="R90">
        <v>0</v>
      </c>
      <c r="S90">
        <v>0</v>
      </c>
      <c r="T90" s="7">
        <v>0.01</v>
      </c>
      <c r="U90" s="7">
        <v>0.01</v>
      </c>
      <c r="V90">
        <v>0</v>
      </c>
      <c r="W90">
        <v>0</v>
      </c>
      <c r="X90" t="s">
        <v>106</v>
      </c>
      <c r="Y90" s="7">
        <v>0.01</v>
      </c>
      <c r="Z90">
        <v>0</v>
      </c>
      <c r="AA90">
        <v>0</v>
      </c>
      <c r="AB90">
        <v>0</v>
      </c>
      <c r="AC90" s="7">
        <v>0.01</v>
      </c>
      <c r="AD90">
        <v>0</v>
      </c>
      <c r="AE90" s="7">
        <v>0.01</v>
      </c>
      <c r="AF90">
        <v>0</v>
      </c>
      <c r="AG90" s="7">
        <v>0.01</v>
      </c>
      <c r="AH90" t="s">
        <v>106</v>
      </c>
      <c r="AI90">
        <v>0</v>
      </c>
      <c r="AJ90" t="s">
        <v>106</v>
      </c>
      <c r="AK90" t="s">
        <v>106</v>
      </c>
      <c r="AL90">
        <v>0</v>
      </c>
      <c r="AM90">
        <v>0</v>
      </c>
      <c r="AN90" t="s">
        <v>106</v>
      </c>
      <c r="AO90">
        <v>0</v>
      </c>
      <c r="AP90" t="s">
        <v>106</v>
      </c>
      <c r="AQ90">
        <v>0</v>
      </c>
      <c r="AR90" t="s">
        <v>106</v>
      </c>
      <c r="AS90" t="s">
        <v>106</v>
      </c>
      <c r="AT90" t="s">
        <v>106</v>
      </c>
      <c r="AU90" s="7">
        <v>0.01</v>
      </c>
      <c r="AV90" t="s">
        <v>106</v>
      </c>
      <c r="AW90" t="s">
        <v>106</v>
      </c>
      <c r="AX90" t="s">
        <v>106</v>
      </c>
      <c r="AY90" s="7">
        <v>0.01</v>
      </c>
      <c r="AZ90" t="s">
        <v>106</v>
      </c>
      <c r="BA90" t="s">
        <v>106</v>
      </c>
      <c r="BB90" s="7">
        <v>0.02</v>
      </c>
      <c r="BC90" t="s">
        <v>106</v>
      </c>
      <c r="BD90" t="s">
        <v>106</v>
      </c>
      <c r="BE90">
        <v>0</v>
      </c>
      <c r="BF90">
        <v>0</v>
      </c>
      <c r="BG90">
        <v>0</v>
      </c>
      <c r="BH90" t="s">
        <v>106</v>
      </c>
      <c r="BI90">
        <v>0</v>
      </c>
      <c r="BJ90" s="7">
        <v>0.01</v>
      </c>
      <c r="BK90" t="s">
        <v>106</v>
      </c>
      <c r="BL90" t="s">
        <v>106</v>
      </c>
      <c r="BM90">
        <v>0</v>
      </c>
      <c r="BN90">
        <v>0</v>
      </c>
      <c r="BO90" t="s">
        <v>106</v>
      </c>
      <c r="BP90" t="s">
        <v>106</v>
      </c>
      <c r="BQ90">
        <v>0</v>
      </c>
      <c r="BR90">
        <v>0</v>
      </c>
      <c r="BS90">
        <v>0</v>
      </c>
      <c r="BT90" s="7">
        <v>0.01</v>
      </c>
      <c r="BU90" t="s">
        <v>106</v>
      </c>
      <c r="BV90" s="7">
        <v>0.01</v>
      </c>
      <c r="BW90">
        <v>0</v>
      </c>
      <c r="BX90">
        <v>0</v>
      </c>
      <c r="BY90">
        <v>0</v>
      </c>
      <c r="BZ90" s="7">
        <v>0.01</v>
      </c>
    </row>
    <row r="91" spans="1:78" x14ac:dyDescent="0.25">
      <c r="A91" t="s">
        <v>450</v>
      </c>
      <c r="B91">
        <v>7</v>
      </c>
      <c r="C91">
        <v>5</v>
      </c>
      <c r="D91">
        <v>2</v>
      </c>
      <c r="E91">
        <v>0</v>
      </c>
      <c r="F91">
        <v>1</v>
      </c>
      <c r="G91">
        <v>4</v>
      </c>
      <c r="H91">
        <v>2</v>
      </c>
      <c r="I91">
        <v>5</v>
      </c>
      <c r="J91">
        <v>0</v>
      </c>
      <c r="K91">
        <v>2</v>
      </c>
      <c r="L91">
        <v>0</v>
      </c>
      <c r="M91">
        <v>2</v>
      </c>
      <c r="N91">
        <v>5</v>
      </c>
      <c r="O91">
        <v>0</v>
      </c>
      <c r="P91">
        <v>0</v>
      </c>
      <c r="Q91">
        <v>1</v>
      </c>
      <c r="R91">
        <v>6</v>
      </c>
      <c r="S91">
        <v>4</v>
      </c>
      <c r="T91">
        <v>3</v>
      </c>
      <c r="U91">
        <v>0</v>
      </c>
      <c r="V91">
        <v>7</v>
      </c>
      <c r="W91">
        <v>0</v>
      </c>
      <c r="X91">
        <v>0</v>
      </c>
      <c r="Y91">
        <v>0</v>
      </c>
      <c r="Z91">
        <v>7</v>
      </c>
      <c r="AA91">
        <v>7</v>
      </c>
      <c r="AB91">
        <v>7</v>
      </c>
      <c r="AC91">
        <v>0</v>
      </c>
      <c r="AD91">
        <v>7</v>
      </c>
      <c r="AE91">
        <v>0</v>
      </c>
      <c r="AF91">
        <v>6</v>
      </c>
      <c r="AG91">
        <v>1</v>
      </c>
      <c r="AH91">
        <v>0</v>
      </c>
      <c r="AI91">
        <v>7</v>
      </c>
      <c r="AJ91">
        <v>0</v>
      </c>
      <c r="AK91">
        <v>0</v>
      </c>
      <c r="AL91">
        <v>5</v>
      </c>
      <c r="AM91">
        <v>1</v>
      </c>
      <c r="AN91">
        <v>0</v>
      </c>
      <c r="AO91">
        <v>1</v>
      </c>
      <c r="AP91">
        <v>0</v>
      </c>
      <c r="AQ91">
        <v>0</v>
      </c>
      <c r="AR91">
        <v>2</v>
      </c>
      <c r="AS91">
        <v>1</v>
      </c>
      <c r="AT91">
        <v>0</v>
      </c>
      <c r="AU91">
        <v>0</v>
      </c>
      <c r="AV91">
        <v>0</v>
      </c>
      <c r="AW91">
        <v>1</v>
      </c>
      <c r="AX91">
        <v>1</v>
      </c>
      <c r="AY91">
        <v>1</v>
      </c>
      <c r="AZ91">
        <v>1</v>
      </c>
      <c r="BA91">
        <v>0</v>
      </c>
      <c r="BB91">
        <v>0</v>
      </c>
      <c r="BC91">
        <v>0</v>
      </c>
      <c r="BD91">
        <v>0</v>
      </c>
      <c r="BE91">
        <v>3</v>
      </c>
      <c r="BF91">
        <v>4</v>
      </c>
      <c r="BG91">
        <v>6</v>
      </c>
      <c r="BH91">
        <v>1</v>
      </c>
      <c r="BI91">
        <v>3</v>
      </c>
      <c r="BJ91">
        <v>2</v>
      </c>
      <c r="BK91">
        <v>1</v>
      </c>
      <c r="BL91">
        <v>0</v>
      </c>
      <c r="BM91">
        <v>1</v>
      </c>
      <c r="BN91">
        <v>3</v>
      </c>
      <c r="BO91">
        <v>2</v>
      </c>
      <c r="BP91">
        <v>0</v>
      </c>
      <c r="BQ91">
        <v>3</v>
      </c>
      <c r="BR91">
        <v>1</v>
      </c>
      <c r="BS91">
        <v>2</v>
      </c>
      <c r="BT91">
        <v>3</v>
      </c>
      <c r="BU91">
        <v>0</v>
      </c>
      <c r="BV91">
        <v>2</v>
      </c>
      <c r="BW91">
        <v>1</v>
      </c>
      <c r="BX91">
        <v>7</v>
      </c>
      <c r="BY91">
        <v>7</v>
      </c>
      <c r="BZ91">
        <v>7</v>
      </c>
    </row>
    <row r="92" spans="1:78" x14ac:dyDescent="0.25">
      <c r="B92">
        <v>0</v>
      </c>
      <c r="C92">
        <v>0</v>
      </c>
      <c r="D92" s="7">
        <v>0.01</v>
      </c>
      <c r="E92" t="s">
        <v>106</v>
      </c>
      <c r="F92">
        <v>0</v>
      </c>
      <c r="G92">
        <v>0</v>
      </c>
      <c r="H92">
        <v>0</v>
      </c>
      <c r="I92" s="7">
        <v>0.01</v>
      </c>
      <c r="J92" t="s">
        <v>106</v>
      </c>
      <c r="K92">
        <v>0</v>
      </c>
      <c r="L92" t="s">
        <v>106</v>
      </c>
      <c r="M92" s="7">
        <v>0.01</v>
      </c>
      <c r="N92">
        <v>0</v>
      </c>
      <c r="O92" t="s">
        <v>106</v>
      </c>
      <c r="P92" t="s">
        <v>106</v>
      </c>
      <c r="Q92">
        <v>0</v>
      </c>
      <c r="R92">
        <v>0</v>
      </c>
      <c r="S92">
        <v>0</v>
      </c>
      <c r="T92" s="7">
        <v>0.01</v>
      </c>
      <c r="U92" t="s">
        <v>106</v>
      </c>
      <c r="V92">
        <v>0</v>
      </c>
      <c r="W92" t="s">
        <v>106</v>
      </c>
      <c r="X92" t="s">
        <v>106</v>
      </c>
      <c r="Y92" t="s">
        <v>106</v>
      </c>
      <c r="Z92">
        <v>0</v>
      </c>
      <c r="AA92">
        <v>0</v>
      </c>
      <c r="AB92">
        <v>0</v>
      </c>
      <c r="AC92" t="s">
        <v>106</v>
      </c>
      <c r="AD92">
        <v>0</v>
      </c>
      <c r="AE92" t="s">
        <v>106</v>
      </c>
      <c r="AF92">
        <v>0</v>
      </c>
      <c r="AG92">
        <v>0</v>
      </c>
      <c r="AH92" t="s">
        <v>106</v>
      </c>
      <c r="AI92">
        <v>0</v>
      </c>
      <c r="AJ92" t="s">
        <v>106</v>
      </c>
      <c r="AK92" t="s">
        <v>106</v>
      </c>
      <c r="AL92">
        <v>0</v>
      </c>
      <c r="AM92">
        <v>0</v>
      </c>
      <c r="AN92" t="s">
        <v>106</v>
      </c>
      <c r="AO92">
        <v>0</v>
      </c>
      <c r="AP92" t="s">
        <v>106</v>
      </c>
      <c r="AQ92" t="s">
        <v>106</v>
      </c>
      <c r="AR92" s="7">
        <v>0.01</v>
      </c>
      <c r="AS92" s="7">
        <v>0.01</v>
      </c>
      <c r="AT92" t="s">
        <v>106</v>
      </c>
      <c r="AU92" t="s">
        <v>106</v>
      </c>
      <c r="AV92" t="s">
        <v>106</v>
      </c>
      <c r="AW92" s="7">
        <v>0.02</v>
      </c>
      <c r="AX92" s="7">
        <v>0.01</v>
      </c>
      <c r="AY92" s="7">
        <v>0.01</v>
      </c>
      <c r="AZ92">
        <v>0</v>
      </c>
      <c r="BA92" t="s">
        <v>106</v>
      </c>
      <c r="BB92" t="s">
        <v>106</v>
      </c>
      <c r="BC92" t="s">
        <v>106</v>
      </c>
      <c r="BD92" t="s">
        <v>106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 t="s">
        <v>106</v>
      </c>
      <c r="BM92">
        <v>0</v>
      </c>
      <c r="BN92">
        <v>0</v>
      </c>
      <c r="BO92" s="7">
        <v>0.01</v>
      </c>
      <c r="BP92" t="s">
        <v>106</v>
      </c>
      <c r="BQ92">
        <v>0</v>
      </c>
      <c r="BR92">
        <v>0</v>
      </c>
      <c r="BS92">
        <v>0</v>
      </c>
      <c r="BT92" s="7">
        <v>0.01</v>
      </c>
      <c r="BU92" t="s">
        <v>106</v>
      </c>
      <c r="BV92" s="7">
        <v>0.01</v>
      </c>
      <c r="BW92">
        <v>0</v>
      </c>
      <c r="BX92">
        <v>0</v>
      </c>
      <c r="BY92">
        <v>0</v>
      </c>
      <c r="BZ92" s="7">
        <v>0.01</v>
      </c>
    </row>
    <row r="93" spans="1:78" x14ac:dyDescent="0.25">
      <c r="A93" t="s">
        <v>451</v>
      </c>
      <c r="B93">
        <v>5</v>
      </c>
      <c r="C93">
        <v>2</v>
      </c>
      <c r="D93">
        <v>3</v>
      </c>
      <c r="E93">
        <v>0</v>
      </c>
      <c r="F93">
        <v>0</v>
      </c>
      <c r="G93">
        <v>2</v>
      </c>
      <c r="H93">
        <v>3</v>
      </c>
      <c r="I93">
        <v>3</v>
      </c>
      <c r="J93">
        <v>2</v>
      </c>
      <c r="K93">
        <v>0</v>
      </c>
      <c r="L93">
        <v>0</v>
      </c>
      <c r="M93">
        <v>0</v>
      </c>
      <c r="N93">
        <v>4</v>
      </c>
      <c r="O93">
        <v>1</v>
      </c>
      <c r="P93">
        <v>0</v>
      </c>
      <c r="Q93">
        <v>0</v>
      </c>
      <c r="R93">
        <v>5</v>
      </c>
      <c r="S93">
        <v>4</v>
      </c>
      <c r="T93">
        <v>0</v>
      </c>
      <c r="U93">
        <v>1</v>
      </c>
      <c r="V93">
        <v>4</v>
      </c>
      <c r="W93">
        <v>1</v>
      </c>
      <c r="X93">
        <v>0</v>
      </c>
      <c r="Y93">
        <v>3</v>
      </c>
      <c r="Z93">
        <v>2</v>
      </c>
      <c r="AA93">
        <v>5</v>
      </c>
      <c r="AB93">
        <v>2</v>
      </c>
      <c r="AC93">
        <v>0</v>
      </c>
      <c r="AD93">
        <v>5</v>
      </c>
      <c r="AE93">
        <v>0</v>
      </c>
      <c r="AF93">
        <v>4</v>
      </c>
      <c r="AG93">
        <v>1</v>
      </c>
      <c r="AH93">
        <v>0</v>
      </c>
      <c r="AI93">
        <v>4</v>
      </c>
      <c r="AJ93">
        <v>0</v>
      </c>
      <c r="AK93">
        <v>0</v>
      </c>
      <c r="AL93">
        <v>3</v>
      </c>
      <c r="AM93">
        <v>1</v>
      </c>
      <c r="AN93">
        <v>0</v>
      </c>
      <c r="AO93">
        <v>1</v>
      </c>
      <c r="AP93">
        <v>2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3</v>
      </c>
      <c r="BF93">
        <v>2</v>
      </c>
      <c r="BG93">
        <v>5</v>
      </c>
      <c r="BH93">
        <v>0</v>
      </c>
      <c r="BI93">
        <v>3</v>
      </c>
      <c r="BJ93">
        <v>2</v>
      </c>
      <c r="BK93">
        <v>1</v>
      </c>
      <c r="BL93">
        <v>1</v>
      </c>
      <c r="BM93">
        <v>3</v>
      </c>
      <c r="BN93">
        <v>2</v>
      </c>
      <c r="BO93">
        <v>0</v>
      </c>
      <c r="BP93">
        <v>0</v>
      </c>
      <c r="BQ93">
        <v>3</v>
      </c>
      <c r="BR93">
        <v>0</v>
      </c>
      <c r="BS93">
        <v>0</v>
      </c>
      <c r="BT93">
        <v>3</v>
      </c>
      <c r="BU93">
        <v>0</v>
      </c>
      <c r="BV93">
        <v>3</v>
      </c>
      <c r="BW93">
        <v>0</v>
      </c>
      <c r="BX93">
        <v>3</v>
      </c>
      <c r="BY93">
        <v>3</v>
      </c>
      <c r="BZ93">
        <v>3</v>
      </c>
    </row>
    <row r="94" spans="1:78" x14ac:dyDescent="0.25">
      <c r="B94">
        <v>0</v>
      </c>
      <c r="C94">
        <v>0</v>
      </c>
      <c r="D94" s="7">
        <v>0.02</v>
      </c>
      <c r="E94" t="s">
        <v>106</v>
      </c>
      <c r="F94" t="s">
        <v>106</v>
      </c>
      <c r="G94">
        <v>0</v>
      </c>
      <c r="H94" s="7">
        <v>0.01</v>
      </c>
      <c r="I94">
        <v>0</v>
      </c>
      <c r="J94">
        <v>0</v>
      </c>
      <c r="K94" t="s">
        <v>106</v>
      </c>
      <c r="L94" t="s">
        <v>106</v>
      </c>
      <c r="M94" t="s">
        <v>106</v>
      </c>
      <c r="N94">
        <v>0</v>
      </c>
      <c r="O94" s="7">
        <v>0.01</v>
      </c>
      <c r="P94" t="s">
        <v>106</v>
      </c>
      <c r="Q94" t="s">
        <v>106</v>
      </c>
      <c r="R94">
        <v>0</v>
      </c>
      <c r="S94">
        <v>0</v>
      </c>
      <c r="T94" t="s">
        <v>106</v>
      </c>
      <c r="U94">
        <v>0</v>
      </c>
      <c r="V94">
        <v>0</v>
      </c>
      <c r="W94" s="7">
        <v>0.01</v>
      </c>
      <c r="X94" t="s">
        <v>106</v>
      </c>
      <c r="Y94" s="7">
        <v>0.01</v>
      </c>
      <c r="Z94">
        <v>0</v>
      </c>
      <c r="AA94">
        <v>0</v>
      </c>
      <c r="AB94">
        <v>0</v>
      </c>
      <c r="AC94" t="s">
        <v>106</v>
      </c>
      <c r="AD94">
        <v>0</v>
      </c>
      <c r="AE94" t="s">
        <v>106</v>
      </c>
      <c r="AF94">
        <v>0</v>
      </c>
      <c r="AG94">
        <v>0</v>
      </c>
      <c r="AH94" t="s">
        <v>106</v>
      </c>
      <c r="AI94">
        <v>0</v>
      </c>
      <c r="AJ94" t="s">
        <v>106</v>
      </c>
      <c r="AK94" t="s">
        <v>106</v>
      </c>
      <c r="AL94">
        <v>0</v>
      </c>
      <c r="AM94">
        <v>0</v>
      </c>
      <c r="AN94" t="s">
        <v>106</v>
      </c>
      <c r="AO94" s="7">
        <v>0.01</v>
      </c>
      <c r="AP94" s="7">
        <v>0.01</v>
      </c>
      <c r="AQ94" t="s">
        <v>106</v>
      </c>
      <c r="AR94" t="s">
        <v>106</v>
      </c>
      <c r="AS94" t="s">
        <v>106</v>
      </c>
      <c r="AT94" t="s">
        <v>106</v>
      </c>
      <c r="AU94" t="s">
        <v>106</v>
      </c>
      <c r="AV94" t="s">
        <v>106</v>
      </c>
      <c r="AW94" t="s">
        <v>106</v>
      </c>
      <c r="AX94" s="7">
        <v>0.02</v>
      </c>
      <c r="AY94" t="s">
        <v>106</v>
      </c>
      <c r="AZ94" t="s">
        <v>106</v>
      </c>
      <c r="BA94" t="s">
        <v>106</v>
      </c>
      <c r="BB94" t="s">
        <v>106</v>
      </c>
      <c r="BC94" t="s">
        <v>106</v>
      </c>
      <c r="BD94" t="s">
        <v>106</v>
      </c>
      <c r="BE94">
        <v>0</v>
      </c>
      <c r="BF94">
        <v>0</v>
      </c>
      <c r="BG94">
        <v>0</v>
      </c>
      <c r="BH94" t="s">
        <v>106</v>
      </c>
      <c r="BI94">
        <v>0</v>
      </c>
      <c r="BJ94">
        <v>0</v>
      </c>
      <c r="BK94">
        <v>0</v>
      </c>
      <c r="BL94" s="7">
        <v>0.01</v>
      </c>
      <c r="BM94">
        <v>0</v>
      </c>
      <c r="BN94">
        <v>0</v>
      </c>
      <c r="BO94" t="s">
        <v>106</v>
      </c>
      <c r="BP94" t="s">
        <v>106</v>
      </c>
      <c r="BQ94">
        <v>0</v>
      </c>
      <c r="BR94" t="s">
        <v>106</v>
      </c>
      <c r="BS94" t="s">
        <v>106</v>
      </c>
      <c r="BT94" s="7">
        <v>0.01</v>
      </c>
      <c r="BU94" t="s">
        <v>106</v>
      </c>
      <c r="BV94" s="7">
        <v>0.01</v>
      </c>
      <c r="BW94" t="s">
        <v>106</v>
      </c>
      <c r="BX94">
        <v>0</v>
      </c>
      <c r="BY94">
        <v>0</v>
      </c>
      <c r="BZ94">
        <v>0</v>
      </c>
    </row>
    <row r="95" spans="1:78" x14ac:dyDescent="0.25">
      <c r="A95" t="s">
        <v>452</v>
      </c>
      <c r="B95">
        <v>5</v>
      </c>
      <c r="C95">
        <v>4</v>
      </c>
      <c r="D95">
        <v>1</v>
      </c>
      <c r="E95">
        <v>0</v>
      </c>
      <c r="F95">
        <v>1</v>
      </c>
      <c r="G95">
        <v>1</v>
      </c>
      <c r="H95">
        <v>3</v>
      </c>
      <c r="I95">
        <v>0</v>
      </c>
      <c r="J95">
        <v>1</v>
      </c>
      <c r="K95">
        <v>2</v>
      </c>
      <c r="L95">
        <v>2</v>
      </c>
      <c r="M95">
        <v>1</v>
      </c>
      <c r="N95">
        <v>2</v>
      </c>
      <c r="O95">
        <v>2</v>
      </c>
      <c r="P95">
        <v>0</v>
      </c>
      <c r="Q95">
        <v>1</v>
      </c>
      <c r="R95">
        <v>4</v>
      </c>
      <c r="S95">
        <v>3</v>
      </c>
      <c r="T95">
        <v>1</v>
      </c>
      <c r="U95">
        <v>1</v>
      </c>
      <c r="V95">
        <v>4</v>
      </c>
      <c r="W95">
        <v>1</v>
      </c>
      <c r="X95">
        <v>0</v>
      </c>
      <c r="Y95">
        <v>2</v>
      </c>
      <c r="Z95">
        <v>3</v>
      </c>
      <c r="AA95">
        <v>5</v>
      </c>
      <c r="AB95">
        <v>3</v>
      </c>
      <c r="AC95">
        <v>2</v>
      </c>
      <c r="AD95">
        <v>3</v>
      </c>
      <c r="AE95">
        <v>0</v>
      </c>
      <c r="AF95">
        <v>3</v>
      </c>
      <c r="AG95">
        <v>2</v>
      </c>
      <c r="AH95">
        <v>0</v>
      </c>
      <c r="AI95">
        <v>3</v>
      </c>
      <c r="AJ95">
        <v>0</v>
      </c>
      <c r="AK95">
        <v>2</v>
      </c>
      <c r="AL95">
        <v>1</v>
      </c>
      <c r="AM95">
        <v>3</v>
      </c>
      <c r="AN95">
        <v>0</v>
      </c>
      <c r="AO95">
        <v>1</v>
      </c>
      <c r="AP95">
        <v>0</v>
      </c>
      <c r="AQ95">
        <v>0</v>
      </c>
      <c r="AR95">
        <v>0</v>
      </c>
      <c r="AS95">
        <v>0</v>
      </c>
      <c r="AT95">
        <v>2</v>
      </c>
      <c r="AU95">
        <v>1</v>
      </c>
      <c r="AV95">
        <v>0</v>
      </c>
      <c r="AW95">
        <v>0</v>
      </c>
      <c r="AX95">
        <v>1</v>
      </c>
      <c r="AY95">
        <v>0</v>
      </c>
      <c r="AZ95">
        <v>0</v>
      </c>
      <c r="BA95">
        <v>0</v>
      </c>
      <c r="BB95">
        <v>0</v>
      </c>
      <c r="BC95">
        <v>2</v>
      </c>
      <c r="BD95">
        <v>0</v>
      </c>
      <c r="BE95">
        <v>2</v>
      </c>
      <c r="BF95">
        <v>3</v>
      </c>
      <c r="BG95">
        <v>4</v>
      </c>
      <c r="BH95">
        <v>1</v>
      </c>
      <c r="BI95">
        <v>3</v>
      </c>
      <c r="BJ95">
        <v>1</v>
      </c>
      <c r="BK95">
        <v>1</v>
      </c>
      <c r="BL95">
        <v>0</v>
      </c>
      <c r="BM95">
        <v>3</v>
      </c>
      <c r="BN95">
        <v>2</v>
      </c>
      <c r="BO95">
        <v>0</v>
      </c>
      <c r="BP95">
        <v>0</v>
      </c>
      <c r="BQ95">
        <v>4</v>
      </c>
      <c r="BR95">
        <v>4</v>
      </c>
      <c r="BS95">
        <v>3</v>
      </c>
      <c r="BT95">
        <v>1</v>
      </c>
      <c r="BU95">
        <v>2</v>
      </c>
      <c r="BV95">
        <v>1</v>
      </c>
      <c r="BW95">
        <v>3</v>
      </c>
      <c r="BX95">
        <v>3</v>
      </c>
      <c r="BY95">
        <v>3</v>
      </c>
      <c r="BZ95">
        <v>3</v>
      </c>
    </row>
    <row r="96" spans="1:78" x14ac:dyDescent="0.25">
      <c r="B96">
        <v>0</v>
      </c>
      <c r="C96">
        <v>0</v>
      </c>
      <c r="D96">
        <v>0</v>
      </c>
      <c r="E96" t="s">
        <v>106</v>
      </c>
      <c r="F96">
        <v>0</v>
      </c>
      <c r="G96">
        <v>0</v>
      </c>
      <c r="H96">
        <v>0</v>
      </c>
      <c r="I96" t="s">
        <v>106</v>
      </c>
      <c r="J96">
        <v>0</v>
      </c>
      <c r="K96" s="7">
        <v>0.01</v>
      </c>
      <c r="L96">
        <v>0</v>
      </c>
      <c r="M96">
        <v>0</v>
      </c>
      <c r="N96">
        <v>0</v>
      </c>
      <c r="O96" s="7">
        <v>0.01</v>
      </c>
      <c r="P96" t="s">
        <v>106</v>
      </c>
      <c r="Q96">
        <v>0</v>
      </c>
      <c r="R96">
        <v>0</v>
      </c>
      <c r="S96">
        <v>0</v>
      </c>
      <c r="T96">
        <v>0</v>
      </c>
      <c r="U96" s="7">
        <v>0.01</v>
      </c>
      <c r="V96">
        <v>0</v>
      </c>
      <c r="W96">
        <v>0</v>
      </c>
      <c r="X96" t="s">
        <v>106</v>
      </c>
      <c r="Y96" s="7">
        <v>0.01</v>
      </c>
      <c r="Z96">
        <v>0</v>
      </c>
      <c r="AA96">
        <v>0</v>
      </c>
      <c r="AB96">
        <v>0</v>
      </c>
      <c r="AC96">
        <v>0</v>
      </c>
      <c r="AD96">
        <v>0</v>
      </c>
      <c r="AE96" t="s">
        <v>106</v>
      </c>
      <c r="AF96">
        <v>0</v>
      </c>
      <c r="AG96">
        <v>0</v>
      </c>
      <c r="AH96" t="s">
        <v>106</v>
      </c>
      <c r="AI96">
        <v>0</v>
      </c>
      <c r="AJ96" t="s">
        <v>106</v>
      </c>
      <c r="AK96" s="7">
        <v>0.01</v>
      </c>
      <c r="AL96">
        <v>0</v>
      </c>
      <c r="AM96">
        <v>0</v>
      </c>
      <c r="AN96" t="s">
        <v>106</v>
      </c>
      <c r="AO96" s="7">
        <v>0.01</v>
      </c>
      <c r="AP96" t="s">
        <v>106</v>
      </c>
      <c r="AQ96" t="s">
        <v>106</v>
      </c>
      <c r="AR96" t="s">
        <v>106</v>
      </c>
      <c r="AS96" t="s">
        <v>106</v>
      </c>
      <c r="AT96" s="7">
        <v>0.01</v>
      </c>
      <c r="AU96">
        <v>0</v>
      </c>
      <c r="AV96" t="s">
        <v>106</v>
      </c>
      <c r="AW96" t="s">
        <v>106</v>
      </c>
      <c r="AX96">
        <v>0</v>
      </c>
      <c r="AY96" t="s">
        <v>106</v>
      </c>
      <c r="AZ96" t="s">
        <v>106</v>
      </c>
      <c r="BA96" t="s">
        <v>106</v>
      </c>
      <c r="BB96" t="s">
        <v>106</v>
      </c>
      <c r="BC96" s="7">
        <v>0.01</v>
      </c>
      <c r="BD96" t="s">
        <v>106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 t="s">
        <v>106</v>
      </c>
      <c r="BM96">
        <v>0</v>
      </c>
      <c r="BN96">
        <v>0</v>
      </c>
      <c r="BO96" t="s">
        <v>106</v>
      </c>
      <c r="BP96" t="s">
        <v>106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</row>
    <row r="97" spans="1:78" x14ac:dyDescent="0.25">
      <c r="A97" t="s">
        <v>453</v>
      </c>
      <c r="B97">
        <v>5</v>
      </c>
      <c r="C97">
        <v>4</v>
      </c>
      <c r="D97">
        <v>0</v>
      </c>
      <c r="E97">
        <v>1</v>
      </c>
      <c r="F97">
        <v>0</v>
      </c>
      <c r="G97">
        <v>2</v>
      </c>
      <c r="H97">
        <v>3</v>
      </c>
      <c r="I97">
        <v>4</v>
      </c>
      <c r="J97">
        <v>0</v>
      </c>
      <c r="K97">
        <v>1</v>
      </c>
      <c r="L97">
        <v>1</v>
      </c>
      <c r="M97">
        <v>1</v>
      </c>
      <c r="N97">
        <v>3</v>
      </c>
      <c r="O97">
        <v>1</v>
      </c>
      <c r="P97">
        <v>0</v>
      </c>
      <c r="Q97">
        <v>2</v>
      </c>
      <c r="R97">
        <v>3</v>
      </c>
      <c r="S97">
        <v>4</v>
      </c>
      <c r="T97">
        <v>0</v>
      </c>
      <c r="U97">
        <v>1</v>
      </c>
      <c r="V97">
        <v>4</v>
      </c>
      <c r="W97">
        <v>0</v>
      </c>
      <c r="X97">
        <v>1</v>
      </c>
      <c r="Y97">
        <v>0</v>
      </c>
      <c r="Z97">
        <v>5</v>
      </c>
      <c r="AA97">
        <v>5</v>
      </c>
      <c r="AB97">
        <v>5</v>
      </c>
      <c r="AC97">
        <v>0</v>
      </c>
      <c r="AD97">
        <v>5</v>
      </c>
      <c r="AE97">
        <v>0</v>
      </c>
      <c r="AF97">
        <v>4</v>
      </c>
      <c r="AG97">
        <v>1</v>
      </c>
      <c r="AH97">
        <v>0</v>
      </c>
      <c r="AI97">
        <v>5</v>
      </c>
      <c r="AJ97">
        <v>0</v>
      </c>
      <c r="AK97">
        <v>0</v>
      </c>
      <c r="AL97">
        <v>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1</v>
      </c>
      <c r="AT97">
        <v>2</v>
      </c>
      <c r="AU97">
        <v>1</v>
      </c>
      <c r="AV97">
        <v>0</v>
      </c>
      <c r="AW97">
        <v>0</v>
      </c>
      <c r="AX97">
        <v>0</v>
      </c>
      <c r="AY97">
        <v>1</v>
      </c>
      <c r="AZ97">
        <v>1</v>
      </c>
      <c r="BA97">
        <v>0</v>
      </c>
      <c r="BB97">
        <v>0</v>
      </c>
      <c r="BC97">
        <v>0</v>
      </c>
      <c r="BD97">
        <v>0</v>
      </c>
      <c r="BE97">
        <v>2</v>
      </c>
      <c r="BF97">
        <v>3</v>
      </c>
      <c r="BG97">
        <v>5</v>
      </c>
      <c r="BH97">
        <v>0</v>
      </c>
      <c r="BI97">
        <v>2</v>
      </c>
      <c r="BJ97">
        <v>0</v>
      </c>
      <c r="BK97">
        <v>3</v>
      </c>
      <c r="BL97">
        <v>0</v>
      </c>
      <c r="BM97">
        <v>1</v>
      </c>
      <c r="BN97">
        <v>2</v>
      </c>
      <c r="BO97">
        <v>2</v>
      </c>
      <c r="BP97">
        <v>0</v>
      </c>
      <c r="BQ97">
        <v>2</v>
      </c>
      <c r="BR97">
        <v>4</v>
      </c>
      <c r="BS97">
        <v>2</v>
      </c>
      <c r="BT97">
        <v>0</v>
      </c>
      <c r="BU97">
        <v>2</v>
      </c>
      <c r="BV97">
        <v>1</v>
      </c>
      <c r="BW97">
        <v>1</v>
      </c>
      <c r="BX97">
        <v>4</v>
      </c>
      <c r="BY97">
        <v>2</v>
      </c>
      <c r="BZ97">
        <v>2</v>
      </c>
    </row>
    <row r="98" spans="1:78" x14ac:dyDescent="0.25">
      <c r="B98">
        <v>0</v>
      </c>
      <c r="C98">
        <v>0</v>
      </c>
      <c r="D98" t="s">
        <v>106</v>
      </c>
      <c r="E98" s="7">
        <v>0.01</v>
      </c>
      <c r="F98" t="s">
        <v>106</v>
      </c>
      <c r="G98">
        <v>0</v>
      </c>
      <c r="H98">
        <v>0</v>
      </c>
      <c r="I98" s="7">
        <v>0.01</v>
      </c>
      <c r="J98" t="s">
        <v>106</v>
      </c>
      <c r="K98">
        <v>0</v>
      </c>
      <c r="L98">
        <v>0</v>
      </c>
      <c r="M98">
        <v>0</v>
      </c>
      <c r="N98">
        <v>0</v>
      </c>
      <c r="O98">
        <v>0</v>
      </c>
      <c r="P98" t="s">
        <v>106</v>
      </c>
      <c r="Q98">
        <v>0</v>
      </c>
      <c r="R98">
        <v>0</v>
      </c>
      <c r="S98">
        <v>0</v>
      </c>
      <c r="T98" t="s">
        <v>106</v>
      </c>
      <c r="U98">
        <v>0</v>
      </c>
      <c r="V98">
        <v>0</v>
      </c>
      <c r="W98" t="s">
        <v>106</v>
      </c>
      <c r="X98">
        <v>0</v>
      </c>
      <c r="Y98" t="s">
        <v>106</v>
      </c>
      <c r="Z98">
        <v>0</v>
      </c>
      <c r="AA98">
        <v>0</v>
      </c>
      <c r="AB98">
        <v>0</v>
      </c>
      <c r="AC98" t="s">
        <v>106</v>
      </c>
      <c r="AD98">
        <v>0</v>
      </c>
      <c r="AE98" t="s">
        <v>106</v>
      </c>
      <c r="AF98">
        <v>0</v>
      </c>
      <c r="AG98">
        <v>0</v>
      </c>
      <c r="AH98" t="s">
        <v>106</v>
      </c>
      <c r="AI98">
        <v>0</v>
      </c>
      <c r="AJ98" t="s">
        <v>106</v>
      </c>
      <c r="AK98" t="s">
        <v>106</v>
      </c>
      <c r="AL98">
        <v>0</v>
      </c>
      <c r="AM98" t="s">
        <v>106</v>
      </c>
      <c r="AN98" t="s">
        <v>106</v>
      </c>
      <c r="AO98" t="s">
        <v>106</v>
      </c>
      <c r="AP98" t="s">
        <v>106</v>
      </c>
      <c r="AQ98" t="s">
        <v>106</v>
      </c>
      <c r="AR98" t="s">
        <v>106</v>
      </c>
      <c r="AS98" s="7">
        <v>0.01</v>
      </c>
      <c r="AT98" s="7">
        <v>0.01</v>
      </c>
      <c r="AU98" s="7">
        <v>0.01</v>
      </c>
      <c r="AV98" t="s">
        <v>106</v>
      </c>
      <c r="AW98" t="s">
        <v>106</v>
      </c>
      <c r="AX98" t="s">
        <v>106</v>
      </c>
      <c r="AY98">
        <v>0</v>
      </c>
      <c r="AZ98">
        <v>0</v>
      </c>
      <c r="BA98" t="s">
        <v>106</v>
      </c>
      <c r="BB98" t="s">
        <v>106</v>
      </c>
      <c r="BC98" t="s">
        <v>106</v>
      </c>
      <c r="BD98" t="s">
        <v>106</v>
      </c>
      <c r="BE98">
        <v>0</v>
      </c>
      <c r="BF98">
        <v>0</v>
      </c>
      <c r="BG98">
        <v>0</v>
      </c>
      <c r="BH98" t="s">
        <v>106</v>
      </c>
      <c r="BI98">
        <v>0</v>
      </c>
      <c r="BJ98" t="s">
        <v>106</v>
      </c>
      <c r="BK98" s="7">
        <v>0.01</v>
      </c>
      <c r="BL98" t="s">
        <v>106</v>
      </c>
      <c r="BM98">
        <v>0</v>
      </c>
      <c r="BN98">
        <v>0</v>
      </c>
      <c r="BO98" s="7">
        <v>0.01</v>
      </c>
      <c r="BP98" t="s">
        <v>106</v>
      </c>
      <c r="BQ98">
        <v>0</v>
      </c>
      <c r="BR98">
        <v>0</v>
      </c>
      <c r="BS98">
        <v>0</v>
      </c>
      <c r="BT98" t="s">
        <v>106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</row>
    <row r="99" spans="1:78" x14ac:dyDescent="0.25">
      <c r="A99" t="s">
        <v>292</v>
      </c>
      <c r="B99">
        <v>4</v>
      </c>
      <c r="C99">
        <v>4</v>
      </c>
      <c r="D99">
        <v>0</v>
      </c>
      <c r="E99">
        <v>0</v>
      </c>
      <c r="F99">
        <v>2</v>
      </c>
      <c r="G99">
        <v>1</v>
      </c>
      <c r="H99">
        <v>1</v>
      </c>
      <c r="I99">
        <v>0</v>
      </c>
      <c r="J99">
        <v>4</v>
      </c>
      <c r="K99">
        <v>0</v>
      </c>
      <c r="L99">
        <v>1</v>
      </c>
      <c r="M99">
        <v>1</v>
      </c>
      <c r="N99">
        <v>2</v>
      </c>
      <c r="O99">
        <v>1</v>
      </c>
      <c r="P99">
        <v>0</v>
      </c>
      <c r="Q99">
        <v>0</v>
      </c>
      <c r="R99">
        <v>4</v>
      </c>
      <c r="S99">
        <v>1</v>
      </c>
      <c r="T99">
        <v>4</v>
      </c>
      <c r="U99">
        <v>0</v>
      </c>
      <c r="V99">
        <v>4</v>
      </c>
      <c r="W99">
        <v>0</v>
      </c>
      <c r="X99">
        <v>0</v>
      </c>
      <c r="Y99">
        <v>1</v>
      </c>
      <c r="Z99">
        <v>4</v>
      </c>
      <c r="AA99">
        <v>4</v>
      </c>
      <c r="AB99">
        <v>4</v>
      </c>
      <c r="AC99">
        <v>1</v>
      </c>
      <c r="AD99">
        <v>4</v>
      </c>
      <c r="AE99">
        <v>0</v>
      </c>
      <c r="AF99">
        <v>3</v>
      </c>
      <c r="AG99">
        <v>1</v>
      </c>
      <c r="AH99">
        <v>0</v>
      </c>
      <c r="AI99">
        <v>4</v>
      </c>
      <c r="AJ99">
        <v>0</v>
      </c>
      <c r="AK99">
        <v>0</v>
      </c>
      <c r="AL99">
        <v>2</v>
      </c>
      <c r="AM99">
        <v>2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1</v>
      </c>
      <c r="AU99">
        <v>3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1</v>
      </c>
      <c r="BC99">
        <v>0</v>
      </c>
      <c r="BD99">
        <v>0</v>
      </c>
      <c r="BE99">
        <v>2</v>
      </c>
      <c r="BF99">
        <v>2</v>
      </c>
      <c r="BG99">
        <v>3</v>
      </c>
      <c r="BH99">
        <v>1</v>
      </c>
      <c r="BI99">
        <v>0</v>
      </c>
      <c r="BJ99">
        <v>1</v>
      </c>
      <c r="BK99">
        <v>2</v>
      </c>
      <c r="BL99">
        <v>0</v>
      </c>
      <c r="BM99">
        <v>2</v>
      </c>
      <c r="BN99">
        <v>1</v>
      </c>
      <c r="BO99">
        <v>1</v>
      </c>
      <c r="BP99">
        <v>0</v>
      </c>
      <c r="BQ99">
        <v>2</v>
      </c>
      <c r="BR99">
        <v>1</v>
      </c>
      <c r="BS99">
        <v>1</v>
      </c>
      <c r="BT99">
        <v>1</v>
      </c>
      <c r="BU99">
        <v>1</v>
      </c>
      <c r="BV99">
        <v>1</v>
      </c>
      <c r="BW99">
        <v>1</v>
      </c>
      <c r="BX99">
        <v>3</v>
      </c>
      <c r="BY99">
        <v>4</v>
      </c>
      <c r="BZ99">
        <v>3</v>
      </c>
    </row>
    <row r="100" spans="1:78" x14ac:dyDescent="0.25">
      <c r="B100">
        <v>0</v>
      </c>
      <c r="C100">
        <v>0</v>
      </c>
      <c r="D100" t="s">
        <v>106</v>
      </c>
      <c r="E100" t="s">
        <v>106</v>
      </c>
      <c r="F100">
        <v>0</v>
      </c>
      <c r="G100">
        <v>0</v>
      </c>
      <c r="H100">
        <v>0</v>
      </c>
      <c r="I100" t="s">
        <v>106</v>
      </c>
      <c r="J100">
        <v>0</v>
      </c>
      <c r="K100" t="s">
        <v>106</v>
      </c>
      <c r="L100">
        <v>0</v>
      </c>
      <c r="M100">
        <v>0</v>
      </c>
      <c r="N100">
        <v>0</v>
      </c>
      <c r="O100" s="7">
        <v>0.01</v>
      </c>
      <c r="P100" t="s">
        <v>106</v>
      </c>
      <c r="Q100" t="s">
        <v>106</v>
      </c>
      <c r="R100">
        <v>0</v>
      </c>
      <c r="S100">
        <v>0</v>
      </c>
      <c r="T100" s="7">
        <v>0.01</v>
      </c>
      <c r="U100" t="s">
        <v>106</v>
      </c>
      <c r="V100">
        <v>0</v>
      </c>
      <c r="W100" t="s">
        <v>106</v>
      </c>
      <c r="X100" t="s">
        <v>106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 t="s">
        <v>106</v>
      </c>
      <c r="AF100">
        <v>0</v>
      </c>
      <c r="AG100">
        <v>0</v>
      </c>
      <c r="AH100" t="s">
        <v>106</v>
      </c>
      <c r="AI100">
        <v>0</v>
      </c>
      <c r="AJ100" t="s">
        <v>106</v>
      </c>
      <c r="AK100" t="s">
        <v>106</v>
      </c>
      <c r="AL100">
        <v>0</v>
      </c>
      <c r="AM100">
        <v>0</v>
      </c>
      <c r="AN100" t="s">
        <v>106</v>
      </c>
      <c r="AO100" t="s">
        <v>106</v>
      </c>
      <c r="AP100" t="s">
        <v>106</v>
      </c>
      <c r="AQ100" t="s">
        <v>106</v>
      </c>
      <c r="AR100" t="s">
        <v>106</v>
      </c>
      <c r="AS100" t="s">
        <v>106</v>
      </c>
      <c r="AT100">
        <v>0</v>
      </c>
      <c r="AU100" s="7">
        <v>0.02</v>
      </c>
      <c r="AV100" t="s">
        <v>106</v>
      </c>
      <c r="AW100" t="s">
        <v>106</v>
      </c>
      <c r="AX100" t="s">
        <v>106</v>
      </c>
      <c r="AY100" t="s">
        <v>106</v>
      </c>
      <c r="AZ100" t="s">
        <v>106</v>
      </c>
      <c r="BA100" t="s">
        <v>106</v>
      </c>
      <c r="BB100">
        <v>0</v>
      </c>
      <c r="BC100" t="s">
        <v>106</v>
      </c>
      <c r="BD100" t="s">
        <v>106</v>
      </c>
      <c r="BE100">
        <v>0</v>
      </c>
      <c r="BF100">
        <v>0</v>
      </c>
      <c r="BG100">
        <v>0</v>
      </c>
      <c r="BH100">
        <v>0</v>
      </c>
      <c r="BI100" t="s">
        <v>106</v>
      </c>
      <c r="BJ100">
        <v>0</v>
      </c>
      <c r="BK100" s="7">
        <v>0.01</v>
      </c>
      <c r="BL100" t="s">
        <v>106</v>
      </c>
      <c r="BM100">
        <v>0</v>
      </c>
      <c r="BN100">
        <v>0</v>
      </c>
      <c r="BO100">
        <v>0</v>
      </c>
      <c r="BP100" t="s">
        <v>106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</row>
    <row r="101" spans="1:78" x14ac:dyDescent="0.25">
      <c r="A101" t="s">
        <v>454</v>
      </c>
      <c r="B101">
        <v>4</v>
      </c>
      <c r="C101">
        <v>1</v>
      </c>
      <c r="D101">
        <v>2</v>
      </c>
      <c r="E101">
        <v>0</v>
      </c>
      <c r="F101">
        <v>2</v>
      </c>
      <c r="G101">
        <v>1</v>
      </c>
      <c r="H101">
        <v>1</v>
      </c>
      <c r="I101">
        <v>0</v>
      </c>
      <c r="J101">
        <v>1</v>
      </c>
      <c r="K101">
        <v>1</v>
      </c>
      <c r="L101">
        <v>2</v>
      </c>
      <c r="M101">
        <v>2</v>
      </c>
      <c r="N101">
        <v>1</v>
      </c>
      <c r="O101">
        <v>1</v>
      </c>
      <c r="P101">
        <v>0</v>
      </c>
      <c r="Q101">
        <v>1</v>
      </c>
      <c r="R101">
        <v>3</v>
      </c>
      <c r="S101">
        <v>0</v>
      </c>
      <c r="T101">
        <v>2</v>
      </c>
      <c r="U101">
        <v>1</v>
      </c>
      <c r="V101">
        <v>2</v>
      </c>
      <c r="W101">
        <v>1</v>
      </c>
      <c r="X101">
        <v>1</v>
      </c>
      <c r="Y101">
        <v>2</v>
      </c>
      <c r="Z101">
        <v>2</v>
      </c>
      <c r="AA101">
        <v>4</v>
      </c>
      <c r="AB101">
        <v>2</v>
      </c>
      <c r="AC101">
        <v>1</v>
      </c>
      <c r="AD101">
        <v>2</v>
      </c>
      <c r="AE101">
        <v>1</v>
      </c>
      <c r="AF101">
        <v>4</v>
      </c>
      <c r="AG101">
        <v>0</v>
      </c>
      <c r="AH101">
        <v>0</v>
      </c>
      <c r="AI101">
        <v>3</v>
      </c>
      <c r="AJ101">
        <v>1</v>
      </c>
      <c r="AK101">
        <v>1</v>
      </c>
      <c r="AL101">
        <v>0</v>
      </c>
      <c r="AM101">
        <v>3</v>
      </c>
      <c r="AN101">
        <v>0</v>
      </c>
      <c r="AO101">
        <v>1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1</v>
      </c>
      <c r="AX101">
        <v>1</v>
      </c>
      <c r="AY101">
        <v>1</v>
      </c>
      <c r="AZ101">
        <v>1</v>
      </c>
      <c r="BA101">
        <v>0</v>
      </c>
      <c r="BB101">
        <v>0</v>
      </c>
      <c r="BC101">
        <v>0</v>
      </c>
      <c r="BD101">
        <v>0</v>
      </c>
      <c r="BE101">
        <v>2</v>
      </c>
      <c r="BF101">
        <v>1</v>
      </c>
      <c r="BG101">
        <v>2</v>
      </c>
      <c r="BH101">
        <v>1</v>
      </c>
      <c r="BI101">
        <v>1</v>
      </c>
      <c r="BJ101">
        <v>0</v>
      </c>
      <c r="BK101">
        <v>0</v>
      </c>
      <c r="BL101">
        <v>2</v>
      </c>
      <c r="BM101">
        <v>1</v>
      </c>
      <c r="BN101">
        <v>3</v>
      </c>
      <c r="BO101">
        <v>0</v>
      </c>
      <c r="BP101">
        <v>1</v>
      </c>
      <c r="BQ101">
        <v>2</v>
      </c>
      <c r="BR101">
        <v>1</v>
      </c>
      <c r="BS101">
        <v>1</v>
      </c>
      <c r="BT101">
        <v>2</v>
      </c>
      <c r="BU101">
        <v>1</v>
      </c>
      <c r="BV101">
        <v>2</v>
      </c>
      <c r="BW101">
        <v>1</v>
      </c>
      <c r="BX101">
        <v>3</v>
      </c>
      <c r="BY101">
        <v>3</v>
      </c>
      <c r="BZ101">
        <v>1</v>
      </c>
    </row>
    <row r="102" spans="1:78" x14ac:dyDescent="0.25">
      <c r="B102">
        <v>0</v>
      </c>
      <c r="C102">
        <v>0</v>
      </c>
      <c r="D102" s="7">
        <v>0.01</v>
      </c>
      <c r="E102" t="s">
        <v>106</v>
      </c>
      <c r="F102">
        <v>0</v>
      </c>
      <c r="G102">
        <v>0</v>
      </c>
      <c r="H102">
        <v>0</v>
      </c>
      <c r="I102" t="s">
        <v>106</v>
      </c>
      <c r="J102">
        <v>0</v>
      </c>
      <c r="K102">
        <v>0</v>
      </c>
      <c r="L102" s="7">
        <v>0.01</v>
      </c>
      <c r="M102">
        <v>0</v>
      </c>
      <c r="N102">
        <v>0</v>
      </c>
      <c r="O102">
        <v>0</v>
      </c>
      <c r="P102" t="s">
        <v>106</v>
      </c>
      <c r="Q102">
        <v>0</v>
      </c>
      <c r="R102">
        <v>0</v>
      </c>
      <c r="S102" t="s">
        <v>106</v>
      </c>
      <c r="T102" s="7">
        <v>0.01</v>
      </c>
      <c r="U102" s="7">
        <v>0.01</v>
      </c>
      <c r="V102">
        <v>0</v>
      </c>
      <c r="W102">
        <v>0</v>
      </c>
      <c r="X102">
        <v>0</v>
      </c>
      <c r="Y102" s="7">
        <v>0.01</v>
      </c>
      <c r="Z102">
        <v>0</v>
      </c>
      <c r="AA102">
        <v>0</v>
      </c>
      <c r="AB102">
        <v>0</v>
      </c>
      <c r="AC102">
        <v>0</v>
      </c>
      <c r="AD102">
        <v>0</v>
      </c>
      <c r="AE102" s="7">
        <v>0.01</v>
      </c>
      <c r="AF102">
        <v>0</v>
      </c>
      <c r="AG102" t="s">
        <v>106</v>
      </c>
      <c r="AH102" t="s">
        <v>106</v>
      </c>
      <c r="AI102">
        <v>0</v>
      </c>
      <c r="AJ102" s="7">
        <v>0.01</v>
      </c>
      <c r="AK102">
        <v>0</v>
      </c>
      <c r="AL102" t="s">
        <v>106</v>
      </c>
      <c r="AM102">
        <v>0</v>
      </c>
      <c r="AN102" t="s">
        <v>106</v>
      </c>
      <c r="AO102">
        <v>0</v>
      </c>
      <c r="AP102" t="s">
        <v>106</v>
      </c>
      <c r="AQ102" t="s">
        <v>106</v>
      </c>
      <c r="AR102" t="s">
        <v>106</v>
      </c>
      <c r="AS102" t="s">
        <v>106</v>
      </c>
      <c r="AT102" t="s">
        <v>106</v>
      </c>
      <c r="AU102" t="s">
        <v>106</v>
      </c>
      <c r="AV102" t="s">
        <v>106</v>
      </c>
      <c r="AW102" s="7">
        <v>0.03</v>
      </c>
      <c r="AX102" s="7">
        <v>0.01</v>
      </c>
      <c r="AY102">
        <v>0</v>
      </c>
      <c r="AZ102" s="7">
        <v>0.01</v>
      </c>
      <c r="BA102" t="s">
        <v>106</v>
      </c>
      <c r="BB102" t="s">
        <v>106</v>
      </c>
      <c r="BC102" t="s">
        <v>106</v>
      </c>
      <c r="BD102" t="s">
        <v>106</v>
      </c>
      <c r="BE102">
        <v>0</v>
      </c>
      <c r="BF102">
        <v>0</v>
      </c>
      <c r="BG102">
        <v>0</v>
      </c>
      <c r="BH102">
        <v>0</v>
      </c>
      <c r="BI102">
        <v>0</v>
      </c>
      <c r="BJ102" t="s">
        <v>106</v>
      </c>
      <c r="BK102" t="s">
        <v>106</v>
      </c>
      <c r="BL102" s="7">
        <v>0.02</v>
      </c>
      <c r="BM102">
        <v>0</v>
      </c>
      <c r="BN102">
        <v>0</v>
      </c>
      <c r="BO102" t="s">
        <v>106</v>
      </c>
      <c r="BP102" s="7">
        <v>0.03</v>
      </c>
      <c r="BQ102">
        <v>0</v>
      </c>
      <c r="BR102">
        <v>0</v>
      </c>
      <c r="BS102">
        <v>0</v>
      </c>
      <c r="BT102" s="7">
        <v>0.01</v>
      </c>
      <c r="BU102">
        <v>0</v>
      </c>
      <c r="BV102" s="7">
        <v>0.01</v>
      </c>
      <c r="BW102">
        <v>0</v>
      </c>
      <c r="BX102">
        <v>0</v>
      </c>
      <c r="BY102">
        <v>0</v>
      </c>
      <c r="BZ102">
        <v>0</v>
      </c>
    </row>
    <row r="103" spans="1:78" x14ac:dyDescent="0.25">
      <c r="A103" t="s">
        <v>455</v>
      </c>
      <c r="B103">
        <v>1</v>
      </c>
      <c r="C103">
        <v>1</v>
      </c>
      <c r="D103">
        <v>0</v>
      </c>
      <c r="E103">
        <v>0</v>
      </c>
      <c r="F103">
        <v>1</v>
      </c>
      <c r="G103">
        <v>1</v>
      </c>
      <c r="H103">
        <v>0</v>
      </c>
      <c r="I103">
        <v>0</v>
      </c>
      <c r="J103">
        <v>0</v>
      </c>
      <c r="K103">
        <v>0</v>
      </c>
      <c r="L103">
        <v>1</v>
      </c>
      <c r="M103">
        <v>1</v>
      </c>
      <c r="N103">
        <v>1</v>
      </c>
      <c r="O103">
        <v>0</v>
      </c>
      <c r="P103">
        <v>0</v>
      </c>
      <c r="Q103">
        <v>0</v>
      </c>
      <c r="R103">
        <v>1</v>
      </c>
      <c r="S103">
        <v>1</v>
      </c>
      <c r="T103">
        <v>1</v>
      </c>
      <c r="U103">
        <v>0</v>
      </c>
      <c r="V103">
        <v>1</v>
      </c>
      <c r="W103">
        <v>0</v>
      </c>
      <c r="X103">
        <v>0</v>
      </c>
      <c r="Y103">
        <v>0</v>
      </c>
      <c r="Z103">
        <v>1</v>
      </c>
      <c r="AA103">
        <v>1</v>
      </c>
      <c r="AB103">
        <v>1</v>
      </c>
      <c r="AC103">
        <v>0</v>
      </c>
      <c r="AD103">
        <v>1</v>
      </c>
      <c r="AE103">
        <v>0</v>
      </c>
      <c r="AF103">
        <v>1</v>
      </c>
      <c r="AG103">
        <v>1</v>
      </c>
      <c r="AH103">
        <v>0</v>
      </c>
      <c r="AI103">
        <v>1</v>
      </c>
      <c r="AJ103">
        <v>0</v>
      </c>
      <c r="AK103">
        <v>1</v>
      </c>
      <c r="AL103">
        <v>1</v>
      </c>
      <c r="AM103">
        <v>1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1</v>
      </c>
      <c r="AW103">
        <v>0</v>
      </c>
      <c r="AX103">
        <v>0</v>
      </c>
      <c r="AY103">
        <v>0</v>
      </c>
      <c r="AZ103">
        <v>1</v>
      </c>
      <c r="BA103">
        <v>0</v>
      </c>
      <c r="BB103">
        <v>0</v>
      </c>
      <c r="BC103">
        <v>0</v>
      </c>
      <c r="BD103">
        <v>0</v>
      </c>
      <c r="BE103">
        <v>1</v>
      </c>
      <c r="BF103">
        <v>1</v>
      </c>
      <c r="BG103">
        <v>1</v>
      </c>
      <c r="BH103">
        <v>0</v>
      </c>
      <c r="BI103">
        <v>0</v>
      </c>
      <c r="BJ103">
        <v>0</v>
      </c>
      <c r="BK103">
        <v>1</v>
      </c>
      <c r="BL103">
        <v>1</v>
      </c>
      <c r="BM103">
        <v>1</v>
      </c>
      <c r="BN103">
        <v>1</v>
      </c>
      <c r="BO103">
        <v>0</v>
      </c>
      <c r="BP103">
        <v>0</v>
      </c>
      <c r="BQ103">
        <v>0</v>
      </c>
      <c r="BR103">
        <v>1</v>
      </c>
      <c r="BS103">
        <v>1</v>
      </c>
      <c r="BT103">
        <v>1</v>
      </c>
      <c r="BU103">
        <v>0</v>
      </c>
      <c r="BV103">
        <v>0</v>
      </c>
      <c r="BW103">
        <v>0</v>
      </c>
      <c r="BX103">
        <v>1</v>
      </c>
      <c r="BY103">
        <v>1</v>
      </c>
      <c r="BZ103">
        <v>1</v>
      </c>
    </row>
    <row r="104" spans="1:78" x14ac:dyDescent="0.25">
      <c r="B104">
        <v>0</v>
      </c>
      <c r="C104">
        <v>0</v>
      </c>
      <c r="D104" t="s">
        <v>106</v>
      </c>
      <c r="E104" t="s">
        <v>106</v>
      </c>
      <c r="F104">
        <v>0</v>
      </c>
      <c r="G104">
        <v>0</v>
      </c>
      <c r="H104" t="s">
        <v>106</v>
      </c>
      <c r="I104" t="s">
        <v>106</v>
      </c>
      <c r="J104" t="s">
        <v>106</v>
      </c>
      <c r="K104" t="s">
        <v>106</v>
      </c>
      <c r="L104">
        <v>0</v>
      </c>
      <c r="M104">
        <v>0</v>
      </c>
      <c r="N104">
        <v>0</v>
      </c>
      <c r="O104" t="s">
        <v>106</v>
      </c>
      <c r="P104" t="s">
        <v>106</v>
      </c>
      <c r="Q104" t="s">
        <v>106</v>
      </c>
      <c r="R104">
        <v>0</v>
      </c>
      <c r="S104">
        <v>0</v>
      </c>
      <c r="T104">
        <v>0</v>
      </c>
      <c r="U104" t="s">
        <v>106</v>
      </c>
      <c r="V104">
        <v>0</v>
      </c>
      <c r="W104" t="s">
        <v>106</v>
      </c>
      <c r="X104" t="s">
        <v>106</v>
      </c>
      <c r="Y104" t="s">
        <v>106</v>
      </c>
      <c r="Z104">
        <v>0</v>
      </c>
      <c r="AA104">
        <v>0</v>
      </c>
      <c r="AB104">
        <v>0</v>
      </c>
      <c r="AC104" t="s">
        <v>106</v>
      </c>
      <c r="AD104">
        <v>0</v>
      </c>
      <c r="AE104" t="s">
        <v>106</v>
      </c>
      <c r="AF104">
        <v>0</v>
      </c>
      <c r="AG104">
        <v>0</v>
      </c>
      <c r="AH104" t="s">
        <v>106</v>
      </c>
      <c r="AI104">
        <v>0</v>
      </c>
      <c r="AJ104" t="s">
        <v>106</v>
      </c>
      <c r="AK104">
        <v>0</v>
      </c>
      <c r="AL104">
        <v>0</v>
      </c>
      <c r="AM104">
        <v>0</v>
      </c>
      <c r="AN104" t="s">
        <v>106</v>
      </c>
      <c r="AO104" t="s">
        <v>106</v>
      </c>
      <c r="AP104" t="s">
        <v>106</v>
      </c>
      <c r="AQ104" t="s">
        <v>106</v>
      </c>
      <c r="AR104" t="s">
        <v>106</v>
      </c>
      <c r="AS104" t="s">
        <v>106</v>
      </c>
      <c r="AT104" t="s">
        <v>106</v>
      </c>
      <c r="AU104" t="s">
        <v>106</v>
      </c>
      <c r="AV104">
        <v>0</v>
      </c>
      <c r="AW104" t="s">
        <v>106</v>
      </c>
      <c r="AX104" t="s">
        <v>106</v>
      </c>
      <c r="AY104" t="s">
        <v>106</v>
      </c>
      <c r="AZ104">
        <v>0</v>
      </c>
      <c r="BA104" t="s">
        <v>106</v>
      </c>
      <c r="BB104" t="s">
        <v>106</v>
      </c>
      <c r="BC104" t="s">
        <v>106</v>
      </c>
      <c r="BD104" t="s">
        <v>106</v>
      </c>
      <c r="BE104">
        <v>0</v>
      </c>
      <c r="BF104">
        <v>0</v>
      </c>
      <c r="BG104">
        <v>0</v>
      </c>
      <c r="BH104" t="s">
        <v>106</v>
      </c>
      <c r="BI104" t="s">
        <v>106</v>
      </c>
      <c r="BJ104" t="s">
        <v>106</v>
      </c>
      <c r="BK104">
        <v>0</v>
      </c>
      <c r="BL104" s="7">
        <v>0.01</v>
      </c>
      <c r="BM104">
        <v>0</v>
      </c>
      <c r="BN104">
        <v>0</v>
      </c>
      <c r="BO104" t="s">
        <v>106</v>
      </c>
      <c r="BP104" t="s">
        <v>106</v>
      </c>
      <c r="BQ104" t="s">
        <v>106</v>
      </c>
      <c r="BR104">
        <v>0</v>
      </c>
      <c r="BS104">
        <v>0</v>
      </c>
      <c r="BT104">
        <v>0</v>
      </c>
      <c r="BU104" t="s">
        <v>106</v>
      </c>
      <c r="BV104" t="s">
        <v>106</v>
      </c>
      <c r="BW104" t="s">
        <v>106</v>
      </c>
      <c r="BX104">
        <v>0</v>
      </c>
      <c r="BY104">
        <v>0</v>
      </c>
      <c r="BZ104">
        <v>0</v>
      </c>
    </row>
    <row r="105" spans="1:78" x14ac:dyDescent="0.25">
      <c r="A105" t="s">
        <v>87</v>
      </c>
      <c r="B105">
        <v>63</v>
      </c>
      <c r="C105">
        <v>45</v>
      </c>
      <c r="D105">
        <v>8</v>
      </c>
      <c r="E105">
        <v>10</v>
      </c>
      <c r="F105">
        <v>6</v>
      </c>
      <c r="G105">
        <v>43</v>
      </c>
      <c r="H105">
        <v>14</v>
      </c>
      <c r="I105">
        <v>19</v>
      </c>
      <c r="J105">
        <v>23</v>
      </c>
      <c r="K105">
        <v>9</v>
      </c>
      <c r="L105">
        <v>12</v>
      </c>
      <c r="M105">
        <v>11</v>
      </c>
      <c r="N105">
        <v>45</v>
      </c>
      <c r="O105">
        <v>6</v>
      </c>
      <c r="P105">
        <v>0</v>
      </c>
      <c r="Q105">
        <v>9</v>
      </c>
      <c r="R105">
        <v>53</v>
      </c>
      <c r="S105">
        <v>44</v>
      </c>
      <c r="T105">
        <v>10</v>
      </c>
      <c r="U105">
        <v>5</v>
      </c>
      <c r="V105">
        <v>56</v>
      </c>
      <c r="W105">
        <v>4</v>
      </c>
      <c r="X105">
        <v>3</v>
      </c>
      <c r="Y105">
        <v>13</v>
      </c>
      <c r="Z105">
        <v>49</v>
      </c>
      <c r="AA105">
        <v>63</v>
      </c>
      <c r="AB105">
        <v>49</v>
      </c>
      <c r="AC105">
        <v>8</v>
      </c>
      <c r="AD105">
        <v>50</v>
      </c>
      <c r="AE105">
        <v>4</v>
      </c>
      <c r="AF105">
        <v>48</v>
      </c>
      <c r="AG105">
        <v>14</v>
      </c>
      <c r="AH105">
        <v>1</v>
      </c>
      <c r="AI105">
        <v>52</v>
      </c>
      <c r="AJ105">
        <v>3</v>
      </c>
      <c r="AK105">
        <v>7</v>
      </c>
      <c r="AL105">
        <v>35</v>
      </c>
      <c r="AM105">
        <v>20</v>
      </c>
      <c r="AN105">
        <v>1</v>
      </c>
      <c r="AO105">
        <v>7</v>
      </c>
      <c r="AP105">
        <v>1</v>
      </c>
      <c r="AQ105">
        <v>5</v>
      </c>
      <c r="AR105">
        <v>3</v>
      </c>
      <c r="AS105">
        <v>6</v>
      </c>
      <c r="AT105">
        <v>8</v>
      </c>
      <c r="AU105">
        <v>2</v>
      </c>
      <c r="AV105">
        <v>2</v>
      </c>
      <c r="AW105">
        <v>5</v>
      </c>
      <c r="AX105">
        <v>3</v>
      </c>
      <c r="AY105">
        <v>4</v>
      </c>
      <c r="AZ105">
        <v>5</v>
      </c>
      <c r="BA105">
        <v>9</v>
      </c>
      <c r="BB105">
        <v>8</v>
      </c>
      <c r="BC105">
        <v>3</v>
      </c>
      <c r="BD105">
        <v>0</v>
      </c>
      <c r="BE105">
        <v>27</v>
      </c>
      <c r="BF105">
        <v>36</v>
      </c>
      <c r="BG105">
        <v>48</v>
      </c>
      <c r="BH105">
        <v>15</v>
      </c>
      <c r="BI105">
        <v>14</v>
      </c>
      <c r="BJ105">
        <v>15</v>
      </c>
      <c r="BK105">
        <v>14</v>
      </c>
      <c r="BL105">
        <v>3</v>
      </c>
      <c r="BM105">
        <v>30</v>
      </c>
      <c r="BN105">
        <v>27</v>
      </c>
      <c r="BO105">
        <v>4</v>
      </c>
      <c r="BP105">
        <v>1</v>
      </c>
      <c r="BQ105">
        <v>35</v>
      </c>
      <c r="BR105">
        <v>44</v>
      </c>
      <c r="BS105">
        <v>46</v>
      </c>
      <c r="BT105">
        <v>9</v>
      </c>
      <c r="BU105">
        <v>20</v>
      </c>
      <c r="BV105">
        <v>7</v>
      </c>
      <c r="BW105">
        <v>28</v>
      </c>
      <c r="BX105">
        <v>41</v>
      </c>
      <c r="BY105">
        <v>43</v>
      </c>
      <c r="BZ105">
        <v>37</v>
      </c>
    </row>
    <row r="106" spans="1:78" x14ac:dyDescent="0.25">
      <c r="B106" s="7">
        <v>0.03</v>
      </c>
      <c r="C106" s="7">
        <v>0.02</v>
      </c>
      <c r="D106" s="7">
        <v>0.04</v>
      </c>
      <c r="E106" s="7">
        <v>0.08</v>
      </c>
      <c r="F106" s="7">
        <v>0.01</v>
      </c>
      <c r="G106" s="7">
        <v>0.03</v>
      </c>
      <c r="H106" s="7">
        <v>0.02</v>
      </c>
      <c r="I106" s="7">
        <v>0.03</v>
      </c>
      <c r="J106" s="7">
        <v>0.03</v>
      </c>
      <c r="K106" s="7">
        <v>0.02</v>
      </c>
      <c r="L106" s="7">
        <v>0.03</v>
      </c>
      <c r="M106" s="7">
        <v>0.03</v>
      </c>
      <c r="N106" s="7">
        <v>0.03</v>
      </c>
      <c r="O106" s="7">
        <v>0.03</v>
      </c>
      <c r="P106" t="s">
        <v>108</v>
      </c>
      <c r="Q106" s="7">
        <v>0.03</v>
      </c>
      <c r="R106" s="7">
        <v>0.03</v>
      </c>
      <c r="S106" s="7">
        <v>0.03</v>
      </c>
      <c r="T106" s="7">
        <v>0.02</v>
      </c>
      <c r="U106" s="7">
        <v>0.02</v>
      </c>
      <c r="V106" s="7">
        <v>0.03</v>
      </c>
      <c r="W106" s="7">
        <v>0.02</v>
      </c>
      <c r="X106" s="7">
        <v>0.02</v>
      </c>
      <c r="Y106" s="7">
        <v>0.06</v>
      </c>
      <c r="Z106" s="7">
        <v>0.02</v>
      </c>
      <c r="AA106" s="7">
        <v>0.03</v>
      </c>
      <c r="AB106" s="7">
        <v>0.02</v>
      </c>
      <c r="AC106" s="7">
        <v>0.02</v>
      </c>
      <c r="AD106" s="7">
        <v>0.03</v>
      </c>
      <c r="AE106" s="7">
        <v>0.04</v>
      </c>
      <c r="AF106" s="7">
        <v>0.03</v>
      </c>
      <c r="AG106" s="7">
        <v>0.02</v>
      </c>
      <c r="AH106" s="7">
        <v>0.03</v>
      </c>
      <c r="AI106" s="7">
        <v>0.03</v>
      </c>
      <c r="AJ106" s="7">
        <v>0.03</v>
      </c>
      <c r="AK106" s="7">
        <v>0.03</v>
      </c>
      <c r="AL106" s="7">
        <v>0.03</v>
      </c>
      <c r="AM106" s="7">
        <v>0.03</v>
      </c>
      <c r="AN106" s="7">
        <v>0.02</v>
      </c>
      <c r="AO106" s="7">
        <v>0.04</v>
      </c>
      <c r="AP106">
        <v>0</v>
      </c>
      <c r="AQ106" s="7">
        <v>0.02</v>
      </c>
      <c r="AR106" s="7">
        <v>0.02</v>
      </c>
      <c r="AS106" s="7">
        <v>0.05</v>
      </c>
      <c r="AT106" s="7">
        <v>0.03</v>
      </c>
      <c r="AU106" s="7">
        <v>0.01</v>
      </c>
      <c r="AV106" s="7">
        <v>0.01</v>
      </c>
      <c r="AW106" s="7">
        <v>0.1</v>
      </c>
      <c r="AX106" s="7">
        <v>0.02</v>
      </c>
      <c r="AY106" s="7">
        <v>0.02</v>
      </c>
      <c r="AZ106" s="7">
        <v>0.03</v>
      </c>
      <c r="BA106" s="7">
        <v>0.08</v>
      </c>
      <c r="BB106" s="7">
        <v>0.05</v>
      </c>
      <c r="BC106" s="7">
        <v>0.02</v>
      </c>
      <c r="BD106" t="s">
        <v>108</v>
      </c>
      <c r="BE106" s="7">
        <v>0.03</v>
      </c>
      <c r="BF106" s="7">
        <v>0.03</v>
      </c>
      <c r="BG106" s="7">
        <v>0.03</v>
      </c>
      <c r="BH106" s="7">
        <v>0.03</v>
      </c>
      <c r="BI106" s="7">
        <v>0.02</v>
      </c>
      <c r="BJ106" s="7">
        <v>0.03</v>
      </c>
      <c r="BK106" s="7">
        <v>0.05</v>
      </c>
      <c r="BL106" s="7">
        <v>0.03</v>
      </c>
      <c r="BM106" s="7">
        <v>0.04</v>
      </c>
      <c r="BN106" s="7">
        <v>0.02</v>
      </c>
      <c r="BO106" s="7">
        <v>0.02</v>
      </c>
      <c r="BP106" s="7">
        <v>0.06</v>
      </c>
      <c r="BQ106" s="7">
        <v>0.04</v>
      </c>
      <c r="BR106" s="7">
        <v>0.03</v>
      </c>
      <c r="BS106" s="7">
        <v>0.03</v>
      </c>
      <c r="BT106" s="7">
        <v>0.02</v>
      </c>
      <c r="BU106" s="7">
        <v>0.04</v>
      </c>
      <c r="BV106" s="7">
        <v>0.02</v>
      </c>
      <c r="BW106" s="7">
        <v>0.04</v>
      </c>
      <c r="BX106" s="7">
        <v>0.03</v>
      </c>
      <c r="BY106" s="7">
        <v>0.03</v>
      </c>
      <c r="BZ106" s="7">
        <v>0.03</v>
      </c>
    </row>
    <row r="107" spans="1:78" x14ac:dyDescent="0.25">
      <c r="A107" t="s">
        <v>456</v>
      </c>
      <c r="B107">
        <v>8</v>
      </c>
      <c r="C107">
        <v>8</v>
      </c>
      <c r="D107">
        <v>0</v>
      </c>
      <c r="E107">
        <v>0</v>
      </c>
      <c r="F107">
        <v>1</v>
      </c>
      <c r="G107">
        <v>4</v>
      </c>
      <c r="H107">
        <v>3</v>
      </c>
      <c r="I107">
        <v>2</v>
      </c>
      <c r="J107">
        <v>4</v>
      </c>
      <c r="K107">
        <v>2</v>
      </c>
      <c r="L107">
        <v>0</v>
      </c>
      <c r="M107">
        <v>2</v>
      </c>
      <c r="N107">
        <v>4</v>
      </c>
      <c r="O107">
        <v>2</v>
      </c>
      <c r="P107">
        <v>0</v>
      </c>
      <c r="Q107">
        <v>4</v>
      </c>
      <c r="R107">
        <v>4</v>
      </c>
      <c r="S107">
        <v>4</v>
      </c>
      <c r="T107">
        <v>4</v>
      </c>
      <c r="U107">
        <v>0</v>
      </c>
      <c r="V107">
        <v>6</v>
      </c>
      <c r="W107">
        <v>1</v>
      </c>
      <c r="X107">
        <v>1</v>
      </c>
      <c r="Y107">
        <v>2</v>
      </c>
      <c r="Z107">
        <v>6</v>
      </c>
      <c r="AA107">
        <v>8</v>
      </c>
      <c r="AB107">
        <v>6</v>
      </c>
      <c r="AC107">
        <v>2</v>
      </c>
      <c r="AD107">
        <v>6</v>
      </c>
      <c r="AE107">
        <v>0</v>
      </c>
      <c r="AF107">
        <v>6</v>
      </c>
      <c r="AG107">
        <v>2</v>
      </c>
      <c r="AH107">
        <v>0</v>
      </c>
      <c r="AI107">
        <v>8</v>
      </c>
      <c r="AJ107">
        <v>0</v>
      </c>
      <c r="AK107">
        <v>1</v>
      </c>
      <c r="AL107">
        <v>4</v>
      </c>
      <c r="AM107">
        <v>3</v>
      </c>
      <c r="AN107">
        <v>1</v>
      </c>
      <c r="AO107">
        <v>1</v>
      </c>
      <c r="AP107">
        <v>2</v>
      </c>
      <c r="AQ107">
        <v>0</v>
      </c>
      <c r="AR107">
        <v>1</v>
      </c>
      <c r="AS107">
        <v>0</v>
      </c>
      <c r="AT107">
        <v>0</v>
      </c>
      <c r="AU107">
        <v>0</v>
      </c>
      <c r="AV107">
        <v>1</v>
      </c>
      <c r="AW107">
        <v>0</v>
      </c>
      <c r="AX107">
        <v>0</v>
      </c>
      <c r="AY107">
        <v>2</v>
      </c>
      <c r="AZ107">
        <v>1</v>
      </c>
      <c r="BA107">
        <v>0</v>
      </c>
      <c r="BB107">
        <v>1</v>
      </c>
      <c r="BC107">
        <v>0</v>
      </c>
      <c r="BD107">
        <v>0</v>
      </c>
      <c r="BE107">
        <v>2</v>
      </c>
      <c r="BF107">
        <v>6</v>
      </c>
      <c r="BG107">
        <v>6</v>
      </c>
      <c r="BH107">
        <v>2</v>
      </c>
      <c r="BI107">
        <v>1</v>
      </c>
      <c r="BJ107">
        <v>4</v>
      </c>
      <c r="BK107">
        <v>1</v>
      </c>
      <c r="BL107">
        <v>0</v>
      </c>
      <c r="BM107">
        <v>0</v>
      </c>
      <c r="BN107">
        <v>5</v>
      </c>
      <c r="BO107">
        <v>3</v>
      </c>
      <c r="BP107">
        <v>0</v>
      </c>
      <c r="BQ107">
        <v>2</v>
      </c>
      <c r="BR107">
        <v>6</v>
      </c>
      <c r="BS107">
        <v>5</v>
      </c>
      <c r="BT107">
        <v>1</v>
      </c>
      <c r="BU107">
        <v>1</v>
      </c>
      <c r="BV107">
        <v>1</v>
      </c>
      <c r="BW107">
        <v>1</v>
      </c>
      <c r="BX107">
        <v>6</v>
      </c>
      <c r="BY107">
        <v>5</v>
      </c>
      <c r="BZ107">
        <v>4</v>
      </c>
    </row>
    <row r="108" spans="1:78" x14ac:dyDescent="0.25">
      <c r="B108">
        <v>0</v>
      </c>
      <c r="C108">
        <v>0</v>
      </c>
      <c r="D108" t="s">
        <v>106</v>
      </c>
      <c r="E108" t="s">
        <v>106</v>
      </c>
      <c r="F108">
        <v>0</v>
      </c>
      <c r="G108">
        <v>0</v>
      </c>
      <c r="H108" s="7">
        <v>0.01</v>
      </c>
      <c r="I108">
        <v>0</v>
      </c>
      <c r="J108" s="7">
        <v>0.01</v>
      </c>
      <c r="K108" s="7">
        <v>0.01</v>
      </c>
      <c r="L108" t="s">
        <v>106</v>
      </c>
      <c r="M108">
        <v>0</v>
      </c>
      <c r="N108">
        <v>0</v>
      </c>
      <c r="O108" s="7">
        <v>0.01</v>
      </c>
      <c r="P108" t="s">
        <v>106</v>
      </c>
      <c r="Q108" s="7">
        <v>0.01</v>
      </c>
      <c r="R108">
        <v>0</v>
      </c>
      <c r="S108">
        <v>0</v>
      </c>
      <c r="T108" s="7">
        <v>0.01</v>
      </c>
      <c r="U108" t="s">
        <v>106</v>
      </c>
      <c r="V108">
        <v>0</v>
      </c>
      <c r="W108">
        <v>0</v>
      </c>
      <c r="X108" s="7">
        <v>0.01</v>
      </c>
      <c r="Y108" s="7">
        <v>0.01</v>
      </c>
      <c r="Z108">
        <v>0</v>
      </c>
      <c r="AA108">
        <v>0</v>
      </c>
      <c r="AB108">
        <v>0</v>
      </c>
      <c r="AC108" s="7">
        <v>0.01</v>
      </c>
      <c r="AD108">
        <v>0</v>
      </c>
      <c r="AE108" t="s">
        <v>106</v>
      </c>
      <c r="AF108">
        <v>0</v>
      </c>
      <c r="AG108">
        <v>0</v>
      </c>
      <c r="AH108" t="s">
        <v>106</v>
      </c>
      <c r="AI108">
        <v>0</v>
      </c>
      <c r="AJ108" t="s">
        <v>106</v>
      </c>
      <c r="AK108">
        <v>0</v>
      </c>
      <c r="AL108">
        <v>0</v>
      </c>
      <c r="AM108">
        <v>0</v>
      </c>
      <c r="AN108" s="7">
        <v>0.02</v>
      </c>
      <c r="AO108" s="7">
        <v>0.01</v>
      </c>
      <c r="AP108" s="7">
        <v>0.01</v>
      </c>
      <c r="AQ108" t="s">
        <v>106</v>
      </c>
      <c r="AR108" s="7">
        <v>0.01</v>
      </c>
      <c r="AS108" t="s">
        <v>106</v>
      </c>
      <c r="AT108" t="s">
        <v>106</v>
      </c>
      <c r="AU108" t="s">
        <v>106</v>
      </c>
      <c r="AV108" s="7">
        <v>0.01</v>
      </c>
      <c r="AW108" t="s">
        <v>106</v>
      </c>
      <c r="AX108" t="s">
        <v>106</v>
      </c>
      <c r="AY108" s="7">
        <v>0.01</v>
      </c>
      <c r="AZ108" s="7">
        <v>0.01</v>
      </c>
      <c r="BA108" t="s">
        <v>106</v>
      </c>
      <c r="BB108" s="7">
        <v>0.01</v>
      </c>
      <c r="BC108" t="s">
        <v>106</v>
      </c>
      <c r="BD108" t="s">
        <v>106</v>
      </c>
      <c r="BE108">
        <v>0</v>
      </c>
      <c r="BF108">
        <v>0</v>
      </c>
      <c r="BG108">
        <v>0</v>
      </c>
      <c r="BH108" s="7">
        <v>0.01</v>
      </c>
      <c r="BI108">
        <v>0</v>
      </c>
      <c r="BJ108" s="7">
        <v>0.01</v>
      </c>
      <c r="BK108">
        <v>0</v>
      </c>
      <c r="BL108" t="s">
        <v>106</v>
      </c>
      <c r="BM108" t="s">
        <v>106</v>
      </c>
      <c r="BN108">
        <v>0</v>
      </c>
      <c r="BO108" s="7">
        <v>0.01</v>
      </c>
      <c r="BP108" t="s">
        <v>106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</row>
    <row r="109" spans="1:78" x14ac:dyDescent="0.25">
      <c r="A109" t="s">
        <v>41</v>
      </c>
      <c r="B109">
        <v>248</v>
      </c>
      <c r="C109">
        <v>187</v>
      </c>
      <c r="D109">
        <v>31</v>
      </c>
      <c r="E109">
        <v>30</v>
      </c>
      <c r="F109">
        <v>50</v>
      </c>
      <c r="G109">
        <v>128</v>
      </c>
      <c r="H109">
        <v>70</v>
      </c>
      <c r="I109">
        <v>66</v>
      </c>
      <c r="J109">
        <v>83</v>
      </c>
      <c r="K109">
        <v>44</v>
      </c>
      <c r="L109">
        <v>55</v>
      </c>
      <c r="M109">
        <v>46</v>
      </c>
      <c r="N109">
        <v>146</v>
      </c>
      <c r="O109">
        <v>36</v>
      </c>
      <c r="P109">
        <v>19</v>
      </c>
      <c r="Q109">
        <v>48</v>
      </c>
      <c r="R109">
        <v>199</v>
      </c>
      <c r="S109">
        <v>166</v>
      </c>
      <c r="T109">
        <v>48</v>
      </c>
      <c r="U109">
        <v>31</v>
      </c>
      <c r="V109">
        <v>203</v>
      </c>
      <c r="W109">
        <v>17</v>
      </c>
      <c r="X109">
        <v>25</v>
      </c>
      <c r="Y109">
        <v>29</v>
      </c>
      <c r="Z109">
        <v>219</v>
      </c>
      <c r="AA109">
        <v>248</v>
      </c>
      <c r="AB109">
        <v>219</v>
      </c>
      <c r="AC109">
        <v>31</v>
      </c>
      <c r="AD109">
        <v>202</v>
      </c>
      <c r="AE109">
        <v>13</v>
      </c>
      <c r="AF109">
        <v>176</v>
      </c>
      <c r="AG109">
        <v>56</v>
      </c>
      <c r="AH109">
        <v>2</v>
      </c>
      <c r="AI109">
        <v>183</v>
      </c>
      <c r="AJ109">
        <v>21</v>
      </c>
      <c r="AK109">
        <v>34</v>
      </c>
      <c r="AL109">
        <v>121</v>
      </c>
      <c r="AM109">
        <v>95</v>
      </c>
      <c r="AN109">
        <v>1</v>
      </c>
      <c r="AO109">
        <v>30</v>
      </c>
      <c r="AP109">
        <v>12</v>
      </c>
      <c r="AQ109">
        <v>22</v>
      </c>
      <c r="AR109">
        <v>10</v>
      </c>
      <c r="AS109">
        <v>14</v>
      </c>
      <c r="AT109">
        <v>11</v>
      </c>
      <c r="AU109">
        <v>20</v>
      </c>
      <c r="AV109">
        <v>32</v>
      </c>
      <c r="AW109">
        <v>6</v>
      </c>
      <c r="AX109">
        <v>24</v>
      </c>
      <c r="AY109">
        <v>18</v>
      </c>
      <c r="AZ109">
        <v>13</v>
      </c>
      <c r="BA109">
        <v>26</v>
      </c>
      <c r="BB109">
        <v>19</v>
      </c>
      <c r="BC109">
        <v>20</v>
      </c>
      <c r="BD109">
        <v>0</v>
      </c>
      <c r="BE109">
        <v>86</v>
      </c>
      <c r="BF109">
        <v>161</v>
      </c>
      <c r="BG109">
        <v>175</v>
      </c>
      <c r="BH109">
        <v>73</v>
      </c>
      <c r="BI109">
        <v>75</v>
      </c>
      <c r="BJ109">
        <v>42</v>
      </c>
      <c r="BK109">
        <v>32</v>
      </c>
      <c r="BL109">
        <v>7</v>
      </c>
      <c r="BM109">
        <v>60</v>
      </c>
      <c r="BN109">
        <v>131</v>
      </c>
      <c r="BO109">
        <v>50</v>
      </c>
      <c r="BP109">
        <v>7</v>
      </c>
      <c r="BQ109">
        <v>85</v>
      </c>
      <c r="BR109">
        <v>155</v>
      </c>
      <c r="BS109">
        <v>153</v>
      </c>
      <c r="BT109">
        <v>59</v>
      </c>
      <c r="BU109">
        <v>33</v>
      </c>
      <c r="BV109">
        <v>30</v>
      </c>
      <c r="BW109">
        <v>57</v>
      </c>
      <c r="BX109">
        <v>184</v>
      </c>
      <c r="BY109">
        <v>177</v>
      </c>
      <c r="BZ109">
        <v>161</v>
      </c>
    </row>
    <row r="110" spans="1:78" x14ac:dyDescent="0.25">
      <c r="B110" s="7">
        <v>0.11</v>
      </c>
      <c r="C110" s="7">
        <v>0.1</v>
      </c>
      <c r="D110" s="7">
        <v>0.16</v>
      </c>
      <c r="E110" s="7">
        <v>0.24</v>
      </c>
      <c r="F110" s="7">
        <v>0.11</v>
      </c>
      <c r="G110" s="7">
        <v>0.1</v>
      </c>
      <c r="H110" s="7">
        <v>0.13</v>
      </c>
      <c r="I110" s="7">
        <v>0.09</v>
      </c>
      <c r="J110" s="7">
        <v>0.11</v>
      </c>
      <c r="K110" s="7">
        <v>0.1</v>
      </c>
      <c r="L110" s="7">
        <v>0.15</v>
      </c>
      <c r="M110" s="7">
        <v>0.11</v>
      </c>
      <c r="N110" s="7">
        <v>0.1</v>
      </c>
      <c r="O110" s="7">
        <v>0.17</v>
      </c>
      <c r="P110" s="7">
        <v>0.32</v>
      </c>
      <c r="Q110" s="7">
        <v>0.15</v>
      </c>
      <c r="R110" s="7">
        <v>0.1</v>
      </c>
      <c r="S110" s="7">
        <v>0.11</v>
      </c>
      <c r="T110" s="7">
        <v>0.11</v>
      </c>
      <c r="U110" s="7">
        <v>0.13</v>
      </c>
      <c r="V110" s="7">
        <v>0.11</v>
      </c>
      <c r="W110" s="7">
        <v>0.1</v>
      </c>
      <c r="X110" s="7">
        <v>0.17</v>
      </c>
      <c r="Y110" s="7">
        <v>0.12</v>
      </c>
      <c r="Z110" s="7">
        <v>0.11</v>
      </c>
      <c r="AA110" s="7">
        <v>0.11</v>
      </c>
      <c r="AB110" s="7">
        <v>0.11</v>
      </c>
      <c r="AC110" s="7">
        <v>0.1</v>
      </c>
      <c r="AD110" s="7">
        <v>0.11</v>
      </c>
      <c r="AE110" s="7">
        <v>0.11</v>
      </c>
      <c r="AF110" s="7">
        <v>0.11</v>
      </c>
      <c r="AG110" s="7">
        <v>0.1</v>
      </c>
      <c r="AH110" s="7">
        <v>0.08</v>
      </c>
      <c r="AI110" s="7">
        <v>0.1</v>
      </c>
      <c r="AJ110" s="7">
        <v>0.19</v>
      </c>
      <c r="AK110" s="7">
        <v>0.14000000000000001</v>
      </c>
      <c r="AL110" s="7">
        <v>0.09</v>
      </c>
      <c r="AM110" s="7">
        <v>0.13</v>
      </c>
      <c r="AN110" s="7">
        <v>0.02</v>
      </c>
      <c r="AO110" s="7">
        <v>0.18</v>
      </c>
      <c r="AP110" s="7">
        <v>0.06</v>
      </c>
      <c r="AQ110" s="7">
        <v>0.09</v>
      </c>
      <c r="AR110" s="7">
        <v>0.09</v>
      </c>
      <c r="AS110" s="7">
        <v>0.12</v>
      </c>
      <c r="AT110" s="7">
        <v>0.04</v>
      </c>
      <c r="AU110" s="7">
        <v>0.13</v>
      </c>
      <c r="AV110" s="7">
        <v>0.21</v>
      </c>
      <c r="AW110" s="7">
        <v>0.13</v>
      </c>
      <c r="AX110" s="7">
        <v>0.17</v>
      </c>
      <c r="AY110" s="7">
        <v>0.08</v>
      </c>
      <c r="AZ110" s="7">
        <v>0.08</v>
      </c>
      <c r="BA110" s="7">
        <v>0.23</v>
      </c>
      <c r="BB110" s="7">
        <v>0.11</v>
      </c>
      <c r="BC110" s="7">
        <v>0.14000000000000001</v>
      </c>
      <c r="BD110" t="s">
        <v>108</v>
      </c>
      <c r="BE110" s="7">
        <v>0.1</v>
      </c>
      <c r="BF110" s="7">
        <v>0.12</v>
      </c>
      <c r="BG110" s="7">
        <v>0.1</v>
      </c>
      <c r="BH110" s="7">
        <v>0.16</v>
      </c>
      <c r="BI110" s="7">
        <v>0.09</v>
      </c>
      <c r="BJ110" s="7">
        <v>0.09</v>
      </c>
      <c r="BK110" s="7">
        <v>0.11</v>
      </c>
      <c r="BL110" s="7">
        <v>0.06</v>
      </c>
      <c r="BM110" s="7">
        <v>7.0000000000000007E-2</v>
      </c>
      <c r="BN110" s="7">
        <v>0.12</v>
      </c>
      <c r="BO110" s="7">
        <v>0.21</v>
      </c>
      <c r="BP110" s="7">
        <v>0.32</v>
      </c>
      <c r="BQ110" s="7">
        <v>0.08</v>
      </c>
      <c r="BR110" s="7">
        <v>0.1</v>
      </c>
      <c r="BS110" s="7">
        <v>0.1</v>
      </c>
      <c r="BT110" s="7">
        <v>0.13</v>
      </c>
      <c r="BU110" s="7">
        <v>0.06</v>
      </c>
      <c r="BV110" s="7">
        <v>0.1</v>
      </c>
      <c r="BW110" s="7">
        <v>0.08</v>
      </c>
      <c r="BX110" s="7">
        <v>0.12</v>
      </c>
      <c r="BY110" s="7">
        <v>0.11</v>
      </c>
      <c r="BZ110" s="7">
        <v>0.12</v>
      </c>
    </row>
    <row r="111" spans="1:78" x14ac:dyDescent="0.25">
      <c r="A111" t="s">
        <v>40</v>
      </c>
      <c r="B111">
        <v>8</v>
      </c>
      <c r="C111">
        <v>8</v>
      </c>
      <c r="D111">
        <v>0</v>
      </c>
      <c r="E111">
        <v>0</v>
      </c>
      <c r="F111">
        <v>5</v>
      </c>
      <c r="G111">
        <v>2</v>
      </c>
      <c r="H111">
        <v>1</v>
      </c>
      <c r="I111">
        <v>2</v>
      </c>
      <c r="J111">
        <v>3</v>
      </c>
      <c r="K111">
        <v>1</v>
      </c>
      <c r="L111">
        <v>2</v>
      </c>
      <c r="M111">
        <v>2</v>
      </c>
      <c r="N111">
        <v>2</v>
      </c>
      <c r="O111">
        <v>5</v>
      </c>
      <c r="P111">
        <v>0</v>
      </c>
      <c r="Q111">
        <v>1</v>
      </c>
      <c r="R111">
        <v>7</v>
      </c>
      <c r="S111">
        <v>5</v>
      </c>
      <c r="T111">
        <v>4</v>
      </c>
      <c r="U111">
        <v>0</v>
      </c>
      <c r="V111">
        <v>8</v>
      </c>
      <c r="W111">
        <v>0</v>
      </c>
      <c r="X111">
        <v>0</v>
      </c>
      <c r="Y111">
        <v>0</v>
      </c>
      <c r="Z111">
        <v>8</v>
      </c>
      <c r="AA111">
        <v>8</v>
      </c>
      <c r="AB111">
        <v>8</v>
      </c>
      <c r="AC111">
        <v>1</v>
      </c>
      <c r="AD111">
        <v>8</v>
      </c>
      <c r="AE111">
        <v>0</v>
      </c>
      <c r="AF111">
        <v>7</v>
      </c>
      <c r="AG111">
        <v>2</v>
      </c>
      <c r="AH111">
        <v>0</v>
      </c>
      <c r="AI111">
        <v>6</v>
      </c>
      <c r="AJ111">
        <v>0</v>
      </c>
      <c r="AK111">
        <v>1</v>
      </c>
      <c r="AL111">
        <v>5</v>
      </c>
      <c r="AM111">
        <v>4</v>
      </c>
      <c r="AN111">
        <v>0</v>
      </c>
      <c r="AO111">
        <v>0</v>
      </c>
      <c r="AP111">
        <v>4</v>
      </c>
      <c r="AQ111">
        <v>0</v>
      </c>
      <c r="AR111">
        <v>0</v>
      </c>
      <c r="AS111">
        <v>0</v>
      </c>
      <c r="AT111">
        <v>1</v>
      </c>
      <c r="AU111">
        <v>0</v>
      </c>
      <c r="AV111">
        <v>0</v>
      </c>
      <c r="AW111">
        <v>0</v>
      </c>
      <c r="AX111">
        <v>0</v>
      </c>
      <c r="AY111">
        <v>1</v>
      </c>
      <c r="AZ111">
        <v>1</v>
      </c>
      <c r="BA111">
        <v>0</v>
      </c>
      <c r="BB111">
        <v>0</v>
      </c>
      <c r="BC111">
        <v>1</v>
      </c>
      <c r="BD111">
        <v>0</v>
      </c>
      <c r="BE111">
        <v>3</v>
      </c>
      <c r="BF111">
        <v>6</v>
      </c>
      <c r="BG111">
        <v>4</v>
      </c>
      <c r="BH111">
        <v>5</v>
      </c>
      <c r="BI111">
        <v>0</v>
      </c>
      <c r="BJ111">
        <v>1</v>
      </c>
      <c r="BK111">
        <v>0</v>
      </c>
      <c r="BL111">
        <v>2</v>
      </c>
      <c r="BM111">
        <v>0</v>
      </c>
      <c r="BN111">
        <v>6</v>
      </c>
      <c r="BO111">
        <v>2</v>
      </c>
      <c r="BP111">
        <v>1</v>
      </c>
      <c r="BQ111">
        <v>4</v>
      </c>
      <c r="BR111">
        <v>4</v>
      </c>
      <c r="BS111">
        <v>5</v>
      </c>
      <c r="BT111">
        <v>3</v>
      </c>
      <c r="BU111">
        <v>2</v>
      </c>
      <c r="BV111">
        <v>2</v>
      </c>
      <c r="BW111">
        <v>3</v>
      </c>
      <c r="BX111">
        <v>8</v>
      </c>
      <c r="BY111">
        <v>8</v>
      </c>
      <c r="BZ111">
        <v>8</v>
      </c>
    </row>
    <row r="112" spans="1:78" x14ac:dyDescent="0.25">
      <c r="B112">
        <v>0</v>
      </c>
      <c r="C112">
        <v>0</v>
      </c>
      <c r="D112" t="s">
        <v>106</v>
      </c>
      <c r="E112" t="s">
        <v>106</v>
      </c>
      <c r="F112" s="7">
        <v>0.01</v>
      </c>
      <c r="G112">
        <v>0</v>
      </c>
      <c r="H112">
        <v>0</v>
      </c>
      <c r="I112">
        <v>0</v>
      </c>
      <c r="J112">
        <v>0</v>
      </c>
      <c r="K112">
        <v>0</v>
      </c>
      <c r="L112" s="7">
        <v>0.01</v>
      </c>
      <c r="M112">
        <v>0</v>
      </c>
      <c r="N112">
        <v>0</v>
      </c>
      <c r="O112" s="7">
        <v>0.02</v>
      </c>
      <c r="P112" t="s">
        <v>106</v>
      </c>
      <c r="Q112">
        <v>0</v>
      </c>
      <c r="R112">
        <v>0</v>
      </c>
      <c r="S112">
        <v>0</v>
      </c>
      <c r="T112" s="7">
        <v>0.01</v>
      </c>
      <c r="U112" t="s">
        <v>106</v>
      </c>
      <c r="V112">
        <v>0</v>
      </c>
      <c r="W112" t="s">
        <v>106</v>
      </c>
      <c r="X112">
        <v>0</v>
      </c>
      <c r="Y112" t="s">
        <v>106</v>
      </c>
      <c r="Z112">
        <v>0</v>
      </c>
      <c r="AA112">
        <v>0</v>
      </c>
      <c r="AB112">
        <v>0</v>
      </c>
      <c r="AC112">
        <v>0</v>
      </c>
      <c r="AD112">
        <v>0</v>
      </c>
      <c r="AE112" t="s">
        <v>106</v>
      </c>
      <c r="AF112">
        <v>0</v>
      </c>
      <c r="AG112">
        <v>0</v>
      </c>
      <c r="AH112" t="s">
        <v>106</v>
      </c>
      <c r="AI112">
        <v>0</v>
      </c>
      <c r="AJ112" t="s">
        <v>106</v>
      </c>
      <c r="AK112" s="7">
        <v>0.01</v>
      </c>
      <c r="AL112">
        <v>0</v>
      </c>
      <c r="AM112" s="7">
        <v>0.01</v>
      </c>
      <c r="AN112" t="s">
        <v>106</v>
      </c>
      <c r="AO112" t="s">
        <v>106</v>
      </c>
      <c r="AP112" s="7">
        <v>0.02</v>
      </c>
      <c r="AQ112" t="s">
        <v>106</v>
      </c>
      <c r="AR112" t="s">
        <v>106</v>
      </c>
      <c r="AS112" t="s">
        <v>106</v>
      </c>
      <c r="AT112">
        <v>0</v>
      </c>
      <c r="AU112" t="s">
        <v>106</v>
      </c>
      <c r="AV112" t="s">
        <v>106</v>
      </c>
      <c r="AW112" t="s">
        <v>106</v>
      </c>
      <c r="AX112" t="s">
        <v>106</v>
      </c>
      <c r="AY112">
        <v>0</v>
      </c>
      <c r="AZ112" s="7">
        <v>0.01</v>
      </c>
      <c r="BA112" t="s">
        <v>106</v>
      </c>
      <c r="BB112" t="s">
        <v>106</v>
      </c>
      <c r="BC112" s="7">
        <v>0.01</v>
      </c>
      <c r="BD112" t="s">
        <v>106</v>
      </c>
      <c r="BE112">
        <v>0</v>
      </c>
      <c r="BF112">
        <v>0</v>
      </c>
      <c r="BG112">
        <v>0</v>
      </c>
      <c r="BH112" s="7">
        <v>0.01</v>
      </c>
      <c r="BI112" t="s">
        <v>106</v>
      </c>
      <c r="BJ112">
        <v>0</v>
      </c>
      <c r="BK112" t="s">
        <v>106</v>
      </c>
      <c r="BL112" s="7">
        <v>0.01</v>
      </c>
      <c r="BM112" t="s">
        <v>106</v>
      </c>
      <c r="BN112" s="7">
        <v>0.01</v>
      </c>
      <c r="BO112" s="7">
        <v>0.01</v>
      </c>
      <c r="BP112" s="7">
        <v>0.04</v>
      </c>
      <c r="BQ112">
        <v>0</v>
      </c>
      <c r="BR112">
        <v>0</v>
      </c>
      <c r="BS112">
        <v>0</v>
      </c>
      <c r="BT112" s="7">
        <v>0.01</v>
      </c>
      <c r="BU112">
        <v>0</v>
      </c>
      <c r="BV112" s="7">
        <v>0.01</v>
      </c>
      <c r="BW112">
        <v>0</v>
      </c>
      <c r="BX112" s="7">
        <v>0.01</v>
      </c>
      <c r="BY112">
        <v>0</v>
      </c>
      <c r="BZ112" s="7">
        <v>0.01</v>
      </c>
    </row>
  </sheetData>
  <pageMargins left="0.7" right="0.7" top="0.75" bottom="0.75" header="0.3" footer="0.3"/>
  <pageSetup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457</v>
      </c>
    </row>
    <row r="2" spans="1:78" x14ac:dyDescent="0.25">
      <c r="A2" t="s">
        <v>390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2112</v>
      </c>
      <c r="C8">
        <v>1819</v>
      </c>
      <c r="D8">
        <v>163</v>
      </c>
      <c r="E8">
        <v>130</v>
      </c>
      <c r="F8">
        <v>431</v>
      </c>
      <c r="G8">
        <v>1044</v>
      </c>
      <c r="H8">
        <v>637</v>
      </c>
      <c r="I8">
        <v>562</v>
      </c>
      <c r="J8">
        <v>603</v>
      </c>
      <c r="K8">
        <v>396</v>
      </c>
      <c r="L8">
        <v>551</v>
      </c>
      <c r="M8">
        <v>540</v>
      </c>
      <c r="N8">
        <v>1303</v>
      </c>
      <c r="O8">
        <v>209</v>
      </c>
      <c r="P8">
        <v>60</v>
      </c>
      <c r="Q8">
        <v>385</v>
      </c>
      <c r="R8">
        <v>1727</v>
      </c>
      <c r="S8">
        <v>1402</v>
      </c>
      <c r="T8">
        <v>403</v>
      </c>
      <c r="U8">
        <v>285</v>
      </c>
      <c r="V8">
        <v>1709</v>
      </c>
      <c r="W8">
        <v>194</v>
      </c>
      <c r="X8">
        <v>189</v>
      </c>
      <c r="Y8">
        <v>240</v>
      </c>
      <c r="Z8">
        <v>1872</v>
      </c>
      <c r="AA8">
        <v>2110</v>
      </c>
      <c r="AB8">
        <v>1870</v>
      </c>
      <c r="AC8">
        <v>301</v>
      </c>
      <c r="AD8">
        <v>1692</v>
      </c>
      <c r="AE8">
        <v>107</v>
      </c>
      <c r="AF8">
        <v>1470</v>
      </c>
      <c r="AG8">
        <v>535</v>
      </c>
      <c r="AH8">
        <v>22</v>
      </c>
      <c r="AI8">
        <v>1704</v>
      </c>
      <c r="AJ8">
        <v>105</v>
      </c>
      <c r="AK8">
        <v>266</v>
      </c>
      <c r="AL8">
        <v>1185</v>
      </c>
      <c r="AM8">
        <v>722</v>
      </c>
      <c r="AN8">
        <v>30</v>
      </c>
      <c r="AO8">
        <v>172</v>
      </c>
      <c r="AP8">
        <v>193</v>
      </c>
      <c r="AQ8">
        <v>220</v>
      </c>
      <c r="AR8">
        <v>92</v>
      </c>
      <c r="AS8">
        <v>113</v>
      </c>
      <c r="AT8">
        <v>232</v>
      </c>
      <c r="AU8">
        <v>143</v>
      </c>
      <c r="AV8">
        <v>150</v>
      </c>
      <c r="AW8">
        <v>39</v>
      </c>
      <c r="AX8">
        <v>123</v>
      </c>
      <c r="AY8">
        <v>220</v>
      </c>
      <c r="AZ8">
        <v>147</v>
      </c>
      <c r="BA8">
        <v>114</v>
      </c>
      <c r="BB8">
        <v>177</v>
      </c>
      <c r="BC8">
        <v>140</v>
      </c>
      <c r="BD8">
        <v>9</v>
      </c>
      <c r="BE8">
        <v>860</v>
      </c>
      <c r="BF8">
        <v>1252</v>
      </c>
      <c r="BG8">
        <v>1676</v>
      </c>
      <c r="BH8">
        <v>436</v>
      </c>
      <c r="BI8">
        <v>771</v>
      </c>
      <c r="BJ8">
        <v>450</v>
      </c>
      <c r="BK8">
        <v>309</v>
      </c>
      <c r="BL8">
        <v>106</v>
      </c>
      <c r="BM8">
        <v>786</v>
      </c>
      <c r="BN8">
        <v>1068</v>
      </c>
      <c r="BO8">
        <v>234</v>
      </c>
      <c r="BP8">
        <v>24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1433</v>
      </c>
      <c r="BY8">
        <v>1486</v>
      </c>
      <c r="BZ8">
        <v>1260</v>
      </c>
    </row>
    <row r="9" spans="1:78" x14ac:dyDescent="0.25">
      <c r="A9" t="s">
        <v>103</v>
      </c>
      <c r="B9">
        <v>2236</v>
      </c>
      <c r="C9">
        <v>1920</v>
      </c>
      <c r="D9">
        <v>190</v>
      </c>
      <c r="E9">
        <v>126</v>
      </c>
      <c r="F9">
        <v>441</v>
      </c>
      <c r="G9">
        <v>1249</v>
      </c>
      <c r="H9">
        <v>546</v>
      </c>
      <c r="I9">
        <v>700</v>
      </c>
      <c r="J9">
        <v>733</v>
      </c>
      <c r="K9">
        <v>429</v>
      </c>
      <c r="L9">
        <v>375</v>
      </c>
      <c r="M9">
        <v>438</v>
      </c>
      <c r="N9">
        <v>1522</v>
      </c>
      <c r="O9">
        <v>217</v>
      </c>
      <c r="P9">
        <v>59</v>
      </c>
      <c r="Q9">
        <v>332</v>
      </c>
      <c r="R9">
        <v>1905</v>
      </c>
      <c r="S9">
        <v>1555</v>
      </c>
      <c r="T9">
        <v>423</v>
      </c>
      <c r="U9">
        <v>237</v>
      </c>
      <c r="V9">
        <v>1893</v>
      </c>
      <c r="W9">
        <v>177</v>
      </c>
      <c r="X9">
        <v>146</v>
      </c>
      <c r="Y9">
        <v>239</v>
      </c>
      <c r="Z9">
        <v>1997</v>
      </c>
      <c r="AA9">
        <v>2234</v>
      </c>
      <c r="AB9">
        <v>1994</v>
      </c>
      <c r="AC9">
        <v>327</v>
      </c>
      <c r="AD9">
        <v>1786</v>
      </c>
      <c r="AE9">
        <v>110</v>
      </c>
      <c r="AF9">
        <v>1566</v>
      </c>
      <c r="AG9">
        <v>565</v>
      </c>
      <c r="AH9">
        <v>22</v>
      </c>
      <c r="AI9">
        <v>1853</v>
      </c>
      <c r="AJ9">
        <v>110</v>
      </c>
      <c r="AK9">
        <v>242</v>
      </c>
      <c r="AL9">
        <v>1277</v>
      </c>
      <c r="AM9">
        <v>756</v>
      </c>
      <c r="AN9">
        <v>32</v>
      </c>
      <c r="AO9">
        <v>168</v>
      </c>
      <c r="AP9">
        <v>215</v>
      </c>
      <c r="AQ9">
        <v>239</v>
      </c>
      <c r="AR9">
        <v>113</v>
      </c>
      <c r="AS9">
        <v>119</v>
      </c>
      <c r="AT9">
        <v>250</v>
      </c>
      <c r="AU9">
        <v>153</v>
      </c>
      <c r="AV9">
        <v>148</v>
      </c>
      <c r="AW9">
        <v>49</v>
      </c>
      <c r="AX9">
        <v>140</v>
      </c>
      <c r="AY9">
        <v>220</v>
      </c>
      <c r="AZ9">
        <v>155</v>
      </c>
      <c r="BA9">
        <v>113</v>
      </c>
      <c r="BB9">
        <v>174</v>
      </c>
      <c r="BC9">
        <v>138</v>
      </c>
      <c r="BD9">
        <v>11</v>
      </c>
      <c r="BE9">
        <v>900</v>
      </c>
      <c r="BF9">
        <v>1337</v>
      </c>
      <c r="BG9">
        <v>1771</v>
      </c>
      <c r="BH9">
        <v>466</v>
      </c>
      <c r="BI9">
        <v>862</v>
      </c>
      <c r="BJ9">
        <v>468</v>
      </c>
      <c r="BK9">
        <v>298</v>
      </c>
      <c r="BL9">
        <v>104</v>
      </c>
      <c r="BM9">
        <v>866</v>
      </c>
      <c r="BN9">
        <v>1109</v>
      </c>
      <c r="BO9">
        <v>241</v>
      </c>
      <c r="BP9">
        <v>21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1496</v>
      </c>
      <c r="BY9">
        <v>1560</v>
      </c>
      <c r="BZ9">
        <v>1307</v>
      </c>
    </row>
    <row r="10" spans="1:78" x14ac:dyDescent="0.25">
      <c r="A10" t="s">
        <v>104</v>
      </c>
    </row>
    <row r="11" spans="1:78" x14ac:dyDescent="0.25">
      <c r="A11" t="s">
        <v>459</v>
      </c>
      <c r="B11">
        <v>292</v>
      </c>
      <c r="C11">
        <v>256</v>
      </c>
      <c r="D11">
        <v>20</v>
      </c>
      <c r="E11">
        <v>17</v>
      </c>
      <c r="F11">
        <v>49</v>
      </c>
      <c r="G11">
        <v>187</v>
      </c>
      <c r="H11">
        <v>56</v>
      </c>
      <c r="I11">
        <v>85</v>
      </c>
      <c r="J11">
        <v>101</v>
      </c>
      <c r="K11">
        <v>56</v>
      </c>
      <c r="L11">
        <v>50</v>
      </c>
      <c r="M11">
        <v>56</v>
      </c>
      <c r="N11">
        <v>205</v>
      </c>
      <c r="O11">
        <v>23</v>
      </c>
      <c r="P11">
        <v>8</v>
      </c>
      <c r="Q11">
        <v>35</v>
      </c>
      <c r="R11">
        <v>258</v>
      </c>
      <c r="S11">
        <v>202</v>
      </c>
      <c r="T11">
        <v>54</v>
      </c>
      <c r="U11">
        <v>33</v>
      </c>
      <c r="V11">
        <v>255</v>
      </c>
      <c r="W11">
        <v>23</v>
      </c>
      <c r="X11">
        <v>12</v>
      </c>
      <c r="Y11">
        <v>43</v>
      </c>
      <c r="Z11">
        <v>249</v>
      </c>
      <c r="AA11">
        <v>292</v>
      </c>
      <c r="AB11">
        <v>249</v>
      </c>
      <c r="AC11">
        <v>63</v>
      </c>
      <c r="AD11">
        <v>214</v>
      </c>
      <c r="AE11">
        <v>14</v>
      </c>
      <c r="AF11">
        <v>217</v>
      </c>
      <c r="AG11">
        <v>58</v>
      </c>
      <c r="AH11">
        <v>5</v>
      </c>
      <c r="AI11">
        <v>246</v>
      </c>
      <c r="AJ11">
        <v>21</v>
      </c>
      <c r="AK11">
        <v>25</v>
      </c>
      <c r="AL11">
        <v>180</v>
      </c>
      <c r="AM11">
        <v>82</v>
      </c>
      <c r="AN11">
        <v>7</v>
      </c>
      <c r="AO11">
        <v>24</v>
      </c>
      <c r="AP11">
        <v>29</v>
      </c>
      <c r="AQ11">
        <v>35</v>
      </c>
      <c r="AR11">
        <v>23</v>
      </c>
      <c r="AS11">
        <v>12</v>
      </c>
      <c r="AT11">
        <v>42</v>
      </c>
      <c r="AU11">
        <v>15</v>
      </c>
      <c r="AV11">
        <v>22</v>
      </c>
      <c r="AW11">
        <v>11</v>
      </c>
      <c r="AX11">
        <v>9</v>
      </c>
      <c r="AY11">
        <v>19</v>
      </c>
      <c r="AZ11">
        <v>12</v>
      </c>
      <c r="BA11">
        <v>12</v>
      </c>
      <c r="BB11">
        <v>31</v>
      </c>
      <c r="BC11">
        <v>20</v>
      </c>
      <c r="BD11">
        <v>0</v>
      </c>
      <c r="BE11">
        <v>105</v>
      </c>
      <c r="BF11">
        <v>188</v>
      </c>
      <c r="BG11">
        <v>217</v>
      </c>
      <c r="BH11">
        <v>76</v>
      </c>
      <c r="BI11">
        <v>125</v>
      </c>
      <c r="BJ11">
        <v>55</v>
      </c>
      <c r="BK11">
        <v>26</v>
      </c>
      <c r="BL11">
        <v>7</v>
      </c>
      <c r="BM11">
        <v>122</v>
      </c>
      <c r="BN11">
        <v>143</v>
      </c>
      <c r="BO11">
        <v>25</v>
      </c>
      <c r="BP11">
        <v>2</v>
      </c>
      <c r="BQ11">
        <v>149</v>
      </c>
      <c r="BR11">
        <v>230</v>
      </c>
      <c r="BS11">
        <v>225</v>
      </c>
      <c r="BT11">
        <v>34</v>
      </c>
      <c r="BU11">
        <v>79</v>
      </c>
      <c r="BV11">
        <v>31</v>
      </c>
      <c r="BW11">
        <v>126</v>
      </c>
      <c r="BX11">
        <v>186</v>
      </c>
      <c r="BY11">
        <v>205</v>
      </c>
      <c r="BZ11">
        <v>169</v>
      </c>
    </row>
    <row r="12" spans="1:78" x14ac:dyDescent="0.25">
      <c r="B12" s="7">
        <v>0.13</v>
      </c>
      <c r="C12" s="7">
        <v>0.13</v>
      </c>
      <c r="D12" s="7">
        <v>0.11</v>
      </c>
      <c r="E12" s="7">
        <v>0.13</v>
      </c>
      <c r="F12" s="7">
        <v>0.11</v>
      </c>
      <c r="G12" s="7">
        <v>0.15</v>
      </c>
      <c r="H12" s="7">
        <v>0.1</v>
      </c>
      <c r="I12" s="7">
        <v>0.12</v>
      </c>
      <c r="J12" s="7">
        <v>0.14000000000000001</v>
      </c>
      <c r="K12" s="7">
        <v>0.13</v>
      </c>
      <c r="L12" s="7">
        <v>0.13</v>
      </c>
      <c r="M12" s="7">
        <v>0.13</v>
      </c>
      <c r="N12" s="7">
        <v>0.13</v>
      </c>
      <c r="O12" s="7">
        <v>0.11</v>
      </c>
      <c r="P12" s="7">
        <v>0.14000000000000001</v>
      </c>
      <c r="Q12" s="7">
        <v>0.1</v>
      </c>
      <c r="R12" s="7">
        <v>0.14000000000000001</v>
      </c>
      <c r="S12" s="7">
        <v>0.13</v>
      </c>
      <c r="T12" s="7">
        <v>0.13</v>
      </c>
      <c r="U12" s="7">
        <v>0.14000000000000001</v>
      </c>
      <c r="V12" s="7">
        <v>0.13</v>
      </c>
      <c r="W12" s="7">
        <v>0.13</v>
      </c>
      <c r="X12" s="7">
        <v>0.08</v>
      </c>
      <c r="Y12" s="7">
        <v>0.18</v>
      </c>
      <c r="Z12" s="7">
        <v>0.12</v>
      </c>
      <c r="AA12" s="7">
        <v>0.13</v>
      </c>
      <c r="AB12" s="7">
        <v>0.13</v>
      </c>
      <c r="AC12" s="7">
        <v>0.19</v>
      </c>
      <c r="AD12" s="7">
        <v>0.12</v>
      </c>
      <c r="AE12" s="7">
        <v>0.12</v>
      </c>
      <c r="AF12" s="7">
        <v>0.14000000000000001</v>
      </c>
      <c r="AG12" s="7">
        <v>0.1</v>
      </c>
      <c r="AH12" s="7">
        <v>0.24</v>
      </c>
      <c r="AI12" s="7">
        <v>0.13</v>
      </c>
      <c r="AJ12" s="7">
        <v>0.19</v>
      </c>
      <c r="AK12" s="7">
        <v>0.1</v>
      </c>
      <c r="AL12" s="7">
        <v>0.14000000000000001</v>
      </c>
      <c r="AM12" s="7">
        <v>0.11</v>
      </c>
      <c r="AN12" s="7">
        <v>0.22</v>
      </c>
      <c r="AO12" s="7">
        <v>0.14000000000000001</v>
      </c>
      <c r="AP12" s="7">
        <v>0.14000000000000001</v>
      </c>
      <c r="AQ12" s="7">
        <v>0.15</v>
      </c>
      <c r="AR12" s="7">
        <v>0.21</v>
      </c>
      <c r="AS12" s="7">
        <v>0.1</v>
      </c>
      <c r="AT12" s="7">
        <v>0.17</v>
      </c>
      <c r="AU12" s="7">
        <v>0.1</v>
      </c>
      <c r="AV12" s="7">
        <v>0.15</v>
      </c>
      <c r="AW12" s="7">
        <v>0.23</v>
      </c>
      <c r="AX12" s="7">
        <v>0.06</v>
      </c>
      <c r="AY12" s="7">
        <v>0.09</v>
      </c>
      <c r="AZ12" s="7">
        <v>0.08</v>
      </c>
      <c r="BA12" s="7">
        <v>0.11</v>
      </c>
      <c r="BB12" s="7">
        <v>0.18</v>
      </c>
      <c r="BC12" s="7">
        <v>0.15</v>
      </c>
      <c r="BD12" t="s">
        <v>108</v>
      </c>
      <c r="BE12" s="7">
        <v>0.12</v>
      </c>
      <c r="BF12" s="7">
        <v>0.14000000000000001</v>
      </c>
      <c r="BG12" s="7">
        <v>0.12</v>
      </c>
      <c r="BH12" s="7">
        <v>0.16</v>
      </c>
      <c r="BI12" s="7">
        <v>0.14000000000000001</v>
      </c>
      <c r="BJ12" s="7">
        <v>0.12</v>
      </c>
      <c r="BK12" s="7">
        <v>0.09</v>
      </c>
      <c r="BL12" s="7">
        <v>7.0000000000000007E-2</v>
      </c>
      <c r="BM12" s="7">
        <v>0.14000000000000001</v>
      </c>
      <c r="BN12" s="7">
        <v>0.13</v>
      </c>
      <c r="BO12" s="7">
        <v>0.1</v>
      </c>
      <c r="BP12" s="7">
        <v>0.11</v>
      </c>
      <c r="BQ12" s="7">
        <v>0.15</v>
      </c>
      <c r="BR12" s="7">
        <v>0.15</v>
      </c>
      <c r="BS12" s="7">
        <v>0.15</v>
      </c>
      <c r="BT12" s="7">
        <v>0.08</v>
      </c>
      <c r="BU12" s="7">
        <v>0.15</v>
      </c>
      <c r="BV12" s="7">
        <v>0.1</v>
      </c>
      <c r="BW12" s="7">
        <v>0.17</v>
      </c>
      <c r="BX12" s="7">
        <v>0.12</v>
      </c>
      <c r="BY12" s="7">
        <v>0.13</v>
      </c>
      <c r="BZ12" s="7">
        <v>0.13</v>
      </c>
    </row>
    <row r="13" spans="1:78" x14ac:dyDescent="0.25">
      <c r="A13" t="s">
        <v>460</v>
      </c>
      <c r="B13">
        <v>158</v>
      </c>
      <c r="C13">
        <v>131</v>
      </c>
      <c r="D13">
        <v>10</v>
      </c>
      <c r="E13">
        <v>17</v>
      </c>
      <c r="F13">
        <v>33</v>
      </c>
      <c r="G13">
        <v>89</v>
      </c>
      <c r="H13">
        <v>37</v>
      </c>
      <c r="I13">
        <v>52</v>
      </c>
      <c r="J13">
        <v>56</v>
      </c>
      <c r="K13">
        <v>33</v>
      </c>
      <c r="L13">
        <v>17</v>
      </c>
      <c r="M13">
        <v>21</v>
      </c>
      <c r="N13">
        <v>114</v>
      </c>
      <c r="O13">
        <v>21</v>
      </c>
      <c r="P13">
        <v>2</v>
      </c>
      <c r="Q13">
        <v>25</v>
      </c>
      <c r="R13">
        <v>133</v>
      </c>
      <c r="S13">
        <v>120</v>
      </c>
      <c r="T13">
        <v>19</v>
      </c>
      <c r="U13">
        <v>18</v>
      </c>
      <c r="V13">
        <v>134</v>
      </c>
      <c r="W13">
        <v>14</v>
      </c>
      <c r="X13">
        <v>10</v>
      </c>
      <c r="Y13">
        <v>12</v>
      </c>
      <c r="Z13">
        <v>146</v>
      </c>
      <c r="AA13">
        <v>157</v>
      </c>
      <c r="AB13">
        <v>145</v>
      </c>
      <c r="AC13">
        <v>15</v>
      </c>
      <c r="AD13">
        <v>132</v>
      </c>
      <c r="AE13">
        <v>6</v>
      </c>
      <c r="AF13">
        <v>117</v>
      </c>
      <c r="AG13">
        <v>35</v>
      </c>
      <c r="AH13">
        <v>1</v>
      </c>
      <c r="AI13">
        <v>135</v>
      </c>
      <c r="AJ13">
        <v>11</v>
      </c>
      <c r="AK13">
        <v>13</v>
      </c>
      <c r="AL13">
        <v>99</v>
      </c>
      <c r="AM13">
        <v>51</v>
      </c>
      <c r="AN13">
        <v>2</v>
      </c>
      <c r="AO13">
        <v>6</v>
      </c>
      <c r="AP13">
        <v>13</v>
      </c>
      <c r="AQ13">
        <v>10</v>
      </c>
      <c r="AR13">
        <v>7</v>
      </c>
      <c r="AS13">
        <v>8</v>
      </c>
      <c r="AT13">
        <v>13</v>
      </c>
      <c r="AU13">
        <v>14</v>
      </c>
      <c r="AV13">
        <v>13</v>
      </c>
      <c r="AW13">
        <v>0</v>
      </c>
      <c r="AX13">
        <v>10</v>
      </c>
      <c r="AY13">
        <v>17</v>
      </c>
      <c r="AZ13">
        <v>8</v>
      </c>
      <c r="BA13">
        <v>19</v>
      </c>
      <c r="BB13">
        <v>16</v>
      </c>
      <c r="BC13">
        <v>9</v>
      </c>
      <c r="BD13">
        <v>2</v>
      </c>
      <c r="BE13">
        <v>62</v>
      </c>
      <c r="BF13">
        <v>96</v>
      </c>
      <c r="BG13">
        <v>121</v>
      </c>
      <c r="BH13">
        <v>37</v>
      </c>
      <c r="BI13">
        <v>63</v>
      </c>
      <c r="BJ13">
        <v>31</v>
      </c>
      <c r="BK13">
        <v>14</v>
      </c>
      <c r="BL13">
        <v>11</v>
      </c>
      <c r="BM13">
        <v>70</v>
      </c>
      <c r="BN13">
        <v>76</v>
      </c>
      <c r="BO13">
        <v>11</v>
      </c>
      <c r="BP13">
        <v>1</v>
      </c>
      <c r="BQ13">
        <v>75</v>
      </c>
      <c r="BR13">
        <v>122</v>
      </c>
      <c r="BS13">
        <v>118</v>
      </c>
      <c r="BT13">
        <v>25</v>
      </c>
      <c r="BU13">
        <v>43</v>
      </c>
      <c r="BV13">
        <v>22</v>
      </c>
      <c r="BW13">
        <v>55</v>
      </c>
      <c r="BX13">
        <v>114</v>
      </c>
      <c r="BY13">
        <v>113</v>
      </c>
      <c r="BZ13">
        <v>98</v>
      </c>
    </row>
    <row r="14" spans="1:78" x14ac:dyDescent="0.25">
      <c r="B14" s="7">
        <v>7.0000000000000007E-2</v>
      </c>
      <c r="C14" s="7">
        <v>7.0000000000000007E-2</v>
      </c>
      <c r="D14" s="7">
        <v>0.05</v>
      </c>
      <c r="E14" s="7">
        <v>0.14000000000000001</v>
      </c>
      <c r="F14" s="7">
        <v>7.0000000000000007E-2</v>
      </c>
      <c r="G14" s="7">
        <v>7.0000000000000007E-2</v>
      </c>
      <c r="H14" s="7">
        <v>7.0000000000000007E-2</v>
      </c>
      <c r="I14" s="7">
        <v>7.0000000000000007E-2</v>
      </c>
      <c r="J14" s="7">
        <v>0.08</v>
      </c>
      <c r="K14" s="7">
        <v>0.08</v>
      </c>
      <c r="L14" s="7">
        <v>0.05</v>
      </c>
      <c r="M14" s="7">
        <v>0.05</v>
      </c>
      <c r="N14" s="7">
        <v>0.08</v>
      </c>
      <c r="O14" s="7">
        <v>0.1</v>
      </c>
      <c r="P14" s="7">
        <v>0.03</v>
      </c>
      <c r="Q14" s="7">
        <v>0.08</v>
      </c>
      <c r="R14" s="7">
        <v>7.0000000000000007E-2</v>
      </c>
      <c r="S14" s="7">
        <v>0.08</v>
      </c>
      <c r="T14" s="7">
        <v>0.05</v>
      </c>
      <c r="U14" s="7">
        <v>7.0000000000000007E-2</v>
      </c>
      <c r="V14" s="7">
        <v>7.0000000000000007E-2</v>
      </c>
      <c r="W14" s="7">
        <v>0.08</v>
      </c>
      <c r="X14" s="7">
        <v>7.0000000000000007E-2</v>
      </c>
      <c r="Y14" s="7">
        <v>0.05</v>
      </c>
      <c r="Z14" s="7">
        <v>7.0000000000000007E-2</v>
      </c>
      <c r="AA14" s="7">
        <v>7.0000000000000007E-2</v>
      </c>
      <c r="AB14" s="7">
        <v>7.0000000000000007E-2</v>
      </c>
      <c r="AC14" s="7">
        <v>0.05</v>
      </c>
      <c r="AD14" s="7">
        <v>7.0000000000000007E-2</v>
      </c>
      <c r="AE14" s="7">
        <v>0.06</v>
      </c>
      <c r="AF14" s="7">
        <v>7.0000000000000007E-2</v>
      </c>
      <c r="AG14" s="7">
        <v>0.06</v>
      </c>
      <c r="AH14" s="7">
        <v>0.04</v>
      </c>
      <c r="AI14" s="7">
        <v>7.0000000000000007E-2</v>
      </c>
      <c r="AJ14" s="7">
        <v>0.1</v>
      </c>
      <c r="AK14" s="7">
        <v>0.05</v>
      </c>
      <c r="AL14" s="7">
        <v>0.08</v>
      </c>
      <c r="AM14" s="7">
        <v>7.0000000000000007E-2</v>
      </c>
      <c r="AN14" s="7">
        <v>0.05</v>
      </c>
      <c r="AO14" s="7">
        <v>0.04</v>
      </c>
      <c r="AP14" s="7">
        <v>0.06</v>
      </c>
      <c r="AQ14" s="7">
        <v>0.04</v>
      </c>
      <c r="AR14" s="7">
        <v>0.06</v>
      </c>
      <c r="AS14" s="7">
        <v>0.06</v>
      </c>
      <c r="AT14" s="7">
        <v>0.05</v>
      </c>
      <c r="AU14" s="7">
        <v>0.09</v>
      </c>
      <c r="AV14" s="7">
        <v>0.09</v>
      </c>
      <c r="AW14" t="s">
        <v>108</v>
      </c>
      <c r="AX14" s="7">
        <v>7.0000000000000007E-2</v>
      </c>
      <c r="AY14" s="7">
        <v>0.08</v>
      </c>
      <c r="AZ14" s="7">
        <v>0.05</v>
      </c>
      <c r="BA14" s="7">
        <v>0.16</v>
      </c>
      <c r="BB14" s="7">
        <v>0.09</v>
      </c>
      <c r="BC14" s="7">
        <v>7.0000000000000007E-2</v>
      </c>
      <c r="BD14" s="7">
        <v>0.14000000000000001</v>
      </c>
      <c r="BE14" s="7">
        <v>7.0000000000000007E-2</v>
      </c>
      <c r="BF14" s="7">
        <v>7.0000000000000007E-2</v>
      </c>
      <c r="BG14" s="7">
        <v>7.0000000000000007E-2</v>
      </c>
      <c r="BH14" s="7">
        <v>0.08</v>
      </c>
      <c r="BI14" s="7">
        <v>7.0000000000000007E-2</v>
      </c>
      <c r="BJ14" s="7">
        <v>7.0000000000000007E-2</v>
      </c>
      <c r="BK14" s="7">
        <v>0.05</v>
      </c>
      <c r="BL14" s="7">
        <v>0.11</v>
      </c>
      <c r="BM14" s="7">
        <v>0.08</v>
      </c>
      <c r="BN14" s="7">
        <v>7.0000000000000007E-2</v>
      </c>
      <c r="BO14" s="7">
        <v>0.05</v>
      </c>
      <c r="BP14" s="7">
        <v>0.05</v>
      </c>
      <c r="BQ14" s="7">
        <v>7.0000000000000007E-2</v>
      </c>
      <c r="BR14" s="7">
        <v>0.08</v>
      </c>
      <c r="BS14" s="7">
        <v>0.08</v>
      </c>
      <c r="BT14" s="7">
        <v>0.06</v>
      </c>
      <c r="BU14" s="7">
        <v>0.08</v>
      </c>
      <c r="BV14" s="7">
        <v>7.0000000000000007E-2</v>
      </c>
      <c r="BW14" s="7">
        <v>7.0000000000000007E-2</v>
      </c>
      <c r="BX14" s="7">
        <v>0.08</v>
      </c>
      <c r="BY14" s="7">
        <v>7.0000000000000007E-2</v>
      </c>
      <c r="BZ14" s="7">
        <v>7.0000000000000007E-2</v>
      </c>
    </row>
    <row r="15" spans="1:78" x14ac:dyDescent="0.25">
      <c r="A15" t="s">
        <v>461</v>
      </c>
      <c r="B15">
        <v>1085</v>
      </c>
      <c r="C15">
        <v>943</v>
      </c>
      <c r="D15">
        <v>96</v>
      </c>
      <c r="E15">
        <v>47</v>
      </c>
      <c r="F15">
        <v>186</v>
      </c>
      <c r="G15">
        <v>648</v>
      </c>
      <c r="H15">
        <v>251</v>
      </c>
      <c r="I15">
        <v>419</v>
      </c>
      <c r="J15">
        <v>350</v>
      </c>
      <c r="K15">
        <v>182</v>
      </c>
      <c r="L15">
        <v>135</v>
      </c>
      <c r="M15">
        <v>165</v>
      </c>
      <c r="N15">
        <v>809</v>
      </c>
      <c r="O15">
        <v>95</v>
      </c>
      <c r="P15">
        <v>17</v>
      </c>
      <c r="Q15">
        <v>141</v>
      </c>
      <c r="R15">
        <v>945</v>
      </c>
      <c r="S15">
        <v>815</v>
      </c>
      <c r="T15">
        <v>198</v>
      </c>
      <c r="U15">
        <v>64</v>
      </c>
      <c r="V15">
        <v>970</v>
      </c>
      <c r="W15">
        <v>65</v>
      </c>
      <c r="X15">
        <v>42</v>
      </c>
      <c r="Y15">
        <v>113</v>
      </c>
      <c r="Z15">
        <v>973</v>
      </c>
      <c r="AA15">
        <v>1085</v>
      </c>
      <c r="AB15">
        <v>973</v>
      </c>
      <c r="AC15">
        <v>164</v>
      </c>
      <c r="AD15">
        <v>886</v>
      </c>
      <c r="AE15">
        <v>34</v>
      </c>
      <c r="AF15">
        <v>750</v>
      </c>
      <c r="AG15">
        <v>297</v>
      </c>
      <c r="AH15">
        <v>9</v>
      </c>
      <c r="AI15">
        <v>956</v>
      </c>
      <c r="AJ15">
        <v>45</v>
      </c>
      <c r="AK15">
        <v>74</v>
      </c>
      <c r="AL15">
        <v>683</v>
      </c>
      <c r="AM15">
        <v>337</v>
      </c>
      <c r="AN15">
        <v>12</v>
      </c>
      <c r="AO15">
        <v>54</v>
      </c>
      <c r="AP15">
        <v>114</v>
      </c>
      <c r="AQ15">
        <v>118</v>
      </c>
      <c r="AR15">
        <v>54</v>
      </c>
      <c r="AS15">
        <v>56</v>
      </c>
      <c r="AT15">
        <v>130</v>
      </c>
      <c r="AU15">
        <v>63</v>
      </c>
      <c r="AV15">
        <v>66</v>
      </c>
      <c r="AW15">
        <v>23</v>
      </c>
      <c r="AX15">
        <v>73</v>
      </c>
      <c r="AY15">
        <v>120</v>
      </c>
      <c r="AZ15">
        <v>90</v>
      </c>
      <c r="BA15">
        <v>48</v>
      </c>
      <c r="BB15">
        <v>67</v>
      </c>
      <c r="BC15">
        <v>62</v>
      </c>
      <c r="BD15">
        <v>3</v>
      </c>
      <c r="BE15">
        <v>401</v>
      </c>
      <c r="BF15">
        <v>684</v>
      </c>
      <c r="BG15">
        <v>885</v>
      </c>
      <c r="BH15">
        <v>200</v>
      </c>
      <c r="BI15">
        <v>509</v>
      </c>
      <c r="BJ15">
        <v>234</v>
      </c>
      <c r="BK15">
        <v>87</v>
      </c>
      <c r="BL15">
        <v>47</v>
      </c>
      <c r="BM15">
        <v>531</v>
      </c>
      <c r="BN15">
        <v>496</v>
      </c>
      <c r="BO15">
        <v>53</v>
      </c>
      <c r="BP15">
        <v>5</v>
      </c>
      <c r="BQ15">
        <v>534</v>
      </c>
      <c r="BR15">
        <v>874</v>
      </c>
      <c r="BS15">
        <v>862</v>
      </c>
      <c r="BT15">
        <v>136</v>
      </c>
      <c r="BU15">
        <v>307</v>
      </c>
      <c r="BV15">
        <v>113</v>
      </c>
      <c r="BW15">
        <v>447</v>
      </c>
      <c r="BX15">
        <v>706</v>
      </c>
      <c r="BY15">
        <v>758</v>
      </c>
      <c r="BZ15">
        <v>620</v>
      </c>
    </row>
    <row r="16" spans="1:78" x14ac:dyDescent="0.25">
      <c r="B16" s="7">
        <v>0.49</v>
      </c>
      <c r="C16" s="7">
        <v>0.49</v>
      </c>
      <c r="D16" s="7">
        <v>0.5</v>
      </c>
      <c r="E16" s="7">
        <v>0.37</v>
      </c>
      <c r="F16" s="7">
        <v>0.42</v>
      </c>
      <c r="G16" s="7">
        <v>0.52</v>
      </c>
      <c r="H16" s="7">
        <v>0.46</v>
      </c>
      <c r="I16" s="7">
        <v>0.6</v>
      </c>
      <c r="J16" s="7">
        <v>0.48</v>
      </c>
      <c r="K16" s="7">
        <v>0.42</v>
      </c>
      <c r="L16" s="7">
        <v>0.36</v>
      </c>
      <c r="M16" s="7">
        <v>0.38</v>
      </c>
      <c r="N16" s="7">
        <v>0.53</v>
      </c>
      <c r="O16" s="7">
        <v>0.44</v>
      </c>
      <c r="P16" s="7">
        <v>0.28000000000000003</v>
      </c>
      <c r="Q16" s="7">
        <v>0.42</v>
      </c>
      <c r="R16" s="7">
        <v>0.5</v>
      </c>
      <c r="S16" s="7">
        <v>0.52</v>
      </c>
      <c r="T16" s="7">
        <v>0.47</v>
      </c>
      <c r="U16" s="7">
        <v>0.27</v>
      </c>
      <c r="V16" s="7">
        <v>0.51</v>
      </c>
      <c r="W16" s="7">
        <v>0.37</v>
      </c>
      <c r="X16" s="7">
        <v>0.28999999999999998</v>
      </c>
      <c r="Y16" s="7">
        <v>0.47</v>
      </c>
      <c r="Z16" s="7">
        <v>0.49</v>
      </c>
      <c r="AA16" s="7">
        <v>0.49</v>
      </c>
      <c r="AB16" s="7">
        <v>0.49</v>
      </c>
      <c r="AC16" s="7">
        <v>0.5</v>
      </c>
      <c r="AD16" s="7">
        <v>0.5</v>
      </c>
      <c r="AE16" s="7">
        <v>0.31</v>
      </c>
      <c r="AF16" s="7">
        <v>0.48</v>
      </c>
      <c r="AG16" s="7">
        <v>0.53</v>
      </c>
      <c r="AH16" s="7">
        <v>0.39</v>
      </c>
      <c r="AI16" s="7">
        <v>0.52</v>
      </c>
      <c r="AJ16" s="7">
        <v>0.4</v>
      </c>
      <c r="AK16" s="7">
        <v>0.31</v>
      </c>
      <c r="AL16" s="7">
        <v>0.53</v>
      </c>
      <c r="AM16" s="7">
        <v>0.45</v>
      </c>
      <c r="AN16" s="7">
        <v>0.37</v>
      </c>
      <c r="AO16" s="7">
        <v>0.32</v>
      </c>
      <c r="AP16" s="7">
        <v>0.53</v>
      </c>
      <c r="AQ16" s="7">
        <v>0.49</v>
      </c>
      <c r="AR16" s="7">
        <v>0.47</v>
      </c>
      <c r="AS16" s="7">
        <v>0.47</v>
      </c>
      <c r="AT16" s="7">
        <v>0.52</v>
      </c>
      <c r="AU16" s="7">
        <v>0.42</v>
      </c>
      <c r="AV16" s="7">
        <v>0.44</v>
      </c>
      <c r="AW16" s="7">
        <v>0.48</v>
      </c>
      <c r="AX16" s="7">
        <v>0.52</v>
      </c>
      <c r="AY16" s="7">
        <v>0.54</v>
      </c>
      <c r="AZ16" s="7">
        <v>0.57999999999999996</v>
      </c>
      <c r="BA16" s="7">
        <v>0.43</v>
      </c>
      <c r="BB16" s="7">
        <v>0.38</v>
      </c>
      <c r="BC16" s="7">
        <v>0.45</v>
      </c>
      <c r="BD16" s="7">
        <v>0.23</v>
      </c>
      <c r="BE16" s="7">
        <v>0.45</v>
      </c>
      <c r="BF16" s="7">
        <v>0.51</v>
      </c>
      <c r="BG16" s="7">
        <v>0.5</v>
      </c>
      <c r="BH16" s="7">
        <v>0.43</v>
      </c>
      <c r="BI16" s="7">
        <v>0.59</v>
      </c>
      <c r="BJ16" s="7">
        <v>0.5</v>
      </c>
      <c r="BK16" s="7">
        <v>0.28999999999999998</v>
      </c>
      <c r="BL16" s="7">
        <v>0.45</v>
      </c>
      <c r="BM16" s="7">
        <v>0.61</v>
      </c>
      <c r="BN16" s="7">
        <v>0.45</v>
      </c>
      <c r="BO16" s="7">
        <v>0.22</v>
      </c>
      <c r="BP16" s="7">
        <v>0.24</v>
      </c>
      <c r="BQ16" s="7">
        <v>0.53</v>
      </c>
      <c r="BR16" s="7">
        <v>0.56000000000000005</v>
      </c>
      <c r="BS16" s="7">
        <v>0.56999999999999995</v>
      </c>
      <c r="BT16" s="7">
        <v>0.3</v>
      </c>
      <c r="BU16" s="7">
        <v>0.56999999999999995</v>
      </c>
      <c r="BV16" s="7">
        <v>0.38</v>
      </c>
      <c r="BW16" s="7">
        <v>0.59</v>
      </c>
      <c r="BX16" s="7">
        <v>0.47</v>
      </c>
      <c r="BY16" s="7">
        <v>0.49</v>
      </c>
      <c r="BZ16" s="7">
        <v>0.47</v>
      </c>
    </row>
    <row r="17" spans="1:78" x14ac:dyDescent="0.25">
      <c r="A17" t="s">
        <v>257</v>
      </c>
      <c r="B17">
        <v>629</v>
      </c>
      <c r="C17">
        <v>529</v>
      </c>
      <c r="D17">
        <v>59</v>
      </c>
      <c r="E17">
        <v>41</v>
      </c>
      <c r="F17">
        <v>155</v>
      </c>
      <c r="G17">
        <v>293</v>
      </c>
      <c r="H17">
        <v>181</v>
      </c>
      <c r="I17">
        <v>128</v>
      </c>
      <c r="J17">
        <v>199</v>
      </c>
      <c r="K17">
        <v>142</v>
      </c>
      <c r="L17">
        <v>160</v>
      </c>
      <c r="M17">
        <v>178</v>
      </c>
      <c r="N17">
        <v>355</v>
      </c>
      <c r="O17">
        <v>70</v>
      </c>
      <c r="P17">
        <v>26</v>
      </c>
      <c r="Q17">
        <v>121</v>
      </c>
      <c r="R17">
        <v>508</v>
      </c>
      <c r="S17">
        <v>363</v>
      </c>
      <c r="T17">
        <v>141</v>
      </c>
      <c r="U17">
        <v>116</v>
      </c>
      <c r="V17">
        <v>478</v>
      </c>
      <c r="W17">
        <v>73</v>
      </c>
      <c r="X17">
        <v>73</v>
      </c>
      <c r="Y17">
        <v>60</v>
      </c>
      <c r="Z17">
        <v>568</v>
      </c>
      <c r="AA17">
        <v>628</v>
      </c>
      <c r="AB17">
        <v>567</v>
      </c>
      <c r="AC17">
        <v>73</v>
      </c>
      <c r="AD17">
        <v>506</v>
      </c>
      <c r="AE17">
        <v>45</v>
      </c>
      <c r="AF17">
        <v>438</v>
      </c>
      <c r="AG17">
        <v>159</v>
      </c>
      <c r="AH17">
        <v>7</v>
      </c>
      <c r="AI17">
        <v>455</v>
      </c>
      <c r="AJ17">
        <v>34</v>
      </c>
      <c r="AK17">
        <v>123</v>
      </c>
      <c r="AL17">
        <v>284</v>
      </c>
      <c r="AM17">
        <v>263</v>
      </c>
      <c r="AN17">
        <v>12</v>
      </c>
      <c r="AO17">
        <v>68</v>
      </c>
      <c r="AP17">
        <v>53</v>
      </c>
      <c r="AQ17">
        <v>69</v>
      </c>
      <c r="AR17">
        <v>28</v>
      </c>
      <c r="AS17">
        <v>40</v>
      </c>
      <c r="AT17">
        <v>61</v>
      </c>
      <c r="AU17">
        <v>56</v>
      </c>
      <c r="AV17">
        <v>41</v>
      </c>
      <c r="AW17">
        <v>14</v>
      </c>
      <c r="AX17">
        <v>43</v>
      </c>
      <c r="AY17">
        <v>53</v>
      </c>
      <c r="AZ17">
        <v>43</v>
      </c>
      <c r="BA17">
        <v>28</v>
      </c>
      <c r="BB17">
        <v>52</v>
      </c>
      <c r="BC17">
        <v>39</v>
      </c>
      <c r="BD17">
        <v>7</v>
      </c>
      <c r="BE17">
        <v>301</v>
      </c>
      <c r="BF17">
        <v>328</v>
      </c>
      <c r="BG17">
        <v>494</v>
      </c>
      <c r="BH17">
        <v>135</v>
      </c>
      <c r="BI17">
        <v>143</v>
      </c>
      <c r="BJ17">
        <v>139</v>
      </c>
      <c r="BK17">
        <v>164</v>
      </c>
      <c r="BL17">
        <v>32</v>
      </c>
      <c r="BM17">
        <v>125</v>
      </c>
      <c r="BN17">
        <v>363</v>
      </c>
      <c r="BO17">
        <v>131</v>
      </c>
      <c r="BP17">
        <v>9</v>
      </c>
      <c r="BQ17">
        <v>222</v>
      </c>
      <c r="BR17">
        <v>298</v>
      </c>
      <c r="BS17">
        <v>280</v>
      </c>
      <c r="BT17">
        <v>233</v>
      </c>
      <c r="BU17">
        <v>96</v>
      </c>
      <c r="BV17">
        <v>122</v>
      </c>
      <c r="BW17">
        <v>110</v>
      </c>
      <c r="BX17">
        <v>451</v>
      </c>
      <c r="BY17">
        <v>442</v>
      </c>
      <c r="BZ17">
        <v>384</v>
      </c>
    </row>
    <row r="18" spans="1:78" x14ac:dyDescent="0.25">
      <c r="B18" s="7">
        <v>0.28000000000000003</v>
      </c>
      <c r="C18" s="7">
        <v>0.28000000000000003</v>
      </c>
      <c r="D18" s="7">
        <v>0.31</v>
      </c>
      <c r="E18" s="7">
        <v>0.32</v>
      </c>
      <c r="F18" s="7">
        <v>0.35</v>
      </c>
      <c r="G18" s="7">
        <v>0.23</v>
      </c>
      <c r="H18" s="7">
        <v>0.33</v>
      </c>
      <c r="I18" s="7">
        <v>0.18</v>
      </c>
      <c r="J18" s="7">
        <v>0.27</v>
      </c>
      <c r="K18" s="7">
        <v>0.33</v>
      </c>
      <c r="L18" s="7">
        <v>0.43</v>
      </c>
      <c r="M18" s="7">
        <v>0.41</v>
      </c>
      <c r="N18" s="7">
        <v>0.23</v>
      </c>
      <c r="O18" s="7">
        <v>0.32</v>
      </c>
      <c r="P18" s="7">
        <v>0.43</v>
      </c>
      <c r="Q18" s="7">
        <v>0.36</v>
      </c>
      <c r="R18" s="7">
        <v>0.27</v>
      </c>
      <c r="S18" s="7">
        <v>0.23</v>
      </c>
      <c r="T18" s="7">
        <v>0.33</v>
      </c>
      <c r="U18" s="7">
        <v>0.49</v>
      </c>
      <c r="V18" s="7">
        <v>0.25</v>
      </c>
      <c r="W18" s="7">
        <v>0.41</v>
      </c>
      <c r="X18" s="7">
        <v>0.5</v>
      </c>
      <c r="Y18" s="7">
        <v>0.25</v>
      </c>
      <c r="Z18" s="7">
        <v>0.28000000000000003</v>
      </c>
      <c r="AA18" s="7">
        <v>0.28000000000000003</v>
      </c>
      <c r="AB18" s="7">
        <v>0.28000000000000003</v>
      </c>
      <c r="AC18" s="7">
        <v>0.22</v>
      </c>
      <c r="AD18" s="7">
        <v>0.28000000000000003</v>
      </c>
      <c r="AE18" s="7">
        <v>0.41</v>
      </c>
      <c r="AF18" s="7">
        <v>0.28000000000000003</v>
      </c>
      <c r="AG18" s="7">
        <v>0.28000000000000003</v>
      </c>
      <c r="AH18" s="7">
        <v>0.32</v>
      </c>
      <c r="AI18" s="7">
        <v>0.25</v>
      </c>
      <c r="AJ18" s="7">
        <v>0.31</v>
      </c>
      <c r="AK18" s="7">
        <v>0.51</v>
      </c>
      <c r="AL18" s="7">
        <v>0.22</v>
      </c>
      <c r="AM18" s="7">
        <v>0.35</v>
      </c>
      <c r="AN18" s="7">
        <v>0.36</v>
      </c>
      <c r="AO18" s="7">
        <v>0.4</v>
      </c>
      <c r="AP18" s="7">
        <v>0.25</v>
      </c>
      <c r="AQ18" s="7">
        <v>0.28999999999999998</v>
      </c>
      <c r="AR18" s="7">
        <v>0.25</v>
      </c>
      <c r="AS18" s="7">
        <v>0.34</v>
      </c>
      <c r="AT18" s="7">
        <v>0.24</v>
      </c>
      <c r="AU18" s="7">
        <v>0.37</v>
      </c>
      <c r="AV18" s="7">
        <v>0.28000000000000003</v>
      </c>
      <c r="AW18" s="7">
        <v>0.3</v>
      </c>
      <c r="AX18" s="7">
        <v>0.31</v>
      </c>
      <c r="AY18" s="7">
        <v>0.24</v>
      </c>
      <c r="AZ18" s="7">
        <v>0.28000000000000003</v>
      </c>
      <c r="BA18" s="7">
        <v>0.25</v>
      </c>
      <c r="BB18" s="7">
        <v>0.3</v>
      </c>
      <c r="BC18" s="7">
        <v>0.28999999999999998</v>
      </c>
      <c r="BD18" s="7">
        <v>0.63</v>
      </c>
      <c r="BE18" s="7">
        <v>0.33</v>
      </c>
      <c r="BF18" s="7">
        <v>0.25</v>
      </c>
      <c r="BG18" s="7">
        <v>0.28000000000000003</v>
      </c>
      <c r="BH18" s="7">
        <v>0.28999999999999998</v>
      </c>
      <c r="BI18" s="7">
        <v>0.17</v>
      </c>
      <c r="BJ18" s="7">
        <v>0.3</v>
      </c>
      <c r="BK18" s="7">
        <v>0.55000000000000004</v>
      </c>
      <c r="BL18" s="7">
        <v>0.31</v>
      </c>
      <c r="BM18" s="7">
        <v>0.14000000000000001</v>
      </c>
      <c r="BN18" s="7">
        <v>0.33</v>
      </c>
      <c r="BO18" s="7">
        <v>0.54</v>
      </c>
      <c r="BP18" s="7">
        <v>0.44</v>
      </c>
      <c r="BQ18" s="7">
        <v>0.22</v>
      </c>
      <c r="BR18" s="7">
        <v>0.19</v>
      </c>
      <c r="BS18" s="7">
        <v>0.18</v>
      </c>
      <c r="BT18" s="7">
        <v>0.52</v>
      </c>
      <c r="BU18" s="7">
        <v>0.18</v>
      </c>
      <c r="BV18" s="7">
        <v>0.41</v>
      </c>
      <c r="BW18" s="7">
        <v>0.15</v>
      </c>
      <c r="BX18" s="7">
        <v>0.3</v>
      </c>
      <c r="BY18" s="7">
        <v>0.28000000000000003</v>
      </c>
      <c r="BZ18" s="7">
        <v>0.28999999999999998</v>
      </c>
    </row>
    <row r="19" spans="1:78" x14ac:dyDescent="0.25">
      <c r="A19" t="s">
        <v>138</v>
      </c>
    </row>
    <row r="20" spans="1:78" x14ac:dyDescent="0.25">
      <c r="A20" t="s">
        <v>104</v>
      </c>
    </row>
    <row r="21" spans="1:78" x14ac:dyDescent="0.25">
      <c r="A21" t="s">
        <v>462</v>
      </c>
      <c r="B21">
        <v>1536</v>
      </c>
      <c r="C21">
        <v>1329</v>
      </c>
      <c r="D21">
        <v>125</v>
      </c>
      <c r="E21">
        <v>81</v>
      </c>
      <c r="F21">
        <v>268</v>
      </c>
      <c r="G21">
        <v>924</v>
      </c>
      <c r="H21">
        <v>344</v>
      </c>
      <c r="I21">
        <v>555</v>
      </c>
      <c r="J21">
        <v>507</v>
      </c>
      <c r="K21">
        <v>272</v>
      </c>
      <c r="L21">
        <v>202</v>
      </c>
      <c r="M21">
        <v>242</v>
      </c>
      <c r="N21">
        <v>1128</v>
      </c>
      <c r="O21">
        <v>139</v>
      </c>
      <c r="P21">
        <v>27</v>
      </c>
      <c r="Q21">
        <v>201</v>
      </c>
      <c r="R21">
        <v>1335</v>
      </c>
      <c r="S21">
        <v>1137</v>
      </c>
      <c r="T21">
        <v>271</v>
      </c>
      <c r="U21">
        <v>115</v>
      </c>
      <c r="V21">
        <v>1359</v>
      </c>
      <c r="W21">
        <v>102</v>
      </c>
      <c r="X21">
        <v>64</v>
      </c>
      <c r="Y21">
        <v>168</v>
      </c>
      <c r="Z21">
        <v>1368</v>
      </c>
      <c r="AA21">
        <v>1534</v>
      </c>
      <c r="AB21">
        <v>1367</v>
      </c>
      <c r="AC21">
        <v>241</v>
      </c>
      <c r="AD21">
        <v>1231</v>
      </c>
      <c r="AE21">
        <v>54</v>
      </c>
      <c r="AF21">
        <v>1085</v>
      </c>
      <c r="AG21">
        <v>390</v>
      </c>
      <c r="AH21">
        <v>15</v>
      </c>
      <c r="AI21">
        <v>1338</v>
      </c>
      <c r="AJ21">
        <v>76</v>
      </c>
      <c r="AK21">
        <v>112</v>
      </c>
      <c r="AL21">
        <v>961</v>
      </c>
      <c r="AM21">
        <v>470</v>
      </c>
      <c r="AN21">
        <v>21</v>
      </c>
      <c r="AO21">
        <v>83</v>
      </c>
      <c r="AP21">
        <v>156</v>
      </c>
      <c r="AQ21">
        <v>162</v>
      </c>
      <c r="AR21">
        <v>84</v>
      </c>
      <c r="AS21">
        <v>76</v>
      </c>
      <c r="AT21">
        <v>185</v>
      </c>
      <c r="AU21">
        <v>93</v>
      </c>
      <c r="AV21">
        <v>101</v>
      </c>
      <c r="AW21">
        <v>34</v>
      </c>
      <c r="AX21">
        <v>91</v>
      </c>
      <c r="AY21">
        <v>156</v>
      </c>
      <c r="AZ21">
        <v>110</v>
      </c>
      <c r="BA21">
        <v>79</v>
      </c>
      <c r="BB21">
        <v>114</v>
      </c>
      <c r="BC21">
        <v>92</v>
      </c>
      <c r="BD21">
        <v>4</v>
      </c>
      <c r="BE21">
        <v>568</v>
      </c>
      <c r="BF21">
        <v>968</v>
      </c>
      <c r="BG21">
        <v>1223</v>
      </c>
      <c r="BH21">
        <v>313</v>
      </c>
      <c r="BI21">
        <v>698</v>
      </c>
      <c r="BJ21">
        <v>320</v>
      </c>
      <c r="BK21">
        <v>127</v>
      </c>
      <c r="BL21">
        <v>65</v>
      </c>
      <c r="BM21">
        <v>723</v>
      </c>
      <c r="BN21">
        <v>715</v>
      </c>
      <c r="BO21">
        <v>90</v>
      </c>
      <c r="BP21">
        <v>8</v>
      </c>
      <c r="BQ21">
        <v>758</v>
      </c>
      <c r="BR21">
        <v>1226</v>
      </c>
      <c r="BS21">
        <v>1206</v>
      </c>
      <c r="BT21">
        <v>195</v>
      </c>
      <c r="BU21">
        <v>429</v>
      </c>
      <c r="BV21">
        <v>165</v>
      </c>
      <c r="BW21">
        <v>627</v>
      </c>
      <c r="BX21">
        <v>1005</v>
      </c>
      <c r="BY21">
        <v>1076</v>
      </c>
      <c r="BZ21">
        <v>887</v>
      </c>
    </row>
    <row r="22" spans="1:78" x14ac:dyDescent="0.25">
      <c r="B22" s="7">
        <v>0.69</v>
      </c>
      <c r="C22" s="7">
        <v>0.69</v>
      </c>
      <c r="D22" s="7">
        <v>0.66</v>
      </c>
      <c r="E22" s="7">
        <v>0.64</v>
      </c>
      <c r="F22" s="7">
        <v>0.61</v>
      </c>
      <c r="G22" s="7">
        <v>0.74</v>
      </c>
      <c r="H22" s="7">
        <v>0.63</v>
      </c>
      <c r="I22" s="7">
        <v>0.79</v>
      </c>
      <c r="J22" s="7">
        <v>0.69</v>
      </c>
      <c r="K22" s="7">
        <v>0.63</v>
      </c>
      <c r="L22" s="7">
        <v>0.54</v>
      </c>
      <c r="M22" s="7">
        <v>0.55000000000000004</v>
      </c>
      <c r="N22" s="7">
        <v>0.74</v>
      </c>
      <c r="O22" s="7">
        <v>0.64</v>
      </c>
      <c r="P22" s="7">
        <v>0.45</v>
      </c>
      <c r="Q22" s="7">
        <v>0.61</v>
      </c>
      <c r="R22" s="7">
        <v>0.7</v>
      </c>
      <c r="S22" s="7">
        <v>0.73</v>
      </c>
      <c r="T22" s="7">
        <v>0.64</v>
      </c>
      <c r="U22" s="7">
        <v>0.49</v>
      </c>
      <c r="V22" s="7">
        <v>0.72</v>
      </c>
      <c r="W22" s="7">
        <v>0.57999999999999996</v>
      </c>
      <c r="X22" s="7">
        <v>0.44</v>
      </c>
      <c r="Y22" s="7">
        <v>0.7</v>
      </c>
      <c r="Z22" s="7">
        <v>0.69</v>
      </c>
      <c r="AA22" s="7">
        <v>0.69</v>
      </c>
      <c r="AB22" s="7">
        <v>0.69</v>
      </c>
      <c r="AC22" s="7">
        <v>0.74</v>
      </c>
      <c r="AD22" s="7">
        <v>0.69</v>
      </c>
      <c r="AE22" s="7">
        <v>0.49</v>
      </c>
      <c r="AF22" s="7">
        <v>0.69</v>
      </c>
      <c r="AG22" s="7">
        <v>0.69</v>
      </c>
      <c r="AH22" s="7">
        <v>0.68</v>
      </c>
      <c r="AI22" s="7">
        <v>0.72</v>
      </c>
      <c r="AJ22" s="7">
        <v>0.69</v>
      </c>
      <c r="AK22" s="7">
        <v>0.46</v>
      </c>
      <c r="AL22" s="7">
        <v>0.75</v>
      </c>
      <c r="AM22" s="7">
        <v>0.62</v>
      </c>
      <c r="AN22" s="7">
        <v>0.64</v>
      </c>
      <c r="AO22" s="7">
        <v>0.5</v>
      </c>
      <c r="AP22" s="7">
        <v>0.73</v>
      </c>
      <c r="AQ22" s="7">
        <v>0.68</v>
      </c>
      <c r="AR22" s="7">
        <v>0.74</v>
      </c>
      <c r="AS22" s="7">
        <v>0.64</v>
      </c>
      <c r="AT22" s="7">
        <v>0.74</v>
      </c>
      <c r="AU22" s="7">
        <v>0.61</v>
      </c>
      <c r="AV22" s="7">
        <v>0.68</v>
      </c>
      <c r="AW22" s="7">
        <v>0.7</v>
      </c>
      <c r="AX22" s="7">
        <v>0.65</v>
      </c>
      <c r="AY22" s="7">
        <v>0.71</v>
      </c>
      <c r="AZ22" s="7">
        <v>0.71</v>
      </c>
      <c r="BA22" s="7">
        <v>0.7</v>
      </c>
      <c r="BB22" s="7">
        <v>0.65</v>
      </c>
      <c r="BC22" s="7">
        <v>0.67</v>
      </c>
      <c r="BD22" s="7">
        <v>0.37</v>
      </c>
      <c r="BE22" s="7">
        <v>0.63</v>
      </c>
      <c r="BF22" s="7">
        <v>0.72</v>
      </c>
      <c r="BG22" s="7">
        <v>0.69</v>
      </c>
      <c r="BH22" s="7">
        <v>0.67</v>
      </c>
      <c r="BI22" s="7">
        <v>0.81</v>
      </c>
      <c r="BJ22" s="7">
        <v>0.68</v>
      </c>
      <c r="BK22" s="7">
        <v>0.43</v>
      </c>
      <c r="BL22" s="7">
        <v>0.62</v>
      </c>
      <c r="BM22" s="7">
        <v>0.83</v>
      </c>
      <c r="BN22" s="7">
        <v>0.64</v>
      </c>
      <c r="BO22" s="7">
        <v>0.37</v>
      </c>
      <c r="BP22" s="7">
        <v>0.4</v>
      </c>
      <c r="BQ22" s="7">
        <v>0.75</v>
      </c>
      <c r="BR22" s="7">
        <v>0.78</v>
      </c>
      <c r="BS22" s="7">
        <v>0.79</v>
      </c>
      <c r="BT22" s="7">
        <v>0.43</v>
      </c>
      <c r="BU22" s="7">
        <v>0.8</v>
      </c>
      <c r="BV22" s="7">
        <v>0.56000000000000005</v>
      </c>
      <c r="BW22" s="7">
        <v>0.83</v>
      </c>
      <c r="BX22" s="7">
        <v>0.67</v>
      </c>
      <c r="BY22" s="7">
        <v>0.69</v>
      </c>
      <c r="BZ22" s="7">
        <v>0.68</v>
      </c>
    </row>
    <row r="23" spans="1:78" x14ac:dyDescent="0.25">
      <c r="A23" t="s">
        <v>40</v>
      </c>
      <c r="B23">
        <v>1</v>
      </c>
      <c r="C23">
        <v>1</v>
      </c>
      <c r="D23">
        <v>0</v>
      </c>
      <c r="E23">
        <v>0</v>
      </c>
      <c r="F23">
        <v>0</v>
      </c>
      <c r="G23">
        <v>1</v>
      </c>
      <c r="H23">
        <v>0</v>
      </c>
      <c r="I23">
        <v>0</v>
      </c>
      <c r="J23">
        <v>0</v>
      </c>
      <c r="K23">
        <v>1</v>
      </c>
      <c r="L23">
        <v>0</v>
      </c>
      <c r="M23">
        <v>1</v>
      </c>
      <c r="N23">
        <v>0</v>
      </c>
      <c r="O23">
        <v>0</v>
      </c>
      <c r="P23">
        <v>0</v>
      </c>
      <c r="Q23">
        <v>1</v>
      </c>
      <c r="R23">
        <v>0</v>
      </c>
      <c r="S23">
        <v>1</v>
      </c>
      <c r="T23">
        <v>0</v>
      </c>
      <c r="U23">
        <v>0</v>
      </c>
      <c r="V23">
        <v>0</v>
      </c>
      <c r="W23">
        <v>1</v>
      </c>
      <c r="X23">
        <v>0</v>
      </c>
      <c r="Y23">
        <v>0</v>
      </c>
      <c r="Z23">
        <v>1</v>
      </c>
      <c r="AA23">
        <v>1</v>
      </c>
      <c r="AB23">
        <v>1</v>
      </c>
      <c r="AC23">
        <v>0</v>
      </c>
      <c r="AD23">
        <v>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</v>
      </c>
      <c r="AL23">
        <v>0</v>
      </c>
      <c r="AM23">
        <v>1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</v>
      </c>
      <c r="BD23">
        <v>0</v>
      </c>
      <c r="BE23">
        <v>0</v>
      </c>
      <c r="BF23">
        <v>1</v>
      </c>
      <c r="BG23">
        <v>1</v>
      </c>
      <c r="BH23">
        <v>0</v>
      </c>
      <c r="BI23">
        <v>0</v>
      </c>
      <c r="BJ23">
        <v>1</v>
      </c>
      <c r="BK23">
        <v>0</v>
      </c>
      <c r="BL23">
        <v>0</v>
      </c>
      <c r="BM23">
        <v>0</v>
      </c>
      <c r="BN23">
        <v>1</v>
      </c>
      <c r="BO23">
        <v>0</v>
      </c>
      <c r="BP23">
        <v>0</v>
      </c>
      <c r="BQ23">
        <v>0</v>
      </c>
      <c r="BR23">
        <v>1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</row>
    <row r="24" spans="1:78" x14ac:dyDescent="0.25">
      <c r="B24">
        <v>0</v>
      </c>
      <c r="C24">
        <v>0</v>
      </c>
      <c r="D24" t="s">
        <v>106</v>
      </c>
      <c r="E24" t="s">
        <v>106</v>
      </c>
      <c r="F24" t="s">
        <v>106</v>
      </c>
      <c r="G24">
        <v>0</v>
      </c>
      <c r="H24" t="s">
        <v>106</v>
      </c>
      <c r="I24" t="s">
        <v>106</v>
      </c>
      <c r="J24" t="s">
        <v>106</v>
      </c>
      <c r="K24">
        <v>0</v>
      </c>
      <c r="L24" t="s">
        <v>106</v>
      </c>
      <c r="M24">
        <v>0</v>
      </c>
      <c r="N24" t="s">
        <v>106</v>
      </c>
      <c r="O24" t="s">
        <v>106</v>
      </c>
      <c r="P24" t="s">
        <v>106</v>
      </c>
      <c r="Q24">
        <v>0</v>
      </c>
      <c r="R24" t="s">
        <v>106</v>
      </c>
      <c r="S24">
        <v>0</v>
      </c>
      <c r="T24" t="s">
        <v>106</v>
      </c>
      <c r="U24" t="s">
        <v>106</v>
      </c>
      <c r="V24" t="s">
        <v>106</v>
      </c>
      <c r="W24" s="7">
        <v>0.01</v>
      </c>
      <c r="X24" t="s">
        <v>106</v>
      </c>
      <c r="Y24" t="s">
        <v>106</v>
      </c>
      <c r="Z24">
        <v>0</v>
      </c>
      <c r="AA24">
        <v>0</v>
      </c>
      <c r="AB24">
        <v>0</v>
      </c>
      <c r="AC24" t="s">
        <v>106</v>
      </c>
      <c r="AD24">
        <v>0</v>
      </c>
      <c r="AE24" t="s">
        <v>106</v>
      </c>
      <c r="AF24" t="s">
        <v>106</v>
      </c>
      <c r="AG24" t="s">
        <v>106</v>
      </c>
      <c r="AH24" t="s">
        <v>106</v>
      </c>
      <c r="AI24" t="s">
        <v>106</v>
      </c>
      <c r="AJ24" t="s">
        <v>106</v>
      </c>
      <c r="AK24">
        <v>0</v>
      </c>
      <c r="AL24" t="s">
        <v>106</v>
      </c>
      <c r="AM24">
        <v>0</v>
      </c>
      <c r="AN24" t="s">
        <v>106</v>
      </c>
      <c r="AO24" t="s">
        <v>106</v>
      </c>
      <c r="AP24" t="s">
        <v>106</v>
      </c>
      <c r="AQ24" t="s">
        <v>106</v>
      </c>
      <c r="AR24" t="s">
        <v>106</v>
      </c>
      <c r="AS24" t="s">
        <v>106</v>
      </c>
      <c r="AT24" t="s">
        <v>106</v>
      </c>
      <c r="AU24" t="s">
        <v>106</v>
      </c>
      <c r="AV24" t="s">
        <v>106</v>
      </c>
      <c r="AW24" t="s">
        <v>106</v>
      </c>
      <c r="AX24" t="s">
        <v>106</v>
      </c>
      <c r="AY24" t="s">
        <v>106</v>
      </c>
      <c r="AZ24" t="s">
        <v>106</v>
      </c>
      <c r="BA24" t="s">
        <v>106</v>
      </c>
      <c r="BB24" t="s">
        <v>106</v>
      </c>
      <c r="BC24" s="7">
        <v>0.01</v>
      </c>
      <c r="BD24" t="s">
        <v>106</v>
      </c>
      <c r="BE24" t="s">
        <v>106</v>
      </c>
      <c r="BF24">
        <v>0</v>
      </c>
      <c r="BG24">
        <v>0</v>
      </c>
      <c r="BH24" t="s">
        <v>106</v>
      </c>
      <c r="BI24" t="s">
        <v>106</v>
      </c>
      <c r="BJ24">
        <v>0</v>
      </c>
      <c r="BK24" t="s">
        <v>106</v>
      </c>
      <c r="BL24" t="s">
        <v>106</v>
      </c>
      <c r="BM24" t="s">
        <v>106</v>
      </c>
      <c r="BN24">
        <v>0</v>
      </c>
      <c r="BO24" t="s">
        <v>106</v>
      </c>
      <c r="BP24" t="s">
        <v>106</v>
      </c>
      <c r="BQ24" t="s">
        <v>106</v>
      </c>
      <c r="BR24">
        <v>0</v>
      </c>
      <c r="BS24">
        <v>0</v>
      </c>
      <c r="BT24" t="s">
        <v>106</v>
      </c>
      <c r="BU24" t="s">
        <v>106</v>
      </c>
      <c r="BV24" t="s">
        <v>106</v>
      </c>
      <c r="BW24" t="s">
        <v>106</v>
      </c>
      <c r="BX24" t="s">
        <v>106</v>
      </c>
      <c r="BY24" t="s">
        <v>106</v>
      </c>
      <c r="BZ24" t="s">
        <v>106</v>
      </c>
    </row>
    <row r="25" spans="1:78" x14ac:dyDescent="0.25">
      <c r="A25" t="s">
        <v>41</v>
      </c>
      <c r="B25">
        <v>71</v>
      </c>
      <c r="C25">
        <v>61</v>
      </c>
      <c r="D25">
        <v>6</v>
      </c>
      <c r="E25">
        <v>4</v>
      </c>
      <c r="F25">
        <v>19</v>
      </c>
      <c r="G25">
        <v>31</v>
      </c>
      <c r="H25">
        <v>21</v>
      </c>
      <c r="I25">
        <v>17</v>
      </c>
      <c r="J25">
        <v>26</v>
      </c>
      <c r="K25">
        <v>15</v>
      </c>
      <c r="L25">
        <v>13</v>
      </c>
      <c r="M25">
        <v>17</v>
      </c>
      <c r="N25">
        <v>39</v>
      </c>
      <c r="O25">
        <v>8</v>
      </c>
      <c r="P25">
        <v>7</v>
      </c>
      <c r="Q25">
        <v>9</v>
      </c>
      <c r="R25">
        <v>61</v>
      </c>
      <c r="S25">
        <v>54</v>
      </c>
      <c r="T25">
        <v>10</v>
      </c>
      <c r="U25">
        <v>6</v>
      </c>
      <c r="V25">
        <v>56</v>
      </c>
      <c r="W25">
        <v>1</v>
      </c>
      <c r="X25">
        <v>10</v>
      </c>
      <c r="Y25">
        <v>11</v>
      </c>
      <c r="Z25">
        <v>60</v>
      </c>
      <c r="AA25">
        <v>71</v>
      </c>
      <c r="AB25">
        <v>60</v>
      </c>
      <c r="AC25">
        <v>12</v>
      </c>
      <c r="AD25">
        <v>48</v>
      </c>
      <c r="AE25">
        <v>10</v>
      </c>
      <c r="AF25">
        <v>44</v>
      </c>
      <c r="AG25">
        <v>16</v>
      </c>
      <c r="AH25">
        <v>0</v>
      </c>
      <c r="AI25">
        <v>60</v>
      </c>
      <c r="AJ25">
        <v>0</v>
      </c>
      <c r="AK25">
        <v>6</v>
      </c>
      <c r="AL25">
        <v>31</v>
      </c>
      <c r="AM25">
        <v>23</v>
      </c>
      <c r="AN25">
        <v>0</v>
      </c>
      <c r="AO25">
        <v>17</v>
      </c>
      <c r="AP25">
        <v>5</v>
      </c>
      <c r="AQ25">
        <v>8</v>
      </c>
      <c r="AR25">
        <v>2</v>
      </c>
      <c r="AS25">
        <v>3</v>
      </c>
      <c r="AT25">
        <v>4</v>
      </c>
      <c r="AU25">
        <v>4</v>
      </c>
      <c r="AV25">
        <v>6</v>
      </c>
      <c r="AW25">
        <v>0</v>
      </c>
      <c r="AX25">
        <v>6</v>
      </c>
      <c r="AY25">
        <v>12</v>
      </c>
      <c r="AZ25">
        <v>1</v>
      </c>
      <c r="BA25">
        <v>5</v>
      </c>
      <c r="BB25">
        <v>8</v>
      </c>
      <c r="BC25">
        <v>6</v>
      </c>
      <c r="BD25">
        <v>0</v>
      </c>
      <c r="BE25">
        <v>30</v>
      </c>
      <c r="BF25">
        <v>40</v>
      </c>
      <c r="BG25">
        <v>52</v>
      </c>
      <c r="BH25">
        <v>18</v>
      </c>
      <c r="BI25">
        <v>21</v>
      </c>
      <c r="BJ25">
        <v>8</v>
      </c>
      <c r="BK25">
        <v>7</v>
      </c>
      <c r="BL25">
        <v>7</v>
      </c>
      <c r="BM25">
        <v>18</v>
      </c>
      <c r="BN25">
        <v>29</v>
      </c>
      <c r="BO25">
        <v>20</v>
      </c>
      <c r="BP25">
        <v>3</v>
      </c>
      <c r="BQ25">
        <v>27</v>
      </c>
      <c r="BR25">
        <v>47</v>
      </c>
      <c r="BS25">
        <v>39</v>
      </c>
      <c r="BT25">
        <v>22</v>
      </c>
      <c r="BU25">
        <v>12</v>
      </c>
      <c r="BV25">
        <v>8</v>
      </c>
      <c r="BW25">
        <v>19</v>
      </c>
      <c r="BX25">
        <v>40</v>
      </c>
      <c r="BY25">
        <v>41</v>
      </c>
      <c r="BZ25">
        <v>36</v>
      </c>
    </row>
    <row r="26" spans="1:78" x14ac:dyDescent="0.25">
      <c r="B26" s="7">
        <v>0.03</v>
      </c>
      <c r="C26" s="7">
        <v>0.03</v>
      </c>
      <c r="D26" s="7">
        <v>0.03</v>
      </c>
      <c r="E26" s="7">
        <v>0.03</v>
      </c>
      <c r="F26" s="7">
        <v>0.04</v>
      </c>
      <c r="G26" s="7">
        <v>0.03</v>
      </c>
      <c r="H26" s="7">
        <v>0.04</v>
      </c>
      <c r="I26" s="7">
        <v>0.02</v>
      </c>
      <c r="J26" s="7">
        <v>0.04</v>
      </c>
      <c r="K26" s="7">
        <v>0.03</v>
      </c>
      <c r="L26" s="7">
        <v>0.03</v>
      </c>
      <c r="M26" s="7">
        <v>0.04</v>
      </c>
      <c r="N26" s="7">
        <v>0.03</v>
      </c>
      <c r="O26" s="7">
        <v>0.04</v>
      </c>
      <c r="P26" s="7">
        <v>0.11</v>
      </c>
      <c r="Q26" s="7">
        <v>0.03</v>
      </c>
      <c r="R26" s="7">
        <v>0.03</v>
      </c>
      <c r="S26" s="7">
        <v>0.03</v>
      </c>
      <c r="T26" s="7">
        <v>0.02</v>
      </c>
      <c r="U26" s="7">
        <v>0.02</v>
      </c>
      <c r="V26" s="7">
        <v>0.03</v>
      </c>
      <c r="W26" s="7">
        <v>0.01</v>
      </c>
      <c r="X26" s="7">
        <v>7.0000000000000007E-2</v>
      </c>
      <c r="Y26" s="7">
        <v>0.05</v>
      </c>
      <c r="Z26" s="7">
        <v>0.03</v>
      </c>
      <c r="AA26" s="7">
        <v>0.03</v>
      </c>
      <c r="AB26" s="7">
        <v>0.03</v>
      </c>
      <c r="AC26" s="7">
        <v>0.04</v>
      </c>
      <c r="AD26" s="7">
        <v>0.03</v>
      </c>
      <c r="AE26" s="7">
        <v>0.09</v>
      </c>
      <c r="AF26" s="7">
        <v>0.03</v>
      </c>
      <c r="AG26" s="7">
        <v>0.03</v>
      </c>
      <c r="AH26" t="s">
        <v>108</v>
      </c>
      <c r="AI26" s="7">
        <v>0.03</v>
      </c>
      <c r="AJ26" t="s">
        <v>108</v>
      </c>
      <c r="AK26" s="7">
        <v>0.02</v>
      </c>
      <c r="AL26" s="7">
        <v>0.02</v>
      </c>
      <c r="AM26" s="7">
        <v>0.03</v>
      </c>
      <c r="AN26" t="s">
        <v>108</v>
      </c>
      <c r="AO26" s="7">
        <v>0.1</v>
      </c>
      <c r="AP26" s="7">
        <v>0.03</v>
      </c>
      <c r="AQ26" s="7">
        <v>0.03</v>
      </c>
      <c r="AR26" s="7">
        <v>0.01</v>
      </c>
      <c r="AS26" s="7">
        <v>0.02</v>
      </c>
      <c r="AT26" s="7">
        <v>0.02</v>
      </c>
      <c r="AU26" s="7">
        <v>0.03</v>
      </c>
      <c r="AV26" s="7">
        <v>0.04</v>
      </c>
      <c r="AW26" t="s">
        <v>108</v>
      </c>
      <c r="AX26" s="7">
        <v>0.04</v>
      </c>
      <c r="AY26" s="7">
        <v>0.05</v>
      </c>
      <c r="AZ26" s="7">
        <v>0.01</v>
      </c>
      <c r="BA26" s="7">
        <v>0.05</v>
      </c>
      <c r="BB26" s="7">
        <v>0.05</v>
      </c>
      <c r="BC26" s="7">
        <v>0.04</v>
      </c>
      <c r="BD26" t="s">
        <v>108</v>
      </c>
      <c r="BE26" s="7">
        <v>0.03</v>
      </c>
      <c r="BF26" s="7">
        <v>0.03</v>
      </c>
      <c r="BG26" s="7">
        <v>0.03</v>
      </c>
      <c r="BH26" s="7">
        <v>0.04</v>
      </c>
      <c r="BI26" s="7">
        <v>0.02</v>
      </c>
      <c r="BJ26" s="7">
        <v>0.02</v>
      </c>
      <c r="BK26" s="7">
        <v>0.02</v>
      </c>
      <c r="BL26" s="7">
        <v>7.0000000000000007E-2</v>
      </c>
      <c r="BM26" s="7">
        <v>0.02</v>
      </c>
      <c r="BN26" s="7">
        <v>0.03</v>
      </c>
      <c r="BO26" s="7">
        <v>0.08</v>
      </c>
      <c r="BP26" s="7">
        <v>0.16</v>
      </c>
      <c r="BQ26" s="7">
        <v>0.03</v>
      </c>
      <c r="BR26" s="7">
        <v>0.03</v>
      </c>
      <c r="BS26" s="7">
        <v>0.03</v>
      </c>
      <c r="BT26" s="7">
        <v>0.05</v>
      </c>
      <c r="BU26" s="7">
        <v>0.02</v>
      </c>
      <c r="BV26" s="7">
        <v>0.03</v>
      </c>
      <c r="BW26" s="7">
        <v>0.03</v>
      </c>
      <c r="BX26" s="7">
        <v>0.03</v>
      </c>
      <c r="BY26" s="7">
        <v>0.03</v>
      </c>
      <c r="BZ26" s="7">
        <v>0.03</v>
      </c>
    </row>
  </sheetData>
  <pageMargins left="0.7" right="0.7" top="0.75" bottom="0.75" header="0.3" footer="0.3"/>
  <pageSetup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463</v>
      </c>
    </row>
    <row r="2" spans="1:78" x14ac:dyDescent="0.25">
      <c r="A2" t="s">
        <v>465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1403</v>
      </c>
      <c r="C8">
        <v>1221</v>
      </c>
      <c r="D8">
        <v>102</v>
      </c>
      <c r="E8">
        <v>80</v>
      </c>
      <c r="F8">
        <v>250</v>
      </c>
      <c r="G8">
        <v>758</v>
      </c>
      <c r="H8">
        <v>395</v>
      </c>
      <c r="I8">
        <v>443</v>
      </c>
      <c r="J8">
        <v>413</v>
      </c>
      <c r="K8">
        <v>250</v>
      </c>
      <c r="L8">
        <v>297</v>
      </c>
      <c r="M8">
        <v>298</v>
      </c>
      <c r="N8">
        <v>951</v>
      </c>
      <c r="O8">
        <v>129</v>
      </c>
      <c r="P8">
        <v>25</v>
      </c>
      <c r="Q8">
        <v>220</v>
      </c>
      <c r="R8">
        <v>1183</v>
      </c>
      <c r="S8">
        <v>1003</v>
      </c>
      <c r="T8">
        <v>251</v>
      </c>
      <c r="U8">
        <v>137</v>
      </c>
      <c r="V8">
        <v>1206</v>
      </c>
      <c r="W8">
        <v>109</v>
      </c>
      <c r="X8">
        <v>79</v>
      </c>
      <c r="Y8">
        <v>164</v>
      </c>
      <c r="Z8">
        <v>1239</v>
      </c>
      <c r="AA8">
        <v>1402</v>
      </c>
      <c r="AB8">
        <v>1238</v>
      </c>
      <c r="AC8">
        <v>211</v>
      </c>
      <c r="AD8">
        <v>1133</v>
      </c>
      <c r="AE8">
        <v>51</v>
      </c>
      <c r="AF8">
        <v>985</v>
      </c>
      <c r="AG8">
        <v>358</v>
      </c>
      <c r="AH8">
        <v>14</v>
      </c>
      <c r="AI8">
        <v>1205</v>
      </c>
      <c r="AJ8">
        <v>69</v>
      </c>
      <c r="AK8">
        <v>118</v>
      </c>
      <c r="AL8">
        <v>873</v>
      </c>
      <c r="AM8">
        <v>427</v>
      </c>
      <c r="AN8">
        <v>20</v>
      </c>
      <c r="AO8">
        <v>82</v>
      </c>
      <c r="AP8">
        <v>137</v>
      </c>
      <c r="AQ8">
        <v>144</v>
      </c>
      <c r="AR8">
        <v>64</v>
      </c>
      <c r="AS8">
        <v>67</v>
      </c>
      <c r="AT8">
        <v>167</v>
      </c>
      <c r="AU8">
        <v>87</v>
      </c>
      <c r="AV8">
        <v>96</v>
      </c>
      <c r="AW8">
        <v>26</v>
      </c>
      <c r="AX8">
        <v>76</v>
      </c>
      <c r="AY8">
        <v>154</v>
      </c>
      <c r="AZ8">
        <v>102</v>
      </c>
      <c r="BA8">
        <v>77</v>
      </c>
      <c r="BB8">
        <v>112</v>
      </c>
      <c r="BC8">
        <v>91</v>
      </c>
      <c r="BD8">
        <v>3</v>
      </c>
      <c r="BE8">
        <v>521</v>
      </c>
      <c r="BF8">
        <v>882</v>
      </c>
      <c r="BG8">
        <v>1122</v>
      </c>
      <c r="BH8">
        <v>281</v>
      </c>
      <c r="BI8">
        <v>615</v>
      </c>
      <c r="BJ8">
        <v>299</v>
      </c>
      <c r="BK8">
        <v>129</v>
      </c>
      <c r="BL8">
        <v>64</v>
      </c>
      <c r="BM8">
        <v>646</v>
      </c>
      <c r="BN8">
        <v>664</v>
      </c>
      <c r="BO8">
        <v>85</v>
      </c>
      <c r="BP8">
        <v>8</v>
      </c>
      <c r="BQ8">
        <v>692</v>
      </c>
      <c r="BR8">
        <v>1110</v>
      </c>
      <c r="BS8">
        <v>1092</v>
      </c>
      <c r="BT8">
        <v>186</v>
      </c>
      <c r="BU8">
        <v>388</v>
      </c>
      <c r="BV8">
        <v>155</v>
      </c>
      <c r="BW8">
        <v>569</v>
      </c>
      <c r="BX8">
        <v>929</v>
      </c>
      <c r="BY8">
        <v>990</v>
      </c>
      <c r="BZ8">
        <v>822</v>
      </c>
    </row>
    <row r="9" spans="1:78" x14ac:dyDescent="0.25">
      <c r="A9" t="s">
        <v>103</v>
      </c>
      <c r="B9">
        <v>1536</v>
      </c>
      <c r="C9">
        <v>1329</v>
      </c>
      <c r="D9">
        <v>125</v>
      </c>
      <c r="E9">
        <v>81</v>
      </c>
      <c r="F9">
        <v>268</v>
      </c>
      <c r="G9">
        <v>924</v>
      </c>
      <c r="H9">
        <v>344</v>
      </c>
      <c r="I9">
        <v>555</v>
      </c>
      <c r="J9">
        <v>507</v>
      </c>
      <c r="K9">
        <v>272</v>
      </c>
      <c r="L9">
        <v>202</v>
      </c>
      <c r="M9">
        <v>242</v>
      </c>
      <c r="N9">
        <v>1128</v>
      </c>
      <c r="O9">
        <v>139</v>
      </c>
      <c r="P9">
        <v>27</v>
      </c>
      <c r="Q9">
        <v>201</v>
      </c>
      <c r="R9">
        <v>1335</v>
      </c>
      <c r="S9">
        <v>1137</v>
      </c>
      <c r="T9">
        <v>271</v>
      </c>
      <c r="U9">
        <v>115</v>
      </c>
      <c r="V9">
        <v>1359</v>
      </c>
      <c r="W9">
        <v>102</v>
      </c>
      <c r="X9">
        <v>64</v>
      </c>
      <c r="Y9">
        <v>168</v>
      </c>
      <c r="Z9">
        <v>1368</v>
      </c>
      <c r="AA9">
        <v>1534</v>
      </c>
      <c r="AB9">
        <v>1367</v>
      </c>
      <c r="AC9">
        <v>241</v>
      </c>
      <c r="AD9">
        <v>1231</v>
      </c>
      <c r="AE9">
        <v>54</v>
      </c>
      <c r="AF9">
        <v>1085</v>
      </c>
      <c r="AG9">
        <v>390</v>
      </c>
      <c r="AH9">
        <v>15</v>
      </c>
      <c r="AI9">
        <v>1338</v>
      </c>
      <c r="AJ9">
        <v>76</v>
      </c>
      <c r="AK9">
        <v>112</v>
      </c>
      <c r="AL9">
        <v>961</v>
      </c>
      <c r="AM9">
        <v>470</v>
      </c>
      <c r="AN9">
        <v>21</v>
      </c>
      <c r="AO9">
        <v>83</v>
      </c>
      <c r="AP9">
        <v>156</v>
      </c>
      <c r="AQ9">
        <v>162</v>
      </c>
      <c r="AR9">
        <v>84</v>
      </c>
      <c r="AS9">
        <v>76</v>
      </c>
      <c r="AT9">
        <v>185</v>
      </c>
      <c r="AU9">
        <v>93</v>
      </c>
      <c r="AV9">
        <v>101</v>
      </c>
      <c r="AW9">
        <v>34</v>
      </c>
      <c r="AX9">
        <v>91</v>
      </c>
      <c r="AY9">
        <v>156</v>
      </c>
      <c r="AZ9">
        <v>110</v>
      </c>
      <c r="BA9">
        <v>79</v>
      </c>
      <c r="BB9">
        <v>114</v>
      </c>
      <c r="BC9">
        <v>92</v>
      </c>
      <c r="BD9">
        <v>4</v>
      </c>
      <c r="BE9">
        <v>568</v>
      </c>
      <c r="BF9">
        <v>968</v>
      </c>
      <c r="BG9">
        <v>1223</v>
      </c>
      <c r="BH9">
        <v>313</v>
      </c>
      <c r="BI9">
        <v>698</v>
      </c>
      <c r="BJ9">
        <v>320</v>
      </c>
      <c r="BK9">
        <v>127</v>
      </c>
      <c r="BL9">
        <v>65</v>
      </c>
      <c r="BM9">
        <v>723</v>
      </c>
      <c r="BN9">
        <v>715</v>
      </c>
      <c r="BO9">
        <v>90</v>
      </c>
      <c r="BP9">
        <v>8</v>
      </c>
      <c r="BQ9">
        <v>758</v>
      </c>
      <c r="BR9">
        <v>1226</v>
      </c>
      <c r="BS9">
        <v>1206</v>
      </c>
      <c r="BT9">
        <v>195</v>
      </c>
      <c r="BU9">
        <v>429</v>
      </c>
      <c r="BV9">
        <v>165</v>
      </c>
      <c r="BW9">
        <v>627</v>
      </c>
      <c r="BX9">
        <v>1005</v>
      </c>
      <c r="BY9">
        <v>1076</v>
      </c>
      <c r="BZ9">
        <v>887</v>
      </c>
    </row>
    <row r="10" spans="1:78" x14ac:dyDescent="0.25">
      <c r="A10" t="s">
        <v>104</v>
      </c>
    </row>
    <row r="11" spans="1:78" x14ac:dyDescent="0.25">
      <c r="A11" t="s">
        <v>466</v>
      </c>
      <c r="B11">
        <v>404</v>
      </c>
      <c r="C11">
        <v>359</v>
      </c>
      <c r="D11">
        <v>28</v>
      </c>
      <c r="E11">
        <v>17</v>
      </c>
      <c r="F11">
        <v>74</v>
      </c>
      <c r="G11">
        <v>224</v>
      </c>
      <c r="H11">
        <v>106</v>
      </c>
      <c r="I11">
        <v>150</v>
      </c>
      <c r="J11">
        <v>136</v>
      </c>
      <c r="K11">
        <v>69</v>
      </c>
      <c r="L11">
        <v>49</v>
      </c>
      <c r="M11">
        <v>67</v>
      </c>
      <c r="N11">
        <v>303</v>
      </c>
      <c r="O11">
        <v>31</v>
      </c>
      <c r="P11">
        <v>4</v>
      </c>
      <c r="Q11">
        <v>55</v>
      </c>
      <c r="R11">
        <v>349</v>
      </c>
      <c r="S11">
        <v>293</v>
      </c>
      <c r="T11">
        <v>83</v>
      </c>
      <c r="U11">
        <v>22</v>
      </c>
      <c r="V11">
        <v>347</v>
      </c>
      <c r="W11">
        <v>32</v>
      </c>
      <c r="X11">
        <v>25</v>
      </c>
      <c r="Y11">
        <v>46</v>
      </c>
      <c r="Z11">
        <v>358</v>
      </c>
      <c r="AA11">
        <v>404</v>
      </c>
      <c r="AB11">
        <v>358</v>
      </c>
      <c r="AC11">
        <v>69</v>
      </c>
      <c r="AD11">
        <v>319</v>
      </c>
      <c r="AE11">
        <v>16</v>
      </c>
      <c r="AF11">
        <v>287</v>
      </c>
      <c r="AG11">
        <v>109</v>
      </c>
      <c r="AH11">
        <v>3</v>
      </c>
      <c r="AI11">
        <v>347</v>
      </c>
      <c r="AJ11">
        <v>29</v>
      </c>
      <c r="AK11">
        <v>30</v>
      </c>
      <c r="AL11">
        <v>239</v>
      </c>
      <c r="AM11">
        <v>129</v>
      </c>
      <c r="AN11">
        <v>6</v>
      </c>
      <c r="AO11">
        <v>30</v>
      </c>
      <c r="AP11">
        <v>48</v>
      </c>
      <c r="AQ11">
        <v>47</v>
      </c>
      <c r="AR11">
        <v>14</v>
      </c>
      <c r="AS11">
        <v>17</v>
      </c>
      <c r="AT11">
        <v>58</v>
      </c>
      <c r="AU11">
        <v>26</v>
      </c>
      <c r="AV11">
        <v>35</v>
      </c>
      <c r="AW11">
        <v>11</v>
      </c>
      <c r="AX11">
        <v>16</v>
      </c>
      <c r="AY11">
        <v>38</v>
      </c>
      <c r="AZ11">
        <v>28</v>
      </c>
      <c r="BA11">
        <v>12</v>
      </c>
      <c r="BB11">
        <v>30</v>
      </c>
      <c r="BC11">
        <v>22</v>
      </c>
      <c r="BD11">
        <v>2</v>
      </c>
      <c r="BE11">
        <v>169</v>
      </c>
      <c r="BF11">
        <v>235</v>
      </c>
      <c r="BG11">
        <v>335</v>
      </c>
      <c r="BH11">
        <v>70</v>
      </c>
      <c r="BI11">
        <v>191</v>
      </c>
      <c r="BJ11">
        <v>89</v>
      </c>
      <c r="BK11">
        <v>33</v>
      </c>
      <c r="BL11">
        <v>22</v>
      </c>
      <c r="BM11">
        <v>196</v>
      </c>
      <c r="BN11">
        <v>186</v>
      </c>
      <c r="BO11">
        <v>21</v>
      </c>
      <c r="BP11">
        <v>2</v>
      </c>
      <c r="BQ11">
        <v>186</v>
      </c>
      <c r="BR11">
        <v>326</v>
      </c>
      <c r="BS11">
        <v>307</v>
      </c>
      <c r="BT11">
        <v>53</v>
      </c>
      <c r="BU11">
        <v>133</v>
      </c>
      <c r="BV11">
        <v>43</v>
      </c>
      <c r="BW11">
        <v>149</v>
      </c>
      <c r="BX11">
        <v>261</v>
      </c>
      <c r="BY11">
        <v>280</v>
      </c>
      <c r="BZ11">
        <v>233</v>
      </c>
    </row>
    <row r="12" spans="1:78" x14ac:dyDescent="0.25">
      <c r="B12" s="7">
        <v>0.26</v>
      </c>
      <c r="C12" s="7">
        <v>0.27</v>
      </c>
      <c r="D12" s="7">
        <v>0.22</v>
      </c>
      <c r="E12" s="7">
        <v>0.21</v>
      </c>
      <c r="F12" s="7">
        <v>0.28000000000000003</v>
      </c>
      <c r="G12" s="7">
        <v>0.24</v>
      </c>
      <c r="H12" s="7">
        <v>0.31</v>
      </c>
      <c r="I12" s="7">
        <v>0.27</v>
      </c>
      <c r="J12" s="7">
        <v>0.27</v>
      </c>
      <c r="K12" s="7">
        <v>0.26</v>
      </c>
      <c r="L12" s="7">
        <v>0.24</v>
      </c>
      <c r="M12" s="7">
        <v>0.28000000000000003</v>
      </c>
      <c r="N12" s="7">
        <v>0.27</v>
      </c>
      <c r="O12" s="7">
        <v>0.22</v>
      </c>
      <c r="P12" s="7">
        <v>0.15</v>
      </c>
      <c r="Q12" s="7">
        <v>0.27</v>
      </c>
      <c r="R12" s="7">
        <v>0.26</v>
      </c>
      <c r="S12" s="7">
        <v>0.26</v>
      </c>
      <c r="T12" s="7">
        <v>0.31</v>
      </c>
      <c r="U12" s="7">
        <v>0.19</v>
      </c>
      <c r="V12" s="7">
        <v>0.26</v>
      </c>
      <c r="W12" s="7">
        <v>0.31</v>
      </c>
      <c r="X12" s="7">
        <v>0.4</v>
      </c>
      <c r="Y12" s="7">
        <v>0.27</v>
      </c>
      <c r="Z12" s="7">
        <v>0.26</v>
      </c>
      <c r="AA12" s="7">
        <v>0.26</v>
      </c>
      <c r="AB12" s="7">
        <v>0.26</v>
      </c>
      <c r="AC12" s="7">
        <v>0.28999999999999998</v>
      </c>
      <c r="AD12" s="7">
        <v>0.26</v>
      </c>
      <c r="AE12" s="7">
        <v>0.28999999999999998</v>
      </c>
      <c r="AF12" s="7">
        <v>0.26</v>
      </c>
      <c r="AG12" s="7">
        <v>0.28000000000000003</v>
      </c>
      <c r="AH12" s="7">
        <v>0.23</v>
      </c>
      <c r="AI12" s="7">
        <v>0.26</v>
      </c>
      <c r="AJ12" s="7">
        <v>0.38</v>
      </c>
      <c r="AK12" s="7">
        <v>0.27</v>
      </c>
      <c r="AL12" s="7">
        <v>0.25</v>
      </c>
      <c r="AM12" s="7">
        <v>0.28000000000000003</v>
      </c>
      <c r="AN12" s="7">
        <v>0.27</v>
      </c>
      <c r="AO12" s="7">
        <v>0.37</v>
      </c>
      <c r="AP12" s="7">
        <v>0.31</v>
      </c>
      <c r="AQ12" s="7">
        <v>0.28999999999999998</v>
      </c>
      <c r="AR12" s="7">
        <v>0.17</v>
      </c>
      <c r="AS12" s="7">
        <v>0.23</v>
      </c>
      <c r="AT12" s="7">
        <v>0.32</v>
      </c>
      <c r="AU12" s="7">
        <v>0.28000000000000003</v>
      </c>
      <c r="AV12" s="7">
        <v>0.35</v>
      </c>
      <c r="AW12" s="7">
        <v>0.34</v>
      </c>
      <c r="AX12" s="7">
        <v>0.18</v>
      </c>
      <c r="AY12" s="7">
        <v>0.24</v>
      </c>
      <c r="AZ12" s="7">
        <v>0.25</v>
      </c>
      <c r="BA12" s="7">
        <v>0.15</v>
      </c>
      <c r="BB12" s="7">
        <v>0.27</v>
      </c>
      <c r="BC12" s="7">
        <v>0.23</v>
      </c>
      <c r="BD12" s="7">
        <v>0.39</v>
      </c>
      <c r="BE12" s="7">
        <v>0.3</v>
      </c>
      <c r="BF12" s="7">
        <v>0.24</v>
      </c>
      <c r="BG12" s="7">
        <v>0.27</v>
      </c>
      <c r="BH12" s="7">
        <v>0.22</v>
      </c>
      <c r="BI12" s="7">
        <v>0.27</v>
      </c>
      <c r="BJ12" s="7">
        <v>0.28000000000000003</v>
      </c>
      <c r="BK12" s="7">
        <v>0.26</v>
      </c>
      <c r="BL12" s="7">
        <v>0.33</v>
      </c>
      <c r="BM12" s="7">
        <v>0.27</v>
      </c>
      <c r="BN12" s="7">
        <v>0.26</v>
      </c>
      <c r="BO12" s="7">
        <v>0.23</v>
      </c>
      <c r="BP12" s="7">
        <v>0.23</v>
      </c>
      <c r="BQ12" s="7">
        <v>0.24</v>
      </c>
      <c r="BR12" s="7">
        <v>0.27</v>
      </c>
      <c r="BS12" s="7">
        <v>0.25</v>
      </c>
      <c r="BT12" s="7">
        <v>0.27</v>
      </c>
      <c r="BU12" s="7">
        <v>0.31</v>
      </c>
      <c r="BV12" s="7">
        <v>0.26</v>
      </c>
      <c r="BW12" s="7">
        <v>0.24</v>
      </c>
      <c r="BX12" s="7">
        <v>0.26</v>
      </c>
      <c r="BY12" s="7">
        <v>0.26</v>
      </c>
      <c r="BZ12" s="7">
        <v>0.26</v>
      </c>
    </row>
    <row r="13" spans="1:78" x14ac:dyDescent="0.25">
      <c r="A13" t="s">
        <v>467</v>
      </c>
      <c r="B13">
        <v>392</v>
      </c>
      <c r="C13">
        <v>350</v>
      </c>
      <c r="D13">
        <v>28</v>
      </c>
      <c r="E13">
        <v>14</v>
      </c>
      <c r="F13">
        <v>72</v>
      </c>
      <c r="G13">
        <v>236</v>
      </c>
      <c r="H13">
        <v>85</v>
      </c>
      <c r="I13">
        <v>146</v>
      </c>
      <c r="J13">
        <v>131</v>
      </c>
      <c r="K13">
        <v>73</v>
      </c>
      <c r="L13">
        <v>42</v>
      </c>
      <c r="M13">
        <v>51</v>
      </c>
      <c r="N13">
        <v>306</v>
      </c>
      <c r="O13">
        <v>29</v>
      </c>
      <c r="P13">
        <v>6</v>
      </c>
      <c r="Q13">
        <v>45</v>
      </c>
      <c r="R13">
        <v>348</v>
      </c>
      <c r="S13">
        <v>307</v>
      </c>
      <c r="T13">
        <v>61</v>
      </c>
      <c r="U13">
        <v>23</v>
      </c>
      <c r="V13">
        <v>352</v>
      </c>
      <c r="W13">
        <v>28</v>
      </c>
      <c r="X13">
        <v>11</v>
      </c>
      <c r="Y13">
        <v>43</v>
      </c>
      <c r="Z13">
        <v>349</v>
      </c>
      <c r="AA13">
        <v>392</v>
      </c>
      <c r="AB13">
        <v>349</v>
      </c>
      <c r="AC13">
        <v>58</v>
      </c>
      <c r="AD13">
        <v>319</v>
      </c>
      <c r="AE13">
        <v>13</v>
      </c>
      <c r="AF13">
        <v>254</v>
      </c>
      <c r="AG13">
        <v>119</v>
      </c>
      <c r="AH13">
        <v>6</v>
      </c>
      <c r="AI13">
        <v>352</v>
      </c>
      <c r="AJ13">
        <v>15</v>
      </c>
      <c r="AK13">
        <v>22</v>
      </c>
      <c r="AL13">
        <v>244</v>
      </c>
      <c r="AM13">
        <v>117</v>
      </c>
      <c r="AN13">
        <v>8</v>
      </c>
      <c r="AO13">
        <v>23</v>
      </c>
      <c r="AP13">
        <v>39</v>
      </c>
      <c r="AQ13">
        <v>62</v>
      </c>
      <c r="AR13">
        <v>24</v>
      </c>
      <c r="AS13">
        <v>17</v>
      </c>
      <c r="AT13">
        <v>55</v>
      </c>
      <c r="AU13">
        <v>25</v>
      </c>
      <c r="AV13">
        <v>14</v>
      </c>
      <c r="AW13">
        <v>9</v>
      </c>
      <c r="AX13">
        <v>19</v>
      </c>
      <c r="AY13">
        <v>42</v>
      </c>
      <c r="AZ13">
        <v>18</v>
      </c>
      <c r="BA13">
        <v>20</v>
      </c>
      <c r="BB13">
        <v>30</v>
      </c>
      <c r="BC13">
        <v>20</v>
      </c>
      <c r="BD13">
        <v>0</v>
      </c>
      <c r="BE13">
        <v>153</v>
      </c>
      <c r="BF13">
        <v>240</v>
      </c>
      <c r="BG13">
        <v>323</v>
      </c>
      <c r="BH13">
        <v>69</v>
      </c>
      <c r="BI13">
        <v>191</v>
      </c>
      <c r="BJ13">
        <v>76</v>
      </c>
      <c r="BK13">
        <v>28</v>
      </c>
      <c r="BL13">
        <v>22</v>
      </c>
      <c r="BM13">
        <v>198</v>
      </c>
      <c r="BN13">
        <v>177</v>
      </c>
      <c r="BO13">
        <v>15</v>
      </c>
      <c r="BP13">
        <v>2</v>
      </c>
      <c r="BQ13">
        <v>183</v>
      </c>
      <c r="BR13">
        <v>318</v>
      </c>
      <c r="BS13">
        <v>311</v>
      </c>
      <c r="BT13">
        <v>51</v>
      </c>
      <c r="BU13">
        <v>118</v>
      </c>
      <c r="BV13">
        <v>40</v>
      </c>
      <c r="BW13">
        <v>150</v>
      </c>
      <c r="BX13">
        <v>263</v>
      </c>
      <c r="BY13">
        <v>288</v>
      </c>
      <c r="BZ13">
        <v>225</v>
      </c>
    </row>
    <row r="14" spans="1:78" x14ac:dyDescent="0.25">
      <c r="B14" s="7">
        <v>0.26</v>
      </c>
      <c r="C14" s="7">
        <v>0.26</v>
      </c>
      <c r="D14" s="7">
        <v>0.23</v>
      </c>
      <c r="E14" s="7">
        <v>0.18</v>
      </c>
      <c r="F14" s="7">
        <v>0.27</v>
      </c>
      <c r="G14" s="7">
        <v>0.26</v>
      </c>
      <c r="H14" s="7">
        <v>0.25</v>
      </c>
      <c r="I14" s="7">
        <v>0.26</v>
      </c>
      <c r="J14" s="7">
        <v>0.26</v>
      </c>
      <c r="K14" s="7">
        <v>0.27</v>
      </c>
      <c r="L14" s="7">
        <v>0.21</v>
      </c>
      <c r="M14" s="7">
        <v>0.21</v>
      </c>
      <c r="N14" s="7">
        <v>0.27</v>
      </c>
      <c r="O14" s="7">
        <v>0.21</v>
      </c>
      <c r="P14" s="7">
        <v>0.22</v>
      </c>
      <c r="Q14" s="7">
        <v>0.22</v>
      </c>
      <c r="R14" s="7">
        <v>0.26</v>
      </c>
      <c r="S14" s="7">
        <v>0.27</v>
      </c>
      <c r="T14" s="7">
        <v>0.22</v>
      </c>
      <c r="U14" s="7">
        <v>0.2</v>
      </c>
      <c r="V14" s="7">
        <v>0.26</v>
      </c>
      <c r="W14" s="7">
        <v>0.27</v>
      </c>
      <c r="X14" s="7">
        <v>0.16</v>
      </c>
      <c r="Y14" s="7">
        <v>0.26</v>
      </c>
      <c r="Z14" s="7">
        <v>0.26</v>
      </c>
      <c r="AA14" s="7">
        <v>0.26</v>
      </c>
      <c r="AB14" s="7">
        <v>0.26</v>
      </c>
      <c r="AC14" s="7">
        <v>0.24</v>
      </c>
      <c r="AD14" s="7">
        <v>0.26</v>
      </c>
      <c r="AE14" s="7">
        <v>0.24</v>
      </c>
      <c r="AF14" s="7">
        <v>0.23</v>
      </c>
      <c r="AG14" s="7">
        <v>0.31</v>
      </c>
      <c r="AH14" s="7">
        <v>0.37</v>
      </c>
      <c r="AI14" s="7">
        <v>0.26</v>
      </c>
      <c r="AJ14" s="7">
        <v>0.19</v>
      </c>
      <c r="AK14" s="7">
        <v>0.19</v>
      </c>
      <c r="AL14" s="7">
        <v>0.25</v>
      </c>
      <c r="AM14" s="7">
        <v>0.25</v>
      </c>
      <c r="AN14" s="7">
        <v>0.39</v>
      </c>
      <c r="AO14" s="7">
        <v>0.27</v>
      </c>
      <c r="AP14" s="7">
        <v>0.25</v>
      </c>
      <c r="AQ14" s="7">
        <v>0.38</v>
      </c>
      <c r="AR14" s="7">
        <v>0.28999999999999998</v>
      </c>
      <c r="AS14" s="7">
        <v>0.22</v>
      </c>
      <c r="AT14" s="7">
        <v>0.3</v>
      </c>
      <c r="AU14" s="7">
        <v>0.27</v>
      </c>
      <c r="AV14" s="7">
        <v>0.14000000000000001</v>
      </c>
      <c r="AW14" s="7">
        <v>0.27</v>
      </c>
      <c r="AX14" s="7">
        <v>0.21</v>
      </c>
      <c r="AY14" s="7">
        <v>0.27</v>
      </c>
      <c r="AZ14" s="7">
        <v>0.17</v>
      </c>
      <c r="BA14" s="7">
        <v>0.25</v>
      </c>
      <c r="BB14" s="7">
        <v>0.26</v>
      </c>
      <c r="BC14" s="7">
        <v>0.22</v>
      </c>
      <c r="BD14" t="s">
        <v>108</v>
      </c>
      <c r="BE14" s="7">
        <v>0.27</v>
      </c>
      <c r="BF14" s="7">
        <v>0.25</v>
      </c>
      <c r="BG14" s="7">
        <v>0.26</v>
      </c>
      <c r="BH14" s="7">
        <v>0.22</v>
      </c>
      <c r="BI14" s="7">
        <v>0.27</v>
      </c>
      <c r="BJ14" s="7">
        <v>0.24</v>
      </c>
      <c r="BK14" s="7">
        <v>0.22</v>
      </c>
      <c r="BL14" s="7">
        <v>0.34</v>
      </c>
      <c r="BM14" s="7">
        <v>0.27</v>
      </c>
      <c r="BN14" s="7">
        <v>0.25</v>
      </c>
      <c r="BO14" s="7">
        <v>0.17</v>
      </c>
      <c r="BP14" s="7">
        <v>0.26</v>
      </c>
      <c r="BQ14" s="7">
        <v>0.24</v>
      </c>
      <c r="BR14" s="7">
        <v>0.26</v>
      </c>
      <c r="BS14" s="7">
        <v>0.26</v>
      </c>
      <c r="BT14" s="7">
        <v>0.26</v>
      </c>
      <c r="BU14" s="7">
        <v>0.28000000000000003</v>
      </c>
      <c r="BV14" s="7">
        <v>0.24</v>
      </c>
      <c r="BW14" s="7">
        <v>0.24</v>
      </c>
      <c r="BX14" s="7">
        <v>0.26</v>
      </c>
      <c r="BY14" s="7">
        <v>0.27</v>
      </c>
      <c r="BZ14" s="7">
        <v>0.25</v>
      </c>
    </row>
    <row r="15" spans="1:78" x14ac:dyDescent="0.25">
      <c r="A15" t="s">
        <v>468</v>
      </c>
      <c r="B15">
        <v>663</v>
      </c>
      <c r="C15">
        <v>565</v>
      </c>
      <c r="D15">
        <v>54</v>
      </c>
      <c r="E15">
        <v>45</v>
      </c>
      <c r="F15">
        <v>109</v>
      </c>
      <c r="G15">
        <v>437</v>
      </c>
      <c r="H15">
        <v>117</v>
      </c>
      <c r="I15">
        <v>273</v>
      </c>
      <c r="J15">
        <v>221</v>
      </c>
      <c r="K15">
        <v>92</v>
      </c>
      <c r="L15">
        <v>77</v>
      </c>
      <c r="M15">
        <v>89</v>
      </c>
      <c r="N15">
        <v>505</v>
      </c>
      <c r="O15">
        <v>55</v>
      </c>
      <c r="P15">
        <v>14</v>
      </c>
      <c r="Q15">
        <v>86</v>
      </c>
      <c r="R15">
        <v>577</v>
      </c>
      <c r="S15">
        <v>495</v>
      </c>
      <c r="T15">
        <v>122</v>
      </c>
      <c r="U15">
        <v>42</v>
      </c>
      <c r="V15">
        <v>628</v>
      </c>
      <c r="W15">
        <v>24</v>
      </c>
      <c r="X15">
        <v>7</v>
      </c>
      <c r="Y15">
        <v>79</v>
      </c>
      <c r="Z15">
        <v>584</v>
      </c>
      <c r="AA15">
        <v>663</v>
      </c>
      <c r="AB15">
        <v>584</v>
      </c>
      <c r="AC15">
        <v>105</v>
      </c>
      <c r="AD15">
        <v>542</v>
      </c>
      <c r="AE15">
        <v>12</v>
      </c>
      <c r="AF15">
        <v>472</v>
      </c>
      <c r="AG15">
        <v>167</v>
      </c>
      <c r="AH15">
        <v>6</v>
      </c>
      <c r="AI15">
        <v>593</v>
      </c>
      <c r="AJ15">
        <v>26</v>
      </c>
      <c r="AK15">
        <v>36</v>
      </c>
      <c r="AL15">
        <v>424</v>
      </c>
      <c r="AM15">
        <v>211</v>
      </c>
      <c r="AN15">
        <v>5</v>
      </c>
      <c r="AO15">
        <v>24</v>
      </c>
      <c r="AP15">
        <v>71</v>
      </c>
      <c r="AQ15">
        <v>56</v>
      </c>
      <c r="AR15">
        <v>37</v>
      </c>
      <c r="AS15">
        <v>32</v>
      </c>
      <c r="AT15">
        <v>74</v>
      </c>
      <c r="AU15">
        <v>38</v>
      </c>
      <c r="AV15">
        <v>45</v>
      </c>
      <c r="AW15">
        <v>16</v>
      </c>
      <c r="AX15">
        <v>38</v>
      </c>
      <c r="AY15">
        <v>70</v>
      </c>
      <c r="AZ15">
        <v>49</v>
      </c>
      <c r="BA15">
        <v>41</v>
      </c>
      <c r="BB15">
        <v>50</v>
      </c>
      <c r="BC15">
        <v>45</v>
      </c>
      <c r="BD15">
        <v>2</v>
      </c>
      <c r="BE15">
        <v>227</v>
      </c>
      <c r="BF15">
        <v>436</v>
      </c>
      <c r="BG15">
        <v>510</v>
      </c>
      <c r="BH15">
        <v>153</v>
      </c>
      <c r="BI15">
        <v>320</v>
      </c>
      <c r="BJ15">
        <v>120</v>
      </c>
      <c r="BK15">
        <v>46</v>
      </c>
      <c r="BL15">
        <v>20</v>
      </c>
      <c r="BM15">
        <v>341</v>
      </c>
      <c r="BN15">
        <v>286</v>
      </c>
      <c r="BO15">
        <v>33</v>
      </c>
      <c r="BP15">
        <v>3</v>
      </c>
      <c r="BQ15">
        <v>348</v>
      </c>
      <c r="BR15">
        <v>550</v>
      </c>
      <c r="BS15">
        <v>553</v>
      </c>
      <c r="BT15">
        <v>67</v>
      </c>
      <c r="BU15">
        <v>181</v>
      </c>
      <c r="BV15">
        <v>62</v>
      </c>
      <c r="BW15">
        <v>298</v>
      </c>
      <c r="BX15">
        <v>433</v>
      </c>
      <c r="BY15">
        <v>470</v>
      </c>
      <c r="BZ15">
        <v>372</v>
      </c>
    </row>
    <row r="16" spans="1:78" x14ac:dyDescent="0.25">
      <c r="B16" s="7">
        <v>0.43</v>
      </c>
      <c r="C16" s="7">
        <v>0.42</v>
      </c>
      <c r="D16" s="7">
        <v>0.43</v>
      </c>
      <c r="E16" s="7">
        <v>0.55000000000000004</v>
      </c>
      <c r="F16" s="7">
        <v>0.41</v>
      </c>
      <c r="G16" s="7">
        <v>0.47</v>
      </c>
      <c r="H16" s="7">
        <v>0.34</v>
      </c>
      <c r="I16" s="7">
        <v>0.49</v>
      </c>
      <c r="J16" s="7">
        <v>0.44</v>
      </c>
      <c r="K16" s="7">
        <v>0.34</v>
      </c>
      <c r="L16" s="7">
        <v>0.38</v>
      </c>
      <c r="M16" s="7">
        <v>0.37</v>
      </c>
      <c r="N16" s="7">
        <v>0.45</v>
      </c>
      <c r="O16" s="7">
        <v>0.4</v>
      </c>
      <c r="P16" s="7">
        <v>0.52</v>
      </c>
      <c r="Q16" s="7">
        <v>0.43</v>
      </c>
      <c r="R16" s="7">
        <v>0.43</v>
      </c>
      <c r="S16" s="7">
        <v>0.44</v>
      </c>
      <c r="T16" s="7">
        <v>0.45</v>
      </c>
      <c r="U16" s="7">
        <v>0.36</v>
      </c>
      <c r="V16" s="7">
        <v>0.46</v>
      </c>
      <c r="W16" s="7">
        <v>0.24</v>
      </c>
      <c r="X16" s="7">
        <v>0.11</v>
      </c>
      <c r="Y16" s="7">
        <v>0.47</v>
      </c>
      <c r="Z16" s="7">
        <v>0.43</v>
      </c>
      <c r="AA16" s="7">
        <v>0.43</v>
      </c>
      <c r="AB16" s="7">
        <v>0.43</v>
      </c>
      <c r="AC16" s="7">
        <v>0.44</v>
      </c>
      <c r="AD16" s="7">
        <v>0.44</v>
      </c>
      <c r="AE16" s="7">
        <v>0.22</v>
      </c>
      <c r="AF16" s="7">
        <v>0.44</v>
      </c>
      <c r="AG16" s="7">
        <v>0.43</v>
      </c>
      <c r="AH16" s="7">
        <v>0.4</v>
      </c>
      <c r="AI16" s="7">
        <v>0.44</v>
      </c>
      <c r="AJ16" s="7">
        <v>0.34</v>
      </c>
      <c r="AK16" s="7">
        <v>0.32</v>
      </c>
      <c r="AL16" s="7">
        <v>0.44</v>
      </c>
      <c r="AM16" s="7">
        <v>0.45</v>
      </c>
      <c r="AN16" s="7">
        <v>0.24</v>
      </c>
      <c r="AO16" s="7">
        <v>0.28000000000000003</v>
      </c>
      <c r="AP16" s="7">
        <v>0.45</v>
      </c>
      <c r="AQ16" s="7">
        <v>0.35</v>
      </c>
      <c r="AR16" s="7">
        <v>0.44</v>
      </c>
      <c r="AS16" s="7">
        <v>0.43</v>
      </c>
      <c r="AT16" s="7">
        <v>0.4</v>
      </c>
      <c r="AU16" s="7">
        <v>0.41</v>
      </c>
      <c r="AV16" s="7">
        <v>0.45</v>
      </c>
      <c r="AW16" s="7">
        <v>0.46</v>
      </c>
      <c r="AX16" s="7">
        <v>0.42</v>
      </c>
      <c r="AY16" s="7">
        <v>0.45</v>
      </c>
      <c r="AZ16" s="7">
        <v>0.45</v>
      </c>
      <c r="BA16" s="7">
        <v>0.52</v>
      </c>
      <c r="BB16" s="7">
        <v>0.44</v>
      </c>
      <c r="BC16" s="7">
        <v>0.48</v>
      </c>
      <c r="BD16" s="7">
        <v>0.4</v>
      </c>
      <c r="BE16" s="7">
        <v>0.4</v>
      </c>
      <c r="BF16" s="7">
        <v>0.45</v>
      </c>
      <c r="BG16" s="7">
        <v>0.42</v>
      </c>
      <c r="BH16" s="7">
        <v>0.49</v>
      </c>
      <c r="BI16" s="7">
        <v>0.46</v>
      </c>
      <c r="BJ16" s="7">
        <v>0.38</v>
      </c>
      <c r="BK16" s="7">
        <v>0.36</v>
      </c>
      <c r="BL16" s="7">
        <v>0.3</v>
      </c>
      <c r="BM16" s="7">
        <v>0.47</v>
      </c>
      <c r="BN16" s="7">
        <v>0.4</v>
      </c>
      <c r="BO16" s="7">
        <v>0.37</v>
      </c>
      <c r="BP16" s="7">
        <v>0.3</v>
      </c>
      <c r="BQ16" s="7">
        <v>0.46</v>
      </c>
      <c r="BR16" s="7">
        <v>0.45</v>
      </c>
      <c r="BS16" s="7">
        <v>0.46</v>
      </c>
      <c r="BT16" s="7">
        <v>0.34</v>
      </c>
      <c r="BU16" s="7">
        <v>0.42</v>
      </c>
      <c r="BV16" s="7">
        <v>0.37</v>
      </c>
      <c r="BW16" s="7">
        <v>0.47</v>
      </c>
      <c r="BX16" s="7">
        <v>0.43</v>
      </c>
      <c r="BY16" s="7">
        <v>0.44</v>
      </c>
      <c r="BZ16" s="7">
        <v>0.42</v>
      </c>
    </row>
    <row r="17" spans="1:78" x14ac:dyDescent="0.25">
      <c r="A17" t="s">
        <v>469</v>
      </c>
      <c r="B17">
        <v>258</v>
      </c>
      <c r="C17">
        <v>216</v>
      </c>
      <c r="D17">
        <v>26</v>
      </c>
      <c r="E17">
        <v>16</v>
      </c>
      <c r="F17">
        <v>45</v>
      </c>
      <c r="G17">
        <v>145</v>
      </c>
      <c r="H17">
        <v>68</v>
      </c>
      <c r="I17">
        <v>89</v>
      </c>
      <c r="J17">
        <v>79</v>
      </c>
      <c r="K17">
        <v>47</v>
      </c>
      <c r="L17">
        <v>44</v>
      </c>
      <c r="M17">
        <v>54</v>
      </c>
      <c r="N17">
        <v>173</v>
      </c>
      <c r="O17">
        <v>25</v>
      </c>
      <c r="P17">
        <v>6</v>
      </c>
      <c r="Q17">
        <v>44</v>
      </c>
      <c r="R17">
        <v>215</v>
      </c>
      <c r="S17">
        <v>177</v>
      </c>
      <c r="T17">
        <v>51</v>
      </c>
      <c r="U17">
        <v>30</v>
      </c>
      <c r="V17">
        <v>209</v>
      </c>
      <c r="W17">
        <v>30</v>
      </c>
      <c r="X17">
        <v>17</v>
      </c>
      <c r="Y17">
        <v>25</v>
      </c>
      <c r="Z17">
        <v>234</v>
      </c>
      <c r="AA17">
        <v>257</v>
      </c>
      <c r="AB17">
        <v>232</v>
      </c>
      <c r="AC17">
        <v>37</v>
      </c>
      <c r="AD17">
        <v>211</v>
      </c>
      <c r="AE17">
        <v>7</v>
      </c>
      <c r="AF17">
        <v>205</v>
      </c>
      <c r="AG17">
        <v>42</v>
      </c>
      <c r="AH17">
        <v>4</v>
      </c>
      <c r="AI17">
        <v>224</v>
      </c>
      <c r="AJ17">
        <v>13</v>
      </c>
      <c r="AK17">
        <v>26</v>
      </c>
      <c r="AL17">
        <v>162</v>
      </c>
      <c r="AM17">
        <v>78</v>
      </c>
      <c r="AN17">
        <v>4</v>
      </c>
      <c r="AO17">
        <v>15</v>
      </c>
      <c r="AP17">
        <v>20</v>
      </c>
      <c r="AQ17">
        <v>19</v>
      </c>
      <c r="AR17">
        <v>17</v>
      </c>
      <c r="AS17">
        <v>17</v>
      </c>
      <c r="AT17">
        <v>26</v>
      </c>
      <c r="AU17">
        <v>23</v>
      </c>
      <c r="AV17">
        <v>14</v>
      </c>
      <c r="AW17">
        <v>4</v>
      </c>
      <c r="AX17">
        <v>22</v>
      </c>
      <c r="AY17">
        <v>23</v>
      </c>
      <c r="AZ17">
        <v>22</v>
      </c>
      <c r="BA17">
        <v>20</v>
      </c>
      <c r="BB17">
        <v>14</v>
      </c>
      <c r="BC17">
        <v>18</v>
      </c>
      <c r="BD17">
        <v>0</v>
      </c>
      <c r="BE17">
        <v>75</v>
      </c>
      <c r="BF17">
        <v>183</v>
      </c>
      <c r="BG17">
        <v>196</v>
      </c>
      <c r="BH17">
        <v>62</v>
      </c>
      <c r="BI17">
        <v>88</v>
      </c>
      <c r="BJ17">
        <v>81</v>
      </c>
      <c r="BK17">
        <v>23</v>
      </c>
      <c r="BL17">
        <v>6</v>
      </c>
      <c r="BM17">
        <v>115</v>
      </c>
      <c r="BN17">
        <v>119</v>
      </c>
      <c r="BO17">
        <v>23</v>
      </c>
      <c r="BP17">
        <v>1</v>
      </c>
      <c r="BQ17">
        <v>135</v>
      </c>
      <c r="BR17">
        <v>191</v>
      </c>
      <c r="BS17">
        <v>187</v>
      </c>
      <c r="BT17">
        <v>34</v>
      </c>
      <c r="BU17">
        <v>46</v>
      </c>
      <c r="BV17">
        <v>38</v>
      </c>
      <c r="BW17">
        <v>105</v>
      </c>
      <c r="BX17">
        <v>180</v>
      </c>
      <c r="BY17">
        <v>186</v>
      </c>
      <c r="BZ17">
        <v>176</v>
      </c>
    </row>
    <row r="18" spans="1:78" x14ac:dyDescent="0.25">
      <c r="B18" s="7">
        <v>0.17</v>
      </c>
      <c r="C18" s="7">
        <v>0.16</v>
      </c>
      <c r="D18" s="7">
        <v>0.21</v>
      </c>
      <c r="E18" s="7">
        <v>0.2</v>
      </c>
      <c r="F18" s="7">
        <v>0.17</v>
      </c>
      <c r="G18" s="7">
        <v>0.16</v>
      </c>
      <c r="H18" s="7">
        <v>0.2</v>
      </c>
      <c r="I18" s="7">
        <v>0.16</v>
      </c>
      <c r="J18" s="7">
        <v>0.16</v>
      </c>
      <c r="K18" s="7">
        <v>0.17</v>
      </c>
      <c r="L18" s="7">
        <v>0.22</v>
      </c>
      <c r="M18" s="7">
        <v>0.22</v>
      </c>
      <c r="N18" s="7">
        <v>0.15</v>
      </c>
      <c r="O18" s="7">
        <v>0.18</v>
      </c>
      <c r="P18" s="7">
        <v>0.22</v>
      </c>
      <c r="Q18" s="7">
        <v>0.22</v>
      </c>
      <c r="R18" s="7">
        <v>0.16</v>
      </c>
      <c r="S18" s="7">
        <v>0.16</v>
      </c>
      <c r="T18" s="7">
        <v>0.19</v>
      </c>
      <c r="U18" s="7">
        <v>0.26</v>
      </c>
      <c r="V18" s="7">
        <v>0.15</v>
      </c>
      <c r="W18" s="7">
        <v>0.28999999999999998</v>
      </c>
      <c r="X18" s="7">
        <v>0.27</v>
      </c>
      <c r="Y18" s="7">
        <v>0.15</v>
      </c>
      <c r="Z18" s="7">
        <v>0.17</v>
      </c>
      <c r="AA18" s="7">
        <v>0.17</v>
      </c>
      <c r="AB18" s="7">
        <v>0.17</v>
      </c>
      <c r="AC18" s="7">
        <v>0.15</v>
      </c>
      <c r="AD18" s="7">
        <v>0.17</v>
      </c>
      <c r="AE18" s="7">
        <v>0.13</v>
      </c>
      <c r="AF18" s="7">
        <v>0.19</v>
      </c>
      <c r="AG18" s="7">
        <v>0.11</v>
      </c>
      <c r="AH18" s="7">
        <v>0.28999999999999998</v>
      </c>
      <c r="AI18" s="7">
        <v>0.17</v>
      </c>
      <c r="AJ18" s="7">
        <v>0.17</v>
      </c>
      <c r="AK18" s="7">
        <v>0.23</v>
      </c>
      <c r="AL18" s="7">
        <v>0.17</v>
      </c>
      <c r="AM18" s="7">
        <v>0.17</v>
      </c>
      <c r="AN18" s="7">
        <v>0.18</v>
      </c>
      <c r="AO18" s="7">
        <v>0.18</v>
      </c>
      <c r="AP18" s="7">
        <v>0.13</v>
      </c>
      <c r="AQ18" s="7">
        <v>0.12</v>
      </c>
      <c r="AR18" s="7">
        <v>0.2</v>
      </c>
      <c r="AS18" s="7">
        <v>0.23</v>
      </c>
      <c r="AT18" s="7">
        <v>0.14000000000000001</v>
      </c>
      <c r="AU18" s="7">
        <v>0.25</v>
      </c>
      <c r="AV18" s="7">
        <v>0.14000000000000001</v>
      </c>
      <c r="AW18" s="7">
        <v>0.12</v>
      </c>
      <c r="AX18" s="7">
        <v>0.24</v>
      </c>
      <c r="AY18" s="7">
        <v>0.15</v>
      </c>
      <c r="AZ18" s="7">
        <v>0.2</v>
      </c>
      <c r="BA18" s="7">
        <v>0.26</v>
      </c>
      <c r="BB18" s="7">
        <v>0.12</v>
      </c>
      <c r="BC18" s="7">
        <v>0.19</v>
      </c>
      <c r="BD18" t="s">
        <v>108</v>
      </c>
      <c r="BE18" s="7">
        <v>0.13</v>
      </c>
      <c r="BF18" s="7">
        <v>0.19</v>
      </c>
      <c r="BG18" s="7">
        <v>0.16</v>
      </c>
      <c r="BH18" s="7">
        <v>0.2</v>
      </c>
      <c r="BI18" s="7">
        <v>0.13</v>
      </c>
      <c r="BJ18" s="7">
        <v>0.25</v>
      </c>
      <c r="BK18" s="7">
        <v>0.18</v>
      </c>
      <c r="BL18" s="7">
        <v>0.09</v>
      </c>
      <c r="BM18" s="7">
        <v>0.16</v>
      </c>
      <c r="BN18" s="7">
        <v>0.17</v>
      </c>
      <c r="BO18" s="7">
        <v>0.25</v>
      </c>
      <c r="BP18" s="7">
        <v>0.14000000000000001</v>
      </c>
      <c r="BQ18" s="7">
        <v>0.18</v>
      </c>
      <c r="BR18" s="7">
        <v>0.16</v>
      </c>
      <c r="BS18" s="7">
        <v>0.16</v>
      </c>
      <c r="BT18" s="7">
        <v>0.18</v>
      </c>
      <c r="BU18" s="7">
        <v>0.11</v>
      </c>
      <c r="BV18" s="7">
        <v>0.23</v>
      </c>
      <c r="BW18" s="7">
        <v>0.17</v>
      </c>
      <c r="BX18" s="7">
        <v>0.18</v>
      </c>
      <c r="BY18" s="7">
        <v>0.17</v>
      </c>
      <c r="BZ18" s="7">
        <v>0.2</v>
      </c>
    </row>
    <row r="19" spans="1:78" x14ac:dyDescent="0.25">
      <c r="A19" t="s">
        <v>470</v>
      </c>
      <c r="B19">
        <v>23</v>
      </c>
      <c r="C19">
        <v>19</v>
      </c>
      <c r="D19">
        <v>2</v>
      </c>
      <c r="E19">
        <v>3</v>
      </c>
      <c r="F19">
        <v>2</v>
      </c>
      <c r="G19">
        <v>17</v>
      </c>
      <c r="H19">
        <v>5</v>
      </c>
      <c r="I19">
        <v>3</v>
      </c>
      <c r="J19">
        <v>7</v>
      </c>
      <c r="K19">
        <v>6</v>
      </c>
      <c r="L19">
        <v>7</v>
      </c>
      <c r="M19">
        <v>4</v>
      </c>
      <c r="N19">
        <v>15</v>
      </c>
      <c r="O19">
        <v>4</v>
      </c>
      <c r="P19">
        <v>1</v>
      </c>
      <c r="Q19">
        <v>3</v>
      </c>
      <c r="R19">
        <v>20</v>
      </c>
      <c r="S19">
        <v>20</v>
      </c>
      <c r="T19">
        <v>0</v>
      </c>
      <c r="U19">
        <v>2</v>
      </c>
      <c r="V19">
        <v>18</v>
      </c>
      <c r="W19">
        <v>2</v>
      </c>
      <c r="X19">
        <v>2</v>
      </c>
      <c r="Y19">
        <v>4</v>
      </c>
      <c r="Z19">
        <v>20</v>
      </c>
      <c r="AA19">
        <v>23</v>
      </c>
      <c r="AB19">
        <v>20</v>
      </c>
      <c r="AC19">
        <v>5</v>
      </c>
      <c r="AD19">
        <v>15</v>
      </c>
      <c r="AE19">
        <v>3</v>
      </c>
      <c r="AF19">
        <v>14</v>
      </c>
      <c r="AG19">
        <v>10</v>
      </c>
      <c r="AH19">
        <v>0</v>
      </c>
      <c r="AI19">
        <v>19</v>
      </c>
      <c r="AJ19">
        <v>3</v>
      </c>
      <c r="AK19">
        <v>1</v>
      </c>
      <c r="AL19">
        <v>17</v>
      </c>
      <c r="AM19">
        <v>5</v>
      </c>
      <c r="AN19">
        <v>0</v>
      </c>
      <c r="AO19">
        <v>1</v>
      </c>
      <c r="AP19">
        <v>2</v>
      </c>
      <c r="AQ19">
        <v>2</v>
      </c>
      <c r="AR19">
        <v>2</v>
      </c>
      <c r="AS19">
        <v>0</v>
      </c>
      <c r="AT19">
        <v>2</v>
      </c>
      <c r="AU19">
        <v>2</v>
      </c>
      <c r="AV19">
        <v>1</v>
      </c>
      <c r="AW19">
        <v>0</v>
      </c>
      <c r="AX19">
        <v>2</v>
      </c>
      <c r="AY19">
        <v>2</v>
      </c>
      <c r="AZ19">
        <v>2</v>
      </c>
      <c r="BA19">
        <v>3</v>
      </c>
      <c r="BB19">
        <v>3</v>
      </c>
      <c r="BC19">
        <v>0</v>
      </c>
      <c r="BD19">
        <v>0</v>
      </c>
      <c r="BE19">
        <v>10</v>
      </c>
      <c r="BF19">
        <v>14</v>
      </c>
      <c r="BG19">
        <v>22</v>
      </c>
      <c r="BH19">
        <v>2</v>
      </c>
      <c r="BI19">
        <v>12</v>
      </c>
      <c r="BJ19">
        <v>7</v>
      </c>
      <c r="BK19">
        <v>4</v>
      </c>
      <c r="BL19">
        <v>0</v>
      </c>
      <c r="BM19">
        <v>11</v>
      </c>
      <c r="BN19">
        <v>11</v>
      </c>
      <c r="BO19">
        <v>2</v>
      </c>
      <c r="BP19">
        <v>0</v>
      </c>
      <c r="BQ19">
        <v>10</v>
      </c>
      <c r="BR19">
        <v>20</v>
      </c>
      <c r="BS19">
        <v>22</v>
      </c>
      <c r="BT19">
        <v>2</v>
      </c>
      <c r="BU19">
        <v>9</v>
      </c>
      <c r="BV19">
        <v>0</v>
      </c>
      <c r="BW19">
        <v>10</v>
      </c>
      <c r="BX19">
        <v>14</v>
      </c>
      <c r="BY19">
        <v>11</v>
      </c>
      <c r="BZ19">
        <v>11</v>
      </c>
    </row>
    <row r="20" spans="1:78" x14ac:dyDescent="0.25">
      <c r="B20" s="7">
        <v>0.02</v>
      </c>
      <c r="C20" s="7">
        <v>0.01</v>
      </c>
      <c r="D20" s="7">
        <v>0.01</v>
      </c>
      <c r="E20" s="7">
        <v>0.03</v>
      </c>
      <c r="F20" s="7">
        <v>0.01</v>
      </c>
      <c r="G20" s="7">
        <v>0.02</v>
      </c>
      <c r="H20" s="7">
        <v>0.01</v>
      </c>
      <c r="I20" s="7">
        <v>0.01</v>
      </c>
      <c r="J20" s="7">
        <v>0.01</v>
      </c>
      <c r="K20" s="7">
        <v>0.02</v>
      </c>
      <c r="L20" s="7">
        <v>0.03</v>
      </c>
      <c r="M20" s="7">
        <v>0.02</v>
      </c>
      <c r="N20" s="7">
        <v>0.01</v>
      </c>
      <c r="O20" s="7">
        <v>0.03</v>
      </c>
      <c r="P20" s="7">
        <v>0.02</v>
      </c>
      <c r="Q20" s="7">
        <v>0.01</v>
      </c>
      <c r="R20" s="7">
        <v>0.02</v>
      </c>
      <c r="S20" s="7">
        <v>0.02</v>
      </c>
      <c r="T20" t="s">
        <v>108</v>
      </c>
      <c r="U20" s="7">
        <v>0.02</v>
      </c>
      <c r="V20" s="7">
        <v>0.01</v>
      </c>
      <c r="W20" s="7">
        <v>0.02</v>
      </c>
      <c r="X20" s="7">
        <v>0.03</v>
      </c>
      <c r="Y20" s="7">
        <v>0.02</v>
      </c>
      <c r="Z20" s="7">
        <v>0.01</v>
      </c>
      <c r="AA20" s="7">
        <v>0.02</v>
      </c>
      <c r="AB20" s="7">
        <v>0.01</v>
      </c>
      <c r="AC20" s="7">
        <v>0.02</v>
      </c>
      <c r="AD20" s="7">
        <v>0.01</v>
      </c>
      <c r="AE20" s="7">
        <v>0.06</v>
      </c>
      <c r="AF20" s="7">
        <v>0.01</v>
      </c>
      <c r="AG20" s="7">
        <v>0.03</v>
      </c>
      <c r="AH20" t="s">
        <v>108</v>
      </c>
      <c r="AI20" s="7">
        <v>0.01</v>
      </c>
      <c r="AJ20" s="7">
        <v>0.04</v>
      </c>
      <c r="AK20" s="7">
        <v>0.01</v>
      </c>
      <c r="AL20" s="7">
        <v>0.02</v>
      </c>
      <c r="AM20" s="7">
        <v>0.01</v>
      </c>
      <c r="AN20" t="s">
        <v>108</v>
      </c>
      <c r="AO20" s="7">
        <v>0.01</v>
      </c>
      <c r="AP20" s="7">
        <v>0.01</v>
      </c>
      <c r="AQ20" s="7">
        <v>0.01</v>
      </c>
      <c r="AR20" s="7">
        <v>0.02</v>
      </c>
      <c r="AS20" t="s">
        <v>108</v>
      </c>
      <c r="AT20" s="7">
        <v>0.01</v>
      </c>
      <c r="AU20" s="7">
        <v>0.03</v>
      </c>
      <c r="AV20" s="7">
        <v>0.01</v>
      </c>
      <c r="AW20" t="s">
        <v>108</v>
      </c>
      <c r="AX20" s="7">
        <v>0.02</v>
      </c>
      <c r="AY20" s="7">
        <v>0.01</v>
      </c>
      <c r="AZ20" s="7">
        <v>0.02</v>
      </c>
      <c r="BA20" s="7">
        <v>0.04</v>
      </c>
      <c r="BB20" s="7">
        <v>0.03</v>
      </c>
      <c r="BC20" t="s">
        <v>108</v>
      </c>
      <c r="BD20" t="s">
        <v>108</v>
      </c>
      <c r="BE20" s="7">
        <v>0.02</v>
      </c>
      <c r="BF20" s="7">
        <v>0.01</v>
      </c>
      <c r="BG20" s="7">
        <v>0.02</v>
      </c>
      <c r="BH20" s="7">
        <v>0.01</v>
      </c>
      <c r="BI20" s="7">
        <v>0.02</v>
      </c>
      <c r="BJ20" s="7">
        <v>0.02</v>
      </c>
      <c r="BK20" s="7">
        <v>0.03</v>
      </c>
      <c r="BL20" t="s">
        <v>108</v>
      </c>
      <c r="BM20" s="7">
        <v>0.02</v>
      </c>
      <c r="BN20" s="7">
        <v>0.02</v>
      </c>
      <c r="BO20" s="7">
        <v>0.02</v>
      </c>
      <c r="BP20" t="s">
        <v>108</v>
      </c>
      <c r="BQ20" s="7">
        <v>0.01</v>
      </c>
      <c r="BR20" s="7">
        <v>0.02</v>
      </c>
      <c r="BS20" s="7">
        <v>0.02</v>
      </c>
      <c r="BT20" s="7">
        <v>0.01</v>
      </c>
      <c r="BU20" s="7">
        <v>0.02</v>
      </c>
      <c r="BV20" t="s">
        <v>108</v>
      </c>
      <c r="BW20" s="7">
        <v>0.02</v>
      </c>
      <c r="BX20" s="7">
        <v>0.01</v>
      </c>
      <c r="BY20" s="7">
        <v>0.01</v>
      </c>
      <c r="BZ20" s="7">
        <v>0.01</v>
      </c>
    </row>
    <row r="21" spans="1:78" x14ac:dyDescent="0.25">
      <c r="A21" t="s">
        <v>471</v>
      </c>
      <c r="B21">
        <v>9</v>
      </c>
      <c r="C21">
        <v>9</v>
      </c>
      <c r="D21">
        <v>0</v>
      </c>
      <c r="E21">
        <v>0</v>
      </c>
      <c r="F21">
        <v>4</v>
      </c>
      <c r="G21">
        <v>5</v>
      </c>
      <c r="H21">
        <v>0</v>
      </c>
      <c r="I21">
        <v>2</v>
      </c>
      <c r="J21">
        <v>3</v>
      </c>
      <c r="K21">
        <v>3</v>
      </c>
      <c r="L21">
        <v>0</v>
      </c>
      <c r="M21">
        <v>3</v>
      </c>
      <c r="N21">
        <v>5</v>
      </c>
      <c r="O21">
        <v>0</v>
      </c>
      <c r="P21">
        <v>0</v>
      </c>
      <c r="Q21">
        <v>0</v>
      </c>
      <c r="R21">
        <v>9</v>
      </c>
      <c r="S21">
        <v>5</v>
      </c>
      <c r="T21">
        <v>3</v>
      </c>
      <c r="U21">
        <v>2</v>
      </c>
      <c r="V21">
        <v>8</v>
      </c>
      <c r="W21">
        <v>1</v>
      </c>
      <c r="X21">
        <v>0</v>
      </c>
      <c r="Y21">
        <v>0</v>
      </c>
      <c r="Z21">
        <v>9</v>
      </c>
      <c r="AA21">
        <v>9</v>
      </c>
      <c r="AB21">
        <v>9</v>
      </c>
      <c r="AC21">
        <v>3</v>
      </c>
      <c r="AD21">
        <v>6</v>
      </c>
      <c r="AE21">
        <v>0</v>
      </c>
      <c r="AF21">
        <v>6</v>
      </c>
      <c r="AG21">
        <v>2</v>
      </c>
      <c r="AH21">
        <v>0</v>
      </c>
      <c r="AI21">
        <v>5</v>
      </c>
      <c r="AJ21">
        <v>0</v>
      </c>
      <c r="AK21">
        <v>4</v>
      </c>
      <c r="AL21">
        <v>4</v>
      </c>
      <c r="AM21">
        <v>5</v>
      </c>
      <c r="AN21">
        <v>0</v>
      </c>
      <c r="AO21">
        <v>0</v>
      </c>
      <c r="AP21">
        <v>1</v>
      </c>
      <c r="AQ21">
        <v>0</v>
      </c>
      <c r="AR21">
        <v>1</v>
      </c>
      <c r="AS21">
        <v>3</v>
      </c>
      <c r="AT21">
        <v>2</v>
      </c>
      <c r="AU21">
        <v>0</v>
      </c>
      <c r="AV21">
        <v>0</v>
      </c>
      <c r="AW21">
        <v>0</v>
      </c>
      <c r="AX21">
        <v>0</v>
      </c>
      <c r="AY21">
        <v>2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2</v>
      </c>
      <c r="BF21">
        <v>7</v>
      </c>
      <c r="BG21">
        <v>8</v>
      </c>
      <c r="BH21">
        <v>1</v>
      </c>
      <c r="BI21">
        <v>2</v>
      </c>
      <c r="BJ21">
        <v>3</v>
      </c>
      <c r="BK21">
        <v>3</v>
      </c>
      <c r="BL21">
        <v>0</v>
      </c>
      <c r="BM21">
        <v>3</v>
      </c>
      <c r="BN21">
        <v>6</v>
      </c>
      <c r="BO21">
        <v>0</v>
      </c>
      <c r="BP21">
        <v>0</v>
      </c>
      <c r="BQ21">
        <v>3</v>
      </c>
      <c r="BR21">
        <v>8</v>
      </c>
      <c r="BS21">
        <v>6</v>
      </c>
      <c r="BT21">
        <v>1</v>
      </c>
      <c r="BU21">
        <v>1</v>
      </c>
      <c r="BV21">
        <v>0</v>
      </c>
      <c r="BW21">
        <v>3</v>
      </c>
      <c r="BX21">
        <v>3</v>
      </c>
      <c r="BY21">
        <v>4</v>
      </c>
      <c r="BZ21">
        <v>4</v>
      </c>
    </row>
    <row r="22" spans="1:78" x14ac:dyDescent="0.25">
      <c r="B22" s="7">
        <v>0.01</v>
      </c>
      <c r="C22" s="7">
        <v>0.01</v>
      </c>
      <c r="D22" t="s">
        <v>108</v>
      </c>
      <c r="E22" t="s">
        <v>108</v>
      </c>
      <c r="F22" s="7">
        <v>0.01</v>
      </c>
      <c r="G22" s="7">
        <v>0.01</v>
      </c>
      <c r="H22" t="s">
        <v>108</v>
      </c>
      <c r="I22">
        <v>0</v>
      </c>
      <c r="J22" s="7">
        <v>0.01</v>
      </c>
      <c r="K22" s="7">
        <v>0.01</v>
      </c>
      <c r="L22">
        <v>0</v>
      </c>
      <c r="M22" s="7">
        <v>0.01</v>
      </c>
      <c r="N22">
        <v>0</v>
      </c>
      <c r="O22" t="s">
        <v>108</v>
      </c>
      <c r="P22" t="s">
        <v>108</v>
      </c>
      <c r="Q22" t="s">
        <v>108</v>
      </c>
      <c r="R22" s="7">
        <v>0.01</v>
      </c>
      <c r="S22">
        <v>0</v>
      </c>
      <c r="T22" s="7">
        <v>0.01</v>
      </c>
      <c r="U22" s="7">
        <v>0.01</v>
      </c>
      <c r="V22" s="7">
        <v>0.01</v>
      </c>
      <c r="W22" s="7">
        <v>0.01</v>
      </c>
      <c r="X22" t="s">
        <v>108</v>
      </c>
      <c r="Y22" t="s">
        <v>108</v>
      </c>
      <c r="Z22" s="7">
        <v>0.01</v>
      </c>
      <c r="AA22" s="7">
        <v>0.01</v>
      </c>
      <c r="AB22" s="7">
        <v>0.01</v>
      </c>
      <c r="AC22" s="7">
        <v>0.01</v>
      </c>
      <c r="AD22">
        <v>0</v>
      </c>
      <c r="AE22" t="s">
        <v>108</v>
      </c>
      <c r="AF22" s="7">
        <v>0.01</v>
      </c>
      <c r="AG22" s="7">
        <v>0.01</v>
      </c>
      <c r="AH22" t="s">
        <v>108</v>
      </c>
      <c r="AI22">
        <v>0</v>
      </c>
      <c r="AJ22" t="s">
        <v>108</v>
      </c>
      <c r="AK22" s="7">
        <v>0.04</v>
      </c>
      <c r="AL22">
        <v>0</v>
      </c>
      <c r="AM22" s="7">
        <v>0.01</v>
      </c>
      <c r="AN22" t="s">
        <v>108</v>
      </c>
      <c r="AO22" t="s">
        <v>108</v>
      </c>
      <c r="AP22" s="7">
        <v>0.01</v>
      </c>
      <c r="AQ22" t="s">
        <v>108</v>
      </c>
      <c r="AR22" s="7">
        <v>0.01</v>
      </c>
      <c r="AS22" s="7">
        <v>0.04</v>
      </c>
      <c r="AT22" s="7">
        <v>0.01</v>
      </c>
      <c r="AU22" t="s">
        <v>108</v>
      </c>
      <c r="AV22">
        <v>0</v>
      </c>
      <c r="AW22" t="s">
        <v>108</v>
      </c>
      <c r="AX22" t="s">
        <v>108</v>
      </c>
      <c r="AY22" s="7">
        <v>0.01</v>
      </c>
      <c r="AZ22" t="s">
        <v>108</v>
      </c>
      <c r="BA22" t="s">
        <v>108</v>
      </c>
      <c r="BB22" t="s">
        <v>108</v>
      </c>
      <c r="BC22" t="s">
        <v>108</v>
      </c>
      <c r="BD22" t="s">
        <v>108</v>
      </c>
      <c r="BE22">
        <v>0</v>
      </c>
      <c r="BF22" s="7">
        <v>0.01</v>
      </c>
      <c r="BG22" s="7">
        <v>0.01</v>
      </c>
      <c r="BH22">
        <v>0</v>
      </c>
      <c r="BI22">
        <v>0</v>
      </c>
      <c r="BJ22" s="7">
        <v>0.01</v>
      </c>
      <c r="BK22" s="7">
        <v>0.02</v>
      </c>
      <c r="BL22" s="7">
        <v>0.01</v>
      </c>
      <c r="BM22">
        <v>0</v>
      </c>
      <c r="BN22" s="7">
        <v>0.01</v>
      </c>
      <c r="BO22" t="s">
        <v>108</v>
      </c>
      <c r="BP22" t="s">
        <v>108</v>
      </c>
      <c r="BQ22">
        <v>0</v>
      </c>
      <c r="BR22" s="7">
        <v>0.01</v>
      </c>
      <c r="BS22" s="7">
        <v>0.01</v>
      </c>
      <c r="BT22">
        <v>0</v>
      </c>
      <c r="BU22">
        <v>0</v>
      </c>
      <c r="BV22" t="s">
        <v>108</v>
      </c>
      <c r="BW22">
        <v>0</v>
      </c>
      <c r="BX22">
        <v>0</v>
      </c>
      <c r="BY22">
        <v>0</v>
      </c>
      <c r="BZ22">
        <v>0</v>
      </c>
    </row>
    <row r="23" spans="1:78" x14ac:dyDescent="0.25">
      <c r="A23" t="s">
        <v>472</v>
      </c>
      <c r="B23">
        <v>2</v>
      </c>
      <c r="C23">
        <v>2</v>
      </c>
      <c r="D23">
        <v>0</v>
      </c>
      <c r="E23">
        <v>0</v>
      </c>
      <c r="F23">
        <v>0</v>
      </c>
      <c r="G23">
        <v>2</v>
      </c>
      <c r="H23">
        <v>0</v>
      </c>
      <c r="I23">
        <v>0</v>
      </c>
      <c r="J23">
        <v>1</v>
      </c>
      <c r="K23">
        <v>0</v>
      </c>
      <c r="L23">
        <v>0</v>
      </c>
      <c r="M23">
        <v>0</v>
      </c>
      <c r="N23">
        <v>1</v>
      </c>
      <c r="O23">
        <v>0</v>
      </c>
      <c r="P23">
        <v>0</v>
      </c>
      <c r="Q23">
        <v>0</v>
      </c>
      <c r="R23">
        <v>2</v>
      </c>
      <c r="S23">
        <v>2</v>
      </c>
      <c r="T23">
        <v>0</v>
      </c>
      <c r="U23">
        <v>0</v>
      </c>
      <c r="V23">
        <v>2</v>
      </c>
      <c r="W23">
        <v>0</v>
      </c>
      <c r="X23">
        <v>0</v>
      </c>
      <c r="Y23">
        <v>0</v>
      </c>
      <c r="Z23">
        <v>2</v>
      </c>
      <c r="AA23">
        <v>2</v>
      </c>
      <c r="AB23">
        <v>2</v>
      </c>
      <c r="AC23">
        <v>1</v>
      </c>
      <c r="AD23">
        <v>0</v>
      </c>
      <c r="AE23">
        <v>0</v>
      </c>
      <c r="AF23">
        <v>0</v>
      </c>
      <c r="AG23">
        <v>2</v>
      </c>
      <c r="AH23">
        <v>0</v>
      </c>
      <c r="AI23">
        <v>2</v>
      </c>
      <c r="AJ23">
        <v>0</v>
      </c>
      <c r="AK23">
        <v>0</v>
      </c>
      <c r="AL23">
        <v>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1</v>
      </c>
      <c r="BF23">
        <v>0</v>
      </c>
      <c r="BG23">
        <v>2</v>
      </c>
      <c r="BH23">
        <v>0</v>
      </c>
      <c r="BI23">
        <v>2</v>
      </c>
      <c r="BJ23">
        <v>0</v>
      </c>
      <c r="BK23">
        <v>0</v>
      </c>
      <c r="BL23">
        <v>0</v>
      </c>
      <c r="BM23">
        <v>2</v>
      </c>
      <c r="BN23">
        <v>0</v>
      </c>
      <c r="BO23">
        <v>0</v>
      </c>
      <c r="BP23">
        <v>0</v>
      </c>
      <c r="BQ23">
        <v>2</v>
      </c>
      <c r="BR23">
        <v>2</v>
      </c>
      <c r="BS23">
        <v>2</v>
      </c>
      <c r="BT23">
        <v>0</v>
      </c>
      <c r="BU23">
        <v>1</v>
      </c>
      <c r="BV23">
        <v>0</v>
      </c>
      <c r="BW23">
        <v>2</v>
      </c>
      <c r="BX23">
        <v>0</v>
      </c>
      <c r="BY23">
        <v>0</v>
      </c>
      <c r="BZ23">
        <v>1</v>
      </c>
    </row>
    <row r="24" spans="1:78" x14ac:dyDescent="0.25">
      <c r="B24">
        <v>0</v>
      </c>
      <c r="C24">
        <v>0</v>
      </c>
      <c r="D24" t="s">
        <v>106</v>
      </c>
      <c r="E24" t="s">
        <v>106</v>
      </c>
      <c r="F24" t="s">
        <v>106</v>
      </c>
      <c r="G24">
        <v>0</v>
      </c>
      <c r="H24" t="s">
        <v>106</v>
      </c>
      <c r="I24" t="s">
        <v>106</v>
      </c>
      <c r="J24">
        <v>0</v>
      </c>
      <c r="K24" t="s">
        <v>106</v>
      </c>
      <c r="L24">
        <v>0</v>
      </c>
      <c r="M24">
        <v>0</v>
      </c>
      <c r="N24">
        <v>0</v>
      </c>
      <c r="O24" t="s">
        <v>106</v>
      </c>
      <c r="P24" t="s">
        <v>106</v>
      </c>
      <c r="Q24" t="s">
        <v>106</v>
      </c>
      <c r="R24">
        <v>0</v>
      </c>
      <c r="S24">
        <v>0</v>
      </c>
      <c r="T24" t="s">
        <v>106</v>
      </c>
      <c r="U24" t="s">
        <v>106</v>
      </c>
      <c r="V24">
        <v>0</v>
      </c>
      <c r="W24" t="s">
        <v>106</v>
      </c>
      <c r="X24" t="s">
        <v>106</v>
      </c>
      <c r="Y24" t="s">
        <v>106</v>
      </c>
      <c r="Z24">
        <v>0</v>
      </c>
      <c r="AA24">
        <v>0</v>
      </c>
      <c r="AB24">
        <v>0</v>
      </c>
      <c r="AC24" s="7">
        <v>0.01</v>
      </c>
      <c r="AD24">
        <v>0</v>
      </c>
      <c r="AE24" t="s">
        <v>106</v>
      </c>
      <c r="AF24" t="s">
        <v>106</v>
      </c>
      <c r="AG24">
        <v>0</v>
      </c>
      <c r="AH24" t="s">
        <v>106</v>
      </c>
      <c r="AI24">
        <v>0</v>
      </c>
      <c r="AJ24" t="s">
        <v>106</v>
      </c>
      <c r="AK24" t="s">
        <v>106</v>
      </c>
      <c r="AL24">
        <v>0</v>
      </c>
      <c r="AM24" t="s">
        <v>106</v>
      </c>
      <c r="AN24" t="s">
        <v>106</v>
      </c>
      <c r="AO24" t="s">
        <v>106</v>
      </c>
      <c r="AP24" t="s">
        <v>106</v>
      </c>
      <c r="AQ24" t="s">
        <v>106</v>
      </c>
      <c r="AR24" t="s">
        <v>106</v>
      </c>
      <c r="AS24" t="s">
        <v>106</v>
      </c>
      <c r="AT24" t="s">
        <v>106</v>
      </c>
      <c r="AU24" t="s">
        <v>106</v>
      </c>
      <c r="AV24" t="s">
        <v>106</v>
      </c>
      <c r="AW24" t="s">
        <v>106</v>
      </c>
      <c r="AX24" t="s">
        <v>106</v>
      </c>
      <c r="AY24" s="7">
        <v>0.01</v>
      </c>
      <c r="AZ24" t="s">
        <v>106</v>
      </c>
      <c r="BA24" t="s">
        <v>106</v>
      </c>
      <c r="BB24" t="s">
        <v>106</v>
      </c>
      <c r="BC24" t="s">
        <v>106</v>
      </c>
      <c r="BD24" t="s">
        <v>106</v>
      </c>
      <c r="BE24">
        <v>0</v>
      </c>
      <c r="BF24">
        <v>0</v>
      </c>
      <c r="BG24">
        <v>0</v>
      </c>
      <c r="BH24" t="s">
        <v>106</v>
      </c>
      <c r="BI24">
        <v>0</v>
      </c>
      <c r="BJ24" t="s">
        <v>106</v>
      </c>
      <c r="BK24" t="s">
        <v>106</v>
      </c>
      <c r="BL24" t="s">
        <v>106</v>
      </c>
      <c r="BM24">
        <v>0</v>
      </c>
      <c r="BN24" t="s">
        <v>106</v>
      </c>
      <c r="BO24" t="s">
        <v>106</v>
      </c>
      <c r="BP24" t="s">
        <v>106</v>
      </c>
      <c r="BQ24">
        <v>0</v>
      </c>
      <c r="BR24">
        <v>0</v>
      </c>
      <c r="BS24">
        <v>0</v>
      </c>
      <c r="BT24" t="s">
        <v>106</v>
      </c>
      <c r="BU24">
        <v>0</v>
      </c>
      <c r="BV24" t="s">
        <v>106</v>
      </c>
      <c r="BW24">
        <v>0</v>
      </c>
      <c r="BX24" t="s">
        <v>106</v>
      </c>
      <c r="BY24">
        <v>0</v>
      </c>
      <c r="BZ24">
        <v>0</v>
      </c>
    </row>
    <row r="25" spans="1:78" x14ac:dyDescent="0.25">
      <c r="A25" t="s">
        <v>473</v>
      </c>
      <c r="B25">
        <v>2</v>
      </c>
      <c r="C25">
        <v>2</v>
      </c>
      <c r="D25">
        <v>0</v>
      </c>
      <c r="E25">
        <v>0</v>
      </c>
      <c r="F25">
        <v>0</v>
      </c>
      <c r="G25">
        <v>2</v>
      </c>
      <c r="H25">
        <v>0</v>
      </c>
      <c r="I25">
        <v>1</v>
      </c>
      <c r="J25">
        <v>0</v>
      </c>
      <c r="K25">
        <v>0</v>
      </c>
      <c r="L25">
        <v>1</v>
      </c>
      <c r="M25">
        <v>0</v>
      </c>
      <c r="N25">
        <v>2</v>
      </c>
      <c r="O25">
        <v>0</v>
      </c>
      <c r="P25">
        <v>0</v>
      </c>
      <c r="Q25">
        <v>0</v>
      </c>
      <c r="R25">
        <v>2</v>
      </c>
      <c r="S25">
        <v>2</v>
      </c>
      <c r="T25">
        <v>0</v>
      </c>
      <c r="U25">
        <v>0</v>
      </c>
      <c r="V25">
        <v>1</v>
      </c>
      <c r="W25">
        <v>1</v>
      </c>
      <c r="X25">
        <v>0</v>
      </c>
      <c r="Y25">
        <v>0</v>
      </c>
      <c r="Z25">
        <v>2</v>
      </c>
      <c r="AA25">
        <v>2</v>
      </c>
      <c r="AB25">
        <v>2</v>
      </c>
      <c r="AC25">
        <v>0</v>
      </c>
      <c r="AD25">
        <v>2</v>
      </c>
      <c r="AE25">
        <v>0</v>
      </c>
      <c r="AF25">
        <v>2</v>
      </c>
      <c r="AG25">
        <v>0</v>
      </c>
      <c r="AH25">
        <v>0</v>
      </c>
      <c r="AI25">
        <v>2</v>
      </c>
      <c r="AJ25">
        <v>0</v>
      </c>
      <c r="AK25">
        <v>0</v>
      </c>
      <c r="AL25">
        <v>2</v>
      </c>
      <c r="AM25">
        <v>0</v>
      </c>
      <c r="AN25">
        <v>0</v>
      </c>
      <c r="AO25">
        <v>0</v>
      </c>
      <c r="AP25">
        <v>1</v>
      </c>
      <c r="AQ25">
        <v>0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2</v>
      </c>
      <c r="BG25">
        <v>1</v>
      </c>
      <c r="BH25">
        <v>1</v>
      </c>
      <c r="BI25">
        <v>1</v>
      </c>
      <c r="BJ25">
        <v>0</v>
      </c>
      <c r="BK25">
        <v>0</v>
      </c>
      <c r="BL25">
        <v>0</v>
      </c>
      <c r="BM25">
        <v>1</v>
      </c>
      <c r="BN25">
        <v>1</v>
      </c>
      <c r="BO25">
        <v>0</v>
      </c>
      <c r="BP25">
        <v>0</v>
      </c>
      <c r="BQ25">
        <v>2</v>
      </c>
      <c r="BR25">
        <v>2</v>
      </c>
      <c r="BS25">
        <v>2</v>
      </c>
      <c r="BT25">
        <v>0</v>
      </c>
      <c r="BU25">
        <v>0</v>
      </c>
      <c r="BV25">
        <v>1</v>
      </c>
      <c r="BW25">
        <v>2</v>
      </c>
      <c r="BX25">
        <v>1</v>
      </c>
      <c r="BY25">
        <v>1</v>
      </c>
      <c r="BZ25">
        <v>1</v>
      </c>
    </row>
    <row r="26" spans="1:78" x14ac:dyDescent="0.25">
      <c r="B26">
        <v>0</v>
      </c>
      <c r="C26">
        <v>0</v>
      </c>
      <c r="D26" t="s">
        <v>106</v>
      </c>
      <c r="E26" t="s">
        <v>106</v>
      </c>
      <c r="F26" t="s">
        <v>106</v>
      </c>
      <c r="G26">
        <v>0</v>
      </c>
      <c r="H26" t="s">
        <v>106</v>
      </c>
      <c r="I26">
        <v>0</v>
      </c>
      <c r="J26" t="s">
        <v>106</v>
      </c>
      <c r="K26" t="s">
        <v>106</v>
      </c>
      <c r="L26" s="7">
        <v>0.01</v>
      </c>
      <c r="M26" t="s">
        <v>106</v>
      </c>
      <c r="N26">
        <v>0</v>
      </c>
      <c r="O26" t="s">
        <v>106</v>
      </c>
      <c r="P26" t="s">
        <v>106</v>
      </c>
      <c r="Q26" t="s">
        <v>106</v>
      </c>
      <c r="R26">
        <v>0</v>
      </c>
      <c r="S26">
        <v>0</v>
      </c>
      <c r="T26" t="s">
        <v>106</v>
      </c>
      <c r="U26" t="s">
        <v>106</v>
      </c>
      <c r="V26">
        <v>0</v>
      </c>
      <c r="W26" s="7">
        <v>0.01</v>
      </c>
      <c r="X26" t="s">
        <v>106</v>
      </c>
      <c r="Y26" t="s">
        <v>106</v>
      </c>
      <c r="Z26">
        <v>0</v>
      </c>
      <c r="AA26">
        <v>0</v>
      </c>
      <c r="AB26">
        <v>0</v>
      </c>
      <c r="AC26" t="s">
        <v>106</v>
      </c>
      <c r="AD26">
        <v>0</v>
      </c>
      <c r="AE26" t="s">
        <v>106</v>
      </c>
      <c r="AF26">
        <v>0</v>
      </c>
      <c r="AG26" t="s">
        <v>106</v>
      </c>
      <c r="AH26" t="s">
        <v>106</v>
      </c>
      <c r="AI26">
        <v>0</v>
      </c>
      <c r="AJ26" t="s">
        <v>106</v>
      </c>
      <c r="AK26" t="s">
        <v>106</v>
      </c>
      <c r="AL26">
        <v>0</v>
      </c>
      <c r="AM26" t="s">
        <v>106</v>
      </c>
      <c r="AN26" t="s">
        <v>106</v>
      </c>
      <c r="AO26" t="s">
        <v>106</v>
      </c>
      <c r="AP26" s="7">
        <v>0.01</v>
      </c>
      <c r="AQ26" t="s">
        <v>106</v>
      </c>
      <c r="AR26" t="s">
        <v>106</v>
      </c>
      <c r="AS26" t="s">
        <v>106</v>
      </c>
      <c r="AT26" s="7">
        <v>0.01</v>
      </c>
      <c r="AU26" t="s">
        <v>106</v>
      </c>
      <c r="AV26" t="s">
        <v>106</v>
      </c>
      <c r="AW26" t="s">
        <v>106</v>
      </c>
      <c r="AX26" t="s">
        <v>106</v>
      </c>
      <c r="AY26" t="s">
        <v>106</v>
      </c>
      <c r="AZ26" t="s">
        <v>106</v>
      </c>
      <c r="BA26" t="s">
        <v>106</v>
      </c>
      <c r="BB26" t="s">
        <v>106</v>
      </c>
      <c r="BC26" t="s">
        <v>106</v>
      </c>
      <c r="BD26" t="s">
        <v>106</v>
      </c>
      <c r="BE26" t="s">
        <v>106</v>
      </c>
      <c r="BF26">
        <v>0</v>
      </c>
      <c r="BG26">
        <v>0</v>
      </c>
      <c r="BH26">
        <v>0</v>
      </c>
      <c r="BI26">
        <v>0</v>
      </c>
      <c r="BJ26" t="s">
        <v>106</v>
      </c>
      <c r="BK26" t="s">
        <v>106</v>
      </c>
      <c r="BL26" t="s">
        <v>106</v>
      </c>
      <c r="BM26">
        <v>0</v>
      </c>
      <c r="BN26">
        <v>0</v>
      </c>
      <c r="BO26" t="s">
        <v>106</v>
      </c>
      <c r="BP26" t="s">
        <v>106</v>
      </c>
      <c r="BQ26">
        <v>0</v>
      </c>
      <c r="BR26">
        <v>0</v>
      </c>
      <c r="BS26">
        <v>0</v>
      </c>
      <c r="BT26" t="s">
        <v>106</v>
      </c>
      <c r="BU26" t="s">
        <v>106</v>
      </c>
      <c r="BV26" s="7">
        <v>0.01</v>
      </c>
      <c r="BW26">
        <v>0</v>
      </c>
      <c r="BX26">
        <v>0</v>
      </c>
      <c r="BY26">
        <v>0</v>
      </c>
      <c r="BZ26">
        <v>0</v>
      </c>
    </row>
    <row r="27" spans="1:78" x14ac:dyDescent="0.25">
      <c r="A27" t="s">
        <v>474</v>
      </c>
      <c r="B27">
        <v>6</v>
      </c>
      <c r="C27">
        <v>6</v>
      </c>
      <c r="D27">
        <v>0</v>
      </c>
      <c r="E27">
        <v>0</v>
      </c>
      <c r="F27">
        <v>1</v>
      </c>
      <c r="G27">
        <v>4</v>
      </c>
      <c r="H27">
        <v>2</v>
      </c>
      <c r="I27">
        <v>1</v>
      </c>
      <c r="J27">
        <v>0</v>
      </c>
      <c r="K27">
        <v>2</v>
      </c>
      <c r="L27">
        <v>3</v>
      </c>
      <c r="M27">
        <v>1</v>
      </c>
      <c r="N27">
        <v>3</v>
      </c>
      <c r="O27">
        <v>2</v>
      </c>
      <c r="P27">
        <v>0</v>
      </c>
      <c r="Q27">
        <v>3</v>
      </c>
      <c r="R27">
        <v>4</v>
      </c>
      <c r="S27">
        <v>2</v>
      </c>
      <c r="T27">
        <v>0</v>
      </c>
      <c r="U27">
        <v>4</v>
      </c>
      <c r="V27">
        <v>3</v>
      </c>
      <c r="W27">
        <v>1</v>
      </c>
      <c r="X27">
        <v>2</v>
      </c>
      <c r="Y27">
        <v>1</v>
      </c>
      <c r="Z27">
        <v>6</v>
      </c>
      <c r="AA27">
        <v>6</v>
      </c>
      <c r="AB27">
        <v>6</v>
      </c>
      <c r="AC27">
        <v>0</v>
      </c>
      <c r="AD27">
        <v>4</v>
      </c>
      <c r="AE27">
        <v>2</v>
      </c>
      <c r="AF27">
        <v>2</v>
      </c>
      <c r="AG27">
        <v>4</v>
      </c>
      <c r="AH27">
        <v>1</v>
      </c>
      <c r="AI27">
        <v>3</v>
      </c>
      <c r="AJ27">
        <v>1</v>
      </c>
      <c r="AK27">
        <v>3</v>
      </c>
      <c r="AL27">
        <v>2</v>
      </c>
      <c r="AM27">
        <v>4</v>
      </c>
      <c r="AN27">
        <v>0</v>
      </c>
      <c r="AO27">
        <v>1</v>
      </c>
      <c r="AP27">
        <v>0</v>
      </c>
      <c r="AQ27">
        <v>1</v>
      </c>
      <c r="AR27">
        <v>1</v>
      </c>
      <c r="AS27">
        <v>0</v>
      </c>
      <c r="AT27">
        <v>3</v>
      </c>
      <c r="AU27">
        <v>0</v>
      </c>
      <c r="AV27">
        <v>0</v>
      </c>
      <c r="AW27">
        <v>0</v>
      </c>
      <c r="AX27">
        <v>0</v>
      </c>
      <c r="AY27">
        <v>1</v>
      </c>
      <c r="AZ27">
        <v>1</v>
      </c>
      <c r="BA27">
        <v>0</v>
      </c>
      <c r="BB27">
        <v>0</v>
      </c>
      <c r="BC27">
        <v>1</v>
      </c>
      <c r="BD27">
        <v>0</v>
      </c>
      <c r="BE27">
        <v>3</v>
      </c>
      <c r="BF27">
        <v>4</v>
      </c>
      <c r="BG27">
        <v>6</v>
      </c>
      <c r="BH27">
        <v>0</v>
      </c>
      <c r="BI27">
        <v>1</v>
      </c>
      <c r="BJ27">
        <v>3</v>
      </c>
      <c r="BK27">
        <v>2</v>
      </c>
      <c r="BL27">
        <v>0</v>
      </c>
      <c r="BM27">
        <v>1</v>
      </c>
      <c r="BN27">
        <v>3</v>
      </c>
      <c r="BO27">
        <v>2</v>
      </c>
      <c r="BP27">
        <v>0</v>
      </c>
      <c r="BQ27">
        <v>3</v>
      </c>
      <c r="BR27">
        <v>5</v>
      </c>
      <c r="BS27">
        <v>5</v>
      </c>
      <c r="BT27">
        <v>1</v>
      </c>
      <c r="BU27">
        <v>1</v>
      </c>
      <c r="BV27">
        <v>1</v>
      </c>
      <c r="BW27">
        <v>2</v>
      </c>
      <c r="BX27">
        <v>5</v>
      </c>
      <c r="BY27">
        <v>4</v>
      </c>
      <c r="BZ27">
        <v>4</v>
      </c>
    </row>
    <row r="28" spans="1:78" x14ac:dyDescent="0.25">
      <c r="B28">
        <v>0</v>
      </c>
      <c r="C28">
        <v>0</v>
      </c>
      <c r="D28" t="s">
        <v>106</v>
      </c>
      <c r="E28" t="s">
        <v>106</v>
      </c>
      <c r="F28">
        <v>0</v>
      </c>
      <c r="G28">
        <v>0</v>
      </c>
      <c r="H28">
        <v>0</v>
      </c>
      <c r="I28">
        <v>0</v>
      </c>
      <c r="J28" t="s">
        <v>106</v>
      </c>
      <c r="K28" s="7">
        <v>0.01</v>
      </c>
      <c r="L28" s="7">
        <v>0.02</v>
      </c>
      <c r="M28" s="7">
        <v>0.01</v>
      </c>
      <c r="N28">
        <v>0</v>
      </c>
      <c r="O28" s="7">
        <v>0.02</v>
      </c>
      <c r="P28" t="s">
        <v>106</v>
      </c>
      <c r="Q28" s="7">
        <v>0.01</v>
      </c>
      <c r="R28">
        <v>0</v>
      </c>
      <c r="S28">
        <v>0</v>
      </c>
      <c r="T28" t="s">
        <v>106</v>
      </c>
      <c r="U28" s="7">
        <v>0.04</v>
      </c>
      <c r="V28">
        <v>0</v>
      </c>
      <c r="W28" s="7">
        <v>0.01</v>
      </c>
      <c r="X28" s="7">
        <v>0.04</v>
      </c>
      <c r="Y28">
        <v>0</v>
      </c>
      <c r="Z28">
        <v>0</v>
      </c>
      <c r="AA28">
        <v>0</v>
      </c>
      <c r="AB28">
        <v>0</v>
      </c>
      <c r="AC28" t="s">
        <v>106</v>
      </c>
      <c r="AD28">
        <v>0</v>
      </c>
      <c r="AE28" s="7">
        <v>0.04</v>
      </c>
      <c r="AF28">
        <v>0</v>
      </c>
      <c r="AG28" s="7">
        <v>0.01</v>
      </c>
      <c r="AH28" s="7">
        <v>0.05</v>
      </c>
      <c r="AI28">
        <v>0</v>
      </c>
      <c r="AJ28" s="7">
        <v>0.01</v>
      </c>
      <c r="AK28" s="7">
        <v>0.02</v>
      </c>
      <c r="AL28">
        <v>0</v>
      </c>
      <c r="AM28" s="7">
        <v>0.01</v>
      </c>
      <c r="AN28" t="s">
        <v>106</v>
      </c>
      <c r="AO28" s="7">
        <v>0.01</v>
      </c>
      <c r="AP28" t="s">
        <v>106</v>
      </c>
      <c r="AQ28">
        <v>0</v>
      </c>
      <c r="AR28" s="7">
        <v>0.01</v>
      </c>
      <c r="AS28" t="s">
        <v>106</v>
      </c>
      <c r="AT28" s="7">
        <v>0.01</v>
      </c>
      <c r="AU28" t="s">
        <v>106</v>
      </c>
      <c r="AV28" t="s">
        <v>106</v>
      </c>
      <c r="AW28" t="s">
        <v>106</v>
      </c>
      <c r="AX28" t="s">
        <v>106</v>
      </c>
      <c r="AY28" s="7">
        <v>0.01</v>
      </c>
      <c r="AZ28" s="7">
        <v>0.01</v>
      </c>
      <c r="BA28" t="s">
        <v>106</v>
      </c>
      <c r="BB28" t="s">
        <v>106</v>
      </c>
      <c r="BC28" s="7">
        <v>0.01</v>
      </c>
      <c r="BD28" t="s">
        <v>106</v>
      </c>
      <c r="BE28">
        <v>0</v>
      </c>
      <c r="BF28">
        <v>0</v>
      </c>
      <c r="BG28" s="7">
        <v>0.01</v>
      </c>
      <c r="BH28" t="s">
        <v>106</v>
      </c>
      <c r="BI28">
        <v>0</v>
      </c>
      <c r="BJ28" s="7">
        <v>0.01</v>
      </c>
      <c r="BK28" s="7">
        <v>0.01</v>
      </c>
      <c r="BL28" t="s">
        <v>106</v>
      </c>
      <c r="BM28">
        <v>0</v>
      </c>
      <c r="BN28">
        <v>0</v>
      </c>
      <c r="BO28" s="7">
        <v>0.03</v>
      </c>
      <c r="BP28" t="s">
        <v>106</v>
      </c>
      <c r="BQ28">
        <v>0</v>
      </c>
      <c r="BR28">
        <v>0</v>
      </c>
      <c r="BS28">
        <v>0</v>
      </c>
      <c r="BT28" s="7">
        <v>0.01</v>
      </c>
      <c r="BU28">
        <v>0</v>
      </c>
      <c r="BV28" s="7">
        <v>0.01</v>
      </c>
      <c r="BW28">
        <v>0</v>
      </c>
      <c r="BX28">
        <v>0</v>
      </c>
      <c r="BY28">
        <v>0</v>
      </c>
      <c r="BZ28">
        <v>0</v>
      </c>
    </row>
    <row r="29" spans="1:78" x14ac:dyDescent="0.25">
      <c r="A29" t="s">
        <v>475</v>
      </c>
      <c r="B29">
        <v>4</v>
      </c>
      <c r="C29">
        <v>4</v>
      </c>
      <c r="D29">
        <v>0</v>
      </c>
      <c r="E29">
        <v>0</v>
      </c>
      <c r="F29">
        <v>0</v>
      </c>
      <c r="G29">
        <v>3</v>
      </c>
      <c r="H29">
        <v>1</v>
      </c>
      <c r="I29">
        <v>1</v>
      </c>
      <c r="J29">
        <v>2</v>
      </c>
      <c r="K29">
        <v>0</v>
      </c>
      <c r="L29">
        <v>1</v>
      </c>
      <c r="M29">
        <v>0</v>
      </c>
      <c r="N29">
        <v>4</v>
      </c>
      <c r="O29">
        <v>0</v>
      </c>
      <c r="P29">
        <v>0</v>
      </c>
      <c r="Q29">
        <v>0</v>
      </c>
      <c r="R29">
        <v>4</v>
      </c>
      <c r="S29">
        <v>4</v>
      </c>
      <c r="T29">
        <v>0</v>
      </c>
      <c r="U29">
        <v>0</v>
      </c>
      <c r="V29">
        <v>4</v>
      </c>
      <c r="W29">
        <v>0</v>
      </c>
      <c r="X29">
        <v>0</v>
      </c>
      <c r="Y29">
        <v>0</v>
      </c>
      <c r="Z29">
        <v>4</v>
      </c>
      <c r="AA29">
        <v>4</v>
      </c>
      <c r="AB29">
        <v>4</v>
      </c>
      <c r="AC29">
        <v>0</v>
      </c>
      <c r="AD29">
        <v>4</v>
      </c>
      <c r="AE29">
        <v>0</v>
      </c>
      <c r="AF29">
        <v>4</v>
      </c>
      <c r="AG29">
        <v>0</v>
      </c>
      <c r="AH29">
        <v>0</v>
      </c>
      <c r="AI29">
        <v>4</v>
      </c>
      <c r="AJ29">
        <v>0</v>
      </c>
      <c r="AK29">
        <v>0</v>
      </c>
      <c r="AL29">
        <v>4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</v>
      </c>
      <c r="AU29">
        <v>0</v>
      </c>
      <c r="AV29">
        <v>0</v>
      </c>
      <c r="AW29">
        <v>0</v>
      </c>
      <c r="AX29">
        <v>0</v>
      </c>
      <c r="AY29">
        <v>1</v>
      </c>
      <c r="AZ29">
        <v>0</v>
      </c>
      <c r="BA29">
        <v>0</v>
      </c>
      <c r="BB29">
        <v>1</v>
      </c>
      <c r="BC29">
        <v>0</v>
      </c>
      <c r="BD29">
        <v>0</v>
      </c>
      <c r="BE29">
        <v>0</v>
      </c>
      <c r="BF29">
        <v>4</v>
      </c>
      <c r="BG29">
        <v>4</v>
      </c>
      <c r="BH29">
        <v>0</v>
      </c>
      <c r="BI29">
        <v>3</v>
      </c>
      <c r="BJ29">
        <v>0</v>
      </c>
      <c r="BK29">
        <v>1</v>
      </c>
      <c r="BL29">
        <v>0</v>
      </c>
      <c r="BM29">
        <v>1</v>
      </c>
      <c r="BN29">
        <v>3</v>
      </c>
      <c r="BO29">
        <v>0</v>
      </c>
      <c r="BP29">
        <v>0</v>
      </c>
      <c r="BQ29">
        <v>2</v>
      </c>
      <c r="BR29">
        <v>2</v>
      </c>
      <c r="BS29">
        <v>4</v>
      </c>
      <c r="BT29">
        <v>0</v>
      </c>
      <c r="BU29">
        <v>0</v>
      </c>
      <c r="BV29">
        <v>0</v>
      </c>
      <c r="BW29">
        <v>2</v>
      </c>
      <c r="BX29">
        <v>2</v>
      </c>
      <c r="BY29">
        <v>2</v>
      </c>
      <c r="BZ29">
        <v>2</v>
      </c>
    </row>
    <row r="30" spans="1:78" x14ac:dyDescent="0.25">
      <c r="B30">
        <v>0</v>
      </c>
      <c r="C30">
        <v>0</v>
      </c>
      <c r="D30" t="s">
        <v>106</v>
      </c>
      <c r="E30" t="s">
        <v>106</v>
      </c>
      <c r="F30" t="s">
        <v>106</v>
      </c>
      <c r="G30">
        <v>0</v>
      </c>
      <c r="H30">
        <v>0</v>
      </c>
      <c r="I30">
        <v>0</v>
      </c>
      <c r="J30">
        <v>0</v>
      </c>
      <c r="K30" t="s">
        <v>106</v>
      </c>
      <c r="L30">
        <v>0</v>
      </c>
      <c r="M30" t="s">
        <v>106</v>
      </c>
      <c r="N30">
        <v>0</v>
      </c>
      <c r="O30" t="s">
        <v>106</v>
      </c>
      <c r="P30" t="s">
        <v>106</v>
      </c>
      <c r="Q30" t="s">
        <v>106</v>
      </c>
      <c r="R30">
        <v>0</v>
      </c>
      <c r="S30">
        <v>0</v>
      </c>
      <c r="T30" t="s">
        <v>106</v>
      </c>
      <c r="U30" t="s">
        <v>106</v>
      </c>
      <c r="V30">
        <v>0</v>
      </c>
      <c r="W30" t="s">
        <v>106</v>
      </c>
      <c r="X30" t="s">
        <v>106</v>
      </c>
      <c r="Y30" t="s">
        <v>106</v>
      </c>
      <c r="Z30">
        <v>0</v>
      </c>
      <c r="AA30">
        <v>0</v>
      </c>
      <c r="AB30">
        <v>0</v>
      </c>
      <c r="AC30" t="s">
        <v>106</v>
      </c>
      <c r="AD30">
        <v>0</v>
      </c>
      <c r="AE30" t="s">
        <v>106</v>
      </c>
      <c r="AF30">
        <v>0</v>
      </c>
      <c r="AG30" t="s">
        <v>106</v>
      </c>
      <c r="AH30" t="s">
        <v>106</v>
      </c>
      <c r="AI30">
        <v>0</v>
      </c>
      <c r="AJ30" t="s">
        <v>106</v>
      </c>
      <c r="AK30" t="s">
        <v>106</v>
      </c>
      <c r="AL30">
        <v>0</v>
      </c>
      <c r="AM30" t="s">
        <v>106</v>
      </c>
      <c r="AN30" t="s">
        <v>106</v>
      </c>
      <c r="AO30" t="s">
        <v>106</v>
      </c>
      <c r="AP30" t="s">
        <v>106</v>
      </c>
      <c r="AQ30" t="s">
        <v>106</v>
      </c>
      <c r="AR30" t="s">
        <v>106</v>
      </c>
      <c r="AS30" t="s">
        <v>106</v>
      </c>
      <c r="AT30" s="7">
        <v>0.01</v>
      </c>
      <c r="AU30" t="s">
        <v>106</v>
      </c>
      <c r="AV30" t="s">
        <v>106</v>
      </c>
      <c r="AW30" t="s">
        <v>106</v>
      </c>
      <c r="AX30" t="s">
        <v>106</v>
      </c>
      <c r="AY30" s="7">
        <v>0.01</v>
      </c>
      <c r="AZ30" t="s">
        <v>106</v>
      </c>
      <c r="BA30" t="s">
        <v>106</v>
      </c>
      <c r="BB30" s="7">
        <v>0.01</v>
      </c>
      <c r="BC30" t="s">
        <v>106</v>
      </c>
      <c r="BD30" t="s">
        <v>106</v>
      </c>
      <c r="BE30" t="s">
        <v>106</v>
      </c>
      <c r="BF30">
        <v>0</v>
      </c>
      <c r="BG30">
        <v>0</v>
      </c>
      <c r="BH30" t="s">
        <v>106</v>
      </c>
      <c r="BI30">
        <v>0</v>
      </c>
      <c r="BJ30" t="s">
        <v>106</v>
      </c>
      <c r="BK30" s="7">
        <v>0.01</v>
      </c>
      <c r="BL30" t="s">
        <v>106</v>
      </c>
      <c r="BM30">
        <v>0</v>
      </c>
      <c r="BN30">
        <v>0</v>
      </c>
      <c r="BO30" t="s">
        <v>106</v>
      </c>
      <c r="BP30" t="s">
        <v>106</v>
      </c>
      <c r="BQ30">
        <v>0</v>
      </c>
      <c r="BR30">
        <v>0</v>
      </c>
      <c r="BS30">
        <v>0</v>
      </c>
      <c r="BT30" t="s">
        <v>106</v>
      </c>
      <c r="BU30" t="s">
        <v>106</v>
      </c>
      <c r="BV30" t="s">
        <v>106</v>
      </c>
      <c r="BW30">
        <v>0</v>
      </c>
      <c r="BX30">
        <v>0</v>
      </c>
      <c r="BY30">
        <v>0</v>
      </c>
      <c r="BZ30">
        <v>0</v>
      </c>
    </row>
    <row r="31" spans="1:78" x14ac:dyDescent="0.25">
      <c r="A31" t="s">
        <v>87</v>
      </c>
      <c r="B31">
        <v>27</v>
      </c>
      <c r="C31">
        <v>24</v>
      </c>
      <c r="D31">
        <v>2</v>
      </c>
      <c r="E31">
        <v>1</v>
      </c>
      <c r="F31">
        <v>6</v>
      </c>
      <c r="G31">
        <v>9</v>
      </c>
      <c r="H31">
        <v>12</v>
      </c>
      <c r="I31">
        <v>10</v>
      </c>
      <c r="J31">
        <v>10</v>
      </c>
      <c r="K31">
        <v>4</v>
      </c>
      <c r="L31">
        <v>2</v>
      </c>
      <c r="M31">
        <v>5</v>
      </c>
      <c r="N31">
        <v>19</v>
      </c>
      <c r="O31">
        <v>3</v>
      </c>
      <c r="P31">
        <v>0</v>
      </c>
      <c r="Q31">
        <v>3</v>
      </c>
      <c r="R31">
        <v>23</v>
      </c>
      <c r="S31">
        <v>20</v>
      </c>
      <c r="T31">
        <v>6</v>
      </c>
      <c r="U31">
        <v>0</v>
      </c>
      <c r="V31">
        <v>22</v>
      </c>
      <c r="W31">
        <v>2</v>
      </c>
      <c r="X31">
        <v>3</v>
      </c>
      <c r="Y31">
        <v>4</v>
      </c>
      <c r="Z31">
        <v>23</v>
      </c>
      <c r="AA31">
        <v>27</v>
      </c>
      <c r="AB31">
        <v>23</v>
      </c>
      <c r="AC31">
        <v>6</v>
      </c>
      <c r="AD31">
        <v>20</v>
      </c>
      <c r="AE31">
        <v>0</v>
      </c>
      <c r="AF31">
        <v>15</v>
      </c>
      <c r="AG31">
        <v>6</v>
      </c>
      <c r="AH31">
        <v>2</v>
      </c>
      <c r="AI31">
        <v>24</v>
      </c>
      <c r="AJ31">
        <v>2</v>
      </c>
      <c r="AK31">
        <v>2</v>
      </c>
      <c r="AL31">
        <v>16</v>
      </c>
      <c r="AM31">
        <v>9</v>
      </c>
      <c r="AN31">
        <v>1</v>
      </c>
      <c r="AO31">
        <v>1</v>
      </c>
      <c r="AP31">
        <v>1</v>
      </c>
      <c r="AQ31">
        <v>2</v>
      </c>
      <c r="AR31">
        <v>3</v>
      </c>
      <c r="AS31">
        <v>0</v>
      </c>
      <c r="AT31">
        <v>6</v>
      </c>
      <c r="AU31">
        <v>2</v>
      </c>
      <c r="AV31">
        <v>0</v>
      </c>
      <c r="AW31">
        <v>0</v>
      </c>
      <c r="AX31">
        <v>2</v>
      </c>
      <c r="AY31">
        <v>6</v>
      </c>
      <c r="AZ31">
        <v>3</v>
      </c>
      <c r="BA31">
        <v>1</v>
      </c>
      <c r="BB31">
        <v>0</v>
      </c>
      <c r="BC31">
        <v>1</v>
      </c>
      <c r="BD31">
        <v>1</v>
      </c>
      <c r="BE31">
        <v>12</v>
      </c>
      <c r="BF31">
        <v>15</v>
      </c>
      <c r="BG31">
        <v>21</v>
      </c>
      <c r="BH31">
        <v>6</v>
      </c>
      <c r="BI31">
        <v>6</v>
      </c>
      <c r="BJ31">
        <v>5</v>
      </c>
      <c r="BK31">
        <v>5</v>
      </c>
      <c r="BL31">
        <v>5</v>
      </c>
      <c r="BM31">
        <v>16</v>
      </c>
      <c r="BN31">
        <v>10</v>
      </c>
      <c r="BO31">
        <v>1</v>
      </c>
      <c r="BP31">
        <v>0</v>
      </c>
      <c r="BQ31">
        <v>15</v>
      </c>
      <c r="BR31">
        <v>22</v>
      </c>
      <c r="BS31">
        <v>20</v>
      </c>
      <c r="BT31">
        <v>4</v>
      </c>
      <c r="BU31">
        <v>10</v>
      </c>
      <c r="BV31">
        <v>4</v>
      </c>
      <c r="BW31">
        <v>12</v>
      </c>
      <c r="BX31">
        <v>16</v>
      </c>
      <c r="BY31">
        <v>15</v>
      </c>
      <c r="BZ31">
        <v>11</v>
      </c>
    </row>
    <row r="32" spans="1:78" x14ac:dyDescent="0.25">
      <c r="B32" s="7">
        <v>0.02</v>
      </c>
      <c r="C32" s="7">
        <v>0.02</v>
      </c>
      <c r="D32" s="7">
        <v>0.01</v>
      </c>
      <c r="E32" s="7">
        <v>0.01</v>
      </c>
      <c r="F32" s="7">
        <v>0.02</v>
      </c>
      <c r="G32" s="7">
        <v>0.01</v>
      </c>
      <c r="H32" s="7">
        <v>0.03</v>
      </c>
      <c r="I32" s="7">
        <v>0.02</v>
      </c>
      <c r="J32" s="7">
        <v>0.02</v>
      </c>
      <c r="K32" s="7">
        <v>0.01</v>
      </c>
      <c r="L32" s="7">
        <v>0.01</v>
      </c>
      <c r="M32" s="7">
        <v>0.02</v>
      </c>
      <c r="N32" s="7">
        <v>0.02</v>
      </c>
      <c r="O32" s="7">
        <v>0.02</v>
      </c>
      <c r="P32" t="s">
        <v>108</v>
      </c>
      <c r="Q32" s="7">
        <v>0.02</v>
      </c>
      <c r="R32" s="7">
        <v>0.02</v>
      </c>
      <c r="S32" s="7">
        <v>0.02</v>
      </c>
      <c r="T32" s="7">
        <v>0.02</v>
      </c>
      <c r="U32" t="s">
        <v>108</v>
      </c>
      <c r="V32" s="7">
        <v>0.02</v>
      </c>
      <c r="W32" s="7">
        <v>0.02</v>
      </c>
      <c r="X32" s="7">
        <v>0.04</v>
      </c>
      <c r="Y32" s="7">
        <v>0.02</v>
      </c>
      <c r="Z32" s="7">
        <v>0.02</v>
      </c>
      <c r="AA32" s="7">
        <v>0.02</v>
      </c>
      <c r="AB32" s="7">
        <v>0.02</v>
      </c>
      <c r="AC32" s="7">
        <v>0.03</v>
      </c>
      <c r="AD32" s="7">
        <v>0.02</v>
      </c>
      <c r="AE32" t="s">
        <v>108</v>
      </c>
      <c r="AF32" s="7">
        <v>0.01</v>
      </c>
      <c r="AG32" s="7">
        <v>0.01</v>
      </c>
      <c r="AH32" s="7">
        <v>0.13</v>
      </c>
      <c r="AI32" s="7">
        <v>0.02</v>
      </c>
      <c r="AJ32" s="7">
        <v>0.02</v>
      </c>
      <c r="AK32" s="7">
        <v>0.02</v>
      </c>
      <c r="AL32" s="7">
        <v>0.02</v>
      </c>
      <c r="AM32" s="7">
        <v>0.02</v>
      </c>
      <c r="AN32" s="7">
        <v>0.06</v>
      </c>
      <c r="AO32" s="7">
        <v>0.01</v>
      </c>
      <c r="AP32" s="7">
        <v>0.01</v>
      </c>
      <c r="AQ32" s="7">
        <v>0.01</v>
      </c>
      <c r="AR32" s="7">
        <v>0.04</v>
      </c>
      <c r="AS32" t="s">
        <v>108</v>
      </c>
      <c r="AT32" s="7">
        <v>0.03</v>
      </c>
      <c r="AU32" s="7">
        <v>0.02</v>
      </c>
      <c r="AV32" t="s">
        <v>108</v>
      </c>
      <c r="AW32" t="s">
        <v>108</v>
      </c>
      <c r="AX32" s="7">
        <v>0.02</v>
      </c>
      <c r="AY32" s="7">
        <v>0.04</v>
      </c>
      <c r="AZ32" s="7">
        <v>0.03</v>
      </c>
      <c r="BA32" s="7">
        <v>0.01</v>
      </c>
      <c r="BB32" t="s">
        <v>108</v>
      </c>
      <c r="BC32" s="7">
        <v>0.01</v>
      </c>
      <c r="BD32" s="7">
        <v>0.21</v>
      </c>
      <c r="BE32" s="7">
        <v>0.02</v>
      </c>
      <c r="BF32" s="7">
        <v>0.02</v>
      </c>
      <c r="BG32" s="7">
        <v>0.02</v>
      </c>
      <c r="BH32" s="7">
        <v>0.02</v>
      </c>
      <c r="BI32" s="7">
        <v>0.01</v>
      </c>
      <c r="BJ32" s="7">
        <v>0.02</v>
      </c>
      <c r="BK32" s="7">
        <v>0.04</v>
      </c>
      <c r="BL32" s="7">
        <v>7.0000000000000007E-2</v>
      </c>
      <c r="BM32" s="7">
        <v>0.02</v>
      </c>
      <c r="BN32" s="7">
        <v>0.01</v>
      </c>
      <c r="BO32" s="7">
        <v>0.01</v>
      </c>
      <c r="BP32" t="s">
        <v>108</v>
      </c>
      <c r="BQ32" s="7">
        <v>0.02</v>
      </c>
      <c r="BR32" s="7">
        <v>0.02</v>
      </c>
      <c r="BS32" s="7">
        <v>0.02</v>
      </c>
      <c r="BT32" s="7">
        <v>0.02</v>
      </c>
      <c r="BU32" s="7">
        <v>0.02</v>
      </c>
      <c r="BV32" s="7">
        <v>0.02</v>
      </c>
      <c r="BW32" s="7">
        <v>0.02</v>
      </c>
      <c r="BX32" s="7">
        <v>0.02</v>
      </c>
      <c r="BY32" s="7">
        <v>0.01</v>
      </c>
      <c r="BZ32" s="7">
        <v>0.01</v>
      </c>
    </row>
    <row r="33" spans="1:78" x14ac:dyDescent="0.25">
      <c r="A33" t="s">
        <v>41</v>
      </c>
      <c r="B33">
        <v>25</v>
      </c>
      <c r="C33">
        <v>18</v>
      </c>
      <c r="D33">
        <v>3</v>
      </c>
      <c r="E33">
        <v>4</v>
      </c>
      <c r="F33">
        <v>1</v>
      </c>
      <c r="G33">
        <v>13</v>
      </c>
      <c r="H33">
        <v>11</v>
      </c>
      <c r="I33">
        <v>5</v>
      </c>
      <c r="J33">
        <v>7</v>
      </c>
      <c r="K33">
        <v>6</v>
      </c>
      <c r="L33">
        <v>7</v>
      </c>
      <c r="M33">
        <v>8</v>
      </c>
      <c r="N33">
        <v>10</v>
      </c>
      <c r="O33">
        <v>4</v>
      </c>
      <c r="P33">
        <v>3</v>
      </c>
      <c r="Q33">
        <v>4</v>
      </c>
      <c r="R33">
        <v>21</v>
      </c>
      <c r="S33">
        <v>18</v>
      </c>
      <c r="T33">
        <v>4</v>
      </c>
      <c r="U33">
        <v>3</v>
      </c>
      <c r="V33">
        <v>15</v>
      </c>
      <c r="W33">
        <v>3</v>
      </c>
      <c r="X33">
        <v>6</v>
      </c>
      <c r="Y33">
        <v>4</v>
      </c>
      <c r="Z33">
        <v>21</v>
      </c>
      <c r="AA33">
        <v>25</v>
      </c>
      <c r="AB33">
        <v>21</v>
      </c>
      <c r="AC33">
        <v>1</v>
      </c>
      <c r="AD33">
        <v>20</v>
      </c>
      <c r="AE33">
        <v>3</v>
      </c>
      <c r="AF33">
        <v>15</v>
      </c>
      <c r="AG33">
        <v>5</v>
      </c>
      <c r="AH33">
        <v>0</v>
      </c>
      <c r="AI33">
        <v>20</v>
      </c>
      <c r="AJ33">
        <v>0</v>
      </c>
      <c r="AK33">
        <v>4</v>
      </c>
      <c r="AL33">
        <v>15</v>
      </c>
      <c r="AM33">
        <v>6</v>
      </c>
      <c r="AN33">
        <v>1</v>
      </c>
      <c r="AO33">
        <v>4</v>
      </c>
      <c r="AP33">
        <v>0</v>
      </c>
      <c r="AQ33">
        <v>2</v>
      </c>
      <c r="AR33">
        <v>0</v>
      </c>
      <c r="AS33">
        <v>0</v>
      </c>
      <c r="AT33">
        <v>1</v>
      </c>
      <c r="AU33">
        <v>3</v>
      </c>
      <c r="AV33">
        <v>2</v>
      </c>
      <c r="AW33">
        <v>0</v>
      </c>
      <c r="AX33">
        <v>3</v>
      </c>
      <c r="AY33">
        <v>1</v>
      </c>
      <c r="AZ33">
        <v>3</v>
      </c>
      <c r="BA33">
        <v>5</v>
      </c>
      <c r="BB33">
        <v>5</v>
      </c>
      <c r="BC33">
        <v>1</v>
      </c>
      <c r="BD33">
        <v>0</v>
      </c>
      <c r="BE33">
        <v>13</v>
      </c>
      <c r="BF33">
        <v>12</v>
      </c>
      <c r="BG33">
        <v>22</v>
      </c>
      <c r="BH33">
        <v>4</v>
      </c>
      <c r="BI33">
        <v>8</v>
      </c>
      <c r="BJ33">
        <v>3</v>
      </c>
      <c r="BK33">
        <v>4</v>
      </c>
      <c r="BL33">
        <v>3</v>
      </c>
      <c r="BM33">
        <v>3</v>
      </c>
      <c r="BN33">
        <v>17</v>
      </c>
      <c r="BO33">
        <v>4</v>
      </c>
      <c r="BP33">
        <v>1</v>
      </c>
      <c r="BQ33">
        <v>10</v>
      </c>
      <c r="BR33">
        <v>17</v>
      </c>
      <c r="BS33">
        <v>13</v>
      </c>
      <c r="BT33">
        <v>6</v>
      </c>
      <c r="BU33">
        <v>8</v>
      </c>
      <c r="BV33">
        <v>7</v>
      </c>
      <c r="BW33">
        <v>4</v>
      </c>
      <c r="BX33">
        <v>17</v>
      </c>
      <c r="BY33">
        <v>17</v>
      </c>
      <c r="BZ33">
        <v>16</v>
      </c>
    </row>
    <row r="34" spans="1:78" x14ac:dyDescent="0.25">
      <c r="B34" s="7">
        <v>0.02</v>
      </c>
      <c r="C34" s="7">
        <v>0.01</v>
      </c>
      <c r="D34" s="7">
        <v>0.02</v>
      </c>
      <c r="E34" s="7">
        <v>0.05</v>
      </c>
      <c r="F34">
        <v>0</v>
      </c>
      <c r="G34" s="7">
        <v>0.01</v>
      </c>
      <c r="H34" s="7">
        <v>0.03</v>
      </c>
      <c r="I34" s="7">
        <v>0.01</v>
      </c>
      <c r="J34" s="7">
        <v>0.01</v>
      </c>
      <c r="K34" s="7">
        <v>0.02</v>
      </c>
      <c r="L34" s="7">
        <v>0.04</v>
      </c>
      <c r="M34" s="7">
        <v>0.03</v>
      </c>
      <c r="N34" s="7">
        <v>0.01</v>
      </c>
      <c r="O34" s="7">
        <v>0.03</v>
      </c>
      <c r="P34" s="7">
        <v>0.09</v>
      </c>
      <c r="Q34" s="7">
        <v>0.02</v>
      </c>
      <c r="R34" s="7">
        <v>0.02</v>
      </c>
      <c r="S34" s="7">
        <v>0.02</v>
      </c>
      <c r="T34" s="7">
        <v>0.01</v>
      </c>
      <c r="U34" s="7">
        <v>0.03</v>
      </c>
      <c r="V34" s="7">
        <v>0.01</v>
      </c>
      <c r="W34" s="7">
        <v>0.03</v>
      </c>
      <c r="X34" s="7">
        <v>0.09</v>
      </c>
      <c r="Y34" s="7">
        <v>0.02</v>
      </c>
      <c r="Z34" s="7">
        <v>0.02</v>
      </c>
      <c r="AA34" s="7">
        <v>0.02</v>
      </c>
      <c r="AB34" s="7">
        <v>0.02</v>
      </c>
      <c r="AC34" s="7">
        <v>0.01</v>
      </c>
      <c r="AD34" s="7">
        <v>0.02</v>
      </c>
      <c r="AE34" s="7">
        <v>0.06</v>
      </c>
      <c r="AF34" s="7">
        <v>0.01</v>
      </c>
      <c r="AG34" s="7">
        <v>0.01</v>
      </c>
      <c r="AH34" t="s">
        <v>108</v>
      </c>
      <c r="AI34" s="7">
        <v>0.02</v>
      </c>
      <c r="AJ34" t="s">
        <v>108</v>
      </c>
      <c r="AK34" s="7">
        <v>0.04</v>
      </c>
      <c r="AL34" s="7">
        <v>0.02</v>
      </c>
      <c r="AM34" s="7">
        <v>0.01</v>
      </c>
      <c r="AN34" s="7">
        <v>0.03</v>
      </c>
      <c r="AO34" s="7">
        <v>0.05</v>
      </c>
      <c r="AP34" t="s">
        <v>108</v>
      </c>
      <c r="AQ34" s="7">
        <v>0.01</v>
      </c>
      <c r="AR34" t="s">
        <v>108</v>
      </c>
      <c r="AS34" t="s">
        <v>108</v>
      </c>
      <c r="AT34" s="7">
        <v>0.01</v>
      </c>
      <c r="AU34" s="7">
        <v>0.03</v>
      </c>
      <c r="AV34" s="7">
        <v>0.02</v>
      </c>
      <c r="AW34" t="s">
        <v>108</v>
      </c>
      <c r="AX34" s="7">
        <v>0.03</v>
      </c>
      <c r="AY34">
        <v>0</v>
      </c>
      <c r="AZ34" s="7">
        <v>0.02</v>
      </c>
      <c r="BA34" s="7">
        <v>0.06</v>
      </c>
      <c r="BB34" s="7">
        <v>0.04</v>
      </c>
      <c r="BC34" s="7">
        <v>0.02</v>
      </c>
      <c r="BD34" t="s">
        <v>108</v>
      </c>
      <c r="BE34" s="7">
        <v>0.02</v>
      </c>
      <c r="BF34" s="7">
        <v>0.01</v>
      </c>
      <c r="BG34" s="7">
        <v>0.02</v>
      </c>
      <c r="BH34" s="7">
        <v>0.01</v>
      </c>
      <c r="BI34" s="7">
        <v>0.01</v>
      </c>
      <c r="BJ34" s="7">
        <v>0.01</v>
      </c>
      <c r="BK34" s="7">
        <v>0.03</v>
      </c>
      <c r="BL34" s="7">
        <v>0.04</v>
      </c>
      <c r="BM34">
        <v>0</v>
      </c>
      <c r="BN34" s="7">
        <v>0.02</v>
      </c>
      <c r="BO34" s="7">
        <v>0.05</v>
      </c>
      <c r="BP34" s="7">
        <v>7.0000000000000007E-2</v>
      </c>
      <c r="BQ34" s="7">
        <v>0.01</v>
      </c>
      <c r="BR34" s="7">
        <v>0.01</v>
      </c>
      <c r="BS34" s="7">
        <v>0.01</v>
      </c>
      <c r="BT34" s="7">
        <v>0.03</v>
      </c>
      <c r="BU34" s="7">
        <v>0.02</v>
      </c>
      <c r="BV34" s="7">
        <v>0.04</v>
      </c>
      <c r="BW34" s="7">
        <v>0.01</v>
      </c>
      <c r="BX34" s="7">
        <v>0.02</v>
      </c>
      <c r="BY34" s="7">
        <v>0.02</v>
      </c>
      <c r="BZ34" s="7">
        <v>0.02</v>
      </c>
    </row>
  </sheetData>
  <pageMargins left="0.7" right="0.7" top="0.75" bottom="0.75" header="0.3" footer="0.3"/>
  <pageSetup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476</v>
      </c>
    </row>
    <row r="2" spans="1:78" x14ac:dyDescent="0.25">
      <c r="A2" t="s">
        <v>478</v>
      </c>
    </row>
    <row r="3" spans="1:78" x14ac:dyDescent="0.25">
      <c r="A3" t="s">
        <v>465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1403</v>
      </c>
      <c r="C9">
        <v>1221</v>
      </c>
      <c r="D9">
        <v>102</v>
      </c>
      <c r="E9">
        <v>80</v>
      </c>
      <c r="F9">
        <v>250</v>
      </c>
      <c r="G9">
        <v>758</v>
      </c>
      <c r="H9">
        <v>395</v>
      </c>
      <c r="I9">
        <v>443</v>
      </c>
      <c r="J9">
        <v>413</v>
      </c>
      <c r="K9">
        <v>250</v>
      </c>
      <c r="L9">
        <v>297</v>
      </c>
      <c r="M9">
        <v>298</v>
      </c>
      <c r="N9">
        <v>951</v>
      </c>
      <c r="O9">
        <v>129</v>
      </c>
      <c r="P9">
        <v>25</v>
      </c>
      <c r="Q9">
        <v>220</v>
      </c>
      <c r="R9">
        <v>1183</v>
      </c>
      <c r="S9">
        <v>1003</v>
      </c>
      <c r="T9">
        <v>251</v>
      </c>
      <c r="U9">
        <v>137</v>
      </c>
      <c r="V9">
        <v>1206</v>
      </c>
      <c r="W9">
        <v>109</v>
      </c>
      <c r="X9">
        <v>79</v>
      </c>
      <c r="Y9">
        <v>164</v>
      </c>
      <c r="Z9">
        <v>1239</v>
      </c>
      <c r="AA9">
        <v>1402</v>
      </c>
      <c r="AB9">
        <v>1238</v>
      </c>
      <c r="AC9">
        <v>211</v>
      </c>
      <c r="AD9">
        <v>1133</v>
      </c>
      <c r="AE9">
        <v>51</v>
      </c>
      <c r="AF9">
        <v>985</v>
      </c>
      <c r="AG9">
        <v>358</v>
      </c>
      <c r="AH9">
        <v>14</v>
      </c>
      <c r="AI9">
        <v>1205</v>
      </c>
      <c r="AJ9">
        <v>69</v>
      </c>
      <c r="AK9">
        <v>118</v>
      </c>
      <c r="AL9">
        <v>873</v>
      </c>
      <c r="AM9">
        <v>427</v>
      </c>
      <c r="AN9">
        <v>20</v>
      </c>
      <c r="AO9">
        <v>82</v>
      </c>
      <c r="AP9">
        <v>137</v>
      </c>
      <c r="AQ9">
        <v>144</v>
      </c>
      <c r="AR9">
        <v>64</v>
      </c>
      <c r="AS9">
        <v>67</v>
      </c>
      <c r="AT9">
        <v>167</v>
      </c>
      <c r="AU9">
        <v>87</v>
      </c>
      <c r="AV9">
        <v>96</v>
      </c>
      <c r="AW9">
        <v>26</v>
      </c>
      <c r="AX9">
        <v>76</v>
      </c>
      <c r="AY9">
        <v>154</v>
      </c>
      <c r="AZ9">
        <v>102</v>
      </c>
      <c r="BA9">
        <v>77</v>
      </c>
      <c r="BB9">
        <v>112</v>
      </c>
      <c r="BC9">
        <v>91</v>
      </c>
      <c r="BD9">
        <v>3</v>
      </c>
      <c r="BE9">
        <v>521</v>
      </c>
      <c r="BF9">
        <v>882</v>
      </c>
      <c r="BG9">
        <v>1122</v>
      </c>
      <c r="BH9">
        <v>281</v>
      </c>
      <c r="BI9">
        <v>615</v>
      </c>
      <c r="BJ9">
        <v>299</v>
      </c>
      <c r="BK9">
        <v>129</v>
      </c>
      <c r="BL9">
        <v>64</v>
      </c>
      <c r="BM9">
        <v>646</v>
      </c>
      <c r="BN9">
        <v>664</v>
      </c>
      <c r="BO9">
        <v>85</v>
      </c>
      <c r="BP9">
        <v>8</v>
      </c>
      <c r="BQ9">
        <v>692</v>
      </c>
      <c r="BR9">
        <v>1110</v>
      </c>
      <c r="BS9">
        <v>1092</v>
      </c>
      <c r="BT9">
        <v>186</v>
      </c>
      <c r="BU9">
        <v>388</v>
      </c>
      <c r="BV9">
        <v>155</v>
      </c>
      <c r="BW9">
        <v>569</v>
      </c>
      <c r="BX9">
        <v>929</v>
      </c>
      <c r="BY9">
        <v>990</v>
      </c>
      <c r="BZ9">
        <v>822</v>
      </c>
    </row>
    <row r="10" spans="1:78" x14ac:dyDescent="0.25">
      <c r="A10" t="s">
        <v>103</v>
      </c>
      <c r="B10">
        <v>1536</v>
      </c>
      <c r="C10">
        <v>1329</v>
      </c>
      <c r="D10">
        <v>125</v>
      </c>
      <c r="E10">
        <v>81</v>
      </c>
      <c r="F10">
        <v>268</v>
      </c>
      <c r="G10">
        <v>924</v>
      </c>
      <c r="H10">
        <v>344</v>
      </c>
      <c r="I10">
        <v>555</v>
      </c>
      <c r="J10">
        <v>507</v>
      </c>
      <c r="K10">
        <v>272</v>
      </c>
      <c r="L10">
        <v>202</v>
      </c>
      <c r="M10">
        <v>242</v>
      </c>
      <c r="N10">
        <v>1128</v>
      </c>
      <c r="O10">
        <v>139</v>
      </c>
      <c r="P10">
        <v>27</v>
      </c>
      <c r="Q10">
        <v>201</v>
      </c>
      <c r="R10">
        <v>1335</v>
      </c>
      <c r="S10">
        <v>1137</v>
      </c>
      <c r="T10">
        <v>271</v>
      </c>
      <c r="U10">
        <v>115</v>
      </c>
      <c r="V10">
        <v>1359</v>
      </c>
      <c r="W10">
        <v>102</v>
      </c>
      <c r="X10">
        <v>64</v>
      </c>
      <c r="Y10">
        <v>168</v>
      </c>
      <c r="Z10">
        <v>1368</v>
      </c>
      <c r="AA10">
        <v>1534</v>
      </c>
      <c r="AB10">
        <v>1367</v>
      </c>
      <c r="AC10">
        <v>241</v>
      </c>
      <c r="AD10">
        <v>1231</v>
      </c>
      <c r="AE10">
        <v>54</v>
      </c>
      <c r="AF10">
        <v>1085</v>
      </c>
      <c r="AG10">
        <v>390</v>
      </c>
      <c r="AH10">
        <v>15</v>
      </c>
      <c r="AI10">
        <v>1338</v>
      </c>
      <c r="AJ10">
        <v>76</v>
      </c>
      <c r="AK10">
        <v>112</v>
      </c>
      <c r="AL10">
        <v>961</v>
      </c>
      <c r="AM10">
        <v>470</v>
      </c>
      <c r="AN10">
        <v>21</v>
      </c>
      <c r="AO10">
        <v>83</v>
      </c>
      <c r="AP10">
        <v>156</v>
      </c>
      <c r="AQ10">
        <v>162</v>
      </c>
      <c r="AR10">
        <v>84</v>
      </c>
      <c r="AS10">
        <v>76</v>
      </c>
      <c r="AT10">
        <v>185</v>
      </c>
      <c r="AU10">
        <v>93</v>
      </c>
      <c r="AV10">
        <v>101</v>
      </c>
      <c r="AW10">
        <v>34</v>
      </c>
      <c r="AX10">
        <v>91</v>
      </c>
      <c r="AY10">
        <v>156</v>
      </c>
      <c r="AZ10">
        <v>110</v>
      </c>
      <c r="BA10">
        <v>79</v>
      </c>
      <c r="BB10">
        <v>114</v>
      </c>
      <c r="BC10">
        <v>92</v>
      </c>
      <c r="BD10">
        <v>4</v>
      </c>
      <c r="BE10">
        <v>568</v>
      </c>
      <c r="BF10">
        <v>968</v>
      </c>
      <c r="BG10">
        <v>1223</v>
      </c>
      <c r="BH10">
        <v>313</v>
      </c>
      <c r="BI10">
        <v>698</v>
      </c>
      <c r="BJ10">
        <v>320</v>
      </c>
      <c r="BK10">
        <v>127</v>
      </c>
      <c r="BL10">
        <v>65</v>
      </c>
      <c r="BM10">
        <v>723</v>
      </c>
      <c r="BN10">
        <v>715</v>
      </c>
      <c r="BO10">
        <v>90</v>
      </c>
      <c r="BP10">
        <v>8</v>
      </c>
      <c r="BQ10">
        <v>758</v>
      </c>
      <c r="BR10">
        <v>1226</v>
      </c>
      <c r="BS10">
        <v>1206</v>
      </c>
      <c r="BT10">
        <v>195</v>
      </c>
      <c r="BU10">
        <v>429</v>
      </c>
      <c r="BV10">
        <v>165</v>
      </c>
      <c r="BW10">
        <v>627</v>
      </c>
      <c r="BX10">
        <v>1005</v>
      </c>
      <c r="BY10">
        <v>1076</v>
      </c>
      <c r="BZ10">
        <v>887</v>
      </c>
    </row>
    <row r="11" spans="1:78" x14ac:dyDescent="0.25">
      <c r="A11" t="s">
        <v>104</v>
      </c>
    </row>
    <row r="12" spans="1:78" x14ac:dyDescent="0.25">
      <c r="A12" t="s">
        <v>479</v>
      </c>
      <c r="B12">
        <v>476</v>
      </c>
      <c r="C12">
        <v>402</v>
      </c>
      <c r="D12">
        <v>42</v>
      </c>
      <c r="E12">
        <v>31</v>
      </c>
      <c r="F12">
        <v>85</v>
      </c>
      <c r="G12">
        <v>286</v>
      </c>
      <c r="H12">
        <v>105</v>
      </c>
      <c r="I12">
        <v>168</v>
      </c>
      <c r="J12">
        <v>160</v>
      </c>
      <c r="K12">
        <v>82</v>
      </c>
      <c r="L12">
        <v>66</v>
      </c>
      <c r="M12">
        <v>74</v>
      </c>
      <c r="N12">
        <v>347</v>
      </c>
      <c r="O12">
        <v>47</v>
      </c>
      <c r="P12">
        <v>8</v>
      </c>
      <c r="Q12">
        <v>62</v>
      </c>
      <c r="R12">
        <v>413</v>
      </c>
      <c r="S12">
        <v>353</v>
      </c>
      <c r="T12">
        <v>77</v>
      </c>
      <c r="U12">
        <v>40</v>
      </c>
      <c r="V12">
        <v>427</v>
      </c>
      <c r="W12">
        <v>26</v>
      </c>
      <c r="X12">
        <v>19</v>
      </c>
      <c r="Y12">
        <v>62</v>
      </c>
      <c r="Z12">
        <v>413</v>
      </c>
      <c r="AA12">
        <v>476</v>
      </c>
      <c r="AB12">
        <v>413</v>
      </c>
      <c r="AC12">
        <v>81</v>
      </c>
      <c r="AD12">
        <v>379</v>
      </c>
      <c r="AE12">
        <v>12</v>
      </c>
      <c r="AF12">
        <v>323</v>
      </c>
      <c r="AG12">
        <v>139</v>
      </c>
      <c r="AH12">
        <v>5</v>
      </c>
      <c r="AI12">
        <v>418</v>
      </c>
      <c r="AJ12">
        <v>19</v>
      </c>
      <c r="AK12">
        <v>35</v>
      </c>
      <c r="AL12">
        <v>314</v>
      </c>
      <c r="AM12">
        <v>131</v>
      </c>
      <c r="AN12">
        <v>9</v>
      </c>
      <c r="AO12">
        <v>22</v>
      </c>
      <c r="AP12">
        <v>48</v>
      </c>
      <c r="AQ12">
        <v>38</v>
      </c>
      <c r="AR12">
        <v>34</v>
      </c>
      <c r="AS12">
        <v>29</v>
      </c>
      <c r="AT12">
        <v>56</v>
      </c>
      <c r="AU12">
        <v>25</v>
      </c>
      <c r="AV12">
        <v>23</v>
      </c>
      <c r="AW12">
        <v>7</v>
      </c>
      <c r="AX12">
        <v>36</v>
      </c>
      <c r="AY12">
        <v>52</v>
      </c>
      <c r="AZ12">
        <v>38</v>
      </c>
      <c r="BA12">
        <v>30</v>
      </c>
      <c r="BB12">
        <v>32</v>
      </c>
      <c r="BC12">
        <v>28</v>
      </c>
      <c r="BD12">
        <v>1</v>
      </c>
      <c r="BE12">
        <v>171</v>
      </c>
      <c r="BF12">
        <v>305</v>
      </c>
      <c r="BG12">
        <v>378</v>
      </c>
      <c r="BH12">
        <v>98</v>
      </c>
      <c r="BI12">
        <v>222</v>
      </c>
      <c r="BJ12">
        <v>99</v>
      </c>
      <c r="BK12">
        <v>34</v>
      </c>
      <c r="BL12">
        <v>19</v>
      </c>
      <c r="BM12">
        <v>238</v>
      </c>
      <c r="BN12">
        <v>213</v>
      </c>
      <c r="BO12">
        <v>24</v>
      </c>
      <c r="BP12">
        <v>1</v>
      </c>
      <c r="BQ12">
        <v>239</v>
      </c>
      <c r="BR12">
        <v>389</v>
      </c>
      <c r="BS12">
        <v>391</v>
      </c>
      <c r="BT12">
        <v>56</v>
      </c>
      <c r="BU12">
        <v>133</v>
      </c>
      <c r="BV12">
        <v>45</v>
      </c>
      <c r="BW12">
        <v>200</v>
      </c>
      <c r="BX12">
        <v>383</v>
      </c>
      <c r="BY12">
        <v>401</v>
      </c>
      <c r="BZ12">
        <v>351</v>
      </c>
    </row>
    <row r="13" spans="1:78" x14ac:dyDescent="0.25">
      <c r="B13" s="7">
        <v>0.31</v>
      </c>
      <c r="C13" s="7">
        <v>0.3</v>
      </c>
      <c r="D13" s="7">
        <v>0.34</v>
      </c>
      <c r="E13" s="7">
        <v>0.38</v>
      </c>
      <c r="F13" s="7">
        <v>0.32</v>
      </c>
      <c r="G13" s="7">
        <v>0.31</v>
      </c>
      <c r="H13" s="7">
        <v>0.3</v>
      </c>
      <c r="I13" s="7">
        <v>0.3</v>
      </c>
      <c r="J13" s="7">
        <v>0.31</v>
      </c>
      <c r="K13" s="7">
        <v>0.3</v>
      </c>
      <c r="L13" s="7">
        <v>0.33</v>
      </c>
      <c r="M13" s="7">
        <v>0.31</v>
      </c>
      <c r="N13" s="7">
        <v>0.31</v>
      </c>
      <c r="O13" s="7">
        <v>0.34</v>
      </c>
      <c r="P13" s="7">
        <v>0.28000000000000003</v>
      </c>
      <c r="Q13" s="7">
        <v>0.31</v>
      </c>
      <c r="R13" s="7">
        <v>0.31</v>
      </c>
      <c r="S13" s="7">
        <v>0.31</v>
      </c>
      <c r="T13" s="7">
        <v>0.28000000000000003</v>
      </c>
      <c r="U13" s="7">
        <v>0.35</v>
      </c>
      <c r="V13" s="7">
        <v>0.31</v>
      </c>
      <c r="W13" s="7">
        <v>0.25</v>
      </c>
      <c r="X13" s="7">
        <v>0.3</v>
      </c>
      <c r="Y13" s="7">
        <v>0.37</v>
      </c>
      <c r="Z13" s="7">
        <v>0.3</v>
      </c>
      <c r="AA13" s="7">
        <v>0.31</v>
      </c>
      <c r="AB13" s="7">
        <v>0.3</v>
      </c>
      <c r="AC13" s="7">
        <v>0.33</v>
      </c>
      <c r="AD13" s="7">
        <v>0.31</v>
      </c>
      <c r="AE13" s="7">
        <v>0.23</v>
      </c>
      <c r="AF13" s="7">
        <v>0.3</v>
      </c>
      <c r="AG13" s="7">
        <v>0.36</v>
      </c>
      <c r="AH13" s="7">
        <v>0.35</v>
      </c>
      <c r="AI13" s="7">
        <v>0.31</v>
      </c>
      <c r="AJ13" s="7">
        <v>0.25</v>
      </c>
      <c r="AK13" s="7">
        <v>0.31</v>
      </c>
      <c r="AL13" s="7">
        <v>0.33</v>
      </c>
      <c r="AM13" s="7">
        <v>0.28000000000000003</v>
      </c>
      <c r="AN13" s="7">
        <v>0.41</v>
      </c>
      <c r="AO13" s="7">
        <v>0.26</v>
      </c>
      <c r="AP13" s="7">
        <v>0.31</v>
      </c>
      <c r="AQ13" s="7">
        <v>0.23</v>
      </c>
      <c r="AR13" s="7">
        <v>0.41</v>
      </c>
      <c r="AS13" s="7">
        <v>0.38</v>
      </c>
      <c r="AT13" s="7">
        <v>0.31</v>
      </c>
      <c r="AU13" s="7">
        <v>0.27</v>
      </c>
      <c r="AV13" s="7">
        <v>0.23</v>
      </c>
      <c r="AW13" s="7">
        <v>0.2</v>
      </c>
      <c r="AX13" s="7">
        <v>0.39</v>
      </c>
      <c r="AY13" s="7">
        <v>0.33</v>
      </c>
      <c r="AZ13" s="7">
        <v>0.34</v>
      </c>
      <c r="BA13" s="7">
        <v>0.38</v>
      </c>
      <c r="BB13" s="7">
        <v>0.28000000000000003</v>
      </c>
      <c r="BC13" s="7">
        <v>0.31</v>
      </c>
      <c r="BD13" s="7">
        <v>0.21</v>
      </c>
      <c r="BE13" s="7">
        <v>0.3</v>
      </c>
      <c r="BF13" s="7">
        <v>0.31</v>
      </c>
      <c r="BG13" s="7">
        <v>0.31</v>
      </c>
      <c r="BH13" s="7">
        <v>0.31</v>
      </c>
      <c r="BI13" s="7">
        <v>0.32</v>
      </c>
      <c r="BJ13" s="7">
        <v>0.31</v>
      </c>
      <c r="BK13" s="7">
        <v>0.27</v>
      </c>
      <c r="BL13" s="7">
        <v>0.28999999999999998</v>
      </c>
      <c r="BM13" s="7">
        <v>0.33</v>
      </c>
      <c r="BN13" s="7">
        <v>0.3</v>
      </c>
      <c r="BO13" s="7">
        <v>0.27</v>
      </c>
      <c r="BP13" s="7">
        <v>7.0000000000000007E-2</v>
      </c>
      <c r="BQ13" s="7">
        <v>0.32</v>
      </c>
      <c r="BR13" s="7">
        <v>0.32</v>
      </c>
      <c r="BS13" s="7">
        <v>0.32</v>
      </c>
      <c r="BT13" s="7">
        <v>0.28999999999999998</v>
      </c>
      <c r="BU13" s="7">
        <v>0.31</v>
      </c>
      <c r="BV13" s="7">
        <v>0.27</v>
      </c>
      <c r="BW13" s="7">
        <v>0.32</v>
      </c>
      <c r="BX13" s="7">
        <v>0.38</v>
      </c>
      <c r="BY13" s="7">
        <v>0.37</v>
      </c>
      <c r="BZ13" s="7">
        <v>0.4</v>
      </c>
    </row>
    <row r="14" spans="1:78" x14ac:dyDescent="0.25">
      <c r="A14" t="s">
        <v>480</v>
      </c>
      <c r="B14">
        <v>726</v>
      </c>
      <c r="C14">
        <v>639</v>
      </c>
      <c r="D14">
        <v>50</v>
      </c>
      <c r="E14">
        <v>37</v>
      </c>
      <c r="F14">
        <v>133</v>
      </c>
      <c r="G14">
        <v>434</v>
      </c>
      <c r="H14">
        <v>160</v>
      </c>
      <c r="I14">
        <v>253</v>
      </c>
      <c r="J14">
        <v>235</v>
      </c>
      <c r="K14">
        <v>144</v>
      </c>
      <c r="L14">
        <v>95</v>
      </c>
      <c r="M14">
        <v>125</v>
      </c>
      <c r="N14">
        <v>537</v>
      </c>
      <c r="O14">
        <v>54</v>
      </c>
      <c r="P14">
        <v>11</v>
      </c>
      <c r="Q14">
        <v>93</v>
      </c>
      <c r="R14">
        <v>633</v>
      </c>
      <c r="S14">
        <v>536</v>
      </c>
      <c r="T14">
        <v>134</v>
      </c>
      <c r="U14">
        <v>53</v>
      </c>
      <c r="V14">
        <v>633</v>
      </c>
      <c r="W14">
        <v>55</v>
      </c>
      <c r="X14">
        <v>33</v>
      </c>
      <c r="Y14">
        <v>70</v>
      </c>
      <c r="Z14">
        <v>656</v>
      </c>
      <c r="AA14">
        <v>725</v>
      </c>
      <c r="AB14">
        <v>655</v>
      </c>
      <c r="AC14">
        <v>103</v>
      </c>
      <c r="AD14">
        <v>598</v>
      </c>
      <c r="AE14">
        <v>21</v>
      </c>
      <c r="AF14">
        <v>528</v>
      </c>
      <c r="AG14">
        <v>169</v>
      </c>
      <c r="AH14">
        <v>7</v>
      </c>
      <c r="AI14">
        <v>637</v>
      </c>
      <c r="AJ14">
        <v>43</v>
      </c>
      <c r="AK14">
        <v>48</v>
      </c>
      <c r="AL14">
        <v>454</v>
      </c>
      <c r="AM14">
        <v>225</v>
      </c>
      <c r="AN14">
        <v>10</v>
      </c>
      <c r="AO14">
        <v>38</v>
      </c>
      <c r="AP14">
        <v>73</v>
      </c>
      <c r="AQ14">
        <v>88</v>
      </c>
      <c r="AR14">
        <v>33</v>
      </c>
      <c r="AS14">
        <v>28</v>
      </c>
      <c r="AT14">
        <v>93</v>
      </c>
      <c r="AU14">
        <v>46</v>
      </c>
      <c r="AV14">
        <v>59</v>
      </c>
      <c r="AW14">
        <v>17</v>
      </c>
      <c r="AX14">
        <v>32</v>
      </c>
      <c r="AY14">
        <v>66</v>
      </c>
      <c r="AZ14">
        <v>49</v>
      </c>
      <c r="BA14">
        <v>37</v>
      </c>
      <c r="BB14">
        <v>61</v>
      </c>
      <c r="BC14">
        <v>41</v>
      </c>
      <c r="BD14">
        <v>2</v>
      </c>
      <c r="BE14">
        <v>275</v>
      </c>
      <c r="BF14">
        <v>451</v>
      </c>
      <c r="BG14">
        <v>582</v>
      </c>
      <c r="BH14">
        <v>145</v>
      </c>
      <c r="BI14">
        <v>331</v>
      </c>
      <c r="BJ14">
        <v>148</v>
      </c>
      <c r="BK14">
        <v>61</v>
      </c>
      <c r="BL14">
        <v>33</v>
      </c>
      <c r="BM14">
        <v>337</v>
      </c>
      <c r="BN14">
        <v>344</v>
      </c>
      <c r="BO14">
        <v>38</v>
      </c>
      <c r="BP14">
        <v>7</v>
      </c>
      <c r="BQ14">
        <v>369</v>
      </c>
      <c r="BR14">
        <v>572</v>
      </c>
      <c r="BS14">
        <v>565</v>
      </c>
      <c r="BT14">
        <v>101</v>
      </c>
      <c r="BU14">
        <v>203</v>
      </c>
      <c r="BV14">
        <v>83</v>
      </c>
      <c r="BW14">
        <v>305</v>
      </c>
      <c r="BX14">
        <v>487</v>
      </c>
      <c r="BY14">
        <v>530</v>
      </c>
      <c r="BZ14">
        <v>425</v>
      </c>
    </row>
    <row r="15" spans="1:78" x14ac:dyDescent="0.25">
      <c r="B15" s="7">
        <v>0.47</v>
      </c>
      <c r="C15" s="7">
        <v>0.48</v>
      </c>
      <c r="D15" s="7">
        <v>0.4</v>
      </c>
      <c r="E15" s="7">
        <v>0.46</v>
      </c>
      <c r="F15" s="7">
        <v>0.5</v>
      </c>
      <c r="G15" s="7">
        <v>0.47</v>
      </c>
      <c r="H15" s="7">
        <v>0.46</v>
      </c>
      <c r="I15" s="7">
        <v>0.46</v>
      </c>
      <c r="J15" s="7">
        <v>0.46</v>
      </c>
      <c r="K15" s="7">
        <v>0.53</v>
      </c>
      <c r="L15" s="7">
        <v>0.47</v>
      </c>
      <c r="M15" s="7">
        <v>0.52</v>
      </c>
      <c r="N15" s="7">
        <v>0.48</v>
      </c>
      <c r="O15" s="7">
        <v>0.39</v>
      </c>
      <c r="P15" s="7">
        <v>0.4</v>
      </c>
      <c r="Q15" s="7">
        <v>0.46</v>
      </c>
      <c r="R15" s="7">
        <v>0.47</v>
      </c>
      <c r="S15" s="7">
        <v>0.47</v>
      </c>
      <c r="T15" s="7">
        <v>0.49</v>
      </c>
      <c r="U15" s="7">
        <v>0.46</v>
      </c>
      <c r="V15" s="7">
        <v>0.47</v>
      </c>
      <c r="W15" s="7">
        <v>0.54</v>
      </c>
      <c r="X15" s="7">
        <v>0.52</v>
      </c>
      <c r="Y15" s="7">
        <v>0.42</v>
      </c>
      <c r="Z15" s="7">
        <v>0.48</v>
      </c>
      <c r="AA15" s="7">
        <v>0.47</v>
      </c>
      <c r="AB15" s="7">
        <v>0.48</v>
      </c>
      <c r="AC15" s="7">
        <v>0.43</v>
      </c>
      <c r="AD15" s="7">
        <v>0.49</v>
      </c>
      <c r="AE15" s="7">
        <v>0.39</v>
      </c>
      <c r="AF15" s="7">
        <v>0.49</v>
      </c>
      <c r="AG15" s="7">
        <v>0.43</v>
      </c>
      <c r="AH15" s="7">
        <v>0.44</v>
      </c>
      <c r="AI15" s="7">
        <v>0.48</v>
      </c>
      <c r="AJ15" s="7">
        <v>0.56000000000000005</v>
      </c>
      <c r="AK15" s="7">
        <v>0.43</v>
      </c>
      <c r="AL15" s="7">
        <v>0.47</v>
      </c>
      <c r="AM15" s="7">
        <v>0.48</v>
      </c>
      <c r="AN15" s="7">
        <v>0.49</v>
      </c>
      <c r="AO15" s="7">
        <v>0.45</v>
      </c>
      <c r="AP15" s="7">
        <v>0.47</v>
      </c>
      <c r="AQ15" s="7">
        <v>0.54</v>
      </c>
      <c r="AR15" s="7">
        <v>0.4</v>
      </c>
      <c r="AS15" s="7">
        <v>0.37</v>
      </c>
      <c r="AT15" s="7">
        <v>0.5</v>
      </c>
      <c r="AU15" s="7">
        <v>0.49</v>
      </c>
      <c r="AV15" s="7">
        <v>0.57999999999999996</v>
      </c>
      <c r="AW15" s="7">
        <v>0.51</v>
      </c>
      <c r="AX15" s="7">
        <v>0.36</v>
      </c>
      <c r="AY15" s="7">
        <v>0.43</v>
      </c>
      <c r="AZ15" s="7">
        <v>0.44</v>
      </c>
      <c r="BA15" s="7">
        <v>0.48</v>
      </c>
      <c r="BB15" s="7">
        <v>0.53</v>
      </c>
      <c r="BC15" s="7">
        <v>0.44</v>
      </c>
      <c r="BD15" s="7">
        <v>0.4</v>
      </c>
      <c r="BE15" s="7">
        <v>0.48</v>
      </c>
      <c r="BF15" s="7">
        <v>0.47</v>
      </c>
      <c r="BG15" s="7">
        <v>0.48</v>
      </c>
      <c r="BH15" s="7">
        <v>0.46</v>
      </c>
      <c r="BI15" s="7">
        <v>0.47</v>
      </c>
      <c r="BJ15" s="7">
        <v>0.46</v>
      </c>
      <c r="BK15" s="7">
        <v>0.48</v>
      </c>
      <c r="BL15" s="7">
        <v>0.51</v>
      </c>
      <c r="BM15" s="7">
        <v>0.47</v>
      </c>
      <c r="BN15" s="7">
        <v>0.48</v>
      </c>
      <c r="BO15" s="7">
        <v>0.43</v>
      </c>
      <c r="BP15" s="7">
        <v>0.8</v>
      </c>
      <c r="BQ15" s="7">
        <v>0.49</v>
      </c>
      <c r="BR15" s="7">
        <v>0.47</v>
      </c>
      <c r="BS15" s="7">
        <v>0.47</v>
      </c>
      <c r="BT15" s="7">
        <v>0.52</v>
      </c>
      <c r="BU15" s="7">
        <v>0.47</v>
      </c>
      <c r="BV15" s="7">
        <v>0.5</v>
      </c>
      <c r="BW15" s="7">
        <v>0.49</v>
      </c>
      <c r="BX15" s="7">
        <v>0.48</v>
      </c>
      <c r="BY15" s="7">
        <v>0.49</v>
      </c>
      <c r="BZ15" s="7">
        <v>0.48</v>
      </c>
    </row>
    <row r="16" spans="1:78" x14ac:dyDescent="0.25">
      <c r="A16" t="s">
        <v>481</v>
      </c>
      <c r="B16">
        <v>146</v>
      </c>
      <c r="C16">
        <v>124</v>
      </c>
      <c r="D16">
        <v>18</v>
      </c>
      <c r="E16">
        <v>4</v>
      </c>
      <c r="F16">
        <v>26</v>
      </c>
      <c r="G16">
        <v>89</v>
      </c>
      <c r="H16">
        <v>32</v>
      </c>
      <c r="I16">
        <v>56</v>
      </c>
      <c r="J16">
        <v>50</v>
      </c>
      <c r="K16">
        <v>23</v>
      </c>
      <c r="L16">
        <v>17</v>
      </c>
      <c r="M16">
        <v>21</v>
      </c>
      <c r="N16">
        <v>102</v>
      </c>
      <c r="O16">
        <v>21</v>
      </c>
      <c r="P16">
        <v>2</v>
      </c>
      <c r="Q16">
        <v>18</v>
      </c>
      <c r="R16">
        <v>128</v>
      </c>
      <c r="S16">
        <v>104</v>
      </c>
      <c r="T16">
        <v>27</v>
      </c>
      <c r="U16">
        <v>14</v>
      </c>
      <c r="V16">
        <v>131</v>
      </c>
      <c r="W16">
        <v>13</v>
      </c>
      <c r="X16">
        <v>2</v>
      </c>
      <c r="Y16">
        <v>18</v>
      </c>
      <c r="Z16">
        <v>128</v>
      </c>
      <c r="AA16">
        <v>146</v>
      </c>
      <c r="AB16">
        <v>128</v>
      </c>
      <c r="AC16">
        <v>25</v>
      </c>
      <c r="AD16">
        <v>110</v>
      </c>
      <c r="AE16">
        <v>9</v>
      </c>
      <c r="AF16">
        <v>111</v>
      </c>
      <c r="AG16">
        <v>30</v>
      </c>
      <c r="AH16">
        <v>2</v>
      </c>
      <c r="AI16">
        <v>118</v>
      </c>
      <c r="AJ16">
        <v>8</v>
      </c>
      <c r="AK16">
        <v>14</v>
      </c>
      <c r="AL16">
        <v>83</v>
      </c>
      <c r="AM16">
        <v>52</v>
      </c>
      <c r="AN16">
        <v>2</v>
      </c>
      <c r="AO16">
        <v>8</v>
      </c>
      <c r="AP16">
        <v>18</v>
      </c>
      <c r="AQ16">
        <v>9</v>
      </c>
      <c r="AR16">
        <v>8</v>
      </c>
      <c r="AS16">
        <v>6</v>
      </c>
      <c r="AT16">
        <v>14</v>
      </c>
      <c r="AU16">
        <v>10</v>
      </c>
      <c r="AV16">
        <v>10</v>
      </c>
      <c r="AW16">
        <v>8</v>
      </c>
      <c r="AX16">
        <v>10</v>
      </c>
      <c r="AY16">
        <v>16</v>
      </c>
      <c r="AZ16">
        <v>12</v>
      </c>
      <c r="BA16">
        <v>4</v>
      </c>
      <c r="BB16">
        <v>9</v>
      </c>
      <c r="BC16">
        <v>11</v>
      </c>
      <c r="BD16">
        <v>0</v>
      </c>
      <c r="BE16">
        <v>52</v>
      </c>
      <c r="BF16">
        <v>94</v>
      </c>
      <c r="BG16">
        <v>116</v>
      </c>
      <c r="BH16">
        <v>30</v>
      </c>
      <c r="BI16">
        <v>57</v>
      </c>
      <c r="BJ16">
        <v>36</v>
      </c>
      <c r="BK16">
        <v>16</v>
      </c>
      <c r="BL16">
        <v>4</v>
      </c>
      <c r="BM16">
        <v>63</v>
      </c>
      <c r="BN16">
        <v>70</v>
      </c>
      <c r="BO16">
        <v>12</v>
      </c>
      <c r="BP16">
        <v>0</v>
      </c>
      <c r="BQ16">
        <v>66</v>
      </c>
      <c r="BR16">
        <v>118</v>
      </c>
      <c r="BS16">
        <v>110</v>
      </c>
      <c r="BT16">
        <v>21</v>
      </c>
      <c r="BU16">
        <v>36</v>
      </c>
      <c r="BV16">
        <v>11</v>
      </c>
      <c r="BW16">
        <v>56</v>
      </c>
      <c r="BX16">
        <v>64</v>
      </c>
      <c r="BY16">
        <v>67</v>
      </c>
      <c r="BZ16">
        <v>52</v>
      </c>
    </row>
    <row r="17" spans="1:78" x14ac:dyDescent="0.25">
      <c r="B17" s="7">
        <v>0.1</v>
      </c>
      <c r="C17" s="7">
        <v>0.09</v>
      </c>
      <c r="D17" s="7">
        <v>0.14000000000000001</v>
      </c>
      <c r="E17" s="7">
        <v>0.05</v>
      </c>
      <c r="F17" s="7">
        <v>0.1</v>
      </c>
      <c r="G17" s="7">
        <v>0.1</v>
      </c>
      <c r="H17" s="7">
        <v>0.09</v>
      </c>
      <c r="I17" s="7">
        <v>0.1</v>
      </c>
      <c r="J17" s="7">
        <v>0.1</v>
      </c>
      <c r="K17" s="7">
        <v>0.09</v>
      </c>
      <c r="L17" s="7">
        <v>0.08</v>
      </c>
      <c r="M17" s="7">
        <v>0.09</v>
      </c>
      <c r="N17" s="7">
        <v>0.09</v>
      </c>
      <c r="O17" s="7">
        <v>0.15</v>
      </c>
      <c r="P17" s="7">
        <v>0.08</v>
      </c>
      <c r="Q17" s="7">
        <v>0.09</v>
      </c>
      <c r="R17" s="7">
        <v>0.1</v>
      </c>
      <c r="S17" s="7">
        <v>0.09</v>
      </c>
      <c r="T17" s="7">
        <v>0.1</v>
      </c>
      <c r="U17" s="7">
        <v>0.12</v>
      </c>
      <c r="V17" s="7">
        <v>0.1</v>
      </c>
      <c r="W17" s="7">
        <v>0.13</v>
      </c>
      <c r="X17" s="7">
        <v>0.03</v>
      </c>
      <c r="Y17" s="7">
        <v>0.11</v>
      </c>
      <c r="Z17" s="7">
        <v>0.09</v>
      </c>
      <c r="AA17" s="7">
        <v>0.1</v>
      </c>
      <c r="AB17" s="7">
        <v>0.09</v>
      </c>
      <c r="AC17" s="7">
        <v>0.1</v>
      </c>
      <c r="AD17" s="7">
        <v>0.09</v>
      </c>
      <c r="AE17" s="7">
        <v>0.16</v>
      </c>
      <c r="AF17" s="7">
        <v>0.1</v>
      </c>
      <c r="AG17" s="7">
        <v>0.08</v>
      </c>
      <c r="AH17" s="7">
        <v>0.11</v>
      </c>
      <c r="AI17" s="7">
        <v>0.09</v>
      </c>
      <c r="AJ17" s="7">
        <v>0.11</v>
      </c>
      <c r="AK17" s="7">
        <v>0.12</v>
      </c>
      <c r="AL17" s="7">
        <v>0.09</v>
      </c>
      <c r="AM17" s="7">
        <v>0.11</v>
      </c>
      <c r="AN17" s="7">
        <v>0.1</v>
      </c>
      <c r="AO17" s="7">
        <v>0.1</v>
      </c>
      <c r="AP17" s="7">
        <v>0.11</v>
      </c>
      <c r="AQ17" s="7">
        <v>0.06</v>
      </c>
      <c r="AR17" s="7">
        <v>0.1</v>
      </c>
      <c r="AS17" s="7">
        <v>0.09</v>
      </c>
      <c r="AT17" s="7">
        <v>0.08</v>
      </c>
      <c r="AU17" s="7">
        <v>0.11</v>
      </c>
      <c r="AV17" s="7">
        <v>0.1</v>
      </c>
      <c r="AW17" s="7">
        <v>0.24</v>
      </c>
      <c r="AX17" s="7">
        <v>0.11</v>
      </c>
      <c r="AY17" s="7">
        <v>0.1</v>
      </c>
      <c r="AZ17" s="7">
        <v>0.11</v>
      </c>
      <c r="BA17" s="7">
        <v>0.05</v>
      </c>
      <c r="BB17" s="7">
        <v>0.08</v>
      </c>
      <c r="BC17" s="7">
        <v>0.11</v>
      </c>
      <c r="BD17" t="s">
        <v>108</v>
      </c>
      <c r="BE17" s="7">
        <v>0.09</v>
      </c>
      <c r="BF17" s="7">
        <v>0.1</v>
      </c>
      <c r="BG17" s="7">
        <v>0.09</v>
      </c>
      <c r="BH17" s="7">
        <v>0.1</v>
      </c>
      <c r="BI17" s="7">
        <v>0.08</v>
      </c>
      <c r="BJ17" s="7">
        <v>0.11</v>
      </c>
      <c r="BK17" s="7">
        <v>0.12</v>
      </c>
      <c r="BL17" s="7">
        <v>0.06</v>
      </c>
      <c r="BM17" s="7">
        <v>0.09</v>
      </c>
      <c r="BN17" s="7">
        <v>0.1</v>
      </c>
      <c r="BO17" s="7">
        <v>0.14000000000000001</v>
      </c>
      <c r="BP17" s="7">
        <v>0.06</v>
      </c>
      <c r="BQ17" s="7">
        <v>0.09</v>
      </c>
      <c r="BR17" s="7">
        <v>0.1</v>
      </c>
      <c r="BS17" s="7">
        <v>0.09</v>
      </c>
      <c r="BT17" s="7">
        <v>0.11</v>
      </c>
      <c r="BU17" s="7">
        <v>0.08</v>
      </c>
      <c r="BV17" s="7">
        <v>7.0000000000000007E-2</v>
      </c>
      <c r="BW17" s="7">
        <v>0.09</v>
      </c>
      <c r="BX17" s="7">
        <v>0.06</v>
      </c>
      <c r="BY17" s="7">
        <v>0.06</v>
      </c>
      <c r="BZ17" s="7">
        <v>0.06</v>
      </c>
    </row>
    <row r="18" spans="1:78" x14ac:dyDescent="0.25">
      <c r="A18" t="s">
        <v>482</v>
      </c>
      <c r="B18">
        <v>144</v>
      </c>
      <c r="C18">
        <v>126</v>
      </c>
      <c r="D18">
        <v>10</v>
      </c>
      <c r="E18">
        <v>8</v>
      </c>
      <c r="F18">
        <v>24</v>
      </c>
      <c r="G18">
        <v>85</v>
      </c>
      <c r="H18">
        <v>35</v>
      </c>
      <c r="I18">
        <v>61</v>
      </c>
      <c r="J18">
        <v>46</v>
      </c>
      <c r="K18">
        <v>20</v>
      </c>
      <c r="L18">
        <v>17</v>
      </c>
      <c r="M18">
        <v>16</v>
      </c>
      <c r="N18">
        <v>115</v>
      </c>
      <c r="O18">
        <v>8</v>
      </c>
      <c r="P18">
        <v>4</v>
      </c>
      <c r="Q18">
        <v>19</v>
      </c>
      <c r="R18">
        <v>125</v>
      </c>
      <c r="S18">
        <v>110</v>
      </c>
      <c r="T18">
        <v>26</v>
      </c>
      <c r="U18">
        <v>6</v>
      </c>
      <c r="V18">
        <v>132</v>
      </c>
      <c r="W18">
        <v>6</v>
      </c>
      <c r="X18">
        <v>5</v>
      </c>
      <c r="Y18">
        <v>9</v>
      </c>
      <c r="Z18">
        <v>135</v>
      </c>
      <c r="AA18">
        <v>144</v>
      </c>
      <c r="AB18">
        <v>135</v>
      </c>
      <c r="AC18">
        <v>20</v>
      </c>
      <c r="AD18">
        <v>113</v>
      </c>
      <c r="AE18">
        <v>11</v>
      </c>
      <c r="AF18">
        <v>89</v>
      </c>
      <c r="AG18">
        <v>46</v>
      </c>
      <c r="AH18">
        <v>2</v>
      </c>
      <c r="AI18">
        <v>130</v>
      </c>
      <c r="AJ18">
        <v>3</v>
      </c>
      <c r="AK18">
        <v>11</v>
      </c>
      <c r="AL18">
        <v>84</v>
      </c>
      <c r="AM18">
        <v>48</v>
      </c>
      <c r="AN18">
        <v>0</v>
      </c>
      <c r="AO18">
        <v>12</v>
      </c>
      <c r="AP18">
        <v>16</v>
      </c>
      <c r="AQ18">
        <v>20</v>
      </c>
      <c r="AR18">
        <v>5</v>
      </c>
      <c r="AS18">
        <v>11</v>
      </c>
      <c r="AT18">
        <v>18</v>
      </c>
      <c r="AU18">
        <v>8</v>
      </c>
      <c r="AV18">
        <v>5</v>
      </c>
      <c r="AW18">
        <v>0</v>
      </c>
      <c r="AX18">
        <v>10</v>
      </c>
      <c r="AY18">
        <v>16</v>
      </c>
      <c r="AZ18">
        <v>7</v>
      </c>
      <c r="BA18">
        <v>7</v>
      </c>
      <c r="BB18">
        <v>11</v>
      </c>
      <c r="BC18">
        <v>8</v>
      </c>
      <c r="BD18">
        <v>2</v>
      </c>
      <c r="BE18">
        <v>59</v>
      </c>
      <c r="BF18">
        <v>85</v>
      </c>
      <c r="BG18">
        <v>119</v>
      </c>
      <c r="BH18">
        <v>25</v>
      </c>
      <c r="BI18">
        <v>71</v>
      </c>
      <c r="BJ18">
        <v>28</v>
      </c>
      <c r="BK18">
        <v>15</v>
      </c>
      <c r="BL18">
        <v>6</v>
      </c>
      <c r="BM18">
        <v>71</v>
      </c>
      <c r="BN18">
        <v>67</v>
      </c>
      <c r="BO18">
        <v>5</v>
      </c>
      <c r="BP18">
        <v>1</v>
      </c>
      <c r="BQ18">
        <v>68</v>
      </c>
      <c r="BR18">
        <v>115</v>
      </c>
      <c r="BS18">
        <v>112</v>
      </c>
      <c r="BT18">
        <v>14</v>
      </c>
      <c r="BU18">
        <v>49</v>
      </c>
      <c r="BV18">
        <v>15</v>
      </c>
      <c r="BW18">
        <v>55</v>
      </c>
      <c r="BX18">
        <v>55</v>
      </c>
      <c r="BY18">
        <v>61</v>
      </c>
      <c r="BZ18">
        <v>44</v>
      </c>
    </row>
    <row r="19" spans="1:78" x14ac:dyDescent="0.25">
      <c r="B19" s="7">
        <v>0.09</v>
      </c>
      <c r="C19" s="7">
        <v>0.09</v>
      </c>
      <c r="D19" s="7">
        <v>0.08</v>
      </c>
      <c r="E19" s="7">
        <v>0.1</v>
      </c>
      <c r="F19" s="7">
        <v>0.09</v>
      </c>
      <c r="G19" s="7">
        <v>0.09</v>
      </c>
      <c r="H19" s="7">
        <v>0.1</v>
      </c>
      <c r="I19" s="7">
        <v>0.11</v>
      </c>
      <c r="J19" s="7">
        <v>0.09</v>
      </c>
      <c r="K19" s="7">
        <v>7.0000000000000007E-2</v>
      </c>
      <c r="L19" s="7">
        <v>0.08</v>
      </c>
      <c r="M19" s="7">
        <v>7.0000000000000007E-2</v>
      </c>
      <c r="N19" s="7">
        <v>0.1</v>
      </c>
      <c r="O19" s="7">
        <v>0.06</v>
      </c>
      <c r="P19" s="7">
        <v>0.15</v>
      </c>
      <c r="Q19" s="7">
        <v>0.1</v>
      </c>
      <c r="R19" s="7">
        <v>0.09</v>
      </c>
      <c r="S19" s="7">
        <v>0.1</v>
      </c>
      <c r="T19" s="7">
        <v>0.09</v>
      </c>
      <c r="U19" s="7">
        <v>0.05</v>
      </c>
      <c r="V19" s="7">
        <v>0.1</v>
      </c>
      <c r="W19" s="7">
        <v>0.06</v>
      </c>
      <c r="X19" s="7">
        <v>0.09</v>
      </c>
      <c r="Y19" s="7">
        <v>0.05</v>
      </c>
      <c r="Z19" s="7">
        <v>0.1</v>
      </c>
      <c r="AA19" s="7">
        <v>0.09</v>
      </c>
      <c r="AB19" s="7">
        <v>0.1</v>
      </c>
      <c r="AC19" s="7">
        <v>0.08</v>
      </c>
      <c r="AD19" s="7">
        <v>0.09</v>
      </c>
      <c r="AE19" s="7">
        <v>0.2</v>
      </c>
      <c r="AF19" s="7">
        <v>0.08</v>
      </c>
      <c r="AG19" s="7">
        <v>0.12</v>
      </c>
      <c r="AH19" s="7">
        <v>0.1</v>
      </c>
      <c r="AI19" s="7">
        <v>0.1</v>
      </c>
      <c r="AJ19" s="7">
        <v>0.03</v>
      </c>
      <c r="AK19" s="7">
        <v>0.1</v>
      </c>
      <c r="AL19" s="7">
        <v>0.09</v>
      </c>
      <c r="AM19" s="7">
        <v>0.1</v>
      </c>
      <c r="AN19" t="s">
        <v>108</v>
      </c>
      <c r="AO19" s="7">
        <v>0.15</v>
      </c>
      <c r="AP19" s="7">
        <v>0.1</v>
      </c>
      <c r="AQ19" s="7">
        <v>0.12</v>
      </c>
      <c r="AR19" s="7">
        <v>0.06</v>
      </c>
      <c r="AS19" s="7">
        <v>0.15</v>
      </c>
      <c r="AT19" s="7">
        <v>0.1</v>
      </c>
      <c r="AU19" s="7">
        <v>0.08</v>
      </c>
      <c r="AV19" s="7">
        <v>0.05</v>
      </c>
      <c r="AW19" t="s">
        <v>108</v>
      </c>
      <c r="AX19" s="7">
        <v>0.11</v>
      </c>
      <c r="AY19" s="7">
        <v>0.1</v>
      </c>
      <c r="AZ19" s="7">
        <v>7.0000000000000007E-2</v>
      </c>
      <c r="BA19" s="7">
        <v>0.09</v>
      </c>
      <c r="BB19" s="7">
        <v>0.09</v>
      </c>
      <c r="BC19" s="7">
        <v>0.08</v>
      </c>
      <c r="BD19" s="7">
        <v>0.39</v>
      </c>
      <c r="BE19" s="7">
        <v>0.1</v>
      </c>
      <c r="BF19" s="7">
        <v>0.09</v>
      </c>
      <c r="BG19" s="7">
        <v>0.1</v>
      </c>
      <c r="BH19" s="7">
        <v>0.08</v>
      </c>
      <c r="BI19" s="7">
        <v>0.1</v>
      </c>
      <c r="BJ19" s="7">
        <v>0.09</v>
      </c>
      <c r="BK19" s="7">
        <v>0.12</v>
      </c>
      <c r="BL19" s="7">
        <v>0.1</v>
      </c>
      <c r="BM19" s="7">
        <v>0.1</v>
      </c>
      <c r="BN19" s="7">
        <v>0.09</v>
      </c>
      <c r="BO19" s="7">
        <v>0.06</v>
      </c>
      <c r="BP19" s="7">
        <v>7.0000000000000007E-2</v>
      </c>
      <c r="BQ19" s="7">
        <v>0.09</v>
      </c>
      <c r="BR19" s="7">
        <v>0.09</v>
      </c>
      <c r="BS19" s="7">
        <v>0.09</v>
      </c>
      <c r="BT19" s="7">
        <v>7.0000000000000007E-2</v>
      </c>
      <c r="BU19" s="7">
        <v>0.11</v>
      </c>
      <c r="BV19" s="7">
        <v>0.09</v>
      </c>
      <c r="BW19" s="7">
        <v>0.09</v>
      </c>
      <c r="BX19" s="7">
        <v>0.05</v>
      </c>
      <c r="BY19" s="7">
        <v>0.06</v>
      </c>
      <c r="BZ19" s="7">
        <v>0.05</v>
      </c>
    </row>
    <row r="20" spans="1:78" x14ac:dyDescent="0.25">
      <c r="A20" t="s">
        <v>483</v>
      </c>
      <c r="B20">
        <v>35</v>
      </c>
      <c r="C20">
        <v>29</v>
      </c>
      <c r="D20">
        <v>5</v>
      </c>
      <c r="E20">
        <v>1</v>
      </c>
      <c r="F20">
        <v>1</v>
      </c>
      <c r="G20">
        <v>23</v>
      </c>
      <c r="H20">
        <v>11</v>
      </c>
      <c r="I20">
        <v>13</v>
      </c>
      <c r="J20">
        <v>15</v>
      </c>
      <c r="K20">
        <v>0</v>
      </c>
      <c r="L20">
        <v>6</v>
      </c>
      <c r="M20">
        <v>5</v>
      </c>
      <c r="N20">
        <v>23</v>
      </c>
      <c r="O20">
        <v>7</v>
      </c>
      <c r="P20">
        <v>0</v>
      </c>
      <c r="Q20">
        <v>8</v>
      </c>
      <c r="R20">
        <v>27</v>
      </c>
      <c r="S20">
        <v>27</v>
      </c>
      <c r="T20">
        <v>5</v>
      </c>
      <c r="U20">
        <v>3</v>
      </c>
      <c r="V20">
        <v>31</v>
      </c>
      <c r="W20">
        <v>1</v>
      </c>
      <c r="X20">
        <v>3</v>
      </c>
      <c r="Y20">
        <v>7</v>
      </c>
      <c r="Z20">
        <v>28</v>
      </c>
      <c r="AA20">
        <v>35</v>
      </c>
      <c r="AB20">
        <v>28</v>
      </c>
      <c r="AC20">
        <v>11</v>
      </c>
      <c r="AD20">
        <v>23</v>
      </c>
      <c r="AE20">
        <v>1</v>
      </c>
      <c r="AF20">
        <v>28</v>
      </c>
      <c r="AG20">
        <v>6</v>
      </c>
      <c r="AH20">
        <v>0</v>
      </c>
      <c r="AI20">
        <v>29</v>
      </c>
      <c r="AJ20">
        <v>3</v>
      </c>
      <c r="AK20">
        <v>3</v>
      </c>
      <c r="AL20">
        <v>21</v>
      </c>
      <c r="AM20">
        <v>13</v>
      </c>
      <c r="AN20">
        <v>0</v>
      </c>
      <c r="AO20">
        <v>1</v>
      </c>
      <c r="AP20">
        <v>0</v>
      </c>
      <c r="AQ20">
        <v>6</v>
      </c>
      <c r="AR20">
        <v>3</v>
      </c>
      <c r="AS20">
        <v>1</v>
      </c>
      <c r="AT20">
        <v>2</v>
      </c>
      <c r="AU20">
        <v>4</v>
      </c>
      <c r="AV20">
        <v>2</v>
      </c>
      <c r="AW20">
        <v>2</v>
      </c>
      <c r="AX20">
        <v>3</v>
      </c>
      <c r="AY20">
        <v>6</v>
      </c>
      <c r="AZ20">
        <v>1</v>
      </c>
      <c r="BA20">
        <v>1</v>
      </c>
      <c r="BB20">
        <v>0</v>
      </c>
      <c r="BC20">
        <v>5</v>
      </c>
      <c r="BD20">
        <v>0</v>
      </c>
      <c r="BE20">
        <v>8</v>
      </c>
      <c r="BF20">
        <v>27</v>
      </c>
      <c r="BG20">
        <v>22</v>
      </c>
      <c r="BH20">
        <v>13</v>
      </c>
      <c r="BI20">
        <v>13</v>
      </c>
      <c r="BJ20">
        <v>8</v>
      </c>
      <c r="BK20">
        <v>1</v>
      </c>
      <c r="BL20">
        <v>1</v>
      </c>
      <c r="BM20">
        <v>14</v>
      </c>
      <c r="BN20">
        <v>14</v>
      </c>
      <c r="BO20">
        <v>6</v>
      </c>
      <c r="BP20">
        <v>0</v>
      </c>
      <c r="BQ20">
        <v>13</v>
      </c>
      <c r="BR20">
        <v>25</v>
      </c>
      <c r="BS20">
        <v>22</v>
      </c>
      <c r="BT20">
        <v>3</v>
      </c>
      <c r="BU20">
        <v>5</v>
      </c>
      <c r="BV20">
        <v>8</v>
      </c>
      <c r="BW20">
        <v>8</v>
      </c>
      <c r="BX20">
        <v>10</v>
      </c>
      <c r="BY20">
        <v>10</v>
      </c>
      <c r="BZ20">
        <v>9</v>
      </c>
    </row>
    <row r="21" spans="1:78" x14ac:dyDescent="0.25">
      <c r="B21" s="7">
        <v>0.02</v>
      </c>
      <c r="C21" s="7">
        <v>0.02</v>
      </c>
      <c r="D21" s="7">
        <v>0.04</v>
      </c>
      <c r="E21" s="7">
        <v>0.01</v>
      </c>
      <c r="F21">
        <v>0</v>
      </c>
      <c r="G21" s="7">
        <v>0.03</v>
      </c>
      <c r="H21" s="7">
        <v>0.03</v>
      </c>
      <c r="I21" s="7">
        <v>0.02</v>
      </c>
      <c r="J21" s="7">
        <v>0.03</v>
      </c>
      <c r="K21" t="s">
        <v>108</v>
      </c>
      <c r="L21" s="7">
        <v>0.03</v>
      </c>
      <c r="M21" s="7">
        <v>0.02</v>
      </c>
      <c r="N21" s="7">
        <v>0.02</v>
      </c>
      <c r="O21" s="7">
        <v>0.05</v>
      </c>
      <c r="P21" t="s">
        <v>108</v>
      </c>
      <c r="Q21" s="7">
        <v>0.04</v>
      </c>
      <c r="R21" s="7">
        <v>0.02</v>
      </c>
      <c r="S21" s="7">
        <v>0.02</v>
      </c>
      <c r="T21" s="7">
        <v>0.02</v>
      </c>
      <c r="U21" s="7">
        <v>0.02</v>
      </c>
      <c r="V21" s="7">
        <v>0.02</v>
      </c>
      <c r="W21" s="7">
        <v>0.01</v>
      </c>
      <c r="X21" s="7">
        <v>0.04</v>
      </c>
      <c r="Y21" s="7">
        <v>0.04</v>
      </c>
      <c r="Z21" s="7">
        <v>0.02</v>
      </c>
      <c r="AA21" s="7">
        <v>0.02</v>
      </c>
      <c r="AB21" s="7">
        <v>0.02</v>
      </c>
      <c r="AC21" s="7">
        <v>0.05</v>
      </c>
      <c r="AD21" s="7">
        <v>0.02</v>
      </c>
      <c r="AE21" s="7">
        <v>0.02</v>
      </c>
      <c r="AF21" s="7">
        <v>0.03</v>
      </c>
      <c r="AG21" s="7">
        <v>0.01</v>
      </c>
      <c r="AH21" t="s">
        <v>108</v>
      </c>
      <c r="AI21" s="7">
        <v>0.02</v>
      </c>
      <c r="AJ21" s="7">
        <v>0.04</v>
      </c>
      <c r="AK21" s="7">
        <v>0.02</v>
      </c>
      <c r="AL21" s="7">
        <v>0.02</v>
      </c>
      <c r="AM21" s="7">
        <v>0.03</v>
      </c>
      <c r="AN21" t="s">
        <v>108</v>
      </c>
      <c r="AO21" s="7">
        <v>0.01</v>
      </c>
      <c r="AP21" t="s">
        <v>108</v>
      </c>
      <c r="AQ21" s="7">
        <v>0.04</v>
      </c>
      <c r="AR21" s="7">
        <v>0.03</v>
      </c>
      <c r="AS21" s="7">
        <v>0.01</v>
      </c>
      <c r="AT21" s="7">
        <v>0.01</v>
      </c>
      <c r="AU21" s="7">
        <v>0.04</v>
      </c>
      <c r="AV21" s="7">
        <v>0.02</v>
      </c>
      <c r="AW21" s="7">
        <v>0.05</v>
      </c>
      <c r="AX21" s="7">
        <v>0.03</v>
      </c>
      <c r="AY21" s="7">
        <v>0.04</v>
      </c>
      <c r="AZ21" s="7">
        <v>0.01</v>
      </c>
      <c r="BA21" s="7">
        <v>0.01</v>
      </c>
      <c r="BB21" t="s">
        <v>108</v>
      </c>
      <c r="BC21" s="7">
        <v>0.05</v>
      </c>
      <c r="BD21" t="s">
        <v>108</v>
      </c>
      <c r="BE21" s="7">
        <v>0.01</v>
      </c>
      <c r="BF21" s="7">
        <v>0.03</v>
      </c>
      <c r="BG21" s="7">
        <v>0.02</v>
      </c>
      <c r="BH21" s="7">
        <v>0.04</v>
      </c>
      <c r="BI21" s="7">
        <v>0.02</v>
      </c>
      <c r="BJ21" s="7">
        <v>0.03</v>
      </c>
      <c r="BK21" s="7">
        <v>0.01</v>
      </c>
      <c r="BL21" s="7">
        <v>0.02</v>
      </c>
      <c r="BM21" s="7">
        <v>0.02</v>
      </c>
      <c r="BN21" s="7">
        <v>0.02</v>
      </c>
      <c r="BO21" s="7">
        <v>7.0000000000000007E-2</v>
      </c>
      <c r="BP21" t="s">
        <v>108</v>
      </c>
      <c r="BQ21" s="7">
        <v>0.02</v>
      </c>
      <c r="BR21" s="7">
        <v>0.02</v>
      </c>
      <c r="BS21" s="7">
        <v>0.02</v>
      </c>
      <c r="BT21" s="7">
        <v>0.01</v>
      </c>
      <c r="BU21" s="7">
        <v>0.01</v>
      </c>
      <c r="BV21" s="7">
        <v>0.05</v>
      </c>
      <c r="BW21" s="7">
        <v>0.01</v>
      </c>
      <c r="BX21" s="7">
        <v>0.01</v>
      </c>
      <c r="BY21" s="7">
        <v>0.01</v>
      </c>
      <c r="BZ21" s="7">
        <v>0.01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484</v>
      </c>
      <c r="B24">
        <v>1202</v>
      </c>
      <c r="C24">
        <v>1042</v>
      </c>
      <c r="D24">
        <v>92</v>
      </c>
      <c r="E24">
        <v>68</v>
      </c>
      <c r="F24">
        <v>217</v>
      </c>
      <c r="G24">
        <v>720</v>
      </c>
      <c r="H24">
        <v>265</v>
      </c>
      <c r="I24">
        <v>421</v>
      </c>
      <c r="J24">
        <v>394</v>
      </c>
      <c r="K24">
        <v>225</v>
      </c>
      <c r="L24">
        <v>162</v>
      </c>
      <c r="M24">
        <v>199</v>
      </c>
      <c r="N24">
        <v>884</v>
      </c>
      <c r="O24">
        <v>101</v>
      </c>
      <c r="P24">
        <v>18</v>
      </c>
      <c r="Q24">
        <v>155</v>
      </c>
      <c r="R24">
        <v>1047</v>
      </c>
      <c r="S24">
        <v>889</v>
      </c>
      <c r="T24">
        <v>211</v>
      </c>
      <c r="U24">
        <v>93</v>
      </c>
      <c r="V24">
        <v>1060</v>
      </c>
      <c r="W24">
        <v>81</v>
      </c>
      <c r="X24">
        <v>52</v>
      </c>
      <c r="Y24">
        <v>133</v>
      </c>
      <c r="Z24">
        <v>1069</v>
      </c>
      <c r="AA24">
        <v>1200</v>
      </c>
      <c r="AB24">
        <v>1068</v>
      </c>
      <c r="AC24">
        <v>184</v>
      </c>
      <c r="AD24">
        <v>978</v>
      </c>
      <c r="AE24">
        <v>34</v>
      </c>
      <c r="AF24">
        <v>851</v>
      </c>
      <c r="AG24">
        <v>308</v>
      </c>
      <c r="AH24">
        <v>12</v>
      </c>
      <c r="AI24">
        <v>1055</v>
      </c>
      <c r="AJ24">
        <v>61</v>
      </c>
      <c r="AK24">
        <v>83</v>
      </c>
      <c r="AL24">
        <v>768</v>
      </c>
      <c r="AM24">
        <v>356</v>
      </c>
      <c r="AN24">
        <v>19</v>
      </c>
      <c r="AO24">
        <v>59</v>
      </c>
      <c r="AP24">
        <v>121</v>
      </c>
      <c r="AQ24">
        <v>126</v>
      </c>
      <c r="AR24">
        <v>68</v>
      </c>
      <c r="AS24">
        <v>57</v>
      </c>
      <c r="AT24">
        <v>149</v>
      </c>
      <c r="AU24">
        <v>71</v>
      </c>
      <c r="AV24">
        <v>82</v>
      </c>
      <c r="AW24">
        <v>24</v>
      </c>
      <c r="AX24">
        <v>68</v>
      </c>
      <c r="AY24">
        <v>118</v>
      </c>
      <c r="AZ24">
        <v>86</v>
      </c>
      <c r="BA24">
        <v>67</v>
      </c>
      <c r="BB24">
        <v>92</v>
      </c>
      <c r="BC24">
        <v>69</v>
      </c>
      <c r="BD24">
        <v>3</v>
      </c>
      <c r="BE24">
        <v>446</v>
      </c>
      <c r="BF24">
        <v>756</v>
      </c>
      <c r="BG24">
        <v>959</v>
      </c>
      <c r="BH24">
        <v>243</v>
      </c>
      <c r="BI24">
        <v>553</v>
      </c>
      <c r="BJ24">
        <v>248</v>
      </c>
      <c r="BK24">
        <v>95</v>
      </c>
      <c r="BL24">
        <v>52</v>
      </c>
      <c r="BM24">
        <v>575</v>
      </c>
      <c r="BN24">
        <v>557</v>
      </c>
      <c r="BO24">
        <v>62</v>
      </c>
      <c r="BP24">
        <v>7</v>
      </c>
      <c r="BQ24">
        <v>608</v>
      </c>
      <c r="BR24">
        <v>961</v>
      </c>
      <c r="BS24">
        <v>956</v>
      </c>
      <c r="BT24">
        <v>158</v>
      </c>
      <c r="BU24">
        <v>335</v>
      </c>
      <c r="BV24">
        <v>129</v>
      </c>
      <c r="BW24">
        <v>505</v>
      </c>
      <c r="BX24">
        <v>870</v>
      </c>
      <c r="BY24">
        <v>931</v>
      </c>
      <c r="BZ24">
        <v>776</v>
      </c>
    </row>
    <row r="25" spans="1:78" x14ac:dyDescent="0.25">
      <c r="B25" s="7">
        <v>0.78</v>
      </c>
      <c r="C25" s="7">
        <v>0.78</v>
      </c>
      <c r="D25" s="7">
        <v>0.74</v>
      </c>
      <c r="E25" s="7">
        <v>0.84</v>
      </c>
      <c r="F25" s="7">
        <v>0.81</v>
      </c>
      <c r="G25" s="7">
        <v>0.78</v>
      </c>
      <c r="H25" s="7">
        <v>0.77</v>
      </c>
      <c r="I25" s="7">
        <v>0.76</v>
      </c>
      <c r="J25" s="7">
        <v>0.78</v>
      </c>
      <c r="K25" s="7">
        <v>0.83</v>
      </c>
      <c r="L25" s="7">
        <v>0.8</v>
      </c>
      <c r="M25" s="7">
        <v>0.82</v>
      </c>
      <c r="N25" s="7">
        <v>0.78</v>
      </c>
      <c r="O25" s="7">
        <v>0.73</v>
      </c>
      <c r="P25" s="7">
        <v>0.68</v>
      </c>
      <c r="Q25" s="7">
        <v>0.77</v>
      </c>
      <c r="R25" s="7">
        <v>0.78</v>
      </c>
      <c r="S25" s="7">
        <v>0.78</v>
      </c>
      <c r="T25" s="7">
        <v>0.78</v>
      </c>
      <c r="U25" s="7">
        <v>0.81</v>
      </c>
      <c r="V25" s="7">
        <v>0.78</v>
      </c>
      <c r="W25" s="7">
        <v>0.79</v>
      </c>
      <c r="X25" s="7">
        <v>0.82</v>
      </c>
      <c r="Y25" s="7">
        <v>0.79</v>
      </c>
      <c r="Z25" s="7">
        <v>0.78</v>
      </c>
      <c r="AA25" s="7">
        <v>0.78</v>
      </c>
      <c r="AB25" s="7">
        <v>0.78</v>
      </c>
      <c r="AC25" s="7">
        <v>0.76</v>
      </c>
      <c r="AD25" s="7">
        <v>0.79</v>
      </c>
      <c r="AE25" s="7">
        <v>0.62</v>
      </c>
      <c r="AF25" s="7">
        <v>0.78</v>
      </c>
      <c r="AG25" s="7">
        <v>0.79</v>
      </c>
      <c r="AH25" s="7">
        <v>0.79</v>
      </c>
      <c r="AI25" s="7">
        <v>0.79</v>
      </c>
      <c r="AJ25" s="7">
        <v>0.81</v>
      </c>
      <c r="AK25" s="7">
        <v>0.74</v>
      </c>
      <c r="AL25" s="7">
        <v>0.8</v>
      </c>
      <c r="AM25" s="7">
        <v>0.76</v>
      </c>
      <c r="AN25" s="7">
        <v>0.9</v>
      </c>
      <c r="AO25" s="7">
        <v>0.71</v>
      </c>
      <c r="AP25" s="7">
        <v>0.78</v>
      </c>
      <c r="AQ25" s="7">
        <v>0.78</v>
      </c>
      <c r="AR25" s="7">
        <v>0.81</v>
      </c>
      <c r="AS25" s="7">
        <v>0.75</v>
      </c>
      <c r="AT25" s="7">
        <v>0.81</v>
      </c>
      <c r="AU25" s="7">
        <v>0.76</v>
      </c>
      <c r="AV25" s="7">
        <v>0.81</v>
      </c>
      <c r="AW25" s="7">
        <v>0.71</v>
      </c>
      <c r="AX25" s="7">
        <v>0.75</v>
      </c>
      <c r="AY25" s="7">
        <v>0.76</v>
      </c>
      <c r="AZ25" s="7">
        <v>0.78</v>
      </c>
      <c r="BA25" s="7">
        <v>0.85</v>
      </c>
      <c r="BB25" s="7">
        <v>0.81</v>
      </c>
      <c r="BC25" s="7">
        <v>0.75</v>
      </c>
      <c r="BD25" s="7">
        <v>0.61</v>
      </c>
      <c r="BE25" s="7">
        <v>0.79</v>
      </c>
      <c r="BF25" s="7">
        <v>0.78</v>
      </c>
      <c r="BG25" s="7">
        <v>0.78</v>
      </c>
      <c r="BH25" s="7">
        <v>0.78</v>
      </c>
      <c r="BI25" s="7">
        <v>0.79</v>
      </c>
      <c r="BJ25" s="7">
        <v>0.77</v>
      </c>
      <c r="BK25" s="7">
        <v>0.75</v>
      </c>
      <c r="BL25" s="7">
        <v>0.79</v>
      </c>
      <c r="BM25" s="7">
        <v>0.8</v>
      </c>
      <c r="BN25" s="7">
        <v>0.78</v>
      </c>
      <c r="BO25" s="7">
        <v>0.69</v>
      </c>
      <c r="BP25" s="7">
        <v>0.88</v>
      </c>
      <c r="BQ25" s="7">
        <v>0.8</v>
      </c>
      <c r="BR25" s="7">
        <v>0.78</v>
      </c>
      <c r="BS25" s="7">
        <v>0.79</v>
      </c>
      <c r="BT25" s="7">
        <v>0.81</v>
      </c>
      <c r="BU25" s="7">
        <v>0.78</v>
      </c>
      <c r="BV25" s="7">
        <v>0.78</v>
      </c>
      <c r="BW25" s="7">
        <v>0.8</v>
      </c>
      <c r="BX25" s="7">
        <v>0.87</v>
      </c>
      <c r="BY25" s="7">
        <v>0.87</v>
      </c>
      <c r="BZ25" s="7">
        <v>0.87</v>
      </c>
    </row>
    <row r="26" spans="1:78" x14ac:dyDescent="0.25">
      <c r="A26" t="s">
        <v>485</v>
      </c>
      <c r="B26">
        <v>179</v>
      </c>
      <c r="C26">
        <v>155</v>
      </c>
      <c r="D26">
        <v>15</v>
      </c>
      <c r="E26">
        <v>9</v>
      </c>
      <c r="F26">
        <v>25</v>
      </c>
      <c r="G26">
        <v>108</v>
      </c>
      <c r="H26">
        <v>45</v>
      </c>
      <c r="I26">
        <v>75</v>
      </c>
      <c r="J26">
        <v>61</v>
      </c>
      <c r="K26">
        <v>20</v>
      </c>
      <c r="L26">
        <v>23</v>
      </c>
      <c r="M26">
        <v>22</v>
      </c>
      <c r="N26">
        <v>138</v>
      </c>
      <c r="O26">
        <v>15</v>
      </c>
      <c r="P26">
        <v>4</v>
      </c>
      <c r="Q26">
        <v>27</v>
      </c>
      <c r="R26">
        <v>152</v>
      </c>
      <c r="S26">
        <v>138</v>
      </c>
      <c r="T26">
        <v>30</v>
      </c>
      <c r="U26">
        <v>8</v>
      </c>
      <c r="V26">
        <v>164</v>
      </c>
      <c r="W26">
        <v>7</v>
      </c>
      <c r="X26">
        <v>8</v>
      </c>
      <c r="Y26">
        <v>16</v>
      </c>
      <c r="Z26">
        <v>163</v>
      </c>
      <c r="AA26">
        <v>179</v>
      </c>
      <c r="AB26">
        <v>163</v>
      </c>
      <c r="AC26">
        <v>31</v>
      </c>
      <c r="AD26">
        <v>136</v>
      </c>
      <c r="AE26">
        <v>12</v>
      </c>
      <c r="AF26">
        <v>117</v>
      </c>
      <c r="AG26">
        <v>52</v>
      </c>
      <c r="AH26">
        <v>2</v>
      </c>
      <c r="AI26">
        <v>159</v>
      </c>
      <c r="AJ26">
        <v>5</v>
      </c>
      <c r="AK26">
        <v>14</v>
      </c>
      <c r="AL26">
        <v>105</v>
      </c>
      <c r="AM26">
        <v>60</v>
      </c>
      <c r="AN26">
        <v>0</v>
      </c>
      <c r="AO26">
        <v>13</v>
      </c>
      <c r="AP26">
        <v>16</v>
      </c>
      <c r="AQ26">
        <v>26</v>
      </c>
      <c r="AR26">
        <v>8</v>
      </c>
      <c r="AS26">
        <v>12</v>
      </c>
      <c r="AT26">
        <v>20</v>
      </c>
      <c r="AU26">
        <v>11</v>
      </c>
      <c r="AV26">
        <v>7</v>
      </c>
      <c r="AW26">
        <v>2</v>
      </c>
      <c r="AX26">
        <v>14</v>
      </c>
      <c r="AY26">
        <v>21</v>
      </c>
      <c r="AZ26">
        <v>9</v>
      </c>
      <c r="BA26">
        <v>8</v>
      </c>
      <c r="BB26">
        <v>11</v>
      </c>
      <c r="BC26">
        <v>12</v>
      </c>
      <c r="BD26">
        <v>2</v>
      </c>
      <c r="BE26">
        <v>67</v>
      </c>
      <c r="BF26">
        <v>112</v>
      </c>
      <c r="BG26">
        <v>141</v>
      </c>
      <c r="BH26">
        <v>38</v>
      </c>
      <c r="BI26">
        <v>84</v>
      </c>
      <c r="BJ26">
        <v>36</v>
      </c>
      <c r="BK26">
        <v>16</v>
      </c>
      <c r="BL26">
        <v>8</v>
      </c>
      <c r="BM26">
        <v>85</v>
      </c>
      <c r="BN26">
        <v>82</v>
      </c>
      <c r="BO26">
        <v>12</v>
      </c>
      <c r="BP26">
        <v>1</v>
      </c>
      <c r="BQ26">
        <v>81</v>
      </c>
      <c r="BR26">
        <v>139</v>
      </c>
      <c r="BS26">
        <v>134</v>
      </c>
      <c r="BT26">
        <v>17</v>
      </c>
      <c r="BU26">
        <v>54</v>
      </c>
      <c r="BV26">
        <v>23</v>
      </c>
      <c r="BW26">
        <v>63</v>
      </c>
      <c r="BX26">
        <v>65</v>
      </c>
      <c r="BY26">
        <v>70</v>
      </c>
      <c r="BZ26">
        <v>54</v>
      </c>
    </row>
    <row r="27" spans="1:78" x14ac:dyDescent="0.25">
      <c r="B27" s="7">
        <v>0.12</v>
      </c>
      <c r="C27" s="7">
        <v>0.12</v>
      </c>
      <c r="D27" s="7">
        <v>0.12</v>
      </c>
      <c r="E27" s="7">
        <v>0.11</v>
      </c>
      <c r="F27" s="7">
        <v>0.09</v>
      </c>
      <c r="G27" s="7">
        <v>0.12</v>
      </c>
      <c r="H27" s="7">
        <v>0.13</v>
      </c>
      <c r="I27" s="7">
        <v>0.13</v>
      </c>
      <c r="J27" s="7">
        <v>0.12</v>
      </c>
      <c r="K27" s="7">
        <v>7.0000000000000007E-2</v>
      </c>
      <c r="L27" s="7">
        <v>0.11</v>
      </c>
      <c r="M27" s="7">
        <v>0.09</v>
      </c>
      <c r="N27" s="7">
        <v>0.12</v>
      </c>
      <c r="O27" s="7">
        <v>0.11</v>
      </c>
      <c r="P27" s="7">
        <v>0.15</v>
      </c>
      <c r="Q27" s="7">
        <v>0.13</v>
      </c>
      <c r="R27" s="7">
        <v>0.11</v>
      </c>
      <c r="S27" s="7">
        <v>0.12</v>
      </c>
      <c r="T27" s="7">
        <v>0.11</v>
      </c>
      <c r="U27" s="7">
        <v>7.0000000000000007E-2</v>
      </c>
      <c r="V27" s="7">
        <v>0.12</v>
      </c>
      <c r="W27" s="7">
        <v>7.0000000000000007E-2</v>
      </c>
      <c r="X27" s="7">
        <v>0.12</v>
      </c>
      <c r="Y27" s="7">
        <v>0.1</v>
      </c>
      <c r="Z27" s="7">
        <v>0.12</v>
      </c>
      <c r="AA27" s="7">
        <v>0.12</v>
      </c>
      <c r="AB27" s="7">
        <v>0.12</v>
      </c>
      <c r="AC27" s="7">
        <v>0.13</v>
      </c>
      <c r="AD27" s="7">
        <v>0.11</v>
      </c>
      <c r="AE27" s="7">
        <v>0.21</v>
      </c>
      <c r="AF27" s="7">
        <v>0.11</v>
      </c>
      <c r="AG27" s="7">
        <v>0.13</v>
      </c>
      <c r="AH27" s="7">
        <v>0.1</v>
      </c>
      <c r="AI27" s="7">
        <v>0.12</v>
      </c>
      <c r="AJ27" s="7">
        <v>7.0000000000000007E-2</v>
      </c>
      <c r="AK27" s="7">
        <v>0.13</v>
      </c>
      <c r="AL27" s="7">
        <v>0.11</v>
      </c>
      <c r="AM27" s="7">
        <v>0.13</v>
      </c>
      <c r="AN27" t="s">
        <v>108</v>
      </c>
      <c r="AO27" s="7">
        <v>0.16</v>
      </c>
      <c r="AP27" s="7">
        <v>0.1</v>
      </c>
      <c r="AQ27" s="7">
        <v>0.16</v>
      </c>
      <c r="AR27" s="7">
        <v>0.09</v>
      </c>
      <c r="AS27" s="7">
        <v>0.16</v>
      </c>
      <c r="AT27" s="7">
        <v>0.11</v>
      </c>
      <c r="AU27" s="7">
        <v>0.12</v>
      </c>
      <c r="AV27" s="7">
        <v>7.0000000000000007E-2</v>
      </c>
      <c r="AW27" s="7">
        <v>0.05</v>
      </c>
      <c r="AX27" s="7">
        <v>0.15</v>
      </c>
      <c r="AY27" s="7">
        <v>0.14000000000000001</v>
      </c>
      <c r="AZ27" s="7">
        <v>0.08</v>
      </c>
      <c r="BA27" s="7">
        <v>0.1</v>
      </c>
      <c r="BB27" s="7">
        <v>0.09</v>
      </c>
      <c r="BC27" s="7">
        <v>0.13</v>
      </c>
      <c r="BD27" s="7">
        <v>0.39</v>
      </c>
      <c r="BE27" s="7">
        <v>0.12</v>
      </c>
      <c r="BF27" s="7">
        <v>0.12</v>
      </c>
      <c r="BG27" s="7">
        <v>0.12</v>
      </c>
      <c r="BH27" s="7">
        <v>0.12</v>
      </c>
      <c r="BI27" s="7">
        <v>0.12</v>
      </c>
      <c r="BJ27" s="7">
        <v>0.11</v>
      </c>
      <c r="BK27" s="7">
        <v>0.12</v>
      </c>
      <c r="BL27" s="7">
        <v>0.12</v>
      </c>
      <c r="BM27" s="7">
        <v>0.12</v>
      </c>
      <c r="BN27" s="7">
        <v>0.11</v>
      </c>
      <c r="BO27" s="7">
        <v>0.13</v>
      </c>
      <c r="BP27" s="7">
        <v>7.0000000000000007E-2</v>
      </c>
      <c r="BQ27" s="7">
        <v>0.11</v>
      </c>
      <c r="BR27" s="7">
        <v>0.11</v>
      </c>
      <c r="BS27" s="7">
        <v>0.11</v>
      </c>
      <c r="BT27" s="7">
        <v>0.09</v>
      </c>
      <c r="BU27" s="7">
        <v>0.13</v>
      </c>
      <c r="BV27" s="7">
        <v>0.14000000000000001</v>
      </c>
      <c r="BW27" s="7">
        <v>0.1</v>
      </c>
      <c r="BX27" s="7">
        <v>0.06</v>
      </c>
      <c r="BY27" s="7">
        <v>7.0000000000000007E-2</v>
      </c>
      <c r="BZ27" s="7">
        <v>0.06</v>
      </c>
    </row>
    <row r="28" spans="1:78" x14ac:dyDescent="0.25">
      <c r="A28" t="s">
        <v>40</v>
      </c>
      <c r="B28">
        <v>1</v>
      </c>
      <c r="C28">
        <v>1</v>
      </c>
      <c r="D28">
        <v>0</v>
      </c>
      <c r="E28">
        <v>0</v>
      </c>
      <c r="F28">
        <v>0</v>
      </c>
      <c r="G28">
        <v>0</v>
      </c>
      <c r="H28">
        <v>1</v>
      </c>
      <c r="I28">
        <v>0</v>
      </c>
      <c r="J28">
        <v>0</v>
      </c>
      <c r="K28">
        <v>0</v>
      </c>
      <c r="L28">
        <v>1</v>
      </c>
      <c r="M28">
        <v>1</v>
      </c>
      <c r="N28">
        <v>0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1</v>
      </c>
      <c r="Y28">
        <v>0</v>
      </c>
      <c r="Z28">
        <v>1</v>
      </c>
      <c r="AA28">
        <v>1</v>
      </c>
      <c r="AB28">
        <v>1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0</v>
      </c>
      <c r="AI28">
        <v>1</v>
      </c>
      <c r="AJ28">
        <v>0</v>
      </c>
      <c r="AK28">
        <v>0</v>
      </c>
      <c r="AL28">
        <v>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1</v>
      </c>
      <c r="BG28">
        <v>1</v>
      </c>
      <c r="BH28">
        <v>0</v>
      </c>
      <c r="BI28">
        <v>0</v>
      </c>
      <c r="BJ28">
        <v>0</v>
      </c>
      <c r="BK28">
        <v>0</v>
      </c>
      <c r="BL28">
        <v>1</v>
      </c>
      <c r="BM28">
        <v>0</v>
      </c>
      <c r="BN28">
        <v>1</v>
      </c>
      <c r="BO28">
        <v>0</v>
      </c>
      <c r="BP28">
        <v>0</v>
      </c>
      <c r="BQ28">
        <v>0</v>
      </c>
      <c r="BR28">
        <v>1</v>
      </c>
      <c r="BS28">
        <v>1</v>
      </c>
      <c r="BT28">
        <v>0</v>
      </c>
      <c r="BU28">
        <v>0</v>
      </c>
      <c r="BV28">
        <v>0</v>
      </c>
      <c r="BW28">
        <v>0</v>
      </c>
      <c r="BX28">
        <v>1</v>
      </c>
      <c r="BY28">
        <v>1</v>
      </c>
      <c r="BZ28">
        <v>1</v>
      </c>
    </row>
    <row r="29" spans="1:78" x14ac:dyDescent="0.25">
      <c r="B29">
        <v>0</v>
      </c>
      <c r="C29">
        <v>0</v>
      </c>
      <c r="D29" t="s">
        <v>106</v>
      </c>
      <c r="E29" t="s">
        <v>106</v>
      </c>
      <c r="F29" t="s">
        <v>106</v>
      </c>
      <c r="G29" t="s">
        <v>106</v>
      </c>
      <c r="H29">
        <v>0</v>
      </c>
      <c r="I29" t="s">
        <v>106</v>
      </c>
      <c r="J29" t="s">
        <v>106</v>
      </c>
      <c r="K29" t="s">
        <v>106</v>
      </c>
      <c r="L29">
        <v>0</v>
      </c>
      <c r="M29">
        <v>0</v>
      </c>
      <c r="N29" t="s">
        <v>106</v>
      </c>
      <c r="O29" t="s">
        <v>106</v>
      </c>
      <c r="P29" t="s">
        <v>106</v>
      </c>
      <c r="Q29">
        <v>0</v>
      </c>
      <c r="R29" t="s">
        <v>106</v>
      </c>
      <c r="S29" t="s">
        <v>106</v>
      </c>
      <c r="T29" t="s">
        <v>106</v>
      </c>
      <c r="U29" t="s">
        <v>106</v>
      </c>
      <c r="V29" t="s">
        <v>106</v>
      </c>
      <c r="W29" t="s">
        <v>106</v>
      </c>
      <c r="X29" s="7">
        <v>0.01</v>
      </c>
      <c r="Y29" t="s">
        <v>106</v>
      </c>
      <c r="Z29">
        <v>0</v>
      </c>
      <c r="AA29">
        <v>0</v>
      </c>
      <c r="AB29">
        <v>0</v>
      </c>
      <c r="AC29" t="s">
        <v>106</v>
      </c>
      <c r="AD29">
        <v>0</v>
      </c>
      <c r="AE29" t="s">
        <v>106</v>
      </c>
      <c r="AF29" t="s">
        <v>106</v>
      </c>
      <c r="AG29">
        <v>0</v>
      </c>
      <c r="AH29" t="s">
        <v>106</v>
      </c>
      <c r="AI29">
        <v>0</v>
      </c>
      <c r="AJ29" t="s">
        <v>106</v>
      </c>
      <c r="AK29" t="s">
        <v>106</v>
      </c>
      <c r="AL29">
        <v>0</v>
      </c>
      <c r="AM29" t="s">
        <v>106</v>
      </c>
      <c r="AN29" t="s">
        <v>106</v>
      </c>
      <c r="AO29" t="s">
        <v>106</v>
      </c>
      <c r="AP29" t="s">
        <v>106</v>
      </c>
      <c r="AQ29" t="s">
        <v>106</v>
      </c>
      <c r="AR29" t="s">
        <v>106</v>
      </c>
      <c r="AS29" t="s">
        <v>106</v>
      </c>
      <c r="AT29" t="s">
        <v>106</v>
      </c>
      <c r="AU29" s="7">
        <v>0.01</v>
      </c>
      <c r="AV29" t="s">
        <v>106</v>
      </c>
      <c r="AW29" t="s">
        <v>106</v>
      </c>
      <c r="AX29" t="s">
        <v>106</v>
      </c>
      <c r="AY29" t="s">
        <v>106</v>
      </c>
      <c r="AZ29" t="s">
        <v>106</v>
      </c>
      <c r="BA29" t="s">
        <v>106</v>
      </c>
      <c r="BB29" t="s">
        <v>106</v>
      </c>
      <c r="BC29" t="s">
        <v>106</v>
      </c>
      <c r="BD29" t="s">
        <v>106</v>
      </c>
      <c r="BE29" t="s">
        <v>106</v>
      </c>
      <c r="BF29">
        <v>0</v>
      </c>
      <c r="BG29">
        <v>0</v>
      </c>
      <c r="BH29" t="s">
        <v>106</v>
      </c>
      <c r="BI29" t="s">
        <v>106</v>
      </c>
      <c r="BJ29" t="s">
        <v>106</v>
      </c>
      <c r="BK29" t="s">
        <v>106</v>
      </c>
      <c r="BL29" s="7">
        <v>0.01</v>
      </c>
      <c r="BM29" t="s">
        <v>106</v>
      </c>
      <c r="BN29">
        <v>0</v>
      </c>
      <c r="BO29" t="s">
        <v>106</v>
      </c>
      <c r="BP29" t="s">
        <v>106</v>
      </c>
      <c r="BQ29" t="s">
        <v>106</v>
      </c>
      <c r="BR29">
        <v>0</v>
      </c>
      <c r="BS29">
        <v>0</v>
      </c>
      <c r="BT29" t="s">
        <v>106</v>
      </c>
      <c r="BU29" t="s">
        <v>106</v>
      </c>
      <c r="BV29" t="s">
        <v>106</v>
      </c>
      <c r="BW29" t="s">
        <v>106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9</v>
      </c>
      <c r="C30">
        <v>9</v>
      </c>
      <c r="D30">
        <v>0</v>
      </c>
      <c r="E30">
        <v>0</v>
      </c>
      <c r="F30">
        <v>0</v>
      </c>
      <c r="G30">
        <v>7</v>
      </c>
      <c r="H30">
        <v>2</v>
      </c>
      <c r="I30">
        <v>4</v>
      </c>
      <c r="J30">
        <v>2</v>
      </c>
      <c r="K30">
        <v>3</v>
      </c>
      <c r="L30">
        <v>0</v>
      </c>
      <c r="M30">
        <v>0</v>
      </c>
      <c r="N30">
        <v>5</v>
      </c>
      <c r="O30">
        <v>1</v>
      </c>
      <c r="P30">
        <v>3</v>
      </c>
      <c r="Q30">
        <v>0</v>
      </c>
      <c r="R30">
        <v>9</v>
      </c>
      <c r="S30">
        <v>6</v>
      </c>
      <c r="T30">
        <v>3</v>
      </c>
      <c r="U30">
        <v>0</v>
      </c>
      <c r="V30">
        <v>5</v>
      </c>
      <c r="W30">
        <v>1</v>
      </c>
      <c r="X30">
        <v>1</v>
      </c>
      <c r="Y30">
        <v>2</v>
      </c>
      <c r="Z30">
        <v>7</v>
      </c>
      <c r="AA30">
        <v>9</v>
      </c>
      <c r="AB30">
        <v>7</v>
      </c>
      <c r="AC30">
        <v>1</v>
      </c>
      <c r="AD30">
        <v>8</v>
      </c>
      <c r="AE30">
        <v>0</v>
      </c>
      <c r="AF30">
        <v>5</v>
      </c>
      <c r="AG30">
        <v>0</v>
      </c>
      <c r="AH30">
        <v>0</v>
      </c>
      <c r="AI30">
        <v>6</v>
      </c>
      <c r="AJ30">
        <v>1</v>
      </c>
      <c r="AK30">
        <v>1</v>
      </c>
      <c r="AL30">
        <v>5</v>
      </c>
      <c r="AM30">
        <v>1</v>
      </c>
      <c r="AN30">
        <v>0</v>
      </c>
      <c r="AO30">
        <v>3</v>
      </c>
      <c r="AP30">
        <v>1</v>
      </c>
      <c r="AQ30">
        <v>1</v>
      </c>
      <c r="AR30">
        <v>0</v>
      </c>
      <c r="AS30">
        <v>0</v>
      </c>
      <c r="AT30">
        <v>1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3</v>
      </c>
      <c r="BA30">
        <v>0</v>
      </c>
      <c r="BB30">
        <v>2</v>
      </c>
      <c r="BC30">
        <v>0</v>
      </c>
      <c r="BD30">
        <v>0</v>
      </c>
      <c r="BE30">
        <v>3</v>
      </c>
      <c r="BF30">
        <v>5</v>
      </c>
      <c r="BG30">
        <v>6</v>
      </c>
      <c r="BH30">
        <v>2</v>
      </c>
      <c r="BI30">
        <v>3</v>
      </c>
      <c r="BJ30">
        <v>0</v>
      </c>
      <c r="BK30">
        <v>0</v>
      </c>
      <c r="BL30">
        <v>1</v>
      </c>
      <c r="BM30">
        <v>0</v>
      </c>
      <c r="BN30">
        <v>5</v>
      </c>
      <c r="BO30">
        <v>4</v>
      </c>
      <c r="BP30">
        <v>0</v>
      </c>
      <c r="BQ30">
        <v>4</v>
      </c>
      <c r="BR30">
        <v>7</v>
      </c>
      <c r="BS30">
        <v>5</v>
      </c>
      <c r="BT30">
        <v>0</v>
      </c>
      <c r="BU30">
        <v>3</v>
      </c>
      <c r="BV30">
        <v>2</v>
      </c>
      <c r="BW30">
        <v>3</v>
      </c>
      <c r="BX30">
        <v>5</v>
      </c>
      <c r="BY30">
        <v>7</v>
      </c>
      <c r="BZ30">
        <v>4</v>
      </c>
    </row>
    <row r="31" spans="1:78" x14ac:dyDescent="0.25">
      <c r="B31" s="7">
        <v>0.01</v>
      </c>
      <c r="C31" s="7">
        <v>0.01</v>
      </c>
      <c r="D31" t="s">
        <v>108</v>
      </c>
      <c r="E31" t="s">
        <v>108</v>
      </c>
      <c r="F31" t="s">
        <v>108</v>
      </c>
      <c r="G31" s="7">
        <v>0.01</v>
      </c>
      <c r="H31" s="7">
        <v>0.01</v>
      </c>
      <c r="I31" s="7">
        <v>0.01</v>
      </c>
      <c r="J31">
        <v>0</v>
      </c>
      <c r="K31" s="7">
        <v>0.01</v>
      </c>
      <c r="L31" t="s">
        <v>108</v>
      </c>
      <c r="M31" t="s">
        <v>108</v>
      </c>
      <c r="N31">
        <v>0</v>
      </c>
      <c r="O31" s="7">
        <v>0.01</v>
      </c>
      <c r="P31" s="7">
        <v>0.09</v>
      </c>
      <c r="Q31" t="s">
        <v>108</v>
      </c>
      <c r="R31" s="7">
        <v>0.01</v>
      </c>
      <c r="S31" s="7">
        <v>0.01</v>
      </c>
      <c r="T31" s="7">
        <v>0.01</v>
      </c>
      <c r="U31" t="s">
        <v>108</v>
      </c>
      <c r="V31">
        <v>0</v>
      </c>
      <c r="W31" s="7">
        <v>0.01</v>
      </c>
      <c r="X31" s="7">
        <v>0.02</v>
      </c>
      <c r="Y31" s="7">
        <v>0.01</v>
      </c>
      <c r="Z31" s="7">
        <v>0.01</v>
      </c>
      <c r="AA31" s="7">
        <v>0.01</v>
      </c>
      <c r="AB31" s="7">
        <v>0.01</v>
      </c>
      <c r="AC31">
        <v>0</v>
      </c>
      <c r="AD31" s="7">
        <v>0.01</v>
      </c>
      <c r="AE31" t="s">
        <v>108</v>
      </c>
      <c r="AF31" s="7">
        <v>0.01</v>
      </c>
      <c r="AG31" t="s">
        <v>108</v>
      </c>
      <c r="AH31" t="s">
        <v>108</v>
      </c>
      <c r="AI31">
        <v>0</v>
      </c>
      <c r="AJ31" s="7">
        <v>0.02</v>
      </c>
      <c r="AK31" s="7">
        <v>0.01</v>
      </c>
      <c r="AL31">
        <v>0</v>
      </c>
      <c r="AM31">
        <v>0</v>
      </c>
      <c r="AN31" t="s">
        <v>108</v>
      </c>
      <c r="AO31" s="7">
        <v>0.03</v>
      </c>
      <c r="AP31" s="7">
        <v>0.01</v>
      </c>
      <c r="AQ31" s="7">
        <v>0.01</v>
      </c>
      <c r="AR31" t="s">
        <v>108</v>
      </c>
      <c r="AS31" t="s">
        <v>108</v>
      </c>
      <c r="AT31" s="7">
        <v>0.01</v>
      </c>
      <c r="AU31" t="s">
        <v>108</v>
      </c>
      <c r="AV31" s="7">
        <v>0.01</v>
      </c>
      <c r="AW31" t="s">
        <v>108</v>
      </c>
      <c r="AX31" t="s">
        <v>108</v>
      </c>
      <c r="AY31" t="s">
        <v>108</v>
      </c>
      <c r="AZ31" s="7">
        <v>0.02</v>
      </c>
      <c r="BA31" t="s">
        <v>108</v>
      </c>
      <c r="BB31" s="7">
        <v>0.01</v>
      </c>
      <c r="BC31" t="s">
        <v>108</v>
      </c>
      <c r="BD31" t="s">
        <v>108</v>
      </c>
      <c r="BE31" s="7">
        <v>0.01</v>
      </c>
      <c r="BF31" s="7">
        <v>0.01</v>
      </c>
      <c r="BG31" s="7">
        <v>0.01</v>
      </c>
      <c r="BH31" s="7">
        <v>0.01</v>
      </c>
      <c r="BI31">
        <v>0</v>
      </c>
      <c r="BJ31" t="s">
        <v>108</v>
      </c>
      <c r="BK31" t="s">
        <v>108</v>
      </c>
      <c r="BL31" s="7">
        <v>0.01</v>
      </c>
      <c r="BM31" t="s">
        <v>108</v>
      </c>
      <c r="BN31" s="7">
        <v>0.01</v>
      </c>
      <c r="BO31" s="7">
        <v>0.04</v>
      </c>
      <c r="BP31" t="s">
        <v>108</v>
      </c>
      <c r="BQ31" s="7">
        <v>0.01</v>
      </c>
      <c r="BR31" s="7">
        <v>0.01</v>
      </c>
      <c r="BS31">
        <v>0</v>
      </c>
      <c r="BT31" t="s">
        <v>108</v>
      </c>
      <c r="BU31" s="7">
        <v>0.01</v>
      </c>
      <c r="BV31" s="7">
        <v>0.01</v>
      </c>
      <c r="BW31" s="7">
        <v>0.01</v>
      </c>
      <c r="BX31" s="7">
        <v>0.01</v>
      </c>
      <c r="BY31" s="7">
        <v>0.01</v>
      </c>
      <c r="BZ31">
        <v>0</v>
      </c>
    </row>
    <row r="32" spans="1:78" x14ac:dyDescent="0.25">
      <c r="A32" t="s">
        <v>193</v>
      </c>
      <c r="B32">
        <v>0.95899999999999996</v>
      </c>
      <c r="C32">
        <v>0.95499999999999996</v>
      </c>
      <c r="D32">
        <v>0.91400000000000003</v>
      </c>
      <c r="E32">
        <v>1.1000000000000001</v>
      </c>
      <c r="F32">
        <v>1.0309999999999999</v>
      </c>
      <c r="G32">
        <v>0.95399999999999996</v>
      </c>
      <c r="H32">
        <v>0.91700000000000004</v>
      </c>
      <c r="I32">
        <v>0.90800000000000003</v>
      </c>
      <c r="J32">
        <v>0.94499999999999995</v>
      </c>
      <c r="K32">
        <v>1.0669999999999999</v>
      </c>
      <c r="L32">
        <v>0.98899999999999999</v>
      </c>
      <c r="M32">
        <v>1.0169999999999999</v>
      </c>
      <c r="N32">
        <v>0.95299999999999996</v>
      </c>
      <c r="O32">
        <v>0.91700000000000004</v>
      </c>
      <c r="P32">
        <v>0.90300000000000002</v>
      </c>
      <c r="Q32">
        <v>0.91600000000000004</v>
      </c>
      <c r="R32">
        <v>0.96499999999999997</v>
      </c>
      <c r="S32">
        <v>0.95199999999999996</v>
      </c>
      <c r="T32">
        <v>0.94399999999999995</v>
      </c>
      <c r="U32">
        <v>1.0609999999999999</v>
      </c>
      <c r="V32">
        <v>0.95399999999999996</v>
      </c>
      <c r="W32">
        <v>0.98199999999999998</v>
      </c>
      <c r="X32">
        <v>0.97499999999999998</v>
      </c>
      <c r="Y32">
        <v>1.0349999999999999</v>
      </c>
      <c r="Z32">
        <v>0.95</v>
      </c>
      <c r="AA32">
        <v>0.95899999999999996</v>
      </c>
      <c r="AB32">
        <v>0.95</v>
      </c>
      <c r="AC32">
        <v>0.92200000000000004</v>
      </c>
      <c r="AD32">
        <v>0.98</v>
      </c>
      <c r="AE32">
        <v>0.621</v>
      </c>
      <c r="AF32">
        <v>0.95399999999999996</v>
      </c>
      <c r="AG32">
        <v>0.998</v>
      </c>
      <c r="AH32">
        <v>1.036</v>
      </c>
      <c r="AI32">
        <v>0.96599999999999997</v>
      </c>
      <c r="AJ32">
        <v>0.96</v>
      </c>
      <c r="AK32">
        <v>0.91300000000000003</v>
      </c>
      <c r="AL32">
        <v>0.999</v>
      </c>
      <c r="AM32">
        <v>0.88600000000000001</v>
      </c>
      <c r="AN32">
        <v>1.3169999999999999</v>
      </c>
      <c r="AO32">
        <v>0.82199999999999995</v>
      </c>
      <c r="AP32">
        <v>0.98599999999999999</v>
      </c>
      <c r="AQ32">
        <v>0.81799999999999995</v>
      </c>
      <c r="AR32">
        <v>1.0940000000000001</v>
      </c>
      <c r="AS32">
        <v>0.95599999999999996</v>
      </c>
      <c r="AT32">
        <v>1.0029999999999999</v>
      </c>
      <c r="AU32">
        <v>0.88</v>
      </c>
      <c r="AV32">
        <v>0.95499999999999996</v>
      </c>
      <c r="AW32">
        <v>0.81299999999999994</v>
      </c>
      <c r="AX32">
        <v>0.95199999999999996</v>
      </c>
      <c r="AY32">
        <v>0.91600000000000004</v>
      </c>
      <c r="AZ32">
        <v>1.0569999999999999</v>
      </c>
      <c r="BA32">
        <v>1.115</v>
      </c>
      <c r="BB32">
        <v>1.0109999999999999</v>
      </c>
      <c r="BC32">
        <v>0.88100000000000001</v>
      </c>
      <c r="BD32">
        <v>0.44500000000000001</v>
      </c>
      <c r="BE32">
        <v>0.96099999999999997</v>
      </c>
      <c r="BF32">
        <v>0.95799999999999996</v>
      </c>
      <c r="BG32">
        <v>0.96499999999999997</v>
      </c>
      <c r="BH32">
        <v>0.93400000000000005</v>
      </c>
      <c r="BI32">
        <v>0.97699999999999998</v>
      </c>
      <c r="BJ32">
        <v>0.94499999999999995</v>
      </c>
      <c r="BK32">
        <v>0.88700000000000001</v>
      </c>
      <c r="BL32">
        <v>0.96399999999999997</v>
      </c>
      <c r="BM32">
        <v>0.98699999999999999</v>
      </c>
      <c r="BN32">
        <v>0.95099999999999996</v>
      </c>
      <c r="BO32">
        <v>0.79400000000000004</v>
      </c>
      <c r="BP32">
        <v>0.88</v>
      </c>
      <c r="BQ32">
        <v>0.998</v>
      </c>
      <c r="BR32">
        <v>0.97199999999999998</v>
      </c>
      <c r="BS32">
        <v>0.99199999999999999</v>
      </c>
      <c r="BT32">
        <v>0.997</v>
      </c>
      <c r="BU32">
        <v>0.96</v>
      </c>
      <c r="BV32">
        <v>0.874</v>
      </c>
      <c r="BW32">
        <v>1.0169999999999999</v>
      </c>
      <c r="BX32">
        <v>1.18</v>
      </c>
      <c r="BY32">
        <v>1.1719999999999999</v>
      </c>
      <c r="BZ32">
        <v>1.206</v>
      </c>
    </row>
    <row r="33" spans="1:78" x14ac:dyDescent="0.25">
      <c r="A33" t="s">
        <v>194</v>
      </c>
      <c r="B33">
        <v>0.99399999999999999</v>
      </c>
      <c r="C33">
        <v>0.98799999999999999</v>
      </c>
      <c r="D33">
        <v>1.077</v>
      </c>
      <c r="E33">
        <v>0.96099999999999997</v>
      </c>
      <c r="F33">
        <v>0.89700000000000002</v>
      </c>
      <c r="G33">
        <v>1.0029999999999999</v>
      </c>
      <c r="H33">
        <v>1.042</v>
      </c>
      <c r="I33">
        <v>1.0309999999999999</v>
      </c>
      <c r="J33">
        <v>1.024</v>
      </c>
      <c r="K33">
        <v>0.83</v>
      </c>
      <c r="L33">
        <v>1.0109999999999999</v>
      </c>
      <c r="M33">
        <v>0.93400000000000005</v>
      </c>
      <c r="N33">
        <v>0.995</v>
      </c>
      <c r="O33">
        <v>1.089</v>
      </c>
      <c r="P33">
        <v>1.0409999999999999</v>
      </c>
      <c r="Q33">
        <v>1.0589999999999999</v>
      </c>
      <c r="R33">
        <v>0.98399999999999999</v>
      </c>
      <c r="S33">
        <v>1.006</v>
      </c>
      <c r="T33">
        <v>0.96299999999999997</v>
      </c>
      <c r="U33">
        <v>0.93200000000000005</v>
      </c>
      <c r="V33">
        <v>1.0049999999999999</v>
      </c>
      <c r="W33">
        <v>0.84199999999999997</v>
      </c>
      <c r="X33">
        <v>1.0329999999999999</v>
      </c>
      <c r="Y33">
        <v>1.038</v>
      </c>
      <c r="Z33">
        <v>0.98899999999999999</v>
      </c>
      <c r="AA33">
        <v>0.995</v>
      </c>
      <c r="AB33">
        <v>0.98899999999999999</v>
      </c>
      <c r="AC33">
        <v>1.0940000000000001</v>
      </c>
      <c r="AD33">
        <v>0.96799999999999997</v>
      </c>
      <c r="AE33">
        <v>1.1000000000000001</v>
      </c>
      <c r="AF33">
        <v>0.98099999999999998</v>
      </c>
      <c r="AG33">
        <v>1.0229999999999999</v>
      </c>
      <c r="AH33">
        <v>0.96499999999999997</v>
      </c>
      <c r="AI33">
        <v>0.99299999999999999</v>
      </c>
      <c r="AJ33">
        <v>0.92</v>
      </c>
      <c r="AK33">
        <v>1.034</v>
      </c>
      <c r="AL33">
        <v>0.98399999999999999</v>
      </c>
      <c r="AM33">
        <v>1.014</v>
      </c>
      <c r="AN33">
        <v>0.65600000000000003</v>
      </c>
      <c r="AO33">
        <v>1.0349999999999999</v>
      </c>
      <c r="AP33">
        <v>0.91900000000000004</v>
      </c>
      <c r="AQ33">
        <v>1.0489999999999999</v>
      </c>
      <c r="AR33">
        <v>1.018</v>
      </c>
      <c r="AS33">
        <v>1.089</v>
      </c>
      <c r="AT33">
        <v>0.93400000000000005</v>
      </c>
      <c r="AU33">
        <v>1.0289999999999999</v>
      </c>
      <c r="AV33">
        <v>0.871</v>
      </c>
      <c r="AW33">
        <v>0.93500000000000005</v>
      </c>
      <c r="AX33">
        <v>1.1279999999999999</v>
      </c>
      <c r="AY33">
        <v>1.0840000000000001</v>
      </c>
      <c r="AZ33">
        <v>0.93300000000000005</v>
      </c>
      <c r="BA33">
        <v>0.94099999999999995</v>
      </c>
      <c r="BB33">
        <v>0.86499999999999999</v>
      </c>
      <c r="BC33">
        <v>1.0940000000000001</v>
      </c>
      <c r="BD33">
        <v>1.3779999999999999</v>
      </c>
      <c r="BE33">
        <v>0.96799999999999997</v>
      </c>
      <c r="BF33">
        <v>1.01</v>
      </c>
      <c r="BG33">
        <v>0.98</v>
      </c>
      <c r="BH33">
        <v>1.0509999999999999</v>
      </c>
      <c r="BI33">
        <v>0.98899999999999999</v>
      </c>
      <c r="BJ33">
        <v>1.0049999999999999</v>
      </c>
      <c r="BK33">
        <v>0.95799999999999996</v>
      </c>
      <c r="BL33">
        <v>0.98799999999999999</v>
      </c>
      <c r="BM33">
        <v>0.99199999999999999</v>
      </c>
      <c r="BN33">
        <v>0.98</v>
      </c>
      <c r="BO33">
        <v>1.1399999999999999</v>
      </c>
      <c r="BP33">
        <v>0.65700000000000003</v>
      </c>
      <c r="BQ33">
        <v>0.96099999999999997</v>
      </c>
      <c r="BR33">
        <v>0.98799999999999999</v>
      </c>
      <c r="BS33">
        <v>0.98</v>
      </c>
      <c r="BT33">
        <v>0.9</v>
      </c>
      <c r="BU33">
        <v>0.98499999999999999</v>
      </c>
      <c r="BV33">
        <v>1.075</v>
      </c>
      <c r="BW33">
        <v>0.93799999999999994</v>
      </c>
      <c r="BX33">
        <v>0.85199999999999998</v>
      </c>
      <c r="BY33">
        <v>0.84699999999999998</v>
      </c>
      <c r="BZ33">
        <v>0.84499999999999997</v>
      </c>
    </row>
    <row r="34" spans="1:78" x14ac:dyDescent="0.25">
      <c r="A34" t="s">
        <v>195</v>
      </c>
      <c r="B34">
        <v>1E-3</v>
      </c>
      <c r="C34">
        <v>1E-3</v>
      </c>
      <c r="D34">
        <v>1.0999999999999999E-2</v>
      </c>
      <c r="E34">
        <v>1.2E-2</v>
      </c>
      <c r="F34">
        <v>3.0000000000000001E-3</v>
      </c>
      <c r="G34">
        <v>1E-3</v>
      </c>
      <c r="H34">
        <v>3.0000000000000001E-3</v>
      </c>
      <c r="I34">
        <v>2E-3</v>
      </c>
      <c r="J34">
        <v>3.0000000000000001E-3</v>
      </c>
      <c r="K34">
        <v>3.0000000000000001E-3</v>
      </c>
      <c r="L34">
        <v>3.0000000000000001E-3</v>
      </c>
      <c r="M34">
        <v>3.0000000000000001E-3</v>
      </c>
      <c r="N34">
        <v>1E-3</v>
      </c>
      <c r="O34">
        <v>8.9999999999999993E-3</v>
      </c>
      <c r="P34">
        <v>4.7E-2</v>
      </c>
      <c r="Q34">
        <v>5.0000000000000001E-3</v>
      </c>
      <c r="R34">
        <v>1E-3</v>
      </c>
      <c r="S34">
        <v>1E-3</v>
      </c>
      <c r="T34">
        <v>4.0000000000000001E-3</v>
      </c>
      <c r="U34">
        <v>6.0000000000000001E-3</v>
      </c>
      <c r="V34">
        <v>1E-3</v>
      </c>
      <c r="W34">
        <v>7.0000000000000001E-3</v>
      </c>
      <c r="X34">
        <v>1.4E-2</v>
      </c>
      <c r="Y34">
        <v>7.0000000000000001E-3</v>
      </c>
      <c r="Z34">
        <v>1E-3</v>
      </c>
      <c r="AA34">
        <v>1E-3</v>
      </c>
      <c r="AB34">
        <v>1E-3</v>
      </c>
      <c r="AC34">
        <v>6.0000000000000001E-3</v>
      </c>
      <c r="AD34">
        <v>1E-3</v>
      </c>
      <c r="AE34">
        <v>2.4E-2</v>
      </c>
      <c r="AF34">
        <v>1E-3</v>
      </c>
      <c r="AG34">
        <v>3.0000000000000001E-3</v>
      </c>
      <c r="AH34">
        <v>6.6000000000000003E-2</v>
      </c>
      <c r="AI34">
        <v>1E-3</v>
      </c>
      <c r="AJ34">
        <v>1.2E-2</v>
      </c>
      <c r="AK34">
        <v>8.9999999999999993E-3</v>
      </c>
      <c r="AL34">
        <v>1E-3</v>
      </c>
      <c r="AM34">
        <v>2E-3</v>
      </c>
      <c r="AN34">
        <v>2.1000000000000001E-2</v>
      </c>
      <c r="AO34">
        <v>1.2999999999999999E-2</v>
      </c>
      <c r="AP34">
        <v>6.0000000000000001E-3</v>
      </c>
      <c r="AQ34">
        <v>8.0000000000000002E-3</v>
      </c>
      <c r="AR34">
        <v>1.6E-2</v>
      </c>
      <c r="AS34">
        <v>1.7999999999999999E-2</v>
      </c>
      <c r="AT34">
        <v>5.0000000000000001E-3</v>
      </c>
      <c r="AU34">
        <v>1.2E-2</v>
      </c>
      <c r="AV34">
        <v>8.0000000000000002E-3</v>
      </c>
      <c r="AW34">
        <v>3.4000000000000002E-2</v>
      </c>
      <c r="AX34">
        <v>1.7000000000000001E-2</v>
      </c>
      <c r="AY34">
        <v>8.0000000000000002E-3</v>
      </c>
      <c r="AZ34">
        <v>8.9999999999999993E-3</v>
      </c>
      <c r="BA34">
        <v>1.2E-2</v>
      </c>
      <c r="BB34">
        <v>7.0000000000000001E-3</v>
      </c>
      <c r="BC34">
        <v>1.2999999999999999E-2</v>
      </c>
      <c r="BD34">
        <v>0.63300000000000001</v>
      </c>
      <c r="BE34">
        <v>2E-3</v>
      </c>
      <c r="BF34">
        <v>1E-3</v>
      </c>
      <c r="BG34">
        <v>1E-3</v>
      </c>
      <c r="BH34">
        <v>4.0000000000000001E-3</v>
      </c>
      <c r="BI34">
        <v>2E-3</v>
      </c>
      <c r="BJ34">
        <v>3.0000000000000001E-3</v>
      </c>
      <c r="BK34">
        <v>7.0000000000000001E-3</v>
      </c>
      <c r="BL34">
        <v>1.6E-2</v>
      </c>
      <c r="BM34">
        <v>2E-3</v>
      </c>
      <c r="BN34">
        <v>1E-3</v>
      </c>
      <c r="BO34">
        <v>1.6E-2</v>
      </c>
      <c r="BP34">
        <v>5.3999999999999999E-2</v>
      </c>
      <c r="BQ34">
        <v>1E-3</v>
      </c>
      <c r="BR34">
        <v>1E-3</v>
      </c>
      <c r="BS34">
        <v>1E-3</v>
      </c>
      <c r="BT34">
        <v>4.0000000000000001E-3</v>
      </c>
      <c r="BU34">
        <v>3.0000000000000001E-3</v>
      </c>
      <c r="BV34">
        <v>8.0000000000000002E-3</v>
      </c>
      <c r="BW34">
        <v>2E-3</v>
      </c>
      <c r="BX34">
        <v>1E-3</v>
      </c>
      <c r="BY34">
        <v>1E-3</v>
      </c>
      <c r="BZ34">
        <v>1E-3</v>
      </c>
    </row>
  </sheetData>
  <pageMargins left="0.7" right="0.7" top="0.75" bottom="0.75" header="0.3" footer="0.3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2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476</v>
      </c>
    </row>
    <row r="2" spans="1:78" x14ac:dyDescent="0.25">
      <c r="A2" t="s">
        <v>487</v>
      </c>
    </row>
    <row r="3" spans="1:78" x14ac:dyDescent="0.25">
      <c r="A3" t="s">
        <v>465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1403</v>
      </c>
      <c r="C9">
        <v>1221</v>
      </c>
      <c r="D9">
        <v>102</v>
      </c>
      <c r="E9">
        <v>80</v>
      </c>
      <c r="F9">
        <v>250</v>
      </c>
      <c r="G9">
        <v>758</v>
      </c>
      <c r="H9">
        <v>395</v>
      </c>
      <c r="I9">
        <v>443</v>
      </c>
      <c r="J9">
        <v>413</v>
      </c>
      <c r="K9">
        <v>250</v>
      </c>
      <c r="L9">
        <v>297</v>
      </c>
      <c r="M9">
        <v>298</v>
      </c>
      <c r="N9">
        <v>951</v>
      </c>
      <c r="O9">
        <v>129</v>
      </c>
      <c r="P9">
        <v>25</v>
      </c>
      <c r="Q9">
        <v>220</v>
      </c>
      <c r="R9">
        <v>1183</v>
      </c>
      <c r="S9">
        <v>1003</v>
      </c>
      <c r="T9">
        <v>251</v>
      </c>
      <c r="U9">
        <v>137</v>
      </c>
      <c r="V9">
        <v>1206</v>
      </c>
      <c r="W9">
        <v>109</v>
      </c>
      <c r="X9">
        <v>79</v>
      </c>
      <c r="Y9">
        <v>164</v>
      </c>
      <c r="Z9">
        <v>1239</v>
      </c>
      <c r="AA9">
        <v>1402</v>
      </c>
      <c r="AB9">
        <v>1238</v>
      </c>
      <c r="AC9">
        <v>211</v>
      </c>
      <c r="AD9">
        <v>1133</v>
      </c>
      <c r="AE9">
        <v>51</v>
      </c>
      <c r="AF9">
        <v>985</v>
      </c>
      <c r="AG9">
        <v>358</v>
      </c>
      <c r="AH9">
        <v>14</v>
      </c>
      <c r="AI9">
        <v>1205</v>
      </c>
      <c r="AJ9">
        <v>69</v>
      </c>
      <c r="AK9">
        <v>118</v>
      </c>
      <c r="AL9">
        <v>873</v>
      </c>
      <c r="AM9">
        <v>427</v>
      </c>
      <c r="AN9">
        <v>20</v>
      </c>
      <c r="AO9">
        <v>82</v>
      </c>
      <c r="AP9">
        <v>137</v>
      </c>
      <c r="AQ9">
        <v>144</v>
      </c>
      <c r="AR9">
        <v>64</v>
      </c>
      <c r="AS9">
        <v>67</v>
      </c>
      <c r="AT9">
        <v>167</v>
      </c>
      <c r="AU9">
        <v>87</v>
      </c>
      <c r="AV9">
        <v>96</v>
      </c>
      <c r="AW9">
        <v>26</v>
      </c>
      <c r="AX9">
        <v>76</v>
      </c>
      <c r="AY9">
        <v>154</v>
      </c>
      <c r="AZ9">
        <v>102</v>
      </c>
      <c r="BA9">
        <v>77</v>
      </c>
      <c r="BB9">
        <v>112</v>
      </c>
      <c r="BC9">
        <v>91</v>
      </c>
      <c r="BD9">
        <v>3</v>
      </c>
      <c r="BE9">
        <v>521</v>
      </c>
      <c r="BF9">
        <v>882</v>
      </c>
      <c r="BG9">
        <v>1122</v>
      </c>
      <c r="BH9">
        <v>281</v>
      </c>
      <c r="BI9">
        <v>615</v>
      </c>
      <c r="BJ9">
        <v>299</v>
      </c>
      <c r="BK9">
        <v>129</v>
      </c>
      <c r="BL9">
        <v>64</v>
      </c>
      <c r="BM9">
        <v>646</v>
      </c>
      <c r="BN9">
        <v>664</v>
      </c>
      <c r="BO9">
        <v>85</v>
      </c>
      <c r="BP9">
        <v>8</v>
      </c>
      <c r="BQ9">
        <v>692</v>
      </c>
      <c r="BR9">
        <v>1110</v>
      </c>
      <c r="BS9">
        <v>1092</v>
      </c>
      <c r="BT9">
        <v>186</v>
      </c>
      <c r="BU9">
        <v>388</v>
      </c>
      <c r="BV9">
        <v>155</v>
      </c>
      <c r="BW9">
        <v>569</v>
      </c>
      <c r="BX9">
        <v>929</v>
      </c>
      <c r="BY9">
        <v>990</v>
      </c>
      <c r="BZ9">
        <v>822</v>
      </c>
    </row>
    <row r="10" spans="1:78" x14ac:dyDescent="0.25">
      <c r="A10" t="s">
        <v>103</v>
      </c>
      <c r="B10">
        <v>1536</v>
      </c>
      <c r="C10">
        <v>1329</v>
      </c>
      <c r="D10">
        <v>125</v>
      </c>
      <c r="E10">
        <v>81</v>
      </c>
      <c r="F10">
        <v>268</v>
      </c>
      <c r="G10">
        <v>924</v>
      </c>
      <c r="H10">
        <v>344</v>
      </c>
      <c r="I10">
        <v>555</v>
      </c>
      <c r="J10">
        <v>507</v>
      </c>
      <c r="K10">
        <v>272</v>
      </c>
      <c r="L10">
        <v>202</v>
      </c>
      <c r="M10">
        <v>242</v>
      </c>
      <c r="N10">
        <v>1128</v>
      </c>
      <c r="O10">
        <v>139</v>
      </c>
      <c r="P10">
        <v>27</v>
      </c>
      <c r="Q10">
        <v>201</v>
      </c>
      <c r="R10">
        <v>1335</v>
      </c>
      <c r="S10">
        <v>1137</v>
      </c>
      <c r="T10">
        <v>271</v>
      </c>
      <c r="U10">
        <v>115</v>
      </c>
      <c r="V10">
        <v>1359</v>
      </c>
      <c r="W10">
        <v>102</v>
      </c>
      <c r="X10">
        <v>64</v>
      </c>
      <c r="Y10">
        <v>168</v>
      </c>
      <c r="Z10">
        <v>1368</v>
      </c>
      <c r="AA10">
        <v>1534</v>
      </c>
      <c r="AB10">
        <v>1367</v>
      </c>
      <c r="AC10">
        <v>241</v>
      </c>
      <c r="AD10">
        <v>1231</v>
      </c>
      <c r="AE10">
        <v>54</v>
      </c>
      <c r="AF10">
        <v>1085</v>
      </c>
      <c r="AG10">
        <v>390</v>
      </c>
      <c r="AH10">
        <v>15</v>
      </c>
      <c r="AI10">
        <v>1338</v>
      </c>
      <c r="AJ10">
        <v>76</v>
      </c>
      <c r="AK10">
        <v>112</v>
      </c>
      <c r="AL10">
        <v>961</v>
      </c>
      <c r="AM10">
        <v>470</v>
      </c>
      <c r="AN10">
        <v>21</v>
      </c>
      <c r="AO10">
        <v>83</v>
      </c>
      <c r="AP10">
        <v>156</v>
      </c>
      <c r="AQ10">
        <v>162</v>
      </c>
      <c r="AR10">
        <v>84</v>
      </c>
      <c r="AS10">
        <v>76</v>
      </c>
      <c r="AT10">
        <v>185</v>
      </c>
      <c r="AU10">
        <v>93</v>
      </c>
      <c r="AV10">
        <v>101</v>
      </c>
      <c r="AW10">
        <v>34</v>
      </c>
      <c r="AX10">
        <v>91</v>
      </c>
      <c r="AY10">
        <v>156</v>
      </c>
      <c r="AZ10">
        <v>110</v>
      </c>
      <c r="BA10">
        <v>79</v>
      </c>
      <c r="BB10">
        <v>114</v>
      </c>
      <c r="BC10">
        <v>92</v>
      </c>
      <c r="BD10">
        <v>4</v>
      </c>
      <c r="BE10">
        <v>568</v>
      </c>
      <c r="BF10">
        <v>968</v>
      </c>
      <c r="BG10">
        <v>1223</v>
      </c>
      <c r="BH10">
        <v>313</v>
      </c>
      <c r="BI10">
        <v>698</v>
      </c>
      <c r="BJ10">
        <v>320</v>
      </c>
      <c r="BK10">
        <v>127</v>
      </c>
      <c r="BL10">
        <v>65</v>
      </c>
      <c r="BM10">
        <v>723</v>
      </c>
      <c r="BN10">
        <v>715</v>
      </c>
      <c r="BO10">
        <v>90</v>
      </c>
      <c r="BP10">
        <v>8</v>
      </c>
      <c r="BQ10">
        <v>758</v>
      </c>
      <c r="BR10">
        <v>1226</v>
      </c>
      <c r="BS10">
        <v>1206</v>
      </c>
      <c r="BT10">
        <v>195</v>
      </c>
      <c r="BU10">
        <v>429</v>
      </c>
      <c r="BV10">
        <v>165</v>
      </c>
      <c r="BW10">
        <v>627</v>
      </c>
      <c r="BX10">
        <v>1005</v>
      </c>
      <c r="BY10">
        <v>1076</v>
      </c>
      <c r="BZ10">
        <v>887</v>
      </c>
    </row>
    <row r="11" spans="1:78" x14ac:dyDescent="0.25">
      <c r="A11" t="s">
        <v>104</v>
      </c>
    </row>
    <row r="12" spans="1:78" x14ac:dyDescent="0.25">
      <c r="A12" t="s">
        <v>479</v>
      </c>
      <c r="B12">
        <v>449</v>
      </c>
      <c r="C12">
        <v>379</v>
      </c>
      <c r="D12">
        <v>38</v>
      </c>
      <c r="E12">
        <v>32</v>
      </c>
      <c r="F12">
        <v>82</v>
      </c>
      <c r="G12">
        <v>273</v>
      </c>
      <c r="H12">
        <v>94</v>
      </c>
      <c r="I12">
        <v>159</v>
      </c>
      <c r="J12">
        <v>149</v>
      </c>
      <c r="K12">
        <v>79</v>
      </c>
      <c r="L12">
        <v>62</v>
      </c>
      <c r="M12">
        <v>76</v>
      </c>
      <c r="N12">
        <v>322</v>
      </c>
      <c r="O12">
        <v>45</v>
      </c>
      <c r="P12">
        <v>6</v>
      </c>
      <c r="Q12">
        <v>60</v>
      </c>
      <c r="R12">
        <v>389</v>
      </c>
      <c r="S12">
        <v>326</v>
      </c>
      <c r="T12">
        <v>81</v>
      </c>
      <c r="U12">
        <v>36</v>
      </c>
      <c r="V12">
        <v>393</v>
      </c>
      <c r="W12">
        <v>31</v>
      </c>
      <c r="X12">
        <v>21</v>
      </c>
      <c r="Y12">
        <v>59</v>
      </c>
      <c r="Z12">
        <v>390</v>
      </c>
      <c r="AA12">
        <v>449</v>
      </c>
      <c r="AB12">
        <v>390</v>
      </c>
      <c r="AC12">
        <v>78</v>
      </c>
      <c r="AD12">
        <v>356</v>
      </c>
      <c r="AE12">
        <v>9</v>
      </c>
      <c r="AF12">
        <v>308</v>
      </c>
      <c r="AG12">
        <v>123</v>
      </c>
      <c r="AH12">
        <v>7</v>
      </c>
      <c r="AI12">
        <v>394</v>
      </c>
      <c r="AJ12">
        <v>20</v>
      </c>
      <c r="AK12">
        <v>33</v>
      </c>
      <c r="AL12">
        <v>295</v>
      </c>
      <c r="AM12">
        <v>124</v>
      </c>
      <c r="AN12">
        <v>12</v>
      </c>
      <c r="AO12">
        <v>18</v>
      </c>
      <c r="AP12">
        <v>47</v>
      </c>
      <c r="AQ12">
        <v>36</v>
      </c>
      <c r="AR12">
        <v>36</v>
      </c>
      <c r="AS12">
        <v>29</v>
      </c>
      <c r="AT12">
        <v>47</v>
      </c>
      <c r="AU12">
        <v>23</v>
      </c>
      <c r="AV12">
        <v>21</v>
      </c>
      <c r="AW12">
        <v>4</v>
      </c>
      <c r="AX12">
        <v>34</v>
      </c>
      <c r="AY12">
        <v>50</v>
      </c>
      <c r="AZ12">
        <v>34</v>
      </c>
      <c r="BA12">
        <v>31</v>
      </c>
      <c r="BB12">
        <v>27</v>
      </c>
      <c r="BC12">
        <v>27</v>
      </c>
      <c r="BD12">
        <v>1</v>
      </c>
      <c r="BE12">
        <v>162</v>
      </c>
      <c r="BF12">
        <v>287</v>
      </c>
      <c r="BG12">
        <v>351</v>
      </c>
      <c r="BH12">
        <v>98</v>
      </c>
      <c r="BI12">
        <v>205</v>
      </c>
      <c r="BJ12">
        <v>86</v>
      </c>
      <c r="BK12">
        <v>32</v>
      </c>
      <c r="BL12">
        <v>23</v>
      </c>
      <c r="BM12">
        <v>218</v>
      </c>
      <c r="BN12">
        <v>204</v>
      </c>
      <c r="BO12">
        <v>27</v>
      </c>
      <c r="BP12">
        <v>1</v>
      </c>
      <c r="BQ12">
        <v>228</v>
      </c>
      <c r="BR12">
        <v>368</v>
      </c>
      <c r="BS12">
        <v>370</v>
      </c>
      <c r="BT12">
        <v>52</v>
      </c>
      <c r="BU12">
        <v>124</v>
      </c>
      <c r="BV12">
        <v>41</v>
      </c>
      <c r="BW12">
        <v>195</v>
      </c>
      <c r="BX12">
        <v>363</v>
      </c>
      <c r="BY12">
        <v>377</v>
      </c>
      <c r="BZ12">
        <v>321</v>
      </c>
    </row>
    <row r="13" spans="1:78" x14ac:dyDescent="0.25">
      <c r="B13" s="7">
        <v>0.28999999999999998</v>
      </c>
      <c r="C13" s="7">
        <v>0.28999999999999998</v>
      </c>
      <c r="D13" s="7">
        <v>0.3</v>
      </c>
      <c r="E13" s="7">
        <v>0.39</v>
      </c>
      <c r="F13" s="7">
        <v>0.31</v>
      </c>
      <c r="G13" s="7">
        <v>0.3</v>
      </c>
      <c r="H13" s="7">
        <v>0.27</v>
      </c>
      <c r="I13" s="7">
        <v>0.28999999999999998</v>
      </c>
      <c r="J13" s="7">
        <v>0.28999999999999998</v>
      </c>
      <c r="K13" s="7">
        <v>0.28999999999999998</v>
      </c>
      <c r="L13" s="7">
        <v>0.31</v>
      </c>
      <c r="M13" s="7">
        <v>0.31</v>
      </c>
      <c r="N13" s="7">
        <v>0.28999999999999998</v>
      </c>
      <c r="O13" s="7">
        <v>0.33</v>
      </c>
      <c r="P13" s="7">
        <v>0.21</v>
      </c>
      <c r="Q13" s="7">
        <v>0.3</v>
      </c>
      <c r="R13" s="7">
        <v>0.28999999999999998</v>
      </c>
      <c r="S13" s="7">
        <v>0.28999999999999998</v>
      </c>
      <c r="T13" s="7">
        <v>0.3</v>
      </c>
      <c r="U13" s="7">
        <v>0.31</v>
      </c>
      <c r="V13" s="7">
        <v>0.28999999999999998</v>
      </c>
      <c r="W13" s="7">
        <v>0.31</v>
      </c>
      <c r="X13" s="7">
        <v>0.32</v>
      </c>
      <c r="Y13" s="7">
        <v>0.35</v>
      </c>
      <c r="Z13" s="7">
        <v>0.28000000000000003</v>
      </c>
      <c r="AA13" s="7">
        <v>0.28999999999999998</v>
      </c>
      <c r="AB13" s="7">
        <v>0.28999999999999998</v>
      </c>
      <c r="AC13" s="7">
        <v>0.32</v>
      </c>
      <c r="AD13" s="7">
        <v>0.28999999999999998</v>
      </c>
      <c r="AE13" s="7">
        <v>0.17</v>
      </c>
      <c r="AF13" s="7">
        <v>0.28000000000000003</v>
      </c>
      <c r="AG13" s="7">
        <v>0.31</v>
      </c>
      <c r="AH13" s="7">
        <v>0.47</v>
      </c>
      <c r="AI13" s="7">
        <v>0.28999999999999998</v>
      </c>
      <c r="AJ13" s="7">
        <v>0.27</v>
      </c>
      <c r="AK13" s="7">
        <v>0.28999999999999998</v>
      </c>
      <c r="AL13" s="7">
        <v>0.31</v>
      </c>
      <c r="AM13" s="7">
        <v>0.26</v>
      </c>
      <c r="AN13" s="7">
        <v>0.56999999999999995</v>
      </c>
      <c r="AO13" s="7">
        <v>0.21</v>
      </c>
      <c r="AP13" s="7">
        <v>0.3</v>
      </c>
      <c r="AQ13" s="7">
        <v>0.22</v>
      </c>
      <c r="AR13" s="7">
        <v>0.43</v>
      </c>
      <c r="AS13" s="7">
        <v>0.38</v>
      </c>
      <c r="AT13" s="7">
        <v>0.25</v>
      </c>
      <c r="AU13" s="7">
        <v>0.25</v>
      </c>
      <c r="AV13" s="7">
        <v>0.21</v>
      </c>
      <c r="AW13" s="7">
        <v>0.11</v>
      </c>
      <c r="AX13" s="7">
        <v>0.37</v>
      </c>
      <c r="AY13" s="7">
        <v>0.32</v>
      </c>
      <c r="AZ13" s="7">
        <v>0.31</v>
      </c>
      <c r="BA13" s="7">
        <v>0.4</v>
      </c>
      <c r="BB13" s="7">
        <v>0.24</v>
      </c>
      <c r="BC13" s="7">
        <v>0.28999999999999998</v>
      </c>
      <c r="BD13" s="7">
        <v>0.21</v>
      </c>
      <c r="BE13" s="7">
        <v>0.28999999999999998</v>
      </c>
      <c r="BF13" s="7">
        <v>0.3</v>
      </c>
      <c r="BG13" s="7">
        <v>0.28999999999999998</v>
      </c>
      <c r="BH13" s="7">
        <v>0.31</v>
      </c>
      <c r="BI13" s="7">
        <v>0.28999999999999998</v>
      </c>
      <c r="BJ13" s="7">
        <v>0.27</v>
      </c>
      <c r="BK13" s="7">
        <v>0.25</v>
      </c>
      <c r="BL13" s="7">
        <v>0.35</v>
      </c>
      <c r="BM13" s="7">
        <v>0.3</v>
      </c>
      <c r="BN13" s="7">
        <v>0.28000000000000003</v>
      </c>
      <c r="BO13" s="7">
        <v>0.3</v>
      </c>
      <c r="BP13" s="7">
        <v>7.0000000000000007E-2</v>
      </c>
      <c r="BQ13" s="7">
        <v>0.3</v>
      </c>
      <c r="BR13" s="7">
        <v>0.3</v>
      </c>
      <c r="BS13" s="7">
        <v>0.31</v>
      </c>
      <c r="BT13" s="7">
        <v>0.27</v>
      </c>
      <c r="BU13" s="7">
        <v>0.28999999999999998</v>
      </c>
      <c r="BV13" s="7">
        <v>0.25</v>
      </c>
      <c r="BW13" s="7">
        <v>0.31</v>
      </c>
      <c r="BX13" s="7">
        <v>0.36</v>
      </c>
      <c r="BY13" s="7">
        <v>0.35</v>
      </c>
      <c r="BZ13" s="7">
        <v>0.36</v>
      </c>
    </row>
    <row r="14" spans="1:78" x14ac:dyDescent="0.25">
      <c r="A14" t="s">
        <v>480</v>
      </c>
      <c r="B14">
        <v>706</v>
      </c>
      <c r="C14">
        <v>624</v>
      </c>
      <c r="D14">
        <v>46</v>
      </c>
      <c r="E14">
        <v>36</v>
      </c>
      <c r="F14">
        <v>125</v>
      </c>
      <c r="G14">
        <v>414</v>
      </c>
      <c r="H14">
        <v>167</v>
      </c>
      <c r="I14">
        <v>253</v>
      </c>
      <c r="J14">
        <v>228</v>
      </c>
      <c r="K14">
        <v>134</v>
      </c>
      <c r="L14">
        <v>91</v>
      </c>
      <c r="M14">
        <v>113</v>
      </c>
      <c r="N14">
        <v>525</v>
      </c>
      <c r="O14">
        <v>60</v>
      </c>
      <c r="P14">
        <v>9</v>
      </c>
      <c r="Q14">
        <v>93</v>
      </c>
      <c r="R14">
        <v>613</v>
      </c>
      <c r="S14">
        <v>516</v>
      </c>
      <c r="T14">
        <v>131</v>
      </c>
      <c r="U14">
        <v>58</v>
      </c>
      <c r="V14">
        <v>620</v>
      </c>
      <c r="W14">
        <v>51</v>
      </c>
      <c r="X14">
        <v>30</v>
      </c>
      <c r="Y14">
        <v>73</v>
      </c>
      <c r="Z14">
        <v>633</v>
      </c>
      <c r="AA14">
        <v>704</v>
      </c>
      <c r="AB14">
        <v>631</v>
      </c>
      <c r="AC14">
        <v>106</v>
      </c>
      <c r="AD14">
        <v>577</v>
      </c>
      <c r="AE14">
        <v>21</v>
      </c>
      <c r="AF14">
        <v>518</v>
      </c>
      <c r="AG14">
        <v>165</v>
      </c>
      <c r="AH14">
        <v>4</v>
      </c>
      <c r="AI14">
        <v>615</v>
      </c>
      <c r="AJ14">
        <v>40</v>
      </c>
      <c r="AK14">
        <v>48</v>
      </c>
      <c r="AL14">
        <v>452</v>
      </c>
      <c r="AM14">
        <v>205</v>
      </c>
      <c r="AN14">
        <v>8</v>
      </c>
      <c r="AO14">
        <v>40</v>
      </c>
      <c r="AP14">
        <v>68</v>
      </c>
      <c r="AQ14">
        <v>89</v>
      </c>
      <c r="AR14">
        <v>29</v>
      </c>
      <c r="AS14">
        <v>33</v>
      </c>
      <c r="AT14">
        <v>91</v>
      </c>
      <c r="AU14">
        <v>41</v>
      </c>
      <c r="AV14">
        <v>64</v>
      </c>
      <c r="AW14">
        <v>15</v>
      </c>
      <c r="AX14">
        <v>31</v>
      </c>
      <c r="AY14">
        <v>61</v>
      </c>
      <c r="AZ14">
        <v>50</v>
      </c>
      <c r="BA14">
        <v>35</v>
      </c>
      <c r="BB14">
        <v>58</v>
      </c>
      <c r="BC14">
        <v>37</v>
      </c>
      <c r="BD14">
        <v>3</v>
      </c>
      <c r="BE14">
        <v>262</v>
      </c>
      <c r="BF14">
        <v>445</v>
      </c>
      <c r="BG14">
        <v>561</v>
      </c>
      <c r="BH14">
        <v>145</v>
      </c>
      <c r="BI14">
        <v>319</v>
      </c>
      <c r="BJ14">
        <v>150</v>
      </c>
      <c r="BK14">
        <v>54</v>
      </c>
      <c r="BL14">
        <v>29</v>
      </c>
      <c r="BM14">
        <v>332</v>
      </c>
      <c r="BN14">
        <v>334</v>
      </c>
      <c r="BO14">
        <v>35</v>
      </c>
      <c r="BP14">
        <v>4</v>
      </c>
      <c r="BQ14">
        <v>346</v>
      </c>
      <c r="BR14">
        <v>560</v>
      </c>
      <c r="BS14">
        <v>551</v>
      </c>
      <c r="BT14">
        <v>98</v>
      </c>
      <c r="BU14">
        <v>192</v>
      </c>
      <c r="BV14">
        <v>76</v>
      </c>
      <c r="BW14">
        <v>283</v>
      </c>
      <c r="BX14">
        <v>491</v>
      </c>
      <c r="BY14">
        <v>530</v>
      </c>
      <c r="BZ14">
        <v>430</v>
      </c>
    </row>
    <row r="15" spans="1:78" x14ac:dyDescent="0.25">
      <c r="B15" s="7">
        <v>0.46</v>
      </c>
      <c r="C15" s="7">
        <v>0.47</v>
      </c>
      <c r="D15" s="7">
        <v>0.37</v>
      </c>
      <c r="E15" s="7">
        <v>0.45</v>
      </c>
      <c r="F15" s="7">
        <v>0.47</v>
      </c>
      <c r="G15" s="7">
        <v>0.45</v>
      </c>
      <c r="H15" s="7">
        <v>0.49</v>
      </c>
      <c r="I15" s="7">
        <v>0.46</v>
      </c>
      <c r="J15" s="7">
        <v>0.45</v>
      </c>
      <c r="K15" s="7">
        <v>0.49</v>
      </c>
      <c r="L15" s="7">
        <v>0.45</v>
      </c>
      <c r="M15" s="7">
        <v>0.46</v>
      </c>
      <c r="N15" s="7">
        <v>0.46</v>
      </c>
      <c r="O15" s="7">
        <v>0.43</v>
      </c>
      <c r="P15" s="7">
        <v>0.33</v>
      </c>
      <c r="Q15" s="7">
        <v>0.46</v>
      </c>
      <c r="R15" s="7">
        <v>0.46</v>
      </c>
      <c r="S15" s="7">
        <v>0.45</v>
      </c>
      <c r="T15" s="7">
        <v>0.48</v>
      </c>
      <c r="U15" s="7">
        <v>0.5</v>
      </c>
      <c r="V15" s="7">
        <v>0.46</v>
      </c>
      <c r="W15" s="7">
        <v>0.5</v>
      </c>
      <c r="X15" s="7">
        <v>0.47</v>
      </c>
      <c r="Y15" s="7">
        <v>0.43</v>
      </c>
      <c r="Z15" s="7">
        <v>0.46</v>
      </c>
      <c r="AA15" s="7">
        <v>0.46</v>
      </c>
      <c r="AB15" s="7">
        <v>0.46</v>
      </c>
      <c r="AC15" s="7">
        <v>0.44</v>
      </c>
      <c r="AD15" s="7">
        <v>0.47</v>
      </c>
      <c r="AE15" s="7">
        <v>0.4</v>
      </c>
      <c r="AF15" s="7">
        <v>0.48</v>
      </c>
      <c r="AG15" s="7">
        <v>0.42</v>
      </c>
      <c r="AH15" s="7">
        <v>0.24</v>
      </c>
      <c r="AI15" s="7">
        <v>0.46</v>
      </c>
      <c r="AJ15" s="7">
        <v>0.53</v>
      </c>
      <c r="AK15" s="7">
        <v>0.43</v>
      </c>
      <c r="AL15" s="7">
        <v>0.47</v>
      </c>
      <c r="AM15" s="7">
        <v>0.44</v>
      </c>
      <c r="AN15" s="7">
        <v>0.4</v>
      </c>
      <c r="AO15" s="7">
        <v>0.48</v>
      </c>
      <c r="AP15" s="7">
        <v>0.44</v>
      </c>
      <c r="AQ15" s="7">
        <v>0.55000000000000004</v>
      </c>
      <c r="AR15" s="7">
        <v>0.35</v>
      </c>
      <c r="AS15" s="7">
        <v>0.44</v>
      </c>
      <c r="AT15" s="7">
        <v>0.49</v>
      </c>
      <c r="AU15" s="7">
        <v>0.44</v>
      </c>
      <c r="AV15" s="7">
        <v>0.64</v>
      </c>
      <c r="AW15" s="7">
        <v>0.43</v>
      </c>
      <c r="AX15" s="7">
        <v>0.34</v>
      </c>
      <c r="AY15" s="7">
        <v>0.39</v>
      </c>
      <c r="AZ15" s="7">
        <v>0.46</v>
      </c>
      <c r="BA15" s="7">
        <v>0.44</v>
      </c>
      <c r="BB15" s="7">
        <v>0.51</v>
      </c>
      <c r="BC15" s="7">
        <v>0.4</v>
      </c>
      <c r="BD15" s="7">
        <v>0.79</v>
      </c>
      <c r="BE15" s="7">
        <v>0.46</v>
      </c>
      <c r="BF15" s="7">
        <v>0.46</v>
      </c>
      <c r="BG15" s="7">
        <v>0.46</v>
      </c>
      <c r="BH15" s="7">
        <v>0.46</v>
      </c>
      <c r="BI15" s="7">
        <v>0.46</v>
      </c>
      <c r="BJ15" s="7">
        <v>0.47</v>
      </c>
      <c r="BK15" s="7">
        <v>0.43</v>
      </c>
      <c r="BL15" s="7">
        <v>0.45</v>
      </c>
      <c r="BM15" s="7">
        <v>0.46</v>
      </c>
      <c r="BN15" s="7">
        <v>0.47</v>
      </c>
      <c r="BO15" s="7">
        <v>0.39</v>
      </c>
      <c r="BP15" s="7">
        <v>0.5</v>
      </c>
      <c r="BQ15" s="7">
        <v>0.46</v>
      </c>
      <c r="BR15" s="7">
        <v>0.46</v>
      </c>
      <c r="BS15" s="7">
        <v>0.46</v>
      </c>
      <c r="BT15" s="7">
        <v>0.5</v>
      </c>
      <c r="BU15" s="7">
        <v>0.45</v>
      </c>
      <c r="BV15" s="7">
        <v>0.46</v>
      </c>
      <c r="BW15" s="7">
        <v>0.45</v>
      </c>
      <c r="BX15" s="7">
        <v>0.49</v>
      </c>
      <c r="BY15" s="7">
        <v>0.49</v>
      </c>
      <c r="BZ15" s="7">
        <v>0.48</v>
      </c>
    </row>
    <row r="16" spans="1:78" x14ac:dyDescent="0.25">
      <c r="A16" t="s">
        <v>481</v>
      </c>
      <c r="B16">
        <v>161</v>
      </c>
      <c r="C16">
        <v>131</v>
      </c>
      <c r="D16">
        <v>25</v>
      </c>
      <c r="E16">
        <v>6</v>
      </c>
      <c r="F16">
        <v>34</v>
      </c>
      <c r="G16">
        <v>101</v>
      </c>
      <c r="H16">
        <v>27</v>
      </c>
      <c r="I16">
        <v>59</v>
      </c>
      <c r="J16">
        <v>56</v>
      </c>
      <c r="K16">
        <v>26</v>
      </c>
      <c r="L16">
        <v>19</v>
      </c>
      <c r="M16">
        <v>20</v>
      </c>
      <c r="N16">
        <v>120</v>
      </c>
      <c r="O16">
        <v>17</v>
      </c>
      <c r="P16">
        <v>4</v>
      </c>
      <c r="Q16">
        <v>14</v>
      </c>
      <c r="R16">
        <v>148</v>
      </c>
      <c r="S16">
        <v>125</v>
      </c>
      <c r="T16">
        <v>25</v>
      </c>
      <c r="U16">
        <v>9</v>
      </c>
      <c r="V16">
        <v>151</v>
      </c>
      <c r="W16">
        <v>7</v>
      </c>
      <c r="X16">
        <v>3</v>
      </c>
      <c r="Y16">
        <v>21</v>
      </c>
      <c r="Z16">
        <v>140</v>
      </c>
      <c r="AA16">
        <v>161</v>
      </c>
      <c r="AB16">
        <v>140</v>
      </c>
      <c r="AC16">
        <v>24</v>
      </c>
      <c r="AD16">
        <v>126</v>
      </c>
      <c r="AE16">
        <v>10</v>
      </c>
      <c r="AF16">
        <v>115</v>
      </c>
      <c r="AG16">
        <v>37</v>
      </c>
      <c r="AH16">
        <v>3</v>
      </c>
      <c r="AI16">
        <v>137</v>
      </c>
      <c r="AJ16">
        <v>9</v>
      </c>
      <c r="AK16">
        <v>10</v>
      </c>
      <c r="AL16">
        <v>90</v>
      </c>
      <c r="AM16">
        <v>59</v>
      </c>
      <c r="AN16">
        <v>1</v>
      </c>
      <c r="AO16">
        <v>11</v>
      </c>
      <c r="AP16">
        <v>19</v>
      </c>
      <c r="AQ16">
        <v>12</v>
      </c>
      <c r="AR16">
        <v>13</v>
      </c>
      <c r="AS16">
        <v>2</v>
      </c>
      <c r="AT16">
        <v>15</v>
      </c>
      <c r="AU16">
        <v>16</v>
      </c>
      <c r="AV16">
        <v>6</v>
      </c>
      <c r="AW16">
        <v>14</v>
      </c>
      <c r="AX16">
        <v>11</v>
      </c>
      <c r="AY16">
        <v>18</v>
      </c>
      <c r="AZ16">
        <v>11</v>
      </c>
      <c r="BA16">
        <v>5</v>
      </c>
      <c r="BB16">
        <v>10</v>
      </c>
      <c r="BC16">
        <v>9</v>
      </c>
      <c r="BD16">
        <v>0</v>
      </c>
      <c r="BE16">
        <v>56</v>
      </c>
      <c r="BF16">
        <v>105</v>
      </c>
      <c r="BG16">
        <v>134</v>
      </c>
      <c r="BH16">
        <v>28</v>
      </c>
      <c r="BI16">
        <v>82</v>
      </c>
      <c r="BJ16">
        <v>32</v>
      </c>
      <c r="BK16">
        <v>15</v>
      </c>
      <c r="BL16">
        <v>4</v>
      </c>
      <c r="BM16">
        <v>80</v>
      </c>
      <c r="BN16">
        <v>67</v>
      </c>
      <c r="BO16">
        <v>12</v>
      </c>
      <c r="BP16">
        <v>3</v>
      </c>
      <c r="BQ16">
        <v>83</v>
      </c>
      <c r="BR16">
        <v>137</v>
      </c>
      <c r="BS16">
        <v>124</v>
      </c>
      <c r="BT16">
        <v>18</v>
      </c>
      <c r="BU16">
        <v>44</v>
      </c>
      <c r="BV16">
        <v>16</v>
      </c>
      <c r="BW16">
        <v>73</v>
      </c>
      <c r="BX16">
        <v>64</v>
      </c>
      <c r="BY16">
        <v>79</v>
      </c>
      <c r="BZ16">
        <v>58</v>
      </c>
    </row>
    <row r="17" spans="1:78" x14ac:dyDescent="0.25">
      <c r="B17" s="7">
        <v>0.11</v>
      </c>
      <c r="C17" s="7">
        <v>0.1</v>
      </c>
      <c r="D17" s="7">
        <v>0.2</v>
      </c>
      <c r="E17" s="7">
        <v>7.0000000000000007E-2</v>
      </c>
      <c r="F17" s="7">
        <v>0.13</v>
      </c>
      <c r="G17" s="7">
        <v>0.11</v>
      </c>
      <c r="H17" s="7">
        <v>0.08</v>
      </c>
      <c r="I17" s="7">
        <v>0.11</v>
      </c>
      <c r="J17" s="7">
        <v>0.11</v>
      </c>
      <c r="K17" s="7">
        <v>0.1</v>
      </c>
      <c r="L17" s="7">
        <v>0.1</v>
      </c>
      <c r="M17" s="7">
        <v>0.08</v>
      </c>
      <c r="N17" s="7">
        <v>0.11</v>
      </c>
      <c r="O17" s="7">
        <v>0.12</v>
      </c>
      <c r="P17" s="7">
        <v>0.16</v>
      </c>
      <c r="Q17" s="7">
        <v>7.0000000000000007E-2</v>
      </c>
      <c r="R17" s="7">
        <v>0.11</v>
      </c>
      <c r="S17" s="7">
        <v>0.11</v>
      </c>
      <c r="T17" s="7">
        <v>0.09</v>
      </c>
      <c r="U17" s="7">
        <v>0.08</v>
      </c>
      <c r="V17" s="7">
        <v>0.11</v>
      </c>
      <c r="W17" s="7">
        <v>7.0000000000000007E-2</v>
      </c>
      <c r="X17" s="7">
        <v>0.05</v>
      </c>
      <c r="Y17" s="7">
        <v>0.13</v>
      </c>
      <c r="Z17" s="7">
        <v>0.1</v>
      </c>
      <c r="AA17" s="7">
        <v>0.11</v>
      </c>
      <c r="AB17" s="7">
        <v>0.1</v>
      </c>
      <c r="AC17" s="7">
        <v>0.1</v>
      </c>
      <c r="AD17" s="7">
        <v>0.1</v>
      </c>
      <c r="AE17" s="7">
        <v>0.18</v>
      </c>
      <c r="AF17" s="7">
        <v>0.11</v>
      </c>
      <c r="AG17" s="7">
        <v>0.1</v>
      </c>
      <c r="AH17" s="7">
        <v>0.19</v>
      </c>
      <c r="AI17" s="7">
        <v>0.1</v>
      </c>
      <c r="AJ17" s="7">
        <v>0.11</v>
      </c>
      <c r="AK17" s="7">
        <v>0.09</v>
      </c>
      <c r="AL17" s="7">
        <v>0.09</v>
      </c>
      <c r="AM17" s="7">
        <v>0.13</v>
      </c>
      <c r="AN17" s="7">
        <v>0.03</v>
      </c>
      <c r="AO17" s="7">
        <v>0.13</v>
      </c>
      <c r="AP17" s="7">
        <v>0.12</v>
      </c>
      <c r="AQ17" s="7">
        <v>0.08</v>
      </c>
      <c r="AR17" s="7">
        <v>0.15</v>
      </c>
      <c r="AS17" s="7">
        <v>0.03</v>
      </c>
      <c r="AT17" s="7">
        <v>0.08</v>
      </c>
      <c r="AU17" s="7">
        <v>0.17</v>
      </c>
      <c r="AV17" s="7">
        <v>0.06</v>
      </c>
      <c r="AW17" s="7">
        <v>0.41</v>
      </c>
      <c r="AX17" s="7">
        <v>0.12</v>
      </c>
      <c r="AY17" s="7">
        <v>0.12</v>
      </c>
      <c r="AZ17" s="7">
        <v>0.1</v>
      </c>
      <c r="BA17" s="7">
        <v>0.06</v>
      </c>
      <c r="BB17" s="7">
        <v>0.09</v>
      </c>
      <c r="BC17" s="7">
        <v>0.1</v>
      </c>
      <c r="BD17" t="s">
        <v>108</v>
      </c>
      <c r="BE17" s="7">
        <v>0.1</v>
      </c>
      <c r="BF17" s="7">
        <v>0.11</v>
      </c>
      <c r="BG17" s="7">
        <v>0.11</v>
      </c>
      <c r="BH17" s="7">
        <v>0.09</v>
      </c>
      <c r="BI17" s="7">
        <v>0.12</v>
      </c>
      <c r="BJ17" s="7">
        <v>0.1</v>
      </c>
      <c r="BK17" s="7">
        <v>0.12</v>
      </c>
      <c r="BL17" s="7">
        <v>0.06</v>
      </c>
      <c r="BM17" s="7">
        <v>0.11</v>
      </c>
      <c r="BN17" s="7">
        <v>0.09</v>
      </c>
      <c r="BO17" s="7">
        <v>0.13</v>
      </c>
      <c r="BP17" s="7">
        <v>0.36</v>
      </c>
      <c r="BQ17" s="7">
        <v>0.11</v>
      </c>
      <c r="BR17" s="7">
        <v>0.11</v>
      </c>
      <c r="BS17" s="7">
        <v>0.1</v>
      </c>
      <c r="BT17" s="7">
        <v>0.09</v>
      </c>
      <c r="BU17" s="7">
        <v>0.1</v>
      </c>
      <c r="BV17" s="7">
        <v>0.1</v>
      </c>
      <c r="BW17" s="7">
        <v>0.12</v>
      </c>
      <c r="BX17" s="7">
        <v>0.06</v>
      </c>
      <c r="BY17" s="7">
        <v>7.0000000000000007E-2</v>
      </c>
      <c r="BZ17" s="7">
        <v>0.06</v>
      </c>
    </row>
    <row r="18" spans="1:78" x14ac:dyDescent="0.25">
      <c r="A18" t="s">
        <v>482</v>
      </c>
      <c r="B18">
        <v>161</v>
      </c>
      <c r="C18">
        <v>140</v>
      </c>
      <c r="D18">
        <v>14</v>
      </c>
      <c r="E18">
        <v>6</v>
      </c>
      <c r="F18">
        <v>24</v>
      </c>
      <c r="G18">
        <v>96</v>
      </c>
      <c r="H18">
        <v>41</v>
      </c>
      <c r="I18">
        <v>63</v>
      </c>
      <c r="J18">
        <v>49</v>
      </c>
      <c r="K18">
        <v>26</v>
      </c>
      <c r="L18">
        <v>23</v>
      </c>
      <c r="M18">
        <v>25</v>
      </c>
      <c r="N18">
        <v>121</v>
      </c>
      <c r="O18">
        <v>9</v>
      </c>
      <c r="P18">
        <v>5</v>
      </c>
      <c r="Q18">
        <v>25</v>
      </c>
      <c r="R18">
        <v>136</v>
      </c>
      <c r="S18">
        <v>125</v>
      </c>
      <c r="T18">
        <v>25</v>
      </c>
      <c r="U18">
        <v>8</v>
      </c>
      <c r="V18">
        <v>145</v>
      </c>
      <c r="W18">
        <v>10</v>
      </c>
      <c r="X18">
        <v>6</v>
      </c>
      <c r="Y18">
        <v>11</v>
      </c>
      <c r="Z18">
        <v>150</v>
      </c>
      <c r="AA18">
        <v>161</v>
      </c>
      <c r="AB18">
        <v>150</v>
      </c>
      <c r="AC18">
        <v>20</v>
      </c>
      <c r="AD18">
        <v>133</v>
      </c>
      <c r="AE18">
        <v>8</v>
      </c>
      <c r="AF18">
        <v>102</v>
      </c>
      <c r="AG18">
        <v>52</v>
      </c>
      <c r="AH18">
        <v>2</v>
      </c>
      <c r="AI18">
        <v>143</v>
      </c>
      <c r="AJ18">
        <v>4</v>
      </c>
      <c r="AK18">
        <v>14</v>
      </c>
      <c r="AL18">
        <v>89</v>
      </c>
      <c r="AM18">
        <v>60</v>
      </c>
      <c r="AN18">
        <v>0</v>
      </c>
      <c r="AO18">
        <v>12</v>
      </c>
      <c r="AP18">
        <v>19</v>
      </c>
      <c r="AQ18">
        <v>16</v>
      </c>
      <c r="AR18">
        <v>3</v>
      </c>
      <c r="AS18">
        <v>11</v>
      </c>
      <c r="AT18">
        <v>23</v>
      </c>
      <c r="AU18">
        <v>10</v>
      </c>
      <c r="AV18">
        <v>5</v>
      </c>
      <c r="AW18">
        <v>0</v>
      </c>
      <c r="AX18">
        <v>14</v>
      </c>
      <c r="AY18">
        <v>19</v>
      </c>
      <c r="AZ18">
        <v>9</v>
      </c>
      <c r="BA18">
        <v>7</v>
      </c>
      <c r="BB18">
        <v>13</v>
      </c>
      <c r="BC18">
        <v>12</v>
      </c>
      <c r="BD18">
        <v>0</v>
      </c>
      <c r="BE18">
        <v>69</v>
      </c>
      <c r="BF18">
        <v>92</v>
      </c>
      <c r="BG18">
        <v>136</v>
      </c>
      <c r="BH18">
        <v>25</v>
      </c>
      <c r="BI18">
        <v>72</v>
      </c>
      <c r="BJ18">
        <v>41</v>
      </c>
      <c r="BK18">
        <v>20</v>
      </c>
      <c r="BL18">
        <v>5</v>
      </c>
      <c r="BM18">
        <v>72</v>
      </c>
      <c r="BN18">
        <v>80</v>
      </c>
      <c r="BO18">
        <v>9</v>
      </c>
      <c r="BP18">
        <v>0</v>
      </c>
      <c r="BQ18">
        <v>76</v>
      </c>
      <c r="BR18">
        <v>118</v>
      </c>
      <c r="BS18">
        <v>121</v>
      </c>
      <c r="BT18">
        <v>22</v>
      </c>
      <c r="BU18">
        <v>54</v>
      </c>
      <c r="BV18">
        <v>22</v>
      </c>
      <c r="BW18">
        <v>59</v>
      </c>
      <c r="BX18">
        <v>66</v>
      </c>
      <c r="BY18">
        <v>65</v>
      </c>
      <c r="BZ18">
        <v>57</v>
      </c>
    </row>
    <row r="19" spans="1:78" x14ac:dyDescent="0.25">
      <c r="B19" s="7">
        <v>0.1</v>
      </c>
      <c r="C19" s="7">
        <v>0.11</v>
      </c>
      <c r="D19" s="7">
        <v>0.11</v>
      </c>
      <c r="E19" s="7">
        <v>0.08</v>
      </c>
      <c r="F19" s="7">
        <v>0.09</v>
      </c>
      <c r="G19" s="7">
        <v>0.1</v>
      </c>
      <c r="H19" s="7">
        <v>0.12</v>
      </c>
      <c r="I19" s="7">
        <v>0.11</v>
      </c>
      <c r="J19" s="7">
        <v>0.1</v>
      </c>
      <c r="K19" s="7">
        <v>0.1</v>
      </c>
      <c r="L19" s="7">
        <v>0.11</v>
      </c>
      <c r="M19" s="7">
        <v>0.1</v>
      </c>
      <c r="N19" s="7">
        <v>0.11</v>
      </c>
      <c r="O19" s="7">
        <v>7.0000000000000007E-2</v>
      </c>
      <c r="P19" s="7">
        <v>0.2</v>
      </c>
      <c r="Q19" s="7">
        <v>0.12</v>
      </c>
      <c r="R19" s="7">
        <v>0.1</v>
      </c>
      <c r="S19" s="7">
        <v>0.11</v>
      </c>
      <c r="T19" s="7">
        <v>0.09</v>
      </c>
      <c r="U19" s="7">
        <v>7.0000000000000007E-2</v>
      </c>
      <c r="V19" s="7">
        <v>0.11</v>
      </c>
      <c r="W19" s="7">
        <v>0.1</v>
      </c>
      <c r="X19" s="7">
        <v>0.1</v>
      </c>
      <c r="Y19" s="7">
        <v>0.06</v>
      </c>
      <c r="Z19" s="7">
        <v>0.11</v>
      </c>
      <c r="AA19" s="7">
        <v>0.1</v>
      </c>
      <c r="AB19" s="7">
        <v>0.11</v>
      </c>
      <c r="AC19" s="7">
        <v>0.08</v>
      </c>
      <c r="AD19" s="7">
        <v>0.11</v>
      </c>
      <c r="AE19" s="7">
        <v>0.15</v>
      </c>
      <c r="AF19" s="7">
        <v>0.09</v>
      </c>
      <c r="AG19" s="7">
        <v>0.13</v>
      </c>
      <c r="AH19" s="7">
        <v>0.1</v>
      </c>
      <c r="AI19" s="7">
        <v>0.11</v>
      </c>
      <c r="AJ19" s="7">
        <v>0.05</v>
      </c>
      <c r="AK19" s="7">
        <v>0.13</v>
      </c>
      <c r="AL19" s="7">
        <v>0.09</v>
      </c>
      <c r="AM19" s="7">
        <v>0.13</v>
      </c>
      <c r="AN19" t="s">
        <v>108</v>
      </c>
      <c r="AO19" s="7">
        <v>0.14000000000000001</v>
      </c>
      <c r="AP19" s="7">
        <v>0.12</v>
      </c>
      <c r="AQ19" s="7">
        <v>0.1</v>
      </c>
      <c r="AR19" s="7">
        <v>0.04</v>
      </c>
      <c r="AS19" s="7">
        <v>0.14000000000000001</v>
      </c>
      <c r="AT19" s="7">
        <v>0.12</v>
      </c>
      <c r="AU19" s="7">
        <v>0.11</v>
      </c>
      <c r="AV19" s="7">
        <v>0.05</v>
      </c>
      <c r="AW19" t="s">
        <v>108</v>
      </c>
      <c r="AX19" s="7">
        <v>0.16</v>
      </c>
      <c r="AY19" s="7">
        <v>0.12</v>
      </c>
      <c r="AZ19" s="7">
        <v>0.08</v>
      </c>
      <c r="BA19" s="7">
        <v>0.09</v>
      </c>
      <c r="BB19" s="7">
        <v>0.12</v>
      </c>
      <c r="BC19" s="7">
        <v>0.13</v>
      </c>
      <c r="BD19" t="s">
        <v>108</v>
      </c>
      <c r="BE19" s="7">
        <v>0.12</v>
      </c>
      <c r="BF19" s="7">
        <v>0.1</v>
      </c>
      <c r="BG19" s="7">
        <v>0.11</v>
      </c>
      <c r="BH19" s="7">
        <v>0.08</v>
      </c>
      <c r="BI19" s="7">
        <v>0.1</v>
      </c>
      <c r="BJ19" s="7">
        <v>0.13</v>
      </c>
      <c r="BK19" s="7">
        <v>0.16</v>
      </c>
      <c r="BL19" s="7">
        <v>0.08</v>
      </c>
      <c r="BM19" s="7">
        <v>0.1</v>
      </c>
      <c r="BN19" s="7">
        <v>0.11</v>
      </c>
      <c r="BO19" s="7">
        <v>0.1</v>
      </c>
      <c r="BP19" t="s">
        <v>108</v>
      </c>
      <c r="BQ19" s="7">
        <v>0.1</v>
      </c>
      <c r="BR19" s="7">
        <v>0.1</v>
      </c>
      <c r="BS19" s="7">
        <v>0.1</v>
      </c>
      <c r="BT19" s="7">
        <v>0.11</v>
      </c>
      <c r="BU19" s="7">
        <v>0.13</v>
      </c>
      <c r="BV19" s="7">
        <v>0.13</v>
      </c>
      <c r="BW19" s="7">
        <v>0.09</v>
      </c>
      <c r="BX19" s="7">
        <v>7.0000000000000007E-2</v>
      </c>
      <c r="BY19" s="7">
        <v>0.06</v>
      </c>
      <c r="BZ19" s="7">
        <v>0.06</v>
      </c>
    </row>
    <row r="20" spans="1:78" x14ac:dyDescent="0.25">
      <c r="A20" t="s">
        <v>483</v>
      </c>
      <c r="B20">
        <v>50</v>
      </c>
      <c r="C20">
        <v>47</v>
      </c>
      <c r="D20">
        <v>2</v>
      </c>
      <c r="E20">
        <v>1</v>
      </c>
      <c r="F20">
        <v>3</v>
      </c>
      <c r="G20">
        <v>35</v>
      </c>
      <c r="H20">
        <v>12</v>
      </c>
      <c r="I20">
        <v>18</v>
      </c>
      <c r="J20">
        <v>23</v>
      </c>
      <c r="K20">
        <v>3</v>
      </c>
      <c r="L20">
        <v>6</v>
      </c>
      <c r="M20">
        <v>7</v>
      </c>
      <c r="N20">
        <v>36</v>
      </c>
      <c r="O20">
        <v>7</v>
      </c>
      <c r="P20">
        <v>0</v>
      </c>
      <c r="Q20">
        <v>9</v>
      </c>
      <c r="R20">
        <v>41</v>
      </c>
      <c r="S20">
        <v>40</v>
      </c>
      <c r="T20">
        <v>7</v>
      </c>
      <c r="U20">
        <v>3</v>
      </c>
      <c r="V20">
        <v>46</v>
      </c>
      <c r="W20">
        <v>1</v>
      </c>
      <c r="X20">
        <v>3</v>
      </c>
      <c r="Y20">
        <v>2</v>
      </c>
      <c r="Z20">
        <v>48</v>
      </c>
      <c r="AA20">
        <v>50</v>
      </c>
      <c r="AB20">
        <v>48</v>
      </c>
      <c r="AC20">
        <v>12</v>
      </c>
      <c r="AD20">
        <v>33</v>
      </c>
      <c r="AE20">
        <v>5</v>
      </c>
      <c r="AF20">
        <v>36</v>
      </c>
      <c r="AG20">
        <v>12</v>
      </c>
      <c r="AH20">
        <v>0</v>
      </c>
      <c r="AI20">
        <v>42</v>
      </c>
      <c r="AJ20">
        <v>2</v>
      </c>
      <c r="AK20">
        <v>5</v>
      </c>
      <c r="AL20">
        <v>29</v>
      </c>
      <c r="AM20">
        <v>20</v>
      </c>
      <c r="AN20">
        <v>0</v>
      </c>
      <c r="AO20">
        <v>1</v>
      </c>
      <c r="AP20">
        <v>1</v>
      </c>
      <c r="AQ20">
        <v>8</v>
      </c>
      <c r="AR20">
        <v>3</v>
      </c>
      <c r="AS20">
        <v>1</v>
      </c>
      <c r="AT20">
        <v>8</v>
      </c>
      <c r="AU20">
        <v>3</v>
      </c>
      <c r="AV20">
        <v>3</v>
      </c>
      <c r="AW20">
        <v>2</v>
      </c>
      <c r="AX20">
        <v>1</v>
      </c>
      <c r="AY20">
        <v>7</v>
      </c>
      <c r="AZ20">
        <v>3</v>
      </c>
      <c r="BA20">
        <v>1</v>
      </c>
      <c r="BB20">
        <v>3</v>
      </c>
      <c r="BC20">
        <v>7</v>
      </c>
      <c r="BD20">
        <v>0</v>
      </c>
      <c r="BE20">
        <v>16</v>
      </c>
      <c r="BF20">
        <v>34</v>
      </c>
      <c r="BG20">
        <v>36</v>
      </c>
      <c r="BH20">
        <v>14</v>
      </c>
      <c r="BI20">
        <v>16</v>
      </c>
      <c r="BJ20">
        <v>11</v>
      </c>
      <c r="BK20">
        <v>5</v>
      </c>
      <c r="BL20">
        <v>3</v>
      </c>
      <c r="BM20">
        <v>21</v>
      </c>
      <c r="BN20">
        <v>25</v>
      </c>
      <c r="BO20">
        <v>4</v>
      </c>
      <c r="BP20">
        <v>0</v>
      </c>
      <c r="BQ20">
        <v>21</v>
      </c>
      <c r="BR20">
        <v>36</v>
      </c>
      <c r="BS20">
        <v>36</v>
      </c>
      <c r="BT20">
        <v>6</v>
      </c>
      <c r="BU20">
        <v>12</v>
      </c>
      <c r="BV20">
        <v>8</v>
      </c>
      <c r="BW20">
        <v>15</v>
      </c>
      <c r="BX20">
        <v>16</v>
      </c>
      <c r="BY20">
        <v>18</v>
      </c>
      <c r="BZ20">
        <v>17</v>
      </c>
    </row>
    <row r="21" spans="1:78" x14ac:dyDescent="0.25">
      <c r="B21" s="7">
        <v>0.03</v>
      </c>
      <c r="C21" s="7">
        <v>0.04</v>
      </c>
      <c r="D21" s="7">
        <v>0.02</v>
      </c>
      <c r="E21" s="7">
        <v>0.01</v>
      </c>
      <c r="F21" s="7">
        <v>0.01</v>
      </c>
      <c r="G21" s="7">
        <v>0.04</v>
      </c>
      <c r="H21" s="7">
        <v>0.03</v>
      </c>
      <c r="I21" s="7">
        <v>0.03</v>
      </c>
      <c r="J21" s="7">
        <v>0.05</v>
      </c>
      <c r="K21" s="7">
        <v>0.01</v>
      </c>
      <c r="L21" s="7">
        <v>0.03</v>
      </c>
      <c r="M21" s="7">
        <v>0.03</v>
      </c>
      <c r="N21" s="7">
        <v>0.03</v>
      </c>
      <c r="O21" s="7">
        <v>0.05</v>
      </c>
      <c r="P21" t="s">
        <v>108</v>
      </c>
      <c r="Q21" s="7">
        <v>0.04</v>
      </c>
      <c r="R21" s="7">
        <v>0.03</v>
      </c>
      <c r="S21" s="7">
        <v>0.04</v>
      </c>
      <c r="T21" s="7">
        <v>0.02</v>
      </c>
      <c r="U21" s="7">
        <v>0.03</v>
      </c>
      <c r="V21" s="7">
        <v>0.03</v>
      </c>
      <c r="W21" s="7">
        <v>0.01</v>
      </c>
      <c r="X21" s="7">
        <v>0.04</v>
      </c>
      <c r="Y21" s="7">
        <v>0.01</v>
      </c>
      <c r="Z21" s="7">
        <v>0.03</v>
      </c>
      <c r="AA21" s="7">
        <v>0.03</v>
      </c>
      <c r="AB21" s="7">
        <v>0.03</v>
      </c>
      <c r="AC21" s="7">
        <v>0.05</v>
      </c>
      <c r="AD21" s="7">
        <v>0.03</v>
      </c>
      <c r="AE21" s="7">
        <v>0.1</v>
      </c>
      <c r="AF21" s="7">
        <v>0.03</v>
      </c>
      <c r="AG21" s="7">
        <v>0.03</v>
      </c>
      <c r="AH21" t="s">
        <v>108</v>
      </c>
      <c r="AI21" s="7">
        <v>0.03</v>
      </c>
      <c r="AJ21" s="7">
        <v>0.03</v>
      </c>
      <c r="AK21" s="7">
        <v>0.05</v>
      </c>
      <c r="AL21" s="7">
        <v>0.03</v>
      </c>
      <c r="AM21" s="7">
        <v>0.04</v>
      </c>
      <c r="AN21" t="s">
        <v>108</v>
      </c>
      <c r="AO21" s="7">
        <v>0.01</v>
      </c>
      <c r="AP21" s="7">
        <v>0.01</v>
      </c>
      <c r="AQ21" s="7">
        <v>0.05</v>
      </c>
      <c r="AR21" s="7">
        <v>0.03</v>
      </c>
      <c r="AS21" s="7">
        <v>0.01</v>
      </c>
      <c r="AT21" s="7">
        <v>0.04</v>
      </c>
      <c r="AU21" s="7">
        <v>0.03</v>
      </c>
      <c r="AV21" s="7">
        <v>0.03</v>
      </c>
      <c r="AW21" s="7">
        <v>0.05</v>
      </c>
      <c r="AX21" s="7">
        <v>0.01</v>
      </c>
      <c r="AY21" s="7">
        <v>0.04</v>
      </c>
      <c r="AZ21" s="7">
        <v>0.03</v>
      </c>
      <c r="BA21" s="7">
        <v>0.01</v>
      </c>
      <c r="BB21" s="7">
        <v>0.03</v>
      </c>
      <c r="BC21" s="7">
        <v>0.08</v>
      </c>
      <c r="BD21" t="s">
        <v>108</v>
      </c>
      <c r="BE21" s="7">
        <v>0.03</v>
      </c>
      <c r="BF21" s="7">
        <v>0.03</v>
      </c>
      <c r="BG21" s="7">
        <v>0.03</v>
      </c>
      <c r="BH21" s="7">
        <v>0.04</v>
      </c>
      <c r="BI21" s="7">
        <v>0.02</v>
      </c>
      <c r="BJ21" s="7">
        <v>0.03</v>
      </c>
      <c r="BK21" s="7">
        <v>0.04</v>
      </c>
      <c r="BL21" s="7">
        <v>0.05</v>
      </c>
      <c r="BM21" s="7">
        <v>0.03</v>
      </c>
      <c r="BN21" s="7">
        <v>0.04</v>
      </c>
      <c r="BO21" s="7">
        <v>0.04</v>
      </c>
      <c r="BP21" t="s">
        <v>108</v>
      </c>
      <c r="BQ21" s="7">
        <v>0.03</v>
      </c>
      <c r="BR21" s="7">
        <v>0.03</v>
      </c>
      <c r="BS21" s="7">
        <v>0.03</v>
      </c>
      <c r="BT21" s="7">
        <v>0.03</v>
      </c>
      <c r="BU21" s="7">
        <v>0.03</v>
      </c>
      <c r="BV21" s="7">
        <v>0.05</v>
      </c>
      <c r="BW21" s="7">
        <v>0.02</v>
      </c>
      <c r="BX21" s="7">
        <v>0.02</v>
      </c>
      <c r="BY21" s="7">
        <v>0.02</v>
      </c>
      <c r="BZ21" s="7">
        <v>0.02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484</v>
      </c>
      <c r="B24">
        <v>1155</v>
      </c>
      <c r="C24">
        <v>1003</v>
      </c>
      <c r="D24">
        <v>84</v>
      </c>
      <c r="E24">
        <v>68</v>
      </c>
      <c r="F24">
        <v>207</v>
      </c>
      <c r="G24">
        <v>686</v>
      </c>
      <c r="H24">
        <v>262</v>
      </c>
      <c r="I24">
        <v>412</v>
      </c>
      <c r="J24">
        <v>377</v>
      </c>
      <c r="K24">
        <v>213</v>
      </c>
      <c r="L24">
        <v>153</v>
      </c>
      <c r="M24">
        <v>189</v>
      </c>
      <c r="N24">
        <v>846</v>
      </c>
      <c r="O24">
        <v>105</v>
      </c>
      <c r="P24">
        <v>15</v>
      </c>
      <c r="Q24">
        <v>153</v>
      </c>
      <c r="R24">
        <v>1002</v>
      </c>
      <c r="S24">
        <v>842</v>
      </c>
      <c r="T24">
        <v>211</v>
      </c>
      <c r="U24">
        <v>94</v>
      </c>
      <c r="V24">
        <v>1013</v>
      </c>
      <c r="W24">
        <v>82</v>
      </c>
      <c r="X24">
        <v>51</v>
      </c>
      <c r="Y24">
        <v>132</v>
      </c>
      <c r="Z24">
        <v>1023</v>
      </c>
      <c r="AA24">
        <v>1153</v>
      </c>
      <c r="AB24">
        <v>1021</v>
      </c>
      <c r="AC24">
        <v>184</v>
      </c>
      <c r="AD24">
        <v>933</v>
      </c>
      <c r="AE24">
        <v>30</v>
      </c>
      <c r="AF24">
        <v>825</v>
      </c>
      <c r="AG24">
        <v>288</v>
      </c>
      <c r="AH24">
        <v>11</v>
      </c>
      <c r="AI24">
        <v>1009</v>
      </c>
      <c r="AJ24">
        <v>61</v>
      </c>
      <c r="AK24">
        <v>81</v>
      </c>
      <c r="AL24">
        <v>747</v>
      </c>
      <c r="AM24">
        <v>329</v>
      </c>
      <c r="AN24">
        <v>20</v>
      </c>
      <c r="AO24">
        <v>58</v>
      </c>
      <c r="AP24">
        <v>116</v>
      </c>
      <c r="AQ24">
        <v>125</v>
      </c>
      <c r="AR24">
        <v>65</v>
      </c>
      <c r="AS24">
        <v>62</v>
      </c>
      <c r="AT24">
        <v>138</v>
      </c>
      <c r="AU24">
        <v>64</v>
      </c>
      <c r="AV24">
        <v>85</v>
      </c>
      <c r="AW24">
        <v>19</v>
      </c>
      <c r="AX24">
        <v>65</v>
      </c>
      <c r="AY24">
        <v>112</v>
      </c>
      <c r="AZ24">
        <v>85</v>
      </c>
      <c r="BA24">
        <v>66</v>
      </c>
      <c r="BB24">
        <v>85</v>
      </c>
      <c r="BC24">
        <v>64</v>
      </c>
      <c r="BD24">
        <v>4</v>
      </c>
      <c r="BE24">
        <v>423</v>
      </c>
      <c r="BF24">
        <v>731</v>
      </c>
      <c r="BG24">
        <v>911</v>
      </c>
      <c r="BH24">
        <v>244</v>
      </c>
      <c r="BI24">
        <v>524</v>
      </c>
      <c r="BJ24">
        <v>236</v>
      </c>
      <c r="BK24">
        <v>86</v>
      </c>
      <c r="BL24">
        <v>52</v>
      </c>
      <c r="BM24">
        <v>550</v>
      </c>
      <c r="BN24">
        <v>538</v>
      </c>
      <c r="BO24">
        <v>62</v>
      </c>
      <c r="BP24">
        <v>5</v>
      </c>
      <c r="BQ24">
        <v>574</v>
      </c>
      <c r="BR24">
        <v>928</v>
      </c>
      <c r="BS24">
        <v>920</v>
      </c>
      <c r="BT24">
        <v>149</v>
      </c>
      <c r="BU24">
        <v>316</v>
      </c>
      <c r="BV24">
        <v>117</v>
      </c>
      <c r="BW24">
        <v>478</v>
      </c>
      <c r="BX24">
        <v>855</v>
      </c>
      <c r="BY24">
        <v>908</v>
      </c>
      <c r="BZ24">
        <v>751</v>
      </c>
    </row>
    <row r="25" spans="1:78" x14ac:dyDescent="0.25">
      <c r="B25" s="7">
        <v>0.75</v>
      </c>
      <c r="C25" s="7">
        <v>0.75</v>
      </c>
      <c r="D25" s="7">
        <v>0.67</v>
      </c>
      <c r="E25" s="7">
        <v>0.84</v>
      </c>
      <c r="F25" s="7">
        <v>0.77</v>
      </c>
      <c r="G25" s="7">
        <v>0.74</v>
      </c>
      <c r="H25" s="7">
        <v>0.76</v>
      </c>
      <c r="I25" s="7">
        <v>0.74</v>
      </c>
      <c r="J25" s="7">
        <v>0.74</v>
      </c>
      <c r="K25" s="7">
        <v>0.78</v>
      </c>
      <c r="L25" s="7">
        <v>0.76</v>
      </c>
      <c r="M25" s="7">
        <v>0.78</v>
      </c>
      <c r="N25" s="7">
        <v>0.75</v>
      </c>
      <c r="O25" s="7">
        <v>0.76</v>
      </c>
      <c r="P25" s="7">
        <v>0.55000000000000004</v>
      </c>
      <c r="Q25" s="7">
        <v>0.76</v>
      </c>
      <c r="R25" s="7">
        <v>0.75</v>
      </c>
      <c r="S25" s="7">
        <v>0.74</v>
      </c>
      <c r="T25" s="7">
        <v>0.78</v>
      </c>
      <c r="U25" s="7">
        <v>0.82</v>
      </c>
      <c r="V25" s="7">
        <v>0.75</v>
      </c>
      <c r="W25" s="7">
        <v>0.8</v>
      </c>
      <c r="X25" s="7">
        <v>0.79</v>
      </c>
      <c r="Y25" s="7">
        <v>0.79</v>
      </c>
      <c r="Z25" s="7">
        <v>0.75</v>
      </c>
      <c r="AA25" s="7">
        <v>0.75</v>
      </c>
      <c r="AB25" s="7">
        <v>0.75</v>
      </c>
      <c r="AC25" s="7">
        <v>0.76</v>
      </c>
      <c r="AD25" s="7">
        <v>0.76</v>
      </c>
      <c r="AE25" s="7">
        <v>0.56000000000000005</v>
      </c>
      <c r="AF25" s="7">
        <v>0.76</v>
      </c>
      <c r="AG25" s="7">
        <v>0.74</v>
      </c>
      <c r="AH25" s="7">
        <v>0.71</v>
      </c>
      <c r="AI25" s="7">
        <v>0.75</v>
      </c>
      <c r="AJ25" s="7">
        <v>0.8</v>
      </c>
      <c r="AK25" s="7">
        <v>0.72</v>
      </c>
      <c r="AL25" s="7">
        <v>0.78</v>
      </c>
      <c r="AM25" s="7">
        <v>0.7</v>
      </c>
      <c r="AN25" s="7">
        <v>0.97</v>
      </c>
      <c r="AO25" s="7">
        <v>0.7</v>
      </c>
      <c r="AP25" s="7">
        <v>0.74</v>
      </c>
      <c r="AQ25" s="7">
        <v>0.77</v>
      </c>
      <c r="AR25" s="7">
        <v>0.78</v>
      </c>
      <c r="AS25" s="7">
        <v>0.82</v>
      </c>
      <c r="AT25" s="7">
        <v>0.75</v>
      </c>
      <c r="AU25" s="7">
        <v>0.69</v>
      </c>
      <c r="AV25" s="7">
        <v>0.85</v>
      </c>
      <c r="AW25" s="7">
        <v>0.54</v>
      </c>
      <c r="AX25" s="7">
        <v>0.71</v>
      </c>
      <c r="AY25" s="7">
        <v>0.72</v>
      </c>
      <c r="AZ25" s="7">
        <v>0.77</v>
      </c>
      <c r="BA25" s="7">
        <v>0.84</v>
      </c>
      <c r="BB25" s="7">
        <v>0.75</v>
      </c>
      <c r="BC25" s="7">
        <v>0.69</v>
      </c>
      <c r="BD25" s="7">
        <v>1</v>
      </c>
      <c r="BE25" s="7">
        <v>0.75</v>
      </c>
      <c r="BF25" s="7">
        <v>0.76</v>
      </c>
      <c r="BG25" s="7">
        <v>0.75</v>
      </c>
      <c r="BH25" s="7">
        <v>0.78</v>
      </c>
      <c r="BI25" s="7">
        <v>0.75</v>
      </c>
      <c r="BJ25" s="7">
        <v>0.74</v>
      </c>
      <c r="BK25" s="7">
        <v>0.68</v>
      </c>
      <c r="BL25" s="7">
        <v>0.8</v>
      </c>
      <c r="BM25" s="7">
        <v>0.76</v>
      </c>
      <c r="BN25" s="7">
        <v>0.75</v>
      </c>
      <c r="BO25" s="7">
        <v>0.69</v>
      </c>
      <c r="BP25" s="7">
        <v>0.56999999999999995</v>
      </c>
      <c r="BQ25" s="7">
        <v>0.76</v>
      </c>
      <c r="BR25" s="7">
        <v>0.76</v>
      </c>
      <c r="BS25" s="7">
        <v>0.76</v>
      </c>
      <c r="BT25" s="7">
        <v>0.77</v>
      </c>
      <c r="BU25" s="7">
        <v>0.74</v>
      </c>
      <c r="BV25" s="7">
        <v>0.71</v>
      </c>
      <c r="BW25" s="7">
        <v>0.76</v>
      </c>
      <c r="BX25" s="7">
        <v>0.85</v>
      </c>
      <c r="BY25" s="7">
        <v>0.84</v>
      </c>
      <c r="BZ25" s="7">
        <v>0.85</v>
      </c>
    </row>
    <row r="26" spans="1:78" x14ac:dyDescent="0.25">
      <c r="A26" t="s">
        <v>485</v>
      </c>
      <c r="B26">
        <v>211</v>
      </c>
      <c r="C26">
        <v>187</v>
      </c>
      <c r="D26">
        <v>17</v>
      </c>
      <c r="E26">
        <v>7</v>
      </c>
      <c r="F26">
        <v>27</v>
      </c>
      <c r="G26">
        <v>131</v>
      </c>
      <c r="H26">
        <v>53</v>
      </c>
      <c r="I26">
        <v>81</v>
      </c>
      <c r="J26">
        <v>72</v>
      </c>
      <c r="K26">
        <v>29</v>
      </c>
      <c r="L26">
        <v>29</v>
      </c>
      <c r="M26">
        <v>33</v>
      </c>
      <c r="N26">
        <v>156</v>
      </c>
      <c r="O26">
        <v>16</v>
      </c>
      <c r="P26">
        <v>5</v>
      </c>
      <c r="Q26">
        <v>34</v>
      </c>
      <c r="R26">
        <v>177</v>
      </c>
      <c r="S26">
        <v>165</v>
      </c>
      <c r="T26">
        <v>32</v>
      </c>
      <c r="U26">
        <v>12</v>
      </c>
      <c r="V26">
        <v>191</v>
      </c>
      <c r="W26">
        <v>11</v>
      </c>
      <c r="X26">
        <v>9</v>
      </c>
      <c r="Y26">
        <v>13</v>
      </c>
      <c r="Z26">
        <v>198</v>
      </c>
      <c r="AA26">
        <v>211</v>
      </c>
      <c r="AB26">
        <v>198</v>
      </c>
      <c r="AC26">
        <v>32</v>
      </c>
      <c r="AD26">
        <v>166</v>
      </c>
      <c r="AE26">
        <v>13</v>
      </c>
      <c r="AF26">
        <v>139</v>
      </c>
      <c r="AG26">
        <v>64</v>
      </c>
      <c r="AH26">
        <v>2</v>
      </c>
      <c r="AI26">
        <v>186</v>
      </c>
      <c r="AJ26">
        <v>6</v>
      </c>
      <c r="AK26">
        <v>20</v>
      </c>
      <c r="AL26">
        <v>118</v>
      </c>
      <c r="AM26">
        <v>80</v>
      </c>
      <c r="AN26">
        <v>0</v>
      </c>
      <c r="AO26">
        <v>13</v>
      </c>
      <c r="AP26">
        <v>20</v>
      </c>
      <c r="AQ26">
        <v>24</v>
      </c>
      <c r="AR26">
        <v>6</v>
      </c>
      <c r="AS26">
        <v>11</v>
      </c>
      <c r="AT26">
        <v>31</v>
      </c>
      <c r="AU26">
        <v>12</v>
      </c>
      <c r="AV26">
        <v>9</v>
      </c>
      <c r="AW26">
        <v>2</v>
      </c>
      <c r="AX26">
        <v>15</v>
      </c>
      <c r="AY26">
        <v>25</v>
      </c>
      <c r="AZ26">
        <v>12</v>
      </c>
      <c r="BA26">
        <v>8</v>
      </c>
      <c r="BB26">
        <v>17</v>
      </c>
      <c r="BC26">
        <v>19</v>
      </c>
      <c r="BD26">
        <v>0</v>
      </c>
      <c r="BE26">
        <v>85</v>
      </c>
      <c r="BF26">
        <v>126</v>
      </c>
      <c r="BG26">
        <v>172</v>
      </c>
      <c r="BH26">
        <v>39</v>
      </c>
      <c r="BI26">
        <v>89</v>
      </c>
      <c r="BJ26">
        <v>51</v>
      </c>
      <c r="BK26">
        <v>25</v>
      </c>
      <c r="BL26">
        <v>9</v>
      </c>
      <c r="BM26">
        <v>93</v>
      </c>
      <c r="BN26">
        <v>106</v>
      </c>
      <c r="BO26">
        <v>12</v>
      </c>
      <c r="BP26">
        <v>0</v>
      </c>
      <c r="BQ26">
        <v>97</v>
      </c>
      <c r="BR26">
        <v>154</v>
      </c>
      <c r="BS26">
        <v>157</v>
      </c>
      <c r="BT26">
        <v>27</v>
      </c>
      <c r="BU26">
        <v>65</v>
      </c>
      <c r="BV26">
        <v>30</v>
      </c>
      <c r="BW26">
        <v>74</v>
      </c>
      <c r="BX26">
        <v>82</v>
      </c>
      <c r="BY26">
        <v>83</v>
      </c>
      <c r="BZ26">
        <v>74</v>
      </c>
    </row>
    <row r="27" spans="1:78" x14ac:dyDescent="0.25">
      <c r="B27" s="7">
        <v>0.14000000000000001</v>
      </c>
      <c r="C27" s="7">
        <v>0.14000000000000001</v>
      </c>
      <c r="D27" s="7">
        <v>0.13</v>
      </c>
      <c r="E27" s="7">
        <v>0.09</v>
      </c>
      <c r="F27" s="7">
        <v>0.1</v>
      </c>
      <c r="G27" s="7">
        <v>0.14000000000000001</v>
      </c>
      <c r="H27" s="7">
        <v>0.15</v>
      </c>
      <c r="I27" s="7">
        <v>0.15</v>
      </c>
      <c r="J27" s="7">
        <v>0.14000000000000001</v>
      </c>
      <c r="K27" s="7">
        <v>0.11</v>
      </c>
      <c r="L27" s="7">
        <v>0.14000000000000001</v>
      </c>
      <c r="M27" s="7">
        <v>0.14000000000000001</v>
      </c>
      <c r="N27" s="7">
        <v>0.14000000000000001</v>
      </c>
      <c r="O27" s="7">
        <v>0.12</v>
      </c>
      <c r="P27" s="7">
        <v>0.2</v>
      </c>
      <c r="Q27" s="7">
        <v>0.17</v>
      </c>
      <c r="R27" s="7">
        <v>0.13</v>
      </c>
      <c r="S27" s="7">
        <v>0.14000000000000001</v>
      </c>
      <c r="T27" s="7">
        <v>0.12</v>
      </c>
      <c r="U27" s="7">
        <v>0.1</v>
      </c>
      <c r="V27" s="7">
        <v>0.14000000000000001</v>
      </c>
      <c r="W27" s="7">
        <v>0.1</v>
      </c>
      <c r="X27" s="7">
        <v>0.13</v>
      </c>
      <c r="Y27" s="7">
        <v>0.08</v>
      </c>
      <c r="Z27" s="7">
        <v>0.14000000000000001</v>
      </c>
      <c r="AA27" s="7">
        <v>0.14000000000000001</v>
      </c>
      <c r="AB27" s="7">
        <v>0.14000000000000001</v>
      </c>
      <c r="AC27" s="7">
        <v>0.13</v>
      </c>
      <c r="AD27" s="7">
        <v>0.13</v>
      </c>
      <c r="AE27" s="7">
        <v>0.25</v>
      </c>
      <c r="AF27" s="7">
        <v>0.13</v>
      </c>
      <c r="AG27" s="7">
        <v>0.17</v>
      </c>
      <c r="AH27" s="7">
        <v>0.1</v>
      </c>
      <c r="AI27" s="7">
        <v>0.14000000000000001</v>
      </c>
      <c r="AJ27" s="7">
        <v>0.08</v>
      </c>
      <c r="AK27" s="7">
        <v>0.17</v>
      </c>
      <c r="AL27" s="7">
        <v>0.12</v>
      </c>
      <c r="AM27" s="7">
        <v>0.17</v>
      </c>
      <c r="AN27" t="s">
        <v>108</v>
      </c>
      <c r="AO27" s="7">
        <v>0.15</v>
      </c>
      <c r="AP27" s="7">
        <v>0.13</v>
      </c>
      <c r="AQ27" s="7">
        <v>0.15</v>
      </c>
      <c r="AR27" s="7">
        <v>7.0000000000000007E-2</v>
      </c>
      <c r="AS27" s="7">
        <v>0.15</v>
      </c>
      <c r="AT27" s="7">
        <v>0.17</v>
      </c>
      <c r="AU27" s="7">
        <v>0.13</v>
      </c>
      <c r="AV27" s="7">
        <v>0.09</v>
      </c>
      <c r="AW27" s="7">
        <v>0.05</v>
      </c>
      <c r="AX27" s="7">
        <v>0.16</v>
      </c>
      <c r="AY27" s="7">
        <v>0.16</v>
      </c>
      <c r="AZ27" s="7">
        <v>0.11</v>
      </c>
      <c r="BA27" s="7">
        <v>0.1</v>
      </c>
      <c r="BB27" s="7">
        <v>0.15</v>
      </c>
      <c r="BC27" s="7">
        <v>0.21</v>
      </c>
      <c r="BD27" t="s">
        <v>108</v>
      </c>
      <c r="BE27" s="7">
        <v>0.15</v>
      </c>
      <c r="BF27" s="7">
        <v>0.13</v>
      </c>
      <c r="BG27" s="7">
        <v>0.14000000000000001</v>
      </c>
      <c r="BH27" s="7">
        <v>0.12</v>
      </c>
      <c r="BI27" s="7">
        <v>0.13</v>
      </c>
      <c r="BJ27" s="7">
        <v>0.16</v>
      </c>
      <c r="BK27" s="7">
        <v>0.2</v>
      </c>
      <c r="BL27" s="7">
        <v>0.13</v>
      </c>
      <c r="BM27" s="7">
        <v>0.13</v>
      </c>
      <c r="BN27" s="7">
        <v>0.15</v>
      </c>
      <c r="BO27" s="7">
        <v>0.14000000000000001</v>
      </c>
      <c r="BP27" t="s">
        <v>108</v>
      </c>
      <c r="BQ27" s="7">
        <v>0.13</v>
      </c>
      <c r="BR27" s="7">
        <v>0.13</v>
      </c>
      <c r="BS27" s="7">
        <v>0.13</v>
      </c>
      <c r="BT27" s="7">
        <v>0.14000000000000001</v>
      </c>
      <c r="BU27" s="7">
        <v>0.15</v>
      </c>
      <c r="BV27" s="7">
        <v>0.18</v>
      </c>
      <c r="BW27" s="7">
        <v>0.12</v>
      </c>
      <c r="BX27" s="7">
        <v>0.08</v>
      </c>
      <c r="BY27" s="7">
        <v>0.08</v>
      </c>
      <c r="BZ27" s="7">
        <v>0.08</v>
      </c>
    </row>
    <row r="28" spans="1:78" x14ac:dyDescent="0.25">
      <c r="A28" t="s">
        <v>41</v>
      </c>
      <c r="B28">
        <v>9</v>
      </c>
      <c r="C28">
        <v>9</v>
      </c>
      <c r="D28">
        <v>0</v>
      </c>
      <c r="E28">
        <v>0</v>
      </c>
      <c r="F28">
        <v>0</v>
      </c>
      <c r="G28">
        <v>6</v>
      </c>
      <c r="H28">
        <v>3</v>
      </c>
      <c r="I28">
        <v>3</v>
      </c>
      <c r="J28">
        <v>2</v>
      </c>
      <c r="K28">
        <v>3</v>
      </c>
      <c r="L28">
        <v>1</v>
      </c>
      <c r="M28">
        <v>1</v>
      </c>
      <c r="N28">
        <v>6</v>
      </c>
      <c r="O28">
        <v>0</v>
      </c>
      <c r="P28">
        <v>3</v>
      </c>
      <c r="Q28">
        <v>1</v>
      </c>
      <c r="R28">
        <v>8</v>
      </c>
      <c r="S28">
        <v>6</v>
      </c>
      <c r="T28">
        <v>3</v>
      </c>
      <c r="U28">
        <v>0</v>
      </c>
      <c r="V28">
        <v>4</v>
      </c>
      <c r="W28">
        <v>2</v>
      </c>
      <c r="X28">
        <v>2</v>
      </c>
      <c r="Y28">
        <v>2</v>
      </c>
      <c r="Z28">
        <v>7</v>
      </c>
      <c r="AA28">
        <v>9</v>
      </c>
      <c r="AB28">
        <v>7</v>
      </c>
      <c r="AC28">
        <v>1</v>
      </c>
      <c r="AD28">
        <v>7</v>
      </c>
      <c r="AE28">
        <v>1</v>
      </c>
      <c r="AF28">
        <v>5</v>
      </c>
      <c r="AG28">
        <v>1</v>
      </c>
      <c r="AH28">
        <v>0</v>
      </c>
      <c r="AI28">
        <v>6</v>
      </c>
      <c r="AJ28">
        <v>1</v>
      </c>
      <c r="AK28">
        <v>1</v>
      </c>
      <c r="AL28">
        <v>6</v>
      </c>
      <c r="AM28">
        <v>1</v>
      </c>
      <c r="AN28">
        <v>0</v>
      </c>
      <c r="AO28">
        <v>2</v>
      </c>
      <c r="AP28">
        <v>1</v>
      </c>
      <c r="AQ28">
        <v>1</v>
      </c>
      <c r="AR28">
        <v>0</v>
      </c>
      <c r="AS28">
        <v>0</v>
      </c>
      <c r="AT28">
        <v>1</v>
      </c>
      <c r="AU28">
        <v>1</v>
      </c>
      <c r="AV28">
        <v>0</v>
      </c>
      <c r="AW28">
        <v>0</v>
      </c>
      <c r="AX28">
        <v>0</v>
      </c>
      <c r="AY28">
        <v>1</v>
      </c>
      <c r="AZ28">
        <v>3</v>
      </c>
      <c r="BA28">
        <v>0</v>
      </c>
      <c r="BB28">
        <v>2</v>
      </c>
      <c r="BC28">
        <v>0</v>
      </c>
      <c r="BD28">
        <v>0</v>
      </c>
      <c r="BE28">
        <v>3</v>
      </c>
      <c r="BF28">
        <v>6</v>
      </c>
      <c r="BG28">
        <v>6</v>
      </c>
      <c r="BH28">
        <v>3</v>
      </c>
      <c r="BI28">
        <v>3</v>
      </c>
      <c r="BJ28">
        <v>0</v>
      </c>
      <c r="BK28">
        <v>0</v>
      </c>
      <c r="BL28">
        <v>1</v>
      </c>
      <c r="BM28">
        <v>0</v>
      </c>
      <c r="BN28">
        <v>5</v>
      </c>
      <c r="BO28">
        <v>4</v>
      </c>
      <c r="BP28">
        <v>1</v>
      </c>
      <c r="BQ28">
        <v>4</v>
      </c>
      <c r="BR28">
        <v>7</v>
      </c>
      <c r="BS28">
        <v>5</v>
      </c>
      <c r="BT28">
        <v>0</v>
      </c>
      <c r="BU28">
        <v>3</v>
      </c>
      <c r="BV28">
        <v>2</v>
      </c>
      <c r="BW28">
        <v>3</v>
      </c>
      <c r="BX28">
        <v>5</v>
      </c>
      <c r="BY28">
        <v>7</v>
      </c>
      <c r="BZ28">
        <v>4</v>
      </c>
    </row>
    <row r="29" spans="1:78" x14ac:dyDescent="0.25">
      <c r="B29" s="7">
        <v>0.01</v>
      </c>
      <c r="C29" s="7">
        <v>0.01</v>
      </c>
      <c r="D29" t="s">
        <v>108</v>
      </c>
      <c r="E29" t="s">
        <v>108</v>
      </c>
      <c r="F29" t="s">
        <v>108</v>
      </c>
      <c r="G29" s="7">
        <v>0.01</v>
      </c>
      <c r="H29" s="7">
        <v>0.01</v>
      </c>
      <c r="I29">
        <v>0</v>
      </c>
      <c r="J29">
        <v>0</v>
      </c>
      <c r="K29" s="7">
        <v>0.01</v>
      </c>
      <c r="L29" s="7">
        <v>0.01</v>
      </c>
      <c r="M29">
        <v>0</v>
      </c>
      <c r="N29" s="7">
        <v>0.01</v>
      </c>
      <c r="O29" t="s">
        <v>108</v>
      </c>
      <c r="P29" s="7">
        <v>0.09</v>
      </c>
      <c r="Q29">
        <v>0</v>
      </c>
      <c r="R29" s="7">
        <v>0.01</v>
      </c>
      <c r="S29">
        <v>0</v>
      </c>
      <c r="T29" s="7">
        <v>0.01</v>
      </c>
      <c r="U29" t="s">
        <v>108</v>
      </c>
      <c r="V29">
        <v>0</v>
      </c>
      <c r="W29" s="7">
        <v>0.02</v>
      </c>
      <c r="X29" s="7">
        <v>0.02</v>
      </c>
      <c r="Y29" s="7">
        <v>0.01</v>
      </c>
      <c r="Z29" s="7">
        <v>0.01</v>
      </c>
      <c r="AA29" s="7">
        <v>0.01</v>
      </c>
      <c r="AB29" s="7">
        <v>0.01</v>
      </c>
      <c r="AC29">
        <v>0</v>
      </c>
      <c r="AD29" s="7">
        <v>0.01</v>
      </c>
      <c r="AE29" s="7">
        <v>0.01</v>
      </c>
      <c r="AF29">
        <v>0</v>
      </c>
      <c r="AG29">
        <v>0</v>
      </c>
      <c r="AH29" t="s">
        <v>108</v>
      </c>
      <c r="AI29">
        <v>0</v>
      </c>
      <c r="AJ29" s="7">
        <v>0.02</v>
      </c>
      <c r="AK29" s="7">
        <v>0.01</v>
      </c>
      <c r="AL29" s="7">
        <v>0.01</v>
      </c>
      <c r="AM29">
        <v>0</v>
      </c>
      <c r="AN29" t="s">
        <v>108</v>
      </c>
      <c r="AO29" s="7">
        <v>0.02</v>
      </c>
      <c r="AP29" s="7">
        <v>0.01</v>
      </c>
      <c r="AQ29" s="7">
        <v>0.01</v>
      </c>
      <c r="AR29" t="s">
        <v>108</v>
      </c>
      <c r="AS29" t="s">
        <v>108</v>
      </c>
      <c r="AT29" s="7">
        <v>0.01</v>
      </c>
      <c r="AU29" s="7">
        <v>0.01</v>
      </c>
      <c r="AV29" t="s">
        <v>108</v>
      </c>
      <c r="AW29" t="s">
        <v>108</v>
      </c>
      <c r="AX29" t="s">
        <v>108</v>
      </c>
      <c r="AY29">
        <v>0</v>
      </c>
      <c r="AZ29" s="7">
        <v>0.02</v>
      </c>
      <c r="BA29" t="s">
        <v>108</v>
      </c>
      <c r="BB29" s="7">
        <v>0.01</v>
      </c>
      <c r="BC29" t="s">
        <v>108</v>
      </c>
      <c r="BD29" t="s">
        <v>108</v>
      </c>
      <c r="BE29" s="7">
        <v>0.01</v>
      </c>
      <c r="BF29" s="7">
        <v>0.01</v>
      </c>
      <c r="BG29" s="7">
        <v>0.01</v>
      </c>
      <c r="BH29" s="7">
        <v>0.01</v>
      </c>
      <c r="BI29">
        <v>0</v>
      </c>
      <c r="BJ29" t="s">
        <v>108</v>
      </c>
      <c r="BK29" t="s">
        <v>108</v>
      </c>
      <c r="BL29" s="7">
        <v>0.01</v>
      </c>
      <c r="BM29" t="s">
        <v>108</v>
      </c>
      <c r="BN29" s="7">
        <v>0.01</v>
      </c>
      <c r="BO29" s="7">
        <v>0.04</v>
      </c>
      <c r="BP29" s="7">
        <v>7.0000000000000007E-2</v>
      </c>
      <c r="BQ29">
        <v>0</v>
      </c>
      <c r="BR29" s="7">
        <v>0.01</v>
      </c>
      <c r="BS29">
        <v>0</v>
      </c>
      <c r="BT29" t="s">
        <v>108</v>
      </c>
      <c r="BU29" s="7">
        <v>0.01</v>
      </c>
      <c r="BV29" s="7">
        <v>0.01</v>
      </c>
      <c r="BW29">
        <v>0</v>
      </c>
      <c r="BX29" s="7">
        <v>0.01</v>
      </c>
      <c r="BY29" s="7">
        <v>0.01</v>
      </c>
      <c r="BZ29">
        <v>0</v>
      </c>
    </row>
    <row r="30" spans="1:78" x14ac:dyDescent="0.25">
      <c r="A30" t="s">
        <v>193</v>
      </c>
      <c r="B30">
        <v>0.879</v>
      </c>
      <c r="C30">
        <v>0.87</v>
      </c>
      <c r="D30">
        <v>0.81699999999999995</v>
      </c>
      <c r="E30">
        <v>1.135</v>
      </c>
      <c r="F30">
        <v>0.96599999999999997</v>
      </c>
      <c r="G30">
        <v>0.86299999999999999</v>
      </c>
      <c r="H30">
        <v>0.85599999999999998</v>
      </c>
      <c r="I30">
        <v>0.85399999999999998</v>
      </c>
      <c r="J30">
        <v>0.85399999999999998</v>
      </c>
      <c r="K30">
        <v>0.96499999999999997</v>
      </c>
      <c r="L30">
        <v>0.89700000000000002</v>
      </c>
      <c r="M30">
        <v>0.92900000000000005</v>
      </c>
      <c r="N30">
        <v>0.86899999999999999</v>
      </c>
      <c r="O30">
        <v>0.91900000000000004</v>
      </c>
      <c r="P30">
        <v>0.623</v>
      </c>
      <c r="Q30">
        <v>0.85199999999999998</v>
      </c>
      <c r="R30">
        <v>0.88400000000000001</v>
      </c>
      <c r="S30">
        <v>0.85099999999999998</v>
      </c>
      <c r="T30">
        <v>0.94299999999999995</v>
      </c>
      <c r="U30">
        <v>1.002</v>
      </c>
      <c r="V30">
        <v>0.86199999999999999</v>
      </c>
      <c r="W30">
        <v>1.018</v>
      </c>
      <c r="X30">
        <v>0.96599999999999997</v>
      </c>
      <c r="Y30">
        <v>1.0589999999999999</v>
      </c>
      <c r="Z30">
        <v>0.85699999999999998</v>
      </c>
      <c r="AA30">
        <v>0.879</v>
      </c>
      <c r="AB30">
        <v>0.85699999999999998</v>
      </c>
      <c r="AC30">
        <v>0.91100000000000003</v>
      </c>
      <c r="AD30">
        <v>0.89</v>
      </c>
      <c r="AE30">
        <v>0.39200000000000002</v>
      </c>
      <c r="AF30">
        <v>0.88800000000000001</v>
      </c>
      <c r="AG30">
        <v>0.85799999999999998</v>
      </c>
      <c r="AH30">
        <v>1.083</v>
      </c>
      <c r="AI30">
        <v>0.88200000000000001</v>
      </c>
      <c r="AJ30">
        <v>0.97499999999999998</v>
      </c>
      <c r="AK30">
        <v>0.80500000000000005</v>
      </c>
      <c r="AL30">
        <v>0.93700000000000006</v>
      </c>
      <c r="AM30">
        <v>0.755</v>
      </c>
      <c r="AN30">
        <v>1.538</v>
      </c>
      <c r="AO30">
        <v>0.75900000000000001</v>
      </c>
      <c r="AP30">
        <v>0.91900000000000004</v>
      </c>
      <c r="AQ30">
        <v>0.80700000000000005</v>
      </c>
      <c r="AR30">
        <v>1.103</v>
      </c>
      <c r="AS30">
        <v>1.038</v>
      </c>
      <c r="AT30">
        <v>0.79900000000000004</v>
      </c>
      <c r="AU30">
        <v>0.78200000000000003</v>
      </c>
      <c r="AV30">
        <v>0.93600000000000005</v>
      </c>
      <c r="AW30">
        <v>0.55900000000000005</v>
      </c>
      <c r="AX30">
        <v>0.91400000000000003</v>
      </c>
      <c r="AY30">
        <v>0.83499999999999996</v>
      </c>
      <c r="AZ30">
        <v>0.96699999999999997</v>
      </c>
      <c r="BA30">
        <v>1.1279999999999999</v>
      </c>
      <c r="BB30">
        <v>0.82499999999999996</v>
      </c>
      <c r="BC30">
        <v>0.69899999999999995</v>
      </c>
      <c r="BD30">
        <v>1.2150000000000001</v>
      </c>
      <c r="BE30">
        <v>0.85699999999999998</v>
      </c>
      <c r="BF30">
        <v>0.89300000000000002</v>
      </c>
      <c r="BG30">
        <v>0.86599999999999999</v>
      </c>
      <c r="BH30">
        <v>0.93200000000000005</v>
      </c>
      <c r="BI30">
        <v>0.89900000000000002</v>
      </c>
      <c r="BJ30">
        <v>0.81200000000000006</v>
      </c>
      <c r="BK30">
        <v>0.69399999999999995</v>
      </c>
      <c r="BL30">
        <v>0.97399999999999998</v>
      </c>
      <c r="BM30">
        <v>0.90500000000000003</v>
      </c>
      <c r="BN30">
        <v>0.85899999999999999</v>
      </c>
      <c r="BO30">
        <v>0.84499999999999997</v>
      </c>
      <c r="BP30">
        <v>0.69</v>
      </c>
      <c r="BQ30">
        <v>0.90700000000000003</v>
      </c>
      <c r="BR30">
        <v>0.90800000000000003</v>
      </c>
      <c r="BS30">
        <v>0.91500000000000004</v>
      </c>
      <c r="BT30">
        <v>0.86299999999999999</v>
      </c>
      <c r="BU30">
        <v>0.85299999999999998</v>
      </c>
      <c r="BV30">
        <v>0.73299999999999998</v>
      </c>
      <c r="BW30">
        <v>0.93500000000000005</v>
      </c>
      <c r="BX30">
        <v>1.119</v>
      </c>
      <c r="BY30">
        <v>1.107</v>
      </c>
      <c r="BZ30">
        <v>1.111</v>
      </c>
    </row>
    <row r="31" spans="1:78" x14ac:dyDescent="0.25">
      <c r="A31" t="s">
        <v>194</v>
      </c>
      <c r="B31">
        <v>1.0489999999999999</v>
      </c>
      <c r="C31">
        <v>1.0549999999999999</v>
      </c>
      <c r="D31">
        <v>1.048</v>
      </c>
      <c r="E31">
        <v>0.93500000000000005</v>
      </c>
      <c r="F31">
        <v>0.94399999999999995</v>
      </c>
      <c r="G31">
        <v>1.0740000000000001</v>
      </c>
      <c r="H31">
        <v>1.06</v>
      </c>
      <c r="I31">
        <v>1.06</v>
      </c>
      <c r="J31">
        <v>1.089</v>
      </c>
      <c r="K31">
        <v>0.94499999999999995</v>
      </c>
      <c r="L31">
        <v>1.054</v>
      </c>
      <c r="M31">
        <v>1.0449999999999999</v>
      </c>
      <c r="N31">
        <v>1.046</v>
      </c>
      <c r="O31">
        <v>1.0820000000000001</v>
      </c>
      <c r="P31">
        <v>1.095</v>
      </c>
      <c r="Q31">
        <v>1.113</v>
      </c>
      <c r="R31">
        <v>1.04</v>
      </c>
      <c r="S31">
        <v>1.0660000000000001</v>
      </c>
      <c r="T31">
        <v>0.997</v>
      </c>
      <c r="U31">
        <v>0.97599999999999998</v>
      </c>
      <c r="V31">
        <v>1.0580000000000001</v>
      </c>
      <c r="W31">
        <v>0.93200000000000005</v>
      </c>
      <c r="X31">
        <v>1.073</v>
      </c>
      <c r="Y31">
        <v>0.92900000000000005</v>
      </c>
      <c r="Z31">
        <v>1.0609999999999999</v>
      </c>
      <c r="AA31">
        <v>1.05</v>
      </c>
      <c r="AB31">
        <v>1.0620000000000001</v>
      </c>
      <c r="AC31">
        <v>1.0960000000000001</v>
      </c>
      <c r="AD31">
        <v>1.028</v>
      </c>
      <c r="AE31">
        <v>1.2270000000000001</v>
      </c>
      <c r="AF31">
        <v>1.0309999999999999</v>
      </c>
      <c r="AG31">
        <v>1.1000000000000001</v>
      </c>
      <c r="AH31">
        <v>1.0660000000000001</v>
      </c>
      <c r="AI31">
        <v>1.05</v>
      </c>
      <c r="AJ31">
        <v>0.91300000000000003</v>
      </c>
      <c r="AK31">
        <v>1.141</v>
      </c>
      <c r="AL31">
        <v>1.022</v>
      </c>
      <c r="AM31">
        <v>1.111</v>
      </c>
      <c r="AN31">
        <v>0.57299999999999995</v>
      </c>
      <c r="AO31">
        <v>0.996</v>
      </c>
      <c r="AP31">
        <v>0.99</v>
      </c>
      <c r="AQ31">
        <v>1.048</v>
      </c>
      <c r="AR31">
        <v>1.0109999999999999</v>
      </c>
      <c r="AS31">
        <v>1.044</v>
      </c>
      <c r="AT31">
        <v>1.089</v>
      </c>
      <c r="AU31">
        <v>1.034</v>
      </c>
      <c r="AV31">
        <v>0.89700000000000002</v>
      </c>
      <c r="AW31">
        <v>0.88900000000000001</v>
      </c>
      <c r="AX31">
        <v>1.091</v>
      </c>
      <c r="AY31">
        <v>1.1359999999999999</v>
      </c>
      <c r="AZ31">
        <v>1.0049999999999999</v>
      </c>
      <c r="BA31">
        <v>0.95399999999999996</v>
      </c>
      <c r="BB31">
        <v>1.028</v>
      </c>
      <c r="BC31">
        <v>1.248</v>
      </c>
      <c r="BD31">
        <v>0.47099999999999997</v>
      </c>
      <c r="BE31">
        <v>1.056</v>
      </c>
      <c r="BF31">
        <v>1.046</v>
      </c>
      <c r="BG31">
        <v>1.046</v>
      </c>
      <c r="BH31">
        <v>1.0640000000000001</v>
      </c>
      <c r="BI31">
        <v>1.016</v>
      </c>
      <c r="BJ31">
        <v>1.071</v>
      </c>
      <c r="BK31">
        <v>1.1299999999999999</v>
      </c>
      <c r="BL31">
        <v>1.111</v>
      </c>
      <c r="BM31">
        <v>1.0309999999999999</v>
      </c>
      <c r="BN31">
        <v>1.0660000000000001</v>
      </c>
      <c r="BO31">
        <v>1.1040000000000001</v>
      </c>
      <c r="BP31">
        <v>0.64700000000000002</v>
      </c>
      <c r="BQ31">
        <v>1.0289999999999999</v>
      </c>
      <c r="BR31">
        <v>1.03</v>
      </c>
      <c r="BS31">
        <v>1.0369999999999999</v>
      </c>
      <c r="BT31">
        <v>1.0249999999999999</v>
      </c>
      <c r="BU31">
        <v>1.0609999999999999</v>
      </c>
      <c r="BV31">
        <v>1.1299999999999999</v>
      </c>
      <c r="BW31">
        <v>1.01</v>
      </c>
      <c r="BX31">
        <v>0.90800000000000003</v>
      </c>
      <c r="BY31">
        <v>0.90100000000000002</v>
      </c>
      <c r="BZ31">
        <v>0.92300000000000004</v>
      </c>
    </row>
    <row r="32" spans="1:78" x14ac:dyDescent="0.25">
      <c r="A32" t="s">
        <v>195</v>
      </c>
      <c r="B32">
        <v>1E-3</v>
      </c>
      <c r="C32">
        <v>1E-3</v>
      </c>
      <c r="D32">
        <v>1.0999999999999999E-2</v>
      </c>
      <c r="E32">
        <v>1.0999999999999999E-2</v>
      </c>
      <c r="F32">
        <v>4.0000000000000001E-3</v>
      </c>
      <c r="G32">
        <v>2E-3</v>
      </c>
      <c r="H32">
        <v>3.0000000000000001E-3</v>
      </c>
      <c r="I32">
        <v>3.0000000000000001E-3</v>
      </c>
      <c r="J32">
        <v>3.0000000000000001E-3</v>
      </c>
      <c r="K32">
        <v>4.0000000000000001E-3</v>
      </c>
      <c r="L32">
        <v>4.0000000000000001E-3</v>
      </c>
      <c r="M32">
        <v>4.0000000000000001E-3</v>
      </c>
      <c r="N32">
        <v>1E-3</v>
      </c>
      <c r="O32">
        <v>8.9999999999999993E-3</v>
      </c>
      <c r="P32">
        <v>5.1999999999999998E-2</v>
      </c>
      <c r="Q32">
        <v>6.0000000000000001E-3</v>
      </c>
      <c r="R32">
        <v>1E-3</v>
      </c>
      <c r="S32">
        <v>1E-3</v>
      </c>
      <c r="T32">
        <v>4.0000000000000001E-3</v>
      </c>
      <c r="U32">
        <v>7.0000000000000001E-3</v>
      </c>
      <c r="V32">
        <v>1E-3</v>
      </c>
      <c r="W32">
        <v>8.0000000000000002E-3</v>
      </c>
      <c r="X32">
        <v>1.4999999999999999E-2</v>
      </c>
      <c r="Y32">
        <v>5.0000000000000001E-3</v>
      </c>
      <c r="Z32">
        <v>1E-3</v>
      </c>
      <c r="AA32">
        <v>1E-3</v>
      </c>
      <c r="AB32">
        <v>1E-3</v>
      </c>
      <c r="AC32">
        <v>6.0000000000000001E-3</v>
      </c>
      <c r="AD32">
        <v>1E-3</v>
      </c>
      <c r="AE32">
        <v>0.03</v>
      </c>
      <c r="AF32">
        <v>1E-3</v>
      </c>
      <c r="AG32">
        <v>3.0000000000000001E-3</v>
      </c>
      <c r="AH32">
        <v>8.1000000000000003E-2</v>
      </c>
      <c r="AI32">
        <v>1E-3</v>
      </c>
      <c r="AJ32">
        <v>1.2E-2</v>
      </c>
      <c r="AK32">
        <v>1.0999999999999999E-2</v>
      </c>
      <c r="AL32">
        <v>1E-3</v>
      </c>
      <c r="AM32">
        <v>3.0000000000000001E-3</v>
      </c>
      <c r="AN32">
        <v>1.6E-2</v>
      </c>
      <c r="AO32">
        <v>1.2E-2</v>
      </c>
      <c r="AP32">
        <v>7.0000000000000001E-3</v>
      </c>
      <c r="AQ32">
        <v>8.0000000000000002E-3</v>
      </c>
      <c r="AR32">
        <v>1.6E-2</v>
      </c>
      <c r="AS32">
        <v>1.6E-2</v>
      </c>
      <c r="AT32">
        <v>7.0000000000000001E-3</v>
      </c>
      <c r="AU32">
        <v>1.2E-2</v>
      </c>
      <c r="AV32">
        <v>8.0000000000000002E-3</v>
      </c>
      <c r="AW32">
        <v>0.03</v>
      </c>
      <c r="AX32">
        <v>1.6E-2</v>
      </c>
      <c r="AY32">
        <v>8.0000000000000002E-3</v>
      </c>
      <c r="AZ32">
        <v>0.01</v>
      </c>
      <c r="BA32">
        <v>1.2E-2</v>
      </c>
      <c r="BB32">
        <v>0.01</v>
      </c>
      <c r="BC32">
        <v>1.7000000000000001E-2</v>
      </c>
      <c r="BD32">
        <v>7.3999999999999996E-2</v>
      </c>
      <c r="BE32">
        <v>2E-3</v>
      </c>
      <c r="BF32">
        <v>1E-3</v>
      </c>
      <c r="BG32">
        <v>1E-3</v>
      </c>
      <c r="BH32">
        <v>4.0000000000000001E-3</v>
      </c>
      <c r="BI32">
        <v>2E-3</v>
      </c>
      <c r="BJ32">
        <v>4.0000000000000001E-3</v>
      </c>
      <c r="BK32">
        <v>0.01</v>
      </c>
      <c r="BL32">
        <v>0.02</v>
      </c>
      <c r="BM32">
        <v>2E-3</v>
      </c>
      <c r="BN32">
        <v>2E-3</v>
      </c>
      <c r="BO32">
        <v>1.4999999999999999E-2</v>
      </c>
      <c r="BP32">
        <v>0.06</v>
      </c>
      <c r="BQ32">
        <v>2E-3</v>
      </c>
      <c r="BR32">
        <v>1E-3</v>
      </c>
      <c r="BS32">
        <v>1E-3</v>
      </c>
      <c r="BT32">
        <v>6.0000000000000001E-3</v>
      </c>
      <c r="BU32">
        <v>3.0000000000000001E-3</v>
      </c>
      <c r="BV32">
        <v>8.0000000000000002E-3</v>
      </c>
      <c r="BW32">
        <v>2E-3</v>
      </c>
      <c r="BX32">
        <v>1E-3</v>
      </c>
      <c r="BY32">
        <v>1E-3</v>
      </c>
      <c r="BZ32">
        <v>1E-3</v>
      </c>
    </row>
  </sheetData>
  <pageMargins left="0.7" right="0.7" top="0.75" bottom="0.75" header="0.3" footer="0.3"/>
  <pageSetup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RowHeight="15" x14ac:dyDescent="0.25"/>
  <sheetData>
    <row r="1" spans="1:3" x14ac:dyDescent="0.25">
      <c r="A1" t="s">
        <v>488</v>
      </c>
    </row>
    <row r="2" spans="1:3" x14ac:dyDescent="0.25">
      <c r="A2" t="s">
        <v>490</v>
      </c>
    </row>
    <row r="3" spans="1:3" x14ac:dyDescent="0.25">
      <c r="A3" t="s">
        <v>465</v>
      </c>
    </row>
    <row r="5" spans="1:3" x14ac:dyDescent="0.25">
      <c r="B5" t="s">
        <v>491</v>
      </c>
      <c r="C5" t="s">
        <v>487</v>
      </c>
    </row>
    <row r="7" spans="1:3" x14ac:dyDescent="0.25">
      <c r="A7" t="s">
        <v>102</v>
      </c>
      <c r="B7">
        <v>1403</v>
      </c>
      <c r="C7">
        <v>1403</v>
      </c>
    </row>
    <row r="8" spans="1:3" x14ac:dyDescent="0.25">
      <c r="A8" t="s">
        <v>103</v>
      </c>
      <c r="B8">
        <v>1536</v>
      </c>
      <c r="C8">
        <v>1536</v>
      </c>
    </row>
    <row r="9" spans="1:3" x14ac:dyDescent="0.25">
      <c r="A9" t="s">
        <v>104</v>
      </c>
    </row>
    <row r="10" spans="1:3" x14ac:dyDescent="0.25">
      <c r="A10" t="s">
        <v>479</v>
      </c>
      <c r="B10">
        <v>476</v>
      </c>
      <c r="C10">
        <v>449</v>
      </c>
    </row>
    <row r="11" spans="1:3" x14ac:dyDescent="0.25">
      <c r="B11" s="7">
        <v>0.31</v>
      </c>
      <c r="C11" s="7">
        <v>0.28999999999999998</v>
      </c>
    </row>
    <row r="12" spans="1:3" x14ac:dyDescent="0.25">
      <c r="A12" t="s">
        <v>480</v>
      </c>
      <c r="B12">
        <v>726</v>
      </c>
      <c r="C12">
        <v>706</v>
      </c>
    </row>
    <row r="13" spans="1:3" x14ac:dyDescent="0.25">
      <c r="B13" s="7">
        <v>0.47</v>
      </c>
      <c r="C13" s="7">
        <v>0.46</v>
      </c>
    </row>
    <row r="14" spans="1:3" x14ac:dyDescent="0.25">
      <c r="A14" t="s">
        <v>481</v>
      </c>
      <c r="B14">
        <v>146</v>
      </c>
      <c r="C14">
        <v>161</v>
      </c>
    </row>
    <row r="15" spans="1:3" x14ac:dyDescent="0.25">
      <c r="B15" s="7">
        <v>0.1</v>
      </c>
      <c r="C15" s="7">
        <v>0.11</v>
      </c>
    </row>
    <row r="16" spans="1:3" x14ac:dyDescent="0.25">
      <c r="A16" t="s">
        <v>482</v>
      </c>
      <c r="B16">
        <v>144</v>
      </c>
      <c r="C16">
        <v>161</v>
      </c>
    </row>
    <row r="17" spans="1:3" x14ac:dyDescent="0.25">
      <c r="B17" s="7">
        <v>0.09</v>
      </c>
      <c r="C17" s="7">
        <v>0.1</v>
      </c>
    </row>
    <row r="18" spans="1:3" x14ac:dyDescent="0.25">
      <c r="A18" t="s">
        <v>483</v>
      </c>
      <c r="B18">
        <v>35</v>
      </c>
      <c r="C18">
        <v>50</v>
      </c>
    </row>
    <row r="19" spans="1:3" x14ac:dyDescent="0.25">
      <c r="B19" s="7">
        <v>0.02</v>
      </c>
      <c r="C19" s="7">
        <v>0.03</v>
      </c>
    </row>
    <row r="20" spans="1:3" x14ac:dyDescent="0.25">
      <c r="A20" t="s">
        <v>166</v>
      </c>
    </row>
    <row r="21" spans="1:3" x14ac:dyDescent="0.25">
      <c r="A21" t="s">
        <v>104</v>
      </c>
    </row>
    <row r="22" spans="1:3" x14ac:dyDescent="0.25">
      <c r="A22" t="s">
        <v>484</v>
      </c>
      <c r="B22">
        <v>1202</v>
      </c>
      <c r="C22">
        <v>1155</v>
      </c>
    </row>
    <row r="23" spans="1:3" x14ac:dyDescent="0.25">
      <c r="B23" s="7">
        <v>0.78</v>
      </c>
      <c r="C23" s="7">
        <v>0.75</v>
      </c>
    </row>
    <row r="24" spans="1:3" x14ac:dyDescent="0.25">
      <c r="A24" t="s">
        <v>485</v>
      </c>
      <c r="B24">
        <v>179</v>
      </c>
      <c r="C24">
        <v>211</v>
      </c>
    </row>
    <row r="25" spans="1:3" x14ac:dyDescent="0.25">
      <c r="B25" s="7">
        <v>0.12</v>
      </c>
      <c r="C25" s="7">
        <v>0.14000000000000001</v>
      </c>
    </row>
    <row r="26" spans="1:3" x14ac:dyDescent="0.25">
      <c r="A26" t="s">
        <v>40</v>
      </c>
      <c r="B26">
        <v>1</v>
      </c>
      <c r="C26">
        <v>0</v>
      </c>
    </row>
    <row r="27" spans="1:3" x14ac:dyDescent="0.25">
      <c r="B27">
        <v>0</v>
      </c>
      <c r="C27" t="s">
        <v>106</v>
      </c>
    </row>
    <row r="28" spans="1:3" x14ac:dyDescent="0.25">
      <c r="A28" t="s">
        <v>41</v>
      </c>
      <c r="B28">
        <v>9</v>
      </c>
      <c r="C28">
        <v>9</v>
      </c>
    </row>
    <row r="29" spans="1:3" x14ac:dyDescent="0.25">
      <c r="B29" s="7">
        <v>0.01</v>
      </c>
      <c r="C29" s="7">
        <v>0.01</v>
      </c>
    </row>
    <row r="30" spans="1:3" x14ac:dyDescent="0.25">
      <c r="A30" t="s">
        <v>193</v>
      </c>
      <c r="B30">
        <v>0.95899999999999996</v>
      </c>
      <c r="C30">
        <v>0.879</v>
      </c>
    </row>
    <row r="31" spans="1:3" x14ac:dyDescent="0.25">
      <c r="A31" t="s">
        <v>194</v>
      </c>
      <c r="B31">
        <v>0.99399999999999999</v>
      </c>
      <c r="C31">
        <v>1.0489999999999999</v>
      </c>
    </row>
    <row r="32" spans="1:3" x14ac:dyDescent="0.25">
      <c r="A32" t="s">
        <v>195</v>
      </c>
      <c r="B32">
        <v>1E-3</v>
      </c>
      <c r="C32">
        <v>1E-3</v>
      </c>
    </row>
  </sheetData>
  <pageMargins left="0.7" right="0.7" top="0.75" bottom="0.75" header="0.3" footer="0.3"/>
  <pageSetup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35" sqref="A35"/>
    </sheetView>
  </sheetViews>
  <sheetFormatPr defaultRowHeight="15" x14ac:dyDescent="0.25"/>
  <sheetData>
    <row r="1" spans="1:78" x14ac:dyDescent="0.25">
      <c r="A1" t="s">
        <v>492</v>
      </c>
    </row>
    <row r="2" spans="1:78" x14ac:dyDescent="0.25">
      <c r="A2" t="s">
        <v>390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2112</v>
      </c>
      <c r="C8">
        <v>1819</v>
      </c>
      <c r="D8">
        <v>163</v>
      </c>
      <c r="E8">
        <v>130</v>
      </c>
      <c r="F8">
        <v>431</v>
      </c>
      <c r="G8">
        <v>1044</v>
      </c>
      <c r="H8">
        <v>637</v>
      </c>
      <c r="I8">
        <v>562</v>
      </c>
      <c r="J8">
        <v>603</v>
      </c>
      <c r="K8">
        <v>396</v>
      </c>
      <c r="L8">
        <v>551</v>
      </c>
      <c r="M8">
        <v>540</v>
      </c>
      <c r="N8">
        <v>1303</v>
      </c>
      <c r="O8">
        <v>209</v>
      </c>
      <c r="P8">
        <v>60</v>
      </c>
      <c r="Q8">
        <v>385</v>
      </c>
      <c r="R8">
        <v>1727</v>
      </c>
      <c r="S8">
        <v>1402</v>
      </c>
      <c r="T8">
        <v>403</v>
      </c>
      <c r="U8">
        <v>285</v>
      </c>
      <c r="V8">
        <v>1709</v>
      </c>
      <c r="W8">
        <v>194</v>
      </c>
      <c r="X8">
        <v>189</v>
      </c>
      <c r="Y8">
        <v>240</v>
      </c>
      <c r="Z8">
        <v>1872</v>
      </c>
      <c r="AA8">
        <v>2110</v>
      </c>
      <c r="AB8">
        <v>1870</v>
      </c>
      <c r="AC8">
        <v>301</v>
      </c>
      <c r="AD8">
        <v>1692</v>
      </c>
      <c r="AE8">
        <v>107</v>
      </c>
      <c r="AF8">
        <v>1470</v>
      </c>
      <c r="AG8">
        <v>535</v>
      </c>
      <c r="AH8">
        <v>22</v>
      </c>
      <c r="AI8">
        <v>1704</v>
      </c>
      <c r="AJ8">
        <v>105</v>
      </c>
      <c r="AK8">
        <v>266</v>
      </c>
      <c r="AL8">
        <v>1185</v>
      </c>
      <c r="AM8">
        <v>722</v>
      </c>
      <c r="AN8">
        <v>30</v>
      </c>
      <c r="AO8">
        <v>172</v>
      </c>
      <c r="AP8">
        <v>193</v>
      </c>
      <c r="AQ8">
        <v>220</v>
      </c>
      <c r="AR8">
        <v>92</v>
      </c>
      <c r="AS8">
        <v>113</v>
      </c>
      <c r="AT8">
        <v>232</v>
      </c>
      <c r="AU8">
        <v>143</v>
      </c>
      <c r="AV8">
        <v>150</v>
      </c>
      <c r="AW8">
        <v>39</v>
      </c>
      <c r="AX8">
        <v>123</v>
      </c>
      <c r="AY8">
        <v>220</v>
      </c>
      <c r="AZ8">
        <v>147</v>
      </c>
      <c r="BA8">
        <v>114</v>
      </c>
      <c r="BB8">
        <v>177</v>
      </c>
      <c r="BC8">
        <v>140</v>
      </c>
      <c r="BD8">
        <v>9</v>
      </c>
      <c r="BE8">
        <v>860</v>
      </c>
      <c r="BF8">
        <v>1252</v>
      </c>
      <c r="BG8">
        <v>1676</v>
      </c>
      <c r="BH8">
        <v>436</v>
      </c>
      <c r="BI8">
        <v>771</v>
      </c>
      <c r="BJ8">
        <v>450</v>
      </c>
      <c r="BK8">
        <v>309</v>
      </c>
      <c r="BL8">
        <v>106</v>
      </c>
      <c r="BM8">
        <v>786</v>
      </c>
      <c r="BN8">
        <v>1068</v>
      </c>
      <c r="BO8">
        <v>234</v>
      </c>
      <c r="BP8">
        <v>24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1433</v>
      </c>
      <c r="BY8">
        <v>1486</v>
      </c>
      <c r="BZ8">
        <v>1260</v>
      </c>
    </row>
    <row r="9" spans="1:78" x14ac:dyDescent="0.25">
      <c r="A9" t="s">
        <v>103</v>
      </c>
      <c r="B9">
        <v>2236</v>
      </c>
      <c r="C9">
        <v>1920</v>
      </c>
      <c r="D9">
        <v>190</v>
      </c>
      <c r="E9">
        <v>126</v>
      </c>
      <c r="F9">
        <v>441</v>
      </c>
      <c r="G9">
        <v>1249</v>
      </c>
      <c r="H9">
        <v>546</v>
      </c>
      <c r="I9">
        <v>700</v>
      </c>
      <c r="J9">
        <v>733</v>
      </c>
      <c r="K9">
        <v>429</v>
      </c>
      <c r="L9">
        <v>375</v>
      </c>
      <c r="M9">
        <v>438</v>
      </c>
      <c r="N9">
        <v>1522</v>
      </c>
      <c r="O9">
        <v>217</v>
      </c>
      <c r="P9">
        <v>59</v>
      </c>
      <c r="Q9">
        <v>332</v>
      </c>
      <c r="R9">
        <v>1905</v>
      </c>
      <c r="S9">
        <v>1555</v>
      </c>
      <c r="T9">
        <v>423</v>
      </c>
      <c r="U9">
        <v>237</v>
      </c>
      <c r="V9">
        <v>1893</v>
      </c>
      <c r="W9">
        <v>177</v>
      </c>
      <c r="X9">
        <v>146</v>
      </c>
      <c r="Y9">
        <v>239</v>
      </c>
      <c r="Z9">
        <v>1997</v>
      </c>
      <c r="AA9">
        <v>2234</v>
      </c>
      <c r="AB9">
        <v>1994</v>
      </c>
      <c r="AC9">
        <v>327</v>
      </c>
      <c r="AD9">
        <v>1786</v>
      </c>
      <c r="AE9">
        <v>110</v>
      </c>
      <c r="AF9">
        <v>1566</v>
      </c>
      <c r="AG9">
        <v>565</v>
      </c>
      <c r="AH9">
        <v>22</v>
      </c>
      <c r="AI9">
        <v>1853</v>
      </c>
      <c r="AJ9">
        <v>110</v>
      </c>
      <c r="AK9">
        <v>242</v>
      </c>
      <c r="AL9">
        <v>1277</v>
      </c>
      <c r="AM9">
        <v>756</v>
      </c>
      <c r="AN9">
        <v>32</v>
      </c>
      <c r="AO9">
        <v>168</v>
      </c>
      <c r="AP9">
        <v>215</v>
      </c>
      <c r="AQ9">
        <v>239</v>
      </c>
      <c r="AR9">
        <v>113</v>
      </c>
      <c r="AS9">
        <v>119</v>
      </c>
      <c r="AT9">
        <v>250</v>
      </c>
      <c r="AU9">
        <v>153</v>
      </c>
      <c r="AV9">
        <v>148</v>
      </c>
      <c r="AW9">
        <v>49</v>
      </c>
      <c r="AX9">
        <v>140</v>
      </c>
      <c r="AY9">
        <v>220</v>
      </c>
      <c r="AZ9">
        <v>155</v>
      </c>
      <c r="BA9">
        <v>113</v>
      </c>
      <c r="BB9">
        <v>174</v>
      </c>
      <c r="BC9">
        <v>138</v>
      </c>
      <c r="BD9">
        <v>11</v>
      </c>
      <c r="BE9">
        <v>900</v>
      </c>
      <c r="BF9">
        <v>1337</v>
      </c>
      <c r="BG9">
        <v>1771</v>
      </c>
      <c r="BH9">
        <v>466</v>
      </c>
      <c r="BI9">
        <v>862</v>
      </c>
      <c r="BJ9">
        <v>468</v>
      </c>
      <c r="BK9">
        <v>298</v>
      </c>
      <c r="BL9">
        <v>104</v>
      </c>
      <c r="BM9">
        <v>866</v>
      </c>
      <c r="BN9">
        <v>1109</v>
      </c>
      <c r="BO9">
        <v>241</v>
      </c>
      <c r="BP9">
        <v>21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1496</v>
      </c>
      <c r="BY9">
        <v>1560</v>
      </c>
      <c r="BZ9">
        <v>1307</v>
      </c>
    </row>
    <row r="10" spans="1:78" x14ac:dyDescent="0.25">
      <c r="A10" t="s">
        <v>104</v>
      </c>
    </row>
    <row r="11" spans="1:78" x14ac:dyDescent="0.25">
      <c r="A11" t="s">
        <v>494</v>
      </c>
      <c r="B11">
        <v>1146</v>
      </c>
      <c r="C11">
        <v>1010</v>
      </c>
      <c r="D11">
        <v>83</v>
      </c>
      <c r="E11">
        <v>53</v>
      </c>
      <c r="F11">
        <v>237</v>
      </c>
      <c r="G11">
        <v>708</v>
      </c>
      <c r="H11">
        <v>201</v>
      </c>
      <c r="I11">
        <v>426</v>
      </c>
      <c r="J11">
        <v>390</v>
      </c>
      <c r="K11">
        <v>198</v>
      </c>
      <c r="L11">
        <v>133</v>
      </c>
      <c r="M11">
        <v>155</v>
      </c>
      <c r="N11">
        <v>870</v>
      </c>
      <c r="O11">
        <v>100</v>
      </c>
      <c r="P11">
        <v>21</v>
      </c>
      <c r="Q11">
        <v>131</v>
      </c>
      <c r="R11">
        <v>1015</v>
      </c>
      <c r="S11">
        <v>852</v>
      </c>
      <c r="T11">
        <v>208</v>
      </c>
      <c r="U11">
        <v>76</v>
      </c>
      <c r="V11">
        <v>1069</v>
      </c>
      <c r="W11">
        <v>57</v>
      </c>
      <c r="X11">
        <v>15</v>
      </c>
      <c r="Y11">
        <v>113</v>
      </c>
      <c r="Z11">
        <v>1033</v>
      </c>
      <c r="AA11">
        <v>1144</v>
      </c>
      <c r="AB11">
        <v>1032</v>
      </c>
      <c r="AC11">
        <v>167</v>
      </c>
      <c r="AD11">
        <v>932</v>
      </c>
      <c r="AE11">
        <v>43</v>
      </c>
      <c r="AF11">
        <v>759</v>
      </c>
      <c r="AG11">
        <v>336</v>
      </c>
      <c r="AH11">
        <v>9</v>
      </c>
      <c r="AI11">
        <v>1008</v>
      </c>
      <c r="AJ11">
        <v>44</v>
      </c>
      <c r="AK11">
        <v>81</v>
      </c>
      <c r="AL11">
        <v>703</v>
      </c>
      <c r="AM11">
        <v>366</v>
      </c>
      <c r="AN11">
        <v>5</v>
      </c>
      <c r="AO11">
        <v>71</v>
      </c>
      <c r="AP11">
        <v>119</v>
      </c>
      <c r="AQ11">
        <v>108</v>
      </c>
      <c r="AR11">
        <v>60</v>
      </c>
      <c r="AS11">
        <v>62</v>
      </c>
      <c r="AT11">
        <v>129</v>
      </c>
      <c r="AU11">
        <v>79</v>
      </c>
      <c r="AV11">
        <v>81</v>
      </c>
      <c r="AW11">
        <v>18</v>
      </c>
      <c r="AX11">
        <v>65</v>
      </c>
      <c r="AY11">
        <v>119</v>
      </c>
      <c r="AZ11">
        <v>95</v>
      </c>
      <c r="BA11">
        <v>42</v>
      </c>
      <c r="BB11">
        <v>85</v>
      </c>
      <c r="BC11">
        <v>78</v>
      </c>
      <c r="BD11">
        <v>6</v>
      </c>
      <c r="BE11">
        <v>489</v>
      </c>
      <c r="BF11">
        <v>657</v>
      </c>
      <c r="BG11">
        <v>943</v>
      </c>
      <c r="BH11">
        <v>203</v>
      </c>
      <c r="BI11">
        <v>681</v>
      </c>
      <c r="BJ11">
        <v>163</v>
      </c>
      <c r="BK11">
        <v>55</v>
      </c>
      <c r="BL11">
        <v>32</v>
      </c>
      <c r="BM11">
        <v>546</v>
      </c>
      <c r="BN11">
        <v>525</v>
      </c>
      <c r="BO11">
        <v>69</v>
      </c>
      <c r="BP11">
        <v>6</v>
      </c>
      <c r="BQ11">
        <v>524</v>
      </c>
      <c r="BR11">
        <v>958</v>
      </c>
      <c r="BS11">
        <v>898</v>
      </c>
      <c r="BT11">
        <v>163</v>
      </c>
      <c r="BU11">
        <v>381</v>
      </c>
      <c r="BV11">
        <v>98</v>
      </c>
      <c r="BW11">
        <v>437</v>
      </c>
      <c r="BX11">
        <v>738</v>
      </c>
      <c r="BY11">
        <v>791</v>
      </c>
      <c r="BZ11">
        <v>640</v>
      </c>
    </row>
    <row r="12" spans="1:78" x14ac:dyDescent="0.25">
      <c r="B12" s="7">
        <v>0.51</v>
      </c>
      <c r="C12" s="7">
        <v>0.53</v>
      </c>
      <c r="D12" s="7">
        <v>0.44</v>
      </c>
      <c r="E12" s="7">
        <v>0.42</v>
      </c>
      <c r="F12" s="7">
        <v>0.54</v>
      </c>
      <c r="G12" s="7">
        <v>0.56999999999999995</v>
      </c>
      <c r="H12" s="7">
        <v>0.37</v>
      </c>
      <c r="I12" s="7">
        <v>0.61</v>
      </c>
      <c r="J12" s="7">
        <v>0.53</v>
      </c>
      <c r="K12" s="7">
        <v>0.46</v>
      </c>
      <c r="L12" s="7">
        <v>0.35</v>
      </c>
      <c r="M12" s="7">
        <v>0.36</v>
      </c>
      <c r="N12" s="7">
        <v>0.56999999999999995</v>
      </c>
      <c r="O12" s="7">
        <v>0.46</v>
      </c>
      <c r="P12" s="7">
        <v>0.35</v>
      </c>
      <c r="Q12" s="7">
        <v>0.39</v>
      </c>
      <c r="R12" s="7">
        <v>0.53</v>
      </c>
      <c r="S12" s="7">
        <v>0.55000000000000004</v>
      </c>
      <c r="T12" s="7">
        <v>0.49</v>
      </c>
      <c r="U12" s="7">
        <v>0.32</v>
      </c>
      <c r="V12" s="7">
        <v>0.56000000000000005</v>
      </c>
      <c r="W12" s="7">
        <v>0.32</v>
      </c>
      <c r="X12" s="7">
        <v>0.1</v>
      </c>
      <c r="Y12" s="7">
        <v>0.47</v>
      </c>
      <c r="Z12" s="7">
        <v>0.52</v>
      </c>
      <c r="AA12" s="7">
        <v>0.51</v>
      </c>
      <c r="AB12" s="7">
        <v>0.52</v>
      </c>
      <c r="AC12" s="7">
        <v>0.51</v>
      </c>
      <c r="AD12" s="7">
        <v>0.52</v>
      </c>
      <c r="AE12" s="7">
        <v>0.39</v>
      </c>
      <c r="AF12" s="7">
        <v>0.48</v>
      </c>
      <c r="AG12" s="7">
        <v>0.59</v>
      </c>
      <c r="AH12" s="7">
        <v>0.39</v>
      </c>
      <c r="AI12" s="7">
        <v>0.54</v>
      </c>
      <c r="AJ12" s="7">
        <v>0.4</v>
      </c>
      <c r="AK12" s="7">
        <v>0.33</v>
      </c>
      <c r="AL12" s="7">
        <v>0.55000000000000004</v>
      </c>
      <c r="AM12" s="7">
        <v>0.48</v>
      </c>
      <c r="AN12" s="7">
        <v>0.16</v>
      </c>
      <c r="AO12" s="7">
        <v>0.42</v>
      </c>
      <c r="AP12" s="7">
        <v>0.55000000000000004</v>
      </c>
      <c r="AQ12" s="7">
        <v>0.45</v>
      </c>
      <c r="AR12" s="7">
        <v>0.53</v>
      </c>
      <c r="AS12" s="7">
        <v>0.52</v>
      </c>
      <c r="AT12" s="7">
        <v>0.52</v>
      </c>
      <c r="AU12" s="7">
        <v>0.52</v>
      </c>
      <c r="AV12" s="7">
        <v>0.55000000000000004</v>
      </c>
      <c r="AW12" s="7">
        <v>0.37</v>
      </c>
      <c r="AX12" s="7">
        <v>0.46</v>
      </c>
      <c r="AY12" s="7">
        <v>0.54</v>
      </c>
      <c r="AZ12" s="7">
        <v>0.61</v>
      </c>
      <c r="BA12" s="7">
        <v>0.38</v>
      </c>
      <c r="BB12" s="7">
        <v>0.49</v>
      </c>
      <c r="BC12" s="7">
        <v>0.56999999999999995</v>
      </c>
      <c r="BD12" s="7">
        <v>0.48</v>
      </c>
      <c r="BE12" s="7">
        <v>0.54</v>
      </c>
      <c r="BF12" s="7">
        <v>0.49</v>
      </c>
      <c r="BG12" s="7">
        <v>0.53</v>
      </c>
      <c r="BH12" s="7">
        <v>0.44</v>
      </c>
      <c r="BI12" s="7">
        <v>0.79</v>
      </c>
      <c r="BJ12" s="7">
        <v>0.35</v>
      </c>
      <c r="BK12" s="7">
        <v>0.18</v>
      </c>
      <c r="BL12" s="7">
        <v>0.31</v>
      </c>
      <c r="BM12" s="7">
        <v>0.63</v>
      </c>
      <c r="BN12" s="7">
        <v>0.47</v>
      </c>
      <c r="BO12" s="7">
        <v>0.28999999999999998</v>
      </c>
      <c r="BP12" s="7">
        <v>0.3</v>
      </c>
      <c r="BQ12" s="7">
        <v>0.52</v>
      </c>
      <c r="BR12" s="7">
        <v>0.61</v>
      </c>
      <c r="BS12" s="7">
        <v>0.59</v>
      </c>
      <c r="BT12" s="7">
        <v>0.36</v>
      </c>
      <c r="BU12" s="7">
        <v>0.71</v>
      </c>
      <c r="BV12" s="7">
        <v>0.33</v>
      </c>
      <c r="BW12" s="7">
        <v>0.57999999999999996</v>
      </c>
      <c r="BX12" s="7">
        <v>0.49</v>
      </c>
      <c r="BY12" s="7">
        <v>0.51</v>
      </c>
      <c r="BZ12" s="7">
        <v>0.49</v>
      </c>
    </row>
    <row r="13" spans="1:78" x14ac:dyDescent="0.25">
      <c r="A13" t="s">
        <v>495</v>
      </c>
      <c r="B13">
        <v>360</v>
      </c>
      <c r="C13">
        <v>316</v>
      </c>
      <c r="D13">
        <v>25</v>
      </c>
      <c r="E13">
        <v>19</v>
      </c>
      <c r="F13">
        <v>73</v>
      </c>
      <c r="G13">
        <v>171</v>
      </c>
      <c r="H13">
        <v>116</v>
      </c>
      <c r="I13">
        <v>106</v>
      </c>
      <c r="J13">
        <v>111</v>
      </c>
      <c r="K13">
        <v>77</v>
      </c>
      <c r="L13">
        <v>66</v>
      </c>
      <c r="M13">
        <v>88</v>
      </c>
      <c r="N13">
        <v>224</v>
      </c>
      <c r="O13">
        <v>39</v>
      </c>
      <c r="P13">
        <v>9</v>
      </c>
      <c r="Q13">
        <v>59</v>
      </c>
      <c r="R13">
        <v>301</v>
      </c>
      <c r="S13">
        <v>244</v>
      </c>
      <c r="T13">
        <v>70</v>
      </c>
      <c r="U13">
        <v>41</v>
      </c>
      <c r="V13">
        <v>282</v>
      </c>
      <c r="W13">
        <v>34</v>
      </c>
      <c r="X13">
        <v>40</v>
      </c>
      <c r="Y13">
        <v>39</v>
      </c>
      <c r="Z13">
        <v>321</v>
      </c>
      <c r="AA13">
        <v>360</v>
      </c>
      <c r="AB13">
        <v>321</v>
      </c>
      <c r="AC13">
        <v>56</v>
      </c>
      <c r="AD13">
        <v>284</v>
      </c>
      <c r="AE13">
        <v>19</v>
      </c>
      <c r="AF13">
        <v>289</v>
      </c>
      <c r="AG13">
        <v>54</v>
      </c>
      <c r="AH13">
        <v>5</v>
      </c>
      <c r="AI13">
        <v>308</v>
      </c>
      <c r="AJ13">
        <v>18</v>
      </c>
      <c r="AK13">
        <v>35</v>
      </c>
      <c r="AL13">
        <v>224</v>
      </c>
      <c r="AM13">
        <v>104</v>
      </c>
      <c r="AN13">
        <v>10</v>
      </c>
      <c r="AO13">
        <v>22</v>
      </c>
      <c r="AP13">
        <v>43</v>
      </c>
      <c r="AQ13">
        <v>50</v>
      </c>
      <c r="AR13">
        <v>22</v>
      </c>
      <c r="AS13">
        <v>19</v>
      </c>
      <c r="AT13">
        <v>30</v>
      </c>
      <c r="AU13">
        <v>25</v>
      </c>
      <c r="AV13">
        <v>23</v>
      </c>
      <c r="AW13">
        <v>6</v>
      </c>
      <c r="AX13">
        <v>19</v>
      </c>
      <c r="AY13">
        <v>37</v>
      </c>
      <c r="AZ13">
        <v>23</v>
      </c>
      <c r="BA13">
        <v>20</v>
      </c>
      <c r="BB13">
        <v>22</v>
      </c>
      <c r="BC13">
        <v>20</v>
      </c>
      <c r="BD13">
        <v>0</v>
      </c>
      <c r="BE13">
        <v>109</v>
      </c>
      <c r="BF13">
        <v>251</v>
      </c>
      <c r="BG13">
        <v>270</v>
      </c>
      <c r="BH13">
        <v>90</v>
      </c>
      <c r="BI13">
        <v>92</v>
      </c>
      <c r="BJ13">
        <v>138</v>
      </c>
      <c r="BK13">
        <v>27</v>
      </c>
      <c r="BL13">
        <v>12</v>
      </c>
      <c r="BM13">
        <v>154</v>
      </c>
      <c r="BN13">
        <v>172</v>
      </c>
      <c r="BO13">
        <v>34</v>
      </c>
      <c r="BP13">
        <v>1</v>
      </c>
      <c r="BQ13">
        <v>199</v>
      </c>
      <c r="BR13">
        <v>221</v>
      </c>
      <c r="BS13">
        <v>244</v>
      </c>
      <c r="BT13">
        <v>65</v>
      </c>
      <c r="BU13">
        <v>54</v>
      </c>
      <c r="BV13">
        <v>67</v>
      </c>
      <c r="BW13">
        <v>144</v>
      </c>
      <c r="BX13">
        <v>248</v>
      </c>
      <c r="BY13">
        <v>261</v>
      </c>
      <c r="BZ13">
        <v>219</v>
      </c>
    </row>
    <row r="14" spans="1:78" x14ac:dyDescent="0.25">
      <c r="B14" s="7">
        <v>0.16</v>
      </c>
      <c r="C14" s="7">
        <v>0.16</v>
      </c>
      <c r="D14" s="7">
        <v>0.13</v>
      </c>
      <c r="E14" s="7">
        <v>0.15</v>
      </c>
      <c r="F14" s="7">
        <v>0.17</v>
      </c>
      <c r="G14" s="7">
        <v>0.14000000000000001</v>
      </c>
      <c r="H14" s="7">
        <v>0.21</v>
      </c>
      <c r="I14" s="7">
        <v>0.15</v>
      </c>
      <c r="J14" s="7">
        <v>0.15</v>
      </c>
      <c r="K14" s="7">
        <v>0.18</v>
      </c>
      <c r="L14" s="7">
        <v>0.18</v>
      </c>
      <c r="M14" s="7">
        <v>0.2</v>
      </c>
      <c r="N14" s="7">
        <v>0.15</v>
      </c>
      <c r="O14" s="7">
        <v>0.18</v>
      </c>
      <c r="P14" s="7">
        <v>0.14000000000000001</v>
      </c>
      <c r="Q14" s="7">
        <v>0.18</v>
      </c>
      <c r="R14" s="7">
        <v>0.16</v>
      </c>
      <c r="S14" s="7">
        <v>0.16</v>
      </c>
      <c r="T14" s="7">
        <v>0.17</v>
      </c>
      <c r="U14" s="7">
        <v>0.17</v>
      </c>
      <c r="V14" s="7">
        <v>0.15</v>
      </c>
      <c r="W14" s="7">
        <v>0.19</v>
      </c>
      <c r="X14" s="7">
        <v>0.28000000000000003</v>
      </c>
      <c r="Y14" s="7">
        <v>0.16</v>
      </c>
      <c r="Z14" s="7">
        <v>0.16</v>
      </c>
      <c r="AA14" s="7">
        <v>0.16</v>
      </c>
      <c r="AB14" s="7">
        <v>0.16</v>
      </c>
      <c r="AC14" s="7">
        <v>0.17</v>
      </c>
      <c r="AD14" s="7">
        <v>0.16</v>
      </c>
      <c r="AE14" s="7">
        <v>0.17</v>
      </c>
      <c r="AF14" s="7">
        <v>0.18</v>
      </c>
      <c r="AG14" s="7">
        <v>0.1</v>
      </c>
      <c r="AH14" s="7">
        <v>0.22</v>
      </c>
      <c r="AI14" s="7">
        <v>0.17</v>
      </c>
      <c r="AJ14" s="7">
        <v>0.16</v>
      </c>
      <c r="AK14" s="7">
        <v>0.15</v>
      </c>
      <c r="AL14" s="7">
        <v>0.18</v>
      </c>
      <c r="AM14" s="7">
        <v>0.14000000000000001</v>
      </c>
      <c r="AN14" s="7">
        <v>0.28999999999999998</v>
      </c>
      <c r="AO14" s="7">
        <v>0.13</v>
      </c>
      <c r="AP14" s="7">
        <v>0.2</v>
      </c>
      <c r="AQ14" s="7">
        <v>0.21</v>
      </c>
      <c r="AR14" s="7">
        <v>0.2</v>
      </c>
      <c r="AS14" s="7">
        <v>0.16</v>
      </c>
      <c r="AT14" s="7">
        <v>0.12</v>
      </c>
      <c r="AU14" s="7">
        <v>0.16</v>
      </c>
      <c r="AV14" s="7">
        <v>0.15</v>
      </c>
      <c r="AW14" s="7">
        <v>0.12</v>
      </c>
      <c r="AX14" s="7">
        <v>0.14000000000000001</v>
      </c>
      <c r="AY14" s="7">
        <v>0.17</v>
      </c>
      <c r="AZ14" s="7">
        <v>0.15</v>
      </c>
      <c r="BA14" s="7">
        <v>0.18</v>
      </c>
      <c r="BB14" s="7">
        <v>0.13</v>
      </c>
      <c r="BC14" s="7">
        <v>0.15</v>
      </c>
      <c r="BD14" t="s">
        <v>108</v>
      </c>
      <c r="BE14" s="7">
        <v>0.12</v>
      </c>
      <c r="BF14" s="7">
        <v>0.19</v>
      </c>
      <c r="BG14" s="7">
        <v>0.15</v>
      </c>
      <c r="BH14" s="7">
        <v>0.19</v>
      </c>
      <c r="BI14" s="7">
        <v>0.11</v>
      </c>
      <c r="BJ14" s="7">
        <v>0.28999999999999998</v>
      </c>
      <c r="BK14" s="7">
        <v>0.09</v>
      </c>
      <c r="BL14" s="7">
        <v>0.12</v>
      </c>
      <c r="BM14" s="7">
        <v>0.18</v>
      </c>
      <c r="BN14" s="7">
        <v>0.15</v>
      </c>
      <c r="BO14" s="7">
        <v>0.14000000000000001</v>
      </c>
      <c r="BP14" s="7">
        <v>0.03</v>
      </c>
      <c r="BQ14" s="7">
        <v>0.2</v>
      </c>
      <c r="BR14" s="7">
        <v>0.14000000000000001</v>
      </c>
      <c r="BS14" s="7">
        <v>0.16</v>
      </c>
      <c r="BT14" s="7">
        <v>0.14000000000000001</v>
      </c>
      <c r="BU14" s="7">
        <v>0.1</v>
      </c>
      <c r="BV14" s="7">
        <v>0.23</v>
      </c>
      <c r="BW14" s="7">
        <v>0.19</v>
      </c>
      <c r="BX14" s="7">
        <v>0.17</v>
      </c>
      <c r="BY14" s="7">
        <v>0.17</v>
      </c>
      <c r="BZ14" s="7">
        <v>0.17</v>
      </c>
    </row>
    <row r="15" spans="1:78" x14ac:dyDescent="0.25">
      <c r="A15" t="s">
        <v>496</v>
      </c>
      <c r="B15">
        <v>228</v>
      </c>
      <c r="C15">
        <v>191</v>
      </c>
      <c r="D15">
        <v>24</v>
      </c>
      <c r="E15">
        <v>13</v>
      </c>
      <c r="F15">
        <v>46</v>
      </c>
      <c r="G15">
        <v>130</v>
      </c>
      <c r="H15">
        <v>52</v>
      </c>
      <c r="I15">
        <v>68</v>
      </c>
      <c r="J15">
        <v>96</v>
      </c>
      <c r="K15">
        <v>33</v>
      </c>
      <c r="L15">
        <v>32</v>
      </c>
      <c r="M15">
        <v>29</v>
      </c>
      <c r="N15">
        <v>174</v>
      </c>
      <c r="O15">
        <v>17</v>
      </c>
      <c r="P15">
        <v>8</v>
      </c>
      <c r="Q15">
        <v>28</v>
      </c>
      <c r="R15">
        <v>200</v>
      </c>
      <c r="S15">
        <v>167</v>
      </c>
      <c r="T15">
        <v>45</v>
      </c>
      <c r="U15">
        <v>16</v>
      </c>
      <c r="V15">
        <v>210</v>
      </c>
      <c r="W15">
        <v>12</v>
      </c>
      <c r="X15">
        <v>2</v>
      </c>
      <c r="Y15">
        <v>26</v>
      </c>
      <c r="Z15">
        <v>202</v>
      </c>
      <c r="AA15">
        <v>228</v>
      </c>
      <c r="AB15">
        <v>202</v>
      </c>
      <c r="AC15">
        <v>39</v>
      </c>
      <c r="AD15">
        <v>175</v>
      </c>
      <c r="AE15">
        <v>12</v>
      </c>
      <c r="AF15">
        <v>185</v>
      </c>
      <c r="AG15">
        <v>34</v>
      </c>
      <c r="AH15">
        <v>2</v>
      </c>
      <c r="AI15">
        <v>199</v>
      </c>
      <c r="AJ15">
        <v>15</v>
      </c>
      <c r="AK15">
        <v>14</v>
      </c>
      <c r="AL15">
        <v>160</v>
      </c>
      <c r="AM15">
        <v>56</v>
      </c>
      <c r="AN15">
        <v>3</v>
      </c>
      <c r="AO15">
        <v>8</v>
      </c>
      <c r="AP15">
        <v>22</v>
      </c>
      <c r="AQ15">
        <v>24</v>
      </c>
      <c r="AR15">
        <v>19</v>
      </c>
      <c r="AS15">
        <v>8</v>
      </c>
      <c r="AT15">
        <v>24</v>
      </c>
      <c r="AU15">
        <v>14</v>
      </c>
      <c r="AV15">
        <v>11</v>
      </c>
      <c r="AW15">
        <v>8</v>
      </c>
      <c r="AX15">
        <v>16</v>
      </c>
      <c r="AY15">
        <v>16</v>
      </c>
      <c r="AZ15">
        <v>14</v>
      </c>
      <c r="BA15">
        <v>11</v>
      </c>
      <c r="BB15">
        <v>32</v>
      </c>
      <c r="BC15">
        <v>8</v>
      </c>
      <c r="BD15">
        <v>0</v>
      </c>
      <c r="BE15">
        <v>49</v>
      </c>
      <c r="BF15">
        <v>179</v>
      </c>
      <c r="BG15">
        <v>141</v>
      </c>
      <c r="BH15">
        <v>87</v>
      </c>
      <c r="BI15">
        <v>56</v>
      </c>
      <c r="BJ15">
        <v>66</v>
      </c>
      <c r="BK15">
        <v>13</v>
      </c>
      <c r="BL15">
        <v>8</v>
      </c>
      <c r="BM15">
        <v>97</v>
      </c>
      <c r="BN15">
        <v>112</v>
      </c>
      <c r="BO15">
        <v>17</v>
      </c>
      <c r="BP15">
        <v>3</v>
      </c>
      <c r="BQ15">
        <v>138</v>
      </c>
      <c r="BR15">
        <v>164</v>
      </c>
      <c r="BS15">
        <v>196</v>
      </c>
      <c r="BT15">
        <v>18</v>
      </c>
      <c r="BU15">
        <v>34</v>
      </c>
      <c r="BV15">
        <v>30</v>
      </c>
      <c r="BW15">
        <v>117</v>
      </c>
      <c r="BX15">
        <v>156</v>
      </c>
      <c r="BY15">
        <v>166</v>
      </c>
      <c r="BZ15">
        <v>126</v>
      </c>
    </row>
    <row r="16" spans="1:78" x14ac:dyDescent="0.25">
      <c r="B16" s="7">
        <v>0.1</v>
      </c>
      <c r="C16" s="7">
        <v>0.1</v>
      </c>
      <c r="D16" s="7">
        <v>0.13</v>
      </c>
      <c r="E16" s="7">
        <v>0.11</v>
      </c>
      <c r="F16" s="7">
        <v>0.1</v>
      </c>
      <c r="G16" s="7">
        <v>0.1</v>
      </c>
      <c r="H16" s="7">
        <v>0.1</v>
      </c>
      <c r="I16" s="7">
        <v>0.1</v>
      </c>
      <c r="J16" s="7">
        <v>0.13</v>
      </c>
      <c r="K16" s="7">
        <v>0.08</v>
      </c>
      <c r="L16" s="7">
        <v>0.09</v>
      </c>
      <c r="M16" s="7">
        <v>7.0000000000000007E-2</v>
      </c>
      <c r="N16" s="7">
        <v>0.11</v>
      </c>
      <c r="O16" s="7">
        <v>0.08</v>
      </c>
      <c r="P16" s="7">
        <v>0.13</v>
      </c>
      <c r="Q16" s="7">
        <v>0.08</v>
      </c>
      <c r="R16" s="7">
        <v>0.1</v>
      </c>
      <c r="S16" s="7">
        <v>0.11</v>
      </c>
      <c r="T16" s="7">
        <v>0.11</v>
      </c>
      <c r="U16" s="7">
        <v>7.0000000000000007E-2</v>
      </c>
      <c r="V16" s="7">
        <v>0.11</v>
      </c>
      <c r="W16" s="7">
        <v>7.0000000000000007E-2</v>
      </c>
      <c r="X16" s="7">
        <v>0.01</v>
      </c>
      <c r="Y16" s="7">
        <v>0.11</v>
      </c>
      <c r="Z16" s="7">
        <v>0.1</v>
      </c>
      <c r="AA16" s="7">
        <v>0.1</v>
      </c>
      <c r="AB16" s="7">
        <v>0.1</v>
      </c>
      <c r="AC16" s="7">
        <v>0.12</v>
      </c>
      <c r="AD16" s="7">
        <v>0.1</v>
      </c>
      <c r="AE16" s="7">
        <v>0.11</v>
      </c>
      <c r="AF16" s="7">
        <v>0.12</v>
      </c>
      <c r="AG16" s="7">
        <v>0.06</v>
      </c>
      <c r="AH16" s="7">
        <v>0.1</v>
      </c>
      <c r="AI16" s="7">
        <v>0.11</v>
      </c>
      <c r="AJ16" s="7">
        <v>0.14000000000000001</v>
      </c>
      <c r="AK16" s="7">
        <v>0.06</v>
      </c>
      <c r="AL16" s="7">
        <v>0.13</v>
      </c>
      <c r="AM16" s="7">
        <v>7.0000000000000007E-2</v>
      </c>
      <c r="AN16" s="7">
        <v>0.09</v>
      </c>
      <c r="AO16" s="7">
        <v>0.05</v>
      </c>
      <c r="AP16" s="7">
        <v>0.1</v>
      </c>
      <c r="AQ16" s="7">
        <v>0.1</v>
      </c>
      <c r="AR16" s="7">
        <v>0.17</v>
      </c>
      <c r="AS16" s="7">
        <v>7.0000000000000007E-2</v>
      </c>
      <c r="AT16" s="7">
        <v>0.1</v>
      </c>
      <c r="AU16" s="7">
        <v>0.09</v>
      </c>
      <c r="AV16" s="7">
        <v>0.08</v>
      </c>
      <c r="AW16" s="7">
        <v>0.17</v>
      </c>
      <c r="AX16" s="7">
        <v>0.11</v>
      </c>
      <c r="AY16" s="7">
        <v>7.0000000000000007E-2</v>
      </c>
      <c r="AZ16" s="7">
        <v>0.09</v>
      </c>
      <c r="BA16" s="7">
        <v>0.1</v>
      </c>
      <c r="BB16" s="7">
        <v>0.18</v>
      </c>
      <c r="BC16" s="7">
        <v>0.06</v>
      </c>
      <c r="BD16" t="s">
        <v>108</v>
      </c>
      <c r="BE16" s="7">
        <v>0.05</v>
      </c>
      <c r="BF16" s="7">
        <v>0.13</v>
      </c>
      <c r="BG16" s="7">
        <v>0.08</v>
      </c>
      <c r="BH16" s="7">
        <v>0.19</v>
      </c>
      <c r="BI16" s="7">
        <v>0.06</v>
      </c>
      <c r="BJ16" s="7">
        <v>0.14000000000000001</v>
      </c>
      <c r="BK16" s="7">
        <v>0.04</v>
      </c>
      <c r="BL16" s="7">
        <v>0.08</v>
      </c>
      <c r="BM16" s="7">
        <v>0.11</v>
      </c>
      <c r="BN16" s="7">
        <v>0.1</v>
      </c>
      <c r="BO16" s="7">
        <v>7.0000000000000007E-2</v>
      </c>
      <c r="BP16" s="7">
        <v>0.14000000000000001</v>
      </c>
      <c r="BQ16" s="7">
        <v>0.14000000000000001</v>
      </c>
      <c r="BR16" s="7">
        <v>0.1</v>
      </c>
      <c r="BS16" s="7">
        <v>0.13</v>
      </c>
      <c r="BT16" s="7">
        <v>0.04</v>
      </c>
      <c r="BU16" s="7">
        <v>0.06</v>
      </c>
      <c r="BV16" s="7">
        <v>0.1</v>
      </c>
      <c r="BW16" s="7">
        <v>0.16</v>
      </c>
      <c r="BX16" s="7">
        <v>0.1</v>
      </c>
      <c r="BY16" s="7">
        <v>0.11</v>
      </c>
      <c r="BZ16" s="7">
        <v>0.1</v>
      </c>
    </row>
    <row r="17" spans="1:78" x14ac:dyDescent="0.25">
      <c r="A17" t="s">
        <v>497</v>
      </c>
      <c r="B17">
        <v>122</v>
      </c>
      <c r="C17">
        <v>98</v>
      </c>
      <c r="D17">
        <v>17</v>
      </c>
      <c r="E17">
        <v>7</v>
      </c>
      <c r="F17">
        <v>33</v>
      </c>
      <c r="G17">
        <v>64</v>
      </c>
      <c r="H17">
        <v>24</v>
      </c>
      <c r="I17">
        <v>32</v>
      </c>
      <c r="J17">
        <v>51</v>
      </c>
      <c r="K17">
        <v>22</v>
      </c>
      <c r="L17">
        <v>17</v>
      </c>
      <c r="M17">
        <v>18</v>
      </c>
      <c r="N17">
        <v>95</v>
      </c>
      <c r="O17">
        <v>5</v>
      </c>
      <c r="P17">
        <v>4</v>
      </c>
      <c r="Q17">
        <v>12</v>
      </c>
      <c r="R17">
        <v>110</v>
      </c>
      <c r="S17">
        <v>87</v>
      </c>
      <c r="T17">
        <v>25</v>
      </c>
      <c r="U17">
        <v>10</v>
      </c>
      <c r="V17">
        <v>102</v>
      </c>
      <c r="W17">
        <v>12</v>
      </c>
      <c r="X17">
        <v>2</v>
      </c>
      <c r="Y17">
        <v>16</v>
      </c>
      <c r="Z17">
        <v>106</v>
      </c>
      <c r="AA17">
        <v>122</v>
      </c>
      <c r="AB17">
        <v>106</v>
      </c>
      <c r="AC17">
        <v>14</v>
      </c>
      <c r="AD17">
        <v>102</v>
      </c>
      <c r="AE17">
        <v>5</v>
      </c>
      <c r="AF17">
        <v>91</v>
      </c>
      <c r="AG17">
        <v>23</v>
      </c>
      <c r="AH17">
        <v>0</v>
      </c>
      <c r="AI17">
        <v>100</v>
      </c>
      <c r="AJ17">
        <v>8</v>
      </c>
      <c r="AK17">
        <v>10</v>
      </c>
      <c r="AL17">
        <v>80</v>
      </c>
      <c r="AM17">
        <v>39</v>
      </c>
      <c r="AN17">
        <v>0</v>
      </c>
      <c r="AO17">
        <v>3</v>
      </c>
      <c r="AP17">
        <v>10</v>
      </c>
      <c r="AQ17">
        <v>8</v>
      </c>
      <c r="AR17">
        <v>7</v>
      </c>
      <c r="AS17">
        <v>6</v>
      </c>
      <c r="AT17">
        <v>9</v>
      </c>
      <c r="AU17">
        <v>12</v>
      </c>
      <c r="AV17">
        <v>7</v>
      </c>
      <c r="AW17">
        <v>8</v>
      </c>
      <c r="AX17">
        <v>8</v>
      </c>
      <c r="AY17">
        <v>16</v>
      </c>
      <c r="AZ17">
        <v>7</v>
      </c>
      <c r="BA17">
        <v>6</v>
      </c>
      <c r="BB17">
        <v>15</v>
      </c>
      <c r="BC17">
        <v>3</v>
      </c>
      <c r="BD17">
        <v>0</v>
      </c>
      <c r="BE17">
        <v>41</v>
      </c>
      <c r="BF17">
        <v>80</v>
      </c>
      <c r="BG17">
        <v>91</v>
      </c>
      <c r="BH17">
        <v>31</v>
      </c>
      <c r="BI17">
        <v>43</v>
      </c>
      <c r="BJ17">
        <v>40</v>
      </c>
      <c r="BK17">
        <v>8</v>
      </c>
      <c r="BL17">
        <v>2</v>
      </c>
      <c r="BM17">
        <v>53</v>
      </c>
      <c r="BN17">
        <v>62</v>
      </c>
      <c r="BO17">
        <v>6</v>
      </c>
      <c r="BP17">
        <v>0</v>
      </c>
      <c r="BQ17">
        <v>58</v>
      </c>
      <c r="BR17">
        <v>103</v>
      </c>
      <c r="BS17">
        <v>97</v>
      </c>
      <c r="BT17">
        <v>17</v>
      </c>
      <c r="BU17">
        <v>33</v>
      </c>
      <c r="BV17">
        <v>12</v>
      </c>
      <c r="BW17">
        <v>49</v>
      </c>
      <c r="BX17">
        <v>70</v>
      </c>
      <c r="BY17">
        <v>80</v>
      </c>
      <c r="BZ17">
        <v>61</v>
      </c>
    </row>
    <row r="18" spans="1:78" x14ac:dyDescent="0.25">
      <c r="B18" s="7">
        <v>0.05</v>
      </c>
      <c r="C18" s="7">
        <v>0.05</v>
      </c>
      <c r="D18" s="7">
        <v>0.09</v>
      </c>
      <c r="E18" s="7">
        <v>0.06</v>
      </c>
      <c r="F18" s="7">
        <v>7.0000000000000007E-2</v>
      </c>
      <c r="G18" s="7">
        <v>0.05</v>
      </c>
      <c r="H18" s="7">
        <v>0.04</v>
      </c>
      <c r="I18" s="7">
        <v>0.05</v>
      </c>
      <c r="J18" s="7">
        <v>7.0000000000000007E-2</v>
      </c>
      <c r="K18" s="7">
        <v>0.05</v>
      </c>
      <c r="L18" s="7">
        <v>0.04</v>
      </c>
      <c r="M18" s="7">
        <v>0.04</v>
      </c>
      <c r="N18" s="7">
        <v>0.06</v>
      </c>
      <c r="O18" s="7">
        <v>0.02</v>
      </c>
      <c r="P18" s="7">
        <v>7.0000000000000007E-2</v>
      </c>
      <c r="Q18" s="7">
        <v>0.04</v>
      </c>
      <c r="R18" s="7">
        <v>0.06</v>
      </c>
      <c r="S18" s="7">
        <v>0.06</v>
      </c>
      <c r="T18" s="7">
        <v>0.06</v>
      </c>
      <c r="U18" s="7">
        <v>0.04</v>
      </c>
      <c r="V18" s="7">
        <v>0.05</v>
      </c>
      <c r="W18" s="7">
        <v>7.0000000000000007E-2</v>
      </c>
      <c r="X18" s="7">
        <v>0.01</v>
      </c>
      <c r="Y18" s="7">
        <v>7.0000000000000007E-2</v>
      </c>
      <c r="Z18" s="7">
        <v>0.05</v>
      </c>
      <c r="AA18" s="7">
        <v>0.05</v>
      </c>
      <c r="AB18" s="7">
        <v>0.05</v>
      </c>
      <c r="AC18" s="7">
        <v>0.04</v>
      </c>
      <c r="AD18" s="7">
        <v>0.06</v>
      </c>
      <c r="AE18" s="7">
        <v>0.05</v>
      </c>
      <c r="AF18" s="7">
        <v>0.06</v>
      </c>
      <c r="AG18" s="7">
        <v>0.04</v>
      </c>
      <c r="AH18" t="s">
        <v>108</v>
      </c>
      <c r="AI18" s="7">
        <v>0.05</v>
      </c>
      <c r="AJ18" s="7">
        <v>7.0000000000000007E-2</v>
      </c>
      <c r="AK18" s="7">
        <v>0.04</v>
      </c>
      <c r="AL18" s="7">
        <v>0.06</v>
      </c>
      <c r="AM18" s="7">
        <v>0.05</v>
      </c>
      <c r="AN18" t="s">
        <v>108</v>
      </c>
      <c r="AO18" s="7">
        <v>0.02</v>
      </c>
      <c r="AP18" s="7">
        <v>0.04</v>
      </c>
      <c r="AQ18" s="7">
        <v>0.03</v>
      </c>
      <c r="AR18" s="7">
        <v>7.0000000000000007E-2</v>
      </c>
      <c r="AS18" s="7">
        <v>0.05</v>
      </c>
      <c r="AT18" s="7">
        <v>0.04</v>
      </c>
      <c r="AU18" s="7">
        <v>0.08</v>
      </c>
      <c r="AV18" s="7">
        <v>0.04</v>
      </c>
      <c r="AW18" s="7">
        <v>0.17</v>
      </c>
      <c r="AX18" s="7">
        <v>0.06</v>
      </c>
      <c r="AY18" s="7">
        <v>7.0000000000000007E-2</v>
      </c>
      <c r="AZ18" s="7">
        <v>0.05</v>
      </c>
      <c r="BA18" s="7">
        <v>0.05</v>
      </c>
      <c r="BB18" s="7">
        <v>0.08</v>
      </c>
      <c r="BC18" s="7">
        <v>0.02</v>
      </c>
      <c r="BD18" t="s">
        <v>108</v>
      </c>
      <c r="BE18" s="7">
        <v>0.05</v>
      </c>
      <c r="BF18" s="7">
        <v>0.06</v>
      </c>
      <c r="BG18" s="7">
        <v>0.05</v>
      </c>
      <c r="BH18" s="7">
        <v>7.0000000000000007E-2</v>
      </c>
      <c r="BI18" s="7">
        <v>0.05</v>
      </c>
      <c r="BJ18" s="7">
        <v>0.08</v>
      </c>
      <c r="BK18" s="7">
        <v>0.03</v>
      </c>
      <c r="BL18" s="7">
        <v>0.02</v>
      </c>
      <c r="BM18" s="7">
        <v>0.06</v>
      </c>
      <c r="BN18" s="7">
        <v>0.06</v>
      </c>
      <c r="BO18" s="7">
        <v>0.03</v>
      </c>
      <c r="BP18" t="s">
        <v>108</v>
      </c>
      <c r="BQ18" s="7">
        <v>0.06</v>
      </c>
      <c r="BR18" s="7">
        <v>7.0000000000000007E-2</v>
      </c>
      <c r="BS18" s="7">
        <v>0.06</v>
      </c>
      <c r="BT18" s="7">
        <v>0.04</v>
      </c>
      <c r="BU18" s="7">
        <v>0.06</v>
      </c>
      <c r="BV18" s="7">
        <v>0.04</v>
      </c>
      <c r="BW18" s="7">
        <v>0.06</v>
      </c>
      <c r="BX18" s="7">
        <v>0.05</v>
      </c>
      <c r="BY18" s="7">
        <v>0.05</v>
      </c>
      <c r="BZ18" s="7">
        <v>0.05</v>
      </c>
    </row>
    <row r="19" spans="1:78" x14ac:dyDescent="0.25">
      <c r="A19" t="s">
        <v>498</v>
      </c>
      <c r="B19">
        <v>109</v>
      </c>
      <c r="C19">
        <v>95</v>
      </c>
      <c r="D19">
        <v>5</v>
      </c>
      <c r="E19">
        <v>9</v>
      </c>
      <c r="F19">
        <v>18</v>
      </c>
      <c r="G19">
        <v>57</v>
      </c>
      <c r="H19">
        <v>34</v>
      </c>
      <c r="I19">
        <v>34</v>
      </c>
      <c r="J19">
        <v>30</v>
      </c>
      <c r="K19">
        <v>25</v>
      </c>
      <c r="L19">
        <v>20</v>
      </c>
      <c r="M19">
        <v>20</v>
      </c>
      <c r="N19">
        <v>75</v>
      </c>
      <c r="O19">
        <v>14</v>
      </c>
      <c r="P19">
        <v>1</v>
      </c>
      <c r="Q19">
        <v>23</v>
      </c>
      <c r="R19">
        <v>87</v>
      </c>
      <c r="S19">
        <v>80</v>
      </c>
      <c r="T19">
        <v>14</v>
      </c>
      <c r="U19">
        <v>14</v>
      </c>
      <c r="V19">
        <v>86</v>
      </c>
      <c r="W19">
        <v>13</v>
      </c>
      <c r="X19">
        <v>11</v>
      </c>
      <c r="Y19">
        <v>14</v>
      </c>
      <c r="Z19">
        <v>95</v>
      </c>
      <c r="AA19">
        <v>109</v>
      </c>
      <c r="AB19">
        <v>95</v>
      </c>
      <c r="AC19">
        <v>17</v>
      </c>
      <c r="AD19">
        <v>81</v>
      </c>
      <c r="AE19">
        <v>10</v>
      </c>
      <c r="AF19">
        <v>88</v>
      </c>
      <c r="AG19">
        <v>15</v>
      </c>
      <c r="AH19">
        <v>1</v>
      </c>
      <c r="AI19">
        <v>99</v>
      </c>
      <c r="AJ19">
        <v>3</v>
      </c>
      <c r="AK19">
        <v>9</v>
      </c>
      <c r="AL19">
        <v>58</v>
      </c>
      <c r="AM19">
        <v>41</v>
      </c>
      <c r="AN19">
        <v>2</v>
      </c>
      <c r="AO19">
        <v>8</v>
      </c>
      <c r="AP19">
        <v>14</v>
      </c>
      <c r="AQ19">
        <v>14</v>
      </c>
      <c r="AR19">
        <v>5</v>
      </c>
      <c r="AS19">
        <v>5</v>
      </c>
      <c r="AT19">
        <v>10</v>
      </c>
      <c r="AU19">
        <v>11</v>
      </c>
      <c r="AV19">
        <v>8</v>
      </c>
      <c r="AW19">
        <v>0</v>
      </c>
      <c r="AX19">
        <v>4</v>
      </c>
      <c r="AY19">
        <v>8</v>
      </c>
      <c r="AZ19">
        <v>8</v>
      </c>
      <c r="BA19">
        <v>10</v>
      </c>
      <c r="BB19">
        <v>6</v>
      </c>
      <c r="BC19">
        <v>6</v>
      </c>
      <c r="BD19">
        <v>1</v>
      </c>
      <c r="BE19">
        <v>44</v>
      </c>
      <c r="BF19">
        <v>65</v>
      </c>
      <c r="BG19">
        <v>87</v>
      </c>
      <c r="BH19">
        <v>23</v>
      </c>
      <c r="BI19">
        <v>29</v>
      </c>
      <c r="BJ19">
        <v>45</v>
      </c>
      <c r="BK19">
        <v>6</v>
      </c>
      <c r="BL19">
        <v>6</v>
      </c>
      <c r="BM19">
        <v>41</v>
      </c>
      <c r="BN19">
        <v>60</v>
      </c>
      <c r="BO19">
        <v>7</v>
      </c>
      <c r="BP19">
        <v>2</v>
      </c>
      <c r="BQ19">
        <v>46</v>
      </c>
      <c r="BR19">
        <v>74</v>
      </c>
      <c r="BS19">
        <v>76</v>
      </c>
      <c r="BT19">
        <v>22</v>
      </c>
      <c r="BU19">
        <v>23</v>
      </c>
      <c r="BV19">
        <v>18</v>
      </c>
      <c r="BW19">
        <v>30</v>
      </c>
      <c r="BX19">
        <v>65</v>
      </c>
      <c r="BY19">
        <v>73</v>
      </c>
      <c r="BZ19">
        <v>57</v>
      </c>
    </row>
    <row r="20" spans="1:78" x14ac:dyDescent="0.25">
      <c r="B20" s="7">
        <v>0.05</v>
      </c>
      <c r="C20" s="7">
        <v>0.05</v>
      </c>
      <c r="D20" s="7">
        <v>0.03</v>
      </c>
      <c r="E20" s="7">
        <v>7.0000000000000007E-2</v>
      </c>
      <c r="F20" s="7">
        <v>0.04</v>
      </c>
      <c r="G20" s="7">
        <v>0.05</v>
      </c>
      <c r="H20" s="7">
        <v>0.06</v>
      </c>
      <c r="I20" s="7">
        <v>0.05</v>
      </c>
      <c r="J20" s="7">
        <v>0.04</v>
      </c>
      <c r="K20" s="7">
        <v>0.06</v>
      </c>
      <c r="L20" s="7">
        <v>0.05</v>
      </c>
      <c r="M20" s="7">
        <v>0.04</v>
      </c>
      <c r="N20" s="7">
        <v>0.05</v>
      </c>
      <c r="O20" s="7">
        <v>0.06</v>
      </c>
      <c r="P20" s="7">
        <v>0.02</v>
      </c>
      <c r="Q20" s="7">
        <v>7.0000000000000007E-2</v>
      </c>
      <c r="R20" s="7">
        <v>0.05</v>
      </c>
      <c r="S20" s="7">
        <v>0.05</v>
      </c>
      <c r="T20" s="7">
        <v>0.03</v>
      </c>
      <c r="U20" s="7">
        <v>0.06</v>
      </c>
      <c r="V20" s="7">
        <v>0.05</v>
      </c>
      <c r="W20" s="7">
        <v>7.0000000000000007E-2</v>
      </c>
      <c r="X20" s="7">
        <v>7.0000000000000007E-2</v>
      </c>
      <c r="Y20" s="7">
        <v>0.06</v>
      </c>
      <c r="Z20" s="7">
        <v>0.05</v>
      </c>
      <c r="AA20" s="7">
        <v>0.05</v>
      </c>
      <c r="AB20" s="7">
        <v>0.05</v>
      </c>
      <c r="AC20" s="7">
        <v>0.05</v>
      </c>
      <c r="AD20" s="7">
        <v>0.05</v>
      </c>
      <c r="AE20" s="7">
        <v>0.09</v>
      </c>
      <c r="AF20" s="7">
        <v>0.06</v>
      </c>
      <c r="AG20" s="7">
        <v>0.03</v>
      </c>
      <c r="AH20" s="7">
        <v>0.03</v>
      </c>
      <c r="AI20" s="7">
        <v>0.05</v>
      </c>
      <c r="AJ20" s="7">
        <v>0.03</v>
      </c>
      <c r="AK20" s="7">
        <v>0.04</v>
      </c>
      <c r="AL20" s="7">
        <v>0.05</v>
      </c>
      <c r="AM20" s="7">
        <v>0.05</v>
      </c>
      <c r="AN20" s="7">
        <v>7.0000000000000007E-2</v>
      </c>
      <c r="AO20" s="7">
        <v>0.05</v>
      </c>
      <c r="AP20" s="7">
        <v>0.06</v>
      </c>
      <c r="AQ20" s="7">
        <v>0.06</v>
      </c>
      <c r="AR20" s="7">
        <v>0.04</v>
      </c>
      <c r="AS20" s="7">
        <v>0.04</v>
      </c>
      <c r="AT20" s="7">
        <v>0.04</v>
      </c>
      <c r="AU20" s="7">
        <v>7.0000000000000007E-2</v>
      </c>
      <c r="AV20" s="7">
        <v>0.05</v>
      </c>
      <c r="AW20" t="s">
        <v>108</v>
      </c>
      <c r="AX20" s="7">
        <v>0.03</v>
      </c>
      <c r="AY20" s="7">
        <v>0.04</v>
      </c>
      <c r="AZ20" s="7">
        <v>0.05</v>
      </c>
      <c r="BA20" s="7">
        <v>0.09</v>
      </c>
      <c r="BB20" s="7">
        <v>0.04</v>
      </c>
      <c r="BC20" s="7">
        <v>0.04</v>
      </c>
      <c r="BD20" s="7">
        <v>0.13</v>
      </c>
      <c r="BE20" s="7">
        <v>0.05</v>
      </c>
      <c r="BF20" s="7">
        <v>0.05</v>
      </c>
      <c r="BG20" s="7">
        <v>0.05</v>
      </c>
      <c r="BH20" s="7">
        <v>0.05</v>
      </c>
      <c r="BI20" s="7">
        <v>0.03</v>
      </c>
      <c r="BJ20" s="7">
        <v>0.1</v>
      </c>
      <c r="BK20" s="7">
        <v>0.02</v>
      </c>
      <c r="BL20" s="7">
        <v>0.05</v>
      </c>
      <c r="BM20" s="7">
        <v>0.05</v>
      </c>
      <c r="BN20" s="7">
        <v>0.05</v>
      </c>
      <c r="BO20" s="7">
        <v>0.03</v>
      </c>
      <c r="BP20" s="7">
        <v>0.08</v>
      </c>
      <c r="BQ20" s="7">
        <v>0.05</v>
      </c>
      <c r="BR20" s="7">
        <v>0.05</v>
      </c>
      <c r="BS20" s="7">
        <v>0.05</v>
      </c>
      <c r="BT20" s="7">
        <v>0.05</v>
      </c>
      <c r="BU20" s="7">
        <v>0.04</v>
      </c>
      <c r="BV20" s="7">
        <v>0.06</v>
      </c>
      <c r="BW20" s="7">
        <v>0.04</v>
      </c>
      <c r="BX20" s="7">
        <v>0.04</v>
      </c>
      <c r="BY20" s="7">
        <v>0.05</v>
      </c>
      <c r="BZ20" s="7">
        <v>0.04</v>
      </c>
    </row>
    <row r="21" spans="1:78" x14ac:dyDescent="0.25">
      <c r="A21" t="s">
        <v>499</v>
      </c>
      <c r="B21">
        <v>93</v>
      </c>
      <c r="C21">
        <v>75</v>
      </c>
      <c r="D21">
        <v>11</v>
      </c>
      <c r="E21">
        <v>8</v>
      </c>
      <c r="F21">
        <v>16</v>
      </c>
      <c r="G21">
        <v>56</v>
      </c>
      <c r="H21">
        <v>22</v>
      </c>
      <c r="I21">
        <v>19</v>
      </c>
      <c r="J21">
        <v>27</v>
      </c>
      <c r="K21">
        <v>15</v>
      </c>
      <c r="L21">
        <v>33</v>
      </c>
      <c r="M21">
        <v>28</v>
      </c>
      <c r="N21">
        <v>55</v>
      </c>
      <c r="O21">
        <v>10</v>
      </c>
      <c r="P21">
        <v>1</v>
      </c>
      <c r="Q21">
        <v>23</v>
      </c>
      <c r="R21">
        <v>70</v>
      </c>
      <c r="S21">
        <v>54</v>
      </c>
      <c r="T21">
        <v>12</v>
      </c>
      <c r="U21">
        <v>24</v>
      </c>
      <c r="V21">
        <v>69</v>
      </c>
      <c r="W21">
        <v>14</v>
      </c>
      <c r="X21">
        <v>9</v>
      </c>
      <c r="Y21">
        <v>9</v>
      </c>
      <c r="Z21">
        <v>84</v>
      </c>
      <c r="AA21">
        <v>93</v>
      </c>
      <c r="AB21">
        <v>84</v>
      </c>
      <c r="AC21">
        <v>11</v>
      </c>
      <c r="AD21">
        <v>73</v>
      </c>
      <c r="AE21">
        <v>9</v>
      </c>
      <c r="AF21">
        <v>61</v>
      </c>
      <c r="AG21">
        <v>24</v>
      </c>
      <c r="AH21">
        <v>0</v>
      </c>
      <c r="AI21">
        <v>47</v>
      </c>
      <c r="AJ21">
        <v>3</v>
      </c>
      <c r="AK21">
        <v>40</v>
      </c>
      <c r="AL21">
        <v>22</v>
      </c>
      <c r="AM21">
        <v>57</v>
      </c>
      <c r="AN21">
        <v>3</v>
      </c>
      <c r="AO21">
        <v>12</v>
      </c>
      <c r="AP21">
        <v>3</v>
      </c>
      <c r="AQ21">
        <v>12</v>
      </c>
      <c r="AR21">
        <v>4</v>
      </c>
      <c r="AS21">
        <v>9</v>
      </c>
      <c r="AT21">
        <v>9</v>
      </c>
      <c r="AU21">
        <v>6</v>
      </c>
      <c r="AV21">
        <v>6</v>
      </c>
      <c r="AW21">
        <v>3</v>
      </c>
      <c r="AX21">
        <v>7</v>
      </c>
      <c r="AY21">
        <v>6</v>
      </c>
      <c r="AZ21">
        <v>3</v>
      </c>
      <c r="BA21">
        <v>9</v>
      </c>
      <c r="BB21">
        <v>8</v>
      </c>
      <c r="BC21">
        <v>8</v>
      </c>
      <c r="BD21">
        <v>0</v>
      </c>
      <c r="BE21">
        <v>47</v>
      </c>
      <c r="BF21">
        <v>46</v>
      </c>
      <c r="BG21">
        <v>89</v>
      </c>
      <c r="BH21">
        <v>4</v>
      </c>
      <c r="BI21">
        <v>0</v>
      </c>
      <c r="BJ21">
        <v>6</v>
      </c>
      <c r="BK21">
        <v>82</v>
      </c>
      <c r="BL21">
        <v>0</v>
      </c>
      <c r="BM21">
        <v>17</v>
      </c>
      <c r="BN21">
        <v>45</v>
      </c>
      <c r="BO21">
        <v>30</v>
      </c>
      <c r="BP21">
        <v>1</v>
      </c>
      <c r="BQ21">
        <v>29</v>
      </c>
      <c r="BR21">
        <v>56</v>
      </c>
      <c r="BS21">
        <v>44</v>
      </c>
      <c r="BT21">
        <v>36</v>
      </c>
      <c r="BU21">
        <v>15</v>
      </c>
      <c r="BV21">
        <v>15</v>
      </c>
      <c r="BW21">
        <v>17</v>
      </c>
      <c r="BX21">
        <v>62</v>
      </c>
      <c r="BY21">
        <v>54</v>
      </c>
      <c r="BZ21">
        <v>50</v>
      </c>
    </row>
    <row r="22" spans="1:78" x14ac:dyDescent="0.25">
      <c r="B22" s="7">
        <v>0.04</v>
      </c>
      <c r="C22" s="7">
        <v>0.04</v>
      </c>
      <c r="D22" s="7">
        <v>0.06</v>
      </c>
      <c r="E22" s="7">
        <v>0.06</v>
      </c>
      <c r="F22" s="7">
        <v>0.04</v>
      </c>
      <c r="G22" s="7">
        <v>0.04</v>
      </c>
      <c r="H22" s="7">
        <v>0.04</v>
      </c>
      <c r="I22" s="7">
        <v>0.03</v>
      </c>
      <c r="J22" s="7">
        <v>0.04</v>
      </c>
      <c r="K22" s="7">
        <v>0.03</v>
      </c>
      <c r="L22" s="7">
        <v>0.09</v>
      </c>
      <c r="M22" s="7">
        <v>0.06</v>
      </c>
      <c r="N22" s="7">
        <v>0.04</v>
      </c>
      <c r="O22" s="7">
        <v>0.04</v>
      </c>
      <c r="P22" s="7">
        <v>0.01</v>
      </c>
      <c r="Q22" s="7">
        <v>7.0000000000000007E-2</v>
      </c>
      <c r="R22" s="7">
        <v>0.04</v>
      </c>
      <c r="S22" s="7">
        <v>0.03</v>
      </c>
      <c r="T22" s="7">
        <v>0.03</v>
      </c>
      <c r="U22" s="7">
        <v>0.1</v>
      </c>
      <c r="V22" s="7">
        <v>0.04</v>
      </c>
      <c r="W22" s="7">
        <v>0.08</v>
      </c>
      <c r="X22" s="7">
        <v>0.06</v>
      </c>
      <c r="Y22" s="7">
        <v>0.04</v>
      </c>
      <c r="Z22" s="7">
        <v>0.04</v>
      </c>
      <c r="AA22" s="7">
        <v>0.04</v>
      </c>
      <c r="AB22" s="7">
        <v>0.04</v>
      </c>
      <c r="AC22" s="7">
        <v>0.03</v>
      </c>
      <c r="AD22" s="7">
        <v>0.04</v>
      </c>
      <c r="AE22" s="7">
        <v>0.08</v>
      </c>
      <c r="AF22" s="7">
        <v>0.04</v>
      </c>
      <c r="AG22" s="7">
        <v>0.04</v>
      </c>
      <c r="AH22" t="s">
        <v>108</v>
      </c>
      <c r="AI22" s="7">
        <v>0.03</v>
      </c>
      <c r="AJ22" s="7">
        <v>0.03</v>
      </c>
      <c r="AK22" s="7">
        <v>0.17</v>
      </c>
      <c r="AL22" s="7">
        <v>0.02</v>
      </c>
      <c r="AM22" s="7">
        <v>7.0000000000000007E-2</v>
      </c>
      <c r="AN22" s="7">
        <v>0.09</v>
      </c>
      <c r="AO22" s="7">
        <v>7.0000000000000007E-2</v>
      </c>
      <c r="AP22" s="7">
        <v>0.01</v>
      </c>
      <c r="AQ22" s="7">
        <v>0.05</v>
      </c>
      <c r="AR22" s="7">
        <v>0.03</v>
      </c>
      <c r="AS22" s="7">
        <v>7.0000000000000007E-2</v>
      </c>
      <c r="AT22" s="7">
        <v>0.04</v>
      </c>
      <c r="AU22" s="7">
        <v>0.04</v>
      </c>
      <c r="AV22" s="7">
        <v>0.04</v>
      </c>
      <c r="AW22" s="7">
        <v>7.0000000000000007E-2</v>
      </c>
      <c r="AX22" s="7">
        <v>0.05</v>
      </c>
      <c r="AY22" s="7">
        <v>0.03</v>
      </c>
      <c r="AZ22" s="7">
        <v>0.02</v>
      </c>
      <c r="BA22" s="7">
        <v>0.08</v>
      </c>
      <c r="BB22" s="7">
        <v>0.05</v>
      </c>
      <c r="BC22" s="7">
        <v>0.06</v>
      </c>
      <c r="BD22" t="s">
        <v>108</v>
      </c>
      <c r="BE22" s="7">
        <v>0.05</v>
      </c>
      <c r="BF22" s="7">
        <v>0.03</v>
      </c>
      <c r="BG22" s="7">
        <v>0.05</v>
      </c>
      <c r="BH22" s="7">
        <v>0.01</v>
      </c>
      <c r="BI22" t="s">
        <v>108</v>
      </c>
      <c r="BJ22" s="7">
        <v>0.01</v>
      </c>
      <c r="BK22" s="7">
        <v>0.28000000000000003</v>
      </c>
      <c r="BL22" t="s">
        <v>108</v>
      </c>
      <c r="BM22" s="7">
        <v>0.02</v>
      </c>
      <c r="BN22" s="7">
        <v>0.04</v>
      </c>
      <c r="BO22" s="7">
        <v>0.13</v>
      </c>
      <c r="BP22" s="7">
        <v>0.03</v>
      </c>
      <c r="BQ22" s="7">
        <v>0.03</v>
      </c>
      <c r="BR22" s="7">
        <v>0.04</v>
      </c>
      <c r="BS22" s="7">
        <v>0.03</v>
      </c>
      <c r="BT22" s="7">
        <v>0.08</v>
      </c>
      <c r="BU22" s="7">
        <v>0.03</v>
      </c>
      <c r="BV22" s="7">
        <v>0.05</v>
      </c>
      <c r="BW22" s="7">
        <v>0.02</v>
      </c>
      <c r="BX22" s="7">
        <v>0.04</v>
      </c>
      <c r="BY22" s="7">
        <v>0.03</v>
      </c>
      <c r="BZ22" s="7">
        <v>0.04</v>
      </c>
    </row>
    <row r="23" spans="1:78" x14ac:dyDescent="0.25">
      <c r="A23" t="s">
        <v>500</v>
      </c>
      <c r="B23">
        <v>76</v>
      </c>
      <c r="C23">
        <v>67</v>
      </c>
      <c r="D23">
        <v>4</v>
      </c>
      <c r="E23">
        <v>5</v>
      </c>
      <c r="F23">
        <v>17</v>
      </c>
      <c r="G23">
        <v>29</v>
      </c>
      <c r="H23">
        <v>30</v>
      </c>
      <c r="I23">
        <v>12</v>
      </c>
      <c r="J23">
        <v>23</v>
      </c>
      <c r="K23">
        <v>18</v>
      </c>
      <c r="L23">
        <v>22</v>
      </c>
      <c r="M23">
        <v>28</v>
      </c>
      <c r="N23">
        <v>38</v>
      </c>
      <c r="O23">
        <v>7</v>
      </c>
      <c r="P23">
        <v>1</v>
      </c>
      <c r="Q23">
        <v>21</v>
      </c>
      <c r="R23">
        <v>55</v>
      </c>
      <c r="S23">
        <v>45</v>
      </c>
      <c r="T23">
        <v>17</v>
      </c>
      <c r="U23">
        <v>13</v>
      </c>
      <c r="V23">
        <v>52</v>
      </c>
      <c r="W23">
        <v>7</v>
      </c>
      <c r="X23">
        <v>16</v>
      </c>
      <c r="Y23">
        <v>6</v>
      </c>
      <c r="Z23">
        <v>70</v>
      </c>
      <c r="AA23">
        <v>76</v>
      </c>
      <c r="AB23">
        <v>70</v>
      </c>
      <c r="AC23">
        <v>13</v>
      </c>
      <c r="AD23">
        <v>57</v>
      </c>
      <c r="AE23">
        <v>6</v>
      </c>
      <c r="AF23">
        <v>46</v>
      </c>
      <c r="AG23">
        <v>23</v>
      </c>
      <c r="AH23">
        <v>3</v>
      </c>
      <c r="AI23">
        <v>65</v>
      </c>
      <c r="AJ23">
        <v>2</v>
      </c>
      <c r="AK23">
        <v>9</v>
      </c>
      <c r="AL23">
        <v>41</v>
      </c>
      <c r="AM23">
        <v>26</v>
      </c>
      <c r="AN23">
        <v>2</v>
      </c>
      <c r="AO23">
        <v>7</v>
      </c>
      <c r="AP23">
        <v>4</v>
      </c>
      <c r="AQ23">
        <v>11</v>
      </c>
      <c r="AR23">
        <v>3</v>
      </c>
      <c r="AS23">
        <v>6</v>
      </c>
      <c r="AT23">
        <v>13</v>
      </c>
      <c r="AU23">
        <v>4</v>
      </c>
      <c r="AV23">
        <v>4</v>
      </c>
      <c r="AW23">
        <v>1</v>
      </c>
      <c r="AX23">
        <v>3</v>
      </c>
      <c r="AY23">
        <v>6</v>
      </c>
      <c r="AZ23">
        <v>5</v>
      </c>
      <c r="BA23">
        <v>4</v>
      </c>
      <c r="BB23">
        <v>5</v>
      </c>
      <c r="BC23">
        <v>5</v>
      </c>
      <c r="BD23">
        <v>0</v>
      </c>
      <c r="BE23">
        <v>37</v>
      </c>
      <c r="BF23">
        <v>39</v>
      </c>
      <c r="BG23">
        <v>62</v>
      </c>
      <c r="BH23">
        <v>14</v>
      </c>
      <c r="BI23">
        <v>11</v>
      </c>
      <c r="BJ23">
        <v>27</v>
      </c>
      <c r="BK23">
        <v>6</v>
      </c>
      <c r="BL23">
        <v>17</v>
      </c>
      <c r="BM23">
        <v>23</v>
      </c>
      <c r="BN23">
        <v>38</v>
      </c>
      <c r="BO23">
        <v>14</v>
      </c>
      <c r="BP23">
        <v>0</v>
      </c>
      <c r="BQ23">
        <v>27</v>
      </c>
      <c r="BR23">
        <v>41</v>
      </c>
      <c r="BS23">
        <v>41</v>
      </c>
      <c r="BT23">
        <v>24</v>
      </c>
      <c r="BU23">
        <v>16</v>
      </c>
      <c r="BV23">
        <v>13</v>
      </c>
      <c r="BW23">
        <v>15</v>
      </c>
      <c r="BX23">
        <v>53</v>
      </c>
      <c r="BY23">
        <v>56</v>
      </c>
      <c r="BZ23">
        <v>51</v>
      </c>
    </row>
    <row r="24" spans="1:78" x14ac:dyDescent="0.25">
      <c r="B24" s="7">
        <v>0.03</v>
      </c>
      <c r="C24" s="7">
        <v>0.03</v>
      </c>
      <c r="D24" s="7">
        <v>0.02</v>
      </c>
      <c r="E24" s="7">
        <v>0.04</v>
      </c>
      <c r="F24" s="7">
        <v>0.04</v>
      </c>
      <c r="G24" s="7">
        <v>0.02</v>
      </c>
      <c r="H24" s="7">
        <v>0.06</v>
      </c>
      <c r="I24" s="7">
        <v>0.02</v>
      </c>
      <c r="J24" s="7">
        <v>0.03</v>
      </c>
      <c r="K24" s="7">
        <v>0.04</v>
      </c>
      <c r="L24" s="7">
        <v>0.06</v>
      </c>
      <c r="M24" s="7">
        <v>7.0000000000000007E-2</v>
      </c>
      <c r="N24" s="7">
        <v>0.03</v>
      </c>
      <c r="O24" s="7">
        <v>0.03</v>
      </c>
      <c r="P24" s="7">
        <v>0.02</v>
      </c>
      <c r="Q24" s="7">
        <v>0.06</v>
      </c>
      <c r="R24" s="7">
        <v>0.03</v>
      </c>
      <c r="S24" s="7">
        <v>0.03</v>
      </c>
      <c r="T24" s="7">
        <v>0.04</v>
      </c>
      <c r="U24" s="7">
        <v>0.05</v>
      </c>
      <c r="V24" s="7">
        <v>0.03</v>
      </c>
      <c r="W24" s="7">
        <v>0.04</v>
      </c>
      <c r="X24" s="7">
        <v>0.11</v>
      </c>
      <c r="Y24" s="7">
        <v>0.02</v>
      </c>
      <c r="Z24" s="7">
        <v>0.04</v>
      </c>
      <c r="AA24" s="7">
        <v>0.03</v>
      </c>
      <c r="AB24" s="7">
        <v>0.04</v>
      </c>
      <c r="AC24" s="7">
        <v>0.04</v>
      </c>
      <c r="AD24" s="7">
        <v>0.03</v>
      </c>
      <c r="AE24" s="7">
        <v>0.05</v>
      </c>
      <c r="AF24" s="7">
        <v>0.03</v>
      </c>
      <c r="AG24" s="7">
        <v>0.04</v>
      </c>
      <c r="AH24" s="7">
        <v>0.13</v>
      </c>
      <c r="AI24" s="7">
        <v>0.03</v>
      </c>
      <c r="AJ24" s="7">
        <v>0.02</v>
      </c>
      <c r="AK24" s="7">
        <v>0.04</v>
      </c>
      <c r="AL24" s="7">
        <v>0.03</v>
      </c>
      <c r="AM24" s="7">
        <v>0.03</v>
      </c>
      <c r="AN24" s="7">
        <v>0.06</v>
      </c>
      <c r="AO24" s="7">
        <v>0.04</v>
      </c>
      <c r="AP24" s="7">
        <v>0.02</v>
      </c>
      <c r="AQ24" s="7">
        <v>0.05</v>
      </c>
      <c r="AR24" s="7">
        <v>0.02</v>
      </c>
      <c r="AS24" s="7">
        <v>0.05</v>
      </c>
      <c r="AT24" s="7">
        <v>0.05</v>
      </c>
      <c r="AU24" s="7">
        <v>0.03</v>
      </c>
      <c r="AV24" s="7">
        <v>0.03</v>
      </c>
      <c r="AW24" s="7">
        <v>0.02</v>
      </c>
      <c r="AX24" s="7">
        <v>0.02</v>
      </c>
      <c r="AY24" s="7">
        <v>0.03</v>
      </c>
      <c r="AZ24" s="7">
        <v>0.03</v>
      </c>
      <c r="BA24" s="7">
        <v>0.04</v>
      </c>
      <c r="BB24" s="7">
        <v>0.03</v>
      </c>
      <c r="BC24" s="7">
        <v>0.04</v>
      </c>
      <c r="BD24" t="s">
        <v>108</v>
      </c>
      <c r="BE24" s="7">
        <v>0.04</v>
      </c>
      <c r="BF24" s="7">
        <v>0.03</v>
      </c>
      <c r="BG24" s="7">
        <v>0.03</v>
      </c>
      <c r="BH24" s="7">
        <v>0.03</v>
      </c>
      <c r="BI24" s="7">
        <v>0.01</v>
      </c>
      <c r="BJ24" s="7">
        <v>0.06</v>
      </c>
      <c r="BK24" s="7">
        <v>0.02</v>
      </c>
      <c r="BL24" s="7">
        <v>0.16</v>
      </c>
      <c r="BM24" s="7">
        <v>0.03</v>
      </c>
      <c r="BN24" s="7">
        <v>0.03</v>
      </c>
      <c r="BO24" s="7">
        <v>0.06</v>
      </c>
      <c r="BP24" t="s">
        <v>108</v>
      </c>
      <c r="BQ24" s="7">
        <v>0.03</v>
      </c>
      <c r="BR24" s="7">
        <v>0.03</v>
      </c>
      <c r="BS24" s="7">
        <v>0.03</v>
      </c>
      <c r="BT24" s="7">
        <v>0.05</v>
      </c>
      <c r="BU24" s="7">
        <v>0.03</v>
      </c>
      <c r="BV24" s="7">
        <v>0.04</v>
      </c>
      <c r="BW24" s="7">
        <v>0.02</v>
      </c>
      <c r="BX24" s="7">
        <v>0.04</v>
      </c>
      <c r="BY24" s="7">
        <v>0.04</v>
      </c>
      <c r="BZ24" s="7">
        <v>0.04</v>
      </c>
    </row>
    <row r="25" spans="1:78" x14ac:dyDescent="0.25">
      <c r="A25" t="s">
        <v>501</v>
      </c>
      <c r="B25">
        <v>73</v>
      </c>
      <c r="C25">
        <v>58</v>
      </c>
      <c r="D25">
        <v>10</v>
      </c>
      <c r="E25">
        <v>5</v>
      </c>
      <c r="F25">
        <v>12</v>
      </c>
      <c r="G25">
        <v>41</v>
      </c>
      <c r="H25">
        <v>20</v>
      </c>
      <c r="I25">
        <v>20</v>
      </c>
      <c r="J25">
        <v>21</v>
      </c>
      <c r="K25">
        <v>10</v>
      </c>
      <c r="L25">
        <v>22</v>
      </c>
      <c r="M25">
        <v>19</v>
      </c>
      <c r="N25">
        <v>46</v>
      </c>
      <c r="O25">
        <v>6</v>
      </c>
      <c r="P25">
        <v>1</v>
      </c>
      <c r="Q25">
        <v>22</v>
      </c>
      <c r="R25">
        <v>50</v>
      </c>
      <c r="S25">
        <v>42</v>
      </c>
      <c r="T25">
        <v>12</v>
      </c>
      <c r="U25">
        <v>19</v>
      </c>
      <c r="V25">
        <v>51</v>
      </c>
      <c r="W25">
        <v>8</v>
      </c>
      <c r="X25">
        <v>12</v>
      </c>
      <c r="Y25">
        <v>8</v>
      </c>
      <c r="Z25">
        <v>64</v>
      </c>
      <c r="AA25">
        <v>71</v>
      </c>
      <c r="AB25">
        <v>63</v>
      </c>
      <c r="AC25">
        <v>11</v>
      </c>
      <c r="AD25">
        <v>56</v>
      </c>
      <c r="AE25">
        <v>4</v>
      </c>
      <c r="AF25">
        <v>50</v>
      </c>
      <c r="AG25">
        <v>20</v>
      </c>
      <c r="AH25">
        <v>1</v>
      </c>
      <c r="AI25">
        <v>52</v>
      </c>
      <c r="AJ25">
        <v>6</v>
      </c>
      <c r="AK25">
        <v>13</v>
      </c>
      <c r="AL25">
        <v>38</v>
      </c>
      <c r="AM25">
        <v>28</v>
      </c>
      <c r="AN25">
        <v>1</v>
      </c>
      <c r="AO25">
        <v>6</v>
      </c>
      <c r="AP25">
        <v>3</v>
      </c>
      <c r="AQ25">
        <v>8</v>
      </c>
      <c r="AR25">
        <v>7</v>
      </c>
      <c r="AS25">
        <v>2</v>
      </c>
      <c r="AT25">
        <v>12</v>
      </c>
      <c r="AU25">
        <v>8</v>
      </c>
      <c r="AV25">
        <v>3</v>
      </c>
      <c r="AW25">
        <v>1</v>
      </c>
      <c r="AX25">
        <v>9</v>
      </c>
      <c r="AY25">
        <v>7</v>
      </c>
      <c r="AZ25">
        <v>0</v>
      </c>
      <c r="BA25">
        <v>4</v>
      </c>
      <c r="BB25">
        <v>4</v>
      </c>
      <c r="BC25">
        <v>4</v>
      </c>
      <c r="BD25">
        <v>1</v>
      </c>
      <c r="BE25">
        <v>37</v>
      </c>
      <c r="BF25">
        <v>36</v>
      </c>
      <c r="BG25">
        <v>63</v>
      </c>
      <c r="BH25">
        <v>10</v>
      </c>
      <c r="BI25">
        <v>12</v>
      </c>
      <c r="BJ25">
        <v>10</v>
      </c>
      <c r="BK25">
        <v>38</v>
      </c>
      <c r="BL25">
        <v>1</v>
      </c>
      <c r="BM25">
        <v>24</v>
      </c>
      <c r="BN25">
        <v>42</v>
      </c>
      <c r="BO25">
        <v>6</v>
      </c>
      <c r="BP25">
        <v>1</v>
      </c>
      <c r="BQ25">
        <v>28</v>
      </c>
      <c r="BR25">
        <v>35</v>
      </c>
      <c r="BS25">
        <v>34</v>
      </c>
      <c r="BT25">
        <v>25</v>
      </c>
      <c r="BU25">
        <v>12</v>
      </c>
      <c r="BV25">
        <v>12</v>
      </c>
      <c r="BW25">
        <v>16</v>
      </c>
      <c r="BX25">
        <v>51</v>
      </c>
      <c r="BY25">
        <v>53</v>
      </c>
      <c r="BZ25">
        <v>43</v>
      </c>
    </row>
    <row r="26" spans="1:78" x14ac:dyDescent="0.25">
      <c r="B26" s="7">
        <v>0.03</v>
      </c>
      <c r="C26" s="7">
        <v>0.03</v>
      </c>
      <c r="D26" s="7">
        <v>0.05</v>
      </c>
      <c r="E26" s="7">
        <v>0.04</v>
      </c>
      <c r="F26" s="7">
        <v>0.03</v>
      </c>
      <c r="G26" s="7">
        <v>0.03</v>
      </c>
      <c r="H26" s="7">
        <v>0.04</v>
      </c>
      <c r="I26" s="7">
        <v>0.03</v>
      </c>
      <c r="J26" s="7">
        <v>0.03</v>
      </c>
      <c r="K26" s="7">
        <v>0.02</v>
      </c>
      <c r="L26" s="7">
        <v>0.06</v>
      </c>
      <c r="M26" s="7">
        <v>0.04</v>
      </c>
      <c r="N26" s="7">
        <v>0.03</v>
      </c>
      <c r="O26" s="7">
        <v>0.03</v>
      </c>
      <c r="P26" s="7">
        <v>0.02</v>
      </c>
      <c r="Q26" s="7">
        <v>7.0000000000000007E-2</v>
      </c>
      <c r="R26" s="7">
        <v>0.03</v>
      </c>
      <c r="S26" s="7">
        <v>0.03</v>
      </c>
      <c r="T26" s="7">
        <v>0.03</v>
      </c>
      <c r="U26" s="7">
        <v>0.08</v>
      </c>
      <c r="V26" s="7">
        <v>0.03</v>
      </c>
      <c r="W26" s="7">
        <v>0.05</v>
      </c>
      <c r="X26" s="7">
        <v>0.08</v>
      </c>
      <c r="Y26" s="7">
        <v>0.04</v>
      </c>
      <c r="Z26" s="7">
        <v>0.03</v>
      </c>
      <c r="AA26" s="7">
        <v>0.03</v>
      </c>
      <c r="AB26" s="7">
        <v>0.03</v>
      </c>
      <c r="AC26" s="7">
        <v>0.03</v>
      </c>
      <c r="AD26" s="7">
        <v>0.03</v>
      </c>
      <c r="AE26" s="7">
        <v>0.03</v>
      </c>
      <c r="AF26" s="7">
        <v>0.03</v>
      </c>
      <c r="AG26" s="7">
        <v>0.03</v>
      </c>
      <c r="AH26" s="7">
        <v>0.03</v>
      </c>
      <c r="AI26" s="7">
        <v>0.03</v>
      </c>
      <c r="AJ26" s="7">
        <v>0.05</v>
      </c>
      <c r="AK26" s="7">
        <v>0.05</v>
      </c>
      <c r="AL26" s="7">
        <v>0.03</v>
      </c>
      <c r="AM26" s="7">
        <v>0.04</v>
      </c>
      <c r="AN26" s="7">
        <v>0.04</v>
      </c>
      <c r="AO26" s="7">
        <v>0.04</v>
      </c>
      <c r="AP26" s="7">
        <v>0.02</v>
      </c>
      <c r="AQ26" s="7">
        <v>0.03</v>
      </c>
      <c r="AR26" s="7">
        <v>0.06</v>
      </c>
      <c r="AS26" s="7">
        <v>0.01</v>
      </c>
      <c r="AT26" s="7">
        <v>0.05</v>
      </c>
      <c r="AU26" s="7">
        <v>0.05</v>
      </c>
      <c r="AV26" s="7">
        <v>0.02</v>
      </c>
      <c r="AW26" s="7">
        <v>0.01</v>
      </c>
      <c r="AX26" s="7">
        <v>7.0000000000000007E-2</v>
      </c>
      <c r="AY26" s="7">
        <v>0.03</v>
      </c>
      <c r="AZ26" t="s">
        <v>108</v>
      </c>
      <c r="BA26" s="7">
        <v>0.03</v>
      </c>
      <c r="BB26" s="7">
        <v>0.02</v>
      </c>
      <c r="BC26" s="7">
        <v>0.03</v>
      </c>
      <c r="BD26" s="7">
        <v>0.11</v>
      </c>
      <c r="BE26" s="7">
        <v>0.04</v>
      </c>
      <c r="BF26" s="7">
        <v>0.03</v>
      </c>
      <c r="BG26" s="7">
        <v>0.04</v>
      </c>
      <c r="BH26" s="7">
        <v>0.02</v>
      </c>
      <c r="BI26" s="7">
        <v>0.01</v>
      </c>
      <c r="BJ26" s="7">
        <v>0.02</v>
      </c>
      <c r="BK26" s="7">
        <v>0.13</v>
      </c>
      <c r="BL26" s="7">
        <v>0.01</v>
      </c>
      <c r="BM26" s="7">
        <v>0.03</v>
      </c>
      <c r="BN26" s="7">
        <v>0.04</v>
      </c>
      <c r="BO26" s="7">
        <v>0.03</v>
      </c>
      <c r="BP26" s="7">
        <v>0.03</v>
      </c>
      <c r="BQ26" s="7">
        <v>0.03</v>
      </c>
      <c r="BR26" s="7">
        <v>0.02</v>
      </c>
      <c r="BS26" s="7">
        <v>0.02</v>
      </c>
      <c r="BT26" s="7">
        <v>0.06</v>
      </c>
      <c r="BU26" s="7">
        <v>0.02</v>
      </c>
      <c r="BV26" s="7">
        <v>0.04</v>
      </c>
      <c r="BW26" s="7">
        <v>0.02</v>
      </c>
      <c r="BX26" s="7">
        <v>0.03</v>
      </c>
      <c r="BY26" s="7">
        <v>0.03</v>
      </c>
      <c r="BZ26" s="7">
        <v>0.03</v>
      </c>
    </row>
    <row r="27" spans="1:78" x14ac:dyDescent="0.25">
      <c r="A27" t="s">
        <v>502</v>
      </c>
      <c r="B27">
        <v>71</v>
      </c>
      <c r="C27">
        <v>62</v>
      </c>
      <c r="D27">
        <v>4</v>
      </c>
      <c r="E27">
        <v>5</v>
      </c>
      <c r="F27">
        <v>6</v>
      </c>
      <c r="G27">
        <v>33</v>
      </c>
      <c r="H27">
        <v>32</v>
      </c>
      <c r="I27">
        <v>22</v>
      </c>
      <c r="J27">
        <v>22</v>
      </c>
      <c r="K27">
        <v>17</v>
      </c>
      <c r="L27">
        <v>10</v>
      </c>
      <c r="M27">
        <v>18</v>
      </c>
      <c r="N27">
        <v>44</v>
      </c>
      <c r="O27">
        <v>9</v>
      </c>
      <c r="P27">
        <v>1</v>
      </c>
      <c r="Q27">
        <v>18</v>
      </c>
      <c r="R27">
        <v>53</v>
      </c>
      <c r="S27">
        <v>52</v>
      </c>
      <c r="T27">
        <v>11</v>
      </c>
      <c r="U27">
        <v>8</v>
      </c>
      <c r="V27">
        <v>49</v>
      </c>
      <c r="W27">
        <v>8</v>
      </c>
      <c r="X27">
        <v>13</v>
      </c>
      <c r="Y27">
        <v>8</v>
      </c>
      <c r="Z27">
        <v>63</v>
      </c>
      <c r="AA27">
        <v>71</v>
      </c>
      <c r="AB27">
        <v>63</v>
      </c>
      <c r="AC27">
        <v>10</v>
      </c>
      <c r="AD27">
        <v>59</v>
      </c>
      <c r="AE27">
        <v>2</v>
      </c>
      <c r="AF27">
        <v>64</v>
      </c>
      <c r="AG27">
        <v>7</v>
      </c>
      <c r="AH27">
        <v>0</v>
      </c>
      <c r="AI27">
        <v>60</v>
      </c>
      <c r="AJ27">
        <v>6</v>
      </c>
      <c r="AK27">
        <v>4</v>
      </c>
      <c r="AL27">
        <v>40</v>
      </c>
      <c r="AM27">
        <v>22</v>
      </c>
      <c r="AN27">
        <v>5</v>
      </c>
      <c r="AO27">
        <v>5</v>
      </c>
      <c r="AP27">
        <v>11</v>
      </c>
      <c r="AQ27">
        <v>10</v>
      </c>
      <c r="AR27">
        <v>1</v>
      </c>
      <c r="AS27">
        <v>3</v>
      </c>
      <c r="AT27">
        <v>11</v>
      </c>
      <c r="AU27">
        <v>3</v>
      </c>
      <c r="AV27">
        <v>3</v>
      </c>
      <c r="AW27">
        <v>1</v>
      </c>
      <c r="AX27">
        <v>3</v>
      </c>
      <c r="AY27">
        <v>3</v>
      </c>
      <c r="AZ27">
        <v>9</v>
      </c>
      <c r="BA27">
        <v>6</v>
      </c>
      <c r="BB27">
        <v>5</v>
      </c>
      <c r="BC27">
        <v>4</v>
      </c>
      <c r="BD27">
        <v>0</v>
      </c>
      <c r="BE27">
        <v>8</v>
      </c>
      <c r="BF27">
        <v>63</v>
      </c>
      <c r="BG27">
        <v>48</v>
      </c>
      <c r="BH27">
        <v>23</v>
      </c>
      <c r="BI27">
        <v>10</v>
      </c>
      <c r="BJ27">
        <v>19</v>
      </c>
      <c r="BK27">
        <v>11</v>
      </c>
      <c r="BL27">
        <v>5</v>
      </c>
      <c r="BM27">
        <v>20</v>
      </c>
      <c r="BN27">
        <v>41</v>
      </c>
      <c r="BO27">
        <v>10</v>
      </c>
      <c r="BP27">
        <v>0</v>
      </c>
      <c r="BQ27">
        <v>42</v>
      </c>
      <c r="BR27">
        <v>46</v>
      </c>
      <c r="BS27">
        <v>50</v>
      </c>
      <c r="BT27">
        <v>3</v>
      </c>
      <c r="BU27">
        <v>4</v>
      </c>
      <c r="BV27">
        <v>21</v>
      </c>
      <c r="BW27">
        <v>25</v>
      </c>
      <c r="BX27">
        <v>56</v>
      </c>
      <c r="BY27">
        <v>58</v>
      </c>
      <c r="BZ27">
        <v>46</v>
      </c>
    </row>
    <row r="28" spans="1:78" x14ac:dyDescent="0.25">
      <c r="B28" s="7">
        <v>0.03</v>
      </c>
      <c r="C28" s="7">
        <v>0.03</v>
      </c>
      <c r="D28" s="7">
        <v>0.02</v>
      </c>
      <c r="E28" s="7">
        <v>0.04</v>
      </c>
      <c r="F28" s="7">
        <v>0.01</v>
      </c>
      <c r="G28" s="7">
        <v>0.03</v>
      </c>
      <c r="H28" s="7">
        <v>0.06</v>
      </c>
      <c r="I28" s="7">
        <v>0.03</v>
      </c>
      <c r="J28" s="7">
        <v>0.03</v>
      </c>
      <c r="K28" s="7">
        <v>0.04</v>
      </c>
      <c r="L28" s="7">
        <v>0.03</v>
      </c>
      <c r="M28" s="7">
        <v>0.04</v>
      </c>
      <c r="N28" s="7">
        <v>0.03</v>
      </c>
      <c r="O28" s="7">
        <v>0.04</v>
      </c>
      <c r="P28" s="7">
        <v>0.01</v>
      </c>
      <c r="Q28" s="7">
        <v>0.05</v>
      </c>
      <c r="R28" s="7">
        <v>0.03</v>
      </c>
      <c r="S28" s="7">
        <v>0.03</v>
      </c>
      <c r="T28" s="7">
        <v>0.03</v>
      </c>
      <c r="U28" s="7">
        <v>0.03</v>
      </c>
      <c r="V28" s="7">
        <v>0.03</v>
      </c>
      <c r="W28" s="7">
        <v>0.04</v>
      </c>
      <c r="X28" s="7">
        <v>0.09</v>
      </c>
      <c r="Y28" s="7">
        <v>0.03</v>
      </c>
      <c r="Z28" s="7">
        <v>0.03</v>
      </c>
      <c r="AA28" s="7">
        <v>0.03</v>
      </c>
      <c r="AB28" s="7">
        <v>0.03</v>
      </c>
      <c r="AC28" s="7">
        <v>0.03</v>
      </c>
      <c r="AD28" s="7">
        <v>0.03</v>
      </c>
      <c r="AE28" s="7">
        <v>0.02</v>
      </c>
      <c r="AF28" s="7">
        <v>0.04</v>
      </c>
      <c r="AG28" s="7">
        <v>0.01</v>
      </c>
      <c r="AH28" t="s">
        <v>108</v>
      </c>
      <c r="AI28" s="7">
        <v>0.03</v>
      </c>
      <c r="AJ28" s="7">
        <v>0.05</v>
      </c>
      <c r="AK28" s="7">
        <v>0.02</v>
      </c>
      <c r="AL28" s="7">
        <v>0.03</v>
      </c>
      <c r="AM28" s="7">
        <v>0.03</v>
      </c>
      <c r="AN28" s="7">
        <v>0.14000000000000001</v>
      </c>
      <c r="AO28" s="7">
        <v>0.03</v>
      </c>
      <c r="AP28" s="7">
        <v>0.05</v>
      </c>
      <c r="AQ28" s="7">
        <v>0.04</v>
      </c>
      <c r="AR28" s="7">
        <v>0.01</v>
      </c>
      <c r="AS28" s="7">
        <v>0.02</v>
      </c>
      <c r="AT28" s="7">
        <v>0.05</v>
      </c>
      <c r="AU28" s="7">
        <v>0.02</v>
      </c>
      <c r="AV28" s="7">
        <v>0.02</v>
      </c>
      <c r="AW28" s="7">
        <v>0.03</v>
      </c>
      <c r="AX28" s="7">
        <v>0.02</v>
      </c>
      <c r="AY28" s="7">
        <v>0.01</v>
      </c>
      <c r="AZ28" s="7">
        <v>0.06</v>
      </c>
      <c r="BA28" s="7">
        <v>0.05</v>
      </c>
      <c r="BB28" s="7">
        <v>0.03</v>
      </c>
      <c r="BC28" s="7">
        <v>0.03</v>
      </c>
      <c r="BD28" t="s">
        <v>108</v>
      </c>
      <c r="BE28" s="7">
        <v>0.01</v>
      </c>
      <c r="BF28" s="7">
        <v>0.05</v>
      </c>
      <c r="BG28" s="7">
        <v>0.03</v>
      </c>
      <c r="BH28" s="7">
        <v>0.05</v>
      </c>
      <c r="BI28" s="7">
        <v>0.01</v>
      </c>
      <c r="BJ28" s="7">
        <v>0.04</v>
      </c>
      <c r="BK28" s="7">
        <v>0.04</v>
      </c>
      <c r="BL28" s="7">
        <v>0.05</v>
      </c>
      <c r="BM28" s="7">
        <v>0.02</v>
      </c>
      <c r="BN28" s="7">
        <v>0.04</v>
      </c>
      <c r="BO28" s="7">
        <v>0.04</v>
      </c>
      <c r="BP28" t="s">
        <v>108</v>
      </c>
      <c r="BQ28" s="7">
        <v>0.04</v>
      </c>
      <c r="BR28" s="7">
        <v>0.03</v>
      </c>
      <c r="BS28" s="7">
        <v>0.03</v>
      </c>
      <c r="BT28" s="7">
        <v>0.01</v>
      </c>
      <c r="BU28" s="7">
        <v>0.01</v>
      </c>
      <c r="BV28" s="7">
        <v>7.0000000000000007E-2</v>
      </c>
      <c r="BW28" s="7">
        <v>0.03</v>
      </c>
      <c r="BX28" s="7">
        <v>0.04</v>
      </c>
      <c r="BY28" s="7">
        <v>0.04</v>
      </c>
      <c r="BZ28" s="7">
        <v>0.03</v>
      </c>
    </row>
    <row r="29" spans="1:78" x14ac:dyDescent="0.25">
      <c r="A29" t="s">
        <v>503</v>
      </c>
      <c r="B29">
        <v>51</v>
      </c>
      <c r="C29">
        <v>41</v>
      </c>
      <c r="D29">
        <v>8</v>
      </c>
      <c r="E29">
        <v>1</v>
      </c>
      <c r="F29">
        <v>14</v>
      </c>
      <c r="G29">
        <v>28</v>
      </c>
      <c r="H29">
        <v>9</v>
      </c>
      <c r="I29">
        <v>9</v>
      </c>
      <c r="J29">
        <v>13</v>
      </c>
      <c r="K29">
        <v>17</v>
      </c>
      <c r="L29">
        <v>12</v>
      </c>
      <c r="M29">
        <v>21</v>
      </c>
      <c r="N29">
        <v>26</v>
      </c>
      <c r="O29">
        <v>2</v>
      </c>
      <c r="P29">
        <v>1</v>
      </c>
      <c r="Q29">
        <v>5</v>
      </c>
      <c r="R29">
        <v>46</v>
      </c>
      <c r="S29">
        <v>26</v>
      </c>
      <c r="T29">
        <v>13</v>
      </c>
      <c r="U29">
        <v>11</v>
      </c>
      <c r="V29">
        <v>42</v>
      </c>
      <c r="W29">
        <v>5</v>
      </c>
      <c r="X29">
        <v>3</v>
      </c>
      <c r="Y29">
        <v>6</v>
      </c>
      <c r="Z29">
        <v>45</v>
      </c>
      <c r="AA29">
        <v>51</v>
      </c>
      <c r="AB29">
        <v>45</v>
      </c>
      <c r="AC29">
        <v>7</v>
      </c>
      <c r="AD29">
        <v>40</v>
      </c>
      <c r="AE29">
        <v>3</v>
      </c>
      <c r="AF29">
        <v>27</v>
      </c>
      <c r="AG29">
        <v>20</v>
      </c>
      <c r="AH29">
        <v>2</v>
      </c>
      <c r="AI29">
        <v>28</v>
      </c>
      <c r="AJ29">
        <v>0</v>
      </c>
      <c r="AK29">
        <v>20</v>
      </c>
      <c r="AL29">
        <v>20</v>
      </c>
      <c r="AM29">
        <v>22</v>
      </c>
      <c r="AN29">
        <v>2</v>
      </c>
      <c r="AO29">
        <v>7</v>
      </c>
      <c r="AP29">
        <v>6</v>
      </c>
      <c r="AQ29">
        <v>6</v>
      </c>
      <c r="AR29">
        <v>0</v>
      </c>
      <c r="AS29">
        <v>0</v>
      </c>
      <c r="AT29">
        <v>6</v>
      </c>
      <c r="AU29">
        <v>4</v>
      </c>
      <c r="AV29">
        <v>5</v>
      </c>
      <c r="AW29">
        <v>0</v>
      </c>
      <c r="AX29">
        <v>8</v>
      </c>
      <c r="AY29">
        <v>3</v>
      </c>
      <c r="AZ29">
        <v>2</v>
      </c>
      <c r="BA29">
        <v>1</v>
      </c>
      <c r="BB29">
        <v>5</v>
      </c>
      <c r="BC29">
        <v>3</v>
      </c>
      <c r="BD29">
        <v>0</v>
      </c>
      <c r="BE29">
        <v>34</v>
      </c>
      <c r="BF29">
        <v>16</v>
      </c>
      <c r="BG29">
        <v>45</v>
      </c>
      <c r="BH29">
        <v>5</v>
      </c>
      <c r="BI29">
        <v>3</v>
      </c>
      <c r="BJ29">
        <v>1</v>
      </c>
      <c r="BK29">
        <v>39</v>
      </c>
      <c r="BL29">
        <v>0</v>
      </c>
      <c r="BM29">
        <v>11</v>
      </c>
      <c r="BN29">
        <v>32</v>
      </c>
      <c r="BO29">
        <v>5</v>
      </c>
      <c r="BP29">
        <v>1</v>
      </c>
      <c r="BQ29">
        <v>9</v>
      </c>
      <c r="BR29">
        <v>25</v>
      </c>
      <c r="BS29">
        <v>18</v>
      </c>
      <c r="BT29">
        <v>22</v>
      </c>
      <c r="BU29">
        <v>13</v>
      </c>
      <c r="BV29">
        <v>5</v>
      </c>
      <c r="BW29">
        <v>4</v>
      </c>
      <c r="BX29">
        <v>39</v>
      </c>
      <c r="BY29">
        <v>39</v>
      </c>
      <c r="BZ29">
        <v>34</v>
      </c>
    </row>
    <row r="30" spans="1:78" x14ac:dyDescent="0.25">
      <c r="B30" s="7">
        <v>0.02</v>
      </c>
      <c r="C30" s="7">
        <v>0.02</v>
      </c>
      <c r="D30" s="7">
        <v>0.04</v>
      </c>
      <c r="E30" s="7">
        <v>0.01</v>
      </c>
      <c r="F30" s="7">
        <v>0.03</v>
      </c>
      <c r="G30" s="7">
        <v>0.02</v>
      </c>
      <c r="H30" s="7">
        <v>0.02</v>
      </c>
      <c r="I30" s="7">
        <v>0.01</v>
      </c>
      <c r="J30" s="7">
        <v>0.02</v>
      </c>
      <c r="K30" s="7">
        <v>0.04</v>
      </c>
      <c r="L30" s="7">
        <v>0.03</v>
      </c>
      <c r="M30" s="7">
        <v>0.05</v>
      </c>
      <c r="N30" s="7">
        <v>0.02</v>
      </c>
      <c r="O30" s="7">
        <v>0.01</v>
      </c>
      <c r="P30" s="7">
        <v>0.02</v>
      </c>
      <c r="Q30" s="7">
        <v>0.01</v>
      </c>
      <c r="R30" s="7">
        <v>0.02</v>
      </c>
      <c r="S30" s="7">
        <v>0.02</v>
      </c>
      <c r="T30" s="7">
        <v>0.03</v>
      </c>
      <c r="U30" s="7">
        <v>0.05</v>
      </c>
      <c r="V30" s="7">
        <v>0.02</v>
      </c>
      <c r="W30" s="7">
        <v>0.03</v>
      </c>
      <c r="X30" s="7">
        <v>0.02</v>
      </c>
      <c r="Y30" s="7">
        <v>0.02</v>
      </c>
      <c r="Z30" s="7">
        <v>0.02</v>
      </c>
      <c r="AA30" s="7">
        <v>0.02</v>
      </c>
      <c r="AB30" s="7">
        <v>0.02</v>
      </c>
      <c r="AC30" s="7">
        <v>0.02</v>
      </c>
      <c r="AD30" s="7">
        <v>0.02</v>
      </c>
      <c r="AE30" s="7">
        <v>0.03</v>
      </c>
      <c r="AF30" s="7">
        <v>0.02</v>
      </c>
      <c r="AG30" s="7">
        <v>0.04</v>
      </c>
      <c r="AH30" s="7">
        <v>0.1</v>
      </c>
      <c r="AI30" s="7">
        <v>0.01</v>
      </c>
      <c r="AJ30" t="s">
        <v>108</v>
      </c>
      <c r="AK30" s="7">
        <v>0.08</v>
      </c>
      <c r="AL30" s="7">
        <v>0.02</v>
      </c>
      <c r="AM30" s="7">
        <v>0.03</v>
      </c>
      <c r="AN30" s="7">
        <v>0.05</v>
      </c>
      <c r="AO30" s="7">
        <v>0.04</v>
      </c>
      <c r="AP30" s="7">
        <v>0.03</v>
      </c>
      <c r="AQ30" s="7">
        <v>0.03</v>
      </c>
      <c r="AR30" t="s">
        <v>108</v>
      </c>
      <c r="AS30" t="s">
        <v>108</v>
      </c>
      <c r="AT30" s="7">
        <v>0.03</v>
      </c>
      <c r="AU30" s="7">
        <v>0.03</v>
      </c>
      <c r="AV30" s="7">
        <v>0.04</v>
      </c>
      <c r="AW30" t="s">
        <v>108</v>
      </c>
      <c r="AX30" s="7">
        <v>0.06</v>
      </c>
      <c r="AY30" s="7">
        <v>0.01</v>
      </c>
      <c r="AZ30" s="7">
        <v>0.01</v>
      </c>
      <c r="BA30" s="7">
        <v>0.01</v>
      </c>
      <c r="BB30" s="7">
        <v>0.03</v>
      </c>
      <c r="BC30" s="7">
        <v>0.02</v>
      </c>
      <c r="BD30" t="s">
        <v>108</v>
      </c>
      <c r="BE30" s="7">
        <v>0.04</v>
      </c>
      <c r="BF30" s="7">
        <v>0.01</v>
      </c>
      <c r="BG30" s="7">
        <v>0.03</v>
      </c>
      <c r="BH30" s="7">
        <v>0.01</v>
      </c>
      <c r="BI30">
        <v>0</v>
      </c>
      <c r="BJ30">
        <v>0</v>
      </c>
      <c r="BK30" s="7">
        <v>0.13</v>
      </c>
      <c r="BL30" t="s">
        <v>108</v>
      </c>
      <c r="BM30" s="7">
        <v>0.01</v>
      </c>
      <c r="BN30" s="7">
        <v>0.03</v>
      </c>
      <c r="BO30" s="7">
        <v>0.02</v>
      </c>
      <c r="BP30" s="7">
        <v>7.0000000000000007E-2</v>
      </c>
      <c r="BQ30" s="7">
        <v>0.01</v>
      </c>
      <c r="BR30" s="7">
        <v>0.02</v>
      </c>
      <c r="BS30" s="7">
        <v>0.01</v>
      </c>
      <c r="BT30" s="7">
        <v>0.05</v>
      </c>
      <c r="BU30" s="7">
        <v>0.02</v>
      </c>
      <c r="BV30" s="7">
        <v>0.02</v>
      </c>
      <c r="BW30" s="7">
        <v>0.01</v>
      </c>
      <c r="BX30" s="7">
        <v>0.03</v>
      </c>
      <c r="BY30" s="7">
        <v>0.03</v>
      </c>
      <c r="BZ30" s="7">
        <v>0.03</v>
      </c>
    </row>
    <row r="31" spans="1:78" x14ac:dyDescent="0.25">
      <c r="A31" t="s">
        <v>504</v>
      </c>
      <c r="B31">
        <v>26</v>
      </c>
      <c r="C31">
        <v>22</v>
      </c>
      <c r="D31">
        <v>4</v>
      </c>
      <c r="E31">
        <v>1</v>
      </c>
      <c r="F31">
        <v>6</v>
      </c>
      <c r="G31">
        <v>12</v>
      </c>
      <c r="H31">
        <v>8</v>
      </c>
      <c r="I31">
        <v>6</v>
      </c>
      <c r="J31">
        <v>10</v>
      </c>
      <c r="K31">
        <v>5</v>
      </c>
      <c r="L31">
        <v>5</v>
      </c>
      <c r="M31">
        <v>7</v>
      </c>
      <c r="N31">
        <v>18</v>
      </c>
      <c r="O31">
        <v>1</v>
      </c>
      <c r="P31">
        <v>1</v>
      </c>
      <c r="Q31">
        <v>2</v>
      </c>
      <c r="R31">
        <v>24</v>
      </c>
      <c r="S31">
        <v>20</v>
      </c>
      <c r="T31">
        <v>4</v>
      </c>
      <c r="U31">
        <v>2</v>
      </c>
      <c r="V31">
        <v>21</v>
      </c>
      <c r="W31">
        <v>3</v>
      </c>
      <c r="X31">
        <v>3</v>
      </c>
      <c r="Y31">
        <v>3</v>
      </c>
      <c r="Z31">
        <v>23</v>
      </c>
      <c r="AA31">
        <v>26</v>
      </c>
      <c r="AB31">
        <v>23</v>
      </c>
      <c r="AC31">
        <v>2</v>
      </c>
      <c r="AD31">
        <v>21</v>
      </c>
      <c r="AE31">
        <v>3</v>
      </c>
      <c r="AF31">
        <v>19</v>
      </c>
      <c r="AG31">
        <v>7</v>
      </c>
      <c r="AH31">
        <v>0</v>
      </c>
      <c r="AI31">
        <v>23</v>
      </c>
      <c r="AJ31">
        <v>0</v>
      </c>
      <c r="AK31">
        <v>1</v>
      </c>
      <c r="AL31">
        <v>15</v>
      </c>
      <c r="AM31">
        <v>9</v>
      </c>
      <c r="AN31">
        <v>0</v>
      </c>
      <c r="AO31">
        <v>2</v>
      </c>
      <c r="AP31">
        <v>0</v>
      </c>
      <c r="AQ31">
        <v>3</v>
      </c>
      <c r="AR31">
        <v>3</v>
      </c>
      <c r="AS31">
        <v>0</v>
      </c>
      <c r="AT31">
        <v>3</v>
      </c>
      <c r="AU31">
        <v>1</v>
      </c>
      <c r="AV31">
        <v>2</v>
      </c>
      <c r="AW31">
        <v>2</v>
      </c>
      <c r="AX31">
        <v>2</v>
      </c>
      <c r="AY31">
        <v>0</v>
      </c>
      <c r="AZ31">
        <v>2</v>
      </c>
      <c r="BA31">
        <v>4</v>
      </c>
      <c r="BB31">
        <v>2</v>
      </c>
      <c r="BC31">
        <v>2</v>
      </c>
      <c r="BD31">
        <v>0</v>
      </c>
      <c r="BE31">
        <v>9</v>
      </c>
      <c r="BF31">
        <v>18</v>
      </c>
      <c r="BG31">
        <v>19</v>
      </c>
      <c r="BH31">
        <v>7</v>
      </c>
      <c r="BI31">
        <v>8</v>
      </c>
      <c r="BJ31">
        <v>9</v>
      </c>
      <c r="BK31">
        <v>0</v>
      </c>
      <c r="BL31">
        <v>2</v>
      </c>
      <c r="BM31">
        <v>14</v>
      </c>
      <c r="BN31">
        <v>11</v>
      </c>
      <c r="BO31">
        <v>2</v>
      </c>
      <c r="BP31">
        <v>0</v>
      </c>
      <c r="BQ31">
        <v>13</v>
      </c>
      <c r="BR31">
        <v>21</v>
      </c>
      <c r="BS31">
        <v>16</v>
      </c>
      <c r="BT31">
        <v>3</v>
      </c>
      <c r="BU31">
        <v>5</v>
      </c>
      <c r="BV31">
        <v>5</v>
      </c>
      <c r="BW31">
        <v>9</v>
      </c>
      <c r="BX31">
        <v>14</v>
      </c>
      <c r="BY31">
        <v>16</v>
      </c>
      <c r="BZ31">
        <v>13</v>
      </c>
    </row>
    <row r="32" spans="1:78" x14ac:dyDescent="0.25">
      <c r="B32" s="7">
        <v>0.01</v>
      </c>
      <c r="C32" s="7">
        <v>0.01</v>
      </c>
      <c r="D32" s="7">
        <v>0.02</v>
      </c>
      <c r="E32" s="7">
        <v>0.01</v>
      </c>
      <c r="F32" s="7">
        <v>0.01</v>
      </c>
      <c r="G32" s="7">
        <v>0.01</v>
      </c>
      <c r="H32" s="7">
        <v>0.01</v>
      </c>
      <c r="I32" s="7">
        <v>0.01</v>
      </c>
      <c r="J32" s="7">
        <v>0.01</v>
      </c>
      <c r="K32" s="7">
        <v>0.01</v>
      </c>
      <c r="L32" s="7">
        <v>0.01</v>
      </c>
      <c r="M32" s="7">
        <v>0.02</v>
      </c>
      <c r="N32" s="7">
        <v>0.01</v>
      </c>
      <c r="O32">
        <v>0</v>
      </c>
      <c r="P32" s="7">
        <v>0.01</v>
      </c>
      <c r="Q32" s="7">
        <v>0.01</v>
      </c>
      <c r="R32" s="7">
        <v>0.01</v>
      </c>
      <c r="S32" s="7">
        <v>0.01</v>
      </c>
      <c r="T32" s="7">
        <v>0.01</v>
      </c>
      <c r="U32" s="7">
        <v>0.01</v>
      </c>
      <c r="V32" s="7">
        <v>0.01</v>
      </c>
      <c r="W32" s="7">
        <v>0.02</v>
      </c>
      <c r="X32" s="7">
        <v>0.02</v>
      </c>
      <c r="Y32" s="7">
        <v>0.01</v>
      </c>
      <c r="Z32" s="7">
        <v>0.01</v>
      </c>
      <c r="AA32" s="7">
        <v>0.01</v>
      </c>
      <c r="AB32" s="7">
        <v>0.01</v>
      </c>
      <c r="AC32" s="7">
        <v>0.01</v>
      </c>
      <c r="AD32" s="7">
        <v>0.01</v>
      </c>
      <c r="AE32" s="7">
        <v>0.03</v>
      </c>
      <c r="AF32" s="7">
        <v>0.01</v>
      </c>
      <c r="AG32" s="7">
        <v>0.01</v>
      </c>
      <c r="AH32" t="s">
        <v>108</v>
      </c>
      <c r="AI32" s="7">
        <v>0.01</v>
      </c>
      <c r="AJ32" t="s">
        <v>108</v>
      </c>
      <c r="AK32">
        <v>0</v>
      </c>
      <c r="AL32" s="7">
        <v>0.01</v>
      </c>
      <c r="AM32" s="7">
        <v>0.01</v>
      </c>
      <c r="AN32" t="s">
        <v>108</v>
      </c>
      <c r="AO32" s="7">
        <v>0.01</v>
      </c>
      <c r="AP32" t="s">
        <v>108</v>
      </c>
      <c r="AQ32" s="7">
        <v>0.01</v>
      </c>
      <c r="AR32" s="7">
        <v>0.03</v>
      </c>
      <c r="AS32" t="s">
        <v>108</v>
      </c>
      <c r="AT32" s="7">
        <v>0.01</v>
      </c>
      <c r="AU32" s="7">
        <v>0.01</v>
      </c>
      <c r="AV32" s="7">
        <v>0.01</v>
      </c>
      <c r="AW32" s="7">
        <v>0.04</v>
      </c>
      <c r="AX32" s="7">
        <v>0.01</v>
      </c>
      <c r="AY32" t="s">
        <v>108</v>
      </c>
      <c r="AZ32" s="7">
        <v>0.01</v>
      </c>
      <c r="BA32" s="7">
        <v>0.03</v>
      </c>
      <c r="BB32" s="7">
        <v>0.01</v>
      </c>
      <c r="BC32" s="7">
        <v>0.02</v>
      </c>
      <c r="BD32" t="s">
        <v>108</v>
      </c>
      <c r="BE32" s="7">
        <v>0.01</v>
      </c>
      <c r="BF32" s="7">
        <v>0.01</v>
      </c>
      <c r="BG32" s="7">
        <v>0.01</v>
      </c>
      <c r="BH32" s="7">
        <v>0.01</v>
      </c>
      <c r="BI32" s="7">
        <v>0.01</v>
      </c>
      <c r="BJ32" s="7">
        <v>0.02</v>
      </c>
      <c r="BK32" t="s">
        <v>108</v>
      </c>
      <c r="BL32" s="7">
        <v>0.02</v>
      </c>
      <c r="BM32" s="7">
        <v>0.02</v>
      </c>
      <c r="BN32" s="7">
        <v>0.01</v>
      </c>
      <c r="BO32" s="7">
        <v>0.01</v>
      </c>
      <c r="BP32" t="s">
        <v>108</v>
      </c>
      <c r="BQ32" s="7">
        <v>0.01</v>
      </c>
      <c r="BR32" s="7">
        <v>0.01</v>
      </c>
      <c r="BS32" s="7">
        <v>0.01</v>
      </c>
      <c r="BT32" s="7">
        <v>0.01</v>
      </c>
      <c r="BU32" s="7">
        <v>0.01</v>
      </c>
      <c r="BV32" s="7">
        <v>0.02</v>
      </c>
      <c r="BW32" s="7">
        <v>0.01</v>
      </c>
      <c r="BX32" s="7">
        <v>0.01</v>
      </c>
      <c r="BY32" s="7">
        <v>0.01</v>
      </c>
      <c r="BZ32" s="7">
        <v>0.01</v>
      </c>
    </row>
    <row r="33" spans="1:78" x14ac:dyDescent="0.25">
      <c r="A33" t="s">
        <v>505</v>
      </c>
      <c r="B33">
        <v>26</v>
      </c>
      <c r="C33">
        <v>18</v>
      </c>
      <c r="D33">
        <v>5</v>
      </c>
      <c r="E33">
        <v>4</v>
      </c>
      <c r="F33">
        <v>7</v>
      </c>
      <c r="G33">
        <v>11</v>
      </c>
      <c r="H33">
        <v>8</v>
      </c>
      <c r="I33">
        <v>8</v>
      </c>
      <c r="J33">
        <v>11</v>
      </c>
      <c r="K33">
        <v>1</v>
      </c>
      <c r="L33">
        <v>6</v>
      </c>
      <c r="M33">
        <v>7</v>
      </c>
      <c r="N33">
        <v>19</v>
      </c>
      <c r="O33">
        <v>0</v>
      </c>
      <c r="P33">
        <v>0</v>
      </c>
      <c r="Q33">
        <v>7</v>
      </c>
      <c r="R33">
        <v>19</v>
      </c>
      <c r="S33">
        <v>16</v>
      </c>
      <c r="T33">
        <v>5</v>
      </c>
      <c r="U33">
        <v>3</v>
      </c>
      <c r="V33">
        <v>20</v>
      </c>
      <c r="W33">
        <v>3</v>
      </c>
      <c r="X33">
        <v>3</v>
      </c>
      <c r="Y33">
        <v>2</v>
      </c>
      <c r="Z33">
        <v>24</v>
      </c>
      <c r="AA33">
        <v>26</v>
      </c>
      <c r="AB33">
        <v>24</v>
      </c>
      <c r="AC33">
        <v>2</v>
      </c>
      <c r="AD33">
        <v>22</v>
      </c>
      <c r="AE33">
        <v>2</v>
      </c>
      <c r="AF33">
        <v>18</v>
      </c>
      <c r="AG33">
        <v>8</v>
      </c>
      <c r="AH33">
        <v>0</v>
      </c>
      <c r="AI33">
        <v>22</v>
      </c>
      <c r="AJ33">
        <v>2</v>
      </c>
      <c r="AK33">
        <v>1</v>
      </c>
      <c r="AL33">
        <v>15</v>
      </c>
      <c r="AM33">
        <v>6</v>
      </c>
      <c r="AN33">
        <v>0</v>
      </c>
      <c r="AO33">
        <v>5</v>
      </c>
      <c r="AP33">
        <v>3</v>
      </c>
      <c r="AQ33">
        <v>1</v>
      </c>
      <c r="AR33">
        <v>0</v>
      </c>
      <c r="AS33">
        <v>2</v>
      </c>
      <c r="AT33">
        <v>3</v>
      </c>
      <c r="AU33">
        <v>0</v>
      </c>
      <c r="AV33">
        <v>0</v>
      </c>
      <c r="AW33">
        <v>4</v>
      </c>
      <c r="AX33">
        <v>1</v>
      </c>
      <c r="AY33">
        <v>6</v>
      </c>
      <c r="AZ33">
        <v>0</v>
      </c>
      <c r="BA33">
        <v>4</v>
      </c>
      <c r="BB33">
        <v>1</v>
      </c>
      <c r="BC33">
        <v>1</v>
      </c>
      <c r="BD33">
        <v>1</v>
      </c>
      <c r="BE33">
        <v>5</v>
      </c>
      <c r="BF33">
        <v>21</v>
      </c>
      <c r="BG33">
        <v>16</v>
      </c>
      <c r="BH33">
        <v>10</v>
      </c>
      <c r="BI33">
        <v>3</v>
      </c>
      <c r="BJ33">
        <v>4</v>
      </c>
      <c r="BK33">
        <v>7</v>
      </c>
      <c r="BL33">
        <v>3</v>
      </c>
      <c r="BM33">
        <v>9</v>
      </c>
      <c r="BN33">
        <v>10</v>
      </c>
      <c r="BO33">
        <v>7</v>
      </c>
      <c r="BP33">
        <v>0</v>
      </c>
      <c r="BQ33">
        <v>19</v>
      </c>
      <c r="BR33">
        <v>13</v>
      </c>
      <c r="BS33">
        <v>15</v>
      </c>
      <c r="BT33">
        <v>5</v>
      </c>
      <c r="BU33">
        <v>2</v>
      </c>
      <c r="BV33">
        <v>9</v>
      </c>
      <c r="BW33">
        <v>11</v>
      </c>
      <c r="BX33">
        <v>18</v>
      </c>
      <c r="BY33">
        <v>19</v>
      </c>
      <c r="BZ33">
        <v>15</v>
      </c>
    </row>
    <row r="34" spans="1:78" x14ac:dyDescent="0.25">
      <c r="B34" s="7">
        <v>0.01</v>
      </c>
      <c r="C34" s="7">
        <v>0.01</v>
      </c>
      <c r="D34" s="7">
        <v>0.02</v>
      </c>
      <c r="E34" s="7">
        <v>0.03</v>
      </c>
      <c r="F34" s="7">
        <v>0.01</v>
      </c>
      <c r="G34" s="7">
        <v>0.01</v>
      </c>
      <c r="H34" s="7">
        <v>0.02</v>
      </c>
      <c r="I34" s="7">
        <v>0.01</v>
      </c>
      <c r="J34" s="7">
        <v>0.02</v>
      </c>
      <c r="K34">
        <v>0</v>
      </c>
      <c r="L34" s="7">
        <v>0.02</v>
      </c>
      <c r="M34" s="7">
        <v>0.02</v>
      </c>
      <c r="N34" s="7">
        <v>0.01</v>
      </c>
      <c r="O34" t="s">
        <v>108</v>
      </c>
      <c r="P34" t="s">
        <v>108</v>
      </c>
      <c r="Q34" s="7">
        <v>0.02</v>
      </c>
      <c r="R34" s="7">
        <v>0.01</v>
      </c>
      <c r="S34" s="7">
        <v>0.01</v>
      </c>
      <c r="T34" s="7">
        <v>0.01</v>
      </c>
      <c r="U34" s="7">
        <v>0.01</v>
      </c>
      <c r="V34" s="7">
        <v>0.01</v>
      </c>
      <c r="W34" s="7">
        <v>0.01</v>
      </c>
      <c r="X34" s="7">
        <v>0.02</v>
      </c>
      <c r="Y34" s="7">
        <v>0.01</v>
      </c>
      <c r="Z34" s="7">
        <v>0.01</v>
      </c>
      <c r="AA34" s="7">
        <v>0.01</v>
      </c>
      <c r="AB34" s="7">
        <v>0.01</v>
      </c>
      <c r="AC34" s="7">
        <v>0.01</v>
      </c>
      <c r="AD34" s="7">
        <v>0.01</v>
      </c>
      <c r="AE34" s="7">
        <v>0.02</v>
      </c>
      <c r="AF34" s="7">
        <v>0.01</v>
      </c>
      <c r="AG34" s="7">
        <v>0.01</v>
      </c>
      <c r="AH34" t="s">
        <v>108</v>
      </c>
      <c r="AI34" s="7">
        <v>0.01</v>
      </c>
      <c r="AJ34" s="7">
        <v>0.02</v>
      </c>
      <c r="AK34" s="7">
        <v>0.01</v>
      </c>
      <c r="AL34" s="7">
        <v>0.01</v>
      </c>
      <c r="AM34" s="7">
        <v>0.01</v>
      </c>
      <c r="AN34" t="s">
        <v>108</v>
      </c>
      <c r="AO34" s="7">
        <v>0.03</v>
      </c>
      <c r="AP34" s="7">
        <v>0.02</v>
      </c>
      <c r="AQ34">
        <v>0</v>
      </c>
      <c r="AR34" t="s">
        <v>108</v>
      </c>
      <c r="AS34" s="7">
        <v>0.02</v>
      </c>
      <c r="AT34" s="7">
        <v>0.01</v>
      </c>
      <c r="AU34" t="s">
        <v>108</v>
      </c>
      <c r="AV34">
        <v>0</v>
      </c>
      <c r="AW34" s="7">
        <v>0.08</v>
      </c>
      <c r="AX34">
        <v>0</v>
      </c>
      <c r="AY34" s="7">
        <v>0.03</v>
      </c>
      <c r="AZ34" t="s">
        <v>108</v>
      </c>
      <c r="BA34" s="7">
        <v>0.04</v>
      </c>
      <c r="BB34" s="7">
        <v>0.01</v>
      </c>
      <c r="BC34">
        <v>0</v>
      </c>
      <c r="BD34" s="7">
        <v>0.08</v>
      </c>
      <c r="BE34" s="7">
        <v>0.01</v>
      </c>
      <c r="BF34" s="7">
        <v>0.02</v>
      </c>
      <c r="BG34" s="7">
        <v>0.01</v>
      </c>
      <c r="BH34" s="7">
        <v>0.02</v>
      </c>
      <c r="BI34">
        <v>0</v>
      </c>
      <c r="BJ34" s="7">
        <v>0.01</v>
      </c>
      <c r="BK34" s="7">
        <v>0.02</v>
      </c>
      <c r="BL34" s="7">
        <v>0.02</v>
      </c>
      <c r="BM34" s="7">
        <v>0.01</v>
      </c>
      <c r="BN34" s="7">
        <v>0.01</v>
      </c>
      <c r="BO34" s="7">
        <v>0.03</v>
      </c>
      <c r="BP34" t="s">
        <v>108</v>
      </c>
      <c r="BQ34" s="7">
        <v>0.02</v>
      </c>
      <c r="BR34" s="7">
        <v>0.01</v>
      </c>
      <c r="BS34" s="7">
        <v>0.01</v>
      </c>
      <c r="BT34" s="7">
        <v>0.01</v>
      </c>
      <c r="BU34">
        <v>0</v>
      </c>
      <c r="BV34" s="7">
        <v>0.03</v>
      </c>
      <c r="BW34" s="7">
        <v>0.01</v>
      </c>
      <c r="BX34" s="7">
        <v>0.01</v>
      </c>
      <c r="BY34" s="7">
        <v>0.01</v>
      </c>
      <c r="BZ34" s="7">
        <v>0.01</v>
      </c>
    </row>
    <row r="35" spans="1:78" x14ac:dyDescent="0.25">
      <c r="A35" t="s">
        <v>506</v>
      </c>
      <c r="B35">
        <v>26</v>
      </c>
      <c r="C35">
        <v>25</v>
      </c>
      <c r="D35">
        <v>1</v>
      </c>
      <c r="E35">
        <v>0</v>
      </c>
      <c r="F35">
        <v>4</v>
      </c>
      <c r="G35">
        <v>16</v>
      </c>
      <c r="H35">
        <v>6</v>
      </c>
      <c r="I35">
        <v>4</v>
      </c>
      <c r="J35">
        <v>10</v>
      </c>
      <c r="K35">
        <v>6</v>
      </c>
      <c r="L35">
        <v>6</v>
      </c>
      <c r="M35">
        <v>6</v>
      </c>
      <c r="N35">
        <v>18</v>
      </c>
      <c r="O35">
        <v>2</v>
      </c>
      <c r="P35">
        <v>0</v>
      </c>
      <c r="Q35">
        <v>5</v>
      </c>
      <c r="R35">
        <v>21</v>
      </c>
      <c r="S35">
        <v>18</v>
      </c>
      <c r="T35">
        <v>4</v>
      </c>
      <c r="U35">
        <v>4</v>
      </c>
      <c r="V35">
        <v>22</v>
      </c>
      <c r="W35">
        <v>0</v>
      </c>
      <c r="X35">
        <v>1</v>
      </c>
      <c r="Y35">
        <v>5</v>
      </c>
      <c r="Z35">
        <v>21</v>
      </c>
      <c r="AA35">
        <v>26</v>
      </c>
      <c r="AB35">
        <v>21</v>
      </c>
      <c r="AC35">
        <v>4</v>
      </c>
      <c r="AD35">
        <v>22</v>
      </c>
      <c r="AE35">
        <v>1</v>
      </c>
      <c r="AF35">
        <v>14</v>
      </c>
      <c r="AG35">
        <v>11</v>
      </c>
      <c r="AH35">
        <v>0</v>
      </c>
      <c r="AI35">
        <v>24</v>
      </c>
      <c r="AJ35">
        <v>0</v>
      </c>
      <c r="AK35">
        <v>2</v>
      </c>
      <c r="AL35">
        <v>17</v>
      </c>
      <c r="AM35">
        <v>7</v>
      </c>
      <c r="AN35">
        <v>0</v>
      </c>
      <c r="AO35">
        <v>3</v>
      </c>
      <c r="AP35">
        <v>5</v>
      </c>
      <c r="AQ35">
        <v>4</v>
      </c>
      <c r="AR35">
        <v>1</v>
      </c>
      <c r="AS35">
        <v>0</v>
      </c>
      <c r="AT35">
        <v>3</v>
      </c>
      <c r="AU35">
        <v>1</v>
      </c>
      <c r="AV35">
        <v>3</v>
      </c>
      <c r="AW35">
        <v>1</v>
      </c>
      <c r="AX35">
        <v>0</v>
      </c>
      <c r="AY35">
        <v>4</v>
      </c>
      <c r="AZ35">
        <v>2</v>
      </c>
      <c r="BA35">
        <v>0</v>
      </c>
      <c r="BB35">
        <v>0</v>
      </c>
      <c r="BC35">
        <v>1</v>
      </c>
      <c r="BD35">
        <v>2</v>
      </c>
      <c r="BE35">
        <v>19</v>
      </c>
      <c r="BF35">
        <v>7</v>
      </c>
      <c r="BG35">
        <v>23</v>
      </c>
      <c r="BH35">
        <v>3</v>
      </c>
      <c r="BI35">
        <v>7</v>
      </c>
      <c r="BJ35">
        <v>0</v>
      </c>
      <c r="BK35">
        <v>0</v>
      </c>
      <c r="BL35">
        <v>16</v>
      </c>
      <c r="BM35">
        <v>14</v>
      </c>
      <c r="BN35">
        <v>10</v>
      </c>
      <c r="BO35">
        <v>1</v>
      </c>
      <c r="BP35">
        <v>1</v>
      </c>
      <c r="BQ35">
        <v>11</v>
      </c>
      <c r="BR35">
        <v>18</v>
      </c>
      <c r="BS35">
        <v>16</v>
      </c>
      <c r="BT35">
        <v>7</v>
      </c>
      <c r="BU35">
        <v>12</v>
      </c>
      <c r="BV35">
        <v>3</v>
      </c>
      <c r="BW35">
        <v>8</v>
      </c>
      <c r="BX35">
        <v>18</v>
      </c>
      <c r="BY35">
        <v>19</v>
      </c>
      <c r="BZ35">
        <v>18</v>
      </c>
    </row>
    <row r="36" spans="1:78" x14ac:dyDescent="0.25">
      <c r="B36" s="7">
        <v>0.01</v>
      </c>
      <c r="C36" s="7">
        <v>0.01</v>
      </c>
      <c r="D36" s="7">
        <v>0.01</v>
      </c>
      <c r="E36" t="s">
        <v>108</v>
      </c>
      <c r="F36" s="7">
        <v>0.01</v>
      </c>
      <c r="G36" s="7">
        <v>0.01</v>
      </c>
      <c r="H36" s="7">
        <v>0.01</v>
      </c>
      <c r="I36" s="7">
        <v>0.01</v>
      </c>
      <c r="J36" s="7">
        <v>0.01</v>
      </c>
      <c r="K36" s="7">
        <v>0.01</v>
      </c>
      <c r="L36" s="7">
        <v>0.02</v>
      </c>
      <c r="M36" s="7">
        <v>0.01</v>
      </c>
      <c r="N36" s="7">
        <v>0.01</v>
      </c>
      <c r="O36" s="7">
        <v>0.01</v>
      </c>
      <c r="P36" t="s">
        <v>108</v>
      </c>
      <c r="Q36" s="7">
        <v>0.02</v>
      </c>
      <c r="R36" s="7">
        <v>0.01</v>
      </c>
      <c r="S36" s="7">
        <v>0.01</v>
      </c>
      <c r="T36" s="7">
        <v>0.01</v>
      </c>
      <c r="U36" s="7">
        <v>0.02</v>
      </c>
      <c r="V36" s="7">
        <v>0.01</v>
      </c>
      <c r="W36">
        <v>0</v>
      </c>
      <c r="X36" s="7">
        <v>0.01</v>
      </c>
      <c r="Y36" s="7">
        <v>0.02</v>
      </c>
      <c r="Z36" s="7">
        <v>0.01</v>
      </c>
      <c r="AA36" s="7">
        <v>0.01</v>
      </c>
      <c r="AB36" s="7">
        <v>0.01</v>
      </c>
      <c r="AC36" s="7">
        <v>0.01</v>
      </c>
      <c r="AD36" s="7">
        <v>0.01</v>
      </c>
      <c r="AE36" s="7">
        <v>0.01</v>
      </c>
      <c r="AF36" s="7">
        <v>0.01</v>
      </c>
      <c r="AG36" s="7">
        <v>0.02</v>
      </c>
      <c r="AH36" t="s">
        <v>108</v>
      </c>
      <c r="AI36" s="7">
        <v>0.01</v>
      </c>
      <c r="AJ36" t="s">
        <v>108</v>
      </c>
      <c r="AK36" s="7">
        <v>0.01</v>
      </c>
      <c r="AL36" s="7">
        <v>0.01</v>
      </c>
      <c r="AM36" s="7">
        <v>0.01</v>
      </c>
      <c r="AN36" t="s">
        <v>108</v>
      </c>
      <c r="AO36" s="7">
        <v>0.02</v>
      </c>
      <c r="AP36" s="7">
        <v>0.02</v>
      </c>
      <c r="AQ36" s="7">
        <v>0.02</v>
      </c>
      <c r="AR36" s="7">
        <v>0.01</v>
      </c>
      <c r="AS36" t="s">
        <v>108</v>
      </c>
      <c r="AT36" s="7">
        <v>0.01</v>
      </c>
      <c r="AU36">
        <v>0</v>
      </c>
      <c r="AV36" s="7">
        <v>0.02</v>
      </c>
      <c r="AW36" s="7">
        <v>0.02</v>
      </c>
      <c r="AX36" t="s">
        <v>108</v>
      </c>
      <c r="AY36" s="7">
        <v>0.02</v>
      </c>
      <c r="AZ36" s="7">
        <v>0.01</v>
      </c>
      <c r="BA36" t="s">
        <v>108</v>
      </c>
      <c r="BB36" t="s">
        <v>108</v>
      </c>
      <c r="BC36" s="7">
        <v>0.01</v>
      </c>
      <c r="BD36" s="7">
        <v>0.15</v>
      </c>
      <c r="BE36" s="7">
        <v>0.02</v>
      </c>
      <c r="BF36" s="7">
        <v>0.01</v>
      </c>
      <c r="BG36" s="7">
        <v>0.01</v>
      </c>
      <c r="BH36" s="7">
        <v>0.01</v>
      </c>
      <c r="BI36" s="7">
        <v>0.01</v>
      </c>
      <c r="BJ36">
        <v>0</v>
      </c>
      <c r="BK36" t="s">
        <v>108</v>
      </c>
      <c r="BL36" s="7">
        <v>0.15</v>
      </c>
      <c r="BM36" s="7">
        <v>0.02</v>
      </c>
      <c r="BN36" s="7">
        <v>0.01</v>
      </c>
      <c r="BO36" s="7">
        <v>0.01</v>
      </c>
      <c r="BP36" s="7">
        <v>0.03</v>
      </c>
      <c r="BQ36" s="7">
        <v>0.01</v>
      </c>
      <c r="BR36" s="7">
        <v>0.01</v>
      </c>
      <c r="BS36" s="7">
        <v>0.01</v>
      </c>
      <c r="BT36" s="7">
        <v>0.01</v>
      </c>
      <c r="BU36" s="7">
        <v>0.02</v>
      </c>
      <c r="BV36" s="7">
        <v>0.01</v>
      </c>
      <c r="BW36" s="7">
        <v>0.01</v>
      </c>
      <c r="BX36" s="7">
        <v>0.01</v>
      </c>
      <c r="BY36" s="7">
        <v>0.01</v>
      </c>
      <c r="BZ36" s="7">
        <v>0.01</v>
      </c>
    </row>
    <row r="37" spans="1:78" x14ac:dyDescent="0.25">
      <c r="A37" t="s">
        <v>507</v>
      </c>
      <c r="B37">
        <v>12</v>
      </c>
      <c r="C37">
        <v>10</v>
      </c>
      <c r="D37">
        <v>1</v>
      </c>
      <c r="E37">
        <v>0</v>
      </c>
      <c r="F37">
        <v>0</v>
      </c>
      <c r="G37">
        <v>6</v>
      </c>
      <c r="H37">
        <v>6</v>
      </c>
      <c r="I37">
        <v>5</v>
      </c>
      <c r="J37">
        <v>3</v>
      </c>
      <c r="K37">
        <v>4</v>
      </c>
      <c r="L37">
        <v>0</v>
      </c>
      <c r="M37">
        <v>3</v>
      </c>
      <c r="N37">
        <v>6</v>
      </c>
      <c r="O37">
        <v>2</v>
      </c>
      <c r="P37">
        <v>0</v>
      </c>
      <c r="Q37">
        <v>0</v>
      </c>
      <c r="R37">
        <v>12</v>
      </c>
      <c r="S37">
        <v>10</v>
      </c>
      <c r="T37">
        <v>1</v>
      </c>
      <c r="U37">
        <v>1</v>
      </c>
      <c r="V37">
        <v>6</v>
      </c>
      <c r="W37">
        <v>3</v>
      </c>
      <c r="X37">
        <v>2</v>
      </c>
      <c r="Y37">
        <v>3</v>
      </c>
      <c r="Z37">
        <v>8</v>
      </c>
      <c r="AA37">
        <v>12</v>
      </c>
      <c r="AB37">
        <v>8</v>
      </c>
      <c r="AC37">
        <v>1</v>
      </c>
      <c r="AD37">
        <v>11</v>
      </c>
      <c r="AE37">
        <v>0</v>
      </c>
      <c r="AF37">
        <v>9</v>
      </c>
      <c r="AG37">
        <v>3</v>
      </c>
      <c r="AH37">
        <v>0</v>
      </c>
      <c r="AI37">
        <v>9</v>
      </c>
      <c r="AJ37">
        <v>1</v>
      </c>
      <c r="AK37">
        <v>1</v>
      </c>
      <c r="AL37">
        <v>4</v>
      </c>
      <c r="AM37">
        <v>7</v>
      </c>
      <c r="AN37">
        <v>1</v>
      </c>
      <c r="AO37">
        <v>0</v>
      </c>
      <c r="AP37">
        <v>0</v>
      </c>
      <c r="AQ37">
        <v>1</v>
      </c>
      <c r="AR37">
        <v>0</v>
      </c>
      <c r="AS37">
        <v>1</v>
      </c>
      <c r="AT37">
        <v>2</v>
      </c>
      <c r="AU37">
        <v>3</v>
      </c>
      <c r="AV37">
        <v>2</v>
      </c>
      <c r="AW37">
        <v>0</v>
      </c>
      <c r="AX37">
        <v>1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3</v>
      </c>
      <c r="BF37">
        <v>9</v>
      </c>
      <c r="BG37">
        <v>8</v>
      </c>
      <c r="BH37">
        <v>4</v>
      </c>
      <c r="BI37">
        <v>0</v>
      </c>
      <c r="BJ37">
        <v>3</v>
      </c>
      <c r="BK37">
        <v>0</v>
      </c>
      <c r="BL37">
        <v>3</v>
      </c>
      <c r="BM37">
        <v>5</v>
      </c>
      <c r="BN37">
        <v>4</v>
      </c>
      <c r="BO37">
        <v>3</v>
      </c>
      <c r="BP37">
        <v>0</v>
      </c>
      <c r="BQ37">
        <v>1</v>
      </c>
      <c r="BR37">
        <v>12</v>
      </c>
      <c r="BS37">
        <v>8</v>
      </c>
      <c r="BT37">
        <v>0</v>
      </c>
      <c r="BU37">
        <v>3</v>
      </c>
      <c r="BV37">
        <v>0</v>
      </c>
      <c r="BW37">
        <v>1</v>
      </c>
      <c r="BX37">
        <v>7</v>
      </c>
      <c r="BY37">
        <v>8</v>
      </c>
      <c r="BZ37">
        <v>7</v>
      </c>
    </row>
    <row r="38" spans="1:78" x14ac:dyDescent="0.25">
      <c r="B38" s="7">
        <v>0.01</v>
      </c>
      <c r="C38" s="7">
        <v>0.01</v>
      </c>
      <c r="D38" s="7">
        <v>0.01</v>
      </c>
      <c r="E38" t="s">
        <v>108</v>
      </c>
      <c r="F38" t="s">
        <v>108</v>
      </c>
      <c r="G38">
        <v>0</v>
      </c>
      <c r="H38" s="7">
        <v>0.01</v>
      </c>
      <c r="I38" s="7">
        <v>0.01</v>
      </c>
      <c r="J38">
        <v>0</v>
      </c>
      <c r="K38" s="7">
        <v>0.01</v>
      </c>
      <c r="L38" t="s">
        <v>108</v>
      </c>
      <c r="M38" s="7">
        <v>0.01</v>
      </c>
      <c r="N38">
        <v>0</v>
      </c>
      <c r="O38" s="7">
        <v>0.01</v>
      </c>
      <c r="P38" t="s">
        <v>108</v>
      </c>
      <c r="Q38" t="s">
        <v>108</v>
      </c>
      <c r="R38" s="7">
        <v>0.01</v>
      </c>
      <c r="S38" s="7">
        <v>0.01</v>
      </c>
      <c r="T38">
        <v>0</v>
      </c>
      <c r="U38">
        <v>0</v>
      </c>
      <c r="V38">
        <v>0</v>
      </c>
      <c r="W38" s="7">
        <v>0.02</v>
      </c>
      <c r="X38" s="7">
        <v>0.02</v>
      </c>
      <c r="Y38" s="7">
        <v>0.01</v>
      </c>
      <c r="Z38">
        <v>0</v>
      </c>
      <c r="AA38" s="7">
        <v>0.01</v>
      </c>
      <c r="AB38">
        <v>0</v>
      </c>
      <c r="AC38">
        <v>0</v>
      </c>
      <c r="AD38" s="7">
        <v>0.01</v>
      </c>
      <c r="AE38" t="s">
        <v>108</v>
      </c>
      <c r="AF38" s="7">
        <v>0.01</v>
      </c>
      <c r="AG38" s="7">
        <v>0.01</v>
      </c>
      <c r="AH38" t="s">
        <v>108</v>
      </c>
      <c r="AI38" s="7">
        <v>0.01</v>
      </c>
      <c r="AJ38" s="7">
        <v>0.01</v>
      </c>
      <c r="AK38" s="7">
        <v>0.01</v>
      </c>
      <c r="AL38">
        <v>0</v>
      </c>
      <c r="AM38" s="7">
        <v>0.01</v>
      </c>
      <c r="AN38" s="7">
        <v>0.03</v>
      </c>
      <c r="AO38" t="s">
        <v>108</v>
      </c>
      <c r="AP38" t="s">
        <v>108</v>
      </c>
      <c r="AQ38">
        <v>0</v>
      </c>
      <c r="AR38" t="s">
        <v>108</v>
      </c>
      <c r="AS38" s="7">
        <v>0.01</v>
      </c>
      <c r="AT38" s="7">
        <v>0.01</v>
      </c>
      <c r="AU38" s="7">
        <v>0.02</v>
      </c>
      <c r="AV38" s="7">
        <v>0.01</v>
      </c>
      <c r="AW38" t="s">
        <v>108</v>
      </c>
      <c r="AX38" s="7">
        <v>0.01</v>
      </c>
      <c r="AY38" t="s">
        <v>108</v>
      </c>
      <c r="AZ38" t="s">
        <v>108</v>
      </c>
      <c r="BA38" t="s">
        <v>108</v>
      </c>
      <c r="BB38" t="s">
        <v>108</v>
      </c>
      <c r="BC38" s="7">
        <v>0.01</v>
      </c>
      <c r="BD38" t="s">
        <v>108</v>
      </c>
      <c r="BE38">
        <v>0</v>
      </c>
      <c r="BF38" s="7">
        <v>0.01</v>
      </c>
      <c r="BG38">
        <v>0</v>
      </c>
      <c r="BH38" s="7">
        <v>0.01</v>
      </c>
      <c r="BI38" t="s">
        <v>108</v>
      </c>
      <c r="BJ38" s="7">
        <v>0.01</v>
      </c>
      <c r="BK38" t="s">
        <v>108</v>
      </c>
      <c r="BL38" s="7">
        <v>0.03</v>
      </c>
      <c r="BM38" s="7">
        <v>0.01</v>
      </c>
      <c r="BN38">
        <v>0</v>
      </c>
      <c r="BO38" s="7">
        <v>0.01</v>
      </c>
      <c r="BP38" t="s">
        <v>108</v>
      </c>
      <c r="BQ38">
        <v>0</v>
      </c>
      <c r="BR38" s="7">
        <v>0.01</v>
      </c>
      <c r="BS38" s="7">
        <v>0.01</v>
      </c>
      <c r="BT38" t="s">
        <v>108</v>
      </c>
      <c r="BU38" s="7">
        <v>0.01</v>
      </c>
      <c r="BV38" t="s">
        <v>108</v>
      </c>
      <c r="BW38">
        <v>0</v>
      </c>
      <c r="BX38">
        <v>0</v>
      </c>
      <c r="BY38" s="7">
        <v>0.01</v>
      </c>
      <c r="BZ38" s="7">
        <v>0.01</v>
      </c>
    </row>
    <row r="39" spans="1:78" x14ac:dyDescent="0.25">
      <c r="A39" t="s">
        <v>508</v>
      </c>
      <c r="B39">
        <v>10</v>
      </c>
      <c r="C39">
        <v>9</v>
      </c>
      <c r="D39">
        <v>1</v>
      </c>
      <c r="E39">
        <v>0</v>
      </c>
      <c r="F39">
        <v>2</v>
      </c>
      <c r="G39">
        <v>7</v>
      </c>
      <c r="H39">
        <v>0</v>
      </c>
      <c r="I39">
        <v>0</v>
      </c>
      <c r="J39">
        <v>6</v>
      </c>
      <c r="K39">
        <v>1</v>
      </c>
      <c r="L39">
        <v>2</v>
      </c>
      <c r="M39">
        <v>1</v>
      </c>
      <c r="N39">
        <v>4</v>
      </c>
      <c r="O39">
        <v>4</v>
      </c>
      <c r="P39">
        <v>0</v>
      </c>
      <c r="Q39">
        <v>1</v>
      </c>
      <c r="R39">
        <v>9</v>
      </c>
      <c r="S39">
        <v>6</v>
      </c>
      <c r="T39">
        <v>4</v>
      </c>
      <c r="U39">
        <v>1</v>
      </c>
      <c r="V39">
        <v>7</v>
      </c>
      <c r="W39">
        <v>2</v>
      </c>
      <c r="X39">
        <v>1</v>
      </c>
      <c r="Y39">
        <v>2</v>
      </c>
      <c r="Z39">
        <v>8</v>
      </c>
      <c r="AA39">
        <v>10</v>
      </c>
      <c r="AB39">
        <v>8</v>
      </c>
      <c r="AC39">
        <v>0</v>
      </c>
      <c r="AD39">
        <v>9</v>
      </c>
      <c r="AE39">
        <v>1</v>
      </c>
      <c r="AF39">
        <v>10</v>
      </c>
      <c r="AG39">
        <v>0</v>
      </c>
      <c r="AH39">
        <v>0</v>
      </c>
      <c r="AI39">
        <v>8</v>
      </c>
      <c r="AJ39">
        <v>2</v>
      </c>
      <c r="AK39">
        <v>1</v>
      </c>
      <c r="AL39">
        <v>4</v>
      </c>
      <c r="AM39">
        <v>5</v>
      </c>
      <c r="AN39">
        <v>0</v>
      </c>
      <c r="AO39">
        <v>1</v>
      </c>
      <c r="AP39">
        <v>1</v>
      </c>
      <c r="AQ39">
        <v>0</v>
      </c>
      <c r="AR39">
        <v>1</v>
      </c>
      <c r="AS39">
        <v>2</v>
      </c>
      <c r="AT39">
        <v>0</v>
      </c>
      <c r="AU39">
        <v>1</v>
      </c>
      <c r="AV39">
        <v>1</v>
      </c>
      <c r="AW39">
        <v>0</v>
      </c>
      <c r="AX39">
        <v>1</v>
      </c>
      <c r="AY39">
        <v>1</v>
      </c>
      <c r="AZ39">
        <v>0</v>
      </c>
      <c r="BA39">
        <v>0</v>
      </c>
      <c r="BB39">
        <v>0</v>
      </c>
      <c r="BC39">
        <v>1</v>
      </c>
      <c r="BD39">
        <v>0</v>
      </c>
      <c r="BE39">
        <v>1</v>
      </c>
      <c r="BF39">
        <v>9</v>
      </c>
      <c r="BG39">
        <v>3</v>
      </c>
      <c r="BH39">
        <v>7</v>
      </c>
      <c r="BI39">
        <v>0</v>
      </c>
      <c r="BJ39">
        <v>1</v>
      </c>
      <c r="BK39">
        <v>0</v>
      </c>
      <c r="BL39">
        <v>2</v>
      </c>
      <c r="BM39">
        <v>1</v>
      </c>
      <c r="BN39">
        <v>5</v>
      </c>
      <c r="BO39">
        <v>2</v>
      </c>
      <c r="BP39">
        <v>1</v>
      </c>
      <c r="BQ39">
        <v>6</v>
      </c>
      <c r="BR39">
        <v>6</v>
      </c>
      <c r="BS39">
        <v>5</v>
      </c>
      <c r="BT39">
        <v>1</v>
      </c>
      <c r="BU39">
        <v>1</v>
      </c>
      <c r="BV39">
        <v>4</v>
      </c>
      <c r="BW39">
        <v>2</v>
      </c>
      <c r="BX39">
        <v>8</v>
      </c>
      <c r="BY39">
        <v>7</v>
      </c>
      <c r="BZ39">
        <v>8</v>
      </c>
    </row>
    <row r="40" spans="1:78" x14ac:dyDescent="0.25">
      <c r="B40">
        <v>0</v>
      </c>
      <c r="C40">
        <v>0</v>
      </c>
      <c r="D40" s="7">
        <v>0.01</v>
      </c>
      <c r="E40" t="s">
        <v>106</v>
      </c>
      <c r="F40" s="7">
        <v>0.01</v>
      </c>
      <c r="G40" s="7">
        <v>0.01</v>
      </c>
      <c r="H40" t="s">
        <v>106</v>
      </c>
      <c r="I40" t="s">
        <v>106</v>
      </c>
      <c r="J40" s="7">
        <v>0.01</v>
      </c>
      <c r="K40">
        <v>0</v>
      </c>
      <c r="L40" s="7">
        <v>0.01</v>
      </c>
      <c r="M40">
        <v>0</v>
      </c>
      <c r="N40">
        <v>0</v>
      </c>
      <c r="O40" s="7">
        <v>0.02</v>
      </c>
      <c r="P40" t="s">
        <v>106</v>
      </c>
      <c r="Q40">
        <v>0</v>
      </c>
      <c r="R40">
        <v>0</v>
      </c>
      <c r="S40">
        <v>0</v>
      </c>
      <c r="T40" s="7">
        <v>0.01</v>
      </c>
      <c r="U40">
        <v>0</v>
      </c>
      <c r="V40">
        <v>0</v>
      </c>
      <c r="W40" s="7">
        <v>0.01</v>
      </c>
      <c r="X40">
        <v>0</v>
      </c>
      <c r="Y40" s="7">
        <v>0.01</v>
      </c>
      <c r="Z40">
        <v>0</v>
      </c>
      <c r="AA40">
        <v>0</v>
      </c>
      <c r="AB40">
        <v>0</v>
      </c>
      <c r="AC40" t="s">
        <v>106</v>
      </c>
      <c r="AD40" s="7">
        <v>0.01</v>
      </c>
      <c r="AE40" s="7">
        <v>0.01</v>
      </c>
      <c r="AF40" s="7">
        <v>0.01</v>
      </c>
      <c r="AG40" t="s">
        <v>106</v>
      </c>
      <c r="AH40" t="s">
        <v>106</v>
      </c>
      <c r="AI40">
        <v>0</v>
      </c>
      <c r="AJ40" s="7">
        <v>0.01</v>
      </c>
      <c r="AK40">
        <v>0</v>
      </c>
      <c r="AL40">
        <v>0</v>
      </c>
      <c r="AM40" s="7">
        <v>0.01</v>
      </c>
      <c r="AN40" t="s">
        <v>106</v>
      </c>
      <c r="AO40">
        <v>0</v>
      </c>
      <c r="AP40">
        <v>0</v>
      </c>
      <c r="AQ40" t="s">
        <v>106</v>
      </c>
      <c r="AR40" s="7">
        <v>0.01</v>
      </c>
      <c r="AS40" s="7">
        <v>0.02</v>
      </c>
      <c r="AT40" t="s">
        <v>106</v>
      </c>
      <c r="AU40" s="7">
        <v>0.01</v>
      </c>
      <c r="AV40" s="7">
        <v>0.01</v>
      </c>
      <c r="AW40" t="s">
        <v>106</v>
      </c>
      <c r="AX40" s="7">
        <v>0.01</v>
      </c>
      <c r="AY40">
        <v>0</v>
      </c>
      <c r="AZ40" t="s">
        <v>106</v>
      </c>
      <c r="BA40" t="s">
        <v>106</v>
      </c>
      <c r="BB40" t="s">
        <v>106</v>
      </c>
      <c r="BC40" s="7">
        <v>0.01</v>
      </c>
      <c r="BD40" t="s">
        <v>106</v>
      </c>
      <c r="BE40">
        <v>0</v>
      </c>
      <c r="BF40" s="7">
        <v>0.01</v>
      </c>
      <c r="BG40">
        <v>0</v>
      </c>
      <c r="BH40" s="7">
        <v>0.01</v>
      </c>
      <c r="BI40" t="s">
        <v>106</v>
      </c>
      <c r="BJ40">
        <v>0</v>
      </c>
      <c r="BK40" t="s">
        <v>106</v>
      </c>
      <c r="BL40" s="7">
        <v>0.02</v>
      </c>
      <c r="BM40">
        <v>0</v>
      </c>
      <c r="BN40">
        <v>0</v>
      </c>
      <c r="BO40" s="7">
        <v>0.01</v>
      </c>
      <c r="BP40" s="7">
        <v>0.05</v>
      </c>
      <c r="BQ40" s="7">
        <v>0.01</v>
      </c>
      <c r="BR40">
        <v>0</v>
      </c>
      <c r="BS40">
        <v>0</v>
      </c>
      <c r="BT40">
        <v>0</v>
      </c>
      <c r="BU40">
        <v>0</v>
      </c>
      <c r="BV40" s="7">
        <v>0.01</v>
      </c>
      <c r="BW40">
        <v>0</v>
      </c>
      <c r="BX40" s="7">
        <v>0.01</v>
      </c>
      <c r="BY40">
        <v>0</v>
      </c>
      <c r="BZ40" s="7">
        <v>0.01</v>
      </c>
    </row>
    <row r="41" spans="1:78" x14ac:dyDescent="0.25">
      <c r="A41" t="s">
        <v>509</v>
      </c>
      <c r="B41">
        <v>8</v>
      </c>
      <c r="C41">
        <v>8</v>
      </c>
      <c r="D41">
        <v>0</v>
      </c>
      <c r="E41">
        <v>0</v>
      </c>
      <c r="F41">
        <v>1</v>
      </c>
      <c r="G41">
        <v>7</v>
      </c>
      <c r="H41">
        <v>0</v>
      </c>
      <c r="I41">
        <v>3</v>
      </c>
      <c r="J41">
        <v>3</v>
      </c>
      <c r="K41">
        <v>1</v>
      </c>
      <c r="L41">
        <v>1</v>
      </c>
      <c r="M41">
        <v>1</v>
      </c>
      <c r="N41">
        <v>8</v>
      </c>
      <c r="O41">
        <v>0</v>
      </c>
      <c r="P41">
        <v>0</v>
      </c>
      <c r="Q41">
        <v>0</v>
      </c>
      <c r="R41">
        <v>8</v>
      </c>
      <c r="S41">
        <v>7</v>
      </c>
      <c r="T41">
        <v>1</v>
      </c>
      <c r="U41">
        <v>0</v>
      </c>
      <c r="V41">
        <v>8</v>
      </c>
      <c r="W41">
        <v>0</v>
      </c>
      <c r="X41">
        <v>1</v>
      </c>
      <c r="Y41">
        <v>0</v>
      </c>
      <c r="Z41">
        <v>8</v>
      </c>
      <c r="AA41">
        <v>8</v>
      </c>
      <c r="AB41">
        <v>8</v>
      </c>
      <c r="AC41">
        <v>1</v>
      </c>
      <c r="AD41">
        <v>7</v>
      </c>
      <c r="AE41">
        <v>0</v>
      </c>
      <c r="AF41">
        <v>4</v>
      </c>
      <c r="AG41">
        <v>4</v>
      </c>
      <c r="AH41">
        <v>0</v>
      </c>
      <c r="AI41">
        <v>8</v>
      </c>
      <c r="AJ41">
        <v>1</v>
      </c>
      <c r="AK41">
        <v>0</v>
      </c>
      <c r="AL41">
        <v>6</v>
      </c>
      <c r="AM41">
        <v>0</v>
      </c>
      <c r="AN41">
        <v>1</v>
      </c>
      <c r="AO41">
        <v>1</v>
      </c>
      <c r="AP41">
        <v>0</v>
      </c>
      <c r="AQ41">
        <v>2</v>
      </c>
      <c r="AR41">
        <v>0</v>
      </c>
      <c r="AS41">
        <v>0</v>
      </c>
      <c r="AT41">
        <v>3</v>
      </c>
      <c r="AU41">
        <v>0</v>
      </c>
      <c r="AV41">
        <v>0</v>
      </c>
      <c r="AW41">
        <v>0</v>
      </c>
      <c r="AX41">
        <v>0</v>
      </c>
      <c r="AY41">
        <v>1</v>
      </c>
      <c r="AZ41">
        <v>2</v>
      </c>
      <c r="BA41">
        <v>0</v>
      </c>
      <c r="BB41">
        <v>0</v>
      </c>
      <c r="BC41">
        <v>1</v>
      </c>
      <c r="BD41">
        <v>0</v>
      </c>
      <c r="BE41">
        <v>1</v>
      </c>
      <c r="BF41">
        <v>8</v>
      </c>
      <c r="BG41">
        <v>4</v>
      </c>
      <c r="BH41">
        <v>4</v>
      </c>
      <c r="BI41">
        <v>0</v>
      </c>
      <c r="BJ41">
        <v>3</v>
      </c>
      <c r="BK41">
        <v>0</v>
      </c>
      <c r="BL41">
        <v>1</v>
      </c>
      <c r="BM41">
        <v>3</v>
      </c>
      <c r="BN41">
        <v>5</v>
      </c>
      <c r="BO41">
        <v>0</v>
      </c>
      <c r="BP41">
        <v>0</v>
      </c>
      <c r="BQ41">
        <v>4</v>
      </c>
      <c r="BR41">
        <v>3</v>
      </c>
      <c r="BS41">
        <v>6</v>
      </c>
      <c r="BT41">
        <v>1</v>
      </c>
      <c r="BU41">
        <v>0</v>
      </c>
      <c r="BV41">
        <v>1</v>
      </c>
      <c r="BW41">
        <v>3</v>
      </c>
      <c r="BX41">
        <v>5</v>
      </c>
      <c r="BY41">
        <v>4</v>
      </c>
      <c r="BZ41">
        <v>7</v>
      </c>
    </row>
    <row r="42" spans="1:78" x14ac:dyDescent="0.25">
      <c r="B42">
        <v>0</v>
      </c>
      <c r="C42">
        <v>0</v>
      </c>
      <c r="D42" t="s">
        <v>106</v>
      </c>
      <c r="E42" t="s">
        <v>106</v>
      </c>
      <c r="F42">
        <v>0</v>
      </c>
      <c r="G42" s="7">
        <v>0.01</v>
      </c>
      <c r="H42" t="s">
        <v>106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 t="s">
        <v>106</v>
      </c>
      <c r="P42" t="s">
        <v>106</v>
      </c>
      <c r="Q42" t="s">
        <v>106</v>
      </c>
      <c r="R42">
        <v>0</v>
      </c>
      <c r="S42">
        <v>0</v>
      </c>
      <c r="T42">
        <v>0</v>
      </c>
      <c r="U42" t="s">
        <v>106</v>
      </c>
      <c r="V42">
        <v>0</v>
      </c>
      <c r="W42" t="s">
        <v>106</v>
      </c>
      <c r="X42">
        <v>0</v>
      </c>
      <c r="Y42" t="s">
        <v>106</v>
      </c>
      <c r="Z42">
        <v>0</v>
      </c>
      <c r="AA42">
        <v>0</v>
      </c>
      <c r="AB42">
        <v>0</v>
      </c>
      <c r="AC42">
        <v>0</v>
      </c>
      <c r="AD42">
        <v>0</v>
      </c>
      <c r="AE42" t="s">
        <v>106</v>
      </c>
      <c r="AF42">
        <v>0</v>
      </c>
      <c r="AG42" s="7">
        <v>0.01</v>
      </c>
      <c r="AH42" t="s">
        <v>106</v>
      </c>
      <c r="AI42">
        <v>0</v>
      </c>
      <c r="AJ42" s="7">
        <v>0.01</v>
      </c>
      <c r="AK42" t="s">
        <v>106</v>
      </c>
      <c r="AL42">
        <v>0</v>
      </c>
      <c r="AM42" t="s">
        <v>106</v>
      </c>
      <c r="AN42" s="7">
        <v>0.04</v>
      </c>
      <c r="AO42">
        <v>0</v>
      </c>
      <c r="AP42" t="s">
        <v>106</v>
      </c>
      <c r="AQ42" s="7">
        <v>0.01</v>
      </c>
      <c r="AR42" t="s">
        <v>106</v>
      </c>
      <c r="AS42" t="s">
        <v>106</v>
      </c>
      <c r="AT42" s="7">
        <v>0.01</v>
      </c>
      <c r="AU42" t="s">
        <v>106</v>
      </c>
      <c r="AV42" t="s">
        <v>106</v>
      </c>
      <c r="AW42" t="s">
        <v>106</v>
      </c>
      <c r="AX42" t="s">
        <v>106</v>
      </c>
      <c r="AY42" s="7">
        <v>0.01</v>
      </c>
      <c r="AZ42" s="7">
        <v>0.01</v>
      </c>
      <c r="BA42" t="s">
        <v>106</v>
      </c>
      <c r="BB42" t="s">
        <v>106</v>
      </c>
      <c r="BC42">
        <v>0</v>
      </c>
      <c r="BD42" t="s">
        <v>106</v>
      </c>
      <c r="BE42">
        <v>0</v>
      </c>
      <c r="BF42" s="7">
        <v>0.01</v>
      </c>
      <c r="BG42">
        <v>0</v>
      </c>
      <c r="BH42" s="7">
        <v>0.01</v>
      </c>
      <c r="BI42" t="s">
        <v>106</v>
      </c>
      <c r="BJ42" s="7">
        <v>0.01</v>
      </c>
      <c r="BK42" t="s">
        <v>106</v>
      </c>
      <c r="BL42" s="7">
        <v>0.01</v>
      </c>
      <c r="BM42">
        <v>0</v>
      </c>
      <c r="BN42">
        <v>0</v>
      </c>
      <c r="BO42" t="s">
        <v>106</v>
      </c>
      <c r="BP42" t="s">
        <v>106</v>
      </c>
      <c r="BQ42">
        <v>0</v>
      </c>
      <c r="BR42">
        <v>0</v>
      </c>
      <c r="BS42">
        <v>0</v>
      </c>
      <c r="BT42">
        <v>0</v>
      </c>
      <c r="BU42" t="s">
        <v>106</v>
      </c>
      <c r="BV42">
        <v>0</v>
      </c>
      <c r="BW42">
        <v>0</v>
      </c>
      <c r="BX42">
        <v>0</v>
      </c>
      <c r="BY42">
        <v>0</v>
      </c>
      <c r="BZ42" s="7">
        <v>0.01</v>
      </c>
    </row>
    <row r="43" spans="1:78" x14ac:dyDescent="0.25">
      <c r="A43" t="s">
        <v>510</v>
      </c>
      <c r="B43">
        <v>6</v>
      </c>
      <c r="C43">
        <v>4</v>
      </c>
      <c r="D43">
        <v>1</v>
      </c>
      <c r="E43">
        <v>1</v>
      </c>
      <c r="F43">
        <v>2</v>
      </c>
      <c r="G43">
        <v>4</v>
      </c>
      <c r="H43">
        <v>1</v>
      </c>
      <c r="I43">
        <v>0</v>
      </c>
      <c r="J43">
        <v>3</v>
      </c>
      <c r="K43">
        <v>0</v>
      </c>
      <c r="L43">
        <v>3</v>
      </c>
      <c r="M43">
        <v>2</v>
      </c>
      <c r="N43">
        <v>4</v>
      </c>
      <c r="O43">
        <v>1</v>
      </c>
      <c r="P43">
        <v>0</v>
      </c>
      <c r="Q43">
        <v>2</v>
      </c>
      <c r="R43">
        <v>4</v>
      </c>
      <c r="S43">
        <v>2</v>
      </c>
      <c r="T43">
        <v>4</v>
      </c>
      <c r="U43">
        <v>1</v>
      </c>
      <c r="V43">
        <v>2</v>
      </c>
      <c r="W43">
        <v>1</v>
      </c>
      <c r="X43">
        <v>2</v>
      </c>
      <c r="Y43">
        <v>2</v>
      </c>
      <c r="Z43">
        <v>4</v>
      </c>
      <c r="AA43">
        <v>6</v>
      </c>
      <c r="AB43">
        <v>4</v>
      </c>
      <c r="AC43">
        <v>1</v>
      </c>
      <c r="AD43">
        <v>4</v>
      </c>
      <c r="AE43">
        <v>0</v>
      </c>
      <c r="AF43">
        <v>5</v>
      </c>
      <c r="AG43">
        <v>2</v>
      </c>
      <c r="AH43">
        <v>0</v>
      </c>
      <c r="AI43">
        <v>3</v>
      </c>
      <c r="AJ43">
        <v>2</v>
      </c>
      <c r="AK43">
        <v>2</v>
      </c>
      <c r="AL43">
        <v>3</v>
      </c>
      <c r="AM43">
        <v>3</v>
      </c>
      <c r="AN43">
        <v>0</v>
      </c>
      <c r="AO43">
        <v>1</v>
      </c>
      <c r="AP43">
        <v>0</v>
      </c>
      <c r="AQ43">
        <v>1</v>
      </c>
      <c r="AR43">
        <v>0</v>
      </c>
      <c r="AS43">
        <v>0</v>
      </c>
      <c r="AT43">
        <v>2</v>
      </c>
      <c r="AU43">
        <v>0</v>
      </c>
      <c r="AV43">
        <v>0</v>
      </c>
      <c r="AW43">
        <v>0</v>
      </c>
      <c r="AX43">
        <v>1</v>
      </c>
      <c r="AY43">
        <v>0</v>
      </c>
      <c r="AZ43">
        <v>0</v>
      </c>
      <c r="BA43">
        <v>1</v>
      </c>
      <c r="BB43">
        <v>0</v>
      </c>
      <c r="BC43">
        <v>2</v>
      </c>
      <c r="BD43">
        <v>0</v>
      </c>
      <c r="BE43">
        <v>2</v>
      </c>
      <c r="BF43">
        <v>4</v>
      </c>
      <c r="BG43">
        <v>3</v>
      </c>
      <c r="BH43">
        <v>4</v>
      </c>
      <c r="BI43">
        <v>2</v>
      </c>
      <c r="BJ43">
        <v>1</v>
      </c>
      <c r="BK43">
        <v>0</v>
      </c>
      <c r="BL43">
        <v>1</v>
      </c>
      <c r="BM43">
        <v>1</v>
      </c>
      <c r="BN43">
        <v>4</v>
      </c>
      <c r="BO43">
        <v>2</v>
      </c>
      <c r="BP43">
        <v>0</v>
      </c>
      <c r="BQ43">
        <v>3</v>
      </c>
      <c r="BR43">
        <v>5</v>
      </c>
      <c r="BS43">
        <v>2</v>
      </c>
      <c r="BT43">
        <v>2</v>
      </c>
      <c r="BU43">
        <v>2</v>
      </c>
      <c r="BV43">
        <v>2</v>
      </c>
      <c r="BW43">
        <v>1</v>
      </c>
      <c r="BX43">
        <v>5</v>
      </c>
      <c r="BY43">
        <v>5</v>
      </c>
      <c r="BZ43">
        <v>5</v>
      </c>
    </row>
    <row r="44" spans="1:78" x14ac:dyDescent="0.25">
      <c r="B44">
        <v>0</v>
      </c>
      <c r="C44">
        <v>0</v>
      </c>
      <c r="D44" s="7">
        <v>0.01</v>
      </c>
      <c r="E44" s="7">
        <v>0.01</v>
      </c>
      <c r="F44">
        <v>0</v>
      </c>
      <c r="G44">
        <v>0</v>
      </c>
      <c r="H44">
        <v>0</v>
      </c>
      <c r="I44" t="s">
        <v>106</v>
      </c>
      <c r="J44">
        <v>0</v>
      </c>
      <c r="K44" t="s">
        <v>106</v>
      </c>
      <c r="L44" s="7">
        <v>0.01</v>
      </c>
      <c r="M44">
        <v>0</v>
      </c>
      <c r="N44">
        <v>0</v>
      </c>
      <c r="O44" s="7">
        <v>0.01</v>
      </c>
      <c r="P44" t="s">
        <v>106</v>
      </c>
      <c r="Q44" s="7">
        <v>0.01</v>
      </c>
      <c r="R44">
        <v>0</v>
      </c>
      <c r="S44">
        <v>0</v>
      </c>
      <c r="T44" s="7">
        <v>0.01</v>
      </c>
      <c r="U44">
        <v>0</v>
      </c>
      <c r="V44">
        <v>0</v>
      </c>
      <c r="W44" s="7">
        <v>0.01</v>
      </c>
      <c r="X44" s="7">
        <v>0.01</v>
      </c>
      <c r="Y44" s="7">
        <v>0.01</v>
      </c>
      <c r="Z44">
        <v>0</v>
      </c>
      <c r="AA44">
        <v>0</v>
      </c>
      <c r="AB44">
        <v>0</v>
      </c>
      <c r="AC44">
        <v>0</v>
      </c>
      <c r="AD44">
        <v>0</v>
      </c>
      <c r="AE44" t="s">
        <v>106</v>
      </c>
      <c r="AF44">
        <v>0</v>
      </c>
      <c r="AG44">
        <v>0</v>
      </c>
      <c r="AH44" t="s">
        <v>106</v>
      </c>
      <c r="AI44">
        <v>0</v>
      </c>
      <c r="AJ44" s="7">
        <v>0.01</v>
      </c>
      <c r="AK44" s="7">
        <v>0.01</v>
      </c>
      <c r="AL44">
        <v>0</v>
      </c>
      <c r="AM44">
        <v>0</v>
      </c>
      <c r="AN44" t="s">
        <v>106</v>
      </c>
      <c r="AO44">
        <v>0</v>
      </c>
      <c r="AP44" t="s">
        <v>106</v>
      </c>
      <c r="AQ44">
        <v>0</v>
      </c>
      <c r="AR44" t="s">
        <v>106</v>
      </c>
      <c r="AS44" t="s">
        <v>106</v>
      </c>
      <c r="AT44" s="7">
        <v>0.01</v>
      </c>
      <c r="AU44" t="s">
        <v>106</v>
      </c>
      <c r="AV44" t="s">
        <v>106</v>
      </c>
      <c r="AW44" t="s">
        <v>106</v>
      </c>
      <c r="AX44" s="7">
        <v>0.01</v>
      </c>
      <c r="AY44" t="s">
        <v>106</v>
      </c>
      <c r="AZ44" t="s">
        <v>106</v>
      </c>
      <c r="BA44" s="7">
        <v>0.01</v>
      </c>
      <c r="BB44" t="s">
        <v>106</v>
      </c>
      <c r="BC44" s="7">
        <v>0.01</v>
      </c>
      <c r="BD44" t="s">
        <v>106</v>
      </c>
      <c r="BE44">
        <v>0</v>
      </c>
      <c r="BF44">
        <v>0</v>
      </c>
      <c r="BG44">
        <v>0</v>
      </c>
      <c r="BH44" s="7">
        <v>0.01</v>
      </c>
      <c r="BI44">
        <v>0</v>
      </c>
      <c r="BJ44">
        <v>0</v>
      </c>
      <c r="BK44" t="s">
        <v>106</v>
      </c>
      <c r="BL44">
        <v>0</v>
      </c>
      <c r="BM44">
        <v>0</v>
      </c>
      <c r="BN44">
        <v>0</v>
      </c>
      <c r="BO44" s="7">
        <v>0.01</v>
      </c>
      <c r="BP44" t="s">
        <v>106</v>
      </c>
      <c r="BQ44">
        <v>0</v>
      </c>
      <c r="BR44">
        <v>0</v>
      </c>
      <c r="BS44">
        <v>0</v>
      </c>
      <c r="BT44">
        <v>0</v>
      </c>
      <c r="BU44">
        <v>0</v>
      </c>
      <c r="BV44" s="7">
        <v>0.01</v>
      </c>
      <c r="BW44">
        <v>0</v>
      </c>
      <c r="BX44">
        <v>0</v>
      </c>
      <c r="BY44">
        <v>0</v>
      </c>
      <c r="BZ44">
        <v>0</v>
      </c>
    </row>
    <row r="45" spans="1:78" x14ac:dyDescent="0.25">
      <c r="A45" t="s">
        <v>511</v>
      </c>
      <c r="B45">
        <v>3</v>
      </c>
      <c r="C45">
        <v>3</v>
      </c>
      <c r="D45">
        <v>0</v>
      </c>
      <c r="E45">
        <v>0</v>
      </c>
      <c r="F45">
        <v>1</v>
      </c>
      <c r="G45">
        <v>2</v>
      </c>
      <c r="H45">
        <v>1</v>
      </c>
      <c r="I45">
        <v>1</v>
      </c>
      <c r="J45">
        <v>2</v>
      </c>
      <c r="K45">
        <v>1</v>
      </c>
      <c r="L45">
        <v>0</v>
      </c>
      <c r="M45">
        <v>0</v>
      </c>
      <c r="N45">
        <v>3</v>
      </c>
      <c r="O45">
        <v>0</v>
      </c>
      <c r="P45">
        <v>0</v>
      </c>
      <c r="Q45">
        <v>1</v>
      </c>
      <c r="R45">
        <v>2</v>
      </c>
      <c r="S45">
        <v>3</v>
      </c>
      <c r="T45">
        <v>0</v>
      </c>
      <c r="U45">
        <v>0</v>
      </c>
      <c r="V45">
        <v>3</v>
      </c>
      <c r="W45">
        <v>0</v>
      </c>
      <c r="X45">
        <v>0</v>
      </c>
      <c r="Y45">
        <v>0</v>
      </c>
      <c r="Z45">
        <v>3</v>
      </c>
      <c r="AA45">
        <v>3</v>
      </c>
      <c r="AB45">
        <v>3</v>
      </c>
      <c r="AC45">
        <v>0</v>
      </c>
      <c r="AD45">
        <v>3</v>
      </c>
      <c r="AE45">
        <v>0</v>
      </c>
      <c r="AF45">
        <v>1</v>
      </c>
      <c r="AG45">
        <v>2</v>
      </c>
      <c r="AH45">
        <v>0</v>
      </c>
      <c r="AI45">
        <v>3</v>
      </c>
      <c r="AJ45">
        <v>0</v>
      </c>
      <c r="AK45">
        <v>0</v>
      </c>
      <c r="AL45">
        <v>2</v>
      </c>
      <c r="AM45">
        <v>1</v>
      </c>
      <c r="AN45">
        <v>0</v>
      </c>
      <c r="AO45">
        <v>0</v>
      </c>
      <c r="AP45">
        <v>0</v>
      </c>
      <c r="AQ45">
        <v>1</v>
      </c>
      <c r="AR45">
        <v>0</v>
      </c>
      <c r="AS45">
        <v>0</v>
      </c>
      <c r="AT45">
        <v>0</v>
      </c>
      <c r="AU45">
        <v>2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3</v>
      </c>
      <c r="BF45">
        <v>0</v>
      </c>
      <c r="BG45">
        <v>3</v>
      </c>
      <c r="BH45">
        <v>0</v>
      </c>
      <c r="BI45">
        <v>0</v>
      </c>
      <c r="BJ45">
        <v>2</v>
      </c>
      <c r="BK45">
        <v>0</v>
      </c>
      <c r="BL45">
        <v>1</v>
      </c>
      <c r="BM45">
        <v>2</v>
      </c>
      <c r="BN45">
        <v>2</v>
      </c>
      <c r="BO45">
        <v>0</v>
      </c>
      <c r="BP45">
        <v>0</v>
      </c>
      <c r="BQ45">
        <v>0</v>
      </c>
      <c r="BR45">
        <v>2</v>
      </c>
      <c r="BS45">
        <v>2</v>
      </c>
      <c r="BT45">
        <v>2</v>
      </c>
      <c r="BU45">
        <v>2</v>
      </c>
      <c r="BV45">
        <v>0</v>
      </c>
      <c r="BW45">
        <v>0</v>
      </c>
      <c r="BX45">
        <v>2</v>
      </c>
      <c r="BY45">
        <v>2</v>
      </c>
      <c r="BZ45">
        <v>2</v>
      </c>
    </row>
    <row r="46" spans="1:78" x14ac:dyDescent="0.25">
      <c r="B46">
        <v>0</v>
      </c>
      <c r="C46">
        <v>0</v>
      </c>
      <c r="D46" t="s">
        <v>106</v>
      </c>
      <c r="E46" t="s">
        <v>106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t="s">
        <v>106</v>
      </c>
      <c r="M46" t="s">
        <v>106</v>
      </c>
      <c r="N46">
        <v>0</v>
      </c>
      <c r="O46" t="s">
        <v>106</v>
      </c>
      <c r="P46" t="s">
        <v>106</v>
      </c>
      <c r="Q46">
        <v>0</v>
      </c>
      <c r="R46">
        <v>0</v>
      </c>
      <c r="S46">
        <v>0</v>
      </c>
      <c r="T46" t="s">
        <v>106</v>
      </c>
      <c r="U46" t="s">
        <v>106</v>
      </c>
      <c r="V46">
        <v>0</v>
      </c>
      <c r="W46" t="s">
        <v>106</v>
      </c>
      <c r="X46" t="s">
        <v>106</v>
      </c>
      <c r="Y46" t="s">
        <v>106</v>
      </c>
      <c r="Z46">
        <v>0</v>
      </c>
      <c r="AA46">
        <v>0</v>
      </c>
      <c r="AB46">
        <v>0</v>
      </c>
      <c r="AC46" t="s">
        <v>106</v>
      </c>
      <c r="AD46">
        <v>0</v>
      </c>
      <c r="AE46" t="s">
        <v>106</v>
      </c>
      <c r="AF46">
        <v>0</v>
      </c>
      <c r="AG46">
        <v>0</v>
      </c>
      <c r="AH46" t="s">
        <v>106</v>
      </c>
      <c r="AI46">
        <v>0</v>
      </c>
      <c r="AJ46" t="s">
        <v>106</v>
      </c>
      <c r="AK46" t="s">
        <v>106</v>
      </c>
      <c r="AL46">
        <v>0</v>
      </c>
      <c r="AM46">
        <v>0</v>
      </c>
      <c r="AN46" t="s">
        <v>106</v>
      </c>
      <c r="AO46" t="s">
        <v>106</v>
      </c>
      <c r="AP46" t="s">
        <v>106</v>
      </c>
      <c r="AQ46">
        <v>0</v>
      </c>
      <c r="AR46" t="s">
        <v>106</v>
      </c>
      <c r="AS46" t="s">
        <v>106</v>
      </c>
      <c r="AT46" t="s">
        <v>106</v>
      </c>
      <c r="AU46" s="7">
        <v>0.01</v>
      </c>
      <c r="AV46" t="s">
        <v>106</v>
      </c>
      <c r="AW46" t="s">
        <v>106</v>
      </c>
      <c r="AX46" t="s">
        <v>106</v>
      </c>
      <c r="AY46">
        <v>0</v>
      </c>
      <c r="AZ46" t="s">
        <v>106</v>
      </c>
      <c r="BA46" t="s">
        <v>106</v>
      </c>
      <c r="BB46" t="s">
        <v>106</v>
      </c>
      <c r="BC46" t="s">
        <v>106</v>
      </c>
      <c r="BD46" t="s">
        <v>106</v>
      </c>
      <c r="BE46">
        <v>0</v>
      </c>
      <c r="BF46" t="s">
        <v>106</v>
      </c>
      <c r="BG46">
        <v>0</v>
      </c>
      <c r="BH46" t="s">
        <v>106</v>
      </c>
      <c r="BI46" t="s">
        <v>106</v>
      </c>
      <c r="BJ46" s="7">
        <v>0.01</v>
      </c>
      <c r="BK46" t="s">
        <v>106</v>
      </c>
      <c r="BL46" s="7">
        <v>0.01</v>
      </c>
      <c r="BM46">
        <v>0</v>
      </c>
      <c r="BN46">
        <v>0</v>
      </c>
      <c r="BO46" t="s">
        <v>106</v>
      </c>
      <c r="BP46" t="s">
        <v>106</v>
      </c>
      <c r="BQ46" t="s">
        <v>106</v>
      </c>
      <c r="BR46">
        <v>0</v>
      </c>
      <c r="BS46">
        <v>0</v>
      </c>
      <c r="BT46" s="7">
        <v>0.01</v>
      </c>
      <c r="BU46">
        <v>0</v>
      </c>
      <c r="BV46" t="s">
        <v>106</v>
      </c>
      <c r="BW46" t="s">
        <v>106</v>
      </c>
      <c r="BX46">
        <v>0</v>
      </c>
      <c r="BY46">
        <v>0</v>
      </c>
      <c r="BZ46">
        <v>0</v>
      </c>
    </row>
    <row r="47" spans="1:78" x14ac:dyDescent="0.25">
      <c r="A47" t="s">
        <v>87</v>
      </c>
      <c r="B47">
        <v>31</v>
      </c>
      <c r="C47">
        <v>24</v>
      </c>
      <c r="D47">
        <v>4</v>
      </c>
      <c r="E47">
        <v>2</v>
      </c>
      <c r="F47">
        <v>4</v>
      </c>
      <c r="G47">
        <v>16</v>
      </c>
      <c r="H47">
        <v>11</v>
      </c>
      <c r="I47">
        <v>7</v>
      </c>
      <c r="J47">
        <v>11</v>
      </c>
      <c r="K47">
        <v>3</v>
      </c>
      <c r="L47">
        <v>10</v>
      </c>
      <c r="M47">
        <v>12</v>
      </c>
      <c r="N47">
        <v>14</v>
      </c>
      <c r="O47">
        <v>5</v>
      </c>
      <c r="P47">
        <v>1</v>
      </c>
      <c r="Q47">
        <v>4</v>
      </c>
      <c r="R47">
        <v>27</v>
      </c>
      <c r="S47">
        <v>23</v>
      </c>
      <c r="T47">
        <v>4</v>
      </c>
      <c r="U47">
        <v>4</v>
      </c>
      <c r="V47">
        <v>22</v>
      </c>
      <c r="W47">
        <v>3</v>
      </c>
      <c r="X47">
        <v>6</v>
      </c>
      <c r="Y47">
        <v>4</v>
      </c>
      <c r="Z47">
        <v>27</v>
      </c>
      <c r="AA47">
        <v>31</v>
      </c>
      <c r="AB47">
        <v>27</v>
      </c>
      <c r="AC47">
        <v>4</v>
      </c>
      <c r="AD47">
        <v>26</v>
      </c>
      <c r="AE47">
        <v>1</v>
      </c>
      <c r="AF47">
        <v>21</v>
      </c>
      <c r="AG47">
        <v>9</v>
      </c>
      <c r="AH47">
        <v>0</v>
      </c>
      <c r="AI47">
        <v>25</v>
      </c>
      <c r="AJ47">
        <v>2</v>
      </c>
      <c r="AK47">
        <v>4</v>
      </c>
      <c r="AL47">
        <v>15</v>
      </c>
      <c r="AM47">
        <v>12</v>
      </c>
      <c r="AN47">
        <v>0</v>
      </c>
      <c r="AO47">
        <v>4</v>
      </c>
      <c r="AP47">
        <v>0</v>
      </c>
      <c r="AQ47">
        <v>1</v>
      </c>
      <c r="AR47">
        <v>1</v>
      </c>
      <c r="AS47">
        <v>5</v>
      </c>
      <c r="AT47">
        <v>2</v>
      </c>
      <c r="AU47">
        <v>0</v>
      </c>
      <c r="AV47">
        <v>2</v>
      </c>
      <c r="AW47">
        <v>2</v>
      </c>
      <c r="AX47">
        <v>3</v>
      </c>
      <c r="AY47">
        <v>2</v>
      </c>
      <c r="AZ47">
        <v>4</v>
      </c>
      <c r="BA47">
        <v>2</v>
      </c>
      <c r="BB47">
        <v>6</v>
      </c>
      <c r="BC47">
        <v>1</v>
      </c>
      <c r="BD47">
        <v>0</v>
      </c>
      <c r="BE47">
        <v>16</v>
      </c>
      <c r="BF47">
        <v>15</v>
      </c>
      <c r="BG47">
        <v>26</v>
      </c>
      <c r="BH47">
        <v>5</v>
      </c>
      <c r="BI47">
        <v>5</v>
      </c>
      <c r="BJ47">
        <v>6</v>
      </c>
      <c r="BK47">
        <v>5</v>
      </c>
      <c r="BL47">
        <v>9</v>
      </c>
      <c r="BM47">
        <v>6</v>
      </c>
      <c r="BN47">
        <v>20</v>
      </c>
      <c r="BO47">
        <v>5</v>
      </c>
      <c r="BP47">
        <v>0</v>
      </c>
      <c r="BQ47">
        <v>12</v>
      </c>
      <c r="BR47">
        <v>16</v>
      </c>
      <c r="BS47">
        <v>13</v>
      </c>
      <c r="BT47">
        <v>12</v>
      </c>
      <c r="BU47">
        <v>5</v>
      </c>
      <c r="BV47">
        <v>6</v>
      </c>
      <c r="BW47">
        <v>7</v>
      </c>
      <c r="BX47">
        <v>26</v>
      </c>
      <c r="BY47">
        <v>24</v>
      </c>
      <c r="BZ47">
        <v>20</v>
      </c>
    </row>
    <row r="48" spans="1:78" x14ac:dyDescent="0.25">
      <c r="B48" s="7">
        <v>0.01</v>
      </c>
      <c r="C48" s="7">
        <v>0.01</v>
      </c>
      <c r="D48" s="7">
        <v>0.02</v>
      </c>
      <c r="E48" s="7">
        <v>0.02</v>
      </c>
      <c r="F48" s="7">
        <v>0.01</v>
      </c>
      <c r="G48" s="7">
        <v>0.01</v>
      </c>
      <c r="H48" s="7">
        <v>0.02</v>
      </c>
      <c r="I48" s="7">
        <v>0.01</v>
      </c>
      <c r="J48" s="7">
        <v>0.01</v>
      </c>
      <c r="K48" s="7">
        <v>0.01</v>
      </c>
      <c r="L48" s="7">
        <v>0.03</v>
      </c>
      <c r="M48" s="7">
        <v>0.03</v>
      </c>
      <c r="N48" s="7">
        <v>0.01</v>
      </c>
      <c r="O48" s="7">
        <v>0.02</v>
      </c>
      <c r="P48" s="7">
        <v>0.01</v>
      </c>
      <c r="Q48" s="7">
        <v>0.01</v>
      </c>
      <c r="R48" s="7">
        <v>0.01</v>
      </c>
      <c r="S48" s="7">
        <v>0.01</v>
      </c>
      <c r="T48" s="7">
        <v>0.01</v>
      </c>
      <c r="U48" s="7">
        <v>0.02</v>
      </c>
      <c r="V48" s="7">
        <v>0.01</v>
      </c>
      <c r="W48" s="7">
        <v>0.02</v>
      </c>
      <c r="X48" s="7">
        <v>0.04</v>
      </c>
      <c r="Y48" s="7">
        <v>0.01</v>
      </c>
      <c r="Z48" s="7">
        <v>0.01</v>
      </c>
      <c r="AA48" s="7">
        <v>0.01</v>
      </c>
      <c r="AB48" s="7">
        <v>0.01</v>
      </c>
      <c r="AC48" s="7">
        <v>0.01</v>
      </c>
      <c r="AD48" s="7">
        <v>0.01</v>
      </c>
      <c r="AE48" s="7">
        <v>0.01</v>
      </c>
      <c r="AF48" s="7">
        <v>0.01</v>
      </c>
      <c r="AG48" s="7">
        <v>0.02</v>
      </c>
      <c r="AH48" t="s">
        <v>108</v>
      </c>
      <c r="AI48" s="7">
        <v>0.01</v>
      </c>
      <c r="AJ48" s="7">
        <v>0.02</v>
      </c>
      <c r="AK48" s="7">
        <v>0.02</v>
      </c>
      <c r="AL48" s="7">
        <v>0.01</v>
      </c>
      <c r="AM48" s="7">
        <v>0.02</v>
      </c>
      <c r="AN48" t="s">
        <v>108</v>
      </c>
      <c r="AO48" s="7">
        <v>0.02</v>
      </c>
      <c r="AP48" t="s">
        <v>108</v>
      </c>
      <c r="AQ48">
        <v>0</v>
      </c>
      <c r="AR48" s="7">
        <v>0.01</v>
      </c>
      <c r="AS48" s="7">
        <v>0.05</v>
      </c>
      <c r="AT48" s="7">
        <v>0.01</v>
      </c>
      <c r="AU48" t="s">
        <v>108</v>
      </c>
      <c r="AV48" s="7">
        <v>0.01</v>
      </c>
      <c r="AW48" s="7">
        <v>0.04</v>
      </c>
      <c r="AX48" s="7">
        <v>0.02</v>
      </c>
      <c r="AY48" s="7">
        <v>0.01</v>
      </c>
      <c r="AZ48" s="7">
        <v>0.02</v>
      </c>
      <c r="BA48" s="7">
        <v>0.02</v>
      </c>
      <c r="BB48" s="7">
        <v>0.04</v>
      </c>
      <c r="BC48">
        <v>0</v>
      </c>
      <c r="BD48" t="s">
        <v>108</v>
      </c>
      <c r="BE48" s="7">
        <v>0.02</v>
      </c>
      <c r="BF48" s="7">
        <v>0.01</v>
      </c>
      <c r="BG48" s="7">
        <v>0.01</v>
      </c>
      <c r="BH48" s="7">
        <v>0.01</v>
      </c>
      <c r="BI48" s="7">
        <v>0.01</v>
      </c>
      <c r="BJ48" s="7">
        <v>0.01</v>
      </c>
      <c r="BK48" s="7">
        <v>0.02</v>
      </c>
      <c r="BL48" s="7">
        <v>0.08</v>
      </c>
      <c r="BM48" s="7">
        <v>0.01</v>
      </c>
      <c r="BN48" s="7">
        <v>0.02</v>
      </c>
      <c r="BO48" s="7">
        <v>0.02</v>
      </c>
      <c r="BP48" t="s">
        <v>108</v>
      </c>
      <c r="BQ48" s="7">
        <v>0.01</v>
      </c>
      <c r="BR48" s="7">
        <v>0.01</v>
      </c>
      <c r="BS48" s="7">
        <v>0.01</v>
      </c>
      <c r="BT48" s="7">
        <v>0.03</v>
      </c>
      <c r="BU48" s="7">
        <v>0.01</v>
      </c>
      <c r="BV48" s="7">
        <v>0.02</v>
      </c>
      <c r="BW48" s="7">
        <v>0.01</v>
      </c>
      <c r="BX48" s="7">
        <v>0.02</v>
      </c>
      <c r="BY48" s="7">
        <v>0.02</v>
      </c>
      <c r="BZ48" s="7">
        <v>0.02</v>
      </c>
    </row>
    <row r="49" spans="1:78" x14ac:dyDescent="0.25">
      <c r="A49" t="s">
        <v>214</v>
      </c>
      <c r="B49">
        <v>2</v>
      </c>
      <c r="C49">
        <v>2</v>
      </c>
      <c r="D49">
        <v>0</v>
      </c>
      <c r="E49">
        <v>0</v>
      </c>
      <c r="F49">
        <v>0</v>
      </c>
      <c r="G49">
        <v>2</v>
      </c>
      <c r="H49">
        <v>1</v>
      </c>
      <c r="I49">
        <v>2</v>
      </c>
      <c r="J49">
        <v>0</v>
      </c>
      <c r="K49">
        <v>1</v>
      </c>
      <c r="L49">
        <v>0</v>
      </c>
      <c r="M49">
        <v>0</v>
      </c>
      <c r="N49">
        <v>2</v>
      </c>
      <c r="O49">
        <v>0</v>
      </c>
      <c r="P49">
        <v>0</v>
      </c>
      <c r="Q49">
        <v>1</v>
      </c>
      <c r="R49">
        <v>2</v>
      </c>
      <c r="S49">
        <v>1</v>
      </c>
      <c r="T49">
        <v>2</v>
      </c>
      <c r="U49">
        <v>0</v>
      </c>
      <c r="V49">
        <v>2</v>
      </c>
      <c r="W49">
        <v>0</v>
      </c>
      <c r="X49">
        <v>0</v>
      </c>
      <c r="Y49">
        <v>2</v>
      </c>
      <c r="Z49">
        <v>1</v>
      </c>
      <c r="AA49">
        <v>2</v>
      </c>
      <c r="AB49">
        <v>1</v>
      </c>
      <c r="AC49">
        <v>0</v>
      </c>
      <c r="AD49">
        <v>2</v>
      </c>
      <c r="AE49">
        <v>0</v>
      </c>
      <c r="AF49">
        <v>1</v>
      </c>
      <c r="AG49">
        <v>2</v>
      </c>
      <c r="AH49">
        <v>0</v>
      </c>
      <c r="AI49">
        <v>2</v>
      </c>
      <c r="AJ49">
        <v>0</v>
      </c>
      <c r="AK49">
        <v>0</v>
      </c>
      <c r="AL49">
        <v>2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</v>
      </c>
      <c r="AZ49">
        <v>0</v>
      </c>
      <c r="BA49">
        <v>0</v>
      </c>
      <c r="BB49">
        <v>2</v>
      </c>
      <c r="BC49">
        <v>0</v>
      </c>
      <c r="BD49">
        <v>0</v>
      </c>
      <c r="BE49">
        <v>2</v>
      </c>
      <c r="BF49">
        <v>1</v>
      </c>
      <c r="BG49">
        <v>2</v>
      </c>
      <c r="BH49">
        <v>1</v>
      </c>
      <c r="BI49">
        <v>0</v>
      </c>
      <c r="BJ49">
        <v>2</v>
      </c>
      <c r="BK49">
        <v>0</v>
      </c>
      <c r="BL49">
        <v>0</v>
      </c>
      <c r="BM49">
        <v>0</v>
      </c>
      <c r="BN49">
        <v>2</v>
      </c>
      <c r="BO49">
        <v>0</v>
      </c>
      <c r="BP49">
        <v>0</v>
      </c>
      <c r="BQ49">
        <v>1</v>
      </c>
      <c r="BR49">
        <v>0</v>
      </c>
      <c r="BS49">
        <v>0</v>
      </c>
      <c r="BT49">
        <v>2</v>
      </c>
      <c r="BU49">
        <v>0</v>
      </c>
      <c r="BV49">
        <v>1</v>
      </c>
      <c r="BW49">
        <v>0</v>
      </c>
      <c r="BX49">
        <v>2</v>
      </c>
      <c r="BY49">
        <v>2</v>
      </c>
      <c r="BZ49">
        <v>2</v>
      </c>
    </row>
    <row r="50" spans="1:78" x14ac:dyDescent="0.25">
      <c r="B50">
        <v>0</v>
      </c>
      <c r="C50">
        <v>0</v>
      </c>
      <c r="D50" t="s">
        <v>106</v>
      </c>
      <c r="E50" t="s">
        <v>106</v>
      </c>
      <c r="F50" t="s">
        <v>106</v>
      </c>
      <c r="G50">
        <v>0</v>
      </c>
      <c r="H50">
        <v>0</v>
      </c>
      <c r="I50">
        <v>0</v>
      </c>
      <c r="J50" t="s">
        <v>106</v>
      </c>
      <c r="K50">
        <v>0</v>
      </c>
      <c r="L50" t="s">
        <v>106</v>
      </c>
      <c r="M50" t="s">
        <v>106</v>
      </c>
      <c r="N50">
        <v>0</v>
      </c>
      <c r="O50" t="s">
        <v>106</v>
      </c>
      <c r="P50" t="s">
        <v>106</v>
      </c>
      <c r="Q50">
        <v>0</v>
      </c>
      <c r="R50">
        <v>0</v>
      </c>
      <c r="S50">
        <v>0</v>
      </c>
      <c r="T50">
        <v>0</v>
      </c>
      <c r="U50" t="s">
        <v>106</v>
      </c>
      <c r="V50">
        <v>0</v>
      </c>
      <c r="W50" t="s">
        <v>106</v>
      </c>
      <c r="X50" t="s">
        <v>106</v>
      </c>
      <c r="Y50" s="7">
        <v>0.01</v>
      </c>
      <c r="Z50">
        <v>0</v>
      </c>
      <c r="AA50">
        <v>0</v>
      </c>
      <c r="AB50">
        <v>0</v>
      </c>
      <c r="AC50" t="s">
        <v>106</v>
      </c>
      <c r="AD50">
        <v>0</v>
      </c>
      <c r="AE50" t="s">
        <v>106</v>
      </c>
      <c r="AF50">
        <v>0</v>
      </c>
      <c r="AG50">
        <v>0</v>
      </c>
      <c r="AH50" t="s">
        <v>106</v>
      </c>
      <c r="AI50">
        <v>0</v>
      </c>
      <c r="AJ50" t="s">
        <v>106</v>
      </c>
      <c r="AK50" t="s">
        <v>106</v>
      </c>
      <c r="AL50">
        <v>0</v>
      </c>
      <c r="AM50" t="s">
        <v>106</v>
      </c>
      <c r="AN50" t="s">
        <v>106</v>
      </c>
      <c r="AO50" t="s">
        <v>106</v>
      </c>
      <c r="AP50" t="s">
        <v>106</v>
      </c>
      <c r="AQ50" t="s">
        <v>106</v>
      </c>
      <c r="AR50" t="s">
        <v>106</v>
      </c>
      <c r="AS50" t="s">
        <v>106</v>
      </c>
      <c r="AT50" t="s">
        <v>106</v>
      </c>
      <c r="AU50" t="s">
        <v>106</v>
      </c>
      <c r="AV50" t="s">
        <v>106</v>
      </c>
      <c r="AW50" t="s">
        <v>106</v>
      </c>
      <c r="AX50" t="s">
        <v>106</v>
      </c>
      <c r="AY50">
        <v>0</v>
      </c>
      <c r="AZ50" t="s">
        <v>106</v>
      </c>
      <c r="BA50" t="s">
        <v>106</v>
      </c>
      <c r="BB50" s="7">
        <v>0.01</v>
      </c>
      <c r="BC50" t="s">
        <v>106</v>
      </c>
      <c r="BD50" t="s">
        <v>106</v>
      </c>
      <c r="BE50">
        <v>0</v>
      </c>
      <c r="BF50">
        <v>0</v>
      </c>
      <c r="BG50">
        <v>0</v>
      </c>
      <c r="BH50">
        <v>0</v>
      </c>
      <c r="BI50" t="s">
        <v>106</v>
      </c>
      <c r="BJ50">
        <v>0</v>
      </c>
      <c r="BK50" t="s">
        <v>106</v>
      </c>
      <c r="BL50" t="s">
        <v>106</v>
      </c>
      <c r="BM50" t="s">
        <v>106</v>
      </c>
      <c r="BN50">
        <v>0</v>
      </c>
      <c r="BO50" t="s">
        <v>106</v>
      </c>
      <c r="BP50" t="s">
        <v>106</v>
      </c>
      <c r="BQ50">
        <v>0</v>
      </c>
      <c r="BR50" t="s">
        <v>106</v>
      </c>
      <c r="BS50" t="s">
        <v>106</v>
      </c>
      <c r="BT50">
        <v>0</v>
      </c>
      <c r="BU50" t="s">
        <v>106</v>
      </c>
      <c r="BV50">
        <v>0</v>
      </c>
      <c r="BW50" t="s">
        <v>106</v>
      </c>
      <c r="BX50">
        <v>0</v>
      </c>
      <c r="BY50">
        <v>0</v>
      </c>
      <c r="BZ50">
        <v>0</v>
      </c>
    </row>
    <row r="51" spans="1:78" x14ac:dyDescent="0.25">
      <c r="A51" t="s">
        <v>40</v>
      </c>
      <c r="B51">
        <v>5</v>
      </c>
      <c r="C51">
        <v>5</v>
      </c>
      <c r="D51">
        <v>0</v>
      </c>
      <c r="E51">
        <v>0</v>
      </c>
      <c r="F51">
        <v>0</v>
      </c>
      <c r="G51">
        <v>4</v>
      </c>
      <c r="H51">
        <v>1</v>
      </c>
      <c r="I51">
        <v>1</v>
      </c>
      <c r="J51">
        <v>3</v>
      </c>
      <c r="K51">
        <v>1</v>
      </c>
      <c r="L51">
        <v>0</v>
      </c>
      <c r="M51">
        <v>1</v>
      </c>
      <c r="N51">
        <v>3</v>
      </c>
      <c r="O51">
        <v>1</v>
      </c>
      <c r="P51">
        <v>0</v>
      </c>
      <c r="Q51">
        <v>1</v>
      </c>
      <c r="R51">
        <v>4</v>
      </c>
      <c r="S51">
        <v>2</v>
      </c>
      <c r="T51">
        <v>1</v>
      </c>
      <c r="U51">
        <v>2</v>
      </c>
      <c r="V51">
        <v>4</v>
      </c>
      <c r="W51">
        <v>0</v>
      </c>
      <c r="X51">
        <v>1</v>
      </c>
      <c r="Y51">
        <v>0</v>
      </c>
      <c r="Z51">
        <v>5</v>
      </c>
      <c r="AA51">
        <v>5</v>
      </c>
      <c r="AB51">
        <v>5</v>
      </c>
      <c r="AC51">
        <v>0</v>
      </c>
      <c r="AD51">
        <v>5</v>
      </c>
      <c r="AE51">
        <v>0</v>
      </c>
      <c r="AF51">
        <v>4</v>
      </c>
      <c r="AG51">
        <v>1</v>
      </c>
      <c r="AH51">
        <v>0</v>
      </c>
      <c r="AI51">
        <v>4</v>
      </c>
      <c r="AJ51">
        <v>0</v>
      </c>
      <c r="AK51">
        <v>0</v>
      </c>
      <c r="AL51">
        <v>3</v>
      </c>
      <c r="AM51">
        <v>2</v>
      </c>
      <c r="AN51">
        <v>0</v>
      </c>
      <c r="AO51">
        <v>0</v>
      </c>
      <c r="AP51">
        <v>2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</v>
      </c>
      <c r="BB51">
        <v>0</v>
      </c>
      <c r="BC51">
        <v>1</v>
      </c>
      <c r="BD51">
        <v>0</v>
      </c>
      <c r="BE51">
        <v>2</v>
      </c>
      <c r="BF51">
        <v>3</v>
      </c>
      <c r="BG51">
        <v>3</v>
      </c>
      <c r="BH51">
        <v>2</v>
      </c>
      <c r="BI51">
        <v>1</v>
      </c>
      <c r="BJ51">
        <v>1</v>
      </c>
      <c r="BK51">
        <v>0</v>
      </c>
      <c r="BL51">
        <v>0</v>
      </c>
      <c r="BM51">
        <v>0</v>
      </c>
      <c r="BN51">
        <v>3</v>
      </c>
      <c r="BO51">
        <v>2</v>
      </c>
      <c r="BP51">
        <v>0</v>
      </c>
      <c r="BQ51">
        <v>0</v>
      </c>
      <c r="BR51">
        <v>4</v>
      </c>
      <c r="BS51">
        <v>4</v>
      </c>
      <c r="BT51">
        <v>2</v>
      </c>
      <c r="BU51">
        <v>0</v>
      </c>
      <c r="BV51">
        <v>0</v>
      </c>
      <c r="BW51">
        <v>0</v>
      </c>
      <c r="BX51">
        <v>5</v>
      </c>
      <c r="BY51">
        <v>5</v>
      </c>
      <c r="BZ51">
        <v>5</v>
      </c>
    </row>
    <row r="52" spans="1:78" x14ac:dyDescent="0.25">
      <c r="B52">
        <v>0</v>
      </c>
      <c r="C52">
        <v>0</v>
      </c>
      <c r="D52" t="s">
        <v>106</v>
      </c>
      <c r="E52" t="s">
        <v>106</v>
      </c>
      <c r="F52" t="s">
        <v>106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 t="s">
        <v>106</v>
      </c>
      <c r="Q52">
        <v>0</v>
      </c>
      <c r="R52">
        <v>0</v>
      </c>
      <c r="S52">
        <v>0</v>
      </c>
      <c r="T52">
        <v>0</v>
      </c>
      <c r="U52" s="7">
        <v>0.01</v>
      </c>
      <c r="V52">
        <v>0</v>
      </c>
      <c r="W52">
        <v>0</v>
      </c>
      <c r="X52" s="7">
        <v>0.01</v>
      </c>
      <c r="Y52" t="s">
        <v>106</v>
      </c>
      <c r="Z52">
        <v>0</v>
      </c>
      <c r="AA52">
        <v>0</v>
      </c>
      <c r="AB52">
        <v>0</v>
      </c>
      <c r="AC52" t="s">
        <v>106</v>
      </c>
      <c r="AD52">
        <v>0</v>
      </c>
      <c r="AE52" t="s">
        <v>106</v>
      </c>
      <c r="AF52">
        <v>0</v>
      </c>
      <c r="AG52">
        <v>0</v>
      </c>
      <c r="AH52" t="s">
        <v>106</v>
      </c>
      <c r="AI52">
        <v>0</v>
      </c>
      <c r="AJ52" t="s">
        <v>106</v>
      </c>
      <c r="AK52" t="s">
        <v>106</v>
      </c>
      <c r="AL52">
        <v>0</v>
      </c>
      <c r="AM52">
        <v>0</v>
      </c>
      <c r="AN52" t="s">
        <v>106</v>
      </c>
      <c r="AO52" t="s">
        <v>106</v>
      </c>
      <c r="AP52" s="7">
        <v>0.01</v>
      </c>
      <c r="AQ52" t="s">
        <v>106</v>
      </c>
      <c r="AR52" t="s">
        <v>106</v>
      </c>
      <c r="AS52" t="s">
        <v>106</v>
      </c>
      <c r="AT52" t="s">
        <v>106</v>
      </c>
      <c r="AU52" t="s">
        <v>106</v>
      </c>
      <c r="AV52" t="s">
        <v>106</v>
      </c>
      <c r="AW52" t="s">
        <v>106</v>
      </c>
      <c r="AX52" t="s">
        <v>106</v>
      </c>
      <c r="AY52" t="s">
        <v>106</v>
      </c>
      <c r="AZ52" t="s">
        <v>106</v>
      </c>
      <c r="BA52" s="7">
        <v>0.02</v>
      </c>
      <c r="BB52" t="s">
        <v>106</v>
      </c>
      <c r="BC52" s="7">
        <v>0.01</v>
      </c>
      <c r="BD52" t="s">
        <v>106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 t="s">
        <v>106</v>
      </c>
      <c r="BM52" t="s">
        <v>106</v>
      </c>
      <c r="BN52">
        <v>0</v>
      </c>
      <c r="BO52" s="7">
        <v>0.01</v>
      </c>
      <c r="BP52" t="s">
        <v>106</v>
      </c>
      <c r="BQ52" t="s">
        <v>106</v>
      </c>
      <c r="BR52">
        <v>0</v>
      </c>
      <c r="BS52">
        <v>0</v>
      </c>
      <c r="BT52">
        <v>0</v>
      </c>
      <c r="BU52" t="s">
        <v>106</v>
      </c>
      <c r="BV52" t="s">
        <v>106</v>
      </c>
      <c r="BW52" t="s">
        <v>106</v>
      </c>
      <c r="BX52">
        <v>0</v>
      </c>
      <c r="BY52">
        <v>0</v>
      </c>
      <c r="BZ52">
        <v>0</v>
      </c>
    </row>
    <row r="53" spans="1:78" x14ac:dyDescent="0.25">
      <c r="A53" t="s">
        <v>41</v>
      </c>
      <c r="B53">
        <v>119</v>
      </c>
      <c r="C53">
        <v>101</v>
      </c>
      <c r="D53">
        <v>12</v>
      </c>
      <c r="E53">
        <v>6</v>
      </c>
      <c r="F53">
        <v>22</v>
      </c>
      <c r="G53">
        <v>48</v>
      </c>
      <c r="H53">
        <v>49</v>
      </c>
      <c r="I53">
        <v>25</v>
      </c>
      <c r="J53">
        <v>27</v>
      </c>
      <c r="K53">
        <v>35</v>
      </c>
      <c r="L53">
        <v>31</v>
      </c>
      <c r="M53">
        <v>26</v>
      </c>
      <c r="N53">
        <v>54</v>
      </c>
      <c r="O53">
        <v>19</v>
      </c>
      <c r="P53">
        <v>19</v>
      </c>
      <c r="Q53">
        <v>19</v>
      </c>
      <c r="R53">
        <v>100</v>
      </c>
      <c r="S53">
        <v>75</v>
      </c>
      <c r="T53">
        <v>27</v>
      </c>
      <c r="U53">
        <v>14</v>
      </c>
      <c r="V53">
        <v>82</v>
      </c>
      <c r="W53">
        <v>13</v>
      </c>
      <c r="X53">
        <v>20</v>
      </c>
      <c r="Y53">
        <v>15</v>
      </c>
      <c r="Z53">
        <v>103</v>
      </c>
      <c r="AA53">
        <v>119</v>
      </c>
      <c r="AB53">
        <v>103</v>
      </c>
      <c r="AC53">
        <v>24</v>
      </c>
      <c r="AD53">
        <v>82</v>
      </c>
      <c r="AE53">
        <v>12</v>
      </c>
      <c r="AF53">
        <v>82</v>
      </c>
      <c r="AG53">
        <v>23</v>
      </c>
      <c r="AH53">
        <v>3</v>
      </c>
      <c r="AI53">
        <v>80</v>
      </c>
      <c r="AJ53">
        <v>10</v>
      </c>
      <c r="AK53">
        <v>21</v>
      </c>
      <c r="AL53">
        <v>40</v>
      </c>
      <c r="AM53">
        <v>51</v>
      </c>
      <c r="AN53">
        <v>3</v>
      </c>
      <c r="AO53">
        <v>24</v>
      </c>
      <c r="AP53">
        <v>7</v>
      </c>
      <c r="AQ53">
        <v>18</v>
      </c>
      <c r="AR53">
        <v>9</v>
      </c>
      <c r="AS53">
        <v>3</v>
      </c>
      <c r="AT53">
        <v>13</v>
      </c>
      <c r="AU53">
        <v>9</v>
      </c>
      <c r="AV53">
        <v>9</v>
      </c>
      <c r="AW53">
        <v>4</v>
      </c>
      <c r="AX53">
        <v>8</v>
      </c>
      <c r="AY53">
        <v>12</v>
      </c>
      <c r="AZ53">
        <v>2</v>
      </c>
      <c r="BA53">
        <v>5</v>
      </c>
      <c r="BB53">
        <v>14</v>
      </c>
      <c r="BC53">
        <v>5</v>
      </c>
      <c r="BD53">
        <v>1</v>
      </c>
      <c r="BE53">
        <v>54</v>
      </c>
      <c r="BF53">
        <v>64</v>
      </c>
      <c r="BG53">
        <v>85</v>
      </c>
      <c r="BH53">
        <v>34</v>
      </c>
      <c r="BI53">
        <v>14</v>
      </c>
      <c r="BJ53">
        <v>27</v>
      </c>
      <c r="BK53">
        <v>17</v>
      </c>
      <c r="BL53">
        <v>11</v>
      </c>
      <c r="BM53">
        <v>11</v>
      </c>
      <c r="BN53">
        <v>62</v>
      </c>
      <c r="BO53">
        <v>39</v>
      </c>
      <c r="BP53">
        <v>7</v>
      </c>
      <c r="BQ53">
        <v>31</v>
      </c>
      <c r="BR53">
        <v>52</v>
      </c>
      <c r="BS53">
        <v>44</v>
      </c>
      <c r="BT53">
        <v>47</v>
      </c>
      <c r="BU53">
        <v>10</v>
      </c>
      <c r="BV53">
        <v>20</v>
      </c>
      <c r="BW53">
        <v>14</v>
      </c>
      <c r="BX53">
        <v>74</v>
      </c>
      <c r="BY53">
        <v>70</v>
      </c>
      <c r="BZ53">
        <v>63</v>
      </c>
    </row>
    <row r="54" spans="1:78" x14ac:dyDescent="0.25">
      <c r="B54" s="7">
        <v>0.05</v>
      </c>
      <c r="C54" s="7">
        <v>0.05</v>
      </c>
      <c r="D54" s="7">
        <v>0.06</v>
      </c>
      <c r="E54" s="7">
        <v>0.04</v>
      </c>
      <c r="F54" s="7">
        <v>0.05</v>
      </c>
      <c r="G54" s="7">
        <v>0.04</v>
      </c>
      <c r="H54" s="7">
        <v>0.09</v>
      </c>
      <c r="I54" s="7">
        <v>0.04</v>
      </c>
      <c r="J54" s="7">
        <v>0.04</v>
      </c>
      <c r="K54" s="7">
        <v>0.08</v>
      </c>
      <c r="L54" s="7">
        <v>0.08</v>
      </c>
      <c r="M54" s="7">
        <v>0.06</v>
      </c>
      <c r="N54" s="7">
        <v>0.04</v>
      </c>
      <c r="O54" s="7">
        <v>0.09</v>
      </c>
      <c r="P54" s="7">
        <v>0.33</v>
      </c>
      <c r="Q54" s="7">
        <v>0.06</v>
      </c>
      <c r="R54" s="7">
        <v>0.05</v>
      </c>
      <c r="S54" s="7">
        <v>0.05</v>
      </c>
      <c r="T54" s="7">
        <v>0.06</v>
      </c>
      <c r="U54" s="7">
        <v>0.06</v>
      </c>
      <c r="V54" s="7">
        <v>0.04</v>
      </c>
      <c r="W54" s="7">
        <v>7.0000000000000007E-2</v>
      </c>
      <c r="X54" s="7">
        <v>0.14000000000000001</v>
      </c>
      <c r="Y54" s="7">
        <v>0.06</v>
      </c>
      <c r="Z54" s="7">
        <v>0.05</v>
      </c>
      <c r="AA54" s="7">
        <v>0.05</v>
      </c>
      <c r="AB54" s="7">
        <v>0.05</v>
      </c>
      <c r="AC54" s="7">
        <v>7.0000000000000007E-2</v>
      </c>
      <c r="AD54" s="7">
        <v>0.05</v>
      </c>
      <c r="AE54" s="7">
        <v>0.11</v>
      </c>
      <c r="AF54" s="7">
        <v>0.05</v>
      </c>
      <c r="AG54" s="7">
        <v>0.04</v>
      </c>
      <c r="AH54" s="7">
        <v>0.13</v>
      </c>
      <c r="AI54" s="7">
        <v>0.04</v>
      </c>
      <c r="AJ54" s="7">
        <v>0.09</v>
      </c>
      <c r="AK54" s="7">
        <v>0.09</v>
      </c>
      <c r="AL54" s="7">
        <v>0.03</v>
      </c>
      <c r="AM54" s="7">
        <v>7.0000000000000007E-2</v>
      </c>
      <c r="AN54" s="7">
        <v>0.08</v>
      </c>
      <c r="AO54" s="7">
        <v>0.14000000000000001</v>
      </c>
      <c r="AP54" s="7">
        <v>0.03</v>
      </c>
      <c r="AQ54" s="7">
        <v>7.0000000000000007E-2</v>
      </c>
      <c r="AR54" s="7">
        <v>0.08</v>
      </c>
      <c r="AS54" s="7">
        <v>0.03</v>
      </c>
      <c r="AT54" s="7">
        <v>0.05</v>
      </c>
      <c r="AU54" s="7">
        <v>0.06</v>
      </c>
      <c r="AV54" s="7">
        <v>0.06</v>
      </c>
      <c r="AW54" s="7">
        <v>0.08</v>
      </c>
      <c r="AX54" s="7">
        <v>0.06</v>
      </c>
      <c r="AY54" s="7">
        <v>0.05</v>
      </c>
      <c r="AZ54" s="7">
        <v>0.01</v>
      </c>
      <c r="BA54" s="7">
        <v>0.04</v>
      </c>
      <c r="BB54" s="7">
        <v>0.08</v>
      </c>
      <c r="BC54" s="7">
        <v>0.04</v>
      </c>
      <c r="BD54" s="7">
        <v>0.05</v>
      </c>
      <c r="BE54" s="7">
        <v>0.06</v>
      </c>
      <c r="BF54" s="7">
        <v>0.05</v>
      </c>
      <c r="BG54" s="7">
        <v>0.05</v>
      </c>
      <c r="BH54" s="7">
        <v>7.0000000000000007E-2</v>
      </c>
      <c r="BI54" s="7">
        <v>0.02</v>
      </c>
      <c r="BJ54" s="7">
        <v>0.06</v>
      </c>
      <c r="BK54" s="7">
        <v>0.06</v>
      </c>
      <c r="BL54" s="7">
        <v>0.11</v>
      </c>
      <c r="BM54" s="7">
        <v>0.01</v>
      </c>
      <c r="BN54" s="7">
        <v>0.06</v>
      </c>
      <c r="BO54" s="7">
        <v>0.16</v>
      </c>
      <c r="BP54" s="7">
        <v>0.32</v>
      </c>
      <c r="BQ54" s="7">
        <v>0.03</v>
      </c>
      <c r="BR54" s="7">
        <v>0.03</v>
      </c>
      <c r="BS54" s="7">
        <v>0.03</v>
      </c>
      <c r="BT54" s="7">
        <v>0.11</v>
      </c>
      <c r="BU54" s="7">
        <v>0.02</v>
      </c>
      <c r="BV54" s="7">
        <v>7.0000000000000007E-2</v>
      </c>
      <c r="BW54" s="7">
        <v>0.02</v>
      </c>
      <c r="BX54" s="7">
        <v>0.05</v>
      </c>
      <c r="BY54" s="7">
        <v>0.05</v>
      </c>
      <c r="BZ54" s="7">
        <v>0.05</v>
      </c>
    </row>
  </sheetData>
  <pageMargins left="0.7" right="0.7" top="0.75" bottom="0.75" header="0.3" footer="0.3"/>
  <pageSetup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512</v>
      </c>
    </row>
    <row r="2" spans="1:78" x14ac:dyDescent="0.25">
      <c r="A2" t="s">
        <v>514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1424</v>
      </c>
      <c r="C8">
        <v>1233</v>
      </c>
      <c r="D8">
        <v>107</v>
      </c>
      <c r="E8">
        <v>84</v>
      </c>
      <c r="F8">
        <v>280</v>
      </c>
      <c r="G8">
        <v>704</v>
      </c>
      <c r="H8">
        <v>440</v>
      </c>
      <c r="I8">
        <v>380</v>
      </c>
      <c r="J8">
        <v>409</v>
      </c>
      <c r="K8">
        <v>268</v>
      </c>
      <c r="L8">
        <v>367</v>
      </c>
      <c r="M8">
        <v>359</v>
      </c>
      <c r="N8">
        <v>889</v>
      </c>
      <c r="O8">
        <v>143</v>
      </c>
      <c r="P8">
        <v>33</v>
      </c>
      <c r="Q8">
        <v>252</v>
      </c>
      <c r="R8">
        <v>1172</v>
      </c>
      <c r="S8">
        <v>962</v>
      </c>
      <c r="T8">
        <v>253</v>
      </c>
      <c r="U8">
        <v>199</v>
      </c>
      <c r="V8">
        <v>1164</v>
      </c>
      <c r="W8">
        <v>126</v>
      </c>
      <c r="X8">
        <v>121</v>
      </c>
      <c r="Y8">
        <v>135</v>
      </c>
      <c r="Z8">
        <v>1289</v>
      </c>
      <c r="AA8">
        <v>1423</v>
      </c>
      <c r="AB8">
        <v>1288</v>
      </c>
      <c r="AC8">
        <v>196</v>
      </c>
      <c r="AD8">
        <v>1143</v>
      </c>
      <c r="AE8">
        <v>79</v>
      </c>
      <c r="AF8">
        <v>909</v>
      </c>
      <c r="AG8">
        <v>433</v>
      </c>
      <c r="AH8">
        <v>20</v>
      </c>
      <c r="AI8">
        <v>1181</v>
      </c>
      <c r="AJ8">
        <v>55</v>
      </c>
      <c r="AK8">
        <v>174</v>
      </c>
      <c r="AL8">
        <v>898</v>
      </c>
      <c r="AM8">
        <v>399</v>
      </c>
      <c r="AN8">
        <v>18</v>
      </c>
      <c r="AO8">
        <v>107</v>
      </c>
      <c r="AP8">
        <v>132</v>
      </c>
      <c r="AQ8">
        <v>161</v>
      </c>
      <c r="AR8">
        <v>46</v>
      </c>
      <c r="AS8">
        <v>73</v>
      </c>
      <c r="AT8">
        <v>161</v>
      </c>
      <c r="AU8">
        <v>109</v>
      </c>
      <c r="AV8">
        <v>108</v>
      </c>
      <c r="AW8">
        <v>29</v>
      </c>
      <c r="AX8">
        <v>77</v>
      </c>
      <c r="AY8">
        <v>151</v>
      </c>
      <c r="AZ8">
        <v>88</v>
      </c>
      <c r="BA8">
        <v>74</v>
      </c>
      <c r="BB8">
        <v>115</v>
      </c>
      <c r="BC8">
        <v>93</v>
      </c>
      <c r="BD8">
        <v>7</v>
      </c>
      <c r="BE8">
        <v>785</v>
      </c>
      <c r="BF8">
        <v>639</v>
      </c>
      <c r="BG8">
        <v>1240</v>
      </c>
      <c r="BH8">
        <v>184</v>
      </c>
      <c r="BI8">
        <v>637</v>
      </c>
      <c r="BJ8">
        <v>288</v>
      </c>
      <c r="BK8">
        <v>225</v>
      </c>
      <c r="BL8">
        <v>77</v>
      </c>
      <c r="BM8">
        <v>646</v>
      </c>
      <c r="BN8">
        <v>638</v>
      </c>
      <c r="BO8">
        <v>130</v>
      </c>
      <c r="BP8">
        <v>10</v>
      </c>
      <c r="BQ8">
        <v>867</v>
      </c>
      <c r="BR8">
        <v>912</v>
      </c>
      <c r="BS8">
        <v>894</v>
      </c>
      <c r="BT8">
        <v>391</v>
      </c>
      <c r="BU8">
        <v>474</v>
      </c>
      <c r="BV8">
        <v>268</v>
      </c>
      <c r="BW8">
        <v>642</v>
      </c>
      <c r="BX8">
        <v>965</v>
      </c>
      <c r="BY8">
        <v>1008</v>
      </c>
      <c r="BZ8">
        <v>851</v>
      </c>
    </row>
    <row r="9" spans="1:78" x14ac:dyDescent="0.25">
      <c r="A9" t="s">
        <v>103</v>
      </c>
      <c r="B9">
        <v>1501</v>
      </c>
      <c r="C9">
        <v>1295</v>
      </c>
      <c r="D9">
        <v>127</v>
      </c>
      <c r="E9">
        <v>79</v>
      </c>
      <c r="F9">
        <v>284</v>
      </c>
      <c r="G9">
        <v>837</v>
      </c>
      <c r="H9">
        <v>380</v>
      </c>
      <c r="I9">
        <v>467</v>
      </c>
      <c r="J9">
        <v>499</v>
      </c>
      <c r="K9">
        <v>286</v>
      </c>
      <c r="L9">
        <v>250</v>
      </c>
      <c r="M9">
        <v>291</v>
      </c>
      <c r="N9">
        <v>1032</v>
      </c>
      <c r="O9">
        <v>146</v>
      </c>
      <c r="P9">
        <v>32</v>
      </c>
      <c r="Q9">
        <v>215</v>
      </c>
      <c r="R9">
        <v>1286</v>
      </c>
      <c r="S9">
        <v>1059</v>
      </c>
      <c r="T9">
        <v>265</v>
      </c>
      <c r="U9">
        <v>167</v>
      </c>
      <c r="V9">
        <v>1281</v>
      </c>
      <c r="W9">
        <v>114</v>
      </c>
      <c r="X9">
        <v>92</v>
      </c>
      <c r="Y9">
        <v>137</v>
      </c>
      <c r="Z9">
        <v>1365</v>
      </c>
      <c r="AA9">
        <v>1499</v>
      </c>
      <c r="AB9">
        <v>1363</v>
      </c>
      <c r="AC9">
        <v>215</v>
      </c>
      <c r="AD9">
        <v>1197</v>
      </c>
      <c r="AE9">
        <v>81</v>
      </c>
      <c r="AF9">
        <v>963</v>
      </c>
      <c r="AG9">
        <v>455</v>
      </c>
      <c r="AH9">
        <v>21</v>
      </c>
      <c r="AI9">
        <v>1277</v>
      </c>
      <c r="AJ9">
        <v>60</v>
      </c>
      <c r="AK9">
        <v>155</v>
      </c>
      <c r="AL9">
        <v>966</v>
      </c>
      <c r="AM9">
        <v>408</v>
      </c>
      <c r="AN9">
        <v>19</v>
      </c>
      <c r="AO9">
        <v>106</v>
      </c>
      <c r="AP9">
        <v>149</v>
      </c>
      <c r="AQ9">
        <v>175</v>
      </c>
      <c r="AR9">
        <v>57</v>
      </c>
      <c r="AS9">
        <v>72</v>
      </c>
      <c r="AT9">
        <v>171</v>
      </c>
      <c r="AU9">
        <v>116</v>
      </c>
      <c r="AV9">
        <v>107</v>
      </c>
      <c r="AW9">
        <v>35</v>
      </c>
      <c r="AX9">
        <v>91</v>
      </c>
      <c r="AY9">
        <v>151</v>
      </c>
      <c r="AZ9">
        <v>92</v>
      </c>
      <c r="BA9">
        <v>73</v>
      </c>
      <c r="BB9">
        <v>112</v>
      </c>
      <c r="BC9">
        <v>92</v>
      </c>
      <c r="BD9">
        <v>9</v>
      </c>
      <c r="BE9">
        <v>821</v>
      </c>
      <c r="BF9">
        <v>680</v>
      </c>
      <c r="BG9">
        <v>1308</v>
      </c>
      <c r="BH9">
        <v>193</v>
      </c>
      <c r="BI9">
        <v>707</v>
      </c>
      <c r="BJ9">
        <v>299</v>
      </c>
      <c r="BK9">
        <v>213</v>
      </c>
      <c r="BL9">
        <v>75</v>
      </c>
      <c r="BM9">
        <v>710</v>
      </c>
      <c r="BN9">
        <v>656</v>
      </c>
      <c r="BO9">
        <v>128</v>
      </c>
      <c r="BP9">
        <v>7</v>
      </c>
      <c r="BQ9">
        <v>928</v>
      </c>
      <c r="BR9">
        <v>989</v>
      </c>
      <c r="BS9">
        <v>976</v>
      </c>
      <c r="BT9">
        <v>388</v>
      </c>
      <c r="BU9">
        <v>516</v>
      </c>
      <c r="BV9">
        <v>268</v>
      </c>
      <c r="BW9">
        <v>704</v>
      </c>
      <c r="BX9">
        <v>1007</v>
      </c>
      <c r="BY9">
        <v>1061</v>
      </c>
      <c r="BZ9">
        <v>884</v>
      </c>
    </row>
    <row r="10" spans="1:78" x14ac:dyDescent="0.25">
      <c r="A10" t="s">
        <v>104</v>
      </c>
    </row>
    <row r="11" spans="1:78" x14ac:dyDescent="0.25">
      <c r="A11" t="s">
        <v>515</v>
      </c>
      <c r="B11">
        <v>950</v>
      </c>
      <c r="C11">
        <v>814</v>
      </c>
      <c r="D11">
        <v>83</v>
      </c>
      <c r="E11">
        <v>52</v>
      </c>
      <c r="F11">
        <v>175</v>
      </c>
      <c r="G11">
        <v>537</v>
      </c>
      <c r="H11">
        <v>238</v>
      </c>
      <c r="I11">
        <v>304</v>
      </c>
      <c r="J11">
        <v>313</v>
      </c>
      <c r="K11">
        <v>169</v>
      </c>
      <c r="L11">
        <v>163</v>
      </c>
      <c r="M11">
        <v>181</v>
      </c>
      <c r="N11">
        <v>654</v>
      </c>
      <c r="O11">
        <v>92</v>
      </c>
      <c r="P11">
        <v>22</v>
      </c>
      <c r="Q11">
        <v>134</v>
      </c>
      <c r="R11">
        <v>816</v>
      </c>
      <c r="S11">
        <v>673</v>
      </c>
      <c r="T11">
        <v>164</v>
      </c>
      <c r="U11">
        <v>104</v>
      </c>
      <c r="V11">
        <v>815</v>
      </c>
      <c r="W11">
        <v>71</v>
      </c>
      <c r="X11">
        <v>55</v>
      </c>
      <c r="Y11">
        <v>90</v>
      </c>
      <c r="Z11">
        <v>860</v>
      </c>
      <c r="AA11">
        <v>948</v>
      </c>
      <c r="AB11">
        <v>859</v>
      </c>
      <c r="AC11">
        <v>135</v>
      </c>
      <c r="AD11">
        <v>767</v>
      </c>
      <c r="AE11">
        <v>41</v>
      </c>
      <c r="AF11">
        <v>593</v>
      </c>
      <c r="AG11">
        <v>302</v>
      </c>
      <c r="AH11">
        <v>14</v>
      </c>
      <c r="AI11">
        <v>820</v>
      </c>
      <c r="AJ11">
        <v>36</v>
      </c>
      <c r="AK11">
        <v>88</v>
      </c>
      <c r="AL11">
        <v>633</v>
      </c>
      <c r="AM11">
        <v>245</v>
      </c>
      <c r="AN11">
        <v>9</v>
      </c>
      <c r="AO11">
        <v>63</v>
      </c>
      <c r="AP11">
        <v>74</v>
      </c>
      <c r="AQ11">
        <v>125</v>
      </c>
      <c r="AR11">
        <v>32</v>
      </c>
      <c r="AS11">
        <v>49</v>
      </c>
      <c r="AT11">
        <v>134</v>
      </c>
      <c r="AU11">
        <v>66</v>
      </c>
      <c r="AV11">
        <v>72</v>
      </c>
      <c r="AW11">
        <v>21</v>
      </c>
      <c r="AX11">
        <v>62</v>
      </c>
      <c r="AY11">
        <v>86</v>
      </c>
      <c r="AZ11">
        <v>68</v>
      </c>
      <c r="BA11">
        <v>46</v>
      </c>
      <c r="BB11">
        <v>60</v>
      </c>
      <c r="BC11">
        <v>50</v>
      </c>
      <c r="BD11">
        <v>5</v>
      </c>
      <c r="BE11">
        <v>516</v>
      </c>
      <c r="BF11">
        <v>434</v>
      </c>
      <c r="BG11">
        <v>838</v>
      </c>
      <c r="BH11">
        <v>112</v>
      </c>
      <c r="BI11">
        <v>474</v>
      </c>
      <c r="BJ11">
        <v>190</v>
      </c>
      <c r="BK11">
        <v>120</v>
      </c>
      <c r="BL11">
        <v>50</v>
      </c>
      <c r="BM11">
        <v>483</v>
      </c>
      <c r="BN11">
        <v>392</v>
      </c>
      <c r="BO11">
        <v>72</v>
      </c>
      <c r="BP11">
        <v>2</v>
      </c>
      <c r="BQ11">
        <v>596</v>
      </c>
      <c r="BR11">
        <v>654</v>
      </c>
      <c r="BS11">
        <v>647</v>
      </c>
      <c r="BT11">
        <v>221</v>
      </c>
      <c r="BU11">
        <v>347</v>
      </c>
      <c r="BV11">
        <v>160</v>
      </c>
      <c r="BW11">
        <v>459</v>
      </c>
      <c r="BX11">
        <v>660</v>
      </c>
      <c r="BY11">
        <v>707</v>
      </c>
      <c r="BZ11">
        <v>596</v>
      </c>
    </row>
    <row r="12" spans="1:78" x14ac:dyDescent="0.25">
      <c r="B12" s="7">
        <v>0.63</v>
      </c>
      <c r="C12" s="7">
        <v>0.63</v>
      </c>
      <c r="D12" s="7">
        <v>0.65</v>
      </c>
      <c r="E12" s="7">
        <v>0.66</v>
      </c>
      <c r="F12" s="7">
        <v>0.62</v>
      </c>
      <c r="G12" s="7">
        <v>0.64</v>
      </c>
      <c r="H12" s="7">
        <v>0.63</v>
      </c>
      <c r="I12" s="7">
        <v>0.65</v>
      </c>
      <c r="J12" s="7">
        <v>0.63</v>
      </c>
      <c r="K12" s="7">
        <v>0.59</v>
      </c>
      <c r="L12" s="7">
        <v>0.65</v>
      </c>
      <c r="M12" s="7">
        <v>0.62</v>
      </c>
      <c r="N12" s="7">
        <v>0.63</v>
      </c>
      <c r="O12" s="7">
        <v>0.63</v>
      </c>
      <c r="P12" s="7">
        <v>0.67</v>
      </c>
      <c r="Q12" s="7">
        <v>0.62</v>
      </c>
      <c r="R12" s="7">
        <v>0.63</v>
      </c>
      <c r="S12" s="7">
        <v>0.64</v>
      </c>
      <c r="T12" s="7">
        <v>0.62</v>
      </c>
      <c r="U12" s="7">
        <v>0.62</v>
      </c>
      <c r="V12" s="7">
        <v>0.64</v>
      </c>
      <c r="W12" s="7">
        <v>0.62</v>
      </c>
      <c r="X12" s="7">
        <v>0.6</v>
      </c>
      <c r="Y12" s="7">
        <v>0.66</v>
      </c>
      <c r="Z12" s="7">
        <v>0.63</v>
      </c>
      <c r="AA12" s="7">
        <v>0.63</v>
      </c>
      <c r="AB12" s="7">
        <v>0.63</v>
      </c>
      <c r="AC12" s="7">
        <v>0.63</v>
      </c>
      <c r="AD12" s="7">
        <v>0.64</v>
      </c>
      <c r="AE12" s="7">
        <v>0.5</v>
      </c>
      <c r="AF12" s="7">
        <v>0.62</v>
      </c>
      <c r="AG12" s="7">
        <v>0.66</v>
      </c>
      <c r="AH12" s="7">
        <v>0.69</v>
      </c>
      <c r="AI12" s="7">
        <v>0.64</v>
      </c>
      <c r="AJ12" s="7">
        <v>0.61</v>
      </c>
      <c r="AK12" s="7">
        <v>0.56000000000000005</v>
      </c>
      <c r="AL12" s="7">
        <v>0.66</v>
      </c>
      <c r="AM12" s="7">
        <v>0.6</v>
      </c>
      <c r="AN12" s="7">
        <v>0.46</v>
      </c>
      <c r="AO12" s="7">
        <v>0.59</v>
      </c>
      <c r="AP12" s="7">
        <v>0.5</v>
      </c>
      <c r="AQ12" s="7">
        <v>0.71</v>
      </c>
      <c r="AR12" s="7">
        <v>0.56000000000000005</v>
      </c>
      <c r="AS12" s="7">
        <v>0.68</v>
      </c>
      <c r="AT12" s="7">
        <v>0.78</v>
      </c>
      <c r="AU12" s="7">
        <v>0.56999999999999995</v>
      </c>
      <c r="AV12" s="7">
        <v>0.67</v>
      </c>
      <c r="AW12" s="7">
        <v>0.6</v>
      </c>
      <c r="AX12" s="7">
        <v>0.68</v>
      </c>
      <c r="AY12" s="7">
        <v>0.56999999999999995</v>
      </c>
      <c r="AZ12" s="7">
        <v>0.74</v>
      </c>
      <c r="BA12" s="7">
        <v>0.63</v>
      </c>
      <c r="BB12" s="7">
        <v>0.53</v>
      </c>
      <c r="BC12" s="7">
        <v>0.55000000000000004</v>
      </c>
      <c r="BD12" s="7">
        <v>0.57999999999999996</v>
      </c>
      <c r="BE12" s="7">
        <v>0.63</v>
      </c>
      <c r="BF12" s="7">
        <v>0.64</v>
      </c>
      <c r="BG12" s="7">
        <v>0.64</v>
      </c>
      <c r="BH12" s="7">
        <v>0.57999999999999996</v>
      </c>
      <c r="BI12" s="7">
        <v>0.67</v>
      </c>
      <c r="BJ12" s="7">
        <v>0.64</v>
      </c>
      <c r="BK12" s="7">
        <v>0.56000000000000005</v>
      </c>
      <c r="BL12" s="7">
        <v>0.67</v>
      </c>
      <c r="BM12" s="7">
        <v>0.68</v>
      </c>
      <c r="BN12" s="7">
        <v>0.6</v>
      </c>
      <c r="BO12" s="7">
        <v>0.56000000000000005</v>
      </c>
      <c r="BP12" s="7">
        <v>0.34</v>
      </c>
      <c r="BQ12" s="7">
        <v>0.64</v>
      </c>
      <c r="BR12" s="7">
        <v>0.66</v>
      </c>
      <c r="BS12" s="7">
        <v>0.66</v>
      </c>
      <c r="BT12" s="7">
        <v>0.56999999999999995</v>
      </c>
      <c r="BU12" s="7">
        <v>0.67</v>
      </c>
      <c r="BV12" s="7">
        <v>0.6</v>
      </c>
      <c r="BW12" s="7">
        <v>0.65</v>
      </c>
      <c r="BX12" s="7">
        <v>0.66</v>
      </c>
      <c r="BY12" s="7">
        <v>0.67</v>
      </c>
      <c r="BZ12" s="7">
        <v>0.67</v>
      </c>
    </row>
    <row r="13" spans="1:78" x14ac:dyDescent="0.25">
      <c r="A13" t="s">
        <v>516</v>
      </c>
      <c r="B13">
        <v>339</v>
      </c>
      <c r="C13">
        <v>298</v>
      </c>
      <c r="D13">
        <v>24</v>
      </c>
      <c r="E13">
        <v>18</v>
      </c>
      <c r="F13">
        <v>65</v>
      </c>
      <c r="G13">
        <v>193</v>
      </c>
      <c r="H13">
        <v>81</v>
      </c>
      <c r="I13">
        <v>113</v>
      </c>
      <c r="J13">
        <v>117</v>
      </c>
      <c r="K13">
        <v>67</v>
      </c>
      <c r="L13">
        <v>42</v>
      </c>
      <c r="M13">
        <v>49</v>
      </c>
      <c r="N13">
        <v>252</v>
      </c>
      <c r="O13">
        <v>33</v>
      </c>
      <c r="P13">
        <v>5</v>
      </c>
      <c r="Q13">
        <v>41</v>
      </c>
      <c r="R13">
        <v>298</v>
      </c>
      <c r="S13">
        <v>248</v>
      </c>
      <c r="T13">
        <v>58</v>
      </c>
      <c r="U13">
        <v>31</v>
      </c>
      <c r="V13">
        <v>299</v>
      </c>
      <c r="W13">
        <v>21</v>
      </c>
      <c r="X13">
        <v>18</v>
      </c>
      <c r="Y13">
        <v>29</v>
      </c>
      <c r="Z13">
        <v>311</v>
      </c>
      <c r="AA13">
        <v>339</v>
      </c>
      <c r="AB13">
        <v>311</v>
      </c>
      <c r="AC13">
        <v>41</v>
      </c>
      <c r="AD13">
        <v>278</v>
      </c>
      <c r="AE13">
        <v>19</v>
      </c>
      <c r="AF13">
        <v>215</v>
      </c>
      <c r="AG13">
        <v>108</v>
      </c>
      <c r="AH13">
        <v>5</v>
      </c>
      <c r="AI13">
        <v>293</v>
      </c>
      <c r="AJ13">
        <v>8</v>
      </c>
      <c r="AK13">
        <v>36</v>
      </c>
      <c r="AL13">
        <v>229</v>
      </c>
      <c r="AM13">
        <v>83</v>
      </c>
      <c r="AN13">
        <v>2</v>
      </c>
      <c r="AO13">
        <v>24</v>
      </c>
      <c r="AP13">
        <v>44</v>
      </c>
      <c r="AQ13">
        <v>24</v>
      </c>
      <c r="AR13">
        <v>16</v>
      </c>
      <c r="AS13">
        <v>15</v>
      </c>
      <c r="AT13">
        <v>21</v>
      </c>
      <c r="AU13">
        <v>35</v>
      </c>
      <c r="AV13">
        <v>24</v>
      </c>
      <c r="AW13">
        <v>10</v>
      </c>
      <c r="AX13">
        <v>14</v>
      </c>
      <c r="AY13">
        <v>39</v>
      </c>
      <c r="AZ13">
        <v>14</v>
      </c>
      <c r="BA13">
        <v>20</v>
      </c>
      <c r="BB13">
        <v>32</v>
      </c>
      <c r="BC13">
        <v>30</v>
      </c>
      <c r="BD13">
        <v>2</v>
      </c>
      <c r="BE13">
        <v>206</v>
      </c>
      <c r="BF13">
        <v>133</v>
      </c>
      <c r="BG13">
        <v>297</v>
      </c>
      <c r="BH13">
        <v>42</v>
      </c>
      <c r="BI13">
        <v>177</v>
      </c>
      <c r="BJ13">
        <v>64</v>
      </c>
      <c r="BK13">
        <v>44</v>
      </c>
      <c r="BL13">
        <v>10</v>
      </c>
      <c r="BM13">
        <v>158</v>
      </c>
      <c r="BN13">
        <v>159</v>
      </c>
      <c r="BO13">
        <v>22</v>
      </c>
      <c r="BP13">
        <v>0</v>
      </c>
      <c r="BQ13">
        <v>198</v>
      </c>
      <c r="BR13">
        <v>239</v>
      </c>
      <c r="BS13">
        <v>225</v>
      </c>
      <c r="BT13">
        <v>94</v>
      </c>
      <c r="BU13">
        <v>136</v>
      </c>
      <c r="BV13">
        <v>44</v>
      </c>
      <c r="BW13">
        <v>159</v>
      </c>
      <c r="BX13">
        <v>240</v>
      </c>
      <c r="BY13">
        <v>261</v>
      </c>
      <c r="BZ13">
        <v>213</v>
      </c>
    </row>
    <row r="14" spans="1:78" x14ac:dyDescent="0.25">
      <c r="B14" s="7">
        <v>0.23</v>
      </c>
      <c r="C14" s="7">
        <v>0.23</v>
      </c>
      <c r="D14" s="7">
        <v>0.19</v>
      </c>
      <c r="E14" s="7">
        <v>0.22</v>
      </c>
      <c r="F14" s="7">
        <v>0.23</v>
      </c>
      <c r="G14" s="7">
        <v>0.23</v>
      </c>
      <c r="H14" s="7">
        <v>0.21</v>
      </c>
      <c r="I14" s="7">
        <v>0.24</v>
      </c>
      <c r="J14" s="7">
        <v>0.23</v>
      </c>
      <c r="K14" s="7">
        <v>0.24</v>
      </c>
      <c r="L14" s="7">
        <v>0.17</v>
      </c>
      <c r="M14" s="7">
        <v>0.17</v>
      </c>
      <c r="N14" s="7">
        <v>0.24</v>
      </c>
      <c r="O14" s="7">
        <v>0.23</v>
      </c>
      <c r="P14" s="7">
        <v>0.14000000000000001</v>
      </c>
      <c r="Q14" s="7">
        <v>0.19</v>
      </c>
      <c r="R14" s="7">
        <v>0.23</v>
      </c>
      <c r="S14" s="7">
        <v>0.23</v>
      </c>
      <c r="T14" s="7">
        <v>0.22</v>
      </c>
      <c r="U14" s="7">
        <v>0.19</v>
      </c>
      <c r="V14" s="7">
        <v>0.23</v>
      </c>
      <c r="W14" s="7">
        <v>0.19</v>
      </c>
      <c r="X14" s="7">
        <v>0.19</v>
      </c>
      <c r="Y14" s="7">
        <v>0.21</v>
      </c>
      <c r="Z14" s="7">
        <v>0.23</v>
      </c>
      <c r="AA14" s="7">
        <v>0.23</v>
      </c>
      <c r="AB14" s="7">
        <v>0.23</v>
      </c>
      <c r="AC14" s="7">
        <v>0.19</v>
      </c>
      <c r="AD14" s="7">
        <v>0.23</v>
      </c>
      <c r="AE14" s="7">
        <v>0.23</v>
      </c>
      <c r="AF14" s="7">
        <v>0.22</v>
      </c>
      <c r="AG14" s="7">
        <v>0.24</v>
      </c>
      <c r="AH14" s="7">
        <v>0.23</v>
      </c>
      <c r="AI14" s="7">
        <v>0.23</v>
      </c>
      <c r="AJ14" s="7">
        <v>0.14000000000000001</v>
      </c>
      <c r="AK14" s="7">
        <v>0.23</v>
      </c>
      <c r="AL14" s="7">
        <v>0.24</v>
      </c>
      <c r="AM14" s="7">
        <v>0.2</v>
      </c>
      <c r="AN14" s="7">
        <v>0.11</v>
      </c>
      <c r="AO14" s="7">
        <v>0.22</v>
      </c>
      <c r="AP14" s="7">
        <v>0.28999999999999998</v>
      </c>
      <c r="AQ14" s="7">
        <v>0.14000000000000001</v>
      </c>
      <c r="AR14" s="7">
        <v>0.28000000000000003</v>
      </c>
      <c r="AS14" s="7">
        <v>0.2</v>
      </c>
      <c r="AT14" s="7">
        <v>0.12</v>
      </c>
      <c r="AU14" s="7">
        <v>0.3</v>
      </c>
      <c r="AV14" s="7">
        <v>0.23</v>
      </c>
      <c r="AW14" s="7">
        <v>0.28999999999999998</v>
      </c>
      <c r="AX14" s="7">
        <v>0.15</v>
      </c>
      <c r="AY14" s="7">
        <v>0.26</v>
      </c>
      <c r="AZ14" s="7">
        <v>0.15</v>
      </c>
      <c r="BA14" s="7">
        <v>0.27</v>
      </c>
      <c r="BB14" s="7">
        <v>0.28000000000000003</v>
      </c>
      <c r="BC14" s="7">
        <v>0.32</v>
      </c>
      <c r="BD14" s="7">
        <v>0.19</v>
      </c>
      <c r="BE14" s="7">
        <v>0.25</v>
      </c>
      <c r="BF14" s="7">
        <v>0.2</v>
      </c>
      <c r="BG14" s="7">
        <v>0.23</v>
      </c>
      <c r="BH14" s="7">
        <v>0.22</v>
      </c>
      <c r="BI14" s="7">
        <v>0.25</v>
      </c>
      <c r="BJ14" s="7">
        <v>0.21</v>
      </c>
      <c r="BK14" s="7">
        <v>0.21</v>
      </c>
      <c r="BL14" s="7">
        <v>0.13</v>
      </c>
      <c r="BM14" s="7">
        <v>0.22</v>
      </c>
      <c r="BN14" s="7">
        <v>0.24</v>
      </c>
      <c r="BO14" s="7">
        <v>0.17</v>
      </c>
      <c r="BP14" t="s">
        <v>108</v>
      </c>
      <c r="BQ14" s="7">
        <v>0.21</v>
      </c>
      <c r="BR14" s="7">
        <v>0.24</v>
      </c>
      <c r="BS14" s="7">
        <v>0.23</v>
      </c>
      <c r="BT14" s="7">
        <v>0.24</v>
      </c>
      <c r="BU14" s="7">
        <v>0.26</v>
      </c>
      <c r="BV14" s="7">
        <v>0.17</v>
      </c>
      <c r="BW14" s="7">
        <v>0.23</v>
      </c>
      <c r="BX14" s="7">
        <v>0.24</v>
      </c>
      <c r="BY14" s="7">
        <v>0.25</v>
      </c>
      <c r="BZ14" s="7">
        <v>0.24</v>
      </c>
    </row>
    <row r="15" spans="1:78" x14ac:dyDescent="0.25">
      <c r="A15" t="s">
        <v>55</v>
      </c>
      <c r="B15">
        <v>132</v>
      </c>
      <c r="C15">
        <v>109</v>
      </c>
      <c r="D15">
        <v>16</v>
      </c>
      <c r="E15">
        <v>8</v>
      </c>
      <c r="F15">
        <v>28</v>
      </c>
      <c r="G15">
        <v>70</v>
      </c>
      <c r="H15">
        <v>34</v>
      </c>
      <c r="I15">
        <v>34</v>
      </c>
      <c r="J15">
        <v>40</v>
      </c>
      <c r="K15">
        <v>28</v>
      </c>
      <c r="L15">
        <v>31</v>
      </c>
      <c r="M15">
        <v>42</v>
      </c>
      <c r="N15">
        <v>76</v>
      </c>
      <c r="O15">
        <v>11</v>
      </c>
      <c r="P15">
        <v>4</v>
      </c>
      <c r="Q15">
        <v>23</v>
      </c>
      <c r="R15">
        <v>110</v>
      </c>
      <c r="S15">
        <v>86</v>
      </c>
      <c r="T15">
        <v>25</v>
      </c>
      <c r="U15">
        <v>22</v>
      </c>
      <c r="V15">
        <v>105</v>
      </c>
      <c r="W15">
        <v>16</v>
      </c>
      <c r="X15">
        <v>10</v>
      </c>
      <c r="Y15">
        <v>10</v>
      </c>
      <c r="Z15">
        <v>122</v>
      </c>
      <c r="AA15">
        <v>132</v>
      </c>
      <c r="AB15">
        <v>122</v>
      </c>
      <c r="AC15">
        <v>26</v>
      </c>
      <c r="AD15">
        <v>98</v>
      </c>
      <c r="AE15">
        <v>9</v>
      </c>
      <c r="AF15">
        <v>99</v>
      </c>
      <c r="AG15">
        <v>29</v>
      </c>
      <c r="AH15">
        <v>1</v>
      </c>
      <c r="AI15">
        <v>101</v>
      </c>
      <c r="AJ15">
        <v>9</v>
      </c>
      <c r="AK15">
        <v>23</v>
      </c>
      <c r="AL15">
        <v>65</v>
      </c>
      <c r="AM15">
        <v>52</v>
      </c>
      <c r="AN15">
        <v>6</v>
      </c>
      <c r="AO15">
        <v>10</v>
      </c>
      <c r="AP15">
        <v>17</v>
      </c>
      <c r="AQ15">
        <v>19</v>
      </c>
      <c r="AR15">
        <v>3</v>
      </c>
      <c r="AS15">
        <v>6</v>
      </c>
      <c r="AT15">
        <v>9</v>
      </c>
      <c r="AU15">
        <v>10</v>
      </c>
      <c r="AV15">
        <v>9</v>
      </c>
      <c r="AW15">
        <v>4</v>
      </c>
      <c r="AX15">
        <v>11</v>
      </c>
      <c r="AY15">
        <v>15</v>
      </c>
      <c r="AZ15">
        <v>4</v>
      </c>
      <c r="BA15">
        <v>6</v>
      </c>
      <c r="BB15">
        <v>13</v>
      </c>
      <c r="BC15">
        <v>7</v>
      </c>
      <c r="BD15">
        <v>1</v>
      </c>
      <c r="BE15">
        <v>63</v>
      </c>
      <c r="BF15">
        <v>70</v>
      </c>
      <c r="BG15">
        <v>106</v>
      </c>
      <c r="BH15">
        <v>27</v>
      </c>
      <c r="BI15">
        <v>38</v>
      </c>
      <c r="BJ15">
        <v>27</v>
      </c>
      <c r="BK15">
        <v>32</v>
      </c>
      <c r="BL15">
        <v>8</v>
      </c>
      <c r="BM15">
        <v>49</v>
      </c>
      <c r="BN15">
        <v>60</v>
      </c>
      <c r="BO15">
        <v>20</v>
      </c>
      <c r="BP15">
        <v>3</v>
      </c>
      <c r="BQ15">
        <v>85</v>
      </c>
      <c r="BR15">
        <v>62</v>
      </c>
      <c r="BS15">
        <v>65</v>
      </c>
      <c r="BT15">
        <v>44</v>
      </c>
      <c r="BU15">
        <v>21</v>
      </c>
      <c r="BV15">
        <v>39</v>
      </c>
      <c r="BW15">
        <v>53</v>
      </c>
      <c r="BX15">
        <v>64</v>
      </c>
      <c r="BY15">
        <v>55</v>
      </c>
      <c r="BZ15">
        <v>43</v>
      </c>
    </row>
    <row r="16" spans="1:78" x14ac:dyDescent="0.25">
      <c r="B16" s="7">
        <v>0.09</v>
      </c>
      <c r="C16" s="7">
        <v>0.08</v>
      </c>
      <c r="D16" s="7">
        <v>0.13</v>
      </c>
      <c r="E16" s="7">
        <v>0.1</v>
      </c>
      <c r="F16" s="7">
        <v>0.1</v>
      </c>
      <c r="G16" s="7">
        <v>0.08</v>
      </c>
      <c r="H16" s="7">
        <v>0.09</v>
      </c>
      <c r="I16" s="7">
        <v>7.0000000000000007E-2</v>
      </c>
      <c r="J16" s="7">
        <v>0.08</v>
      </c>
      <c r="K16" s="7">
        <v>0.1</v>
      </c>
      <c r="L16" s="7">
        <v>0.12</v>
      </c>
      <c r="M16" s="7">
        <v>0.14000000000000001</v>
      </c>
      <c r="N16" s="7">
        <v>7.0000000000000007E-2</v>
      </c>
      <c r="O16" s="7">
        <v>0.08</v>
      </c>
      <c r="P16" s="7">
        <v>0.11</v>
      </c>
      <c r="Q16" s="7">
        <v>0.11</v>
      </c>
      <c r="R16" s="7">
        <v>0.09</v>
      </c>
      <c r="S16" s="7">
        <v>0.08</v>
      </c>
      <c r="T16" s="7">
        <v>0.1</v>
      </c>
      <c r="U16" s="7">
        <v>0.13</v>
      </c>
      <c r="V16" s="7">
        <v>0.08</v>
      </c>
      <c r="W16" s="7">
        <v>0.14000000000000001</v>
      </c>
      <c r="X16" s="7">
        <v>0.11</v>
      </c>
      <c r="Y16" s="7">
        <v>7.0000000000000007E-2</v>
      </c>
      <c r="Z16" s="7">
        <v>0.09</v>
      </c>
      <c r="AA16" s="7">
        <v>0.09</v>
      </c>
      <c r="AB16" s="7">
        <v>0.09</v>
      </c>
      <c r="AC16" s="7">
        <v>0.12</v>
      </c>
      <c r="AD16" s="7">
        <v>0.08</v>
      </c>
      <c r="AE16" s="7">
        <v>0.11</v>
      </c>
      <c r="AF16" s="7">
        <v>0.1</v>
      </c>
      <c r="AG16" s="7">
        <v>0.06</v>
      </c>
      <c r="AH16" s="7">
        <v>0.03</v>
      </c>
      <c r="AI16" s="7">
        <v>0.08</v>
      </c>
      <c r="AJ16" s="7">
        <v>0.15</v>
      </c>
      <c r="AK16" s="7">
        <v>0.15</v>
      </c>
      <c r="AL16" s="7">
        <v>7.0000000000000007E-2</v>
      </c>
      <c r="AM16" s="7">
        <v>0.13</v>
      </c>
      <c r="AN16" s="7">
        <v>0.33</v>
      </c>
      <c r="AO16" s="7">
        <v>0.09</v>
      </c>
      <c r="AP16" s="7">
        <v>0.12</v>
      </c>
      <c r="AQ16" s="7">
        <v>0.11</v>
      </c>
      <c r="AR16" s="7">
        <v>0.06</v>
      </c>
      <c r="AS16" s="7">
        <v>0.09</v>
      </c>
      <c r="AT16" s="7">
        <v>0.05</v>
      </c>
      <c r="AU16" s="7">
        <v>0.08</v>
      </c>
      <c r="AV16" s="7">
        <v>0.08</v>
      </c>
      <c r="AW16" s="7">
        <v>0.11</v>
      </c>
      <c r="AX16" s="7">
        <v>0.12</v>
      </c>
      <c r="AY16" s="7">
        <v>0.1</v>
      </c>
      <c r="AZ16" s="7">
        <v>0.04</v>
      </c>
      <c r="BA16" s="7">
        <v>0.08</v>
      </c>
      <c r="BB16" s="7">
        <v>0.12</v>
      </c>
      <c r="BC16" s="7">
        <v>7.0000000000000007E-2</v>
      </c>
      <c r="BD16" s="7">
        <v>0.17</v>
      </c>
      <c r="BE16" s="7">
        <v>0.08</v>
      </c>
      <c r="BF16" s="7">
        <v>0.1</v>
      </c>
      <c r="BG16" s="7">
        <v>0.08</v>
      </c>
      <c r="BH16" s="7">
        <v>0.14000000000000001</v>
      </c>
      <c r="BI16" s="7">
        <v>0.05</v>
      </c>
      <c r="BJ16" s="7">
        <v>0.09</v>
      </c>
      <c r="BK16" s="7">
        <v>0.15</v>
      </c>
      <c r="BL16" s="7">
        <v>0.11</v>
      </c>
      <c r="BM16" s="7">
        <v>7.0000000000000007E-2</v>
      </c>
      <c r="BN16" s="7">
        <v>0.09</v>
      </c>
      <c r="BO16" s="7">
        <v>0.16</v>
      </c>
      <c r="BP16" s="7">
        <v>0.46</v>
      </c>
      <c r="BQ16" s="7">
        <v>0.09</v>
      </c>
      <c r="BR16" s="7">
        <v>0.06</v>
      </c>
      <c r="BS16" s="7">
        <v>7.0000000000000007E-2</v>
      </c>
      <c r="BT16" s="7">
        <v>0.11</v>
      </c>
      <c r="BU16" s="7">
        <v>0.04</v>
      </c>
      <c r="BV16" s="7">
        <v>0.14000000000000001</v>
      </c>
      <c r="BW16" s="7">
        <v>7.0000000000000007E-2</v>
      </c>
      <c r="BX16" s="7">
        <v>0.06</v>
      </c>
      <c r="BY16" s="7">
        <v>0.05</v>
      </c>
      <c r="BZ16" s="7">
        <v>0.05</v>
      </c>
    </row>
    <row r="17" spans="1:78" x14ac:dyDescent="0.25">
      <c r="A17" t="s">
        <v>40</v>
      </c>
      <c r="B17">
        <v>1</v>
      </c>
      <c r="C17">
        <v>1</v>
      </c>
      <c r="D17">
        <v>0</v>
      </c>
      <c r="E17">
        <v>0</v>
      </c>
      <c r="F17">
        <v>0</v>
      </c>
      <c r="G17">
        <v>0</v>
      </c>
      <c r="H17">
        <v>1</v>
      </c>
      <c r="I17">
        <v>1</v>
      </c>
      <c r="J17">
        <v>0</v>
      </c>
      <c r="K17">
        <v>0</v>
      </c>
      <c r="L17">
        <v>0</v>
      </c>
      <c r="M17">
        <v>0</v>
      </c>
      <c r="N17">
        <v>0</v>
      </c>
      <c r="O17">
        <v>1</v>
      </c>
      <c r="P17">
        <v>0</v>
      </c>
      <c r="Q17">
        <v>0</v>
      </c>
      <c r="R17">
        <v>1</v>
      </c>
      <c r="S17">
        <v>1</v>
      </c>
      <c r="T17">
        <v>0</v>
      </c>
      <c r="U17">
        <v>0</v>
      </c>
      <c r="V17">
        <v>1</v>
      </c>
      <c r="W17">
        <v>0</v>
      </c>
      <c r="X17">
        <v>0</v>
      </c>
      <c r="Y17">
        <v>0</v>
      </c>
      <c r="Z17">
        <v>1</v>
      </c>
      <c r="AA17">
        <v>1</v>
      </c>
      <c r="AB17">
        <v>1</v>
      </c>
      <c r="AC17">
        <v>0</v>
      </c>
      <c r="AD17">
        <v>1</v>
      </c>
      <c r="AE17">
        <v>0</v>
      </c>
      <c r="AF17">
        <v>1</v>
      </c>
      <c r="AG17">
        <v>0</v>
      </c>
      <c r="AH17">
        <v>0</v>
      </c>
      <c r="AI17">
        <v>1</v>
      </c>
      <c r="AJ17">
        <v>0</v>
      </c>
      <c r="AK17">
        <v>0</v>
      </c>
      <c r="AL17">
        <v>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</v>
      </c>
      <c r="BB17">
        <v>0</v>
      </c>
      <c r="BC17">
        <v>0</v>
      </c>
      <c r="BD17">
        <v>0</v>
      </c>
      <c r="BE17">
        <v>1</v>
      </c>
      <c r="BF17">
        <v>0</v>
      </c>
      <c r="BG17">
        <v>1</v>
      </c>
      <c r="BH17">
        <v>0</v>
      </c>
      <c r="BI17">
        <v>1</v>
      </c>
      <c r="BJ17">
        <v>0</v>
      </c>
      <c r="BK17">
        <v>0</v>
      </c>
      <c r="BL17">
        <v>0</v>
      </c>
      <c r="BM17">
        <v>0</v>
      </c>
      <c r="BN17">
        <v>1</v>
      </c>
      <c r="BO17">
        <v>0</v>
      </c>
      <c r="BP17">
        <v>0</v>
      </c>
      <c r="BQ17">
        <v>0</v>
      </c>
      <c r="BR17">
        <v>1</v>
      </c>
      <c r="BS17">
        <v>1</v>
      </c>
      <c r="BT17">
        <v>0</v>
      </c>
      <c r="BU17">
        <v>1</v>
      </c>
      <c r="BV17">
        <v>0</v>
      </c>
      <c r="BW17">
        <v>0</v>
      </c>
      <c r="BX17">
        <v>1</v>
      </c>
      <c r="BY17">
        <v>1</v>
      </c>
      <c r="BZ17">
        <v>1</v>
      </c>
    </row>
    <row r="18" spans="1:78" x14ac:dyDescent="0.25">
      <c r="B18">
        <v>0</v>
      </c>
      <c r="C18">
        <v>0</v>
      </c>
      <c r="D18" t="s">
        <v>106</v>
      </c>
      <c r="E18" t="s">
        <v>106</v>
      </c>
      <c r="F18" t="s">
        <v>106</v>
      </c>
      <c r="G18" t="s">
        <v>106</v>
      </c>
      <c r="H18">
        <v>0</v>
      </c>
      <c r="I18">
        <v>0</v>
      </c>
      <c r="J18" t="s">
        <v>106</v>
      </c>
      <c r="K18" t="s">
        <v>106</v>
      </c>
      <c r="L18" t="s">
        <v>106</v>
      </c>
      <c r="M18" t="s">
        <v>106</v>
      </c>
      <c r="N18" t="s">
        <v>106</v>
      </c>
      <c r="O18" s="7">
        <v>0.01</v>
      </c>
      <c r="P18" t="s">
        <v>106</v>
      </c>
      <c r="Q18" t="s">
        <v>106</v>
      </c>
      <c r="R18">
        <v>0</v>
      </c>
      <c r="S18">
        <v>0</v>
      </c>
      <c r="T18" t="s">
        <v>106</v>
      </c>
      <c r="U18" t="s">
        <v>106</v>
      </c>
      <c r="V18">
        <v>0</v>
      </c>
      <c r="W18" t="s">
        <v>106</v>
      </c>
      <c r="X18" t="s">
        <v>106</v>
      </c>
      <c r="Y18" t="s">
        <v>106</v>
      </c>
      <c r="Z18">
        <v>0</v>
      </c>
      <c r="AA18">
        <v>0</v>
      </c>
      <c r="AB18">
        <v>0</v>
      </c>
      <c r="AC18" t="s">
        <v>106</v>
      </c>
      <c r="AD18">
        <v>0</v>
      </c>
      <c r="AE18" t="s">
        <v>106</v>
      </c>
      <c r="AF18">
        <v>0</v>
      </c>
      <c r="AG18" t="s">
        <v>106</v>
      </c>
      <c r="AH18" t="s">
        <v>106</v>
      </c>
      <c r="AI18">
        <v>0</v>
      </c>
      <c r="AJ18" t="s">
        <v>106</v>
      </c>
      <c r="AK18" t="s">
        <v>106</v>
      </c>
      <c r="AL18">
        <v>0</v>
      </c>
      <c r="AM18" t="s">
        <v>106</v>
      </c>
      <c r="AN18" t="s">
        <v>106</v>
      </c>
      <c r="AO18" t="s">
        <v>106</v>
      </c>
      <c r="AP18" t="s">
        <v>106</v>
      </c>
      <c r="AQ18" t="s">
        <v>106</v>
      </c>
      <c r="AR18" t="s">
        <v>106</v>
      </c>
      <c r="AS18" t="s">
        <v>106</v>
      </c>
      <c r="AT18" t="s">
        <v>106</v>
      </c>
      <c r="AU18" t="s">
        <v>106</v>
      </c>
      <c r="AV18" t="s">
        <v>106</v>
      </c>
      <c r="AW18" t="s">
        <v>106</v>
      </c>
      <c r="AX18" t="s">
        <v>106</v>
      </c>
      <c r="AY18" t="s">
        <v>106</v>
      </c>
      <c r="AZ18" t="s">
        <v>106</v>
      </c>
      <c r="BA18" s="7">
        <v>0.01</v>
      </c>
      <c r="BB18" t="s">
        <v>106</v>
      </c>
      <c r="BC18" t="s">
        <v>106</v>
      </c>
      <c r="BD18" t="s">
        <v>106</v>
      </c>
      <c r="BE18">
        <v>0</v>
      </c>
      <c r="BF18" t="s">
        <v>106</v>
      </c>
      <c r="BG18">
        <v>0</v>
      </c>
      <c r="BH18" t="s">
        <v>106</v>
      </c>
      <c r="BI18">
        <v>0</v>
      </c>
      <c r="BJ18" t="s">
        <v>106</v>
      </c>
      <c r="BK18" t="s">
        <v>106</v>
      </c>
      <c r="BL18" t="s">
        <v>106</v>
      </c>
      <c r="BM18" t="s">
        <v>106</v>
      </c>
      <c r="BN18">
        <v>0</v>
      </c>
      <c r="BO18" t="s">
        <v>106</v>
      </c>
      <c r="BP18" t="s">
        <v>106</v>
      </c>
      <c r="BQ18" t="s">
        <v>106</v>
      </c>
      <c r="BR18">
        <v>0</v>
      </c>
      <c r="BS18">
        <v>0</v>
      </c>
      <c r="BT18" t="s">
        <v>106</v>
      </c>
      <c r="BU18">
        <v>0</v>
      </c>
      <c r="BV18" t="s">
        <v>106</v>
      </c>
      <c r="BW18" t="s">
        <v>106</v>
      </c>
      <c r="BX18">
        <v>0</v>
      </c>
      <c r="BY18">
        <v>0</v>
      </c>
      <c r="BZ18">
        <v>0</v>
      </c>
    </row>
    <row r="19" spans="1:78" x14ac:dyDescent="0.25">
      <c r="A19" t="s">
        <v>41</v>
      </c>
      <c r="B19">
        <v>79</v>
      </c>
      <c r="C19">
        <v>73</v>
      </c>
      <c r="D19">
        <v>4</v>
      </c>
      <c r="E19">
        <v>2</v>
      </c>
      <c r="F19">
        <v>16</v>
      </c>
      <c r="G19">
        <v>37</v>
      </c>
      <c r="H19">
        <v>25</v>
      </c>
      <c r="I19">
        <v>15</v>
      </c>
      <c r="J19">
        <v>28</v>
      </c>
      <c r="K19">
        <v>22</v>
      </c>
      <c r="L19">
        <v>14</v>
      </c>
      <c r="M19">
        <v>18</v>
      </c>
      <c r="N19">
        <v>51</v>
      </c>
      <c r="O19">
        <v>7</v>
      </c>
      <c r="P19">
        <v>2</v>
      </c>
      <c r="Q19">
        <v>17</v>
      </c>
      <c r="R19">
        <v>62</v>
      </c>
      <c r="S19">
        <v>51</v>
      </c>
      <c r="T19">
        <v>18</v>
      </c>
      <c r="U19">
        <v>10</v>
      </c>
      <c r="V19">
        <v>61</v>
      </c>
      <c r="W19">
        <v>6</v>
      </c>
      <c r="X19">
        <v>9</v>
      </c>
      <c r="Y19">
        <v>8</v>
      </c>
      <c r="Z19">
        <v>71</v>
      </c>
      <c r="AA19">
        <v>79</v>
      </c>
      <c r="AB19">
        <v>71</v>
      </c>
      <c r="AC19">
        <v>12</v>
      </c>
      <c r="AD19">
        <v>54</v>
      </c>
      <c r="AE19">
        <v>12</v>
      </c>
      <c r="AF19">
        <v>56</v>
      </c>
      <c r="AG19">
        <v>16</v>
      </c>
      <c r="AH19">
        <v>1</v>
      </c>
      <c r="AI19">
        <v>62</v>
      </c>
      <c r="AJ19">
        <v>6</v>
      </c>
      <c r="AK19">
        <v>9</v>
      </c>
      <c r="AL19">
        <v>39</v>
      </c>
      <c r="AM19">
        <v>28</v>
      </c>
      <c r="AN19">
        <v>2</v>
      </c>
      <c r="AO19">
        <v>10</v>
      </c>
      <c r="AP19">
        <v>14</v>
      </c>
      <c r="AQ19">
        <v>7</v>
      </c>
      <c r="AR19">
        <v>6</v>
      </c>
      <c r="AS19">
        <v>2</v>
      </c>
      <c r="AT19">
        <v>7</v>
      </c>
      <c r="AU19">
        <v>5</v>
      </c>
      <c r="AV19">
        <v>3</v>
      </c>
      <c r="AW19">
        <v>0</v>
      </c>
      <c r="AX19">
        <v>4</v>
      </c>
      <c r="AY19">
        <v>11</v>
      </c>
      <c r="AZ19">
        <v>6</v>
      </c>
      <c r="BA19">
        <v>0</v>
      </c>
      <c r="BB19">
        <v>8</v>
      </c>
      <c r="BC19">
        <v>5</v>
      </c>
      <c r="BD19">
        <v>1</v>
      </c>
      <c r="BE19">
        <v>36</v>
      </c>
      <c r="BF19">
        <v>43</v>
      </c>
      <c r="BG19">
        <v>67</v>
      </c>
      <c r="BH19">
        <v>12</v>
      </c>
      <c r="BI19">
        <v>17</v>
      </c>
      <c r="BJ19">
        <v>19</v>
      </c>
      <c r="BK19">
        <v>17</v>
      </c>
      <c r="BL19">
        <v>6</v>
      </c>
      <c r="BM19">
        <v>20</v>
      </c>
      <c r="BN19">
        <v>43</v>
      </c>
      <c r="BO19">
        <v>14</v>
      </c>
      <c r="BP19">
        <v>1</v>
      </c>
      <c r="BQ19">
        <v>50</v>
      </c>
      <c r="BR19">
        <v>34</v>
      </c>
      <c r="BS19">
        <v>38</v>
      </c>
      <c r="BT19">
        <v>29</v>
      </c>
      <c r="BU19">
        <v>11</v>
      </c>
      <c r="BV19">
        <v>25</v>
      </c>
      <c r="BW19">
        <v>32</v>
      </c>
      <c r="BX19">
        <v>43</v>
      </c>
      <c r="BY19">
        <v>37</v>
      </c>
      <c r="BZ19">
        <v>31</v>
      </c>
    </row>
    <row r="20" spans="1:78" x14ac:dyDescent="0.25">
      <c r="B20" s="7">
        <v>0.05</v>
      </c>
      <c r="C20" s="7">
        <v>0.06</v>
      </c>
      <c r="D20" s="7">
        <v>0.03</v>
      </c>
      <c r="E20" s="7">
        <v>0.02</v>
      </c>
      <c r="F20" s="7">
        <v>0.06</v>
      </c>
      <c r="G20" s="7">
        <v>0.04</v>
      </c>
      <c r="H20" s="7">
        <v>7.0000000000000007E-2</v>
      </c>
      <c r="I20" s="7">
        <v>0.03</v>
      </c>
      <c r="J20" s="7">
        <v>0.06</v>
      </c>
      <c r="K20" s="7">
        <v>0.08</v>
      </c>
      <c r="L20" s="7">
        <v>0.06</v>
      </c>
      <c r="M20" s="7">
        <v>0.06</v>
      </c>
      <c r="N20" s="7">
        <v>0.05</v>
      </c>
      <c r="O20" s="7">
        <v>0.05</v>
      </c>
      <c r="P20" s="7">
        <v>7.0000000000000007E-2</v>
      </c>
      <c r="Q20" s="7">
        <v>0.08</v>
      </c>
      <c r="R20" s="7">
        <v>0.05</v>
      </c>
      <c r="S20" s="7">
        <v>0.05</v>
      </c>
      <c r="T20" s="7">
        <v>7.0000000000000007E-2</v>
      </c>
      <c r="U20" s="7">
        <v>0.06</v>
      </c>
      <c r="V20" s="7">
        <v>0.05</v>
      </c>
      <c r="W20" s="7">
        <v>0.05</v>
      </c>
      <c r="X20" s="7">
        <v>0.1</v>
      </c>
      <c r="Y20" s="7">
        <v>0.06</v>
      </c>
      <c r="Z20" s="7">
        <v>0.05</v>
      </c>
      <c r="AA20" s="7">
        <v>0.05</v>
      </c>
      <c r="AB20" s="7">
        <v>0.05</v>
      </c>
      <c r="AC20" s="7">
        <v>0.06</v>
      </c>
      <c r="AD20" s="7">
        <v>0.05</v>
      </c>
      <c r="AE20" s="7">
        <v>0.15</v>
      </c>
      <c r="AF20" s="7">
        <v>0.06</v>
      </c>
      <c r="AG20" s="7">
        <v>0.04</v>
      </c>
      <c r="AH20" s="7">
        <v>0.05</v>
      </c>
      <c r="AI20" s="7">
        <v>0.05</v>
      </c>
      <c r="AJ20" s="7">
        <v>0.1</v>
      </c>
      <c r="AK20" s="7">
        <v>0.06</v>
      </c>
      <c r="AL20" s="7">
        <v>0.04</v>
      </c>
      <c r="AM20" s="7">
        <v>7.0000000000000007E-2</v>
      </c>
      <c r="AN20" s="7">
        <v>0.1</v>
      </c>
      <c r="AO20" s="7">
        <v>0.09</v>
      </c>
      <c r="AP20" s="7">
        <v>0.09</v>
      </c>
      <c r="AQ20" s="7">
        <v>0.04</v>
      </c>
      <c r="AR20" s="7">
        <v>0.1</v>
      </c>
      <c r="AS20" s="7">
        <v>0.03</v>
      </c>
      <c r="AT20" s="7">
        <v>0.04</v>
      </c>
      <c r="AU20" s="7">
        <v>0.05</v>
      </c>
      <c r="AV20" s="7">
        <v>0.03</v>
      </c>
      <c r="AW20" t="s">
        <v>108</v>
      </c>
      <c r="AX20" s="7">
        <v>0.05</v>
      </c>
      <c r="AY20" s="7">
        <v>7.0000000000000007E-2</v>
      </c>
      <c r="AZ20" s="7">
        <v>7.0000000000000007E-2</v>
      </c>
      <c r="BA20" t="s">
        <v>108</v>
      </c>
      <c r="BB20" s="7">
        <v>7.0000000000000007E-2</v>
      </c>
      <c r="BC20" s="7">
        <v>0.06</v>
      </c>
      <c r="BD20" s="7">
        <v>7.0000000000000007E-2</v>
      </c>
      <c r="BE20" s="7">
        <v>0.04</v>
      </c>
      <c r="BF20" s="7">
        <v>0.06</v>
      </c>
      <c r="BG20" s="7">
        <v>0.05</v>
      </c>
      <c r="BH20" s="7">
        <v>0.06</v>
      </c>
      <c r="BI20" s="7">
        <v>0.02</v>
      </c>
      <c r="BJ20" s="7">
        <v>0.06</v>
      </c>
      <c r="BK20" s="7">
        <v>0.08</v>
      </c>
      <c r="BL20" s="7">
        <v>0.09</v>
      </c>
      <c r="BM20" s="7">
        <v>0.03</v>
      </c>
      <c r="BN20" s="7">
        <v>7.0000000000000007E-2</v>
      </c>
      <c r="BO20" s="7">
        <v>0.11</v>
      </c>
      <c r="BP20" s="7">
        <v>0.2</v>
      </c>
      <c r="BQ20" s="7">
        <v>0.05</v>
      </c>
      <c r="BR20" s="7">
        <v>0.03</v>
      </c>
      <c r="BS20" s="7">
        <v>0.04</v>
      </c>
      <c r="BT20" s="7">
        <v>7.0000000000000007E-2</v>
      </c>
      <c r="BU20" s="7">
        <v>0.02</v>
      </c>
      <c r="BV20" s="7">
        <v>0.09</v>
      </c>
      <c r="BW20" s="7">
        <v>0.05</v>
      </c>
      <c r="BX20" s="7">
        <v>0.04</v>
      </c>
      <c r="BY20" s="7">
        <v>0.03</v>
      </c>
      <c r="BZ20" s="7">
        <v>0.04</v>
      </c>
    </row>
  </sheetData>
  <pageMargins left="0.7" right="0.7" top="0.75" bottom="0.75" header="0.3" footer="0.3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48"/>
  <sheetViews>
    <sheetView workbookViewId="0">
      <pane xSplit="1" ySplit="8" topLeftCell="B63" activePane="bottomRight" state="frozen"/>
      <selection pane="topRight" activeCell="B1" sqref="B1"/>
      <selection pane="bottomLeft" activeCell="A9" sqref="A9"/>
      <selection pane="bottomRight" activeCell="A79" sqref="A79"/>
    </sheetView>
  </sheetViews>
  <sheetFormatPr defaultRowHeight="15" x14ac:dyDescent="0.25"/>
  <sheetData>
    <row r="1" spans="1:78" x14ac:dyDescent="0.25">
      <c r="A1" t="s">
        <v>517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445</v>
      </c>
      <c r="B11">
        <v>1250</v>
      </c>
      <c r="C11">
        <v>1033</v>
      </c>
      <c r="D11">
        <v>147</v>
      </c>
      <c r="E11">
        <v>70</v>
      </c>
      <c r="F11">
        <v>295</v>
      </c>
      <c r="G11">
        <v>674</v>
      </c>
      <c r="H11">
        <v>281</v>
      </c>
      <c r="I11">
        <v>293</v>
      </c>
      <c r="J11">
        <v>415</v>
      </c>
      <c r="K11">
        <v>261</v>
      </c>
      <c r="L11">
        <v>281</v>
      </c>
      <c r="M11">
        <v>333</v>
      </c>
      <c r="N11">
        <v>727</v>
      </c>
      <c r="O11">
        <v>145</v>
      </c>
      <c r="P11">
        <v>45</v>
      </c>
      <c r="Q11">
        <v>179</v>
      </c>
      <c r="R11">
        <v>1071</v>
      </c>
      <c r="S11">
        <v>777</v>
      </c>
      <c r="T11">
        <v>251</v>
      </c>
      <c r="U11">
        <v>204</v>
      </c>
      <c r="V11">
        <v>997</v>
      </c>
      <c r="W11">
        <v>121</v>
      </c>
      <c r="X11">
        <v>124</v>
      </c>
      <c r="Y11">
        <v>124</v>
      </c>
      <c r="Z11">
        <v>1126</v>
      </c>
      <c r="AA11">
        <v>1244</v>
      </c>
      <c r="AB11">
        <v>1119</v>
      </c>
      <c r="AC11">
        <v>139</v>
      </c>
      <c r="AD11">
        <v>986</v>
      </c>
      <c r="AE11">
        <v>108</v>
      </c>
      <c r="AF11">
        <v>983</v>
      </c>
      <c r="AG11">
        <v>194</v>
      </c>
      <c r="AH11">
        <v>8</v>
      </c>
      <c r="AI11">
        <v>908</v>
      </c>
      <c r="AJ11">
        <v>105</v>
      </c>
      <c r="AK11">
        <v>209</v>
      </c>
      <c r="AL11">
        <v>520</v>
      </c>
      <c r="AM11">
        <v>581</v>
      </c>
      <c r="AN11">
        <v>11</v>
      </c>
      <c r="AO11">
        <v>135</v>
      </c>
      <c r="AP11">
        <v>117</v>
      </c>
      <c r="AQ11">
        <v>96</v>
      </c>
      <c r="AR11">
        <v>128</v>
      </c>
      <c r="AS11">
        <v>41</v>
      </c>
      <c r="AT11">
        <v>117</v>
      </c>
      <c r="AU11">
        <v>68</v>
      </c>
      <c r="AV11">
        <v>164</v>
      </c>
      <c r="AW11">
        <v>48</v>
      </c>
      <c r="AX11">
        <v>99</v>
      </c>
      <c r="AY11">
        <v>128</v>
      </c>
      <c r="AZ11">
        <v>57</v>
      </c>
      <c r="BA11">
        <v>65</v>
      </c>
      <c r="BB11">
        <v>51</v>
      </c>
      <c r="BC11">
        <v>67</v>
      </c>
      <c r="BD11">
        <v>4</v>
      </c>
      <c r="BE11">
        <v>210</v>
      </c>
      <c r="BF11">
        <v>1040</v>
      </c>
      <c r="BG11">
        <v>680</v>
      </c>
      <c r="BH11">
        <v>570</v>
      </c>
      <c r="BI11">
        <v>307</v>
      </c>
      <c r="BJ11">
        <v>164</v>
      </c>
      <c r="BK11">
        <v>153</v>
      </c>
      <c r="BL11">
        <v>33</v>
      </c>
      <c r="BM11">
        <v>193</v>
      </c>
      <c r="BN11">
        <v>390</v>
      </c>
      <c r="BO11">
        <v>433</v>
      </c>
      <c r="BP11">
        <v>234</v>
      </c>
      <c r="BQ11">
        <v>236</v>
      </c>
      <c r="BR11">
        <v>383</v>
      </c>
      <c r="BS11">
        <v>371</v>
      </c>
      <c r="BT11">
        <v>101</v>
      </c>
      <c r="BU11">
        <v>129</v>
      </c>
      <c r="BV11">
        <v>56</v>
      </c>
      <c r="BW11">
        <v>184</v>
      </c>
      <c r="BX11">
        <v>788</v>
      </c>
      <c r="BY11">
        <v>779</v>
      </c>
      <c r="BZ11">
        <v>668</v>
      </c>
    </row>
    <row r="12" spans="1:78" x14ac:dyDescent="0.25">
      <c r="B12" s="7">
        <v>0.21</v>
      </c>
      <c r="C12" s="7">
        <v>0.2</v>
      </c>
      <c r="D12" s="7">
        <v>0.26</v>
      </c>
      <c r="E12" s="7">
        <v>0.2</v>
      </c>
      <c r="F12" s="7">
        <v>0.25</v>
      </c>
      <c r="G12" s="7">
        <v>0.22</v>
      </c>
      <c r="H12" s="7">
        <v>0.16</v>
      </c>
      <c r="I12" s="7">
        <v>0.2</v>
      </c>
      <c r="J12" s="7">
        <v>0.22</v>
      </c>
      <c r="K12" s="7">
        <v>0.21</v>
      </c>
      <c r="L12" s="7">
        <v>0.2</v>
      </c>
      <c r="M12" s="7">
        <v>0.2</v>
      </c>
      <c r="N12" s="7">
        <v>0.21</v>
      </c>
      <c r="O12" s="7">
        <v>0.23</v>
      </c>
      <c r="P12" s="7">
        <v>0.23</v>
      </c>
      <c r="Q12" s="7">
        <v>0.19</v>
      </c>
      <c r="R12" s="7">
        <v>0.21</v>
      </c>
      <c r="S12" s="7">
        <v>0.21</v>
      </c>
      <c r="T12" s="7">
        <v>0.2</v>
      </c>
      <c r="U12" s="7">
        <v>0.21</v>
      </c>
      <c r="V12" s="7">
        <v>0.22</v>
      </c>
      <c r="W12" s="7">
        <v>0.2</v>
      </c>
      <c r="X12" s="7">
        <v>0.14000000000000001</v>
      </c>
      <c r="Y12" s="7">
        <v>0.17</v>
      </c>
      <c r="Z12" s="7">
        <v>0.21</v>
      </c>
      <c r="AA12" s="7">
        <v>0.21</v>
      </c>
      <c r="AB12" s="7">
        <v>0.21</v>
      </c>
      <c r="AC12" s="7">
        <v>0.19</v>
      </c>
      <c r="AD12" s="7">
        <v>0.21</v>
      </c>
      <c r="AE12" s="7">
        <v>0.21</v>
      </c>
      <c r="AF12" s="7">
        <v>0.21</v>
      </c>
      <c r="AG12" s="7">
        <v>0.21</v>
      </c>
      <c r="AH12" s="7">
        <v>0.2</v>
      </c>
      <c r="AI12" s="7">
        <v>0.21</v>
      </c>
      <c r="AJ12" s="7">
        <v>0.19</v>
      </c>
      <c r="AK12" s="7">
        <v>0.21</v>
      </c>
      <c r="AL12" s="7">
        <v>0.22</v>
      </c>
      <c r="AM12" s="7">
        <v>0.2</v>
      </c>
      <c r="AN12" s="7">
        <v>0.18</v>
      </c>
      <c r="AO12" s="7">
        <v>0.19</v>
      </c>
      <c r="AP12" s="7">
        <v>0.2</v>
      </c>
      <c r="AQ12" s="7">
        <v>0.17</v>
      </c>
      <c r="AR12" s="7">
        <v>0.23</v>
      </c>
      <c r="AS12" s="7">
        <v>0.13</v>
      </c>
      <c r="AT12" s="7">
        <v>0.21</v>
      </c>
      <c r="AU12" s="7">
        <v>0.2</v>
      </c>
      <c r="AV12" s="7">
        <v>0.33</v>
      </c>
      <c r="AW12" s="7">
        <v>0.33</v>
      </c>
      <c r="AX12" s="7">
        <v>0.24</v>
      </c>
      <c r="AY12" s="7">
        <v>0.24</v>
      </c>
      <c r="AZ12" s="7">
        <v>0.14000000000000001</v>
      </c>
      <c r="BA12" s="7">
        <v>0.22</v>
      </c>
      <c r="BB12" s="7">
        <v>0.11</v>
      </c>
      <c r="BC12" s="7">
        <v>0.22</v>
      </c>
      <c r="BD12" s="7">
        <v>0.17</v>
      </c>
      <c r="BE12" s="7">
        <v>0.23</v>
      </c>
      <c r="BF12" s="7">
        <v>0.2</v>
      </c>
      <c r="BG12" s="7">
        <v>0.21</v>
      </c>
      <c r="BH12" s="7">
        <v>0.21</v>
      </c>
      <c r="BI12" s="7">
        <v>0.24</v>
      </c>
      <c r="BJ12" s="7">
        <v>0.19</v>
      </c>
      <c r="BK12" s="7">
        <v>0.2</v>
      </c>
      <c r="BL12" s="7">
        <v>0.17</v>
      </c>
      <c r="BM12" s="7">
        <v>0.22</v>
      </c>
      <c r="BN12" s="7">
        <v>0.23</v>
      </c>
      <c r="BO12" s="7">
        <v>0.2</v>
      </c>
      <c r="BP12" s="7">
        <v>0.19</v>
      </c>
      <c r="BQ12" s="7">
        <v>0.23</v>
      </c>
      <c r="BR12" s="7">
        <v>0.24</v>
      </c>
      <c r="BS12" s="7">
        <v>0.24</v>
      </c>
      <c r="BT12" s="7">
        <v>0.22</v>
      </c>
      <c r="BU12" s="7">
        <v>0.24</v>
      </c>
      <c r="BV12" s="7">
        <v>0.19</v>
      </c>
      <c r="BW12" s="7">
        <v>0.24</v>
      </c>
      <c r="BX12" s="7">
        <v>0.2</v>
      </c>
      <c r="BY12" s="7">
        <v>0.19</v>
      </c>
      <c r="BZ12" s="7">
        <v>0.19</v>
      </c>
    </row>
    <row r="13" spans="1:78" x14ac:dyDescent="0.25">
      <c r="A13" t="s">
        <v>519</v>
      </c>
      <c r="B13">
        <v>1220</v>
      </c>
      <c r="C13">
        <v>1036</v>
      </c>
      <c r="D13">
        <v>126</v>
      </c>
      <c r="E13">
        <v>58</v>
      </c>
      <c r="F13">
        <v>152</v>
      </c>
      <c r="G13">
        <v>723</v>
      </c>
      <c r="H13">
        <v>344</v>
      </c>
      <c r="I13">
        <v>362</v>
      </c>
      <c r="J13">
        <v>387</v>
      </c>
      <c r="K13">
        <v>253</v>
      </c>
      <c r="L13">
        <v>217</v>
      </c>
      <c r="M13">
        <v>256</v>
      </c>
      <c r="N13">
        <v>810</v>
      </c>
      <c r="O13">
        <v>129</v>
      </c>
      <c r="P13">
        <v>25</v>
      </c>
      <c r="Q13">
        <v>159</v>
      </c>
      <c r="R13">
        <v>1060</v>
      </c>
      <c r="S13">
        <v>888</v>
      </c>
      <c r="T13">
        <v>192</v>
      </c>
      <c r="U13">
        <v>125</v>
      </c>
      <c r="V13">
        <v>961</v>
      </c>
      <c r="W13">
        <v>118</v>
      </c>
      <c r="X13">
        <v>132</v>
      </c>
      <c r="Y13">
        <v>105</v>
      </c>
      <c r="Z13">
        <v>1115</v>
      </c>
      <c r="AA13">
        <v>1220</v>
      </c>
      <c r="AB13">
        <v>1115</v>
      </c>
      <c r="AC13">
        <v>155</v>
      </c>
      <c r="AD13">
        <v>991</v>
      </c>
      <c r="AE13">
        <v>71</v>
      </c>
      <c r="AF13">
        <v>959</v>
      </c>
      <c r="AG13">
        <v>216</v>
      </c>
      <c r="AH13">
        <v>11</v>
      </c>
      <c r="AI13">
        <v>980</v>
      </c>
      <c r="AJ13">
        <v>94</v>
      </c>
      <c r="AK13">
        <v>125</v>
      </c>
      <c r="AL13">
        <v>596</v>
      </c>
      <c r="AM13">
        <v>516</v>
      </c>
      <c r="AN13">
        <v>9</v>
      </c>
      <c r="AO13">
        <v>97</v>
      </c>
      <c r="AP13">
        <v>142</v>
      </c>
      <c r="AQ13">
        <v>129</v>
      </c>
      <c r="AR13">
        <v>70</v>
      </c>
      <c r="AS13">
        <v>73</v>
      </c>
      <c r="AT13">
        <v>152</v>
      </c>
      <c r="AU13">
        <v>80</v>
      </c>
      <c r="AV13">
        <v>83</v>
      </c>
      <c r="AW13">
        <v>40</v>
      </c>
      <c r="AX13">
        <v>82</v>
      </c>
      <c r="AY13">
        <v>99</v>
      </c>
      <c r="AZ13">
        <v>89</v>
      </c>
      <c r="BA13">
        <v>36</v>
      </c>
      <c r="BB13">
        <v>88</v>
      </c>
      <c r="BC13">
        <v>50</v>
      </c>
      <c r="BD13">
        <v>9</v>
      </c>
      <c r="BE13">
        <v>228</v>
      </c>
      <c r="BF13">
        <v>991</v>
      </c>
      <c r="BG13">
        <v>785</v>
      </c>
      <c r="BH13">
        <v>434</v>
      </c>
      <c r="BI13">
        <v>374</v>
      </c>
      <c r="BJ13">
        <v>203</v>
      </c>
      <c r="BK13">
        <v>136</v>
      </c>
      <c r="BL13">
        <v>46</v>
      </c>
      <c r="BM13">
        <v>269</v>
      </c>
      <c r="BN13">
        <v>383</v>
      </c>
      <c r="BO13">
        <v>434</v>
      </c>
      <c r="BP13">
        <v>135</v>
      </c>
      <c r="BQ13">
        <v>275</v>
      </c>
      <c r="BR13">
        <v>409</v>
      </c>
      <c r="BS13">
        <v>400</v>
      </c>
      <c r="BT13">
        <v>100</v>
      </c>
      <c r="BU13">
        <v>156</v>
      </c>
      <c r="BV13">
        <v>67</v>
      </c>
      <c r="BW13">
        <v>217</v>
      </c>
      <c r="BX13">
        <v>813</v>
      </c>
      <c r="BY13">
        <v>831</v>
      </c>
      <c r="BZ13">
        <v>718</v>
      </c>
    </row>
    <row r="14" spans="1:78" x14ac:dyDescent="0.25">
      <c r="B14" s="7">
        <v>0.2</v>
      </c>
      <c r="C14" s="7">
        <v>0.2</v>
      </c>
      <c r="D14" s="7">
        <v>0.23</v>
      </c>
      <c r="E14" s="7">
        <v>0.16</v>
      </c>
      <c r="F14" s="7">
        <v>0.13</v>
      </c>
      <c r="G14" s="7">
        <v>0.23</v>
      </c>
      <c r="H14" s="7">
        <v>0.2</v>
      </c>
      <c r="I14" s="7">
        <v>0.25</v>
      </c>
      <c r="J14" s="7">
        <v>0.2</v>
      </c>
      <c r="K14" s="7">
        <v>0.21</v>
      </c>
      <c r="L14" s="7">
        <v>0.15</v>
      </c>
      <c r="M14" s="7">
        <v>0.15</v>
      </c>
      <c r="N14" s="7">
        <v>0.23</v>
      </c>
      <c r="O14" s="7">
        <v>0.2</v>
      </c>
      <c r="P14" s="7">
        <v>0.13</v>
      </c>
      <c r="Q14" s="7">
        <v>0.17</v>
      </c>
      <c r="R14" s="7">
        <v>0.21</v>
      </c>
      <c r="S14" s="7">
        <v>0.24</v>
      </c>
      <c r="T14" s="7">
        <v>0.16</v>
      </c>
      <c r="U14" s="7">
        <v>0.13</v>
      </c>
      <c r="V14" s="7">
        <v>0.22</v>
      </c>
      <c r="W14" s="7">
        <v>0.19</v>
      </c>
      <c r="X14" s="7">
        <v>0.15</v>
      </c>
      <c r="Y14" s="7">
        <v>0.15</v>
      </c>
      <c r="Z14" s="7">
        <v>0.21</v>
      </c>
      <c r="AA14" s="7">
        <v>0.2</v>
      </c>
      <c r="AB14" s="7">
        <v>0.21</v>
      </c>
      <c r="AC14" s="7">
        <v>0.22</v>
      </c>
      <c r="AD14" s="7">
        <v>0.21</v>
      </c>
      <c r="AE14" s="7">
        <v>0.14000000000000001</v>
      </c>
      <c r="AF14" s="7">
        <v>0.2</v>
      </c>
      <c r="AG14" s="7">
        <v>0.23</v>
      </c>
      <c r="AH14" s="7">
        <v>0.28000000000000003</v>
      </c>
      <c r="AI14" s="7">
        <v>0.23</v>
      </c>
      <c r="AJ14" s="7">
        <v>0.17</v>
      </c>
      <c r="AK14" s="7">
        <v>0.13</v>
      </c>
      <c r="AL14" s="7">
        <v>0.25</v>
      </c>
      <c r="AM14" s="7">
        <v>0.18</v>
      </c>
      <c r="AN14" s="7">
        <v>0.15</v>
      </c>
      <c r="AO14" s="7">
        <v>0.14000000000000001</v>
      </c>
      <c r="AP14" s="7">
        <v>0.24</v>
      </c>
      <c r="AQ14" s="7">
        <v>0.23</v>
      </c>
      <c r="AR14" s="7">
        <v>0.13</v>
      </c>
      <c r="AS14" s="7">
        <v>0.23</v>
      </c>
      <c r="AT14" s="7">
        <v>0.27</v>
      </c>
      <c r="AU14" s="7">
        <v>0.23</v>
      </c>
      <c r="AV14" s="7">
        <v>0.17</v>
      </c>
      <c r="AW14" s="7">
        <v>0.28000000000000003</v>
      </c>
      <c r="AX14" s="7">
        <v>0.2</v>
      </c>
      <c r="AY14" s="7">
        <v>0.19</v>
      </c>
      <c r="AZ14" s="7">
        <v>0.22</v>
      </c>
      <c r="BA14" s="7">
        <v>0.12</v>
      </c>
      <c r="BB14" s="7">
        <v>0.2</v>
      </c>
      <c r="BC14" s="7">
        <v>0.16</v>
      </c>
      <c r="BD14" s="7">
        <v>0.34</v>
      </c>
      <c r="BE14" s="7">
        <v>0.25</v>
      </c>
      <c r="BF14" s="7">
        <v>0.19</v>
      </c>
      <c r="BG14" s="7">
        <v>0.24</v>
      </c>
      <c r="BH14" s="7">
        <v>0.16</v>
      </c>
      <c r="BI14" s="7">
        <v>0.28999999999999998</v>
      </c>
      <c r="BJ14" s="7">
        <v>0.23</v>
      </c>
      <c r="BK14" s="7">
        <v>0.18</v>
      </c>
      <c r="BL14" s="7">
        <v>0.23</v>
      </c>
      <c r="BM14" s="7">
        <v>0.3</v>
      </c>
      <c r="BN14" s="7">
        <v>0.23</v>
      </c>
      <c r="BO14" s="7">
        <v>0.2</v>
      </c>
      <c r="BP14" s="7">
        <v>0.11</v>
      </c>
      <c r="BQ14" s="7">
        <v>0.27</v>
      </c>
      <c r="BR14" s="7">
        <v>0.26</v>
      </c>
      <c r="BS14" s="7">
        <v>0.26</v>
      </c>
      <c r="BT14" s="7">
        <v>0.22</v>
      </c>
      <c r="BU14" s="7">
        <v>0.28999999999999998</v>
      </c>
      <c r="BV14" s="7">
        <v>0.23</v>
      </c>
      <c r="BW14" s="7">
        <v>0.28999999999999998</v>
      </c>
      <c r="BX14" s="7">
        <v>0.2</v>
      </c>
      <c r="BY14" s="7">
        <v>0.21</v>
      </c>
      <c r="BZ14" s="7">
        <v>0.2</v>
      </c>
    </row>
    <row r="15" spans="1:78" x14ac:dyDescent="0.25">
      <c r="A15" t="s">
        <v>520</v>
      </c>
      <c r="B15">
        <v>643</v>
      </c>
      <c r="C15">
        <v>542</v>
      </c>
      <c r="D15">
        <v>56</v>
      </c>
      <c r="E15">
        <v>45</v>
      </c>
      <c r="F15">
        <v>74</v>
      </c>
      <c r="G15">
        <v>370</v>
      </c>
      <c r="H15">
        <v>199</v>
      </c>
      <c r="I15">
        <v>227</v>
      </c>
      <c r="J15">
        <v>212</v>
      </c>
      <c r="K15">
        <v>120</v>
      </c>
      <c r="L15">
        <v>85</v>
      </c>
      <c r="M15">
        <v>123</v>
      </c>
      <c r="N15">
        <v>479</v>
      </c>
      <c r="O15">
        <v>38</v>
      </c>
      <c r="P15">
        <v>3</v>
      </c>
      <c r="Q15">
        <v>103</v>
      </c>
      <c r="R15">
        <v>541</v>
      </c>
      <c r="S15">
        <v>494</v>
      </c>
      <c r="T15">
        <v>83</v>
      </c>
      <c r="U15">
        <v>57</v>
      </c>
      <c r="V15">
        <v>532</v>
      </c>
      <c r="W15">
        <v>53</v>
      </c>
      <c r="X15">
        <v>58</v>
      </c>
      <c r="Y15">
        <v>91</v>
      </c>
      <c r="Z15">
        <v>552</v>
      </c>
      <c r="AA15">
        <v>642</v>
      </c>
      <c r="AB15">
        <v>551</v>
      </c>
      <c r="AC15">
        <v>96</v>
      </c>
      <c r="AD15">
        <v>516</v>
      </c>
      <c r="AE15">
        <v>28</v>
      </c>
      <c r="AF15">
        <v>489</v>
      </c>
      <c r="AG15">
        <v>126</v>
      </c>
      <c r="AH15">
        <v>4</v>
      </c>
      <c r="AI15">
        <v>525</v>
      </c>
      <c r="AJ15">
        <v>47</v>
      </c>
      <c r="AK15">
        <v>63</v>
      </c>
      <c r="AL15">
        <v>290</v>
      </c>
      <c r="AM15">
        <v>292</v>
      </c>
      <c r="AN15">
        <v>4</v>
      </c>
      <c r="AO15">
        <v>57</v>
      </c>
      <c r="AP15">
        <v>65</v>
      </c>
      <c r="AQ15">
        <v>69</v>
      </c>
      <c r="AR15">
        <v>32</v>
      </c>
      <c r="AS15">
        <v>28</v>
      </c>
      <c r="AT15">
        <v>70</v>
      </c>
      <c r="AU15">
        <v>48</v>
      </c>
      <c r="AV15">
        <v>22</v>
      </c>
      <c r="AW15">
        <v>16</v>
      </c>
      <c r="AX15">
        <v>40</v>
      </c>
      <c r="AY15">
        <v>70</v>
      </c>
      <c r="AZ15">
        <v>70</v>
      </c>
      <c r="BA15">
        <v>31</v>
      </c>
      <c r="BB15">
        <v>49</v>
      </c>
      <c r="BC15">
        <v>31</v>
      </c>
      <c r="BD15">
        <v>2</v>
      </c>
      <c r="BE15">
        <v>121</v>
      </c>
      <c r="BF15">
        <v>522</v>
      </c>
      <c r="BG15">
        <v>461</v>
      </c>
      <c r="BH15">
        <v>182</v>
      </c>
      <c r="BI15">
        <v>179</v>
      </c>
      <c r="BJ15">
        <v>138</v>
      </c>
      <c r="BK15">
        <v>101</v>
      </c>
      <c r="BL15">
        <v>28</v>
      </c>
      <c r="BM15">
        <v>160</v>
      </c>
      <c r="BN15">
        <v>220</v>
      </c>
      <c r="BO15">
        <v>211</v>
      </c>
      <c r="BP15">
        <v>52</v>
      </c>
      <c r="BQ15">
        <v>159</v>
      </c>
      <c r="BR15">
        <v>241</v>
      </c>
      <c r="BS15">
        <v>224</v>
      </c>
      <c r="BT15">
        <v>34</v>
      </c>
      <c r="BU15">
        <v>93</v>
      </c>
      <c r="BV15">
        <v>52</v>
      </c>
      <c r="BW15">
        <v>114</v>
      </c>
      <c r="BX15">
        <v>371</v>
      </c>
      <c r="BY15">
        <v>379</v>
      </c>
      <c r="BZ15">
        <v>279</v>
      </c>
    </row>
    <row r="16" spans="1:78" x14ac:dyDescent="0.25">
      <c r="B16" s="7">
        <v>0.11</v>
      </c>
      <c r="C16" s="7">
        <v>0.11</v>
      </c>
      <c r="D16" s="7">
        <v>0.1</v>
      </c>
      <c r="E16" s="7">
        <v>0.13</v>
      </c>
      <c r="F16" s="7">
        <v>0.06</v>
      </c>
      <c r="G16" s="7">
        <v>0.12</v>
      </c>
      <c r="H16" s="7">
        <v>0.12</v>
      </c>
      <c r="I16" s="7">
        <v>0.16</v>
      </c>
      <c r="J16" s="7">
        <v>0.11</v>
      </c>
      <c r="K16" s="7">
        <v>0.1</v>
      </c>
      <c r="L16" s="7">
        <v>0.06</v>
      </c>
      <c r="M16" s="7">
        <v>7.0000000000000007E-2</v>
      </c>
      <c r="N16" s="7">
        <v>0.14000000000000001</v>
      </c>
      <c r="O16" s="7">
        <v>0.06</v>
      </c>
      <c r="P16" s="7">
        <v>0.02</v>
      </c>
      <c r="Q16" s="7">
        <v>0.11</v>
      </c>
      <c r="R16" s="7">
        <v>0.11</v>
      </c>
      <c r="S16" s="7">
        <v>0.13</v>
      </c>
      <c r="T16" s="7">
        <v>7.0000000000000007E-2</v>
      </c>
      <c r="U16" s="7">
        <v>0.06</v>
      </c>
      <c r="V16" s="7">
        <v>0.12</v>
      </c>
      <c r="W16" s="7">
        <v>0.09</v>
      </c>
      <c r="X16" s="7">
        <v>7.0000000000000007E-2</v>
      </c>
      <c r="Y16" s="7">
        <v>0.13</v>
      </c>
      <c r="Z16" s="7">
        <v>0.1</v>
      </c>
      <c r="AA16" s="7">
        <v>0.11</v>
      </c>
      <c r="AB16" s="7">
        <v>0.1</v>
      </c>
      <c r="AC16" s="7">
        <v>0.13</v>
      </c>
      <c r="AD16" s="7">
        <v>0.11</v>
      </c>
      <c r="AE16" s="7">
        <v>0.05</v>
      </c>
      <c r="AF16" s="7">
        <v>0.1</v>
      </c>
      <c r="AG16" s="7">
        <v>0.14000000000000001</v>
      </c>
      <c r="AH16" s="7">
        <v>0.11</v>
      </c>
      <c r="AI16" s="7">
        <v>0.12</v>
      </c>
      <c r="AJ16" s="7">
        <v>0.09</v>
      </c>
      <c r="AK16" s="7">
        <v>0.06</v>
      </c>
      <c r="AL16" s="7">
        <v>0.12</v>
      </c>
      <c r="AM16" s="7">
        <v>0.1</v>
      </c>
      <c r="AN16" s="7">
        <v>7.0000000000000007E-2</v>
      </c>
      <c r="AO16" s="7">
        <v>0.08</v>
      </c>
      <c r="AP16" s="7">
        <v>0.11</v>
      </c>
      <c r="AQ16" s="7">
        <v>0.12</v>
      </c>
      <c r="AR16" s="7">
        <v>0.06</v>
      </c>
      <c r="AS16" s="7">
        <v>0.09</v>
      </c>
      <c r="AT16" s="7">
        <v>0.13</v>
      </c>
      <c r="AU16" s="7">
        <v>0.14000000000000001</v>
      </c>
      <c r="AV16" s="7">
        <v>0.05</v>
      </c>
      <c r="AW16" s="7">
        <v>0.11</v>
      </c>
      <c r="AX16" s="7">
        <v>0.1</v>
      </c>
      <c r="AY16" s="7">
        <v>0.13</v>
      </c>
      <c r="AZ16" s="7">
        <v>0.17</v>
      </c>
      <c r="BA16" s="7">
        <v>0.11</v>
      </c>
      <c r="BB16" s="7">
        <v>0.11</v>
      </c>
      <c r="BC16" s="7">
        <v>0.1</v>
      </c>
      <c r="BD16" s="7">
        <v>7.0000000000000007E-2</v>
      </c>
      <c r="BE16" s="7">
        <v>0.13</v>
      </c>
      <c r="BF16" s="7">
        <v>0.1</v>
      </c>
      <c r="BG16" s="7">
        <v>0.14000000000000001</v>
      </c>
      <c r="BH16" s="7">
        <v>7.0000000000000007E-2</v>
      </c>
      <c r="BI16" s="7">
        <v>0.14000000000000001</v>
      </c>
      <c r="BJ16" s="7">
        <v>0.16</v>
      </c>
      <c r="BK16" s="7">
        <v>0.13</v>
      </c>
      <c r="BL16" s="7">
        <v>0.14000000000000001</v>
      </c>
      <c r="BM16" s="7">
        <v>0.18</v>
      </c>
      <c r="BN16" s="7">
        <v>0.13</v>
      </c>
      <c r="BO16" s="7">
        <v>0.1</v>
      </c>
      <c r="BP16" s="7">
        <v>0.04</v>
      </c>
      <c r="BQ16" s="7">
        <v>0.16</v>
      </c>
      <c r="BR16" s="7">
        <v>0.15</v>
      </c>
      <c r="BS16" s="7">
        <v>0.15</v>
      </c>
      <c r="BT16" s="7">
        <v>0.08</v>
      </c>
      <c r="BU16" s="7">
        <v>0.17</v>
      </c>
      <c r="BV16" s="7">
        <v>0.18</v>
      </c>
      <c r="BW16" s="7">
        <v>0.15</v>
      </c>
      <c r="BX16" s="7">
        <v>0.09</v>
      </c>
      <c r="BY16" s="7">
        <v>0.09</v>
      </c>
      <c r="BZ16" s="7">
        <v>0.08</v>
      </c>
    </row>
    <row r="17" spans="1:78" x14ac:dyDescent="0.25">
      <c r="A17" t="s">
        <v>521</v>
      </c>
      <c r="B17">
        <v>497</v>
      </c>
      <c r="C17">
        <v>428</v>
      </c>
      <c r="D17">
        <v>53</v>
      </c>
      <c r="E17">
        <v>16</v>
      </c>
      <c r="F17">
        <v>72</v>
      </c>
      <c r="G17">
        <v>288</v>
      </c>
      <c r="H17">
        <v>137</v>
      </c>
      <c r="I17">
        <v>175</v>
      </c>
      <c r="J17">
        <v>150</v>
      </c>
      <c r="K17">
        <v>92</v>
      </c>
      <c r="L17">
        <v>80</v>
      </c>
      <c r="M17">
        <v>107</v>
      </c>
      <c r="N17">
        <v>333</v>
      </c>
      <c r="O17">
        <v>42</v>
      </c>
      <c r="P17">
        <v>15</v>
      </c>
      <c r="Q17">
        <v>75</v>
      </c>
      <c r="R17">
        <v>422</v>
      </c>
      <c r="S17">
        <v>357</v>
      </c>
      <c r="T17">
        <v>74</v>
      </c>
      <c r="U17">
        <v>63</v>
      </c>
      <c r="V17">
        <v>426</v>
      </c>
      <c r="W17">
        <v>35</v>
      </c>
      <c r="X17">
        <v>34</v>
      </c>
      <c r="Y17">
        <v>49</v>
      </c>
      <c r="Z17">
        <v>448</v>
      </c>
      <c r="AA17">
        <v>495</v>
      </c>
      <c r="AB17">
        <v>446</v>
      </c>
      <c r="AC17">
        <v>59</v>
      </c>
      <c r="AD17">
        <v>397</v>
      </c>
      <c r="AE17">
        <v>34</v>
      </c>
      <c r="AF17">
        <v>378</v>
      </c>
      <c r="AG17">
        <v>99</v>
      </c>
      <c r="AH17">
        <v>0</v>
      </c>
      <c r="AI17">
        <v>397</v>
      </c>
      <c r="AJ17">
        <v>40</v>
      </c>
      <c r="AK17">
        <v>54</v>
      </c>
      <c r="AL17">
        <v>237</v>
      </c>
      <c r="AM17">
        <v>213</v>
      </c>
      <c r="AN17">
        <v>4</v>
      </c>
      <c r="AO17">
        <v>40</v>
      </c>
      <c r="AP17">
        <v>47</v>
      </c>
      <c r="AQ17">
        <v>51</v>
      </c>
      <c r="AR17">
        <v>50</v>
      </c>
      <c r="AS17">
        <v>16</v>
      </c>
      <c r="AT17">
        <v>43</v>
      </c>
      <c r="AU17">
        <v>33</v>
      </c>
      <c r="AV17">
        <v>34</v>
      </c>
      <c r="AW17">
        <v>18</v>
      </c>
      <c r="AX17">
        <v>34</v>
      </c>
      <c r="AY17">
        <v>54</v>
      </c>
      <c r="AZ17">
        <v>34</v>
      </c>
      <c r="BA17">
        <v>17</v>
      </c>
      <c r="BB17">
        <v>42</v>
      </c>
      <c r="BC17">
        <v>17</v>
      </c>
      <c r="BD17">
        <v>5</v>
      </c>
      <c r="BE17">
        <v>90</v>
      </c>
      <c r="BF17">
        <v>407</v>
      </c>
      <c r="BG17">
        <v>332</v>
      </c>
      <c r="BH17">
        <v>165</v>
      </c>
      <c r="BI17">
        <v>142</v>
      </c>
      <c r="BJ17">
        <v>94</v>
      </c>
      <c r="BK17">
        <v>70</v>
      </c>
      <c r="BL17">
        <v>18</v>
      </c>
      <c r="BM17">
        <v>112</v>
      </c>
      <c r="BN17">
        <v>166</v>
      </c>
      <c r="BO17">
        <v>153</v>
      </c>
      <c r="BP17">
        <v>66</v>
      </c>
      <c r="BQ17">
        <v>118</v>
      </c>
      <c r="BR17">
        <v>173</v>
      </c>
      <c r="BS17">
        <v>171</v>
      </c>
      <c r="BT17">
        <v>33</v>
      </c>
      <c r="BU17">
        <v>67</v>
      </c>
      <c r="BV17">
        <v>31</v>
      </c>
      <c r="BW17">
        <v>91</v>
      </c>
      <c r="BX17">
        <v>281</v>
      </c>
      <c r="BY17">
        <v>270</v>
      </c>
      <c r="BZ17">
        <v>225</v>
      </c>
    </row>
    <row r="18" spans="1:78" x14ac:dyDescent="0.25">
      <c r="B18" s="7">
        <v>0.08</v>
      </c>
      <c r="C18" s="7">
        <v>0.08</v>
      </c>
      <c r="D18" s="7">
        <v>0.09</v>
      </c>
      <c r="E18" s="7">
        <v>0.05</v>
      </c>
      <c r="F18" s="7">
        <v>0.06</v>
      </c>
      <c r="G18" s="7">
        <v>0.09</v>
      </c>
      <c r="H18" s="7">
        <v>0.08</v>
      </c>
      <c r="I18" s="7">
        <v>0.12</v>
      </c>
      <c r="J18" s="7">
        <v>0.08</v>
      </c>
      <c r="K18" s="7">
        <v>7.0000000000000007E-2</v>
      </c>
      <c r="L18" s="7">
        <v>0.06</v>
      </c>
      <c r="M18" s="7">
        <v>0.06</v>
      </c>
      <c r="N18" s="7">
        <v>0.1</v>
      </c>
      <c r="O18" s="7">
        <v>7.0000000000000007E-2</v>
      </c>
      <c r="P18" s="7">
        <v>0.08</v>
      </c>
      <c r="Q18" s="7">
        <v>0.08</v>
      </c>
      <c r="R18" s="7">
        <v>0.08</v>
      </c>
      <c r="S18" s="7">
        <v>0.1</v>
      </c>
      <c r="T18" s="7">
        <v>0.06</v>
      </c>
      <c r="U18" s="7">
        <v>0.06</v>
      </c>
      <c r="V18" s="7">
        <v>0.1</v>
      </c>
      <c r="W18" s="7">
        <v>0.06</v>
      </c>
      <c r="X18" s="7">
        <v>0.04</v>
      </c>
      <c r="Y18" s="7">
        <v>7.0000000000000007E-2</v>
      </c>
      <c r="Z18" s="7">
        <v>0.09</v>
      </c>
      <c r="AA18" s="7">
        <v>0.08</v>
      </c>
      <c r="AB18" s="7">
        <v>0.08</v>
      </c>
      <c r="AC18" s="7">
        <v>0.08</v>
      </c>
      <c r="AD18" s="7">
        <v>0.08</v>
      </c>
      <c r="AE18" s="7">
        <v>7.0000000000000007E-2</v>
      </c>
      <c r="AF18" s="7">
        <v>0.08</v>
      </c>
      <c r="AG18" s="7">
        <v>0.11</v>
      </c>
      <c r="AH18" t="s">
        <v>108</v>
      </c>
      <c r="AI18" s="7">
        <v>0.09</v>
      </c>
      <c r="AJ18" s="7">
        <v>7.0000000000000007E-2</v>
      </c>
      <c r="AK18" s="7">
        <v>0.05</v>
      </c>
      <c r="AL18" s="7">
        <v>0.1</v>
      </c>
      <c r="AM18" s="7">
        <v>7.0000000000000007E-2</v>
      </c>
      <c r="AN18" s="7">
        <v>7.0000000000000007E-2</v>
      </c>
      <c r="AO18" s="7">
        <v>0.06</v>
      </c>
      <c r="AP18" s="7">
        <v>0.08</v>
      </c>
      <c r="AQ18" s="7">
        <v>0.09</v>
      </c>
      <c r="AR18" s="7">
        <v>0.09</v>
      </c>
      <c r="AS18" s="7">
        <v>0.05</v>
      </c>
      <c r="AT18" s="7">
        <v>0.08</v>
      </c>
      <c r="AU18" s="7">
        <v>0.09</v>
      </c>
      <c r="AV18" s="7">
        <v>7.0000000000000007E-2</v>
      </c>
      <c r="AW18" s="7">
        <v>0.13</v>
      </c>
      <c r="AX18" s="7">
        <v>0.08</v>
      </c>
      <c r="AY18" s="7">
        <v>0.1</v>
      </c>
      <c r="AZ18" s="7">
        <v>0.08</v>
      </c>
      <c r="BA18" s="7">
        <v>0.06</v>
      </c>
      <c r="BB18" s="7">
        <v>0.1</v>
      </c>
      <c r="BC18" s="7">
        <v>0.06</v>
      </c>
      <c r="BD18" s="7">
        <v>0.21</v>
      </c>
      <c r="BE18" s="7">
        <v>0.1</v>
      </c>
      <c r="BF18" s="7">
        <v>0.08</v>
      </c>
      <c r="BG18" s="7">
        <v>0.1</v>
      </c>
      <c r="BH18" s="7">
        <v>0.06</v>
      </c>
      <c r="BI18" s="7">
        <v>0.11</v>
      </c>
      <c r="BJ18" s="7">
        <v>0.11</v>
      </c>
      <c r="BK18" s="7">
        <v>0.09</v>
      </c>
      <c r="BL18" s="7">
        <v>0.09</v>
      </c>
      <c r="BM18" s="7">
        <v>0.13</v>
      </c>
      <c r="BN18" s="7">
        <v>0.1</v>
      </c>
      <c r="BO18" s="7">
        <v>7.0000000000000007E-2</v>
      </c>
      <c r="BP18" s="7">
        <v>0.05</v>
      </c>
      <c r="BQ18" s="7">
        <v>0.12</v>
      </c>
      <c r="BR18" s="7">
        <v>0.11</v>
      </c>
      <c r="BS18" s="7">
        <v>0.11</v>
      </c>
      <c r="BT18" s="7">
        <v>7.0000000000000007E-2</v>
      </c>
      <c r="BU18" s="7">
        <v>0.12</v>
      </c>
      <c r="BV18" s="7">
        <v>0.11</v>
      </c>
      <c r="BW18" s="7">
        <v>0.12</v>
      </c>
      <c r="BX18" s="7">
        <v>7.0000000000000007E-2</v>
      </c>
      <c r="BY18" s="7">
        <v>7.0000000000000007E-2</v>
      </c>
      <c r="BZ18" s="7">
        <v>0.06</v>
      </c>
    </row>
    <row r="19" spans="1:78" x14ac:dyDescent="0.25">
      <c r="A19" t="s">
        <v>522</v>
      </c>
      <c r="B19">
        <v>254</v>
      </c>
      <c r="C19">
        <v>224</v>
      </c>
      <c r="D19">
        <v>19</v>
      </c>
      <c r="E19">
        <v>10</v>
      </c>
      <c r="F19">
        <v>30</v>
      </c>
      <c r="G19">
        <v>159</v>
      </c>
      <c r="H19">
        <v>65</v>
      </c>
      <c r="I19">
        <v>69</v>
      </c>
      <c r="J19">
        <v>90</v>
      </c>
      <c r="K19">
        <v>53</v>
      </c>
      <c r="L19">
        <v>42</v>
      </c>
      <c r="M19">
        <v>63</v>
      </c>
      <c r="N19">
        <v>165</v>
      </c>
      <c r="O19">
        <v>17</v>
      </c>
      <c r="P19">
        <v>9</v>
      </c>
      <c r="Q19">
        <v>38</v>
      </c>
      <c r="R19">
        <v>216</v>
      </c>
      <c r="S19">
        <v>187</v>
      </c>
      <c r="T19">
        <v>40</v>
      </c>
      <c r="U19">
        <v>26</v>
      </c>
      <c r="V19">
        <v>207</v>
      </c>
      <c r="W19">
        <v>21</v>
      </c>
      <c r="X19">
        <v>24</v>
      </c>
      <c r="Y19">
        <v>29</v>
      </c>
      <c r="Z19">
        <v>225</v>
      </c>
      <c r="AA19">
        <v>254</v>
      </c>
      <c r="AB19">
        <v>225</v>
      </c>
      <c r="AC19">
        <v>31</v>
      </c>
      <c r="AD19">
        <v>203</v>
      </c>
      <c r="AE19">
        <v>19</v>
      </c>
      <c r="AF19">
        <v>197</v>
      </c>
      <c r="AG19">
        <v>43</v>
      </c>
      <c r="AH19">
        <v>2</v>
      </c>
      <c r="AI19">
        <v>197</v>
      </c>
      <c r="AJ19">
        <v>15</v>
      </c>
      <c r="AK19">
        <v>31</v>
      </c>
      <c r="AL19">
        <v>104</v>
      </c>
      <c r="AM19">
        <v>120</v>
      </c>
      <c r="AN19">
        <v>4</v>
      </c>
      <c r="AO19">
        <v>25</v>
      </c>
      <c r="AP19">
        <v>31</v>
      </c>
      <c r="AQ19">
        <v>19</v>
      </c>
      <c r="AR19">
        <v>19</v>
      </c>
      <c r="AS19">
        <v>8</v>
      </c>
      <c r="AT19">
        <v>16</v>
      </c>
      <c r="AU19">
        <v>9</v>
      </c>
      <c r="AV19">
        <v>19</v>
      </c>
      <c r="AW19">
        <v>6</v>
      </c>
      <c r="AX19">
        <v>12</v>
      </c>
      <c r="AY19">
        <v>27</v>
      </c>
      <c r="AZ19">
        <v>25</v>
      </c>
      <c r="BA19">
        <v>15</v>
      </c>
      <c r="BB19">
        <v>35</v>
      </c>
      <c r="BC19">
        <v>10</v>
      </c>
      <c r="BD19">
        <v>2</v>
      </c>
      <c r="BE19">
        <v>38</v>
      </c>
      <c r="BF19">
        <v>216</v>
      </c>
      <c r="BG19">
        <v>170</v>
      </c>
      <c r="BH19">
        <v>84</v>
      </c>
      <c r="BI19">
        <v>64</v>
      </c>
      <c r="BJ19">
        <v>57</v>
      </c>
      <c r="BK19">
        <v>36</v>
      </c>
      <c r="BL19">
        <v>10</v>
      </c>
      <c r="BM19">
        <v>40</v>
      </c>
      <c r="BN19">
        <v>84</v>
      </c>
      <c r="BO19">
        <v>110</v>
      </c>
      <c r="BP19">
        <v>20</v>
      </c>
      <c r="BQ19">
        <v>47</v>
      </c>
      <c r="BR19">
        <v>73</v>
      </c>
      <c r="BS19">
        <v>72</v>
      </c>
      <c r="BT19">
        <v>14</v>
      </c>
      <c r="BU19">
        <v>25</v>
      </c>
      <c r="BV19">
        <v>8</v>
      </c>
      <c r="BW19">
        <v>39</v>
      </c>
      <c r="BX19">
        <v>168</v>
      </c>
      <c r="BY19">
        <v>165</v>
      </c>
      <c r="BZ19">
        <v>143</v>
      </c>
    </row>
    <row r="20" spans="1:78" x14ac:dyDescent="0.25">
      <c r="B20" s="7">
        <v>0.04</v>
      </c>
      <c r="C20" s="7">
        <v>0.04</v>
      </c>
      <c r="D20" s="7">
        <v>0.03</v>
      </c>
      <c r="E20" s="7">
        <v>0.03</v>
      </c>
      <c r="F20" s="7">
        <v>0.03</v>
      </c>
      <c r="G20" s="7">
        <v>0.05</v>
      </c>
      <c r="H20" s="7">
        <v>0.04</v>
      </c>
      <c r="I20" s="7">
        <v>0.05</v>
      </c>
      <c r="J20" s="7">
        <v>0.05</v>
      </c>
      <c r="K20" s="7">
        <v>0.04</v>
      </c>
      <c r="L20" s="7">
        <v>0.03</v>
      </c>
      <c r="M20" s="7">
        <v>0.04</v>
      </c>
      <c r="N20" s="7">
        <v>0.05</v>
      </c>
      <c r="O20" s="7">
        <v>0.03</v>
      </c>
      <c r="P20" s="7">
        <v>0.05</v>
      </c>
      <c r="Q20" s="7">
        <v>0.04</v>
      </c>
      <c r="R20" s="7">
        <v>0.04</v>
      </c>
      <c r="S20" s="7">
        <v>0.05</v>
      </c>
      <c r="T20" s="7">
        <v>0.03</v>
      </c>
      <c r="U20" s="7">
        <v>0.03</v>
      </c>
      <c r="V20" s="7">
        <v>0.05</v>
      </c>
      <c r="W20" s="7">
        <v>0.03</v>
      </c>
      <c r="X20" s="7">
        <v>0.03</v>
      </c>
      <c r="Y20" s="7">
        <v>0.04</v>
      </c>
      <c r="Z20" s="7">
        <v>0.04</v>
      </c>
      <c r="AA20" s="7">
        <v>0.04</v>
      </c>
      <c r="AB20" s="7">
        <v>0.04</v>
      </c>
      <c r="AC20" s="7">
        <v>0.04</v>
      </c>
      <c r="AD20" s="7">
        <v>0.04</v>
      </c>
      <c r="AE20" s="7">
        <v>0.04</v>
      </c>
      <c r="AF20" s="7">
        <v>0.04</v>
      </c>
      <c r="AG20" s="7">
        <v>0.05</v>
      </c>
      <c r="AH20" s="7">
        <v>0.04</v>
      </c>
      <c r="AI20" s="7">
        <v>0.05</v>
      </c>
      <c r="AJ20" s="7">
        <v>0.03</v>
      </c>
      <c r="AK20" s="7">
        <v>0.03</v>
      </c>
      <c r="AL20" s="7">
        <v>0.04</v>
      </c>
      <c r="AM20" s="7">
        <v>0.04</v>
      </c>
      <c r="AN20" s="7">
        <v>7.0000000000000007E-2</v>
      </c>
      <c r="AO20" s="7">
        <v>0.04</v>
      </c>
      <c r="AP20" s="7">
        <v>0.05</v>
      </c>
      <c r="AQ20" s="7">
        <v>0.03</v>
      </c>
      <c r="AR20" s="7">
        <v>0.04</v>
      </c>
      <c r="AS20" s="7">
        <v>0.02</v>
      </c>
      <c r="AT20" s="7">
        <v>0.03</v>
      </c>
      <c r="AU20" s="7">
        <v>0.03</v>
      </c>
      <c r="AV20" s="7">
        <v>0.04</v>
      </c>
      <c r="AW20" s="7">
        <v>0.04</v>
      </c>
      <c r="AX20" s="7">
        <v>0.03</v>
      </c>
      <c r="AY20" s="7">
        <v>0.05</v>
      </c>
      <c r="AZ20" s="7">
        <v>0.06</v>
      </c>
      <c r="BA20" s="7">
        <v>0.05</v>
      </c>
      <c r="BB20" s="7">
        <v>0.08</v>
      </c>
      <c r="BC20" s="7">
        <v>0.03</v>
      </c>
      <c r="BD20" s="7">
        <v>0.09</v>
      </c>
      <c r="BE20" s="7">
        <v>0.04</v>
      </c>
      <c r="BF20" s="7">
        <v>0.04</v>
      </c>
      <c r="BG20" s="7">
        <v>0.05</v>
      </c>
      <c r="BH20" s="7">
        <v>0.03</v>
      </c>
      <c r="BI20" s="7">
        <v>0.05</v>
      </c>
      <c r="BJ20" s="7">
        <v>7.0000000000000007E-2</v>
      </c>
      <c r="BK20" s="7">
        <v>0.05</v>
      </c>
      <c r="BL20" s="7">
        <v>0.05</v>
      </c>
      <c r="BM20" s="7">
        <v>0.05</v>
      </c>
      <c r="BN20" s="7">
        <v>0.05</v>
      </c>
      <c r="BO20" s="7">
        <v>0.05</v>
      </c>
      <c r="BP20" s="7">
        <v>0.02</v>
      </c>
      <c r="BQ20" s="7">
        <v>0.05</v>
      </c>
      <c r="BR20" s="7">
        <v>0.05</v>
      </c>
      <c r="BS20" s="7">
        <v>0.05</v>
      </c>
      <c r="BT20" s="7">
        <v>0.03</v>
      </c>
      <c r="BU20" s="7">
        <v>0.05</v>
      </c>
      <c r="BV20" s="7">
        <v>0.03</v>
      </c>
      <c r="BW20" s="7">
        <v>0.05</v>
      </c>
      <c r="BX20" s="7">
        <v>0.04</v>
      </c>
      <c r="BY20" s="7">
        <v>0.04</v>
      </c>
      <c r="BZ20" s="7">
        <v>0.04</v>
      </c>
    </row>
    <row r="21" spans="1:78" x14ac:dyDescent="0.25">
      <c r="A21" t="s">
        <v>523</v>
      </c>
      <c r="B21">
        <v>243</v>
      </c>
      <c r="C21">
        <v>219</v>
      </c>
      <c r="D21">
        <v>19</v>
      </c>
      <c r="E21">
        <v>6</v>
      </c>
      <c r="F21">
        <v>50</v>
      </c>
      <c r="G21">
        <v>138</v>
      </c>
      <c r="H21">
        <v>56</v>
      </c>
      <c r="I21">
        <v>89</v>
      </c>
      <c r="J21">
        <v>95</v>
      </c>
      <c r="K21">
        <v>28</v>
      </c>
      <c r="L21">
        <v>31</v>
      </c>
      <c r="M21">
        <v>49</v>
      </c>
      <c r="N21">
        <v>176</v>
      </c>
      <c r="O21">
        <v>14</v>
      </c>
      <c r="P21">
        <v>4</v>
      </c>
      <c r="Q21">
        <v>24</v>
      </c>
      <c r="R21">
        <v>219</v>
      </c>
      <c r="S21">
        <v>171</v>
      </c>
      <c r="T21">
        <v>51</v>
      </c>
      <c r="U21">
        <v>20</v>
      </c>
      <c r="V21">
        <v>224</v>
      </c>
      <c r="W21">
        <v>10</v>
      </c>
      <c r="X21">
        <v>10</v>
      </c>
      <c r="Y21">
        <v>30</v>
      </c>
      <c r="Z21">
        <v>213</v>
      </c>
      <c r="AA21">
        <v>243</v>
      </c>
      <c r="AB21">
        <v>213</v>
      </c>
      <c r="AC21">
        <v>28</v>
      </c>
      <c r="AD21">
        <v>205</v>
      </c>
      <c r="AE21">
        <v>11</v>
      </c>
      <c r="AF21">
        <v>196</v>
      </c>
      <c r="AG21">
        <v>35</v>
      </c>
      <c r="AH21">
        <v>1</v>
      </c>
      <c r="AI21">
        <v>202</v>
      </c>
      <c r="AJ21">
        <v>18</v>
      </c>
      <c r="AK21">
        <v>20</v>
      </c>
      <c r="AL21">
        <v>97</v>
      </c>
      <c r="AM21">
        <v>125</v>
      </c>
      <c r="AN21">
        <v>1</v>
      </c>
      <c r="AO21">
        <v>21</v>
      </c>
      <c r="AP21">
        <v>36</v>
      </c>
      <c r="AQ21">
        <v>15</v>
      </c>
      <c r="AR21">
        <v>28</v>
      </c>
      <c r="AS21">
        <v>7</v>
      </c>
      <c r="AT21">
        <v>25</v>
      </c>
      <c r="AU21">
        <v>12</v>
      </c>
      <c r="AV21">
        <v>21</v>
      </c>
      <c r="AW21">
        <v>9</v>
      </c>
      <c r="AX21">
        <v>10</v>
      </c>
      <c r="AY21">
        <v>19</v>
      </c>
      <c r="AZ21">
        <v>27</v>
      </c>
      <c r="BA21">
        <v>6</v>
      </c>
      <c r="BB21">
        <v>21</v>
      </c>
      <c r="BC21">
        <v>7</v>
      </c>
      <c r="BD21">
        <v>2</v>
      </c>
      <c r="BE21">
        <v>35</v>
      </c>
      <c r="BF21">
        <v>208</v>
      </c>
      <c r="BG21">
        <v>143</v>
      </c>
      <c r="BH21">
        <v>101</v>
      </c>
      <c r="BI21">
        <v>61</v>
      </c>
      <c r="BJ21">
        <v>45</v>
      </c>
      <c r="BK21">
        <v>27</v>
      </c>
      <c r="BL21">
        <v>7</v>
      </c>
      <c r="BM21">
        <v>48</v>
      </c>
      <c r="BN21">
        <v>72</v>
      </c>
      <c r="BO21">
        <v>95</v>
      </c>
      <c r="BP21">
        <v>29</v>
      </c>
      <c r="BQ21">
        <v>43</v>
      </c>
      <c r="BR21">
        <v>82</v>
      </c>
      <c r="BS21">
        <v>77</v>
      </c>
      <c r="BT21">
        <v>8</v>
      </c>
      <c r="BU21">
        <v>29</v>
      </c>
      <c r="BV21">
        <v>10</v>
      </c>
      <c r="BW21">
        <v>36</v>
      </c>
      <c r="BX21">
        <v>165</v>
      </c>
      <c r="BY21">
        <v>157</v>
      </c>
      <c r="BZ21">
        <v>132</v>
      </c>
    </row>
    <row r="22" spans="1:78" x14ac:dyDescent="0.25">
      <c r="B22" s="7">
        <v>0.04</v>
      </c>
      <c r="C22" s="7">
        <v>0.04</v>
      </c>
      <c r="D22" s="7">
        <v>0.03</v>
      </c>
      <c r="E22" s="7">
        <v>0.02</v>
      </c>
      <c r="F22" s="7">
        <v>0.04</v>
      </c>
      <c r="G22" s="7">
        <v>0.04</v>
      </c>
      <c r="H22" s="7">
        <v>0.03</v>
      </c>
      <c r="I22" s="7">
        <v>0.06</v>
      </c>
      <c r="J22" s="7">
        <v>0.05</v>
      </c>
      <c r="K22" s="7">
        <v>0.02</v>
      </c>
      <c r="L22" s="7">
        <v>0.02</v>
      </c>
      <c r="M22" s="7">
        <v>0.03</v>
      </c>
      <c r="N22" s="7">
        <v>0.05</v>
      </c>
      <c r="O22" s="7">
        <v>0.02</v>
      </c>
      <c r="P22" s="7">
        <v>0.02</v>
      </c>
      <c r="Q22" s="7">
        <v>0.03</v>
      </c>
      <c r="R22" s="7">
        <v>0.04</v>
      </c>
      <c r="S22" s="7">
        <v>0.05</v>
      </c>
      <c r="T22" s="7">
        <v>0.04</v>
      </c>
      <c r="U22" s="7">
        <v>0.02</v>
      </c>
      <c r="V22" s="7">
        <v>0.05</v>
      </c>
      <c r="W22" s="7">
        <v>0.02</v>
      </c>
      <c r="X22" s="7">
        <v>0.01</v>
      </c>
      <c r="Y22" s="7">
        <v>0.04</v>
      </c>
      <c r="Z22" s="7">
        <v>0.04</v>
      </c>
      <c r="AA22" s="7">
        <v>0.04</v>
      </c>
      <c r="AB22" s="7">
        <v>0.04</v>
      </c>
      <c r="AC22" s="7">
        <v>0.04</v>
      </c>
      <c r="AD22" s="7">
        <v>0.04</v>
      </c>
      <c r="AE22" s="7">
        <v>0.02</v>
      </c>
      <c r="AF22" s="7">
        <v>0.04</v>
      </c>
      <c r="AG22" s="7">
        <v>0.04</v>
      </c>
      <c r="AH22" s="7">
        <v>0.03</v>
      </c>
      <c r="AI22" s="7">
        <v>0.05</v>
      </c>
      <c r="AJ22" s="7">
        <v>0.03</v>
      </c>
      <c r="AK22" s="7">
        <v>0.02</v>
      </c>
      <c r="AL22" s="7">
        <v>0.04</v>
      </c>
      <c r="AM22" s="7">
        <v>0.04</v>
      </c>
      <c r="AN22" s="7">
        <v>0.02</v>
      </c>
      <c r="AO22" s="7">
        <v>0.03</v>
      </c>
      <c r="AP22" s="7">
        <v>0.06</v>
      </c>
      <c r="AQ22" s="7">
        <v>0.03</v>
      </c>
      <c r="AR22" s="7">
        <v>0.05</v>
      </c>
      <c r="AS22" s="7">
        <v>0.02</v>
      </c>
      <c r="AT22" s="7">
        <v>0.04</v>
      </c>
      <c r="AU22" s="7">
        <v>0.03</v>
      </c>
      <c r="AV22" s="7">
        <v>0.04</v>
      </c>
      <c r="AW22" s="7">
        <v>0.06</v>
      </c>
      <c r="AX22" s="7">
        <v>0.02</v>
      </c>
      <c r="AY22" s="7">
        <v>0.03</v>
      </c>
      <c r="AZ22" s="7">
        <v>0.06</v>
      </c>
      <c r="BA22" s="7">
        <v>0.02</v>
      </c>
      <c r="BB22" s="7">
        <v>0.05</v>
      </c>
      <c r="BC22" s="7">
        <v>0.02</v>
      </c>
      <c r="BD22" s="7">
        <v>7.0000000000000007E-2</v>
      </c>
      <c r="BE22" s="7">
        <v>0.04</v>
      </c>
      <c r="BF22" s="7">
        <v>0.04</v>
      </c>
      <c r="BG22" s="7">
        <v>0.04</v>
      </c>
      <c r="BH22" s="7">
        <v>0.04</v>
      </c>
      <c r="BI22" s="7">
        <v>0.05</v>
      </c>
      <c r="BJ22" s="7">
        <v>0.05</v>
      </c>
      <c r="BK22" s="7">
        <v>0.04</v>
      </c>
      <c r="BL22" s="7">
        <v>0.03</v>
      </c>
      <c r="BM22" s="7">
        <v>0.05</v>
      </c>
      <c r="BN22" s="7">
        <v>0.04</v>
      </c>
      <c r="BO22" s="7">
        <v>0.04</v>
      </c>
      <c r="BP22" s="7">
        <v>0.02</v>
      </c>
      <c r="BQ22" s="7">
        <v>0.04</v>
      </c>
      <c r="BR22" s="7">
        <v>0.05</v>
      </c>
      <c r="BS22" s="7">
        <v>0.05</v>
      </c>
      <c r="BT22" s="7">
        <v>0.02</v>
      </c>
      <c r="BU22" s="7">
        <v>0.05</v>
      </c>
      <c r="BV22" s="7">
        <v>0.03</v>
      </c>
      <c r="BW22" s="7">
        <v>0.05</v>
      </c>
      <c r="BX22" s="7">
        <v>0.04</v>
      </c>
      <c r="BY22" s="7">
        <v>0.04</v>
      </c>
      <c r="BZ22" s="7">
        <v>0.04</v>
      </c>
    </row>
    <row r="23" spans="1:78" x14ac:dyDescent="0.25">
      <c r="A23" t="s">
        <v>524</v>
      </c>
      <c r="B23">
        <v>207</v>
      </c>
      <c r="C23">
        <v>169</v>
      </c>
      <c r="D23">
        <v>31</v>
      </c>
      <c r="E23">
        <v>7</v>
      </c>
      <c r="F23">
        <v>35</v>
      </c>
      <c r="G23">
        <v>130</v>
      </c>
      <c r="H23">
        <v>43</v>
      </c>
      <c r="I23">
        <v>64</v>
      </c>
      <c r="J23">
        <v>66</v>
      </c>
      <c r="K23">
        <v>51</v>
      </c>
      <c r="L23">
        <v>27</v>
      </c>
      <c r="M23">
        <v>45</v>
      </c>
      <c r="N23">
        <v>150</v>
      </c>
      <c r="O23">
        <v>12</v>
      </c>
      <c r="P23">
        <v>1</v>
      </c>
      <c r="Q23">
        <v>28</v>
      </c>
      <c r="R23">
        <v>179</v>
      </c>
      <c r="S23">
        <v>157</v>
      </c>
      <c r="T23">
        <v>23</v>
      </c>
      <c r="U23">
        <v>27</v>
      </c>
      <c r="V23">
        <v>182</v>
      </c>
      <c r="W23">
        <v>8</v>
      </c>
      <c r="X23">
        <v>17</v>
      </c>
      <c r="Y23">
        <v>16</v>
      </c>
      <c r="Z23">
        <v>191</v>
      </c>
      <c r="AA23">
        <v>207</v>
      </c>
      <c r="AB23">
        <v>191</v>
      </c>
      <c r="AC23">
        <v>21</v>
      </c>
      <c r="AD23">
        <v>174</v>
      </c>
      <c r="AE23">
        <v>7</v>
      </c>
      <c r="AF23">
        <v>163</v>
      </c>
      <c r="AG23">
        <v>39</v>
      </c>
      <c r="AH23">
        <v>1</v>
      </c>
      <c r="AI23">
        <v>168</v>
      </c>
      <c r="AJ23">
        <v>7</v>
      </c>
      <c r="AK23">
        <v>25</v>
      </c>
      <c r="AL23">
        <v>99</v>
      </c>
      <c r="AM23">
        <v>94</v>
      </c>
      <c r="AN23">
        <v>0</v>
      </c>
      <c r="AO23">
        <v>15</v>
      </c>
      <c r="AP23">
        <v>26</v>
      </c>
      <c r="AQ23">
        <v>19</v>
      </c>
      <c r="AR23">
        <v>17</v>
      </c>
      <c r="AS23">
        <v>6</v>
      </c>
      <c r="AT23">
        <v>27</v>
      </c>
      <c r="AU23">
        <v>9</v>
      </c>
      <c r="AV23">
        <v>2</v>
      </c>
      <c r="AW23">
        <v>12</v>
      </c>
      <c r="AX23">
        <v>19</v>
      </c>
      <c r="AY23">
        <v>12</v>
      </c>
      <c r="AZ23">
        <v>16</v>
      </c>
      <c r="BA23">
        <v>5</v>
      </c>
      <c r="BB23">
        <v>14</v>
      </c>
      <c r="BC23">
        <v>20</v>
      </c>
      <c r="BD23">
        <v>2</v>
      </c>
      <c r="BE23">
        <v>34</v>
      </c>
      <c r="BF23">
        <v>174</v>
      </c>
      <c r="BG23">
        <v>133</v>
      </c>
      <c r="BH23">
        <v>74</v>
      </c>
      <c r="BI23">
        <v>48</v>
      </c>
      <c r="BJ23">
        <v>43</v>
      </c>
      <c r="BK23">
        <v>30</v>
      </c>
      <c r="BL23">
        <v>9</v>
      </c>
      <c r="BM23">
        <v>58</v>
      </c>
      <c r="BN23">
        <v>62</v>
      </c>
      <c r="BO23">
        <v>66</v>
      </c>
      <c r="BP23">
        <v>21</v>
      </c>
      <c r="BQ23">
        <v>59</v>
      </c>
      <c r="BR23">
        <v>82</v>
      </c>
      <c r="BS23">
        <v>78</v>
      </c>
      <c r="BT23">
        <v>11</v>
      </c>
      <c r="BU23">
        <v>23</v>
      </c>
      <c r="BV23">
        <v>13</v>
      </c>
      <c r="BW23">
        <v>47</v>
      </c>
      <c r="BX23">
        <v>124</v>
      </c>
      <c r="BY23">
        <v>123</v>
      </c>
      <c r="BZ23">
        <v>100</v>
      </c>
    </row>
    <row r="24" spans="1:78" x14ac:dyDescent="0.25">
      <c r="B24" s="7">
        <v>0.03</v>
      </c>
      <c r="C24" s="7">
        <v>0.03</v>
      </c>
      <c r="D24" s="7">
        <v>0.06</v>
      </c>
      <c r="E24" s="7">
        <v>0.02</v>
      </c>
      <c r="F24" s="7">
        <v>0.03</v>
      </c>
      <c r="G24" s="7">
        <v>0.04</v>
      </c>
      <c r="H24" s="7">
        <v>0.03</v>
      </c>
      <c r="I24" s="7">
        <v>0.04</v>
      </c>
      <c r="J24" s="7">
        <v>0.03</v>
      </c>
      <c r="K24" s="7">
        <v>0.04</v>
      </c>
      <c r="L24" s="7">
        <v>0.02</v>
      </c>
      <c r="M24" s="7">
        <v>0.03</v>
      </c>
      <c r="N24" s="7">
        <v>0.04</v>
      </c>
      <c r="O24" s="7">
        <v>0.02</v>
      </c>
      <c r="P24">
        <v>0</v>
      </c>
      <c r="Q24" s="7">
        <v>0.03</v>
      </c>
      <c r="R24" s="7">
        <v>0.04</v>
      </c>
      <c r="S24" s="7">
        <v>0.04</v>
      </c>
      <c r="T24" s="7">
        <v>0.02</v>
      </c>
      <c r="U24" s="7">
        <v>0.03</v>
      </c>
      <c r="V24" s="7">
        <v>0.04</v>
      </c>
      <c r="W24" s="7">
        <v>0.01</v>
      </c>
      <c r="X24" s="7">
        <v>0.02</v>
      </c>
      <c r="Y24" s="7">
        <v>0.02</v>
      </c>
      <c r="Z24" s="7">
        <v>0.04</v>
      </c>
      <c r="AA24" s="7">
        <v>0.03</v>
      </c>
      <c r="AB24" s="7">
        <v>0.04</v>
      </c>
      <c r="AC24" s="7">
        <v>0.03</v>
      </c>
      <c r="AD24" s="7">
        <v>0.04</v>
      </c>
      <c r="AE24" s="7">
        <v>0.01</v>
      </c>
      <c r="AF24" s="7">
        <v>0.03</v>
      </c>
      <c r="AG24" s="7">
        <v>0.04</v>
      </c>
      <c r="AH24" s="7">
        <v>0.03</v>
      </c>
      <c r="AI24" s="7">
        <v>0.04</v>
      </c>
      <c r="AJ24" s="7">
        <v>0.01</v>
      </c>
      <c r="AK24" s="7">
        <v>0.03</v>
      </c>
      <c r="AL24" s="7">
        <v>0.04</v>
      </c>
      <c r="AM24" s="7">
        <v>0.03</v>
      </c>
      <c r="AN24" t="s">
        <v>108</v>
      </c>
      <c r="AO24" s="7">
        <v>0.02</v>
      </c>
      <c r="AP24" s="7">
        <v>0.04</v>
      </c>
      <c r="AQ24" s="7">
        <v>0.03</v>
      </c>
      <c r="AR24" s="7">
        <v>0.03</v>
      </c>
      <c r="AS24" s="7">
        <v>0.02</v>
      </c>
      <c r="AT24" s="7">
        <v>0.05</v>
      </c>
      <c r="AU24" s="7">
        <v>0.03</v>
      </c>
      <c r="AV24">
        <v>0</v>
      </c>
      <c r="AW24" s="7">
        <v>0.09</v>
      </c>
      <c r="AX24" s="7">
        <v>0.05</v>
      </c>
      <c r="AY24" s="7">
        <v>0.02</v>
      </c>
      <c r="AZ24" s="7">
        <v>0.04</v>
      </c>
      <c r="BA24" s="7">
        <v>0.02</v>
      </c>
      <c r="BB24" s="7">
        <v>0.03</v>
      </c>
      <c r="BC24" s="7">
        <v>7.0000000000000007E-2</v>
      </c>
      <c r="BD24" s="7">
        <v>7.0000000000000007E-2</v>
      </c>
      <c r="BE24" s="7">
        <v>0.04</v>
      </c>
      <c r="BF24" s="7">
        <v>0.03</v>
      </c>
      <c r="BG24" s="7">
        <v>0.04</v>
      </c>
      <c r="BH24" s="7">
        <v>0.03</v>
      </c>
      <c r="BI24" s="7">
        <v>0.04</v>
      </c>
      <c r="BJ24" s="7">
        <v>0.05</v>
      </c>
      <c r="BK24" s="7">
        <v>0.04</v>
      </c>
      <c r="BL24" s="7">
        <v>0.05</v>
      </c>
      <c r="BM24" s="7">
        <v>7.0000000000000007E-2</v>
      </c>
      <c r="BN24" s="7">
        <v>0.04</v>
      </c>
      <c r="BO24" s="7">
        <v>0.03</v>
      </c>
      <c r="BP24" s="7">
        <v>0.02</v>
      </c>
      <c r="BQ24" s="7">
        <v>0.06</v>
      </c>
      <c r="BR24" s="7">
        <v>0.05</v>
      </c>
      <c r="BS24" s="7">
        <v>0.05</v>
      </c>
      <c r="BT24" s="7">
        <v>0.02</v>
      </c>
      <c r="BU24" s="7">
        <v>0.04</v>
      </c>
      <c r="BV24" s="7">
        <v>0.05</v>
      </c>
      <c r="BW24" s="7">
        <v>0.06</v>
      </c>
      <c r="BX24" s="7">
        <v>0.03</v>
      </c>
      <c r="BY24" s="7">
        <v>0.03</v>
      </c>
      <c r="BZ24" s="7">
        <v>0.03</v>
      </c>
    </row>
    <row r="25" spans="1:78" x14ac:dyDescent="0.25">
      <c r="A25" t="s">
        <v>525</v>
      </c>
      <c r="B25">
        <v>200</v>
      </c>
      <c r="C25">
        <v>177</v>
      </c>
      <c r="D25">
        <v>17</v>
      </c>
      <c r="E25">
        <v>6</v>
      </c>
      <c r="F25">
        <v>58</v>
      </c>
      <c r="G25">
        <v>108</v>
      </c>
      <c r="H25">
        <v>33</v>
      </c>
      <c r="I25">
        <v>62</v>
      </c>
      <c r="J25">
        <v>71</v>
      </c>
      <c r="K25">
        <v>34</v>
      </c>
      <c r="L25">
        <v>33</v>
      </c>
      <c r="M25">
        <v>35</v>
      </c>
      <c r="N25">
        <v>145</v>
      </c>
      <c r="O25">
        <v>16</v>
      </c>
      <c r="P25">
        <v>3</v>
      </c>
      <c r="Q25">
        <v>22</v>
      </c>
      <c r="R25">
        <v>177</v>
      </c>
      <c r="S25">
        <v>128</v>
      </c>
      <c r="T25">
        <v>47</v>
      </c>
      <c r="U25">
        <v>23</v>
      </c>
      <c r="V25">
        <v>173</v>
      </c>
      <c r="W25">
        <v>14</v>
      </c>
      <c r="X25">
        <v>12</v>
      </c>
      <c r="Y25">
        <v>11</v>
      </c>
      <c r="Z25">
        <v>188</v>
      </c>
      <c r="AA25">
        <v>200</v>
      </c>
      <c r="AB25">
        <v>188</v>
      </c>
      <c r="AC25">
        <v>21</v>
      </c>
      <c r="AD25">
        <v>173</v>
      </c>
      <c r="AE25">
        <v>4</v>
      </c>
      <c r="AF25">
        <v>156</v>
      </c>
      <c r="AG25">
        <v>39</v>
      </c>
      <c r="AH25">
        <v>0</v>
      </c>
      <c r="AI25">
        <v>171</v>
      </c>
      <c r="AJ25">
        <v>10</v>
      </c>
      <c r="AK25">
        <v>22</v>
      </c>
      <c r="AL25">
        <v>96</v>
      </c>
      <c r="AM25">
        <v>93</v>
      </c>
      <c r="AN25">
        <v>1</v>
      </c>
      <c r="AO25">
        <v>10</v>
      </c>
      <c r="AP25">
        <v>31</v>
      </c>
      <c r="AQ25">
        <v>17</v>
      </c>
      <c r="AR25">
        <v>25</v>
      </c>
      <c r="AS25">
        <v>13</v>
      </c>
      <c r="AT25">
        <v>22</v>
      </c>
      <c r="AU25">
        <v>7</v>
      </c>
      <c r="AV25">
        <v>12</v>
      </c>
      <c r="AW25">
        <v>8</v>
      </c>
      <c r="AX25">
        <v>9</v>
      </c>
      <c r="AY25">
        <v>11</v>
      </c>
      <c r="AZ25">
        <v>15</v>
      </c>
      <c r="BA25">
        <v>6</v>
      </c>
      <c r="BB25">
        <v>14</v>
      </c>
      <c r="BC25">
        <v>9</v>
      </c>
      <c r="BD25">
        <v>2</v>
      </c>
      <c r="BE25">
        <v>29</v>
      </c>
      <c r="BF25">
        <v>170</v>
      </c>
      <c r="BG25">
        <v>126</v>
      </c>
      <c r="BH25">
        <v>73</v>
      </c>
      <c r="BI25">
        <v>59</v>
      </c>
      <c r="BJ25">
        <v>36</v>
      </c>
      <c r="BK25">
        <v>25</v>
      </c>
      <c r="BL25">
        <v>6</v>
      </c>
      <c r="BM25">
        <v>41</v>
      </c>
      <c r="BN25">
        <v>71</v>
      </c>
      <c r="BO25">
        <v>76</v>
      </c>
      <c r="BP25">
        <v>13</v>
      </c>
      <c r="BQ25">
        <v>39</v>
      </c>
      <c r="BR25">
        <v>65</v>
      </c>
      <c r="BS25">
        <v>67</v>
      </c>
      <c r="BT25">
        <v>12</v>
      </c>
      <c r="BU25">
        <v>19</v>
      </c>
      <c r="BV25">
        <v>11</v>
      </c>
      <c r="BW25">
        <v>29</v>
      </c>
      <c r="BX25">
        <v>137</v>
      </c>
      <c r="BY25">
        <v>129</v>
      </c>
      <c r="BZ25">
        <v>113</v>
      </c>
    </row>
    <row r="26" spans="1:78" x14ac:dyDescent="0.25">
      <c r="B26" s="7">
        <v>0.03</v>
      </c>
      <c r="C26" s="7">
        <v>0.03</v>
      </c>
      <c r="D26" s="7">
        <v>0.03</v>
      </c>
      <c r="E26" s="7">
        <v>0.02</v>
      </c>
      <c r="F26" s="7">
        <v>0.05</v>
      </c>
      <c r="G26" s="7">
        <v>0.03</v>
      </c>
      <c r="H26" s="7">
        <v>0.02</v>
      </c>
      <c r="I26" s="7">
        <v>0.04</v>
      </c>
      <c r="J26" s="7">
        <v>0.04</v>
      </c>
      <c r="K26" s="7">
        <v>0.03</v>
      </c>
      <c r="L26" s="7">
        <v>0.02</v>
      </c>
      <c r="M26" s="7">
        <v>0.02</v>
      </c>
      <c r="N26" s="7">
        <v>0.04</v>
      </c>
      <c r="O26" s="7">
        <v>0.03</v>
      </c>
      <c r="P26" s="7">
        <v>0.02</v>
      </c>
      <c r="Q26" s="7">
        <v>0.02</v>
      </c>
      <c r="R26" s="7">
        <v>0.04</v>
      </c>
      <c r="S26" s="7">
        <v>0.03</v>
      </c>
      <c r="T26" s="7">
        <v>0.04</v>
      </c>
      <c r="U26" s="7">
        <v>0.02</v>
      </c>
      <c r="V26" s="7">
        <v>0.04</v>
      </c>
      <c r="W26" s="7">
        <v>0.02</v>
      </c>
      <c r="X26" s="7">
        <v>0.01</v>
      </c>
      <c r="Y26" s="7">
        <v>0.02</v>
      </c>
      <c r="Z26" s="7">
        <v>0.04</v>
      </c>
      <c r="AA26" s="7">
        <v>0.03</v>
      </c>
      <c r="AB26" s="7">
        <v>0.04</v>
      </c>
      <c r="AC26" s="7">
        <v>0.03</v>
      </c>
      <c r="AD26" s="7">
        <v>0.04</v>
      </c>
      <c r="AE26" s="7">
        <v>0.01</v>
      </c>
      <c r="AF26" s="7">
        <v>0.03</v>
      </c>
      <c r="AG26" s="7">
        <v>0.04</v>
      </c>
      <c r="AH26" t="s">
        <v>108</v>
      </c>
      <c r="AI26" s="7">
        <v>0.04</v>
      </c>
      <c r="AJ26" s="7">
        <v>0.02</v>
      </c>
      <c r="AK26" s="7">
        <v>0.02</v>
      </c>
      <c r="AL26" s="7">
        <v>0.04</v>
      </c>
      <c r="AM26" s="7">
        <v>0.03</v>
      </c>
      <c r="AN26" s="7">
        <v>0.01</v>
      </c>
      <c r="AO26" s="7">
        <v>0.01</v>
      </c>
      <c r="AP26" s="7">
        <v>0.05</v>
      </c>
      <c r="AQ26" s="7">
        <v>0.03</v>
      </c>
      <c r="AR26" s="7">
        <v>0.05</v>
      </c>
      <c r="AS26" s="7">
        <v>0.04</v>
      </c>
      <c r="AT26" s="7">
        <v>0.04</v>
      </c>
      <c r="AU26" s="7">
        <v>0.02</v>
      </c>
      <c r="AV26" s="7">
        <v>0.02</v>
      </c>
      <c r="AW26" s="7">
        <v>0.05</v>
      </c>
      <c r="AX26" s="7">
        <v>0.02</v>
      </c>
      <c r="AY26" s="7">
        <v>0.02</v>
      </c>
      <c r="AZ26" s="7">
        <v>0.04</v>
      </c>
      <c r="BA26" s="7">
        <v>0.02</v>
      </c>
      <c r="BB26" s="7">
        <v>0.03</v>
      </c>
      <c r="BC26" s="7">
        <v>0.03</v>
      </c>
      <c r="BD26" s="7">
        <v>7.0000000000000007E-2</v>
      </c>
      <c r="BE26" s="7">
        <v>0.03</v>
      </c>
      <c r="BF26" s="7">
        <v>0.03</v>
      </c>
      <c r="BG26" s="7">
        <v>0.04</v>
      </c>
      <c r="BH26" s="7">
        <v>0.03</v>
      </c>
      <c r="BI26" s="7">
        <v>0.05</v>
      </c>
      <c r="BJ26" s="7">
        <v>0.04</v>
      </c>
      <c r="BK26" s="7">
        <v>0.03</v>
      </c>
      <c r="BL26" s="7">
        <v>0.03</v>
      </c>
      <c r="BM26" s="7">
        <v>0.05</v>
      </c>
      <c r="BN26" s="7">
        <v>0.04</v>
      </c>
      <c r="BO26" s="7">
        <v>0.03</v>
      </c>
      <c r="BP26" s="7">
        <v>0.01</v>
      </c>
      <c r="BQ26" s="7">
        <v>0.04</v>
      </c>
      <c r="BR26" s="7">
        <v>0.04</v>
      </c>
      <c r="BS26" s="7">
        <v>0.04</v>
      </c>
      <c r="BT26" s="7">
        <v>0.03</v>
      </c>
      <c r="BU26" s="7">
        <v>0.04</v>
      </c>
      <c r="BV26" s="7">
        <v>0.04</v>
      </c>
      <c r="BW26" s="7">
        <v>0.04</v>
      </c>
      <c r="BX26" s="7">
        <v>0.03</v>
      </c>
      <c r="BY26" s="7">
        <v>0.03</v>
      </c>
      <c r="BZ26" s="7">
        <v>0.03</v>
      </c>
    </row>
    <row r="27" spans="1:78" x14ac:dyDescent="0.25">
      <c r="A27" t="s">
        <v>526</v>
      </c>
      <c r="B27">
        <v>182</v>
      </c>
      <c r="C27">
        <v>156</v>
      </c>
      <c r="D27">
        <v>16</v>
      </c>
      <c r="E27">
        <v>10</v>
      </c>
      <c r="F27">
        <v>22</v>
      </c>
      <c r="G27">
        <v>116</v>
      </c>
      <c r="H27">
        <v>44</v>
      </c>
      <c r="I27">
        <v>61</v>
      </c>
      <c r="J27">
        <v>64</v>
      </c>
      <c r="K27">
        <v>26</v>
      </c>
      <c r="L27">
        <v>31</v>
      </c>
      <c r="M27">
        <v>39</v>
      </c>
      <c r="N27">
        <v>127</v>
      </c>
      <c r="O27">
        <v>11</v>
      </c>
      <c r="P27">
        <v>5</v>
      </c>
      <c r="Q27">
        <v>26</v>
      </c>
      <c r="R27">
        <v>157</v>
      </c>
      <c r="S27">
        <v>127</v>
      </c>
      <c r="T27">
        <v>31</v>
      </c>
      <c r="U27">
        <v>23</v>
      </c>
      <c r="V27">
        <v>162</v>
      </c>
      <c r="W27">
        <v>8</v>
      </c>
      <c r="X27">
        <v>13</v>
      </c>
      <c r="Y27">
        <v>21</v>
      </c>
      <c r="Z27">
        <v>161</v>
      </c>
      <c r="AA27">
        <v>182</v>
      </c>
      <c r="AB27">
        <v>161</v>
      </c>
      <c r="AC27">
        <v>16</v>
      </c>
      <c r="AD27">
        <v>151</v>
      </c>
      <c r="AE27">
        <v>14</v>
      </c>
      <c r="AF27">
        <v>147</v>
      </c>
      <c r="AG27">
        <v>29</v>
      </c>
      <c r="AH27">
        <v>1</v>
      </c>
      <c r="AI27">
        <v>142</v>
      </c>
      <c r="AJ27">
        <v>13</v>
      </c>
      <c r="AK27">
        <v>25</v>
      </c>
      <c r="AL27">
        <v>80</v>
      </c>
      <c r="AM27">
        <v>87</v>
      </c>
      <c r="AN27">
        <v>0</v>
      </c>
      <c r="AO27">
        <v>16</v>
      </c>
      <c r="AP27">
        <v>23</v>
      </c>
      <c r="AQ27">
        <v>15</v>
      </c>
      <c r="AR27">
        <v>20</v>
      </c>
      <c r="AS27">
        <v>8</v>
      </c>
      <c r="AT27">
        <v>18</v>
      </c>
      <c r="AU27">
        <v>10</v>
      </c>
      <c r="AV27">
        <v>15</v>
      </c>
      <c r="AW27">
        <v>9</v>
      </c>
      <c r="AX27">
        <v>8</v>
      </c>
      <c r="AY27">
        <v>13</v>
      </c>
      <c r="AZ27">
        <v>12</v>
      </c>
      <c r="BA27">
        <v>6</v>
      </c>
      <c r="BB27">
        <v>19</v>
      </c>
      <c r="BC27">
        <v>7</v>
      </c>
      <c r="BD27">
        <v>0</v>
      </c>
      <c r="BE27">
        <v>26</v>
      </c>
      <c r="BF27">
        <v>156</v>
      </c>
      <c r="BG27">
        <v>119</v>
      </c>
      <c r="BH27">
        <v>64</v>
      </c>
      <c r="BI27">
        <v>46</v>
      </c>
      <c r="BJ27">
        <v>33</v>
      </c>
      <c r="BK27">
        <v>33</v>
      </c>
      <c r="BL27">
        <v>5</v>
      </c>
      <c r="BM27">
        <v>46</v>
      </c>
      <c r="BN27">
        <v>50</v>
      </c>
      <c r="BO27">
        <v>65</v>
      </c>
      <c r="BP27">
        <v>21</v>
      </c>
      <c r="BQ27">
        <v>46</v>
      </c>
      <c r="BR27">
        <v>56</v>
      </c>
      <c r="BS27">
        <v>63</v>
      </c>
      <c r="BT27">
        <v>10</v>
      </c>
      <c r="BU27">
        <v>19</v>
      </c>
      <c r="BV27">
        <v>10</v>
      </c>
      <c r="BW27">
        <v>38</v>
      </c>
      <c r="BX27">
        <v>113</v>
      </c>
      <c r="BY27">
        <v>112</v>
      </c>
      <c r="BZ27">
        <v>98</v>
      </c>
    </row>
    <row r="28" spans="1:78" x14ac:dyDescent="0.25">
      <c r="B28" s="7">
        <v>0.03</v>
      </c>
      <c r="C28" s="7">
        <v>0.03</v>
      </c>
      <c r="D28" s="7">
        <v>0.03</v>
      </c>
      <c r="E28" s="7">
        <v>0.03</v>
      </c>
      <c r="F28" s="7">
        <v>0.02</v>
      </c>
      <c r="G28" s="7">
        <v>0.04</v>
      </c>
      <c r="H28" s="7">
        <v>0.03</v>
      </c>
      <c r="I28" s="7">
        <v>0.04</v>
      </c>
      <c r="J28" s="7">
        <v>0.03</v>
      </c>
      <c r="K28" s="7">
        <v>0.02</v>
      </c>
      <c r="L28" s="7">
        <v>0.02</v>
      </c>
      <c r="M28" s="7">
        <v>0.02</v>
      </c>
      <c r="N28" s="7">
        <v>0.04</v>
      </c>
      <c r="O28" s="7">
        <v>0.02</v>
      </c>
      <c r="P28" s="7">
        <v>0.03</v>
      </c>
      <c r="Q28" s="7">
        <v>0.03</v>
      </c>
      <c r="R28" s="7">
        <v>0.03</v>
      </c>
      <c r="S28" s="7">
        <v>0.03</v>
      </c>
      <c r="T28" s="7">
        <v>0.02</v>
      </c>
      <c r="U28" s="7">
        <v>0.02</v>
      </c>
      <c r="V28" s="7">
        <v>0.04</v>
      </c>
      <c r="W28" s="7">
        <v>0.01</v>
      </c>
      <c r="X28" s="7">
        <v>0.01</v>
      </c>
      <c r="Y28" s="7">
        <v>0.03</v>
      </c>
      <c r="Z28" s="7">
        <v>0.03</v>
      </c>
      <c r="AA28" s="7">
        <v>0.03</v>
      </c>
      <c r="AB28" s="7">
        <v>0.03</v>
      </c>
      <c r="AC28" s="7">
        <v>0.02</v>
      </c>
      <c r="AD28" s="7">
        <v>0.03</v>
      </c>
      <c r="AE28" s="7">
        <v>0.03</v>
      </c>
      <c r="AF28" s="7">
        <v>0.03</v>
      </c>
      <c r="AG28" s="7">
        <v>0.03</v>
      </c>
      <c r="AH28" s="7">
        <v>0.02</v>
      </c>
      <c r="AI28" s="7">
        <v>0.03</v>
      </c>
      <c r="AJ28" s="7">
        <v>0.02</v>
      </c>
      <c r="AK28" s="7">
        <v>0.03</v>
      </c>
      <c r="AL28" s="7">
        <v>0.03</v>
      </c>
      <c r="AM28" s="7">
        <v>0.03</v>
      </c>
      <c r="AN28" t="s">
        <v>108</v>
      </c>
      <c r="AO28" s="7">
        <v>0.02</v>
      </c>
      <c r="AP28" s="7">
        <v>0.04</v>
      </c>
      <c r="AQ28" s="7">
        <v>0.03</v>
      </c>
      <c r="AR28" s="7">
        <v>0.04</v>
      </c>
      <c r="AS28" s="7">
        <v>0.03</v>
      </c>
      <c r="AT28" s="7">
        <v>0.03</v>
      </c>
      <c r="AU28" s="7">
        <v>0.03</v>
      </c>
      <c r="AV28" s="7">
        <v>0.03</v>
      </c>
      <c r="AW28" s="7">
        <v>0.06</v>
      </c>
      <c r="AX28" s="7">
        <v>0.02</v>
      </c>
      <c r="AY28" s="7">
        <v>0.02</v>
      </c>
      <c r="AZ28" s="7">
        <v>0.03</v>
      </c>
      <c r="BA28" s="7">
        <v>0.02</v>
      </c>
      <c r="BB28" s="7">
        <v>0.04</v>
      </c>
      <c r="BC28" s="7">
        <v>0.02</v>
      </c>
      <c r="BD28" t="s">
        <v>108</v>
      </c>
      <c r="BE28" s="7">
        <v>0.03</v>
      </c>
      <c r="BF28" s="7">
        <v>0.03</v>
      </c>
      <c r="BG28" s="7">
        <v>0.04</v>
      </c>
      <c r="BH28" s="7">
        <v>0.02</v>
      </c>
      <c r="BI28" s="7">
        <v>0.04</v>
      </c>
      <c r="BJ28" s="7">
        <v>0.04</v>
      </c>
      <c r="BK28" s="7">
        <v>0.04</v>
      </c>
      <c r="BL28" s="7">
        <v>0.03</v>
      </c>
      <c r="BM28" s="7">
        <v>0.05</v>
      </c>
      <c r="BN28" s="7">
        <v>0.03</v>
      </c>
      <c r="BO28" s="7">
        <v>0.03</v>
      </c>
      <c r="BP28" s="7">
        <v>0.02</v>
      </c>
      <c r="BQ28" s="7">
        <v>0.05</v>
      </c>
      <c r="BR28" s="7">
        <v>0.04</v>
      </c>
      <c r="BS28" s="7">
        <v>0.04</v>
      </c>
      <c r="BT28" s="7">
        <v>0.02</v>
      </c>
      <c r="BU28" s="7">
        <v>0.04</v>
      </c>
      <c r="BV28" s="7">
        <v>0.03</v>
      </c>
      <c r="BW28" s="7">
        <v>0.05</v>
      </c>
      <c r="BX28" s="7">
        <v>0.03</v>
      </c>
      <c r="BY28" s="7">
        <v>0.03</v>
      </c>
      <c r="BZ28" s="7">
        <v>0.03</v>
      </c>
    </row>
    <row r="29" spans="1:78" x14ac:dyDescent="0.25">
      <c r="A29" t="s">
        <v>527</v>
      </c>
      <c r="B29">
        <v>172</v>
      </c>
      <c r="C29">
        <v>144</v>
      </c>
      <c r="D29">
        <v>13</v>
      </c>
      <c r="E29">
        <v>15</v>
      </c>
      <c r="F29">
        <v>23</v>
      </c>
      <c r="G29">
        <v>113</v>
      </c>
      <c r="H29">
        <v>36</v>
      </c>
      <c r="I29">
        <v>73</v>
      </c>
      <c r="J29">
        <v>57</v>
      </c>
      <c r="K29">
        <v>23</v>
      </c>
      <c r="L29">
        <v>19</v>
      </c>
      <c r="M29">
        <v>22</v>
      </c>
      <c r="N29">
        <v>137</v>
      </c>
      <c r="O29">
        <v>11</v>
      </c>
      <c r="P29">
        <v>2</v>
      </c>
      <c r="Q29">
        <v>21</v>
      </c>
      <c r="R29">
        <v>151</v>
      </c>
      <c r="S29">
        <v>130</v>
      </c>
      <c r="T29">
        <v>29</v>
      </c>
      <c r="U29">
        <v>13</v>
      </c>
      <c r="V29">
        <v>152</v>
      </c>
      <c r="W29">
        <v>10</v>
      </c>
      <c r="X29">
        <v>8</v>
      </c>
      <c r="Y29">
        <v>20</v>
      </c>
      <c r="Z29">
        <v>152</v>
      </c>
      <c r="AA29">
        <v>171</v>
      </c>
      <c r="AB29">
        <v>151</v>
      </c>
      <c r="AC29">
        <v>17</v>
      </c>
      <c r="AD29">
        <v>143</v>
      </c>
      <c r="AE29">
        <v>8</v>
      </c>
      <c r="AF29">
        <v>135</v>
      </c>
      <c r="AG29">
        <v>30</v>
      </c>
      <c r="AH29">
        <v>0</v>
      </c>
      <c r="AI29">
        <v>145</v>
      </c>
      <c r="AJ29">
        <v>9</v>
      </c>
      <c r="AK29">
        <v>14</v>
      </c>
      <c r="AL29">
        <v>75</v>
      </c>
      <c r="AM29">
        <v>81</v>
      </c>
      <c r="AN29">
        <v>0</v>
      </c>
      <c r="AO29">
        <v>15</v>
      </c>
      <c r="AP29">
        <v>25</v>
      </c>
      <c r="AQ29">
        <v>18</v>
      </c>
      <c r="AR29">
        <v>13</v>
      </c>
      <c r="AS29">
        <v>13</v>
      </c>
      <c r="AT29">
        <v>18</v>
      </c>
      <c r="AU29">
        <v>4</v>
      </c>
      <c r="AV29">
        <v>5</v>
      </c>
      <c r="AW29">
        <v>7</v>
      </c>
      <c r="AX29">
        <v>6</v>
      </c>
      <c r="AY29">
        <v>13</v>
      </c>
      <c r="AZ29">
        <v>16</v>
      </c>
      <c r="BA29">
        <v>6</v>
      </c>
      <c r="BB29">
        <v>19</v>
      </c>
      <c r="BC29">
        <v>7</v>
      </c>
      <c r="BD29">
        <v>2</v>
      </c>
      <c r="BE29">
        <v>27</v>
      </c>
      <c r="BF29">
        <v>145</v>
      </c>
      <c r="BG29">
        <v>120</v>
      </c>
      <c r="BH29">
        <v>53</v>
      </c>
      <c r="BI29">
        <v>55</v>
      </c>
      <c r="BJ29">
        <v>30</v>
      </c>
      <c r="BK29">
        <v>31</v>
      </c>
      <c r="BL29">
        <v>2</v>
      </c>
      <c r="BM29">
        <v>45</v>
      </c>
      <c r="BN29">
        <v>53</v>
      </c>
      <c r="BO29">
        <v>62</v>
      </c>
      <c r="BP29">
        <v>12</v>
      </c>
      <c r="BQ29">
        <v>36</v>
      </c>
      <c r="BR29">
        <v>67</v>
      </c>
      <c r="BS29">
        <v>69</v>
      </c>
      <c r="BT29">
        <v>6</v>
      </c>
      <c r="BU29">
        <v>21</v>
      </c>
      <c r="BV29">
        <v>6</v>
      </c>
      <c r="BW29">
        <v>31</v>
      </c>
      <c r="BX29">
        <v>114</v>
      </c>
      <c r="BY29">
        <v>117</v>
      </c>
      <c r="BZ29">
        <v>99</v>
      </c>
    </row>
    <row r="30" spans="1:78" x14ac:dyDescent="0.25">
      <c r="B30" s="7">
        <v>0.03</v>
      </c>
      <c r="C30" s="7">
        <v>0.03</v>
      </c>
      <c r="D30" s="7">
        <v>0.02</v>
      </c>
      <c r="E30" s="7">
        <v>0.04</v>
      </c>
      <c r="F30" s="7">
        <v>0.02</v>
      </c>
      <c r="G30" s="7">
        <v>0.04</v>
      </c>
      <c r="H30" s="7">
        <v>0.02</v>
      </c>
      <c r="I30" s="7">
        <v>0.05</v>
      </c>
      <c r="J30" s="7">
        <v>0.03</v>
      </c>
      <c r="K30" s="7">
        <v>0.02</v>
      </c>
      <c r="L30" s="7">
        <v>0.01</v>
      </c>
      <c r="M30" s="7">
        <v>0.01</v>
      </c>
      <c r="N30" s="7">
        <v>0.04</v>
      </c>
      <c r="O30" s="7">
        <v>0.02</v>
      </c>
      <c r="P30" s="7">
        <v>0.01</v>
      </c>
      <c r="Q30" s="7">
        <v>0.02</v>
      </c>
      <c r="R30" s="7">
        <v>0.03</v>
      </c>
      <c r="S30" s="7">
        <v>0.04</v>
      </c>
      <c r="T30" s="7">
        <v>0.02</v>
      </c>
      <c r="U30" s="7">
        <v>0.01</v>
      </c>
      <c r="V30" s="7">
        <v>0.03</v>
      </c>
      <c r="W30" s="7">
        <v>0.02</v>
      </c>
      <c r="X30" s="7">
        <v>0.01</v>
      </c>
      <c r="Y30" s="7">
        <v>0.03</v>
      </c>
      <c r="Z30" s="7">
        <v>0.03</v>
      </c>
      <c r="AA30" s="7">
        <v>0.03</v>
      </c>
      <c r="AB30" s="7">
        <v>0.03</v>
      </c>
      <c r="AC30" s="7">
        <v>0.02</v>
      </c>
      <c r="AD30" s="7">
        <v>0.03</v>
      </c>
      <c r="AE30" s="7">
        <v>0.02</v>
      </c>
      <c r="AF30" s="7">
        <v>0.03</v>
      </c>
      <c r="AG30" s="7">
        <v>0.03</v>
      </c>
      <c r="AH30" t="s">
        <v>108</v>
      </c>
      <c r="AI30" s="7">
        <v>0.03</v>
      </c>
      <c r="AJ30" s="7">
        <v>0.02</v>
      </c>
      <c r="AK30" s="7">
        <v>0.01</v>
      </c>
      <c r="AL30" s="7">
        <v>0.03</v>
      </c>
      <c r="AM30" s="7">
        <v>0.03</v>
      </c>
      <c r="AN30" t="s">
        <v>108</v>
      </c>
      <c r="AO30" s="7">
        <v>0.02</v>
      </c>
      <c r="AP30" s="7">
        <v>0.04</v>
      </c>
      <c r="AQ30" s="7">
        <v>0.03</v>
      </c>
      <c r="AR30" s="7">
        <v>0.02</v>
      </c>
      <c r="AS30" s="7">
        <v>0.04</v>
      </c>
      <c r="AT30" s="7">
        <v>0.03</v>
      </c>
      <c r="AU30" s="7">
        <v>0.01</v>
      </c>
      <c r="AV30" s="7">
        <v>0.01</v>
      </c>
      <c r="AW30" s="7">
        <v>0.05</v>
      </c>
      <c r="AX30" s="7">
        <v>0.02</v>
      </c>
      <c r="AY30" s="7">
        <v>0.02</v>
      </c>
      <c r="AZ30" s="7">
        <v>0.04</v>
      </c>
      <c r="BA30" s="7">
        <v>0.02</v>
      </c>
      <c r="BB30" s="7">
        <v>0.04</v>
      </c>
      <c r="BC30" s="7">
        <v>0.02</v>
      </c>
      <c r="BD30" s="7">
        <v>7.0000000000000007E-2</v>
      </c>
      <c r="BE30" s="7">
        <v>0.03</v>
      </c>
      <c r="BF30" s="7">
        <v>0.03</v>
      </c>
      <c r="BG30" s="7">
        <v>0.04</v>
      </c>
      <c r="BH30" s="7">
        <v>0.02</v>
      </c>
      <c r="BI30" s="7">
        <v>0.04</v>
      </c>
      <c r="BJ30" s="7">
        <v>0.03</v>
      </c>
      <c r="BK30" s="7">
        <v>0.04</v>
      </c>
      <c r="BL30" s="7">
        <v>0.01</v>
      </c>
      <c r="BM30" s="7">
        <v>0.05</v>
      </c>
      <c r="BN30" s="7">
        <v>0.03</v>
      </c>
      <c r="BO30" s="7">
        <v>0.03</v>
      </c>
      <c r="BP30" s="7">
        <v>0.01</v>
      </c>
      <c r="BQ30" s="7">
        <v>0.04</v>
      </c>
      <c r="BR30" s="7">
        <v>0.04</v>
      </c>
      <c r="BS30" s="7">
        <v>0.05</v>
      </c>
      <c r="BT30" s="7">
        <v>0.01</v>
      </c>
      <c r="BU30" s="7">
        <v>0.04</v>
      </c>
      <c r="BV30" s="7">
        <v>0.02</v>
      </c>
      <c r="BW30" s="7">
        <v>0.04</v>
      </c>
      <c r="BX30" s="7">
        <v>0.03</v>
      </c>
      <c r="BY30" s="7">
        <v>0.03</v>
      </c>
      <c r="BZ30" s="7">
        <v>0.03</v>
      </c>
    </row>
    <row r="31" spans="1:78" x14ac:dyDescent="0.25">
      <c r="A31" t="s">
        <v>528</v>
      </c>
      <c r="B31">
        <v>149</v>
      </c>
      <c r="C31">
        <v>132</v>
      </c>
      <c r="D31">
        <v>12</v>
      </c>
      <c r="E31">
        <v>5</v>
      </c>
      <c r="F31">
        <v>28</v>
      </c>
      <c r="G31">
        <v>93</v>
      </c>
      <c r="H31">
        <v>28</v>
      </c>
      <c r="I31">
        <v>59</v>
      </c>
      <c r="J31">
        <v>55</v>
      </c>
      <c r="K31">
        <v>16</v>
      </c>
      <c r="L31">
        <v>19</v>
      </c>
      <c r="M31">
        <v>27</v>
      </c>
      <c r="N31">
        <v>111</v>
      </c>
      <c r="O31">
        <v>10</v>
      </c>
      <c r="P31">
        <v>2</v>
      </c>
      <c r="Q31">
        <v>16</v>
      </c>
      <c r="R31">
        <v>132</v>
      </c>
      <c r="S31">
        <v>112</v>
      </c>
      <c r="T31">
        <v>26</v>
      </c>
      <c r="U31">
        <v>9</v>
      </c>
      <c r="V31">
        <v>132</v>
      </c>
      <c r="W31">
        <v>11</v>
      </c>
      <c r="X31">
        <v>6</v>
      </c>
      <c r="Y31">
        <v>18</v>
      </c>
      <c r="Z31">
        <v>131</v>
      </c>
      <c r="AA31">
        <v>149</v>
      </c>
      <c r="AB31">
        <v>131</v>
      </c>
      <c r="AC31">
        <v>20</v>
      </c>
      <c r="AD31">
        <v>123</v>
      </c>
      <c r="AE31">
        <v>5</v>
      </c>
      <c r="AF31">
        <v>114</v>
      </c>
      <c r="AG31">
        <v>29</v>
      </c>
      <c r="AH31">
        <v>0</v>
      </c>
      <c r="AI31">
        <v>128</v>
      </c>
      <c r="AJ31">
        <v>9</v>
      </c>
      <c r="AK31">
        <v>8</v>
      </c>
      <c r="AL31">
        <v>72</v>
      </c>
      <c r="AM31">
        <v>62</v>
      </c>
      <c r="AN31">
        <v>1</v>
      </c>
      <c r="AO31">
        <v>14</v>
      </c>
      <c r="AP31">
        <v>17</v>
      </c>
      <c r="AQ31">
        <v>15</v>
      </c>
      <c r="AR31">
        <v>19</v>
      </c>
      <c r="AS31">
        <v>6</v>
      </c>
      <c r="AT31">
        <v>20</v>
      </c>
      <c r="AU31">
        <v>4</v>
      </c>
      <c r="AV31">
        <v>10</v>
      </c>
      <c r="AW31">
        <v>5</v>
      </c>
      <c r="AX31">
        <v>7</v>
      </c>
      <c r="AY31">
        <v>9</v>
      </c>
      <c r="AZ31">
        <v>9</v>
      </c>
      <c r="BA31">
        <v>3</v>
      </c>
      <c r="BB31">
        <v>20</v>
      </c>
      <c r="BC31">
        <v>4</v>
      </c>
      <c r="BD31">
        <v>0</v>
      </c>
      <c r="BE31">
        <v>24</v>
      </c>
      <c r="BF31">
        <v>124</v>
      </c>
      <c r="BG31">
        <v>97</v>
      </c>
      <c r="BH31">
        <v>52</v>
      </c>
      <c r="BI31">
        <v>47</v>
      </c>
      <c r="BJ31">
        <v>26</v>
      </c>
      <c r="BK31">
        <v>19</v>
      </c>
      <c r="BL31">
        <v>5</v>
      </c>
      <c r="BM31">
        <v>24</v>
      </c>
      <c r="BN31">
        <v>60</v>
      </c>
      <c r="BO31">
        <v>52</v>
      </c>
      <c r="BP31">
        <v>12</v>
      </c>
      <c r="BQ31">
        <v>26</v>
      </c>
      <c r="BR31">
        <v>57</v>
      </c>
      <c r="BS31">
        <v>55</v>
      </c>
      <c r="BT31">
        <v>7</v>
      </c>
      <c r="BU31">
        <v>19</v>
      </c>
      <c r="BV31">
        <v>4</v>
      </c>
      <c r="BW31">
        <v>23</v>
      </c>
      <c r="BX31">
        <v>105</v>
      </c>
      <c r="BY31">
        <v>100</v>
      </c>
      <c r="BZ31">
        <v>87</v>
      </c>
    </row>
    <row r="32" spans="1:78" x14ac:dyDescent="0.25">
      <c r="B32" s="7">
        <v>0.02</v>
      </c>
      <c r="C32" s="7">
        <v>0.03</v>
      </c>
      <c r="D32" s="7">
        <v>0.02</v>
      </c>
      <c r="E32" s="7">
        <v>0.01</v>
      </c>
      <c r="F32" s="7">
        <v>0.02</v>
      </c>
      <c r="G32" s="7">
        <v>0.03</v>
      </c>
      <c r="H32" s="7">
        <v>0.02</v>
      </c>
      <c r="I32" s="7">
        <v>0.04</v>
      </c>
      <c r="J32" s="7">
        <v>0.03</v>
      </c>
      <c r="K32" s="7">
        <v>0.01</v>
      </c>
      <c r="L32" s="7">
        <v>0.01</v>
      </c>
      <c r="M32" s="7">
        <v>0.02</v>
      </c>
      <c r="N32" s="7">
        <v>0.03</v>
      </c>
      <c r="O32" s="7">
        <v>0.01</v>
      </c>
      <c r="P32" s="7">
        <v>0.01</v>
      </c>
      <c r="Q32" s="7">
        <v>0.02</v>
      </c>
      <c r="R32" s="7">
        <v>0.03</v>
      </c>
      <c r="S32" s="7">
        <v>0.03</v>
      </c>
      <c r="T32" s="7">
        <v>0.02</v>
      </c>
      <c r="U32" s="7">
        <v>0.01</v>
      </c>
      <c r="V32" s="7">
        <v>0.03</v>
      </c>
      <c r="W32" s="7">
        <v>0.02</v>
      </c>
      <c r="X32" s="7">
        <v>0.01</v>
      </c>
      <c r="Y32" s="7">
        <v>0.03</v>
      </c>
      <c r="Z32" s="7">
        <v>0.02</v>
      </c>
      <c r="AA32" s="7">
        <v>0.02</v>
      </c>
      <c r="AB32" s="7">
        <v>0.02</v>
      </c>
      <c r="AC32" s="7">
        <v>0.03</v>
      </c>
      <c r="AD32" s="7">
        <v>0.03</v>
      </c>
      <c r="AE32" s="7">
        <v>0.01</v>
      </c>
      <c r="AF32" s="7">
        <v>0.02</v>
      </c>
      <c r="AG32" s="7">
        <v>0.03</v>
      </c>
      <c r="AH32" t="s">
        <v>108</v>
      </c>
      <c r="AI32" s="7">
        <v>0.03</v>
      </c>
      <c r="AJ32" s="7">
        <v>0.02</v>
      </c>
      <c r="AK32" s="7">
        <v>0.01</v>
      </c>
      <c r="AL32" s="7">
        <v>0.03</v>
      </c>
      <c r="AM32" s="7">
        <v>0.02</v>
      </c>
      <c r="AN32" s="7">
        <v>0.02</v>
      </c>
      <c r="AO32" s="7">
        <v>0.02</v>
      </c>
      <c r="AP32" s="7">
        <v>0.03</v>
      </c>
      <c r="AQ32" s="7">
        <v>0.03</v>
      </c>
      <c r="AR32" s="7">
        <v>0.03</v>
      </c>
      <c r="AS32" s="7">
        <v>0.02</v>
      </c>
      <c r="AT32" s="7">
        <v>0.04</v>
      </c>
      <c r="AU32" s="7">
        <v>0.01</v>
      </c>
      <c r="AV32" s="7">
        <v>0.02</v>
      </c>
      <c r="AW32" s="7">
        <v>0.03</v>
      </c>
      <c r="AX32" s="7">
        <v>0.02</v>
      </c>
      <c r="AY32" s="7">
        <v>0.02</v>
      </c>
      <c r="AZ32" s="7">
        <v>0.02</v>
      </c>
      <c r="BA32" s="7">
        <v>0.01</v>
      </c>
      <c r="BB32" s="7">
        <v>0.05</v>
      </c>
      <c r="BC32" s="7">
        <v>0.01</v>
      </c>
      <c r="BD32" t="s">
        <v>108</v>
      </c>
      <c r="BE32" s="7">
        <v>0.03</v>
      </c>
      <c r="BF32" s="7">
        <v>0.02</v>
      </c>
      <c r="BG32" s="7">
        <v>0.03</v>
      </c>
      <c r="BH32" s="7">
        <v>0.02</v>
      </c>
      <c r="BI32" s="7">
        <v>0.04</v>
      </c>
      <c r="BJ32" s="7">
        <v>0.03</v>
      </c>
      <c r="BK32" s="7">
        <v>0.02</v>
      </c>
      <c r="BL32" s="7">
        <v>0.03</v>
      </c>
      <c r="BM32" s="7">
        <v>0.03</v>
      </c>
      <c r="BN32" s="7">
        <v>0.04</v>
      </c>
      <c r="BO32" s="7">
        <v>0.02</v>
      </c>
      <c r="BP32" s="7">
        <v>0.01</v>
      </c>
      <c r="BQ32" s="7">
        <v>0.03</v>
      </c>
      <c r="BR32" s="7">
        <v>0.04</v>
      </c>
      <c r="BS32" s="7">
        <v>0.04</v>
      </c>
      <c r="BT32" s="7">
        <v>0.02</v>
      </c>
      <c r="BU32" s="7">
        <v>0.03</v>
      </c>
      <c r="BV32" s="7">
        <v>0.01</v>
      </c>
      <c r="BW32" s="7">
        <v>0.03</v>
      </c>
      <c r="BX32" s="7">
        <v>0.03</v>
      </c>
      <c r="BY32" s="7">
        <v>0.02</v>
      </c>
      <c r="BZ32" s="7">
        <v>0.02</v>
      </c>
    </row>
    <row r="33" spans="1:78" x14ac:dyDescent="0.25">
      <c r="A33" t="s">
        <v>529</v>
      </c>
      <c r="B33">
        <v>137</v>
      </c>
      <c r="C33">
        <v>116</v>
      </c>
      <c r="D33">
        <v>15</v>
      </c>
      <c r="E33">
        <v>6</v>
      </c>
      <c r="F33">
        <v>7</v>
      </c>
      <c r="G33">
        <v>89</v>
      </c>
      <c r="H33">
        <v>40</v>
      </c>
      <c r="I33">
        <v>49</v>
      </c>
      <c r="J33">
        <v>44</v>
      </c>
      <c r="K33">
        <v>25</v>
      </c>
      <c r="L33">
        <v>19</v>
      </c>
      <c r="M33">
        <v>32</v>
      </c>
      <c r="N33">
        <v>95</v>
      </c>
      <c r="O33">
        <v>8</v>
      </c>
      <c r="P33">
        <v>2</v>
      </c>
      <c r="Q33">
        <v>21</v>
      </c>
      <c r="R33">
        <v>116</v>
      </c>
      <c r="S33">
        <v>98</v>
      </c>
      <c r="T33">
        <v>17</v>
      </c>
      <c r="U33">
        <v>18</v>
      </c>
      <c r="V33">
        <v>106</v>
      </c>
      <c r="W33">
        <v>14</v>
      </c>
      <c r="X33">
        <v>16</v>
      </c>
      <c r="Y33">
        <v>19</v>
      </c>
      <c r="Z33">
        <v>117</v>
      </c>
      <c r="AA33">
        <v>137</v>
      </c>
      <c r="AB33">
        <v>117</v>
      </c>
      <c r="AC33">
        <v>21</v>
      </c>
      <c r="AD33">
        <v>99</v>
      </c>
      <c r="AE33">
        <v>15</v>
      </c>
      <c r="AF33">
        <v>104</v>
      </c>
      <c r="AG33">
        <v>24</v>
      </c>
      <c r="AH33">
        <v>1</v>
      </c>
      <c r="AI33">
        <v>114</v>
      </c>
      <c r="AJ33">
        <v>10</v>
      </c>
      <c r="AK33">
        <v>11</v>
      </c>
      <c r="AL33">
        <v>56</v>
      </c>
      <c r="AM33">
        <v>59</v>
      </c>
      <c r="AN33">
        <v>1</v>
      </c>
      <c r="AO33">
        <v>20</v>
      </c>
      <c r="AP33">
        <v>20</v>
      </c>
      <c r="AQ33">
        <v>15</v>
      </c>
      <c r="AR33">
        <v>21</v>
      </c>
      <c r="AS33">
        <v>1</v>
      </c>
      <c r="AT33">
        <v>11</v>
      </c>
      <c r="AU33">
        <v>3</v>
      </c>
      <c r="AV33">
        <v>3</v>
      </c>
      <c r="AW33">
        <v>8</v>
      </c>
      <c r="AX33">
        <v>7</v>
      </c>
      <c r="AY33">
        <v>12</v>
      </c>
      <c r="AZ33">
        <v>12</v>
      </c>
      <c r="BA33">
        <v>5</v>
      </c>
      <c r="BB33">
        <v>14</v>
      </c>
      <c r="BC33">
        <v>1</v>
      </c>
      <c r="BD33">
        <v>2</v>
      </c>
      <c r="BE33">
        <v>14</v>
      </c>
      <c r="BF33">
        <v>123</v>
      </c>
      <c r="BG33">
        <v>77</v>
      </c>
      <c r="BH33">
        <v>60</v>
      </c>
      <c r="BI33">
        <v>26</v>
      </c>
      <c r="BJ33">
        <v>24</v>
      </c>
      <c r="BK33">
        <v>18</v>
      </c>
      <c r="BL33">
        <v>7</v>
      </c>
      <c r="BM33">
        <v>29</v>
      </c>
      <c r="BN33">
        <v>38</v>
      </c>
      <c r="BO33">
        <v>52</v>
      </c>
      <c r="BP33">
        <v>17</v>
      </c>
      <c r="BQ33">
        <v>29</v>
      </c>
      <c r="BR33">
        <v>42</v>
      </c>
      <c r="BS33">
        <v>47</v>
      </c>
      <c r="BT33">
        <v>4</v>
      </c>
      <c r="BU33">
        <v>11</v>
      </c>
      <c r="BV33">
        <v>5</v>
      </c>
      <c r="BW33">
        <v>27</v>
      </c>
      <c r="BX33">
        <v>83</v>
      </c>
      <c r="BY33">
        <v>81</v>
      </c>
      <c r="BZ33">
        <v>70</v>
      </c>
    </row>
    <row r="34" spans="1:78" x14ac:dyDescent="0.25">
      <c r="B34" s="7">
        <v>0.02</v>
      </c>
      <c r="C34" s="7">
        <v>0.02</v>
      </c>
      <c r="D34" s="7">
        <v>0.03</v>
      </c>
      <c r="E34" s="7">
        <v>0.02</v>
      </c>
      <c r="F34" s="7">
        <v>0.01</v>
      </c>
      <c r="G34" s="7">
        <v>0.03</v>
      </c>
      <c r="H34" s="7">
        <v>0.02</v>
      </c>
      <c r="I34" s="7">
        <v>0.03</v>
      </c>
      <c r="J34" s="7">
        <v>0.02</v>
      </c>
      <c r="K34" s="7">
        <v>0.02</v>
      </c>
      <c r="L34" s="7">
        <v>0.01</v>
      </c>
      <c r="M34" s="7">
        <v>0.02</v>
      </c>
      <c r="N34" s="7">
        <v>0.03</v>
      </c>
      <c r="O34" s="7">
        <v>0.01</v>
      </c>
      <c r="P34" s="7">
        <v>0.01</v>
      </c>
      <c r="Q34" s="7">
        <v>0.02</v>
      </c>
      <c r="R34" s="7">
        <v>0.02</v>
      </c>
      <c r="S34" s="7">
        <v>0.03</v>
      </c>
      <c r="T34" s="7">
        <v>0.01</v>
      </c>
      <c r="U34" s="7">
        <v>0.02</v>
      </c>
      <c r="V34" s="7">
        <v>0.02</v>
      </c>
      <c r="W34" s="7">
        <v>0.02</v>
      </c>
      <c r="X34" s="7">
        <v>0.02</v>
      </c>
      <c r="Y34" s="7">
        <v>0.03</v>
      </c>
      <c r="Z34" s="7">
        <v>0.02</v>
      </c>
      <c r="AA34" s="7">
        <v>0.02</v>
      </c>
      <c r="AB34" s="7">
        <v>0.02</v>
      </c>
      <c r="AC34" s="7">
        <v>0.03</v>
      </c>
      <c r="AD34" s="7">
        <v>0.02</v>
      </c>
      <c r="AE34" s="7">
        <v>0.03</v>
      </c>
      <c r="AF34" s="7">
        <v>0.02</v>
      </c>
      <c r="AG34" s="7">
        <v>0.03</v>
      </c>
      <c r="AH34" s="7">
        <v>0.02</v>
      </c>
      <c r="AI34" s="7">
        <v>0.03</v>
      </c>
      <c r="AJ34" s="7">
        <v>0.02</v>
      </c>
      <c r="AK34" s="7">
        <v>0.01</v>
      </c>
      <c r="AL34" s="7">
        <v>0.02</v>
      </c>
      <c r="AM34" s="7">
        <v>0.02</v>
      </c>
      <c r="AN34" s="7">
        <v>0.02</v>
      </c>
      <c r="AO34" s="7">
        <v>0.03</v>
      </c>
      <c r="AP34" s="7">
        <v>0.03</v>
      </c>
      <c r="AQ34" s="7">
        <v>0.03</v>
      </c>
      <c r="AR34" s="7">
        <v>0.04</v>
      </c>
      <c r="AS34">
        <v>0</v>
      </c>
      <c r="AT34" s="7">
        <v>0.02</v>
      </c>
      <c r="AU34" s="7">
        <v>0.01</v>
      </c>
      <c r="AV34" s="7">
        <v>0.01</v>
      </c>
      <c r="AW34" s="7">
        <v>0.06</v>
      </c>
      <c r="AX34" s="7">
        <v>0.02</v>
      </c>
      <c r="AY34" s="7">
        <v>0.02</v>
      </c>
      <c r="AZ34" s="7">
        <v>0.03</v>
      </c>
      <c r="BA34" s="7">
        <v>0.02</v>
      </c>
      <c r="BB34" s="7">
        <v>0.03</v>
      </c>
      <c r="BC34">
        <v>0</v>
      </c>
      <c r="BD34" s="7">
        <v>7.0000000000000007E-2</v>
      </c>
      <c r="BE34" s="7">
        <v>0.02</v>
      </c>
      <c r="BF34" s="7">
        <v>0.02</v>
      </c>
      <c r="BG34" s="7">
        <v>0.02</v>
      </c>
      <c r="BH34" s="7">
        <v>0.02</v>
      </c>
      <c r="BI34" s="7">
        <v>0.02</v>
      </c>
      <c r="BJ34" s="7">
        <v>0.03</v>
      </c>
      <c r="BK34" s="7">
        <v>0.02</v>
      </c>
      <c r="BL34" s="7">
        <v>0.03</v>
      </c>
      <c r="BM34" s="7">
        <v>0.03</v>
      </c>
      <c r="BN34" s="7">
        <v>0.02</v>
      </c>
      <c r="BO34" s="7">
        <v>0.02</v>
      </c>
      <c r="BP34" s="7">
        <v>0.01</v>
      </c>
      <c r="BQ34" s="7">
        <v>0.03</v>
      </c>
      <c r="BR34" s="7">
        <v>0.03</v>
      </c>
      <c r="BS34" s="7">
        <v>0.03</v>
      </c>
      <c r="BT34" s="7">
        <v>0.01</v>
      </c>
      <c r="BU34" s="7">
        <v>0.02</v>
      </c>
      <c r="BV34" s="7">
        <v>0.02</v>
      </c>
      <c r="BW34" s="7">
        <v>0.04</v>
      </c>
      <c r="BX34" s="7">
        <v>0.02</v>
      </c>
      <c r="BY34" s="7">
        <v>0.02</v>
      </c>
      <c r="BZ34" s="7">
        <v>0.02</v>
      </c>
    </row>
    <row r="35" spans="1:78" x14ac:dyDescent="0.25">
      <c r="A35" t="s">
        <v>530</v>
      </c>
      <c r="B35">
        <v>135</v>
      </c>
      <c r="C35">
        <v>111</v>
      </c>
      <c r="D35">
        <v>20</v>
      </c>
      <c r="E35">
        <v>4</v>
      </c>
      <c r="F35">
        <v>8</v>
      </c>
      <c r="G35">
        <v>94</v>
      </c>
      <c r="H35">
        <v>33</v>
      </c>
      <c r="I35">
        <v>56</v>
      </c>
      <c r="J35">
        <v>39</v>
      </c>
      <c r="K35">
        <v>29</v>
      </c>
      <c r="L35">
        <v>11</v>
      </c>
      <c r="M35">
        <v>22</v>
      </c>
      <c r="N35">
        <v>104</v>
      </c>
      <c r="O35">
        <v>8</v>
      </c>
      <c r="P35">
        <v>1</v>
      </c>
      <c r="Q35">
        <v>26</v>
      </c>
      <c r="R35">
        <v>109</v>
      </c>
      <c r="S35">
        <v>109</v>
      </c>
      <c r="T35">
        <v>17</v>
      </c>
      <c r="U35">
        <v>8</v>
      </c>
      <c r="V35">
        <v>114</v>
      </c>
      <c r="W35">
        <v>11</v>
      </c>
      <c r="X35">
        <v>10</v>
      </c>
      <c r="Y35">
        <v>19</v>
      </c>
      <c r="Z35">
        <v>116</v>
      </c>
      <c r="AA35">
        <v>135</v>
      </c>
      <c r="AB35">
        <v>116</v>
      </c>
      <c r="AC35">
        <v>14</v>
      </c>
      <c r="AD35">
        <v>108</v>
      </c>
      <c r="AE35">
        <v>14</v>
      </c>
      <c r="AF35">
        <v>100</v>
      </c>
      <c r="AG35">
        <v>27</v>
      </c>
      <c r="AH35">
        <v>0</v>
      </c>
      <c r="AI35">
        <v>110</v>
      </c>
      <c r="AJ35">
        <v>12</v>
      </c>
      <c r="AK35">
        <v>15</v>
      </c>
      <c r="AL35">
        <v>66</v>
      </c>
      <c r="AM35">
        <v>50</v>
      </c>
      <c r="AN35">
        <v>5</v>
      </c>
      <c r="AO35">
        <v>14</v>
      </c>
      <c r="AP35">
        <v>6</v>
      </c>
      <c r="AQ35">
        <v>9</v>
      </c>
      <c r="AR35">
        <v>10</v>
      </c>
      <c r="AS35">
        <v>3</v>
      </c>
      <c r="AT35">
        <v>15</v>
      </c>
      <c r="AU35">
        <v>9</v>
      </c>
      <c r="AV35">
        <v>4</v>
      </c>
      <c r="AW35">
        <v>5</v>
      </c>
      <c r="AX35">
        <v>16</v>
      </c>
      <c r="AY35">
        <v>17</v>
      </c>
      <c r="AZ35">
        <v>8</v>
      </c>
      <c r="BA35">
        <v>5</v>
      </c>
      <c r="BB35">
        <v>18</v>
      </c>
      <c r="BC35">
        <v>9</v>
      </c>
      <c r="BD35">
        <v>1</v>
      </c>
      <c r="BE35">
        <v>21</v>
      </c>
      <c r="BF35">
        <v>114</v>
      </c>
      <c r="BG35">
        <v>105</v>
      </c>
      <c r="BH35">
        <v>30</v>
      </c>
      <c r="BI35">
        <v>40</v>
      </c>
      <c r="BJ35">
        <v>46</v>
      </c>
      <c r="BK35">
        <v>16</v>
      </c>
      <c r="BL35">
        <v>3</v>
      </c>
      <c r="BM35">
        <v>49</v>
      </c>
      <c r="BN35">
        <v>41</v>
      </c>
      <c r="BO35">
        <v>36</v>
      </c>
      <c r="BP35">
        <v>9</v>
      </c>
      <c r="BQ35">
        <v>38</v>
      </c>
      <c r="BR35">
        <v>58</v>
      </c>
      <c r="BS35">
        <v>57</v>
      </c>
      <c r="BT35">
        <v>11</v>
      </c>
      <c r="BU35">
        <v>13</v>
      </c>
      <c r="BV35">
        <v>9</v>
      </c>
      <c r="BW35">
        <v>31</v>
      </c>
      <c r="BX35">
        <v>60</v>
      </c>
      <c r="BY35">
        <v>63</v>
      </c>
      <c r="BZ35">
        <v>38</v>
      </c>
    </row>
    <row r="36" spans="1:78" x14ac:dyDescent="0.25">
      <c r="B36" s="7">
        <v>0.02</v>
      </c>
      <c r="C36" s="7">
        <v>0.02</v>
      </c>
      <c r="D36" s="7">
        <v>0.04</v>
      </c>
      <c r="E36" s="7">
        <v>0.01</v>
      </c>
      <c r="F36" s="7">
        <v>0.01</v>
      </c>
      <c r="G36" s="7">
        <v>0.03</v>
      </c>
      <c r="H36" s="7">
        <v>0.02</v>
      </c>
      <c r="I36" s="7">
        <v>0.04</v>
      </c>
      <c r="J36" s="7">
        <v>0.02</v>
      </c>
      <c r="K36" s="7">
        <v>0.02</v>
      </c>
      <c r="L36" s="7">
        <v>0.01</v>
      </c>
      <c r="M36" s="7">
        <v>0.01</v>
      </c>
      <c r="N36" s="7">
        <v>0.03</v>
      </c>
      <c r="O36" s="7">
        <v>0.01</v>
      </c>
      <c r="P36" s="7">
        <v>0.01</v>
      </c>
      <c r="Q36" s="7">
        <v>0.03</v>
      </c>
      <c r="R36" s="7">
        <v>0.02</v>
      </c>
      <c r="S36" s="7">
        <v>0.03</v>
      </c>
      <c r="T36" s="7">
        <v>0.01</v>
      </c>
      <c r="U36" s="7">
        <v>0.01</v>
      </c>
      <c r="V36" s="7">
        <v>0.03</v>
      </c>
      <c r="W36" s="7">
        <v>0.02</v>
      </c>
      <c r="X36" s="7">
        <v>0.01</v>
      </c>
      <c r="Y36" s="7">
        <v>0.03</v>
      </c>
      <c r="Z36" s="7">
        <v>0.02</v>
      </c>
      <c r="AA36" s="7">
        <v>0.02</v>
      </c>
      <c r="AB36" s="7">
        <v>0.02</v>
      </c>
      <c r="AC36" s="7">
        <v>0.02</v>
      </c>
      <c r="AD36" s="7">
        <v>0.02</v>
      </c>
      <c r="AE36" s="7">
        <v>0.03</v>
      </c>
      <c r="AF36" s="7">
        <v>0.02</v>
      </c>
      <c r="AG36" s="7">
        <v>0.03</v>
      </c>
      <c r="AH36" t="s">
        <v>108</v>
      </c>
      <c r="AI36" s="7">
        <v>0.03</v>
      </c>
      <c r="AJ36" s="7">
        <v>0.02</v>
      </c>
      <c r="AK36" s="7">
        <v>0.02</v>
      </c>
      <c r="AL36" s="7">
        <v>0.03</v>
      </c>
      <c r="AM36" s="7">
        <v>0.02</v>
      </c>
      <c r="AN36" s="7">
        <v>0.08</v>
      </c>
      <c r="AO36" s="7">
        <v>0.02</v>
      </c>
      <c r="AP36" s="7">
        <v>0.01</v>
      </c>
      <c r="AQ36" s="7">
        <v>0.02</v>
      </c>
      <c r="AR36" s="7">
        <v>0.02</v>
      </c>
      <c r="AS36" s="7">
        <v>0.01</v>
      </c>
      <c r="AT36" s="7">
        <v>0.03</v>
      </c>
      <c r="AU36" s="7">
        <v>0.03</v>
      </c>
      <c r="AV36" s="7">
        <v>0.01</v>
      </c>
      <c r="AW36" s="7">
        <v>0.03</v>
      </c>
      <c r="AX36" s="7">
        <v>0.04</v>
      </c>
      <c r="AY36" s="7">
        <v>0.03</v>
      </c>
      <c r="AZ36" s="7">
        <v>0.02</v>
      </c>
      <c r="BA36" s="7">
        <v>0.02</v>
      </c>
      <c r="BB36" s="7">
        <v>0.04</v>
      </c>
      <c r="BC36" s="7">
        <v>0.03</v>
      </c>
      <c r="BD36" s="7">
        <v>0.04</v>
      </c>
      <c r="BE36" s="7">
        <v>0.02</v>
      </c>
      <c r="BF36" s="7">
        <v>0.02</v>
      </c>
      <c r="BG36" s="7">
        <v>0.03</v>
      </c>
      <c r="BH36" s="7">
        <v>0.01</v>
      </c>
      <c r="BI36" s="7">
        <v>0.03</v>
      </c>
      <c r="BJ36" s="7">
        <v>0.05</v>
      </c>
      <c r="BK36" s="7">
        <v>0.02</v>
      </c>
      <c r="BL36" s="7">
        <v>0.01</v>
      </c>
      <c r="BM36" s="7">
        <v>0.05</v>
      </c>
      <c r="BN36" s="7">
        <v>0.02</v>
      </c>
      <c r="BO36" s="7">
        <v>0.02</v>
      </c>
      <c r="BP36" s="7">
        <v>0.01</v>
      </c>
      <c r="BQ36" s="7">
        <v>0.04</v>
      </c>
      <c r="BR36" s="7">
        <v>0.04</v>
      </c>
      <c r="BS36" s="7">
        <v>0.04</v>
      </c>
      <c r="BT36" s="7">
        <v>0.02</v>
      </c>
      <c r="BU36" s="7">
        <v>0.02</v>
      </c>
      <c r="BV36" s="7">
        <v>0.03</v>
      </c>
      <c r="BW36" s="7">
        <v>0.04</v>
      </c>
      <c r="BX36" s="7">
        <v>0.02</v>
      </c>
      <c r="BY36" s="7">
        <v>0.02</v>
      </c>
      <c r="BZ36" s="7">
        <v>0.01</v>
      </c>
    </row>
    <row r="37" spans="1:78" x14ac:dyDescent="0.25">
      <c r="A37" t="s">
        <v>531</v>
      </c>
      <c r="B37">
        <v>108</v>
      </c>
      <c r="C37">
        <v>97</v>
      </c>
      <c r="D37">
        <v>10</v>
      </c>
      <c r="E37">
        <v>1</v>
      </c>
      <c r="F37">
        <v>19</v>
      </c>
      <c r="G37">
        <v>60</v>
      </c>
      <c r="H37">
        <v>29</v>
      </c>
      <c r="I37">
        <v>51</v>
      </c>
      <c r="J37">
        <v>31</v>
      </c>
      <c r="K37">
        <v>16</v>
      </c>
      <c r="L37">
        <v>10</v>
      </c>
      <c r="M37">
        <v>22</v>
      </c>
      <c r="N37">
        <v>79</v>
      </c>
      <c r="O37">
        <v>5</v>
      </c>
      <c r="P37">
        <v>2</v>
      </c>
      <c r="Q37">
        <v>19</v>
      </c>
      <c r="R37">
        <v>89</v>
      </c>
      <c r="S37">
        <v>74</v>
      </c>
      <c r="T37">
        <v>19</v>
      </c>
      <c r="U37">
        <v>13</v>
      </c>
      <c r="V37">
        <v>92</v>
      </c>
      <c r="W37">
        <v>9</v>
      </c>
      <c r="X37">
        <v>7</v>
      </c>
      <c r="Y37">
        <v>7</v>
      </c>
      <c r="Z37">
        <v>101</v>
      </c>
      <c r="AA37">
        <v>107</v>
      </c>
      <c r="AB37">
        <v>100</v>
      </c>
      <c r="AC37">
        <v>9</v>
      </c>
      <c r="AD37">
        <v>91</v>
      </c>
      <c r="AE37">
        <v>4</v>
      </c>
      <c r="AF37">
        <v>85</v>
      </c>
      <c r="AG37">
        <v>21</v>
      </c>
      <c r="AH37">
        <v>0</v>
      </c>
      <c r="AI37">
        <v>94</v>
      </c>
      <c r="AJ37">
        <v>5</v>
      </c>
      <c r="AK37">
        <v>8</v>
      </c>
      <c r="AL37">
        <v>45</v>
      </c>
      <c r="AM37">
        <v>55</v>
      </c>
      <c r="AN37">
        <v>0</v>
      </c>
      <c r="AO37">
        <v>8</v>
      </c>
      <c r="AP37">
        <v>20</v>
      </c>
      <c r="AQ37">
        <v>8</v>
      </c>
      <c r="AR37">
        <v>9</v>
      </c>
      <c r="AS37">
        <v>0</v>
      </c>
      <c r="AT37">
        <v>6</v>
      </c>
      <c r="AU37">
        <v>6</v>
      </c>
      <c r="AV37">
        <v>8</v>
      </c>
      <c r="AW37">
        <v>8</v>
      </c>
      <c r="AX37">
        <v>2</v>
      </c>
      <c r="AY37">
        <v>16</v>
      </c>
      <c r="AZ37">
        <v>8</v>
      </c>
      <c r="BA37">
        <v>3</v>
      </c>
      <c r="BB37">
        <v>9</v>
      </c>
      <c r="BC37">
        <v>5</v>
      </c>
      <c r="BD37">
        <v>0</v>
      </c>
      <c r="BE37">
        <v>18</v>
      </c>
      <c r="BF37">
        <v>90</v>
      </c>
      <c r="BG37">
        <v>71</v>
      </c>
      <c r="BH37">
        <v>37</v>
      </c>
      <c r="BI37">
        <v>35</v>
      </c>
      <c r="BJ37">
        <v>21</v>
      </c>
      <c r="BK37">
        <v>8</v>
      </c>
      <c r="BL37">
        <v>3</v>
      </c>
      <c r="BM37">
        <v>30</v>
      </c>
      <c r="BN37">
        <v>33</v>
      </c>
      <c r="BO37">
        <v>33</v>
      </c>
      <c r="BP37">
        <v>12</v>
      </c>
      <c r="BQ37">
        <v>28</v>
      </c>
      <c r="BR37">
        <v>35</v>
      </c>
      <c r="BS37">
        <v>40</v>
      </c>
      <c r="BT37">
        <v>3</v>
      </c>
      <c r="BU37">
        <v>16</v>
      </c>
      <c r="BV37">
        <v>9</v>
      </c>
      <c r="BW37">
        <v>20</v>
      </c>
      <c r="BX37">
        <v>70</v>
      </c>
      <c r="BY37">
        <v>70</v>
      </c>
      <c r="BZ37">
        <v>59</v>
      </c>
    </row>
    <row r="38" spans="1:78" x14ac:dyDescent="0.25">
      <c r="B38" s="7">
        <v>0.02</v>
      </c>
      <c r="C38" s="7">
        <v>0.02</v>
      </c>
      <c r="D38" s="7">
        <v>0.02</v>
      </c>
      <c r="E38">
        <v>0</v>
      </c>
      <c r="F38" s="7">
        <v>0.02</v>
      </c>
      <c r="G38" s="7">
        <v>0.02</v>
      </c>
      <c r="H38" s="7">
        <v>0.02</v>
      </c>
      <c r="I38" s="7">
        <v>0.04</v>
      </c>
      <c r="J38" s="7">
        <v>0.02</v>
      </c>
      <c r="K38" s="7">
        <v>0.01</v>
      </c>
      <c r="L38" s="7">
        <v>0.01</v>
      </c>
      <c r="M38" s="7">
        <v>0.01</v>
      </c>
      <c r="N38" s="7">
        <v>0.02</v>
      </c>
      <c r="O38" s="7">
        <v>0.01</v>
      </c>
      <c r="P38" s="7">
        <v>0.01</v>
      </c>
      <c r="Q38" s="7">
        <v>0.02</v>
      </c>
      <c r="R38" s="7">
        <v>0.02</v>
      </c>
      <c r="S38" s="7">
        <v>0.02</v>
      </c>
      <c r="T38" s="7">
        <v>0.02</v>
      </c>
      <c r="U38" s="7">
        <v>0.01</v>
      </c>
      <c r="V38" s="7">
        <v>0.02</v>
      </c>
      <c r="W38" s="7">
        <v>0.02</v>
      </c>
      <c r="X38" s="7">
        <v>0.01</v>
      </c>
      <c r="Y38" s="7">
        <v>0.01</v>
      </c>
      <c r="Z38" s="7">
        <v>0.02</v>
      </c>
      <c r="AA38" s="7">
        <v>0.02</v>
      </c>
      <c r="AB38" s="7">
        <v>0.02</v>
      </c>
      <c r="AC38" s="7">
        <v>0.01</v>
      </c>
      <c r="AD38" s="7">
        <v>0.02</v>
      </c>
      <c r="AE38" s="7">
        <v>0.01</v>
      </c>
      <c r="AF38" s="7">
        <v>0.02</v>
      </c>
      <c r="AG38" s="7">
        <v>0.02</v>
      </c>
      <c r="AH38" t="s">
        <v>108</v>
      </c>
      <c r="AI38" s="7">
        <v>0.02</v>
      </c>
      <c r="AJ38" s="7">
        <v>0.01</v>
      </c>
      <c r="AK38" s="7">
        <v>0.01</v>
      </c>
      <c r="AL38" s="7">
        <v>0.02</v>
      </c>
      <c r="AM38" s="7">
        <v>0.02</v>
      </c>
      <c r="AN38" t="s">
        <v>108</v>
      </c>
      <c r="AO38" s="7">
        <v>0.01</v>
      </c>
      <c r="AP38" s="7">
        <v>0.03</v>
      </c>
      <c r="AQ38" s="7">
        <v>0.01</v>
      </c>
      <c r="AR38" s="7">
        <v>0.02</v>
      </c>
      <c r="AS38" t="s">
        <v>108</v>
      </c>
      <c r="AT38" s="7">
        <v>0.01</v>
      </c>
      <c r="AU38" s="7">
        <v>0.02</v>
      </c>
      <c r="AV38" s="7">
        <v>0.02</v>
      </c>
      <c r="AW38" s="7">
        <v>0.05</v>
      </c>
      <c r="AX38" s="7">
        <v>0.01</v>
      </c>
      <c r="AY38" s="7">
        <v>0.03</v>
      </c>
      <c r="AZ38" s="7">
        <v>0.02</v>
      </c>
      <c r="BA38" s="7">
        <v>0.01</v>
      </c>
      <c r="BB38" s="7">
        <v>0.02</v>
      </c>
      <c r="BC38" s="7">
        <v>0.02</v>
      </c>
      <c r="BD38" t="s">
        <v>108</v>
      </c>
      <c r="BE38" s="7">
        <v>0.02</v>
      </c>
      <c r="BF38" s="7">
        <v>0.02</v>
      </c>
      <c r="BG38" s="7">
        <v>0.02</v>
      </c>
      <c r="BH38" s="7">
        <v>0.01</v>
      </c>
      <c r="BI38" s="7">
        <v>0.03</v>
      </c>
      <c r="BJ38" s="7">
        <v>0.02</v>
      </c>
      <c r="BK38" s="7">
        <v>0.01</v>
      </c>
      <c r="BL38" s="7">
        <v>0.02</v>
      </c>
      <c r="BM38" s="7">
        <v>0.03</v>
      </c>
      <c r="BN38" s="7">
        <v>0.02</v>
      </c>
      <c r="BO38" s="7">
        <v>0.02</v>
      </c>
      <c r="BP38" s="7">
        <v>0.01</v>
      </c>
      <c r="BQ38" s="7">
        <v>0.03</v>
      </c>
      <c r="BR38" s="7">
        <v>0.02</v>
      </c>
      <c r="BS38" s="7">
        <v>0.03</v>
      </c>
      <c r="BT38" s="7">
        <v>0.01</v>
      </c>
      <c r="BU38" s="7">
        <v>0.03</v>
      </c>
      <c r="BV38" s="7">
        <v>0.03</v>
      </c>
      <c r="BW38" s="7">
        <v>0.03</v>
      </c>
      <c r="BX38" s="7">
        <v>0.02</v>
      </c>
      <c r="BY38" s="7">
        <v>0.02</v>
      </c>
      <c r="BZ38" s="7">
        <v>0.02</v>
      </c>
    </row>
    <row r="39" spans="1:78" x14ac:dyDescent="0.25">
      <c r="A39" t="s">
        <v>532</v>
      </c>
      <c r="B39">
        <v>102</v>
      </c>
      <c r="C39">
        <v>89</v>
      </c>
      <c r="D39">
        <v>8</v>
      </c>
      <c r="E39">
        <v>6</v>
      </c>
      <c r="F39">
        <v>11</v>
      </c>
      <c r="G39">
        <v>67</v>
      </c>
      <c r="H39">
        <v>24</v>
      </c>
      <c r="I39">
        <v>41</v>
      </c>
      <c r="J39">
        <v>35</v>
      </c>
      <c r="K39">
        <v>12</v>
      </c>
      <c r="L39">
        <v>14</v>
      </c>
      <c r="M39">
        <v>16</v>
      </c>
      <c r="N39">
        <v>77</v>
      </c>
      <c r="O39">
        <v>7</v>
      </c>
      <c r="P39">
        <v>2</v>
      </c>
      <c r="Q39">
        <v>7</v>
      </c>
      <c r="R39">
        <v>95</v>
      </c>
      <c r="S39">
        <v>88</v>
      </c>
      <c r="T39">
        <v>9</v>
      </c>
      <c r="U39">
        <v>5</v>
      </c>
      <c r="V39">
        <v>81</v>
      </c>
      <c r="W39">
        <v>13</v>
      </c>
      <c r="X39">
        <v>8</v>
      </c>
      <c r="Y39">
        <v>13</v>
      </c>
      <c r="Z39">
        <v>89</v>
      </c>
      <c r="AA39">
        <v>101</v>
      </c>
      <c r="AB39">
        <v>88</v>
      </c>
      <c r="AC39">
        <v>11</v>
      </c>
      <c r="AD39">
        <v>87</v>
      </c>
      <c r="AE39">
        <v>3</v>
      </c>
      <c r="AF39">
        <v>85</v>
      </c>
      <c r="AG39">
        <v>17</v>
      </c>
      <c r="AH39">
        <v>0</v>
      </c>
      <c r="AI39">
        <v>89</v>
      </c>
      <c r="AJ39">
        <v>3</v>
      </c>
      <c r="AK39">
        <v>7</v>
      </c>
      <c r="AL39">
        <v>64</v>
      </c>
      <c r="AM39">
        <v>36</v>
      </c>
      <c r="AN39">
        <v>0</v>
      </c>
      <c r="AO39">
        <v>2</v>
      </c>
      <c r="AP39">
        <v>10</v>
      </c>
      <c r="AQ39">
        <v>6</v>
      </c>
      <c r="AR39">
        <v>6</v>
      </c>
      <c r="AS39">
        <v>7</v>
      </c>
      <c r="AT39">
        <v>14</v>
      </c>
      <c r="AU39">
        <v>3</v>
      </c>
      <c r="AV39">
        <v>11</v>
      </c>
      <c r="AW39">
        <v>4</v>
      </c>
      <c r="AX39">
        <v>4</v>
      </c>
      <c r="AY39">
        <v>9</v>
      </c>
      <c r="AZ39">
        <v>11</v>
      </c>
      <c r="BA39">
        <v>3</v>
      </c>
      <c r="BB39">
        <v>13</v>
      </c>
      <c r="BC39">
        <v>3</v>
      </c>
      <c r="BD39">
        <v>0</v>
      </c>
      <c r="BE39">
        <v>21</v>
      </c>
      <c r="BF39">
        <v>82</v>
      </c>
      <c r="BG39">
        <v>70</v>
      </c>
      <c r="BH39">
        <v>32</v>
      </c>
      <c r="BI39">
        <v>35</v>
      </c>
      <c r="BJ39">
        <v>14</v>
      </c>
      <c r="BK39">
        <v>14</v>
      </c>
      <c r="BL39">
        <v>5</v>
      </c>
      <c r="BM39">
        <v>22</v>
      </c>
      <c r="BN39">
        <v>39</v>
      </c>
      <c r="BO39">
        <v>33</v>
      </c>
      <c r="BP39">
        <v>8</v>
      </c>
      <c r="BQ39">
        <v>20</v>
      </c>
      <c r="BR39">
        <v>34</v>
      </c>
      <c r="BS39">
        <v>33</v>
      </c>
      <c r="BT39">
        <v>9</v>
      </c>
      <c r="BU39">
        <v>13</v>
      </c>
      <c r="BV39">
        <v>7</v>
      </c>
      <c r="BW39">
        <v>14</v>
      </c>
      <c r="BX39">
        <v>61</v>
      </c>
      <c r="BY39">
        <v>59</v>
      </c>
      <c r="BZ39">
        <v>53</v>
      </c>
    </row>
    <row r="40" spans="1:78" x14ac:dyDescent="0.25">
      <c r="B40" s="7">
        <v>0.02</v>
      </c>
      <c r="C40" s="7">
        <v>0.02</v>
      </c>
      <c r="D40" s="7">
        <v>0.01</v>
      </c>
      <c r="E40" s="7">
        <v>0.02</v>
      </c>
      <c r="F40" s="7">
        <v>0.01</v>
      </c>
      <c r="G40" s="7">
        <v>0.02</v>
      </c>
      <c r="H40" s="7">
        <v>0.01</v>
      </c>
      <c r="I40" s="7">
        <v>0.03</v>
      </c>
      <c r="J40" s="7">
        <v>0.02</v>
      </c>
      <c r="K40" s="7">
        <v>0.01</v>
      </c>
      <c r="L40" s="7">
        <v>0.01</v>
      </c>
      <c r="M40" s="7">
        <v>0.01</v>
      </c>
      <c r="N40" s="7">
        <v>0.02</v>
      </c>
      <c r="O40" s="7">
        <v>0.01</v>
      </c>
      <c r="P40" s="7">
        <v>0.01</v>
      </c>
      <c r="Q40" s="7">
        <v>0.01</v>
      </c>
      <c r="R40" s="7">
        <v>0.02</v>
      </c>
      <c r="S40" s="7">
        <v>0.02</v>
      </c>
      <c r="T40" s="7">
        <v>0.01</v>
      </c>
      <c r="U40">
        <v>0</v>
      </c>
      <c r="V40" s="7">
        <v>0.02</v>
      </c>
      <c r="W40" s="7">
        <v>0.02</v>
      </c>
      <c r="X40" s="7">
        <v>0.01</v>
      </c>
      <c r="Y40" s="7">
        <v>0.02</v>
      </c>
      <c r="Z40" s="7">
        <v>0.02</v>
      </c>
      <c r="AA40" s="7">
        <v>0.02</v>
      </c>
      <c r="AB40" s="7">
        <v>0.02</v>
      </c>
      <c r="AC40" s="7">
        <v>0.02</v>
      </c>
      <c r="AD40" s="7">
        <v>0.02</v>
      </c>
      <c r="AE40" s="7">
        <v>0.01</v>
      </c>
      <c r="AF40" s="7">
        <v>0.02</v>
      </c>
      <c r="AG40" s="7">
        <v>0.02</v>
      </c>
      <c r="AH40" t="s">
        <v>108</v>
      </c>
      <c r="AI40" s="7">
        <v>0.02</v>
      </c>
      <c r="AJ40">
        <v>0</v>
      </c>
      <c r="AK40" s="7">
        <v>0.01</v>
      </c>
      <c r="AL40" s="7">
        <v>0.03</v>
      </c>
      <c r="AM40" s="7">
        <v>0.01</v>
      </c>
      <c r="AN40" t="s">
        <v>108</v>
      </c>
      <c r="AO40">
        <v>0</v>
      </c>
      <c r="AP40" s="7">
        <v>0.02</v>
      </c>
      <c r="AQ40" s="7">
        <v>0.01</v>
      </c>
      <c r="AR40" s="7">
        <v>0.01</v>
      </c>
      <c r="AS40" s="7">
        <v>0.02</v>
      </c>
      <c r="AT40" s="7">
        <v>0.03</v>
      </c>
      <c r="AU40" s="7">
        <v>0.01</v>
      </c>
      <c r="AV40" s="7">
        <v>0.02</v>
      </c>
      <c r="AW40" s="7">
        <v>0.03</v>
      </c>
      <c r="AX40" s="7">
        <v>0.01</v>
      </c>
      <c r="AY40" s="7">
        <v>0.02</v>
      </c>
      <c r="AZ40" s="7">
        <v>0.03</v>
      </c>
      <c r="BA40" s="7">
        <v>0.01</v>
      </c>
      <c r="BB40" s="7">
        <v>0.03</v>
      </c>
      <c r="BC40" s="7">
        <v>0.01</v>
      </c>
      <c r="BD40" t="s">
        <v>108</v>
      </c>
      <c r="BE40" s="7">
        <v>0.02</v>
      </c>
      <c r="BF40" s="7">
        <v>0.02</v>
      </c>
      <c r="BG40" s="7">
        <v>0.02</v>
      </c>
      <c r="BH40" s="7">
        <v>0.01</v>
      </c>
      <c r="BI40" s="7">
        <v>0.03</v>
      </c>
      <c r="BJ40" s="7">
        <v>0.02</v>
      </c>
      <c r="BK40" s="7">
        <v>0.02</v>
      </c>
      <c r="BL40" s="7">
        <v>0.02</v>
      </c>
      <c r="BM40" s="7">
        <v>0.03</v>
      </c>
      <c r="BN40" s="7">
        <v>0.02</v>
      </c>
      <c r="BO40" s="7">
        <v>0.02</v>
      </c>
      <c r="BP40" s="7">
        <v>0.01</v>
      </c>
      <c r="BQ40" s="7">
        <v>0.02</v>
      </c>
      <c r="BR40" s="7">
        <v>0.02</v>
      </c>
      <c r="BS40" s="7">
        <v>0.02</v>
      </c>
      <c r="BT40" s="7">
        <v>0.02</v>
      </c>
      <c r="BU40" s="7">
        <v>0.02</v>
      </c>
      <c r="BV40" s="7">
        <v>0.02</v>
      </c>
      <c r="BW40" s="7">
        <v>0.02</v>
      </c>
      <c r="BX40" s="7">
        <v>0.02</v>
      </c>
      <c r="BY40" s="7">
        <v>0.01</v>
      </c>
      <c r="BZ40" s="7">
        <v>0.01</v>
      </c>
    </row>
    <row r="41" spans="1:78" x14ac:dyDescent="0.25">
      <c r="A41" t="s">
        <v>533</v>
      </c>
      <c r="B41">
        <v>101</v>
      </c>
      <c r="C41">
        <v>93</v>
      </c>
      <c r="D41">
        <v>5</v>
      </c>
      <c r="E41">
        <v>3</v>
      </c>
      <c r="F41">
        <v>12</v>
      </c>
      <c r="G41">
        <v>61</v>
      </c>
      <c r="H41">
        <v>28</v>
      </c>
      <c r="I41">
        <v>35</v>
      </c>
      <c r="J41">
        <v>34</v>
      </c>
      <c r="K41">
        <v>14</v>
      </c>
      <c r="L41">
        <v>17</v>
      </c>
      <c r="M41">
        <v>20</v>
      </c>
      <c r="N41">
        <v>71</v>
      </c>
      <c r="O41">
        <v>9</v>
      </c>
      <c r="P41">
        <v>1</v>
      </c>
      <c r="Q41">
        <v>14</v>
      </c>
      <c r="R41">
        <v>87</v>
      </c>
      <c r="S41">
        <v>74</v>
      </c>
      <c r="T41">
        <v>20</v>
      </c>
      <c r="U41">
        <v>6</v>
      </c>
      <c r="V41">
        <v>87</v>
      </c>
      <c r="W41">
        <v>8</v>
      </c>
      <c r="X41">
        <v>7</v>
      </c>
      <c r="Y41">
        <v>11</v>
      </c>
      <c r="Z41">
        <v>90</v>
      </c>
      <c r="AA41">
        <v>100</v>
      </c>
      <c r="AB41">
        <v>89</v>
      </c>
      <c r="AC41">
        <v>13</v>
      </c>
      <c r="AD41">
        <v>77</v>
      </c>
      <c r="AE41">
        <v>8</v>
      </c>
      <c r="AF41">
        <v>87</v>
      </c>
      <c r="AG41">
        <v>11</v>
      </c>
      <c r="AH41">
        <v>1</v>
      </c>
      <c r="AI41">
        <v>83</v>
      </c>
      <c r="AJ41">
        <v>7</v>
      </c>
      <c r="AK41">
        <v>12</v>
      </c>
      <c r="AL41">
        <v>49</v>
      </c>
      <c r="AM41">
        <v>41</v>
      </c>
      <c r="AN41">
        <v>1</v>
      </c>
      <c r="AO41">
        <v>10</v>
      </c>
      <c r="AP41">
        <v>12</v>
      </c>
      <c r="AQ41">
        <v>8</v>
      </c>
      <c r="AR41">
        <v>7</v>
      </c>
      <c r="AS41">
        <v>4</v>
      </c>
      <c r="AT41">
        <v>7</v>
      </c>
      <c r="AU41">
        <v>7</v>
      </c>
      <c r="AV41">
        <v>19</v>
      </c>
      <c r="AW41">
        <v>4</v>
      </c>
      <c r="AX41">
        <v>2</v>
      </c>
      <c r="AY41">
        <v>14</v>
      </c>
      <c r="AZ41">
        <v>5</v>
      </c>
      <c r="BA41">
        <v>3</v>
      </c>
      <c r="BB41">
        <v>7</v>
      </c>
      <c r="BC41">
        <v>1</v>
      </c>
      <c r="BD41">
        <v>2</v>
      </c>
      <c r="BE41">
        <v>18</v>
      </c>
      <c r="BF41">
        <v>84</v>
      </c>
      <c r="BG41">
        <v>63</v>
      </c>
      <c r="BH41">
        <v>38</v>
      </c>
      <c r="BI41">
        <v>34</v>
      </c>
      <c r="BJ41">
        <v>16</v>
      </c>
      <c r="BK41">
        <v>11</v>
      </c>
      <c r="BL41">
        <v>1</v>
      </c>
      <c r="BM41">
        <v>27</v>
      </c>
      <c r="BN41">
        <v>27</v>
      </c>
      <c r="BO41">
        <v>33</v>
      </c>
      <c r="BP41">
        <v>14</v>
      </c>
      <c r="BQ41">
        <v>27</v>
      </c>
      <c r="BR41">
        <v>32</v>
      </c>
      <c r="BS41">
        <v>37</v>
      </c>
      <c r="BT41">
        <v>5</v>
      </c>
      <c r="BU41">
        <v>15</v>
      </c>
      <c r="BV41">
        <v>4</v>
      </c>
      <c r="BW41">
        <v>24</v>
      </c>
      <c r="BX41">
        <v>55</v>
      </c>
      <c r="BY41">
        <v>55</v>
      </c>
      <c r="BZ41">
        <v>45</v>
      </c>
    </row>
    <row r="42" spans="1:78" x14ac:dyDescent="0.25">
      <c r="B42" s="7">
        <v>0.02</v>
      </c>
      <c r="C42" s="7">
        <v>0.02</v>
      </c>
      <c r="D42" s="7">
        <v>0.01</v>
      </c>
      <c r="E42" s="7">
        <v>0.01</v>
      </c>
      <c r="F42" s="7">
        <v>0.01</v>
      </c>
      <c r="G42" s="7">
        <v>0.02</v>
      </c>
      <c r="H42" s="7">
        <v>0.02</v>
      </c>
      <c r="I42" s="7">
        <v>0.02</v>
      </c>
      <c r="J42" s="7">
        <v>0.02</v>
      </c>
      <c r="K42" s="7">
        <v>0.01</v>
      </c>
      <c r="L42" s="7">
        <v>0.01</v>
      </c>
      <c r="M42" s="7">
        <v>0.01</v>
      </c>
      <c r="N42" s="7">
        <v>0.02</v>
      </c>
      <c r="O42" s="7">
        <v>0.01</v>
      </c>
      <c r="P42">
        <v>0</v>
      </c>
      <c r="Q42" s="7">
        <v>0.01</v>
      </c>
      <c r="R42" s="7">
        <v>0.02</v>
      </c>
      <c r="S42" s="7">
        <v>0.02</v>
      </c>
      <c r="T42" s="7">
        <v>0.02</v>
      </c>
      <c r="U42" s="7">
        <v>0.01</v>
      </c>
      <c r="V42" s="7">
        <v>0.02</v>
      </c>
      <c r="W42" s="7">
        <v>0.01</v>
      </c>
      <c r="X42" s="7">
        <v>0.01</v>
      </c>
      <c r="Y42" s="7">
        <v>0.02</v>
      </c>
      <c r="Z42" s="7">
        <v>0.02</v>
      </c>
      <c r="AA42" s="7">
        <v>0.02</v>
      </c>
      <c r="AB42" s="7">
        <v>0.02</v>
      </c>
      <c r="AC42" s="7">
        <v>0.02</v>
      </c>
      <c r="AD42" s="7">
        <v>0.02</v>
      </c>
      <c r="AE42" s="7">
        <v>0.02</v>
      </c>
      <c r="AF42" s="7">
        <v>0.02</v>
      </c>
      <c r="AG42" s="7">
        <v>0.01</v>
      </c>
      <c r="AH42" s="7">
        <v>0.03</v>
      </c>
      <c r="AI42" s="7">
        <v>0.02</v>
      </c>
      <c r="AJ42" s="7">
        <v>0.01</v>
      </c>
      <c r="AK42" s="7">
        <v>0.01</v>
      </c>
      <c r="AL42" s="7">
        <v>0.02</v>
      </c>
      <c r="AM42" s="7">
        <v>0.01</v>
      </c>
      <c r="AN42" s="7">
        <v>0.02</v>
      </c>
      <c r="AO42" s="7">
        <v>0.01</v>
      </c>
      <c r="AP42" s="7">
        <v>0.02</v>
      </c>
      <c r="AQ42" s="7">
        <v>0.01</v>
      </c>
      <c r="AR42" s="7">
        <v>0.01</v>
      </c>
      <c r="AS42" s="7">
        <v>0.01</v>
      </c>
      <c r="AT42" s="7">
        <v>0.01</v>
      </c>
      <c r="AU42" s="7">
        <v>0.02</v>
      </c>
      <c r="AV42" s="7">
        <v>0.04</v>
      </c>
      <c r="AW42" s="7">
        <v>0.03</v>
      </c>
      <c r="AX42">
        <v>0</v>
      </c>
      <c r="AY42" s="7">
        <v>0.03</v>
      </c>
      <c r="AZ42" s="7">
        <v>0.01</v>
      </c>
      <c r="BA42" s="7">
        <v>0.01</v>
      </c>
      <c r="BB42" s="7">
        <v>0.02</v>
      </c>
      <c r="BC42">
        <v>0</v>
      </c>
      <c r="BD42" s="7">
        <v>7.0000000000000007E-2</v>
      </c>
      <c r="BE42" s="7">
        <v>0.02</v>
      </c>
      <c r="BF42" s="7">
        <v>0.02</v>
      </c>
      <c r="BG42" s="7">
        <v>0.02</v>
      </c>
      <c r="BH42" s="7">
        <v>0.01</v>
      </c>
      <c r="BI42" s="7">
        <v>0.03</v>
      </c>
      <c r="BJ42" s="7">
        <v>0.02</v>
      </c>
      <c r="BK42" s="7">
        <v>0.01</v>
      </c>
      <c r="BL42">
        <v>0</v>
      </c>
      <c r="BM42" s="7">
        <v>0.03</v>
      </c>
      <c r="BN42" s="7">
        <v>0.02</v>
      </c>
      <c r="BO42" s="7">
        <v>0.02</v>
      </c>
      <c r="BP42" s="7">
        <v>0.01</v>
      </c>
      <c r="BQ42" s="7">
        <v>0.03</v>
      </c>
      <c r="BR42" s="7">
        <v>0.02</v>
      </c>
      <c r="BS42" s="7">
        <v>0.02</v>
      </c>
      <c r="BT42" s="7">
        <v>0.01</v>
      </c>
      <c r="BU42" s="7">
        <v>0.03</v>
      </c>
      <c r="BV42" s="7">
        <v>0.01</v>
      </c>
      <c r="BW42" s="7">
        <v>0.03</v>
      </c>
      <c r="BX42" s="7">
        <v>0.01</v>
      </c>
      <c r="BY42" s="7">
        <v>0.01</v>
      </c>
      <c r="BZ42" s="7">
        <v>0.01</v>
      </c>
    </row>
    <row r="43" spans="1:78" x14ac:dyDescent="0.25">
      <c r="A43" t="s">
        <v>534</v>
      </c>
      <c r="B43">
        <v>97</v>
      </c>
      <c r="C43">
        <v>81</v>
      </c>
      <c r="D43">
        <v>12</v>
      </c>
      <c r="E43">
        <v>4</v>
      </c>
      <c r="F43">
        <v>6</v>
      </c>
      <c r="G43">
        <v>62</v>
      </c>
      <c r="H43">
        <v>30</v>
      </c>
      <c r="I43">
        <v>54</v>
      </c>
      <c r="J43">
        <v>27</v>
      </c>
      <c r="K43">
        <v>11</v>
      </c>
      <c r="L43">
        <v>5</v>
      </c>
      <c r="M43">
        <v>12</v>
      </c>
      <c r="N43">
        <v>78</v>
      </c>
      <c r="O43">
        <v>7</v>
      </c>
      <c r="P43">
        <v>0</v>
      </c>
      <c r="Q43">
        <v>18</v>
      </c>
      <c r="R43">
        <v>80</v>
      </c>
      <c r="S43">
        <v>85</v>
      </c>
      <c r="T43">
        <v>5</v>
      </c>
      <c r="U43">
        <v>5</v>
      </c>
      <c r="V43">
        <v>79</v>
      </c>
      <c r="W43">
        <v>7</v>
      </c>
      <c r="X43">
        <v>11</v>
      </c>
      <c r="Y43">
        <v>10</v>
      </c>
      <c r="Z43">
        <v>87</v>
      </c>
      <c r="AA43">
        <v>97</v>
      </c>
      <c r="AB43">
        <v>87</v>
      </c>
      <c r="AC43">
        <v>16</v>
      </c>
      <c r="AD43">
        <v>78</v>
      </c>
      <c r="AE43">
        <v>2</v>
      </c>
      <c r="AF43">
        <v>78</v>
      </c>
      <c r="AG43">
        <v>15</v>
      </c>
      <c r="AH43">
        <v>0</v>
      </c>
      <c r="AI43">
        <v>84</v>
      </c>
      <c r="AJ43">
        <v>12</v>
      </c>
      <c r="AK43">
        <v>0</v>
      </c>
      <c r="AL43">
        <v>51</v>
      </c>
      <c r="AM43">
        <v>37</v>
      </c>
      <c r="AN43">
        <v>0</v>
      </c>
      <c r="AO43">
        <v>9</v>
      </c>
      <c r="AP43">
        <v>12</v>
      </c>
      <c r="AQ43">
        <v>16</v>
      </c>
      <c r="AR43">
        <v>4</v>
      </c>
      <c r="AS43">
        <v>8</v>
      </c>
      <c r="AT43">
        <v>2</v>
      </c>
      <c r="AU43">
        <v>7</v>
      </c>
      <c r="AV43">
        <v>2</v>
      </c>
      <c r="AW43">
        <v>3</v>
      </c>
      <c r="AX43">
        <v>9</v>
      </c>
      <c r="AY43">
        <v>14</v>
      </c>
      <c r="AZ43">
        <v>8</v>
      </c>
      <c r="BA43">
        <v>3</v>
      </c>
      <c r="BB43">
        <v>5</v>
      </c>
      <c r="BC43">
        <v>4</v>
      </c>
      <c r="BD43">
        <v>0</v>
      </c>
      <c r="BE43">
        <v>16</v>
      </c>
      <c r="BF43">
        <v>81</v>
      </c>
      <c r="BG43">
        <v>72</v>
      </c>
      <c r="BH43">
        <v>25</v>
      </c>
      <c r="BI43">
        <v>23</v>
      </c>
      <c r="BJ43">
        <v>28</v>
      </c>
      <c r="BK43">
        <v>19</v>
      </c>
      <c r="BL43">
        <v>2</v>
      </c>
      <c r="BM43">
        <v>19</v>
      </c>
      <c r="BN43">
        <v>48</v>
      </c>
      <c r="BO43">
        <v>27</v>
      </c>
      <c r="BP43">
        <v>3</v>
      </c>
      <c r="BQ43">
        <v>19</v>
      </c>
      <c r="BR43">
        <v>30</v>
      </c>
      <c r="BS43">
        <v>35</v>
      </c>
      <c r="BT43">
        <v>7</v>
      </c>
      <c r="BU43">
        <v>11</v>
      </c>
      <c r="BV43">
        <v>5</v>
      </c>
      <c r="BW43">
        <v>14</v>
      </c>
      <c r="BX43">
        <v>53</v>
      </c>
      <c r="BY43">
        <v>51</v>
      </c>
      <c r="BZ43">
        <v>35</v>
      </c>
    </row>
    <row r="44" spans="1:78" x14ac:dyDescent="0.25">
      <c r="B44" s="7">
        <v>0.02</v>
      </c>
      <c r="C44" s="7">
        <v>0.02</v>
      </c>
      <c r="D44" s="7">
        <v>0.02</v>
      </c>
      <c r="E44" s="7">
        <v>0.01</v>
      </c>
      <c r="F44">
        <v>0</v>
      </c>
      <c r="G44" s="7">
        <v>0.02</v>
      </c>
      <c r="H44" s="7">
        <v>0.02</v>
      </c>
      <c r="I44" s="7">
        <v>0.04</v>
      </c>
      <c r="J44" s="7">
        <v>0.01</v>
      </c>
      <c r="K44" s="7">
        <v>0.01</v>
      </c>
      <c r="L44">
        <v>0</v>
      </c>
      <c r="M44" s="7">
        <v>0.01</v>
      </c>
      <c r="N44" s="7">
        <v>0.02</v>
      </c>
      <c r="O44" s="7">
        <v>0.01</v>
      </c>
      <c r="P44" t="s">
        <v>108</v>
      </c>
      <c r="Q44" s="7">
        <v>0.02</v>
      </c>
      <c r="R44" s="7">
        <v>0.02</v>
      </c>
      <c r="S44" s="7">
        <v>0.02</v>
      </c>
      <c r="T44">
        <v>0</v>
      </c>
      <c r="U44" s="7">
        <v>0.01</v>
      </c>
      <c r="V44" s="7">
        <v>0.02</v>
      </c>
      <c r="W44" s="7">
        <v>0.01</v>
      </c>
      <c r="X44" s="7">
        <v>0.01</v>
      </c>
      <c r="Y44" s="7">
        <v>0.01</v>
      </c>
      <c r="Z44" s="7">
        <v>0.02</v>
      </c>
      <c r="AA44" s="7">
        <v>0.02</v>
      </c>
      <c r="AB44" s="7">
        <v>0.02</v>
      </c>
      <c r="AC44" s="7">
        <v>0.02</v>
      </c>
      <c r="AD44" s="7">
        <v>0.02</v>
      </c>
      <c r="AE44">
        <v>0</v>
      </c>
      <c r="AF44" s="7">
        <v>0.02</v>
      </c>
      <c r="AG44" s="7">
        <v>0.02</v>
      </c>
      <c r="AH44" t="s">
        <v>108</v>
      </c>
      <c r="AI44" s="7">
        <v>0.02</v>
      </c>
      <c r="AJ44" s="7">
        <v>0.02</v>
      </c>
      <c r="AK44" t="s">
        <v>108</v>
      </c>
      <c r="AL44" s="7">
        <v>0.02</v>
      </c>
      <c r="AM44" s="7">
        <v>0.01</v>
      </c>
      <c r="AN44" t="s">
        <v>108</v>
      </c>
      <c r="AO44" s="7">
        <v>0.01</v>
      </c>
      <c r="AP44" s="7">
        <v>0.02</v>
      </c>
      <c r="AQ44" s="7">
        <v>0.03</v>
      </c>
      <c r="AR44" s="7">
        <v>0.01</v>
      </c>
      <c r="AS44" s="7">
        <v>0.03</v>
      </c>
      <c r="AT44">
        <v>0</v>
      </c>
      <c r="AU44" s="7">
        <v>0.02</v>
      </c>
      <c r="AV44">
        <v>0</v>
      </c>
      <c r="AW44" s="7">
        <v>0.02</v>
      </c>
      <c r="AX44" s="7">
        <v>0.02</v>
      </c>
      <c r="AY44" s="7">
        <v>0.03</v>
      </c>
      <c r="AZ44" s="7">
        <v>0.02</v>
      </c>
      <c r="BA44" s="7">
        <v>0.01</v>
      </c>
      <c r="BB44" s="7">
        <v>0.01</v>
      </c>
      <c r="BC44" s="7">
        <v>0.01</v>
      </c>
      <c r="BD44" t="s">
        <v>108</v>
      </c>
      <c r="BE44" s="7">
        <v>0.02</v>
      </c>
      <c r="BF44" s="7">
        <v>0.02</v>
      </c>
      <c r="BG44" s="7">
        <v>0.02</v>
      </c>
      <c r="BH44" s="7">
        <v>0.01</v>
      </c>
      <c r="BI44" s="7">
        <v>0.02</v>
      </c>
      <c r="BJ44" s="7">
        <v>0.03</v>
      </c>
      <c r="BK44" s="7">
        <v>0.02</v>
      </c>
      <c r="BL44" s="7">
        <v>0.01</v>
      </c>
      <c r="BM44" s="7">
        <v>0.02</v>
      </c>
      <c r="BN44" s="7">
        <v>0.03</v>
      </c>
      <c r="BO44" s="7">
        <v>0.01</v>
      </c>
      <c r="BP44">
        <v>0</v>
      </c>
      <c r="BQ44" s="7">
        <v>0.02</v>
      </c>
      <c r="BR44" s="7">
        <v>0.02</v>
      </c>
      <c r="BS44" s="7">
        <v>0.02</v>
      </c>
      <c r="BT44" s="7">
        <v>0.02</v>
      </c>
      <c r="BU44" s="7">
        <v>0.02</v>
      </c>
      <c r="BV44" s="7">
        <v>0.02</v>
      </c>
      <c r="BW44" s="7">
        <v>0.02</v>
      </c>
      <c r="BX44" s="7">
        <v>0.01</v>
      </c>
      <c r="BY44" s="7">
        <v>0.01</v>
      </c>
      <c r="BZ44" s="7">
        <v>0.01</v>
      </c>
    </row>
    <row r="45" spans="1:78" x14ac:dyDescent="0.25">
      <c r="A45" t="s">
        <v>535</v>
      </c>
      <c r="B45">
        <v>84</v>
      </c>
      <c r="C45">
        <v>68</v>
      </c>
      <c r="D45">
        <v>9</v>
      </c>
      <c r="E45">
        <v>6</v>
      </c>
      <c r="F45">
        <v>9</v>
      </c>
      <c r="G45">
        <v>54</v>
      </c>
      <c r="H45">
        <v>21</v>
      </c>
      <c r="I45">
        <v>40</v>
      </c>
      <c r="J45">
        <v>26</v>
      </c>
      <c r="K45">
        <v>10</v>
      </c>
      <c r="L45">
        <v>8</v>
      </c>
      <c r="M45">
        <v>20</v>
      </c>
      <c r="N45">
        <v>54</v>
      </c>
      <c r="O45">
        <v>8</v>
      </c>
      <c r="P45">
        <v>1</v>
      </c>
      <c r="Q45">
        <v>15</v>
      </c>
      <c r="R45">
        <v>69</v>
      </c>
      <c r="S45">
        <v>59</v>
      </c>
      <c r="T45">
        <v>20</v>
      </c>
      <c r="U45">
        <v>5</v>
      </c>
      <c r="V45">
        <v>77</v>
      </c>
      <c r="W45">
        <v>3</v>
      </c>
      <c r="X45">
        <v>4</v>
      </c>
      <c r="Y45">
        <v>9</v>
      </c>
      <c r="Z45">
        <v>75</v>
      </c>
      <c r="AA45">
        <v>82</v>
      </c>
      <c r="AB45">
        <v>73</v>
      </c>
      <c r="AC45">
        <v>10</v>
      </c>
      <c r="AD45">
        <v>68</v>
      </c>
      <c r="AE45">
        <v>4</v>
      </c>
      <c r="AF45">
        <v>70</v>
      </c>
      <c r="AG45">
        <v>8</v>
      </c>
      <c r="AH45">
        <v>0</v>
      </c>
      <c r="AI45">
        <v>70</v>
      </c>
      <c r="AJ45">
        <v>4</v>
      </c>
      <c r="AK45">
        <v>9</v>
      </c>
      <c r="AL45">
        <v>38</v>
      </c>
      <c r="AM45">
        <v>35</v>
      </c>
      <c r="AN45">
        <v>0</v>
      </c>
      <c r="AO45">
        <v>10</v>
      </c>
      <c r="AP45">
        <v>9</v>
      </c>
      <c r="AQ45">
        <v>7</v>
      </c>
      <c r="AR45">
        <v>4</v>
      </c>
      <c r="AS45">
        <v>5</v>
      </c>
      <c r="AT45">
        <v>11</v>
      </c>
      <c r="AU45">
        <v>5</v>
      </c>
      <c r="AV45">
        <v>7</v>
      </c>
      <c r="AW45">
        <v>4</v>
      </c>
      <c r="AX45">
        <v>6</v>
      </c>
      <c r="AY45">
        <v>10</v>
      </c>
      <c r="AZ45">
        <v>5</v>
      </c>
      <c r="BA45">
        <v>3</v>
      </c>
      <c r="BB45">
        <v>4</v>
      </c>
      <c r="BC45">
        <v>2</v>
      </c>
      <c r="BD45">
        <v>2</v>
      </c>
      <c r="BE45">
        <v>10</v>
      </c>
      <c r="BF45">
        <v>74</v>
      </c>
      <c r="BG45">
        <v>58</v>
      </c>
      <c r="BH45">
        <v>26</v>
      </c>
      <c r="BI45">
        <v>20</v>
      </c>
      <c r="BJ45">
        <v>23</v>
      </c>
      <c r="BK45">
        <v>10</v>
      </c>
      <c r="BL45">
        <v>1</v>
      </c>
      <c r="BM45">
        <v>16</v>
      </c>
      <c r="BN45">
        <v>31</v>
      </c>
      <c r="BO45">
        <v>23</v>
      </c>
      <c r="BP45">
        <v>13</v>
      </c>
      <c r="BQ45">
        <v>17</v>
      </c>
      <c r="BR45">
        <v>25</v>
      </c>
      <c r="BS45">
        <v>20</v>
      </c>
      <c r="BT45">
        <v>4</v>
      </c>
      <c r="BU45">
        <v>8</v>
      </c>
      <c r="BV45">
        <v>7</v>
      </c>
      <c r="BW45">
        <v>10</v>
      </c>
      <c r="BX45">
        <v>52</v>
      </c>
      <c r="BY45">
        <v>53</v>
      </c>
      <c r="BZ45">
        <v>37</v>
      </c>
    </row>
    <row r="46" spans="1:78" x14ac:dyDescent="0.25">
      <c r="B46" s="7">
        <v>0.01</v>
      </c>
      <c r="C46" s="7">
        <v>0.01</v>
      </c>
      <c r="D46" s="7">
        <v>0.02</v>
      </c>
      <c r="E46" s="7">
        <v>0.02</v>
      </c>
      <c r="F46" s="7">
        <v>0.01</v>
      </c>
      <c r="G46" s="7">
        <v>0.02</v>
      </c>
      <c r="H46" s="7">
        <v>0.01</v>
      </c>
      <c r="I46" s="7">
        <v>0.03</v>
      </c>
      <c r="J46" s="7">
        <v>0.01</v>
      </c>
      <c r="K46" s="7">
        <v>0.01</v>
      </c>
      <c r="L46" s="7">
        <v>0.01</v>
      </c>
      <c r="M46" s="7">
        <v>0.01</v>
      </c>
      <c r="N46" s="7">
        <v>0.02</v>
      </c>
      <c r="O46" s="7">
        <v>0.01</v>
      </c>
      <c r="P46" s="7">
        <v>0.01</v>
      </c>
      <c r="Q46" s="7">
        <v>0.02</v>
      </c>
      <c r="R46" s="7">
        <v>0.01</v>
      </c>
      <c r="S46" s="7">
        <v>0.02</v>
      </c>
      <c r="T46" s="7">
        <v>0.02</v>
      </c>
      <c r="U46">
        <v>0</v>
      </c>
      <c r="V46" s="7">
        <v>0.02</v>
      </c>
      <c r="W46">
        <v>0</v>
      </c>
      <c r="X46" s="7">
        <v>0.01</v>
      </c>
      <c r="Y46" s="7">
        <v>0.01</v>
      </c>
      <c r="Z46" s="7">
        <v>0.01</v>
      </c>
      <c r="AA46" s="7">
        <v>0.01</v>
      </c>
      <c r="AB46" s="7">
        <v>0.01</v>
      </c>
      <c r="AC46" s="7">
        <v>0.01</v>
      </c>
      <c r="AD46" s="7">
        <v>0.01</v>
      </c>
      <c r="AE46" s="7">
        <v>0.01</v>
      </c>
      <c r="AF46" s="7">
        <v>0.01</v>
      </c>
      <c r="AG46" s="7">
        <v>0.01</v>
      </c>
      <c r="AH46" t="s">
        <v>108</v>
      </c>
      <c r="AI46" s="7">
        <v>0.02</v>
      </c>
      <c r="AJ46" s="7">
        <v>0.01</v>
      </c>
      <c r="AK46" s="7">
        <v>0.01</v>
      </c>
      <c r="AL46" s="7">
        <v>0.02</v>
      </c>
      <c r="AM46" s="7">
        <v>0.01</v>
      </c>
      <c r="AN46" t="s">
        <v>108</v>
      </c>
      <c r="AO46" s="7">
        <v>0.01</v>
      </c>
      <c r="AP46" s="7">
        <v>0.01</v>
      </c>
      <c r="AQ46" s="7">
        <v>0.01</v>
      </c>
      <c r="AR46" s="7">
        <v>0.01</v>
      </c>
      <c r="AS46" s="7">
        <v>0.02</v>
      </c>
      <c r="AT46" s="7">
        <v>0.02</v>
      </c>
      <c r="AU46" s="7">
        <v>0.02</v>
      </c>
      <c r="AV46" s="7">
        <v>0.01</v>
      </c>
      <c r="AW46" s="7">
        <v>0.03</v>
      </c>
      <c r="AX46" s="7">
        <v>0.01</v>
      </c>
      <c r="AY46" s="7">
        <v>0.02</v>
      </c>
      <c r="AZ46" s="7">
        <v>0.01</v>
      </c>
      <c r="BA46" s="7">
        <v>0.01</v>
      </c>
      <c r="BB46" s="7">
        <v>0.01</v>
      </c>
      <c r="BC46" s="7">
        <v>0.01</v>
      </c>
      <c r="BD46" s="7">
        <v>7.0000000000000007E-2</v>
      </c>
      <c r="BE46" s="7">
        <v>0.01</v>
      </c>
      <c r="BF46" s="7">
        <v>0.01</v>
      </c>
      <c r="BG46" s="7">
        <v>0.02</v>
      </c>
      <c r="BH46" s="7">
        <v>0.01</v>
      </c>
      <c r="BI46" s="7">
        <v>0.02</v>
      </c>
      <c r="BJ46" s="7">
        <v>0.03</v>
      </c>
      <c r="BK46" s="7">
        <v>0.01</v>
      </c>
      <c r="BL46">
        <v>0</v>
      </c>
      <c r="BM46" s="7">
        <v>0.02</v>
      </c>
      <c r="BN46" s="7">
        <v>0.02</v>
      </c>
      <c r="BO46" s="7">
        <v>0.01</v>
      </c>
      <c r="BP46" s="7">
        <v>0.01</v>
      </c>
      <c r="BQ46" s="7">
        <v>0.02</v>
      </c>
      <c r="BR46" s="7">
        <v>0.02</v>
      </c>
      <c r="BS46" s="7">
        <v>0.01</v>
      </c>
      <c r="BT46" s="7">
        <v>0.01</v>
      </c>
      <c r="BU46" s="7">
        <v>0.01</v>
      </c>
      <c r="BV46" s="7">
        <v>0.02</v>
      </c>
      <c r="BW46" s="7">
        <v>0.01</v>
      </c>
      <c r="BX46" s="7">
        <v>0.01</v>
      </c>
      <c r="BY46" s="7">
        <v>0.01</v>
      </c>
      <c r="BZ46" s="7">
        <v>0.01</v>
      </c>
    </row>
    <row r="47" spans="1:78" x14ac:dyDescent="0.25">
      <c r="A47" t="s">
        <v>536</v>
      </c>
      <c r="B47">
        <v>69</v>
      </c>
      <c r="C47">
        <v>58</v>
      </c>
      <c r="D47">
        <v>8</v>
      </c>
      <c r="E47">
        <v>3</v>
      </c>
      <c r="F47">
        <v>12</v>
      </c>
      <c r="G47">
        <v>45</v>
      </c>
      <c r="H47">
        <v>12</v>
      </c>
      <c r="I47">
        <v>27</v>
      </c>
      <c r="J47">
        <v>20</v>
      </c>
      <c r="K47">
        <v>11</v>
      </c>
      <c r="L47">
        <v>11</v>
      </c>
      <c r="M47">
        <v>13</v>
      </c>
      <c r="N47">
        <v>54</v>
      </c>
      <c r="O47">
        <v>2</v>
      </c>
      <c r="P47">
        <v>0</v>
      </c>
      <c r="Q47">
        <v>7</v>
      </c>
      <c r="R47">
        <v>62</v>
      </c>
      <c r="S47">
        <v>48</v>
      </c>
      <c r="T47">
        <v>14</v>
      </c>
      <c r="U47">
        <v>7</v>
      </c>
      <c r="V47">
        <v>60</v>
      </c>
      <c r="W47">
        <v>7</v>
      </c>
      <c r="X47">
        <v>1</v>
      </c>
      <c r="Y47">
        <v>6</v>
      </c>
      <c r="Z47">
        <v>63</v>
      </c>
      <c r="AA47">
        <v>68</v>
      </c>
      <c r="AB47">
        <v>62</v>
      </c>
      <c r="AC47">
        <v>8</v>
      </c>
      <c r="AD47">
        <v>51</v>
      </c>
      <c r="AE47">
        <v>5</v>
      </c>
      <c r="AF47">
        <v>55</v>
      </c>
      <c r="AG47">
        <v>11</v>
      </c>
      <c r="AH47">
        <v>0</v>
      </c>
      <c r="AI47">
        <v>54</v>
      </c>
      <c r="AJ47">
        <v>4</v>
      </c>
      <c r="AK47">
        <v>10</v>
      </c>
      <c r="AL47">
        <v>29</v>
      </c>
      <c r="AM47">
        <v>28</v>
      </c>
      <c r="AN47">
        <v>2</v>
      </c>
      <c r="AO47">
        <v>9</v>
      </c>
      <c r="AP47">
        <v>6</v>
      </c>
      <c r="AQ47">
        <v>6</v>
      </c>
      <c r="AR47">
        <v>8</v>
      </c>
      <c r="AS47">
        <v>2</v>
      </c>
      <c r="AT47">
        <v>13</v>
      </c>
      <c r="AU47">
        <v>0</v>
      </c>
      <c r="AV47">
        <v>2</v>
      </c>
      <c r="AW47">
        <v>4</v>
      </c>
      <c r="AX47">
        <v>4</v>
      </c>
      <c r="AY47">
        <v>4</v>
      </c>
      <c r="AZ47">
        <v>9</v>
      </c>
      <c r="BA47">
        <v>2</v>
      </c>
      <c r="BB47">
        <v>5</v>
      </c>
      <c r="BC47">
        <v>4</v>
      </c>
      <c r="BD47">
        <v>0</v>
      </c>
      <c r="BE47">
        <v>8</v>
      </c>
      <c r="BF47">
        <v>61</v>
      </c>
      <c r="BG47">
        <v>37</v>
      </c>
      <c r="BH47">
        <v>32</v>
      </c>
      <c r="BI47">
        <v>12</v>
      </c>
      <c r="BJ47">
        <v>13</v>
      </c>
      <c r="BK47">
        <v>7</v>
      </c>
      <c r="BL47">
        <v>4</v>
      </c>
      <c r="BM47">
        <v>15</v>
      </c>
      <c r="BN47">
        <v>26</v>
      </c>
      <c r="BO47">
        <v>20</v>
      </c>
      <c r="BP47">
        <v>8</v>
      </c>
      <c r="BQ47">
        <v>15</v>
      </c>
      <c r="BR47">
        <v>27</v>
      </c>
      <c r="BS47">
        <v>25</v>
      </c>
      <c r="BT47">
        <v>2</v>
      </c>
      <c r="BU47">
        <v>6</v>
      </c>
      <c r="BV47">
        <v>2</v>
      </c>
      <c r="BW47">
        <v>13</v>
      </c>
      <c r="BX47">
        <v>43</v>
      </c>
      <c r="BY47">
        <v>36</v>
      </c>
      <c r="BZ47">
        <v>34</v>
      </c>
    </row>
    <row r="48" spans="1:78" x14ac:dyDescent="0.25">
      <c r="B48" s="7">
        <v>0.01</v>
      </c>
      <c r="C48" s="7">
        <v>0.01</v>
      </c>
      <c r="D48" s="7">
        <v>0.01</v>
      </c>
      <c r="E48" s="7">
        <v>0.01</v>
      </c>
      <c r="F48" s="7">
        <v>0.01</v>
      </c>
      <c r="G48" s="7">
        <v>0.01</v>
      </c>
      <c r="H48" s="7">
        <v>0.01</v>
      </c>
      <c r="I48" s="7">
        <v>0.02</v>
      </c>
      <c r="J48" s="7">
        <v>0.01</v>
      </c>
      <c r="K48" s="7">
        <v>0.01</v>
      </c>
      <c r="L48" s="7">
        <v>0.01</v>
      </c>
      <c r="M48" s="7">
        <v>0.01</v>
      </c>
      <c r="N48" s="7">
        <v>0.02</v>
      </c>
      <c r="O48">
        <v>0</v>
      </c>
      <c r="P48">
        <v>0</v>
      </c>
      <c r="Q48" s="7">
        <v>0.01</v>
      </c>
      <c r="R48" s="7">
        <v>0.01</v>
      </c>
      <c r="S48" s="7">
        <v>0.01</v>
      </c>
      <c r="T48" s="7">
        <v>0.01</v>
      </c>
      <c r="U48" s="7">
        <v>0.01</v>
      </c>
      <c r="V48" s="7">
        <v>0.01</v>
      </c>
      <c r="W48" s="7">
        <v>0.01</v>
      </c>
      <c r="X48">
        <v>0</v>
      </c>
      <c r="Y48" s="7">
        <v>0.01</v>
      </c>
      <c r="Z48" s="7">
        <v>0.01</v>
      </c>
      <c r="AA48" s="7">
        <v>0.01</v>
      </c>
      <c r="AB48" s="7">
        <v>0.01</v>
      </c>
      <c r="AC48" s="7">
        <v>0.01</v>
      </c>
      <c r="AD48" s="7">
        <v>0.01</v>
      </c>
      <c r="AE48" s="7">
        <v>0.01</v>
      </c>
      <c r="AF48" s="7">
        <v>0.01</v>
      </c>
      <c r="AG48" s="7">
        <v>0.01</v>
      </c>
      <c r="AH48" t="s">
        <v>108</v>
      </c>
      <c r="AI48" s="7">
        <v>0.01</v>
      </c>
      <c r="AJ48" s="7">
        <v>0.01</v>
      </c>
      <c r="AK48" s="7">
        <v>0.01</v>
      </c>
      <c r="AL48" s="7">
        <v>0.01</v>
      </c>
      <c r="AM48" s="7">
        <v>0.01</v>
      </c>
      <c r="AN48" s="7">
        <v>0.03</v>
      </c>
      <c r="AO48" s="7">
        <v>0.01</v>
      </c>
      <c r="AP48" s="7">
        <v>0.01</v>
      </c>
      <c r="AQ48" s="7">
        <v>0.01</v>
      </c>
      <c r="AR48" s="7">
        <v>0.01</v>
      </c>
      <c r="AS48" s="7">
        <v>0.01</v>
      </c>
      <c r="AT48" s="7">
        <v>0.02</v>
      </c>
      <c r="AU48" t="s">
        <v>108</v>
      </c>
      <c r="AV48">
        <v>0</v>
      </c>
      <c r="AW48" s="7">
        <v>0.03</v>
      </c>
      <c r="AX48" s="7">
        <v>0.01</v>
      </c>
      <c r="AY48" s="7">
        <v>0.01</v>
      </c>
      <c r="AZ48" s="7">
        <v>0.02</v>
      </c>
      <c r="BA48" s="7">
        <v>0.01</v>
      </c>
      <c r="BB48" s="7">
        <v>0.01</v>
      </c>
      <c r="BC48" s="7">
        <v>0.01</v>
      </c>
      <c r="BD48" t="s">
        <v>108</v>
      </c>
      <c r="BE48" s="7">
        <v>0.01</v>
      </c>
      <c r="BF48" s="7">
        <v>0.01</v>
      </c>
      <c r="BG48" s="7">
        <v>0.01</v>
      </c>
      <c r="BH48" s="7">
        <v>0.01</v>
      </c>
      <c r="BI48" s="7">
        <v>0.01</v>
      </c>
      <c r="BJ48" s="7">
        <v>0.01</v>
      </c>
      <c r="BK48" s="7">
        <v>0.01</v>
      </c>
      <c r="BL48" s="7">
        <v>0.02</v>
      </c>
      <c r="BM48" s="7">
        <v>0.02</v>
      </c>
      <c r="BN48" s="7">
        <v>0.02</v>
      </c>
      <c r="BO48" s="7">
        <v>0.01</v>
      </c>
      <c r="BP48" s="7">
        <v>0.01</v>
      </c>
      <c r="BQ48" s="7">
        <v>0.01</v>
      </c>
      <c r="BR48" s="7">
        <v>0.02</v>
      </c>
      <c r="BS48" s="7">
        <v>0.02</v>
      </c>
      <c r="BT48">
        <v>0</v>
      </c>
      <c r="BU48" s="7">
        <v>0.01</v>
      </c>
      <c r="BV48" s="7">
        <v>0.01</v>
      </c>
      <c r="BW48" s="7">
        <v>0.02</v>
      </c>
      <c r="BX48" s="7">
        <v>0.01</v>
      </c>
      <c r="BY48" s="7">
        <v>0.01</v>
      </c>
      <c r="BZ48" s="7">
        <v>0.01</v>
      </c>
    </row>
    <row r="49" spans="1:78" x14ac:dyDescent="0.25">
      <c r="A49" t="s">
        <v>537</v>
      </c>
      <c r="B49">
        <v>49</v>
      </c>
      <c r="C49">
        <v>41</v>
      </c>
      <c r="D49">
        <v>7</v>
      </c>
      <c r="E49">
        <v>1</v>
      </c>
      <c r="F49">
        <v>7</v>
      </c>
      <c r="G49">
        <v>32</v>
      </c>
      <c r="H49">
        <v>9</v>
      </c>
      <c r="I49">
        <v>16</v>
      </c>
      <c r="J49">
        <v>19</v>
      </c>
      <c r="K49">
        <v>10</v>
      </c>
      <c r="L49">
        <v>4</v>
      </c>
      <c r="M49">
        <v>5</v>
      </c>
      <c r="N49">
        <v>41</v>
      </c>
      <c r="O49">
        <v>3</v>
      </c>
      <c r="P49">
        <v>0</v>
      </c>
      <c r="Q49">
        <v>3</v>
      </c>
      <c r="R49">
        <v>46</v>
      </c>
      <c r="S49">
        <v>29</v>
      </c>
      <c r="T49">
        <v>9</v>
      </c>
      <c r="U49">
        <v>11</v>
      </c>
      <c r="V49">
        <v>44</v>
      </c>
      <c r="W49">
        <v>3</v>
      </c>
      <c r="X49">
        <v>2</v>
      </c>
      <c r="Y49">
        <v>0</v>
      </c>
      <c r="Z49">
        <v>49</v>
      </c>
      <c r="AA49">
        <v>49</v>
      </c>
      <c r="AB49">
        <v>49</v>
      </c>
      <c r="AC49">
        <v>8</v>
      </c>
      <c r="AD49">
        <v>37</v>
      </c>
      <c r="AE49">
        <v>4</v>
      </c>
      <c r="AF49">
        <v>44</v>
      </c>
      <c r="AG49">
        <v>5</v>
      </c>
      <c r="AH49">
        <v>0</v>
      </c>
      <c r="AI49">
        <v>45</v>
      </c>
      <c r="AJ49">
        <v>2</v>
      </c>
      <c r="AK49">
        <v>2</v>
      </c>
      <c r="AL49">
        <v>26</v>
      </c>
      <c r="AM49">
        <v>20</v>
      </c>
      <c r="AN49">
        <v>0</v>
      </c>
      <c r="AO49">
        <v>2</v>
      </c>
      <c r="AP49">
        <v>9</v>
      </c>
      <c r="AQ49">
        <v>6</v>
      </c>
      <c r="AR49">
        <v>4</v>
      </c>
      <c r="AS49">
        <v>0</v>
      </c>
      <c r="AT49">
        <v>4</v>
      </c>
      <c r="AU49">
        <v>3</v>
      </c>
      <c r="AV49">
        <v>4</v>
      </c>
      <c r="AW49">
        <v>1</v>
      </c>
      <c r="AX49">
        <v>6</v>
      </c>
      <c r="AY49">
        <v>6</v>
      </c>
      <c r="AZ49">
        <v>2</v>
      </c>
      <c r="BA49">
        <v>1</v>
      </c>
      <c r="BB49">
        <v>3</v>
      </c>
      <c r="BC49">
        <v>1</v>
      </c>
      <c r="BD49">
        <v>0</v>
      </c>
      <c r="BE49">
        <v>4</v>
      </c>
      <c r="BF49">
        <v>45</v>
      </c>
      <c r="BG49">
        <v>28</v>
      </c>
      <c r="BH49">
        <v>21</v>
      </c>
      <c r="BI49">
        <v>11</v>
      </c>
      <c r="BJ49">
        <v>9</v>
      </c>
      <c r="BK49">
        <v>6</v>
      </c>
      <c r="BL49">
        <v>3</v>
      </c>
      <c r="BM49">
        <v>8</v>
      </c>
      <c r="BN49">
        <v>15</v>
      </c>
      <c r="BO49">
        <v>19</v>
      </c>
      <c r="BP49">
        <v>7</v>
      </c>
      <c r="BQ49">
        <v>11</v>
      </c>
      <c r="BR49">
        <v>14</v>
      </c>
      <c r="BS49">
        <v>17</v>
      </c>
      <c r="BT49">
        <v>1</v>
      </c>
      <c r="BU49">
        <v>3</v>
      </c>
      <c r="BV49">
        <v>4</v>
      </c>
      <c r="BW49">
        <v>7</v>
      </c>
      <c r="BX49">
        <v>28</v>
      </c>
      <c r="BY49">
        <v>27</v>
      </c>
      <c r="BZ49">
        <v>23</v>
      </c>
    </row>
    <row r="50" spans="1:78" x14ac:dyDescent="0.25">
      <c r="B50" s="7">
        <v>0.01</v>
      </c>
      <c r="C50" s="7">
        <v>0.01</v>
      </c>
      <c r="D50" s="7">
        <v>0.01</v>
      </c>
      <c r="E50">
        <v>0</v>
      </c>
      <c r="F50" s="7">
        <v>0.01</v>
      </c>
      <c r="G50" s="7">
        <v>0.01</v>
      </c>
      <c r="H50" s="7">
        <v>0.01</v>
      </c>
      <c r="I50" s="7">
        <v>0.01</v>
      </c>
      <c r="J50" s="7">
        <v>0.01</v>
      </c>
      <c r="K50" s="7">
        <v>0.01</v>
      </c>
      <c r="L50">
        <v>0</v>
      </c>
      <c r="M50">
        <v>0</v>
      </c>
      <c r="N50" s="7">
        <v>0.01</v>
      </c>
      <c r="O50">
        <v>0</v>
      </c>
      <c r="P50" t="s">
        <v>108</v>
      </c>
      <c r="Q50">
        <v>0</v>
      </c>
      <c r="R50" s="7">
        <v>0.01</v>
      </c>
      <c r="S50" s="7">
        <v>0.01</v>
      </c>
      <c r="T50" s="7">
        <v>0.01</v>
      </c>
      <c r="U50" s="7">
        <v>0.01</v>
      </c>
      <c r="V50" s="7">
        <v>0.01</v>
      </c>
      <c r="W50" s="7">
        <v>0.01</v>
      </c>
      <c r="X50">
        <v>0</v>
      </c>
      <c r="Y50">
        <v>0</v>
      </c>
      <c r="Z50" s="7">
        <v>0.01</v>
      </c>
      <c r="AA50" s="7">
        <v>0.01</v>
      </c>
      <c r="AB50" s="7">
        <v>0.01</v>
      </c>
      <c r="AC50" s="7">
        <v>0.01</v>
      </c>
      <c r="AD50" s="7">
        <v>0.01</v>
      </c>
      <c r="AE50" s="7">
        <v>0.01</v>
      </c>
      <c r="AF50" s="7">
        <v>0.01</v>
      </c>
      <c r="AG50" s="7">
        <v>0.01</v>
      </c>
      <c r="AH50" t="s">
        <v>108</v>
      </c>
      <c r="AI50" s="7">
        <v>0.01</v>
      </c>
      <c r="AJ50">
        <v>0</v>
      </c>
      <c r="AK50">
        <v>0</v>
      </c>
      <c r="AL50" s="7">
        <v>0.01</v>
      </c>
      <c r="AM50" s="7">
        <v>0.01</v>
      </c>
      <c r="AN50" t="s">
        <v>108</v>
      </c>
      <c r="AO50">
        <v>0</v>
      </c>
      <c r="AP50" s="7">
        <v>0.02</v>
      </c>
      <c r="AQ50" s="7">
        <v>0.01</v>
      </c>
      <c r="AR50" s="7">
        <v>0.01</v>
      </c>
      <c r="AS50" t="s">
        <v>108</v>
      </c>
      <c r="AT50" s="7">
        <v>0.01</v>
      </c>
      <c r="AU50" s="7">
        <v>0.01</v>
      </c>
      <c r="AV50" s="7">
        <v>0.01</v>
      </c>
      <c r="AW50" s="7">
        <v>0.01</v>
      </c>
      <c r="AX50" s="7">
        <v>0.01</v>
      </c>
      <c r="AY50" s="7">
        <v>0.01</v>
      </c>
      <c r="AZ50" s="7">
        <v>0.01</v>
      </c>
      <c r="BA50">
        <v>0</v>
      </c>
      <c r="BB50" s="7">
        <v>0.01</v>
      </c>
      <c r="BC50">
        <v>0</v>
      </c>
      <c r="BD50" t="s">
        <v>108</v>
      </c>
      <c r="BE50">
        <v>0</v>
      </c>
      <c r="BF50" s="7">
        <v>0.01</v>
      </c>
      <c r="BG50" s="7">
        <v>0.01</v>
      </c>
      <c r="BH50" s="7">
        <v>0.01</v>
      </c>
      <c r="BI50" s="7">
        <v>0.01</v>
      </c>
      <c r="BJ50" s="7">
        <v>0.01</v>
      </c>
      <c r="BK50" s="7">
        <v>0.01</v>
      </c>
      <c r="BL50" s="7">
        <v>0.01</v>
      </c>
      <c r="BM50" s="7">
        <v>0.01</v>
      </c>
      <c r="BN50" s="7">
        <v>0.01</v>
      </c>
      <c r="BO50" s="7">
        <v>0.01</v>
      </c>
      <c r="BP50" s="7">
        <v>0.01</v>
      </c>
      <c r="BQ50" s="7">
        <v>0.01</v>
      </c>
      <c r="BR50" s="7">
        <v>0.01</v>
      </c>
      <c r="BS50" s="7">
        <v>0.01</v>
      </c>
      <c r="BT50">
        <v>0</v>
      </c>
      <c r="BU50" s="7">
        <v>0.01</v>
      </c>
      <c r="BV50" s="7">
        <v>0.01</v>
      </c>
      <c r="BW50" s="7">
        <v>0.01</v>
      </c>
      <c r="BX50" s="7">
        <v>0.01</v>
      </c>
      <c r="BY50" s="7">
        <v>0.01</v>
      </c>
      <c r="BZ50" s="7">
        <v>0.01</v>
      </c>
    </row>
    <row r="51" spans="1:78" x14ac:dyDescent="0.25">
      <c r="A51" t="s">
        <v>538</v>
      </c>
      <c r="B51">
        <v>49</v>
      </c>
      <c r="C51">
        <v>42</v>
      </c>
      <c r="D51">
        <v>4</v>
      </c>
      <c r="E51">
        <v>3</v>
      </c>
      <c r="F51">
        <v>2</v>
      </c>
      <c r="G51">
        <v>29</v>
      </c>
      <c r="H51">
        <v>19</v>
      </c>
      <c r="I51">
        <v>22</v>
      </c>
      <c r="J51">
        <v>15</v>
      </c>
      <c r="K51">
        <v>9</v>
      </c>
      <c r="L51">
        <v>4</v>
      </c>
      <c r="M51">
        <v>11</v>
      </c>
      <c r="N51">
        <v>32</v>
      </c>
      <c r="O51">
        <v>5</v>
      </c>
      <c r="P51">
        <v>1</v>
      </c>
      <c r="Q51">
        <v>14</v>
      </c>
      <c r="R51">
        <v>35</v>
      </c>
      <c r="S51">
        <v>41</v>
      </c>
      <c r="T51">
        <v>4</v>
      </c>
      <c r="U51">
        <v>3</v>
      </c>
      <c r="V51">
        <v>35</v>
      </c>
      <c r="W51">
        <v>7</v>
      </c>
      <c r="X51">
        <v>6</v>
      </c>
      <c r="Y51">
        <v>5</v>
      </c>
      <c r="Z51">
        <v>44</v>
      </c>
      <c r="AA51">
        <v>49</v>
      </c>
      <c r="AB51">
        <v>44</v>
      </c>
      <c r="AC51">
        <v>7</v>
      </c>
      <c r="AD51">
        <v>39</v>
      </c>
      <c r="AE51">
        <v>3</v>
      </c>
      <c r="AF51">
        <v>37</v>
      </c>
      <c r="AG51">
        <v>12</v>
      </c>
      <c r="AH51">
        <v>0</v>
      </c>
      <c r="AI51">
        <v>42</v>
      </c>
      <c r="AJ51">
        <v>0</v>
      </c>
      <c r="AK51">
        <v>6</v>
      </c>
      <c r="AL51">
        <v>25</v>
      </c>
      <c r="AM51">
        <v>16</v>
      </c>
      <c r="AN51">
        <v>0</v>
      </c>
      <c r="AO51">
        <v>7</v>
      </c>
      <c r="AP51">
        <v>0</v>
      </c>
      <c r="AQ51">
        <v>8</v>
      </c>
      <c r="AR51">
        <v>3</v>
      </c>
      <c r="AS51">
        <v>6</v>
      </c>
      <c r="AT51">
        <v>9</v>
      </c>
      <c r="AU51">
        <v>1</v>
      </c>
      <c r="AV51">
        <v>1</v>
      </c>
      <c r="AW51">
        <v>3</v>
      </c>
      <c r="AX51">
        <v>1</v>
      </c>
      <c r="AY51">
        <v>7</v>
      </c>
      <c r="AZ51">
        <v>4</v>
      </c>
      <c r="BA51">
        <v>1</v>
      </c>
      <c r="BB51">
        <v>4</v>
      </c>
      <c r="BC51">
        <v>0</v>
      </c>
      <c r="BD51">
        <v>0</v>
      </c>
      <c r="BE51">
        <v>8</v>
      </c>
      <c r="BF51">
        <v>41</v>
      </c>
      <c r="BG51">
        <v>38</v>
      </c>
      <c r="BH51">
        <v>11</v>
      </c>
      <c r="BI51">
        <v>17</v>
      </c>
      <c r="BJ51">
        <v>11</v>
      </c>
      <c r="BK51">
        <v>6</v>
      </c>
      <c r="BL51">
        <v>4</v>
      </c>
      <c r="BM51">
        <v>19</v>
      </c>
      <c r="BN51">
        <v>12</v>
      </c>
      <c r="BO51">
        <v>13</v>
      </c>
      <c r="BP51">
        <v>4</v>
      </c>
      <c r="BQ51">
        <v>19</v>
      </c>
      <c r="BR51">
        <v>20</v>
      </c>
      <c r="BS51">
        <v>21</v>
      </c>
      <c r="BT51">
        <v>3</v>
      </c>
      <c r="BU51">
        <v>5</v>
      </c>
      <c r="BV51">
        <v>4</v>
      </c>
      <c r="BW51">
        <v>15</v>
      </c>
      <c r="BX51">
        <v>28</v>
      </c>
      <c r="BY51">
        <v>32</v>
      </c>
      <c r="BZ51">
        <v>20</v>
      </c>
    </row>
    <row r="52" spans="1:78" x14ac:dyDescent="0.25">
      <c r="B52" s="7">
        <v>0.01</v>
      </c>
      <c r="C52" s="7">
        <v>0.01</v>
      </c>
      <c r="D52" s="7">
        <v>0.01</v>
      </c>
      <c r="E52" s="7">
        <v>0.01</v>
      </c>
      <c r="F52">
        <v>0</v>
      </c>
      <c r="G52" s="7">
        <v>0.01</v>
      </c>
      <c r="H52" s="7">
        <v>0.01</v>
      </c>
      <c r="I52" s="7">
        <v>0.01</v>
      </c>
      <c r="J52" s="7">
        <v>0.01</v>
      </c>
      <c r="K52" s="7">
        <v>0.01</v>
      </c>
      <c r="L52">
        <v>0</v>
      </c>
      <c r="M52" s="7">
        <v>0.01</v>
      </c>
      <c r="N52" s="7">
        <v>0.01</v>
      </c>
      <c r="O52" s="7">
        <v>0.01</v>
      </c>
      <c r="P52" s="7">
        <v>0.01</v>
      </c>
      <c r="Q52" s="7">
        <v>0.01</v>
      </c>
      <c r="R52" s="7">
        <v>0.01</v>
      </c>
      <c r="S52" s="7">
        <v>0.01</v>
      </c>
      <c r="T52">
        <v>0</v>
      </c>
      <c r="U52">
        <v>0</v>
      </c>
      <c r="V52" s="7">
        <v>0.01</v>
      </c>
      <c r="W52" s="7">
        <v>0.01</v>
      </c>
      <c r="X52" s="7">
        <v>0.01</v>
      </c>
      <c r="Y52" s="7">
        <v>0.01</v>
      </c>
      <c r="Z52" s="7">
        <v>0.01</v>
      </c>
      <c r="AA52" s="7">
        <v>0.01</v>
      </c>
      <c r="AB52" s="7">
        <v>0.01</v>
      </c>
      <c r="AC52" s="7">
        <v>0.01</v>
      </c>
      <c r="AD52" s="7">
        <v>0.01</v>
      </c>
      <c r="AE52" s="7">
        <v>0.01</v>
      </c>
      <c r="AF52" s="7">
        <v>0.01</v>
      </c>
      <c r="AG52" s="7">
        <v>0.01</v>
      </c>
      <c r="AH52" t="s">
        <v>108</v>
      </c>
      <c r="AI52" s="7">
        <v>0.01</v>
      </c>
      <c r="AJ52" t="s">
        <v>108</v>
      </c>
      <c r="AK52" s="7">
        <v>0.01</v>
      </c>
      <c r="AL52" s="7">
        <v>0.01</v>
      </c>
      <c r="AM52" s="7">
        <v>0.01</v>
      </c>
      <c r="AN52" t="s">
        <v>108</v>
      </c>
      <c r="AO52" s="7">
        <v>0.01</v>
      </c>
      <c r="AP52" t="s">
        <v>108</v>
      </c>
      <c r="AQ52" s="7">
        <v>0.01</v>
      </c>
      <c r="AR52">
        <v>0</v>
      </c>
      <c r="AS52" s="7">
        <v>0.02</v>
      </c>
      <c r="AT52" s="7">
        <v>0.02</v>
      </c>
      <c r="AU52">
        <v>0</v>
      </c>
      <c r="AV52">
        <v>0</v>
      </c>
      <c r="AW52" s="7">
        <v>0.02</v>
      </c>
      <c r="AX52">
        <v>0</v>
      </c>
      <c r="AY52" s="7">
        <v>0.01</v>
      </c>
      <c r="AZ52" s="7">
        <v>0.01</v>
      </c>
      <c r="BA52">
        <v>0</v>
      </c>
      <c r="BB52" s="7">
        <v>0.01</v>
      </c>
      <c r="BC52" t="s">
        <v>108</v>
      </c>
      <c r="BD52" t="s">
        <v>108</v>
      </c>
      <c r="BE52" s="7">
        <v>0.01</v>
      </c>
      <c r="BF52" s="7">
        <v>0.01</v>
      </c>
      <c r="BG52" s="7">
        <v>0.01</v>
      </c>
      <c r="BH52">
        <v>0</v>
      </c>
      <c r="BI52" s="7">
        <v>0.01</v>
      </c>
      <c r="BJ52" s="7">
        <v>0.01</v>
      </c>
      <c r="BK52" s="7">
        <v>0.01</v>
      </c>
      <c r="BL52" s="7">
        <v>0.02</v>
      </c>
      <c r="BM52" s="7">
        <v>0.02</v>
      </c>
      <c r="BN52" s="7">
        <v>0.01</v>
      </c>
      <c r="BO52" s="7">
        <v>0.01</v>
      </c>
      <c r="BP52">
        <v>0</v>
      </c>
      <c r="BQ52" s="7">
        <v>0.02</v>
      </c>
      <c r="BR52" s="7">
        <v>0.01</v>
      </c>
      <c r="BS52" s="7">
        <v>0.01</v>
      </c>
      <c r="BT52" s="7">
        <v>0.01</v>
      </c>
      <c r="BU52" s="7">
        <v>0.01</v>
      </c>
      <c r="BV52" s="7">
        <v>0.01</v>
      </c>
      <c r="BW52" s="7">
        <v>0.02</v>
      </c>
      <c r="BX52" s="7">
        <v>0.01</v>
      </c>
      <c r="BY52" s="7">
        <v>0.01</v>
      </c>
      <c r="BZ52" s="7">
        <v>0.01</v>
      </c>
    </row>
    <row r="53" spans="1:78" x14ac:dyDescent="0.25">
      <c r="A53" t="s">
        <v>539</v>
      </c>
      <c r="B53">
        <v>37</v>
      </c>
      <c r="C53">
        <v>25</v>
      </c>
      <c r="D53">
        <v>7</v>
      </c>
      <c r="E53">
        <v>5</v>
      </c>
      <c r="F53">
        <v>2</v>
      </c>
      <c r="G53">
        <v>26</v>
      </c>
      <c r="H53">
        <v>10</v>
      </c>
      <c r="I53">
        <v>12</v>
      </c>
      <c r="J53">
        <v>10</v>
      </c>
      <c r="K53">
        <v>9</v>
      </c>
      <c r="L53">
        <v>6</v>
      </c>
      <c r="M53">
        <v>10</v>
      </c>
      <c r="N53">
        <v>22</v>
      </c>
      <c r="O53">
        <v>4</v>
      </c>
      <c r="P53">
        <v>2</v>
      </c>
      <c r="Q53">
        <v>12</v>
      </c>
      <c r="R53">
        <v>25</v>
      </c>
      <c r="S53">
        <v>26</v>
      </c>
      <c r="T53">
        <v>5</v>
      </c>
      <c r="U53">
        <v>6</v>
      </c>
      <c r="V53">
        <v>28</v>
      </c>
      <c r="W53">
        <v>5</v>
      </c>
      <c r="X53">
        <v>3</v>
      </c>
      <c r="Y53">
        <v>7</v>
      </c>
      <c r="Z53">
        <v>30</v>
      </c>
      <c r="AA53">
        <v>37</v>
      </c>
      <c r="AB53">
        <v>30</v>
      </c>
      <c r="AC53">
        <v>6</v>
      </c>
      <c r="AD53">
        <v>26</v>
      </c>
      <c r="AE53">
        <v>3</v>
      </c>
      <c r="AF53">
        <v>29</v>
      </c>
      <c r="AG53">
        <v>5</v>
      </c>
      <c r="AH53">
        <v>0</v>
      </c>
      <c r="AI53">
        <v>28</v>
      </c>
      <c r="AJ53">
        <v>6</v>
      </c>
      <c r="AK53">
        <v>4</v>
      </c>
      <c r="AL53">
        <v>17</v>
      </c>
      <c r="AM53">
        <v>17</v>
      </c>
      <c r="AN53">
        <v>1</v>
      </c>
      <c r="AO53">
        <v>2</v>
      </c>
      <c r="AP53">
        <v>3</v>
      </c>
      <c r="AQ53">
        <v>7</v>
      </c>
      <c r="AR53">
        <v>0</v>
      </c>
      <c r="AS53">
        <v>4</v>
      </c>
      <c r="AT53">
        <v>1</v>
      </c>
      <c r="AU53">
        <v>0</v>
      </c>
      <c r="AV53">
        <v>2</v>
      </c>
      <c r="AW53">
        <v>4</v>
      </c>
      <c r="AX53">
        <v>3</v>
      </c>
      <c r="AY53">
        <v>3</v>
      </c>
      <c r="AZ53">
        <v>1</v>
      </c>
      <c r="BA53">
        <v>5</v>
      </c>
      <c r="BB53">
        <v>1</v>
      </c>
      <c r="BC53">
        <v>3</v>
      </c>
      <c r="BD53">
        <v>0</v>
      </c>
      <c r="BE53">
        <v>5</v>
      </c>
      <c r="BF53">
        <v>32</v>
      </c>
      <c r="BG53">
        <v>22</v>
      </c>
      <c r="BH53">
        <v>15</v>
      </c>
      <c r="BI53">
        <v>3</v>
      </c>
      <c r="BJ53">
        <v>11</v>
      </c>
      <c r="BK53">
        <v>7</v>
      </c>
      <c r="BL53">
        <v>1</v>
      </c>
      <c r="BM53">
        <v>10</v>
      </c>
      <c r="BN53">
        <v>6</v>
      </c>
      <c r="BO53">
        <v>13</v>
      </c>
      <c r="BP53">
        <v>8</v>
      </c>
      <c r="BQ53">
        <v>9</v>
      </c>
      <c r="BR53">
        <v>13</v>
      </c>
      <c r="BS53">
        <v>13</v>
      </c>
      <c r="BT53">
        <v>1</v>
      </c>
      <c r="BU53">
        <v>5</v>
      </c>
      <c r="BV53">
        <v>2</v>
      </c>
      <c r="BW53">
        <v>7</v>
      </c>
      <c r="BX53">
        <v>18</v>
      </c>
      <c r="BY53">
        <v>17</v>
      </c>
      <c r="BZ53">
        <v>16</v>
      </c>
    </row>
    <row r="54" spans="1:78" x14ac:dyDescent="0.25">
      <c r="B54" s="7">
        <v>0.01</v>
      </c>
      <c r="C54">
        <v>0</v>
      </c>
      <c r="D54" s="7">
        <v>0.01</v>
      </c>
      <c r="E54" s="7">
        <v>0.01</v>
      </c>
      <c r="F54">
        <v>0</v>
      </c>
      <c r="G54" s="7">
        <v>0.01</v>
      </c>
      <c r="H54" s="7">
        <v>0.01</v>
      </c>
      <c r="I54" s="7">
        <v>0.01</v>
      </c>
      <c r="J54" s="7">
        <v>0.01</v>
      </c>
      <c r="K54" s="7">
        <v>0.01</v>
      </c>
      <c r="L54">
        <v>0</v>
      </c>
      <c r="M54" s="7">
        <v>0.01</v>
      </c>
      <c r="N54" s="7">
        <v>0.01</v>
      </c>
      <c r="O54" s="7">
        <v>0.01</v>
      </c>
      <c r="P54" s="7">
        <v>0.01</v>
      </c>
      <c r="Q54" s="7">
        <v>0.01</v>
      </c>
      <c r="R54">
        <v>0</v>
      </c>
      <c r="S54" s="7">
        <v>0.01</v>
      </c>
      <c r="T54">
        <v>0</v>
      </c>
      <c r="U54" s="7">
        <v>0.01</v>
      </c>
      <c r="V54" s="7">
        <v>0.01</v>
      </c>
      <c r="W54" s="7">
        <v>0.01</v>
      </c>
      <c r="X54">
        <v>0</v>
      </c>
      <c r="Y54" s="7">
        <v>0.01</v>
      </c>
      <c r="Z54" s="7">
        <v>0.01</v>
      </c>
      <c r="AA54" s="7">
        <v>0.01</v>
      </c>
      <c r="AB54" s="7">
        <v>0.01</v>
      </c>
      <c r="AC54" s="7">
        <v>0.01</v>
      </c>
      <c r="AD54" s="7">
        <v>0.01</v>
      </c>
      <c r="AE54" s="7">
        <v>0.01</v>
      </c>
      <c r="AF54" s="7">
        <v>0.01</v>
      </c>
      <c r="AG54" s="7">
        <v>0.01</v>
      </c>
      <c r="AH54" t="s">
        <v>108</v>
      </c>
      <c r="AI54" s="7">
        <v>0.01</v>
      </c>
      <c r="AJ54" s="7">
        <v>0.01</v>
      </c>
      <c r="AK54">
        <v>0</v>
      </c>
      <c r="AL54" s="7">
        <v>0.01</v>
      </c>
      <c r="AM54" s="7">
        <v>0.01</v>
      </c>
      <c r="AN54" s="7">
        <v>0.02</v>
      </c>
      <c r="AO54">
        <v>0</v>
      </c>
      <c r="AP54" s="7">
        <v>0.01</v>
      </c>
      <c r="AQ54" s="7">
        <v>0.01</v>
      </c>
      <c r="AR54" t="s">
        <v>108</v>
      </c>
      <c r="AS54" s="7">
        <v>0.01</v>
      </c>
      <c r="AT54">
        <v>0</v>
      </c>
      <c r="AU54" t="s">
        <v>108</v>
      </c>
      <c r="AV54">
        <v>0</v>
      </c>
      <c r="AW54" s="7">
        <v>0.03</v>
      </c>
      <c r="AX54" s="7">
        <v>0.01</v>
      </c>
      <c r="AY54" s="7">
        <v>0.01</v>
      </c>
      <c r="AZ54">
        <v>0</v>
      </c>
      <c r="BA54" s="7">
        <v>0.02</v>
      </c>
      <c r="BB54">
        <v>0</v>
      </c>
      <c r="BC54" s="7">
        <v>0.01</v>
      </c>
      <c r="BD54" t="s">
        <v>108</v>
      </c>
      <c r="BE54" s="7">
        <v>0.01</v>
      </c>
      <c r="BF54" s="7">
        <v>0.01</v>
      </c>
      <c r="BG54" s="7">
        <v>0.01</v>
      </c>
      <c r="BH54" s="7">
        <v>0.01</v>
      </c>
      <c r="BI54">
        <v>0</v>
      </c>
      <c r="BJ54" s="7">
        <v>0.01</v>
      </c>
      <c r="BK54" s="7">
        <v>0.01</v>
      </c>
      <c r="BL54" s="7">
        <v>0.01</v>
      </c>
      <c r="BM54" s="7">
        <v>0.01</v>
      </c>
      <c r="BN54">
        <v>0</v>
      </c>
      <c r="BO54" s="7">
        <v>0.01</v>
      </c>
      <c r="BP54" s="7">
        <v>0.01</v>
      </c>
      <c r="BQ54" s="7">
        <v>0.01</v>
      </c>
      <c r="BR54" s="7">
        <v>0.01</v>
      </c>
      <c r="BS54" s="7">
        <v>0.01</v>
      </c>
      <c r="BT54">
        <v>0</v>
      </c>
      <c r="BU54" s="7">
        <v>0.01</v>
      </c>
      <c r="BV54" s="7">
        <v>0.01</v>
      </c>
      <c r="BW54" s="7">
        <v>0.01</v>
      </c>
      <c r="BX54">
        <v>0</v>
      </c>
      <c r="BY54">
        <v>0</v>
      </c>
      <c r="BZ54">
        <v>0</v>
      </c>
    </row>
    <row r="55" spans="1:78" x14ac:dyDescent="0.25">
      <c r="A55" t="s">
        <v>540</v>
      </c>
      <c r="B55">
        <v>34</v>
      </c>
      <c r="C55">
        <v>28</v>
      </c>
      <c r="D55">
        <v>6</v>
      </c>
      <c r="E55">
        <v>0</v>
      </c>
      <c r="F55">
        <v>5</v>
      </c>
      <c r="G55">
        <v>12</v>
      </c>
      <c r="H55">
        <v>17</v>
      </c>
      <c r="I55">
        <v>8</v>
      </c>
      <c r="J55">
        <v>13</v>
      </c>
      <c r="K55">
        <v>4</v>
      </c>
      <c r="L55">
        <v>8</v>
      </c>
      <c r="M55">
        <v>12</v>
      </c>
      <c r="N55">
        <v>17</v>
      </c>
      <c r="O55">
        <v>5</v>
      </c>
      <c r="P55">
        <v>1</v>
      </c>
      <c r="Q55">
        <v>8</v>
      </c>
      <c r="R55">
        <v>26</v>
      </c>
      <c r="S55">
        <v>20</v>
      </c>
      <c r="T55">
        <v>8</v>
      </c>
      <c r="U55">
        <v>6</v>
      </c>
      <c r="V55">
        <v>23</v>
      </c>
      <c r="W55">
        <v>6</v>
      </c>
      <c r="X55">
        <v>5</v>
      </c>
      <c r="Y55">
        <v>3</v>
      </c>
      <c r="Z55">
        <v>32</v>
      </c>
      <c r="AA55">
        <v>34</v>
      </c>
      <c r="AB55">
        <v>32</v>
      </c>
      <c r="AC55">
        <v>7</v>
      </c>
      <c r="AD55">
        <v>24</v>
      </c>
      <c r="AE55">
        <v>2</v>
      </c>
      <c r="AF55">
        <v>31</v>
      </c>
      <c r="AG55">
        <v>3</v>
      </c>
      <c r="AH55">
        <v>0</v>
      </c>
      <c r="AI55">
        <v>24</v>
      </c>
      <c r="AJ55">
        <v>5</v>
      </c>
      <c r="AK55">
        <v>6</v>
      </c>
      <c r="AL55">
        <v>11</v>
      </c>
      <c r="AM55">
        <v>17</v>
      </c>
      <c r="AN55">
        <v>0</v>
      </c>
      <c r="AO55">
        <v>5</v>
      </c>
      <c r="AP55">
        <v>3</v>
      </c>
      <c r="AQ55">
        <v>1</v>
      </c>
      <c r="AR55">
        <v>2</v>
      </c>
      <c r="AS55">
        <v>2</v>
      </c>
      <c r="AT55">
        <v>2</v>
      </c>
      <c r="AU55">
        <v>3</v>
      </c>
      <c r="AV55">
        <v>2</v>
      </c>
      <c r="AW55">
        <v>0</v>
      </c>
      <c r="AX55">
        <v>6</v>
      </c>
      <c r="AY55">
        <v>8</v>
      </c>
      <c r="AZ55">
        <v>5</v>
      </c>
      <c r="BA55">
        <v>1</v>
      </c>
      <c r="BB55">
        <v>0</v>
      </c>
      <c r="BC55">
        <v>1</v>
      </c>
      <c r="BD55">
        <v>0</v>
      </c>
      <c r="BE55">
        <v>4</v>
      </c>
      <c r="BF55">
        <v>31</v>
      </c>
      <c r="BG55">
        <v>20</v>
      </c>
      <c r="BH55">
        <v>14</v>
      </c>
      <c r="BI55">
        <v>5</v>
      </c>
      <c r="BJ55">
        <v>5</v>
      </c>
      <c r="BK55">
        <v>10</v>
      </c>
      <c r="BL55">
        <v>1</v>
      </c>
      <c r="BM55">
        <v>4</v>
      </c>
      <c r="BN55">
        <v>8</v>
      </c>
      <c r="BO55">
        <v>12</v>
      </c>
      <c r="BP55">
        <v>10</v>
      </c>
      <c r="BQ55">
        <v>4</v>
      </c>
      <c r="BR55">
        <v>4</v>
      </c>
      <c r="BS55">
        <v>4</v>
      </c>
      <c r="BT55">
        <v>4</v>
      </c>
      <c r="BU55">
        <v>0</v>
      </c>
      <c r="BV55">
        <v>0</v>
      </c>
      <c r="BW55">
        <v>4</v>
      </c>
      <c r="BX55">
        <v>19</v>
      </c>
      <c r="BY55">
        <v>19</v>
      </c>
      <c r="BZ55">
        <v>14</v>
      </c>
    </row>
    <row r="56" spans="1:78" x14ac:dyDescent="0.25">
      <c r="B56" s="7">
        <v>0.01</v>
      </c>
      <c r="C56" s="7">
        <v>0.01</v>
      </c>
      <c r="D56" s="7">
        <v>0.01</v>
      </c>
      <c r="E56" t="s">
        <v>108</v>
      </c>
      <c r="F56">
        <v>0</v>
      </c>
      <c r="G56">
        <v>0</v>
      </c>
      <c r="H56" s="7">
        <v>0.01</v>
      </c>
      <c r="I56" s="7">
        <v>0.01</v>
      </c>
      <c r="J56" s="7">
        <v>0.01</v>
      </c>
      <c r="K56">
        <v>0</v>
      </c>
      <c r="L56" s="7">
        <v>0.01</v>
      </c>
      <c r="M56" s="7">
        <v>0.01</v>
      </c>
      <c r="N56">
        <v>0</v>
      </c>
      <c r="O56" s="7">
        <v>0.01</v>
      </c>
      <c r="P56">
        <v>0</v>
      </c>
      <c r="Q56" s="7">
        <v>0.01</v>
      </c>
      <c r="R56" s="7">
        <v>0.01</v>
      </c>
      <c r="S56" s="7">
        <v>0.01</v>
      </c>
      <c r="T56" s="7">
        <v>0.01</v>
      </c>
      <c r="U56" s="7">
        <v>0.01</v>
      </c>
      <c r="V56" s="7">
        <v>0.01</v>
      </c>
      <c r="W56" s="7">
        <v>0.01</v>
      </c>
      <c r="X56" s="7">
        <v>0.01</v>
      </c>
      <c r="Y56">
        <v>0</v>
      </c>
      <c r="Z56" s="7">
        <v>0.01</v>
      </c>
      <c r="AA56" s="7">
        <v>0.01</v>
      </c>
      <c r="AB56" s="7">
        <v>0.01</v>
      </c>
      <c r="AC56" s="7">
        <v>0.01</v>
      </c>
      <c r="AD56" s="7">
        <v>0.01</v>
      </c>
      <c r="AE56">
        <v>0</v>
      </c>
      <c r="AF56" s="7">
        <v>0.01</v>
      </c>
      <c r="AG56">
        <v>0</v>
      </c>
      <c r="AH56" t="s">
        <v>108</v>
      </c>
      <c r="AI56" s="7">
        <v>0.01</v>
      </c>
      <c r="AJ56" s="7">
        <v>0.01</v>
      </c>
      <c r="AK56" s="7">
        <v>0.01</v>
      </c>
      <c r="AL56">
        <v>0</v>
      </c>
      <c r="AM56" s="7">
        <v>0.01</v>
      </c>
      <c r="AN56" t="s">
        <v>108</v>
      </c>
      <c r="AO56" s="7">
        <v>0.01</v>
      </c>
      <c r="AP56">
        <v>0</v>
      </c>
      <c r="AQ56">
        <v>0</v>
      </c>
      <c r="AR56">
        <v>0</v>
      </c>
      <c r="AS56" s="7">
        <v>0.01</v>
      </c>
      <c r="AT56">
        <v>0</v>
      </c>
      <c r="AU56" s="7">
        <v>0.01</v>
      </c>
      <c r="AV56">
        <v>0</v>
      </c>
      <c r="AW56" t="s">
        <v>108</v>
      </c>
      <c r="AX56" s="7">
        <v>0.01</v>
      </c>
      <c r="AY56" s="7">
        <v>0.01</v>
      </c>
      <c r="AZ56" s="7">
        <v>0.01</v>
      </c>
      <c r="BA56">
        <v>0</v>
      </c>
      <c r="BB56" t="s">
        <v>108</v>
      </c>
      <c r="BC56">
        <v>0</v>
      </c>
      <c r="BD56" t="s">
        <v>108</v>
      </c>
      <c r="BE56">
        <v>0</v>
      </c>
      <c r="BF56" s="7">
        <v>0.01</v>
      </c>
      <c r="BG56" s="7">
        <v>0.01</v>
      </c>
      <c r="BH56" s="7">
        <v>0.01</v>
      </c>
      <c r="BI56">
        <v>0</v>
      </c>
      <c r="BJ56" s="7">
        <v>0.01</v>
      </c>
      <c r="BK56" s="7">
        <v>0.01</v>
      </c>
      <c r="BL56">
        <v>0</v>
      </c>
      <c r="BM56">
        <v>0</v>
      </c>
      <c r="BN56">
        <v>0</v>
      </c>
      <c r="BO56" s="7">
        <v>0.01</v>
      </c>
      <c r="BP56" s="7">
        <v>0.01</v>
      </c>
      <c r="BQ56">
        <v>0</v>
      </c>
      <c r="BR56">
        <v>0</v>
      </c>
      <c r="BS56">
        <v>0</v>
      </c>
      <c r="BT56" s="7">
        <v>0.01</v>
      </c>
      <c r="BU56" t="s">
        <v>108</v>
      </c>
      <c r="BV56" t="s">
        <v>108</v>
      </c>
      <c r="BW56" s="7">
        <v>0.01</v>
      </c>
      <c r="BX56">
        <v>0</v>
      </c>
      <c r="BY56">
        <v>0</v>
      </c>
      <c r="BZ56">
        <v>0</v>
      </c>
    </row>
    <row r="57" spans="1:78" x14ac:dyDescent="0.25">
      <c r="A57" t="s">
        <v>541</v>
      </c>
      <c r="B57">
        <v>29</v>
      </c>
      <c r="C57">
        <v>27</v>
      </c>
      <c r="D57">
        <v>3</v>
      </c>
      <c r="E57">
        <v>0</v>
      </c>
      <c r="F57">
        <v>2</v>
      </c>
      <c r="G57">
        <v>16</v>
      </c>
      <c r="H57">
        <v>11</v>
      </c>
      <c r="I57">
        <v>3</v>
      </c>
      <c r="J57">
        <v>15</v>
      </c>
      <c r="K57">
        <v>6</v>
      </c>
      <c r="L57">
        <v>5</v>
      </c>
      <c r="M57">
        <v>5</v>
      </c>
      <c r="N57">
        <v>16</v>
      </c>
      <c r="O57">
        <v>3</v>
      </c>
      <c r="P57">
        <v>5</v>
      </c>
      <c r="Q57">
        <v>6</v>
      </c>
      <c r="R57">
        <v>24</v>
      </c>
      <c r="S57">
        <v>22</v>
      </c>
      <c r="T57">
        <v>5</v>
      </c>
      <c r="U57">
        <v>3</v>
      </c>
      <c r="V57">
        <v>22</v>
      </c>
      <c r="W57">
        <v>2</v>
      </c>
      <c r="X57">
        <v>6</v>
      </c>
      <c r="Y57">
        <v>5</v>
      </c>
      <c r="Z57">
        <v>24</v>
      </c>
      <c r="AA57">
        <v>29</v>
      </c>
      <c r="AB57">
        <v>24</v>
      </c>
      <c r="AC57">
        <v>3</v>
      </c>
      <c r="AD57">
        <v>24</v>
      </c>
      <c r="AE57">
        <v>2</v>
      </c>
      <c r="AF57">
        <v>22</v>
      </c>
      <c r="AG57">
        <v>5</v>
      </c>
      <c r="AH57">
        <v>0</v>
      </c>
      <c r="AI57">
        <v>20</v>
      </c>
      <c r="AJ57">
        <v>6</v>
      </c>
      <c r="AK57">
        <v>3</v>
      </c>
      <c r="AL57">
        <v>12</v>
      </c>
      <c r="AM57">
        <v>15</v>
      </c>
      <c r="AN57">
        <v>1</v>
      </c>
      <c r="AO57">
        <v>2</v>
      </c>
      <c r="AP57">
        <v>4</v>
      </c>
      <c r="AQ57">
        <v>4</v>
      </c>
      <c r="AR57">
        <v>2</v>
      </c>
      <c r="AS57">
        <v>5</v>
      </c>
      <c r="AT57">
        <v>4</v>
      </c>
      <c r="AU57">
        <v>2</v>
      </c>
      <c r="AV57">
        <v>0</v>
      </c>
      <c r="AW57">
        <v>0</v>
      </c>
      <c r="AX57">
        <v>3</v>
      </c>
      <c r="AY57">
        <v>2</v>
      </c>
      <c r="AZ57">
        <v>0</v>
      </c>
      <c r="BA57">
        <v>2</v>
      </c>
      <c r="BB57">
        <v>2</v>
      </c>
      <c r="BC57">
        <v>1</v>
      </c>
      <c r="BD57">
        <v>1</v>
      </c>
      <c r="BE57">
        <v>8</v>
      </c>
      <c r="BF57">
        <v>21</v>
      </c>
      <c r="BG57">
        <v>22</v>
      </c>
      <c r="BH57">
        <v>7</v>
      </c>
      <c r="BI57">
        <v>8</v>
      </c>
      <c r="BJ57">
        <v>5</v>
      </c>
      <c r="BK57">
        <v>5</v>
      </c>
      <c r="BL57">
        <v>0</v>
      </c>
      <c r="BM57">
        <v>5</v>
      </c>
      <c r="BN57">
        <v>12</v>
      </c>
      <c r="BO57">
        <v>6</v>
      </c>
      <c r="BP57">
        <v>6</v>
      </c>
      <c r="BQ57">
        <v>7</v>
      </c>
      <c r="BR57">
        <v>10</v>
      </c>
      <c r="BS57">
        <v>10</v>
      </c>
      <c r="BT57">
        <v>4</v>
      </c>
      <c r="BU57">
        <v>6</v>
      </c>
      <c r="BV57">
        <v>3</v>
      </c>
      <c r="BW57">
        <v>3</v>
      </c>
      <c r="BX57">
        <v>15</v>
      </c>
      <c r="BY57">
        <v>13</v>
      </c>
      <c r="BZ57">
        <v>13</v>
      </c>
    </row>
    <row r="58" spans="1:78" x14ac:dyDescent="0.25">
      <c r="B58">
        <v>0</v>
      </c>
      <c r="C58" s="7">
        <v>0.01</v>
      </c>
      <c r="D58">
        <v>0</v>
      </c>
      <c r="E58" t="s">
        <v>106</v>
      </c>
      <c r="F58">
        <v>0</v>
      </c>
      <c r="G58" s="7">
        <v>0.01</v>
      </c>
      <c r="H58" s="7">
        <v>0.01</v>
      </c>
      <c r="I58">
        <v>0</v>
      </c>
      <c r="J58" s="7">
        <v>0.01</v>
      </c>
      <c r="K58" s="7">
        <v>0.01</v>
      </c>
      <c r="L58">
        <v>0</v>
      </c>
      <c r="M58">
        <v>0</v>
      </c>
      <c r="N58">
        <v>0</v>
      </c>
      <c r="O58" s="7">
        <v>0.01</v>
      </c>
      <c r="P58" s="7">
        <v>0.03</v>
      </c>
      <c r="Q58" s="7">
        <v>0.01</v>
      </c>
      <c r="R58">
        <v>0</v>
      </c>
      <c r="S58" s="7">
        <v>0.01</v>
      </c>
      <c r="T58">
        <v>0</v>
      </c>
      <c r="U58">
        <v>0</v>
      </c>
      <c r="V58">
        <v>0</v>
      </c>
      <c r="W58">
        <v>0</v>
      </c>
      <c r="X58" s="7">
        <v>0.01</v>
      </c>
      <c r="Y58" s="7">
        <v>0.01</v>
      </c>
      <c r="Z58">
        <v>0</v>
      </c>
      <c r="AA58">
        <v>0</v>
      </c>
      <c r="AB58">
        <v>0</v>
      </c>
      <c r="AC58">
        <v>0</v>
      </c>
      <c r="AD58" s="7">
        <v>0.01</v>
      </c>
      <c r="AE58">
        <v>0</v>
      </c>
      <c r="AF58">
        <v>0</v>
      </c>
      <c r="AG58" s="7">
        <v>0.01</v>
      </c>
      <c r="AH58" t="s">
        <v>106</v>
      </c>
      <c r="AI58">
        <v>0</v>
      </c>
      <c r="AJ58" s="7">
        <v>0.01</v>
      </c>
      <c r="AK58">
        <v>0</v>
      </c>
      <c r="AL58" s="7">
        <v>0.01</v>
      </c>
      <c r="AM58" s="7">
        <v>0.01</v>
      </c>
      <c r="AN58" s="7">
        <v>0.02</v>
      </c>
      <c r="AO58">
        <v>0</v>
      </c>
      <c r="AP58" s="7">
        <v>0.01</v>
      </c>
      <c r="AQ58" s="7">
        <v>0.01</v>
      </c>
      <c r="AR58">
        <v>0</v>
      </c>
      <c r="AS58" s="7">
        <v>0.01</v>
      </c>
      <c r="AT58" s="7">
        <v>0.01</v>
      </c>
      <c r="AU58" s="7">
        <v>0.01</v>
      </c>
      <c r="AV58" t="s">
        <v>106</v>
      </c>
      <c r="AW58" t="s">
        <v>106</v>
      </c>
      <c r="AX58" s="7">
        <v>0.01</v>
      </c>
      <c r="AY58">
        <v>0</v>
      </c>
      <c r="AZ58" t="s">
        <v>106</v>
      </c>
      <c r="BA58" s="7">
        <v>0.01</v>
      </c>
      <c r="BB58">
        <v>0</v>
      </c>
      <c r="BC58">
        <v>0</v>
      </c>
      <c r="BD58" s="7">
        <v>0.04</v>
      </c>
      <c r="BE58" s="7">
        <v>0.01</v>
      </c>
      <c r="BF58">
        <v>0</v>
      </c>
      <c r="BG58" s="7">
        <v>0.01</v>
      </c>
      <c r="BH58">
        <v>0</v>
      </c>
      <c r="BI58" s="7">
        <v>0.01</v>
      </c>
      <c r="BJ58" s="7">
        <v>0.01</v>
      </c>
      <c r="BK58" s="7">
        <v>0.01</v>
      </c>
      <c r="BL58" t="s">
        <v>106</v>
      </c>
      <c r="BM58" s="7">
        <v>0.01</v>
      </c>
      <c r="BN58" s="7">
        <v>0.01</v>
      </c>
      <c r="BO58">
        <v>0</v>
      </c>
      <c r="BP58">
        <v>0</v>
      </c>
      <c r="BQ58" s="7">
        <v>0.01</v>
      </c>
      <c r="BR58" s="7">
        <v>0.01</v>
      </c>
      <c r="BS58" s="7">
        <v>0.01</v>
      </c>
      <c r="BT58" s="7">
        <v>0.01</v>
      </c>
      <c r="BU58" s="7">
        <v>0.01</v>
      </c>
      <c r="BV58" s="7">
        <v>0.01</v>
      </c>
      <c r="BW58">
        <v>0</v>
      </c>
      <c r="BX58">
        <v>0</v>
      </c>
      <c r="BY58">
        <v>0</v>
      </c>
      <c r="BZ58">
        <v>0</v>
      </c>
    </row>
    <row r="59" spans="1:78" x14ac:dyDescent="0.25">
      <c r="A59" t="s">
        <v>542</v>
      </c>
      <c r="B59">
        <v>27</v>
      </c>
      <c r="C59">
        <v>24</v>
      </c>
      <c r="D59">
        <v>2</v>
      </c>
      <c r="E59">
        <v>1</v>
      </c>
      <c r="F59">
        <v>2</v>
      </c>
      <c r="G59">
        <v>13</v>
      </c>
      <c r="H59">
        <v>12</v>
      </c>
      <c r="I59">
        <v>12</v>
      </c>
      <c r="J59">
        <v>7</v>
      </c>
      <c r="K59">
        <v>2</v>
      </c>
      <c r="L59">
        <v>4</v>
      </c>
      <c r="M59">
        <v>4</v>
      </c>
      <c r="N59">
        <v>19</v>
      </c>
      <c r="O59">
        <v>3</v>
      </c>
      <c r="P59">
        <v>0</v>
      </c>
      <c r="Q59">
        <v>5</v>
      </c>
      <c r="R59">
        <v>22</v>
      </c>
      <c r="S59">
        <v>20</v>
      </c>
      <c r="T59">
        <v>4</v>
      </c>
      <c r="U59">
        <v>2</v>
      </c>
      <c r="V59">
        <v>18</v>
      </c>
      <c r="W59">
        <v>5</v>
      </c>
      <c r="X59">
        <v>4</v>
      </c>
      <c r="Y59">
        <v>6</v>
      </c>
      <c r="Z59">
        <v>20</v>
      </c>
      <c r="AA59">
        <v>27</v>
      </c>
      <c r="AB59">
        <v>20</v>
      </c>
      <c r="AC59">
        <v>3</v>
      </c>
      <c r="AD59">
        <v>23</v>
      </c>
      <c r="AE59">
        <v>0</v>
      </c>
      <c r="AF59">
        <v>21</v>
      </c>
      <c r="AG59">
        <v>5</v>
      </c>
      <c r="AH59">
        <v>0</v>
      </c>
      <c r="AI59">
        <v>19</v>
      </c>
      <c r="AJ59">
        <v>2</v>
      </c>
      <c r="AK59">
        <v>5</v>
      </c>
      <c r="AL59">
        <v>14</v>
      </c>
      <c r="AM59">
        <v>11</v>
      </c>
      <c r="AN59">
        <v>0</v>
      </c>
      <c r="AO59">
        <v>1</v>
      </c>
      <c r="AP59">
        <v>2</v>
      </c>
      <c r="AQ59">
        <v>5</v>
      </c>
      <c r="AR59">
        <v>0</v>
      </c>
      <c r="AS59">
        <v>4</v>
      </c>
      <c r="AT59">
        <v>4</v>
      </c>
      <c r="AU59">
        <v>1</v>
      </c>
      <c r="AV59">
        <v>1</v>
      </c>
      <c r="AW59">
        <v>0</v>
      </c>
      <c r="AX59">
        <v>2</v>
      </c>
      <c r="AY59">
        <v>3</v>
      </c>
      <c r="AZ59">
        <v>1</v>
      </c>
      <c r="BA59">
        <v>0</v>
      </c>
      <c r="BB59">
        <v>1</v>
      </c>
      <c r="BC59">
        <v>3</v>
      </c>
      <c r="BD59">
        <v>0</v>
      </c>
      <c r="BE59">
        <v>10</v>
      </c>
      <c r="BF59">
        <v>16</v>
      </c>
      <c r="BG59">
        <v>21</v>
      </c>
      <c r="BH59">
        <v>5</v>
      </c>
      <c r="BI59">
        <v>9</v>
      </c>
      <c r="BJ59">
        <v>7</v>
      </c>
      <c r="BK59">
        <v>5</v>
      </c>
      <c r="BL59">
        <v>1</v>
      </c>
      <c r="BM59">
        <v>5</v>
      </c>
      <c r="BN59">
        <v>11</v>
      </c>
      <c r="BO59">
        <v>8</v>
      </c>
      <c r="BP59">
        <v>2</v>
      </c>
      <c r="BQ59">
        <v>4</v>
      </c>
      <c r="BR59">
        <v>11</v>
      </c>
      <c r="BS59">
        <v>9</v>
      </c>
      <c r="BT59">
        <v>3</v>
      </c>
      <c r="BU59">
        <v>8</v>
      </c>
      <c r="BV59">
        <v>1</v>
      </c>
      <c r="BW59">
        <v>4</v>
      </c>
      <c r="BX59">
        <v>13</v>
      </c>
      <c r="BY59">
        <v>13</v>
      </c>
      <c r="BZ59">
        <v>12</v>
      </c>
    </row>
    <row r="60" spans="1:78" x14ac:dyDescent="0.25"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s="7">
        <v>0.01</v>
      </c>
      <c r="I60" s="7">
        <v>0.01</v>
      </c>
      <c r="J60">
        <v>0</v>
      </c>
      <c r="K60">
        <v>0</v>
      </c>
      <c r="L60">
        <v>0</v>
      </c>
      <c r="M60">
        <v>0</v>
      </c>
      <c r="N60" s="7">
        <v>0.01</v>
      </c>
      <c r="O60" s="7">
        <v>0.01</v>
      </c>
      <c r="P60" t="s">
        <v>106</v>
      </c>
      <c r="Q60" s="7">
        <v>0.01</v>
      </c>
      <c r="R60">
        <v>0</v>
      </c>
      <c r="S60" s="7">
        <v>0.01</v>
      </c>
      <c r="T60">
        <v>0</v>
      </c>
      <c r="U60">
        <v>0</v>
      </c>
      <c r="V60">
        <v>0</v>
      </c>
      <c r="W60" s="7">
        <v>0.01</v>
      </c>
      <c r="X60">
        <v>0</v>
      </c>
      <c r="Y60" s="7">
        <v>0.01</v>
      </c>
      <c r="Z60">
        <v>0</v>
      </c>
      <c r="AA60">
        <v>0</v>
      </c>
      <c r="AB60">
        <v>0</v>
      </c>
      <c r="AC60">
        <v>0</v>
      </c>
      <c r="AD60" s="7">
        <v>0.01</v>
      </c>
      <c r="AE60" t="s">
        <v>106</v>
      </c>
      <c r="AF60">
        <v>0</v>
      </c>
      <c r="AG60" s="7">
        <v>0.01</v>
      </c>
      <c r="AH60" t="s">
        <v>106</v>
      </c>
      <c r="AI60">
        <v>0</v>
      </c>
      <c r="AJ60">
        <v>0</v>
      </c>
      <c r="AK60" s="7">
        <v>0.01</v>
      </c>
      <c r="AL60" s="7">
        <v>0.01</v>
      </c>
      <c r="AM60">
        <v>0</v>
      </c>
      <c r="AN60" t="s">
        <v>106</v>
      </c>
      <c r="AO60">
        <v>0</v>
      </c>
      <c r="AP60">
        <v>0</v>
      </c>
      <c r="AQ60" s="7">
        <v>0.01</v>
      </c>
      <c r="AR60" t="s">
        <v>106</v>
      </c>
      <c r="AS60" s="7">
        <v>0.01</v>
      </c>
      <c r="AT60" s="7">
        <v>0.01</v>
      </c>
      <c r="AU60">
        <v>0</v>
      </c>
      <c r="AV60">
        <v>0</v>
      </c>
      <c r="AW60" t="s">
        <v>106</v>
      </c>
      <c r="AX60">
        <v>0</v>
      </c>
      <c r="AY60">
        <v>0</v>
      </c>
      <c r="AZ60">
        <v>0</v>
      </c>
      <c r="BA60" t="s">
        <v>106</v>
      </c>
      <c r="BB60">
        <v>0</v>
      </c>
      <c r="BC60" s="7">
        <v>0.01</v>
      </c>
      <c r="BD60" t="s">
        <v>106</v>
      </c>
      <c r="BE60" s="7">
        <v>0.01</v>
      </c>
      <c r="BF60">
        <v>0</v>
      </c>
      <c r="BG60" s="7">
        <v>0.01</v>
      </c>
      <c r="BH60">
        <v>0</v>
      </c>
      <c r="BI60" s="7">
        <v>0.01</v>
      </c>
      <c r="BJ60" s="7">
        <v>0.01</v>
      </c>
      <c r="BK60" s="7">
        <v>0.01</v>
      </c>
      <c r="BL60">
        <v>0</v>
      </c>
      <c r="BM60" s="7">
        <v>0.01</v>
      </c>
      <c r="BN60" s="7">
        <v>0.01</v>
      </c>
      <c r="BO60">
        <v>0</v>
      </c>
      <c r="BP60">
        <v>0</v>
      </c>
      <c r="BQ60">
        <v>0</v>
      </c>
      <c r="BR60" s="7">
        <v>0.01</v>
      </c>
      <c r="BS60" s="7">
        <v>0.01</v>
      </c>
      <c r="BT60" s="7">
        <v>0.01</v>
      </c>
      <c r="BU60" s="7">
        <v>0.01</v>
      </c>
      <c r="BV60">
        <v>0</v>
      </c>
      <c r="BW60">
        <v>0</v>
      </c>
      <c r="BX60">
        <v>0</v>
      </c>
      <c r="BY60">
        <v>0</v>
      </c>
      <c r="BZ60">
        <v>0</v>
      </c>
    </row>
    <row r="61" spans="1:78" x14ac:dyDescent="0.25">
      <c r="A61" t="s">
        <v>543</v>
      </c>
      <c r="B61">
        <v>26</v>
      </c>
      <c r="C61">
        <v>26</v>
      </c>
      <c r="D61">
        <v>0</v>
      </c>
      <c r="E61">
        <v>0</v>
      </c>
      <c r="F61">
        <v>6</v>
      </c>
      <c r="G61">
        <v>13</v>
      </c>
      <c r="H61">
        <v>6</v>
      </c>
      <c r="I61">
        <v>10</v>
      </c>
      <c r="J61">
        <v>5</v>
      </c>
      <c r="K61">
        <v>4</v>
      </c>
      <c r="L61">
        <v>7</v>
      </c>
      <c r="M61">
        <v>8</v>
      </c>
      <c r="N61">
        <v>18</v>
      </c>
      <c r="O61">
        <v>0</v>
      </c>
      <c r="P61">
        <v>0</v>
      </c>
      <c r="Q61">
        <v>6</v>
      </c>
      <c r="R61">
        <v>19</v>
      </c>
      <c r="S61">
        <v>19</v>
      </c>
      <c r="T61">
        <v>2</v>
      </c>
      <c r="U61">
        <v>5</v>
      </c>
      <c r="V61">
        <v>19</v>
      </c>
      <c r="W61">
        <v>3</v>
      </c>
      <c r="X61">
        <v>4</v>
      </c>
      <c r="Y61">
        <v>2</v>
      </c>
      <c r="Z61">
        <v>24</v>
      </c>
      <c r="AA61">
        <v>26</v>
      </c>
      <c r="AB61">
        <v>24</v>
      </c>
      <c r="AC61">
        <v>3</v>
      </c>
      <c r="AD61">
        <v>21</v>
      </c>
      <c r="AE61">
        <v>1</v>
      </c>
      <c r="AF61">
        <v>17</v>
      </c>
      <c r="AG61">
        <v>7</v>
      </c>
      <c r="AH61">
        <v>0</v>
      </c>
      <c r="AI61">
        <v>16</v>
      </c>
      <c r="AJ61">
        <v>5</v>
      </c>
      <c r="AK61">
        <v>5</v>
      </c>
      <c r="AL61">
        <v>9</v>
      </c>
      <c r="AM61">
        <v>14</v>
      </c>
      <c r="AN61">
        <v>0</v>
      </c>
      <c r="AO61">
        <v>2</v>
      </c>
      <c r="AP61">
        <v>0</v>
      </c>
      <c r="AQ61">
        <v>2</v>
      </c>
      <c r="AR61">
        <v>3</v>
      </c>
      <c r="AS61">
        <v>2</v>
      </c>
      <c r="AT61">
        <v>7</v>
      </c>
      <c r="AU61">
        <v>4</v>
      </c>
      <c r="AV61">
        <v>1</v>
      </c>
      <c r="AW61">
        <v>0</v>
      </c>
      <c r="AX61">
        <v>0</v>
      </c>
      <c r="AY61">
        <v>3</v>
      </c>
      <c r="AZ61">
        <v>3</v>
      </c>
      <c r="BA61">
        <v>0</v>
      </c>
      <c r="BB61">
        <v>2</v>
      </c>
      <c r="BC61">
        <v>0</v>
      </c>
      <c r="BD61">
        <v>0</v>
      </c>
      <c r="BE61">
        <v>3</v>
      </c>
      <c r="BF61">
        <v>23</v>
      </c>
      <c r="BG61">
        <v>21</v>
      </c>
      <c r="BH61">
        <v>4</v>
      </c>
      <c r="BI61">
        <v>8</v>
      </c>
      <c r="BJ61">
        <v>6</v>
      </c>
      <c r="BK61">
        <v>5</v>
      </c>
      <c r="BL61">
        <v>1</v>
      </c>
      <c r="BM61">
        <v>6</v>
      </c>
      <c r="BN61">
        <v>8</v>
      </c>
      <c r="BO61">
        <v>9</v>
      </c>
      <c r="BP61">
        <v>3</v>
      </c>
      <c r="BQ61">
        <v>4</v>
      </c>
      <c r="BR61">
        <v>10</v>
      </c>
      <c r="BS61">
        <v>5</v>
      </c>
      <c r="BT61">
        <v>1</v>
      </c>
      <c r="BU61">
        <v>2</v>
      </c>
      <c r="BV61">
        <v>1</v>
      </c>
      <c r="BW61">
        <v>3</v>
      </c>
      <c r="BX61">
        <v>15</v>
      </c>
      <c r="BY61">
        <v>17</v>
      </c>
      <c r="BZ61">
        <v>12</v>
      </c>
    </row>
    <row r="62" spans="1:78" x14ac:dyDescent="0.25">
      <c r="B62">
        <v>0</v>
      </c>
      <c r="C62" s="7">
        <v>0.01</v>
      </c>
      <c r="D62" t="s">
        <v>106</v>
      </c>
      <c r="E62" t="s">
        <v>106</v>
      </c>
      <c r="F62">
        <v>0</v>
      </c>
      <c r="G62">
        <v>0</v>
      </c>
      <c r="H62">
        <v>0</v>
      </c>
      <c r="I62" s="7">
        <v>0.01</v>
      </c>
      <c r="J62">
        <v>0</v>
      </c>
      <c r="K62">
        <v>0</v>
      </c>
      <c r="L62" s="7">
        <v>0.01</v>
      </c>
      <c r="M62">
        <v>0</v>
      </c>
      <c r="N62" s="7">
        <v>0.01</v>
      </c>
      <c r="O62" t="s">
        <v>106</v>
      </c>
      <c r="P62" t="s">
        <v>106</v>
      </c>
      <c r="Q62" s="7">
        <v>0.01</v>
      </c>
      <c r="R62">
        <v>0</v>
      </c>
      <c r="S62" s="7">
        <v>0.01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 s="7">
        <v>0.01</v>
      </c>
      <c r="AH62" t="s">
        <v>106</v>
      </c>
      <c r="AI62">
        <v>0</v>
      </c>
      <c r="AJ62" s="7">
        <v>0.01</v>
      </c>
      <c r="AK62" s="7">
        <v>0.01</v>
      </c>
      <c r="AL62">
        <v>0</v>
      </c>
      <c r="AM62" s="7">
        <v>0.01</v>
      </c>
      <c r="AN62" t="s">
        <v>106</v>
      </c>
      <c r="AO62">
        <v>0</v>
      </c>
      <c r="AP62" t="s">
        <v>106</v>
      </c>
      <c r="AQ62">
        <v>0</v>
      </c>
      <c r="AR62" s="7">
        <v>0.01</v>
      </c>
      <c r="AS62" s="7">
        <v>0.01</v>
      </c>
      <c r="AT62" s="7">
        <v>0.01</v>
      </c>
      <c r="AU62" s="7">
        <v>0.01</v>
      </c>
      <c r="AV62">
        <v>0</v>
      </c>
      <c r="AW62" t="s">
        <v>106</v>
      </c>
      <c r="AX62" t="s">
        <v>106</v>
      </c>
      <c r="AY62">
        <v>0</v>
      </c>
      <c r="AZ62" s="7">
        <v>0.01</v>
      </c>
      <c r="BA62" t="s">
        <v>106</v>
      </c>
      <c r="BB62">
        <v>0</v>
      </c>
      <c r="BC62" t="s">
        <v>106</v>
      </c>
      <c r="BD62" t="s">
        <v>106</v>
      </c>
      <c r="BE62">
        <v>0</v>
      </c>
      <c r="BF62">
        <v>0</v>
      </c>
      <c r="BG62" s="7">
        <v>0.01</v>
      </c>
      <c r="BH62">
        <v>0</v>
      </c>
      <c r="BI62" s="7">
        <v>0.01</v>
      </c>
      <c r="BJ62" s="7">
        <v>0.01</v>
      </c>
      <c r="BK62" s="7">
        <v>0.01</v>
      </c>
      <c r="BL62">
        <v>0</v>
      </c>
      <c r="BM62" s="7">
        <v>0.01</v>
      </c>
      <c r="BN62">
        <v>0</v>
      </c>
      <c r="BO62">
        <v>0</v>
      </c>
      <c r="BP62">
        <v>0</v>
      </c>
      <c r="BQ62">
        <v>0</v>
      </c>
      <c r="BR62" s="7">
        <v>0.01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</row>
    <row r="63" spans="1:78" x14ac:dyDescent="0.25">
      <c r="A63" t="s">
        <v>544</v>
      </c>
      <c r="B63">
        <v>25</v>
      </c>
      <c r="C63">
        <v>24</v>
      </c>
      <c r="D63">
        <v>1</v>
      </c>
      <c r="E63">
        <v>0</v>
      </c>
      <c r="F63">
        <v>1</v>
      </c>
      <c r="G63">
        <v>12</v>
      </c>
      <c r="H63">
        <v>12</v>
      </c>
      <c r="I63">
        <v>11</v>
      </c>
      <c r="J63">
        <v>8</v>
      </c>
      <c r="K63">
        <v>2</v>
      </c>
      <c r="L63">
        <v>5</v>
      </c>
      <c r="M63">
        <v>6</v>
      </c>
      <c r="N63">
        <v>16</v>
      </c>
      <c r="O63">
        <v>3</v>
      </c>
      <c r="P63">
        <v>0</v>
      </c>
      <c r="Q63">
        <v>5</v>
      </c>
      <c r="R63">
        <v>21</v>
      </c>
      <c r="S63">
        <v>17</v>
      </c>
      <c r="T63">
        <v>5</v>
      </c>
      <c r="U63">
        <v>4</v>
      </c>
      <c r="V63">
        <v>18</v>
      </c>
      <c r="W63">
        <v>4</v>
      </c>
      <c r="X63">
        <v>3</v>
      </c>
      <c r="Y63">
        <v>5</v>
      </c>
      <c r="Z63">
        <v>20</v>
      </c>
      <c r="AA63">
        <v>25</v>
      </c>
      <c r="AB63">
        <v>20</v>
      </c>
      <c r="AC63">
        <v>2</v>
      </c>
      <c r="AD63">
        <v>23</v>
      </c>
      <c r="AE63">
        <v>0</v>
      </c>
      <c r="AF63">
        <v>19</v>
      </c>
      <c r="AG63">
        <v>6</v>
      </c>
      <c r="AH63">
        <v>0</v>
      </c>
      <c r="AI63">
        <v>19</v>
      </c>
      <c r="AJ63">
        <v>2</v>
      </c>
      <c r="AK63">
        <v>3</v>
      </c>
      <c r="AL63">
        <v>16</v>
      </c>
      <c r="AM63">
        <v>9</v>
      </c>
      <c r="AN63">
        <v>0</v>
      </c>
      <c r="AO63">
        <v>1</v>
      </c>
      <c r="AP63">
        <v>1</v>
      </c>
      <c r="AQ63">
        <v>5</v>
      </c>
      <c r="AR63">
        <v>0</v>
      </c>
      <c r="AS63">
        <v>2</v>
      </c>
      <c r="AT63">
        <v>4</v>
      </c>
      <c r="AU63">
        <v>1</v>
      </c>
      <c r="AV63">
        <v>2</v>
      </c>
      <c r="AW63">
        <v>0</v>
      </c>
      <c r="AX63">
        <v>1</v>
      </c>
      <c r="AY63">
        <v>3</v>
      </c>
      <c r="AZ63">
        <v>1</v>
      </c>
      <c r="BA63">
        <v>0</v>
      </c>
      <c r="BB63">
        <v>1</v>
      </c>
      <c r="BC63">
        <v>5</v>
      </c>
      <c r="BD63">
        <v>0</v>
      </c>
      <c r="BE63">
        <v>9</v>
      </c>
      <c r="BF63">
        <v>17</v>
      </c>
      <c r="BG63">
        <v>21</v>
      </c>
      <c r="BH63">
        <v>4</v>
      </c>
      <c r="BI63">
        <v>12</v>
      </c>
      <c r="BJ63">
        <v>3</v>
      </c>
      <c r="BK63">
        <v>6</v>
      </c>
      <c r="BL63">
        <v>1</v>
      </c>
      <c r="BM63">
        <v>7</v>
      </c>
      <c r="BN63">
        <v>13</v>
      </c>
      <c r="BO63">
        <v>4</v>
      </c>
      <c r="BP63">
        <v>1</v>
      </c>
      <c r="BQ63">
        <v>7</v>
      </c>
      <c r="BR63">
        <v>14</v>
      </c>
      <c r="BS63">
        <v>13</v>
      </c>
      <c r="BT63">
        <v>2</v>
      </c>
      <c r="BU63">
        <v>7</v>
      </c>
      <c r="BV63">
        <v>2</v>
      </c>
      <c r="BW63">
        <v>5</v>
      </c>
      <c r="BX63">
        <v>11</v>
      </c>
      <c r="BY63">
        <v>12</v>
      </c>
      <c r="BZ63">
        <v>10</v>
      </c>
    </row>
    <row r="64" spans="1:78" x14ac:dyDescent="0.25">
      <c r="B64">
        <v>0</v>
      </c>
      <c r="C64">
        <v>0</v>
      </c>
      <c r="D64">
        <v>0</v>
      </c>
      <c r="E64" t="s">
        <v>106</v>
      </c>
      <c r="F64">
        <v>0</v>
      </c>
      <c r="G64">
        <v>0</v>
      </c>
      <c r="H64" s="7">
        <v>0.01</v>
      </c>
      <c r="I64" s="7">
        <v>0.01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 t="s">
        <v>106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 s="7">
        <v>0.01</v>
      </c>
      <c r="X64">
        <v>0</v>
      </c>
      <c r="Y64" s="7">
        <v>0.01</v>
      </c>
      <c r="Z64">
        <v>0</v>
      </c>
      <c r="AA64">
        <v>0</v>
      </c>
      <c r="AB64">
        <v>0</v>
      </c>
      <c r="AC64">
        <v>0</v>
      </c>
      <c r="AD64">
        <v>0</v>
      </c>
      <c r="AE64" t="s">
        <v>106</v>
      </c>
      <c r="AF64">
        <v>0</v>
      </c>
      <c r="AG64" s="7">
        <v>0.01</v>
      </c>
      <c r="AH64" t="s">
        <v>106</v>
      </c>
      <c r="AI64">
        <v>0</v>
      </c>
      <c r="AJ64">
        <v>0</v>
      </c>
      <c r="AK64">
        <v>0</v>
      </c>
      <c r="AL64" s="7">
        <v>0.01</v>
      </c>
      <c r="AM64">
        <v>0</v>
      </c>
      <c r="AN64" t="s">
        <v>106</v>
      </c>
      <c r="AO64">
        <v>0</v>
      </c>
      <c r="AP64">
        <v>0</v>
      </c>
      <c r="AQ64" s="7">
        <v>0.01</v>
      </c>
      <c r="AR64" t="s">
        <v>106</v>
      </c>
      <c r="AS64" s="7">
        <v>0.01</v>
      </c>
      <c r="AT64" s="7">
        <v>0.01</v>
      </c>
      <c r="AU64">
        <v>0</v>
      </c>
      <c r="AV64">
        <v>0</v>
      </c>
      <c r="AW64" t="s">
        <v>106</v>
      </c>
      <c r="AX64">
        <v>0</v>
      </c>
      <c r="AY64">
        <v>0</v>
      </c>
      <c r="AZ64">
        <v>0</v>
      </c>
      <c r="BA64" t="s">
        <v>106</v>
      </c>
      <c r="BB64">
        <v>0</v>
      </c>
      <c r="BC64" s="7">
        <v>0.02</v>
      </c>
      <c r="BD64" t="s">
        <v>106</v>
      </c>
      <c r="BE64" s="7">
        <v>0.01</v>
      </c>
      <c r="BF64">
        <v>0</v>
      </c>
      <c r="BG64" s="7">
        <v>0.01</v>
      </c>
      <c r="BH64">
        <v>0</v>
      </c>
      <c r="BI64" s="7">
        <v>0.01</v>
      </c>
      <c r="BJ64">
        <v>0</v>
      </c>
      <c r="BK64" s="7">
        <v>0.01</v>
      </c>
      <c r="BL64">
        <v>0</v>
      </c>
      <c r="BM64" s="7">
        <v>0.01</v>
      </c>
      <c r="BN64" s="7">
        <v>0.01</v>
      </c>
      <c r="BO64">
        <v>0</v>
      </c>
      <c r="BP64">
        <v>0</v>
      </c>
      <c r="BQ64" s="7">
        <v>0.01</v>
      </c>
      <c r="BR64" s="7">
        <v>0.01</v>
      </c>
      <c r="BS64" s="7">
        <v>0.01</v>
      </c>
      <c r="BT64">
        <v>0</v>
      </c>
      <c r="BU64" s="7">
        <v>0.01</v>
      </c>
      <c r="BV64" s="7">
        <v>0.01</v>
      </c>
      <c r="BW64" s="7">
        <v>0.01</v>
      </c>
      <c r="BX64">
        <v>0</v>
      </c>
      <c r="BY64">
        <v>0</v>
      </c>
      <c r="BZ64">
        <v>0</v>
      </c>
    </row>
    <row r="65" spans="1:78" x14ac:dyDescent="0.25">
      <c r="A65" t="s">
        <v>545</v>
      </c>
      <c r="B65">
        <v>25</v>
      </c>
      <c r="C65">
        <v>25</v>
      </c>
      <c r="D65">
        <v>0</v>
      </c>
      <c r="E65">
        <v>0</v>
      </c>
      <c r="F65">
        <v>3</v>
      </c>
      <c r="G65">
        <v>10</v>
      </c>
      <c r="H65">
        <v>12</v>
      </c>
      <c r="I65">
        <v>10</v>
      </c>
      <c r="J65">
        <v>6</v>
      </c>
      <c r="K65">
        <v>5</v>
      </c>
      <c r="L65">
        <v>5</v>
      </c>
      <c r="M65">
        <v>4</v>
      </c>
      <c r="N65">
        <v>17</v>
      </c>
      <c r="O65">
        <v>4</v>
      </c>
      <c r="P65">
        <v>0</v>
      </c>
      <c r="Q65">
        <v>6</v>
      </c>
      <c r="R65">
        <v>19</v>
      </c>
      <c r="S65">
        <v>18</v>
      </c>
      <c r="T65">
        <v>2</v>
      </c>
      <c r="U65">
        <v>4</v>
      </c>
      <c r="V65">
        <v>17</v>
      </c>
      <c r="W65">
        <v>1</v>
      </c>
      <c r="X65">
        <v>7</v>
      </c>
      <c r="Y65">
        <v>4</v>
      </c>
      <c r="Z65">
        <v>21</v>
      </c>
      <c r="AA65">
        <v>25</v>
      </c>
      <c r="AB65">
        <v>21</v>
      </c>
      <c r="AC65">
        <v>3</v>
      </c>
      <c r="AD65">
        <v>17</v>
      </c>
      <c r="AE65">
        <v>5</v>
      </c>
      <c r="AF65">
        <v>21</v>
      </c>
      <c r="AG65">
        <v>2</v>
      </c>
      <c r="AH65">
        <v>1</v>
      </c>
      <c r="AI65">
        <v>20</v>
      </c>
      <c r="AJ65">
        <v>3</v>
      </c>
      <c r="AK65">
        <v>0</v>
      </c>
      <c r="AL65">
        <v>14</v>
      </c>
      <c r="AM65">
        <v>8</v>
      </c>
      <c r="AN65">
        <v>1</v>
      </c>
      <c r="AO65">
        <v>2</v>
      </c>
      <c r="AP65">
        <v>2</v>
      </c>
      <c r="AQ65">
        <v>2</v>
      </c>
      <c r="AR65">
        <v>0</v>
      </c>
      <c r="AS65">
        <v>0</v>
      </c>
      <c r="AT65">
        <v>5</v>
      </c>
      <c r="AU65">
        <v>1</v>
      </c>
      <c r="AV65">
        <v>3</v>
      </c>
      <c r="AW65">
        <v>0</v>
      </c>
      <c r="AX65">
        <v>0</v>
      </c>
      <c r="AY65">
        <v>0</v>
      </c>
      <c r="AZ65">
        <v>7</v>
      </c>
      <c r="BA65">
        <v>0</v>
      </c>
      <c r="BB65">
        <v>2</v>
      </c>
      <c r="BC65">
        <v>3</v>
      </c>
      <c r="BD65">
        <v>0</v>
      </c>
      <c r="BE65">
        <v>3</v>
      </c>
      <c r="BF65">
        <v>22</v>
      </c>
      <c r="BG65">
        <v>16</v>
      </c>
      <c r="BH65">
        <v>9</v>
      </c>
      <c r="BI65">
        <v>7</v>
      </c>
      <c r="BJ65">
        <v>4</v>
      </c>
      <c r="BK65">
        <v>5</v>
      </c>
      <c r="BL65">
        <v>0</v>
      </c>
      <c r="BM65">
        <v>2</v>
      </c>
      <c r="BN65">
        <v>10</v>
      </c>
      <c r="BO65">
        <v>12</v>
      </c>
      <c r="BP65">
        <v>1</v>
      </c>
      <c r="BQ65">
        <v>5</v>
      </c>
      <c r="BR65">
        <v>5</v>
      </c>
      <c r="BS65">
        <v>5</v>
      </c>
      <c r="BT65">
        <v>2</v>
      </c>
      <c r="BU65">
        <v>1</v>
      </c>
      <c r="BV65">
        <v>1</v>
      </c>
      <c r="BW65">
        <v>3</v>
      </c>
      <c r="BX65">
        <v>15</v>
      </c>
      <c r="BY65">
        <v>16</v>
      </c>
      <c r="BZ65">
        <v>13</v>
      </c>
    </row>
    <row r="66" spans="1:78" x14ac:dyDescent="0.25">
      <c r="B66">
        <v>0</v>
      </c>
      <c r="C66">
        <v>0</v>
      </c>
      <c r="D66" t="s">
        <v>106</v>
      </c>
      <c r="E66" t="s">
        <v>106</v>
      </c>
      <c r="F66">
        <v>0</v>
      </c>
      <c r="G66">
        <v>0</v>
      </c>
      <c r="H66" s="7">
        <v>0.01</v>
      </c>
      <c r="I66" s="7">
        <v>0.01</v>
      </c>
      <c r="J66">
        <v>0</v>
      </c>
      <c r="K66">
        <v>0</v>
      </c>
      <c r="L66">
        <v>0</v>
      </c>
      <c r="M66">
        <v>0</v>
      </c>
      <c r="N66">
        <v>0</v>
      </c>
      <c r="O66" s="7">
        <v>0.01</v>
      </c>
      <c r="P66" t="s">
        <v>106</v>
      </c>
      <c r="Q66" s="7">
        <v>0.01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 s="7">
        <v>0.01</v>
      </c>
      <c r="Y66" s="7">
        <v>0.01</v>
      </c>
      <c r="Z66">
        <v>0</v>
      </c>
      <c r="AA66">
        <v>0</v>
      </c>
      <c r="AB66">
        <v>0</v>
      </c>
      <c r="AC66">
        <v>0</v>
      </c>
      <c r="AD66">
        <v>0</v>
      </c>
      <c r="AE66" s="7">
        <v>0.01</v>
      </c>
      <c r="AF66">
        <v>0</v>
      </c>
      <c r="AG66">
        <v>0</v>
      </c>
      <c r="AH66" s="7">
        <v>0.02</v>
      </c>
      <c r="AI66">
        <v>0</v>
      </c>
      <c r="AJ66" s="7">
        <v>0.01</v>
      </c>
      <c r="AK66">
        <v>0</v>
      </c>
      <c r="AL66" s="7">
        <v>0.01</v>
      </c>
      <c r="AM66">
        <v>0</v>
      </c>
      <c r="AN66" s="7">
        <v>0.02</v>
      </c>
      <c r="AO66">
        <v>0</v>
      </c>
      <c r="AP66">
        <v>0</v>
      </c>
      <c r="AQ66">
        <v>0</v>
      </c>
      <c r="AR66" t="s">
        <v>106</v>
      </c>
      <c r="AS66" t="s">
        <v>106</v>
      </c>
      <c r="AT66" s="7">
        <v>0.01</v>
      </c>
      <c r="AU66">
        <v>0</v>
      </c>
      <c r="AV66" s="7">
        <v>0.01</v>
      </c>
      <c r="AW66" t="s">
        <v>106</v>
      </c>
      <c r="AX66" t="s">
        <v>106</v>
      </c>
      <c r="AY66" t="s">
        <v>106</v>
      </c>
      <c r="AZ66" s="7">
        <v>0.02</v>
      </c>
      <c r="BA66" t="s">
        <v>106</v>
      </c>
      <c r="BB66">
        <v>0</v>
      </c>
      <c r="BC66" s="7">
        <v>0.01</v>
      </c>
      <c r="BD66" t="s">
        <v>106</v>
      </c>
      <c r="BE66">
        <v>0</v>
      </c>
      <c r="BF66">
        <v>0</v>
      </c>
      <c r="BG66">
        <v>0</v>
      </c>
      <c r="BH66">
        <v>0</v>
      </c>
      <c r="BI66" s="7">
        <v>0.01</v>
      </c>
      <c r="BJ66">
        <v>0</v>
      </c>
      <c r="BK66" s="7">
        <v>0.01</v>
      </c>
      <c r="BL66" t="s">
        <v>106</v>
      </c>
      <c r="BM66">
        <v>0</v>
      </c>
      <c r="BN66" s="7">
        <v>0.01</v>
      </c>
      <c r="BO66" s="7">
        <v>0.01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</row>
    <row r="67" spans="1:78" x14ac:dyDescent="0.25">
      <c r="A67" t="s">
        <v>546</v>
      </c>
      <c r="B67">
        <v>23</v>
      </c>
      <c r="C67">
        <v>18</v>
      </c>
      <c r="D67">
        <v>5</v>
      </c>
      <c r="E67">
        <v>1</v>
      </c>
      <c r="F67">
        <v>2</v>
      </c>
      <c r="G67">
        <v>10</v>
      </c>
      <c r="H67">
        <v>11</v>
      </c>
      <c r="I67">
        <v>13</v>
      </c>
      <c r="J67">
        <v>0</v>
      </c>
      <c r="K67">
        <v>8</v>
      </c>
      <c r="L67">
        <v>3</v>
      </c>
      <c r="M67">
        <v>5</v>
      </c>
      <c r="N67">
        <v>16</v>
      </c>
      <c r="O67">
        <v>3</v>
      </c>
      <c r="P67">
        <v>0</v>
      </c>
      <c r="Q67">
        <v>6</v>
      </c>
      <c r="R67">
        <v>18</v>
      </c>
      <c r="S67">
        <v>19</v>
      </c>
      <c r="T67">
        <v>3</v>
      </c>
      <c r="U67">
        <v>2</v>
      </c>
      <c r="V67">
        <v>18</v>
      </c>
      <c r="W67">
        <v>1</v>
      </c>
      <c r="X67">
        <v>4</v>
      </c>
      <c r="Y67">
        <v>6</v>
      </c>
      <c r="Z67">
        <v>17</v>
      </c>
      <c r="AA67">
        <v>23</v>
      </c>
      <c r="AB67">
        <v>17</v>
      </c>
      <c r="AC67">
        <v>2</v>
      </c>
      <c r="AD67">
        <v>19</v>
      </c>
      <c r="AE67">
        <v>3</v>
      </c>
      <c r="AF67">
        <v>15</v>
      </c>
      <c r="AG67">
        <v>7</v>
      </c>
      <c r="AH67">
        <v>1</v>
      </c>
      <c r="AI67">
        <v>22</v>
      </c>
      <c r="AJ67">
        <v>0</v>
      </c>
      <c r="AK67">
        <v>1</v>
      </c>
      <c r="AL67">
        <v>12</v>
      </c>
      <c r="AM67">
        <v>10</v>
      </c>
      <c r="AN67">
        <v>1</v>
      </c>
      <c r="AO67">
        <v>1</v>
      </c>
      <c r="AP67">
        <v>1</v>
      </c>
      <c r="AQ67">
        <v>3</v>
      </c>
      <c r="AR67">
        <v>0</v>
      </c>
      <c r="AS67">
        <v>1</v>
      </c>
      <c r="AT67">
        <v>3</v>
      </c>
      <c r="AU67">
        <v>1</v>
      </c>
      <c r="AV67">
        <v>1</v>
      </c>
      <c r="AW67">
        <v>0</v>
      </c>
      <c r="AX67">
        <v>5</v>
      </c>
      <c r="AY67">
        <v>0</v>
      </c>
      <c r="AZ67">
        <v>2</v>
      </c>
      <c r="BA67">
        <v>0</v>
      </c>
      <c r="BB67">
        <v>4</v>
      </c>
      <c r="BC67">
        <v>1</v>
      </c>
      <c r="BD67">
        <v>0</v>
      </c>
      <c r="BE67">
        <v>3</v>
      </c>
      <c r="BF67">
        <v>20</v>
      </c>
      <c r="BG67">
        <v>20</v>
      </c>
      <c r="BH67">
        <v>3</v>
      </c>
      <c r="BI67">
        <v>9</v>
      </c>
      <c r="BJ67">
        <v>6</v>
      </c>
      <c r="BK67">
        <v>5</v>
      </c>
      <c r="BL67">
        <v>1</v>
      </c>
      <c r="BM67">
        <v>9</v>
      </c>
      <c r="BN67">
        <v>6</v>
      </c>
      <c r="BO67">
        <v>7</v>
      </c>
      <c r="BP67">
        <v>1</v>
      </c>
      <c r="BQ67">
        <v>4</v>
      </c>
      <c r="BR67">
        <v>6</v>
      </c>
      <c r="BS67">
        <v>7</v>
      </c>
      <c r="BT67">
        <v>3</v>
      </c>
      <c r="BU67">
        <v>1</v>
      </c>
      <c r="BV67">
        <v>0</v>
      </c>
      <c r="BW67">
        <v>4</v>
      </c>
      <c r="BX67">
        <v>10</v>
      </c>
      <c r="BY67">
        <v>10</v>
      </c>
      <c r="BZ67">
        <v>11</v>
      </c>
    </row>
    <row r="68" spans="1:78" x14ac:dyDescent="0.25">
      <c r="B68">
        <v>0</v>
      </c>
      <c r="C68">
        <v>0</v>
      </c>
      <c r="D68" s="7">
        <v>0.01</v>
      </c>
      <c r="E68">
        <v>0</v>
      </c>
      <c r="F68">
        <v>0</v>
      </c>
      <c r="G68">
        <v>0</v>
      </c>
      <c r="H68" s="7">
        <v>0.01</v>
      </c>
      <c r="I68" s="7">
        <v>0.01</v>
      </c>
      <c r="J68" t="s">
        <v>106</v>
      </c>
      <c r="K68" s="7">
        <v>0.01</v>
      </c>
      <c r="L68">
        <v>0</v>
      </c>
      <c r="M68">
        <v>0</v>
      </c>
      <c r="N68">
        <v>0</v>
      </c>
      <c r="O68">
        <v>0</v>
      </c>
      <c r="P68" t="s">
        <v>106</v>
      </c>
      <c r="Q68" s="7">
        <v>0.01</v>
      </c>
      <c r="R68">
        <v>0</v>
      </c>
      <c r="S68" s="7">
        <v>0.01</v>
      </c>
      <c r="T68">
        <v>0</v>
      </c>
      <c r="U68">
        <v>0</v>
      </c>
      <c r="V68">
        <v>0</v>
      </c>
      <c r="W68">
        <v>0</v>
      </c>
      <c r="X68">
        <v>0</v>
      </c>
      <c r="Y68" s="7">
        <v>0.01</v>
      </c>
      <c r="Z68">
        <v>0</v>
      </c>
      <c r="AA68">
        <v>0</v>
      </c>
      <c r="AB68">
        <v>0</v>
      </c>
      <c r="AC68">
        <v>0</v>
      </c>
      <c r="AD68">
        <v>0</v>
      </c>
      <c r="AE68" s="7">
        <v>0.01</v>
      </c>
      <c r="AF68">
        <v>0</v>
      </c>
      <c r="AG68" s="7">
        <v>0.01</v>
      </c>
      <c r="AH68" s="7">
        <v>0.02</v>
      </c>
      <c r="AI68" s="7">
        <v>0.01</v>
      </c>
      <c r="AJ68">
        <v>0</v>
      </c>
      <c r="AK68">
        <v>0</v>
      </c>
      <c r="AL68">
        <v>0</v>
      </c>
      <c r="AM68">
        <v>0</v>
      </c>
      <c r="AN68" s="7">
        <v>0.02</v>
      </c>
      <c r="AO68">
        <v>0</v>
      </c>
      <c r="AP68">
        <v>0</v>
      </c>
      <c r="AQ68" s="7">
        <v>0.01</v>
      </c>
      <c r="AR68" t="s">
        <v>106</v>
      </c>
      <c r="AS68">
        <v>0</v>
      </c>
      <c r="AT68" s="7">
        <v>0.01</v>
      </c>
      <c r="AU68">
        <v>0</v>
      </c>
      <c r="AV68">
        <v>0</v>
      </c>
      <c r="AW68" t="s">
        <v>106</v>
      </c>
      <c r="AX68" s="7">
        <v>0.01</v>
      </c>
      <c r="AY68" t="s">
        <v>106</v>
      </c>
      <c r="AZ68">
        <v>0</v>
      </c>
      <c r="BA68" t="s">
        <v>106</v>
      </c>
      <c r="BB68" s="7">
        <v>0.01</v>
      </c>
      <c r="BC68">
        <v>0</v>
      </c>
      <c r="BD68" t="s">
        <v>106</v>
      </c>
      <c r="BE68">
        <v>0</v>
      </c>
      <c r="BF68">
        <v>0</v>
      </c>
      <c r="BG68" s="7">
        <v>0.01</v>
      </c>
      <c r="BH68">
        <v>0</v>
      </c>
      <c r="BI68" s="7">
        <v>0.01</v>
      </c>
      <c r="BJ68" s="7">
        <v>0.01</v>
      </c>
      <c r="BK68" s="7">
        <v>0.01</v>
      </c>
      <c r="BL68" s="7">
        <v>0.01</v>
      </c>
      <c r="BM68" s="7">
        <v>0.01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 s="7">
        <v>0.01</v>
      </c>
      <c r="BU68">
        <v>0</v>
      </c>
      <c r="BV68" t="s">
        <v>106</v>
      </c>
      <c r="BW68" s="7">
        <v>0.01</v>
      </c>
      <c r="BX68">
        <v>0</v>
      </c>
      <c r="BY68">
        <v>0</v>
      </c>
      <c r="BZ68">
        <v>0</v>
      </c>
    </row>
    <row r="69" spans="1:78" x14ac:dyDescent="0.25">
      <c r="A69" t="s">
        <v>547</v>
      </c>
      <c r="B69">
        <v>21</v>
      </c>
      <c r="C69">
        <v>17</v>
      </c>
      <c r="D69">
        <v>2</v>
      </c>
      <c r="E69">
        <v>2</v>
      </c>
      <c r="F69">
        <v>0</v>
      </c>
      <c r="G69">
        <v>12</v>
      </c>
      <c r="H69">
        <v>9</v>
      </c>
      <c r="I69">
        <v>5</v>
      </c>
      <c r="J69">
        <v>8</v>
      </c>
      <c r="K69">
        <v>3</v>
      </c>
      <c r="L69">
        <v>5</v>
      </c>
      <c r="M69">
        <v>2</v>
      </c>
      <c r="N69">
        <v>16</v>
      </c>
      <c r="O69">
        <v>2</v>
      </c>
      <c r="P69">
        <v>2</v>
      </c>
      <c r="Q69">
        <v>5</v>
      </c>
      <c r="R69">
        <v>16</v>
      </c>
      <c r="S69">
        <v>18</v>
      </c>
      <c r="T69">
        <v>2</v>
      </c>
      <c r="U69">
        <v>1</v>
      </c>
      <c r="V69">
        <v>16</v>
      </c>
      <c r="W69">
        <v>2</v>
      </c>
      <c r="X69">
        <v>4</v>
      </c>
      <c r="Y69">
        <v>2</v>
      </c>
      <c r="Z69">
        <v>19</v>
      </c>
      <c r="AA69">
        <v>21</v>
      </c>
      <c r="AB69">
        <v>19</v>
      </c>
      <c r="AC69">
        <v>5</v>
      </c>
      <c r="AD69">
        <v>14</v>
      </c>
      <c r="AE69">
        <v>1</v>
      </c>
      <c r="AF69">
        <v>13</v>
      </c>
      <c r="AG69">
        <v>5</v>
      </c>
      <c r="AH69">
        <v>0</v>
      </c>
      <c r="AI69">
        <v>16</v>
      </c>
      <c r="AJ69">
        <v>2</v>
      </c>
      <c r="AK69">
        <v>3</v>
      </c>
      <c r="AL69">
        <v>6</v>
      </c>
      <c r="AM69">
        <v>11</v>
      </c>
      <c r="AN69">
        <v>1</v>
      </c>
      <c r="AO69">
        <v>3</v>
      </c>
      <c r="AP69">
        <v>5</v>
      </c>
      <c r="AQ69">
        <v>1</v>
      </c>
      <c r="AR69">
        <v>0</v>
      </c>
      <c r="AS69">
        <v>4</v>
      </c>
      <c r="AT69">
        <v>1</v>
      </c>
      <c r="AU69">
        <v>0</v>
      </c>
      <c r="AV69">
        <v>1</v>
      </c>
      <c r="AW69">
        <v>2</v>
      </c>
      <c r="AX69">
        <v>0</v>
      </c>
      <c r="AY69">
        <v>2</v>
      </c>
      <c r="AZ69">
        <v>0</v>
      </c>
      <c r="BA69">
        <v>2</v>
      </c>
      <c r="BB69">
        <v>2</v>
      </c>
      <c r="BC69">
        <v>1</v>
      </c>
      <c r="BD69">
        <v>1</v>
      </c>
      <c r="BE69">
        <v>7</v>
      </c>
      <c r="BF69">
        <v>14</v>
      </c>
      <c r="BG69">
        <v>15</v>
      </c>
      <c r="BH69">
        <v>6</v>
      </c>
      <c r="BI69">
        <v>4</v>
      </c>
      <c r="BJ69">
        <v>7</v>
      </c>
      <c r="BK69">
        <v>1</v>
      </c>
      <c r="BL69">
        <v>2</v>
      </c>
      <c r="BM69">
        <v>8</v>
      </c>
      <c r="BN69">
        <v>6</v>
      </c>
      <c r="BO69">
        <v>3</v>
      </c>
      <c r="BP69">
        <v>3</v>
      </c>
      <c r="BQ69">
        <v>6</v>
      </c>
      <c r="BR69">
        <v>10</v>
      </c>
      <c r="BS69">
        <v>10</v>
      </c>
      <c r="BT69">
        <v>2</v>
      </c>
      <c r="BU69">
        <v>6</v>
      </c>
      <c r="BV69">
        <v>3</v>
      </c>
      <c r="BW69">
        <v>3</v>
      </c>
      <c r="BX69">
        <v>10</v>
      </c>
      <c r="BY69">
        <v>9</v>
      </c>
      <c r="BZ69">
        <v>9</v>
      </c>
    </row>
    <row r="70" spans="1:78" x14ac:dyDescent="0.25">
      <c r="B70">
        <v>0</v>
      </c>
      <c r="C70">
        <v>0</v>
      </c>
      <c r="D70">
        <v>0</v>
      </c>
      <c r="E70" s="7">
        <v>0.01</v>
      </c>
      <c r="F70" t="s">
        <v>106</v>
      </c>
      <c r="G70">
        <v>0</v>
      </c>
      <c r="H70" s="7">
        <v>0.01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 s="7">
        <v>0.01</v>
      </c>
      <c r="Q70" s="7">
        <v>0.01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 s="7">
        <v>0.01</v>
      </c>
      <c r="AD70">
        <v>0</v>
      </c>
      <c r="AE70">
        <v>0</v>
      </c>
      <c r="AF70">
        <v>0</v>
      </c>
      <c r="AG70" s="7">
        <v>0.01</v>
      </c>
      <c r="AH70" t="s">
        <v>106</v>
      </c>
      <c r="AI70">
        <v>0</v>
      </c>
      <c r="AJ70">
        <v>0</v>
      </c>
      <c r="AK70">
        <v>0</v>
      </c>
      <c r="AL70">
        <v>0</v>
      </c>
      <c r="AM70">
        <v>0</v>
      </c>
      <c r="AN70" s="7">
        <v>0.02</v>
      </c>
      <c r="AO70">
        <v>0</v>
      </c>
      <c r="AP70" s="7">
        <v>0.01</v>
      </c>
      <c r="AQ70">
        <v>0</v>
      </c>
      <c r="AR70" t="s">
        <v>106</v>
      </c>
      <c r="AS70" s="7">
        <v>0.01</v>
      </c>
      <c r="AT70">
        <v>0</v>
      </c>
      <c r="AU70" t="s">
        <v>106</v>
      </c>
      <c r="AV70">
        <v>0</v>
      </c>
      <c r="AW70" s="7">
        <v>0.01</v>
      </c>
      <c r="AX70" t="s">
        <v>106</v>
      </c>
      <c r="AY70">
        <v>0</v>
      </c>
      <c r="AZ70" t="s">
        <v>106</v>
      </c>
      <c r="BA70" s="7">
        <v>0.01</v>
      </c>
      <c r="BB70">
        <v>0</v>
      </c>
      <c r="BC70">
        <v>0</v>
      </c>
      <c r="BD70" s="7">
        <v>0.04</v>
      </c>
      <c r="BE70" s="7">
        <v>0.01</v>
      </c>
      <c r="BF70">
        <v>0</v>
      </c>
      <c r="BG70">
        <v>0</v>
      </c>
      <c r="BH70">
        <v>0</v>
      </c>
      <c r="BI70">
        <v>0</v>
      </c>
      <c r="BJ70" s="7">
        <v>0.01</v>
      </c>
      <c r="BK70">
        <v>0</v>
      </c>
      <c r="BL70" s="7">
        <v>0.01</v>
      </c>
      <c r="BM70" s="7">
        <v>0.01</v>
      </c>
      <c r="BN70">
        <v>0</v>
      </c>
      <c r="BO70">
        <v>0</v>
      </c>
      <c r="BP70">
        <v>0</v>
      </c>
      <c r="BQ70" s="7">
        <v>0.01</v>
      </c>
      <c r="BR70" s="7">
        <v>0.01</v>
      </c>
      <c r="BS70" s="7">
        <v>0.01</v>
      </c>
      <c r="BT70">
        <v>0</v>
      </c>
      <c r="BU70" s="7">
        <v>0.01</v>
      </c>
      <c r="BV70" s="7">
        <v>0.01</v>
      </c>
      <c r="BW70">
        <v>0</v>
      </c>
      <c r="BX70">
        <v>0</v>
      </c>
      <c r="BY70">
        <v>0</v>
      </c>
      <c r="BZ70">
        <v>0</v>
      </c>
    </row>
    <row r="71" spans="1:78" x14ac:dyDescent="0.25">
      <c r="A71" t="s">
        <v>548</v>
      </c>
      <c r="B71">
        <v>18</v>
      </c>
      <c r="C71">
        <v>18</v>
      </c>
      <c r="D71">
        <v>0</v>
      </c>
      <c r="E71">
        <v>0</v>
      </c>
      <c r="F71">
        <v>1</v>
      </c>
      <c r="G71">
        <v>11</v>
      </c>
      <c r="H71">
        <v>7</v>
      </c>
      <c r="I71">
        <v>7</v>
      </c>
      <c r="J71">
        <v>10</v>
      </c>
      <c r="K71">
        <v>0</v>
      </c>
      <c r="L71">
        <v>2</v>
      </c>
      <c r="M71">
        <v>3</v>
      </c>
      <c r="N71">
        <v>15</v>
      </c>
      <c r="O71">
        <v>1</v>
      </c>
      <c r="P71">
        <v>0</v>
      </c>
      <c r="Q71">
        <v>1</v>
      </c>
      <c r="R71">
        <v>17</v>
      </c>
      <c r="S71">
        <v>16</v>
      </c>
      <c r="T71">
        <v>2</v>
      </c>
      <c r="U71">
        <v>0</v>
      </c>
      <c r="V71">
        <v>14</v>
      </c>
      <c r="W71">
        <v>2</v>
      </c>
      <c r="X71">
        <v>3</v>
      </c>
      <c r="Y71">
        <v>1</v>
      </c>
      <c r="Z71">
        <v>18</v>
      </c>
      <c r="AA71">
        <v>18</v>
      </c>
      <c r="AB71">
        <v>18</v>
      </c>
      <c r="AC71">
        <v>4</v>
      </c>
      <c r="AD71">
        <v>12</v>
      </c>
      <c r="AE71">
        <v>3</v>
      </c>
      <c r="AF71">
        <v>11</v>
      </c>
      <c r="AG71">
        <v>4</v>
      </c>
      <c r="AH71">
        <v>0</v>
      </c>
      <c r="AI71">
        <v>17</v>
      </c>
      <c r="AJ71">
        <v>2</v>
      </c>
      <c r="AK71">
        <v>0</v>
      </c>
      <c r="AL71">
        <v>8</v>
      </c>
      <c r="AM71">
        <v>8</v>
      </c>
      <c r="AN71">
        <v>0</v>
      </c>
      <c r="AO71">
        <v>2</v>
      </c>
      <c r="AP71">
        <v>1</v>
      </c>
      <c r="AQ71">
        <v>2</v>
      </c>
      <c r="AR71">
        <v>1</v>
      </c>
      <c r="AS71">
        <v>1</v>
      </c>
      <c r="AT71">
        <v>2</v>
      </c>
      <c r="AU71">
        <v>3</v>
      </c>
      <c r="AV71">
        <v>0</v>
      </c>
      <c r="AW71">
        <v>0</v>
      </c>
      <c r="AX71">
        <v>0</v>
      </c>
      <c r="AY71">
        <v>3</v>
      </c>
      <c r="AZ71">
        <v>3</v>
      </c>
      <c r="BA71">
        <v>0</v>
      </c>
      <c r="BB71">
        <v>2</v>
      </c>
      <c r="BC71">
        <v>0</v>
      </c>
      <c r="BD71">
        <v>0</v>
      </c>
      <c r="BE71">
        <v>2</v>
      </c>
      <c r="BF71">
        <v>17</v>
      </c>
      <c r="BG71">
        <v>15</v>
      </c>
      <c r="BH71">
        <v>3</v>
      </c>
      <c r="BI71">
        <v>6</v>
      </c>
      <c r="BJ71">
        <v>6</v>
      </c>
      <c r="BK71">
        <v>0</v>
      </c>
      <c r="BL71">
        <v>1</v>
      </c>
      <c r="BM71">
        <v>5</v>
      </c>
      <c r="BN71">
        <v>7</v>
      </c>
      <c r="BO71">
        <v>6</v>
      </c>
      <c r="BP71">
        <v>1</v>
      </c>
      <c r="BQ71">
        <v>6</v>
      </c>
      <c r="BR71">
        <v>6</v>
      </c>
      <c r="BS71">
        <v>5</v>
      </c>
      <c r="BT71">
        <v>0</v>
      </c>
      <c r="BU71">
        <v>1</v>
      </c>
      <c r="BV71">
        <v>3</v>
      </c>
      <c r="BW71">
        <v>2</v>
      </c>
      <c r="BX71">
        <v>11</v>
      </c>
      <c r="BY71">
        <v>12</v>
      </c>
      <c r="BZ71">
        <v>10</v>
      </c>
    </row>
    <row r="72" spans="1:78" x14ac:dyDescent="0.25">
      <c r="B72">
        <v>0</v>
      </c>
      <c r="C72">
        <v>0</v>
      </c>
      <c r="D72" t="s">
        <v>106</v>
      </c>
      <c r="E72" t="s">
        <v>106</v>
      </c>
      <c r="F72">
        <v>0</v>
      </c>
      <c r="G72">
        <v>0</v>
      </c>
      <c r="H72">
        <v>0</v>
      </c>
      <c r="I72">
        <v>0</v>
      </c>
      <c r="J72" s="7">
        <v>0.01</v>
      </c>
      <c r="K72" t="s">
        <v>106</v>
      </c>
      <c r="L72">
        <v>0</v>
      </c>
      <c r="M72">
        <v>0</v>
      </c>
      <c r="N72">
        <v>0</v>
      </c>
      <c r="O72">
        <v>0</v>
      </c>
      <c r="P72" t="s">
        <v>106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 s="7">
        <v>0.01</v>
      </c>
      <c r="AD72">
        <v>0</v>
      </c>
      <c r="AE72">
        <v>0</v>
      </c>
      <c r="AF72">
        <v>0</v>
      </c>
      <c r="AG72">
        <v>0</v>
      </c>
      <c r="AH72" t="s">
        <v>106</v>
      </c>
      <c r="AI72">
        <v>0</v>
      </c>
      <c r="AJ72">
        <v>0</v>
      </c>
      <c r="AK72" t="s">
        <v>106</v>
      </c>
      <c r="AL72">
        <v>0</v>
      </c>
      <c r="AM72">
        <v>0</v>
      </c>
      <c r="AN72" t="s">
        <v>106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 s="7">
        <v>0.01</v>
      </c>
      <c r="AV72" t="s">
        <v>106</v>
      </c>
      <c r="AW72" t="s">
        <v>106</v>
      </c>
      <c r="AX72" t="s">
        <v>106</v>
      </c>
      <c r="AY72" s="7">
        <v>0.01</v>
      </c>
      <c r="AZ72" s="7">
        <v>0.01</v>
      </c>
      <c r="BA72" t="s">
        <v>106</v>
      </c>
      <c r="BB72">
        <v>0</v>
      </c>
      <c r="BC72" t="s">
        <v>106</v>
      </c>
      <c r="BD72" t="s">
        <v>106</v>
      </c>
      <c r="BE72">
        <v>0</v>
      </c>
      <c r="BF72">
        <v>0</v>
      </c>
      <c r="BG72">
        <v>0</v>
      </c>
      <c r="BH72">
        <v>0</v>
      </c>
      <c r="BI72">
        <v>0</v>
      </c>
      <c r="BJ72" s="7">
        <v>0.01</v>
      </c>
      <c r="BK72" t="s">
        <v>106</v>
      </c>
      <c r="BL72" s="7">
        <v>0.01</v>
      </c>
      <c r="BM72" s="7">
        <v>0.01</v>
      </c>
      <c r="BN72">
        <v>0</v>
      </c>
      <c r="BO72">
        <v>0</v>
      </c>
      <c r="BP72">
        <v>0</v>
      </c>
      <c r="BQ72" s="7">
        <v>0.01</v>
      </c>
      <c r="BR72">
        <v>0</v>
      </c>
      <c r="BS72">
        <v>0</v>
      </c>
      <c r="BT72">
        <v>0</v>
      </c>
      <c r="BU72">
        <v>0</v>
      </c>
      <c r="BV72" s="7">
        <v>0.01</v>
      </c>
      <c r="BW72">
        <v>0</v>
      </c>
      <c r="BX72">
        <v>0</v>
      </c>
      <c r="BY72">
        <v>0</v>
      </c>
      <c r="BZ72">
        <v>0</v>
      </c>
    </row>
    <row r="73" spans="1:78" x14ac:dyDescent="0.25">
      <c r="A73" t="s">
        <v>549</v>
      </c>
      <c r="B73">
        <v>18</v>
      </c>
      <c r="C73">
        <v>17</v>
      </c>
      <c r="D73">
        <v>1</v>
      </c>
      <c r="E73">
        <v>0</v>
      </c>
      <c r="F73">
        <v>2</v>
      </c>
      <c r="G73">
        <v>7</v>
      </c>
      <c r="H73">
        <v>10</v>
      </c>
      <c r="I73">
        <v>8</v>
      </c>
      <c r="J73">
        <v>6</v>
      </c>
      <c r="K73">
        <v>2</v>
      </c>
      <c r="L73">
        <v>3</v>
      </c>
      <c r="M73">
        <v>2</v>
      </c>
      <c r="N73">
        <v>15</v>
      </c>
      <c r="O73">
        <v>1</v>
      </c>
      <c r="P73">
        <v>0</v>
      </c>
      <c r="Q73">
        <v>5</v>
      </c>
      <c r="R73">
        <v>13</v>
      </c>
      <c r="S73">
        <v>14</v>
      </c>
      <c r="T73">
        <v>1</v>
      </c>
      <c r="U73">
        <v>3</v>
      </c>
      <c r="V73">
        <v>13</v>
      </c>
      <c r="W73">
        <v>2</v>
      </c>
      <c r="X73">
        <v>3</v>
      </c>
      <c r="Y73">
        <v>2</v>
      </c>
      <c r="Z73">
        <v>16</v>
      </c>
      <c r="AA73">
        <v>18</v>
      </c>
      <c r="AB73">
        <v>16</v>
      </c>
      <c r="AC73">
        <v>1</v>
      </c>
      <c r="AD73">
        <v>15</v>
      </c>
      <c r="AE73">
        <v>2</v>
      </c>
      <c r="AF73">
        <v>12</v>
      </c>
      <c r="AG73">
        <v>5</v>
      </c>
      <c r="AH73">
        <v>0</v>
      </c>
      <c r="AI73">
        <v>15</v>
      </c>
      <c r="AJ73">
        <v>2</v>
      </c>
      <c r="AK73">
        <v>4</v>
      </c>
      <c r="AL73">
        <v>4</v>
      </c>
      <c r="AM73">
        <v>12</v>
      </c>
      <c r="AN73">
        <v>0</v>
      </c>
      <c r="AO73">
        <v>2</v>
      </c>
      <c r="AP73">
        <v>2</v>
      </c>
      <c r="AQ73">
        <v>1</v>
      </c>
      <c r="AR73">
        <v>1</v>
      </c>
      <c r="AS73">
        <v>0</v>
      </c>
      <c r="AT73">
        <v>0</v>
      </c>
      <c r="AU73">
        <v>3</v>
      </c>
      <c r="AV73">
        <v>0</v>
      </c>
      <c r="AW73">
        <v>1</v>
      </c>
      <c r="AX73">
        <v>0</v>
      </c>
      <c r="AY73">
        <v>3</v>
      </c>
      <c r="AZ73">
        <v>1</v>
      </c>
      <c r="BA73">
        <v>1</v>
      </c>
      <c r="BB73">
        <v>3</v>
      </c>
      <c r="BC73">
        <v>1</v>
      </c>
      <c r="BD73">
        <v>0</v>
      </c>
      <c r="BE73">
        <v>2</v>
      </c>
      <c r="BF73">
        <v>16</v>
      </c>
      <c r="BG73">
        <v>14</v>
      </c>
      <c r="BH73">
        <v>4</v>
      </c>
      <c r="BI73">
        <v>7</v>
      </c>
      <c r="BJ73">
        <v>3</v>
      </c>
      <c r="BK73">
        <v>4</v>
      </c>
      <c r="BL73">
        <v>0</v>
      </c>
      <c r="BM73">
        <v>4</v>
      </c>
      <c r="BN73">
        <v>8</v>
      </c>
      <c r="BO73">
        <v>3</v>
      </c>
      <c r="BP73">
        <v>3</v>
      </c>
      <c r="BQ73">
        <v>4</v>
      </c>
      <c r="BR73">
        <v>7</v>
      </c>
      <c r="BS73">
        <v>6</v>
      </c>
      <c r="BT73">
        <v>1</v>
      </c>
      <c r="BU73">
        <v>1</v>
      </c>
      <c r="BV73">
        <v>0</v>
      </c>
      <c r="BW73">
        <v>4</v>
      </c>
      <c r="BX73">
        <v>8</v>
      </c>
      <c r="BY73">
        <v>9</v>
      </c>
      <c r="BZ73">
        <v>5</v>
      </c>
    </row>
    <row r="74" spans="1:78" x14ac:dyDescent="0.25">
      <c r="B74">
        <v>0</v>
      </c>
      <c r="C74">
        <v>0</v>
      </c>
      <c r="D74">
        <v>0</v>
      </c>
      <c r="E74" t="s">
        <v>106</v>
      </c>
      <c r="F74">
        <v>0</v>
      </c>
      <c r="G74">
        <v>0</v>
      </c>
      <c r="H74" s="7">
        <v>0.01</v>
      </c>
      <c r="I74" s="7">
        <v>0.01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106</v>
      </c>
      <c r="Q74" s="7">
        <v>0.01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 s="7">
        <v>0.01</v>
      </c>
      <c r="AH74" t="s">
        <v>106</v>
      </c>
      <c r="AI74">
        <v>0</v>
      </c>
      <c r="AJ74">
        <v>0</v>
      </c>
      <c r="AK74">
        <v>0</v>
      </c>
      <c r="AL74">
        <v>0</v>
      </c>
      <c r="AM74">
        <v>0</v>
      </c>
      <c r="AN74" t="s">
        <v>106</v>
      </c>
      <c r="AO74">
        <v>0</v>
      </c>
      <c r="AP74">
        <v>0</v>
      </c>
      <c r="AQ74">
        <v>0</v>
      </c>
      <c r="AR74">
        <v>0</v>
      </c>
      <c r="AS74" t="s">
        <v>106</v>
      </c>
      <c r="AT74" t="s">
        <v>106</v>
      </c>
      <c r="AU74" s="7">
        <v>0.01</v>
      </c>
      <c r="AV74">
        <v>0</v>
      </c>
      <c r="AW74" s="7">
        <v>0.01</v>
      </c>
      <c r="AX74" t="s">
        <v>106</v>
      </c>
      <c r="AY74" s="7">
        <v>0.01</v>
      </c>
      <c r="AZ74">
        <v>0</v>
      </c>
      <c r="BA74">
        <v>0</v>
      </c>
      <c r="BB74" s="7">
        <v>0.01</v>
      </c>
      <c r="BC74">
        <v>0</v>
      </c>
      <c r="BD74" t="s">
        <v>106</v>
      </c>
      <c r="BE74">
        <v>0</v>
      </c>
      <c r="BF74">
        <v>0</v>
      </c>
      <c r="BG74">
        <v>0</v>
      </c>
      <c r="BH74">
        <v>0</v>
      </c>
      <c r="BI74" s="7">
        <v>0.01</v>
      </c>
      <c r="BJ74">
        <v>0</v>
      </c>
      <c r="BK74" s="7">
        <v>0.01</v>
      </c>
      <c r="BL74">
        <v>0</v>
      </c>
      <c r="BM74" s="7">
        <v>0.01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 t="s">
        <v>106</v>
      </c>
      <c r="BW74" s="7">
        <v>0.01</v>
      </c>
      <c r="BX74">
        <v>0</v>
      </c>
      <c r="BY74">
        <v>0</v>
      </c>
      <c r="BZ74">
        <v>0</v>
      </c>
    </row>
    <row r="75" spans="1:78" x14ac:dyDescent="0.25">
      <c r="A75" t="s">
        <v>550</v>
      </c>
      <c r="B75">
        <v>18</v>
      </c>
      <c r="C75">
        <v>13</v>
      </c>
      <c r="D75">
        <v>3</v>
      </c>
      <c r="E75">
        <v>2</v>
      </c>
      <c r="F75">
        <v>6</v>
      </c>
      <c r="G75">
        <v>7</v>
      </c>
      <c r="H75">
        <v>5</v>
      </c>
      <c r="I75">
        <v>8</v>
      </c>
      <c r="J75">
        <v>4</v>
      </c>
      <c r="K75">
        <v>5</v>
      </c>
      <c r="L75">
        <v>1</v>
      </c>
      <c r="M75">
        <v>4</v>
      </c>
      <c r="N75">
        <v>13</v>
      </c>
      <c r="O75">
        <v>1</v>
      </c>
      <c r="P75">
        <v>0</v>
      </c>
      <c r="Q75">
        <v>7</v>
      </c>
      <c r="R75">
        <v>10</v>
      </c>
      <c r="S75">
        <v>14</v>
      </c>
      <c r="T75">
        <v>3</v>
      </c>
      <c r="U75">
        <v>1</v>
      </c>
      <c r="V75">
        <v>14</v>
      </c>
      <c r="W75">
        <v>2</v>
      </c>
      <c r="X75">
        <v>2</v>
      </c>
      <c r="Y75">
        <v>2</v>
      </c>
      <c r="Z75">
        <v>15</v>
      </c>
      <c r="AA75">
        <v>18</v>
      </c>
      <c r="AB75">
        <v>15</v>
      </c>
      <c r="AC75">
        <v>5</v>
      </c>
      <c r="AD75">
        <v>12</v>
      </c>
      <c r="AE75">
        <v>1</v>
      </c>
      <c r="AF75">
        <v>15</v>
      </c>
      <c r="AG75">
        <v>3</v>
      </c>
      <c r="AH75">
        <v>0</v>
      </c>
      <c r="AI75">
        <v>14</v>
      </c>
      <c r="AJ75">
        <v>4</v>
      </c>
      <c r="AK75">
        <v>3</v>
      </c>
      <c r="AL75">
        <v>6</v>
      </c>
      <c r="AM75">
        <v>11</v>
      </c>
      <c r="AN75">
        <v>0</v>
      </c>
      <c r="AO75">
        <v>0</v>
      </c>
      <c r="AP75">
        <v>0</v>
      </c>
      <c r="AQ75">
        <v>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3</v>
      </c>
      <c r="AY75">
        <v>4</v>
      </c>
      <c r="AZ75">
        <v>1</v>
      </c>
      <c r="BA75">
        <v>4</v>
      </c>
      <c r="BB75">
        <v>4</v>
      </c>
      <c r="BC75">
        <v>0</v>
      </c>
      <c r="BD75">
        <v>0</v>
      </c>
      <c r="BE75">
        <v>2</v>
      </c>
      <c r="BF75">
        <v>16</v>
      </c>
      <c r="BG75">
        <v>12</v>
      </c>
      <c r="BH75">
        <v>5</v>
      </c>
      <c r="BI75">
        <v>7</v>
      </c>
      <c r="BJ75">
        <v>5</v>
      </c>
      <c r="BK75">
        <v>0</v>
      </c>
      <c r="BL75">
        <v>1</v>
      </c>
      <c r="BM75">
        <v>5</v>
      </c>
      <c r="BN75">
        <v>7</v>
      </c>
      <c r="BO75">
        <v>4</v>
      </c>
      <c r="BP75">
        <v>2</v>
      </c>
      <c r="BQ75">
        <v>3</v>
      </c>
      <c r="BR75">
        <v>6</v>
      </c>
      <c r="BS75">
        <v>7</v>
      </c>
      <c r="BT75">
        <v>2</v>
      </c>
      <c r="BU75">
        <v>0</v>
      </c>
      <c r="BV75">
        <v>0</v>
      </c>
      <c r="BW75">
        <v>3</v>
      </c>
      <c r="BX75">
        <v>6</v>
      </c>
      <c r="BY75">
        <v>9</v>
      </c>
      <c r="BZ75">
        <v>6</v>
      </c>
    </row>
    <row r="76" spans="1:78" x14ac:dyDescent="0.25"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 s="7">
        <v>0.01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106</v>
      </c>
      <c r="Q76" s="7">
        <v>0.01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 s="7">
        <v>0.01</v>
      </c>
      <c r="AD76">
        <v>0</v>
      </c>
      <c r="AE76">
        <v>0</v>
      </c>
      <c r="AF76">
        <v>0</v>
      </c>
      <c r="AG76">
        <v>0</v>
      </c>
      <c r="AH76" t="s">
        <v>106</v>
      </c>
      <c r="AI76">
        <v>0</v>
      </c>
      <c r="AJ76" s="7">
        <v>0.01</v>
      </c>
      <c r="AK76">
        <v>0</v>
      </c>
      <c r="AL76">
        <v>0</v>
      </c>
      <c r="AM76">
        <v>0</v>
      </c>
      <c r="AN76" t="s">
        <v>106</v>
      </c>
      <c r="AO76" t="s">
        <v>106</v>
      </c>
      <c r="AP76" t="s">
        <v>106</v>
      </c>
      <c r="AQ76">
        <v>0</v>
      </c>
      <c r="AR76" t="s">
        <v>106</v>
      </c>
      <c r="AS76" t="s">
        <v>106</v>
      </c>
      <c r="AT76" t="s">
        <v>106</v>
      </c>
      <c r="AU76" t="s">
        <v>106</v>
      </c>
      <c r="AV76" t="s">
        <v>106</v>
      </c>
      <c r="AW76" t="s">
        <v>106</v>
      </c>
      <c r="AX76" s="7">
        <v>0.01</v>
      </c>
      <c r="AY76" s="7">
        <v>0.01</v>
      </c>
      <c r="AZ76">
        <v>0</v>
      </c>
      <c r="BA76" s="7">
        <v>0.01</v>
      </c>
      <c r="BB76" s="7">
        <v>0.01</v>
      </c>
      <c r="BC76" t="s">
        <v>106</v>
      </c>
      <c r="BD76" t="s">
        <v>106</v>
      </c>
      <c r="BE76">
        <v>0</v>
      </c>
      <c r="BF76">
        <v>0</v>
      </c>
      <c r="BG76">
        <v>0</v>
      </c>
      <c r="BH76">
        <v>0</v>
      </c>
      <c r="BI76" s="7">
        <v>0.01</v>
      </c>
      <c r="BJ76" s="7">
        <v>0.01</v>
      </c>
      <c r="BK76" t="s">
        <v>106</v>
      </c>
      <c r="BL76" s="7">
        <v>0.01</v>
      </c>
      <c r="BM76" s="7">
        <v>0.01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 t="s">
        <v>106</v>
      </c>
      <c r="BV76" t="s">
        <v>106</v>
      </c>
      <c r="BW76">
        <v>0</v>
      </c>
      <c r="BX76">
        <v>0</v>
      </c>
      <c r="BY76">
        <v>0</v>
      </c>
      <c r="BZ76">
        <v>0</v>
      </c>
    </row>
    <row r="77" spans="1:78" x14ac:dyDescent="0.25">
      <c r="A77" t="s">
        <v>551</v>
      </c>
      <c r="B77">
        <v>16</v>
      </c>
      <c r="C77">
        <v>13</v>
      </c>
      <c r="D77">
        <v>2</v>
      </c>
      <c r="E77">
        <v>1</v>
      </c>
      <c r="F77">
        <v>4</v>
      </c>
      <c r="G77">
        <v>8</v>
      </c>
      <c r="H77">
        <v>4</v>
      </c>
      <c r="I77">
        <v>9</v>
      </c>
      <c r="J77">
        <v>3</v>
      </c>
      <c r="K77">
        <v>0</v>
      </c>
      <c r="L77">
        <v>5</v>
      </c>
      <c r="M77">
        <v>3</v>
      </c>
      <c r="N77">
        <v>12</v>
      </c>
      <c r="O77">
        <v>2</v>
      </c>
      <c r="P77">
        <v>0</v>
      </c>
      <c r="Q77">
        <v>2</v>
      </c>
      <c r="R77">
        <v>15</v>
      </c>
      <c r="S77">
        <v>7</v>
      </c>
      <c r="T77">
        <v>3</v>
      </c>
      <c r="U77">
        <v>6</v>
      </c>
      <c r="V77">
        <v>11</v>
      </c>
      <c r="W77">
        <v>4</v>
      </c>
      <c r="X77">
        <v>1</v>
      </c>
      <c r="Y77">
        <v>0</v>
      </c>
      <c r="Z77">
        <v>16</v>
      </c>
      <c r="AA77">
        <v>16</v>
      </c>
      <c r="AB77">
        <v>16</v>
      </c>
      <c r="AC77">
        <v>1</v>
      </c>
      <c r="AD77">
        <v>15</v>
      </c>
      <c r="AE77">
        <v>1</v>
      </c>
      <c r="AF77">
        <v>14</v>
      </c>
      <c r="AG77">
        <v>2</v>
      </c>
      <c r="AH77">
        <v>0</v>
      </c>
      <c r="AI77">
        <v>11</v>
      </c>
      <c r="AJ77">
        <v>2</v>
      </c>
      <c r="AK77">
        <v>4</v>
      </c>
      <c r="AL77">
        <v>7</v>
      </c>
      <c r="AM77">
        <v>7</v>
      </c>
      <c r="AN77">
        <v>0</v>
      </c>
      <c r="AO77">
        <v>2</v>
      </c>
      <c r="AP77">
        <v>0</v>
      </c>
      <c r="AQ77">
        <v>0</v>
      </c>
      <c r="AR77">
        <v>0</v>
      </c>
      <c r="AS77">
        <v>0</v>
      </c>
      <c r="AT77">
        <v>3</v>
      </c>
      <c r="AU77">
        <v>2</v>
      </c>
      <c r="AV77">
        <v>0</v>
      </c>
      <c r="AW77">
        <v>0</v>
      </c>
      <c r="AX77">
        <v>2</v>
      </c>
      <c r="AY77">
        <v>1</v>
      </c>
      <c r="AZ77">
        <v>4</v>
      </c>
      <c r="BA77">
        <v>1</v>
      </c>
      <c r="BB77">
        <v>3</v>
      </c>
      <c r="BC77">
        <v>0</v>
      </c>
      <c r="BD77">
        <v>0</v>
      </c>
      <c r="BE77">
        <v>2</v>
      </c>
      <c r="BF77">
        <v>15</v>
      </c>
      <c r="BG77">
        <v>12</v>
      </c>
      <c r="BH77">
        <v>5</v>
      </c>
      <c r="BI77">
        <v>5</v>
      </c>
      <c r="BJ77">
        <v>5</v>
      </c>
      <c r="BK77">
        <v>2</v>
      </c>
      <c r="BL77">
        <v>0</v>
      </c>
      <c r="BM77">
        <v>6</v>
      </c>
      <c r="BN77">
        <v>5</v>
      </c>
      <c r="BO77">
        <v>4</v>
      </c>
      <c r="BP77">
        <v>2</v>
      </c>
      <c r="BQ77">
        <v>4</v>
      </c>
      <c r="BR77">
        <v>6</v>
      </c>
      <c r="BS77">
        <v>7</v>
      </c>
      <c r="BT77">
        <v>0</v>
      </c>
      <c r="BU77">
        <v>2</v>
      </c>
      <c r="BV77">
        <v>0</v>
      </c>
      <c r="BW77">
        <v>4</v>
      </c>
      <c r="BX77">
        <v>10</v>
      </c>
      <c r="BY77">
        <v>12</v>
      </c>
      <c r="BZ77">
        <v>10</v>
      </c>
    </row>
    <row r="78" spans="1:78" x14ac:dyDescent="0.25"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 s="7">
        <v>0.01</v>
      </c>
      <c r="J78">
        <v>0</v>
      </c>
      <c r="K78" t="s">
        <v>106</v>
      </c>
      <c r="L78">
        <v>0</v>
      </c>
      <c r="M78">
        <v>0</v>
      </c>
      <c r="N78">
        <v>0</v>
      </c>
      <c r="O78">
        <v>0</v>
      </c>
      <c r="P78" t="s">
        <v>106</v>
      </c>
      <c r="Q78">
        <v>0</v>
      </c>
      <c r="R78">
        <v>0</v>
      </c>
      <c r="S78">
        <v>0</v>
      </c>
      <c r="T78">
        <v>0</v>
      </c>
      <c r="U78" s="7">
        <v>0.01</v>
      </c>
      <c r="V78">
        <v>0</v>
      </c>
      <c r="W78" s="7">
        <v>0.01</v>
      </c>
      <c r="X78">
        <v>0</v>
      </c>
      <c r="Y78" t="s">
        <v>106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 t="s">
        <v>106</v>
      </c>
      <c r="AI78">
        <v>0</v>
      </c>
      <c r="AJ78">
        <v>0</v>
      </c>
      <c r="AK78">
        <v>0</v>
      </c>
      <c r="AL78">
        <v>0</v>
      </c>
      <c r="AM78">
        <v>0</v>
      </c>
      <c r="AN78" t="s">
        <v>106</v>
      </c>
      <c r="AO78">
        <v>0</v>
      </c>
      <c r="AP78" t="s">
        <v>106</v>
      </c>
      <c r="AQ78" t="s">
        <v>106</v>
      </c>
      <c r="AR78" t="s">
        <v>106</v>
      </c>
      <c r="AS78" t="s">
        <v>106</v>
      </c>
      <c r="AT78" s="7">
        <v>0.01</v>
      </c>
      <c r="AU78" s="7">
        <v>0.01</v>
      </c>
      <c r="AV78" t="s">
        <v>106</v>
      </c>
      <c r="AW78" t="s">
        <v>106</v>
      </c>
      <c r="AX78">
        <v>0</v>
      </c>
      <c r="AY78">
        <v>0</v>
      </c>
      <c r="AZ78" s="7">
        <v>0.01</v>
      </c>
      <c r="BA78">
        <v>0</v>
      </c>
      <c r="BB78" s="7">
        <v>0.01</v>
      </c>
      <c r="BC78" t="s">
        <v>106</v>
      </c>
      <c r="BD78" t="s">
        <v>106</v>
      </c>
      <c r="BE78">
        <v>0</v>
      </c>
      <c r="BF78">
        <v>0</v>
      </c>
      <c r="BG78">
        <v>0</v>
      </c>
      <c r="BH78">
        <v>0</v>
      </c>
      <c r="BI78">
        <v>0</v>
      </c>
      <c r="BJ78" s="7">
        <v>0.01</v>
      </c>
      <c r="BK78">
        <v>0</v>
      </c>
      <c r="BL78" t="s">
        <v>106</v>
      </c>
      <c r="BM78" s="7">
        <v>0.01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 t="s">
        <v>106</v>
      </c>
      <c r="BU78">
        <v>0</v>
      </c>
      <c r="BV78" t="s">
        <v>106</v>
      </c>
      <c r="BW78" s="7">
        <v>0.01</v>
      </c>
      <c r="BX78">
        <v>0</v>
      </c>
      <c r="BY78">
        <v>0</v>
      </c>
      <c r="BZ78">
        <v>0</v>
      </c>
    </row>
    <row r="79" spans="1:78" x14ac:dyDescent="0.25">
      <c r="A79" t="s">
        <v>1153</v>
      </c>
      <c r="B79">
        <v>16</v>
      </c>
      <c r="C79">
        <v>14</v>
      </c>
      <c r="D79">
        <v>0</v>
      </c>
      <c r="E79">
        <v>2</v>
      </c>
      <c r="F79">
        <v>6</v>
      </c>
      <c r="G79">
        <v>8</v>
      </c>
      <c r="H79">
        <v>3</v>
      </c>
      <c r="I79">
        <v>11</v>
      </c>
      <c r="J79">
        <v>2</v>
      </c>
      <c r="K79">
        <v>1</v>
      </c>
      <c r="L79">
        <v>2</v>
      </c>
      <c r="M79">
        <v>2</v>
      </c>
      <c r="N79">
        <v>12</v>
      </c>
      <c r="O79">
        <v>0</v>
      </c>
      <c r="P79">
        <v>2</v>
      </c>
      <c r="Q79">
        <v>1</v>
      </c>
      <c r="R79">
        <v>15</v>
      </c>
      <c r="S79">
        <v>12</v>
      </c>
      <c r="T79">
        <v>3</v>
      </c>
      <c r="U79">
        <v>1</v>
      </c>
      <c r="V79">
        <v>14</v>
      </c>
      <c r="W79">
        <v>1</v>
      </c>
      <c r="X79">
        <v>1</v>
      </c>
      <c r="Y79">
        <v>0</v>
      </c>
      <c r="Z79">
        <v>16</v>
      </c>
      <c r="AA79">
        <v>16</v>
      </c>
      <c r="AB79">
        <v>16</v>
      </c>
      <c r="AC79">
        <v>7</v>
      </c>
      <c r="AD79">
        <v>7</v>
      </c>
      <c r="AE79">
        <v>2</v>
      </c>
      <c r="AF79">
        <v>12</v>
      </c>
      <c r="AG79">
        <v>3</v>
      </c>
      <c r="AH79">
        <v>0</v>
      </c>
      <c r="AI79">
        <v>15</v>
      </c>
      <c r="AJ79">
        <v>0</v>
      </c>
      <c r="AK79">
        <v>1</v>
      </c>
      <c r="AL79">
        <v>9</v>
      </c>
      <c r="AM79">
        <v>7</v>
      </c>
      <c r="AN79">
        <v>0</v>
      </c>
      <c r="AO79">
        <v>0</v>
      </c>
      <c r="AP79">
        <v>1</v>
      </c>
      <c r="AQ79">
        <v>2</v>
      </c>
      <c r="AR79">
        <v>0</v>
      </c>
      <c r="AS79">
        <v>3</v>
      </c>
      <c r="AT79">
        <v>2</v>
      </c>
      <c r="AU79">
        <v>0</v>
      </c>
      <c r="AV79">
        <v>0</v>
      </c>
      <c r="AW79">
        <v>0</v>
      </c>
      <c r="AX79">
        <v>0</v>
      </c>
      <c r="AY79">
        <v>4</v>
      </c>
      <c r="AZ79">
        <v>0</v>
      </c>
      <c r="BA79">
        <v>2</v>
      </c>
      <c r="BB79">
        <v>0</v>
      </c>
      <c r="BC79">
        <v>2</v>
      </c>
      <c r="BD79">
        <v>0</v>
      </c>
      <c r="BE79">
        <v>4</v>
      </c>
      <c r="BF79">
        <v>12</v>
      </c>
      <c r="BG79">
        <v>16</v>
      </c>
      <c r="BH79">
        <v>0</v>
      </c>
      <c r="BI79">
        <v>11</v>
      </c>
      <c r="BJ79">
        <v>4</v>
      </c>
      <c r="BK79">
        <v>1</v>
      </c>
      <c r="BL79">
        <v>0</v>
      </c>
      <c r="BM79">
        <v>5</v>
      </c>
      <c r="BN79">
        <v>4</v>
      </c>
      <c r="BO79">
        <v>6</v>
      </c>
      <c r="BP79">
        <v>0</v>
      </c>
      <c r="BQ79">
        <v>5</v>
      </c>
      <c r="BR79">
        <v>4</v>
      </c>
      <c r="BS79">
        <v>8</v>
      </c>
      <c r="BT79">
        <v>0</v>
      </c>
      <c r="BU79">
        <v>3</v>
      </c>
      <c r="BV79">
        <v>2</v>
      </c>
      <c r="BW79">
        <v>3</v>
      </c>
      <c r="BX79">
        <v>13</v>
      </c>
      <c r="BY79">
        <v>13</v>
      </c>
      <c r="BZ79">
        <v>8</v>
      </c>
    </row>
    <row r="80" spans="1:78" x14ac:dyDescent="0.25">
      <c r="B80">
        <v>0</v>
      </c>
      <c r="C80">
        <v>0</v>
      </c>
      <c r="D80" t="s">
        <v>106</v>
      </c>
      <c r="E80">
        <v>0</v>
      </c>
      <c r="F80">
        <v>0</v>
      </c>
      <c r="G80">
        <v>0</v>
      </c>
      <c r="H80">
        <v>0</v>
      </c>
      <c r="I80" s="7">
        <v>0.01</v>
      </c>
      <c r="J80">
        <v>0</v>
      </c>
      <c r="K80">
        <v>0</v>
      </c>
      <c r="L80">
        <v>0</v>
      </c>
      <c r="M80">
        <v>0</v>
      </c>
      <c r="N80">
        <v>0</v>
      </c>
      <c r="O80" t="s">
        <v>106</v>
      </c>
      <c r="P80" s="7">
        <v>0.01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 t="s">
        <v>106</v>
      </c>
      <c r="Z80">
        <v>0</v>
      </c>
      <c r="AA80">
        <v>0</v>
      </c>
      <c r="AB80">
        <v>0</v>
      </c>
      <c r="AC80" s="7">
        <v>0.01</v>
      </c>
      <c r="AD80">
        <v>0</v>
      </c>
      <c r="AE80">
        <v>0</v>
      </c>
      <c r="AF80">
        <v>0</v>
      </c>
      <c r="AG80">
        <v>0</v>
      </c>
      <c r="AH80" t="s">
        <v>106</v>
      </c>
      <c r="AI80">
        <v>0</v>
      </c>
      <c r="AJ80" t="s">
        <v>106</v>
      </c>
      <c r="AK80">
        <v>0</v>
      </c>
      <c r="AL80">
        <v>0</v>
      </c>
      <c r="AM80">
        <v>0</v>
      </c>
      <c r="AN80" t="s">
        <v>106</v>
      </c>
      <c r="AO80" t="s">
        <v>106</v>
      </c>
      <c r="AP80">
        <v>0</v>
      </c>
      <c r="AQ80">
        <v>0</v>
      </c>
      <c r="AR80" t="s">
        <v>106</v>
      </c>
      <c r="AS80" s="7">
        <v>0.01</v>
      </c>
      <c r="AT80">
        <v>0</v>
      </c>
      <c r="AU80" t="s">
        <v>106</v>
      </c>
      <c r="AV80">
        <v>0</v>
      </c>
      <c r="AW80" t="s">
        <v>106</v>
      </c>
      <c r="AX80" t="s">
        <v>106</v>
      </c>
      <c r="AY80" s="7">
        <v>0.01</v>
      </c>
      <c r="AZ80" t="s">
        <v>106</v>
      </c>
      <c r="BA80" s="7">
        <v>0.01</v>
      </c>
      <c r="BB80">
        <v>0</v>
      </c>
      <c r="BC80" s="7">
        <v>0.01</v>
      </c>
      <c r="BD80" t="s">
        <v>106</v>
      </c>
      <c r="BE80">
        <v>0</v>
      </c>
      <c r="BF80">
        <v>0</v>
      </c>
      <c r="BG80">
        <v>0</v>
      </c>
      <c r="BH80" t="s">
        <v>106</v>
      </c>
      <c r="BI80" s="7">
        <v>0.01</v>
      </c>
      <c r="BJ80">
        <v>0</v>
      </c>
      <c r="BK80">
        <v>0</v>
      </c>
      <c r="BL80" t="s">
        <v>106</v>
      </c>
      <c r="BM80" s="7">
        <v>0.01</v>
      </c>
      <c r="BN80">
        <v>0</v>
      </c>
      <c r="BO80">
        <v>0</v>
      </c>
      <c r="BP80" t="s">
        <v>106</v>
      </c>
      <c r="BQ80" s="7">
        <v>0.01</v>
      </c>
      <c r="BR80">
        <v>0</v>
      </c>
      <c r="BS80" s="7">
        <v>0.01</v>
      </c>
      <c r="BT80">
        <v>0</v>
      </c>
      <c r="BU80" s="7">
        <v>0.01</v>
      </c>
      <c r="BV80" s="7">
        <v>0.01</v>
      </c>
      <c r="BW80">
        <v>0</v>
      </c>
      <c r="BX80">
        <v>0</v>
      </c>
      <c r="BY80">
        <v>0</v>
      </c>
      <c r="BZ80">
        <v>0</v>
      </c>
    </row>
    <row r="81" spans="1:78" x14ac:dyDescent="0.25">
      <c r="A81" t="s">
        <v>552</v>
      </c>
      <c r="B81">
        <v>13</v>
      </c>
      <c r="C81">
        <v>11</v>
      </c>
      <c r="D81">
        <v>2</v>
      </c>
      <c r="E81">
        <v>0</v>
      </c>
      <c r="F81">
        <v>4</v>
      </c>
      <c r="G81">
        <v>4</v>
      </c>
      <c r="H81">
        <v>5</v>
      </c>
      <c r="I81">
        <v>1</v>
      </c>
      <c r="J81">
        <v>8</v>
      </c>
      <c r="K81">
        <v>3</v>
      </c>
      <c r="L81">
        <v>1</v>
      </c>
      <c r="M81">
        <v>3</v>
      </c>
      <c r="N81">
        <v>8</v>
      </c>
      <c r="O81">
        <v>0</v>
      </c>
      <c r="P81">
        <v>3</v>
      </c>
      <c r="Q81">
        <v>2</v>
      </c>
      <c r="R81">
        <v>11</v>
      </c>
      <c r="S81">
        <v>6</v>
      </c>
      <c r="T81">
        <v>5</v>
      </c>
      <c r="U81">
        <v>2</v>
      </c>
      <c r="V81">
        <v>7</v>
      </c>
      <c r="W81">
        <v>1</v>
      </c>
      <c r="X81">
        <v>5</v>
      </c>
      <c r="Y81">
        <v>3</v>
      </c>
      <c r="Z81">
        <v>10</v>
      </c>
      <c r="AA81">
        <v>13</v>
      </c>
      <c r="AB81">
        <v>10</v>
      </c>
      <c r="AC81">
        <v>4</v>
      </c>
      <c r="AD81">
        <v>7</v>
      </c>
      <c r="AE81">
        <v>2</v>
      </c>
      <c r="AF81">
        <v>9</v>
      </c>
      <c r="AG81">
        <v>2</v>
      </c>
      <c r="AH81">
        <v>0</v>
      </c>
      <c r="AI81">
        <v>10</v>
      </c>
      <c r="AJ81">
        <v>1</v>
      </c>
      <c r="AK81">
        <v>3</v>
      </c>
      <c r="AL81">
        <v>6</v>
      </c>
      <c r="AM81">
        <v>7</v>
      </c>
      <c r="AN81">
        <v>0</v>
      </c>
      <c r="AO81">
        <v>0</v>
      </c>
      <c r="AP81">
        <v>2</v>
      </c>
      <c r="AQ81">
        <v>3</v>
      </c>
      <c r="AR81">
        <v>0</v>
      </c>
      <c r="AS81">
        <v>2</v>
      </c>
      <c r="AT81">
        <v>1</v>
      </c>
      <c r="AU81">
        <v>0</v>
      </c>
      <c r="AV81">
        <v>0</v>
      </c>
      <c r="AW81">
        <v>1</v>
      </c>
      <c r="AX81">
        <v>1</v>
      </c>
      <c r="AY81">
        <v>1</v>
      </c>
      <c r="AZ81">
        <v>1</v>
      </c>
      <c r="BA81">
        <v>0</v>
      </c>
      <c r="BB81">
        <v>1</v>
      </c>
      <c r="BC81">
        <v>1</v>
      </c>
      <c r="BD81">
        <v>0</v>
      </c>
      <c r="BE81">
        <v>4</v>
      </c>
      <c r="BF81">
        <v>9</v>
      </c>
      <c r="BG81">
        <v>9</v>
      </c>
      <c r="BH81">
        <v>4</v>
      </c>
      <c r="BI81">
        <v>4</v>
      </c>
      <c r="BJ81">
        <v>1</v>
      </c>
      <c r="BK81">
        <v>1</v>
      </c>
      <c r="BL81">
        <v>0</v>
      </c>
      <c r="BM81">
        <v>3</v>
      </c>
      <c r="BN81">
        <v>6</v>
      </c>
      <c r="BO81">
        <v>4</v>
      </c>
      <c r="BP81">
        <v>1</v>
      </c>
      <c r="BQ81">
        <v>1</v>
      </c>
      <c r="BR81">
        <v>4</v>
      </c>
      <c r="BS81">
        <v>6</v>
      </c>
      <c r="BT81">
        <v>2</v>
      </c>
      <c r="BU81">
        <v>2</v>
      </c>
      <c r="BV81">
        <v>1</v>
      </c>
      <c r="BW81">
        <v>1</v>
      </c>
      <c r="BX81">
        <v>10</v>
      </c>
      <c r="BY81">
        <v>11</v>
      </c>
      <c r="BZ81">
        <v>9</v>
      </c>
    </row>
    <row r="82" spans="1:78" x14ac:dyDescent="0.25">
      <c r="B82">
        <v>0</v>
      </c>
      <c r="C82">
        <v>0</v>
      </c>
      <c r="D82">
        <v>0</v>
      </c>
      <c r="E82" t="s">
        <v>106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 t="s">
        <v>106</v>
      </c>
      <c r="P82" s="7">
        <v>0.02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 s="7">
        <v>0.01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 t="s">
        <v>106</v>
      </c>
      <c r="AI82">
        <v>0</v>
      </c>
      <c r="AJ82">
        <v>0</v>
      </c>
      <c r="AK82">
        <v>0</v>
      </c>
      <c r="AL82">
        <v>0</v>
      </c>
      <c r="AM82">
        <v>0</v>
      </c>
      <c r="AN82" t="s">
        <v>106</v>
      </c>
      <c r="AO82" t="s">
        <v>106</v>
      </c>
      <c r="AP82">
        <v>0</v>
      </c>
      <c r="AQ82" s="7">
        <v>0.01</v>
      </c>
      <c r="AR82" t="s">
        <v>106</v>
      </c>
      <c r="AS82" s="7">
        <v>0.01</v>
      </c>
      <c r="AT82">
        <v>0</v>
      </c>
      <c r="AU82" t="s">
        <v>106</v>
      </c>
      <c r="AV82" t="s">
        <v>106</v>
      </c>
      <c r="AW82" s="7">
        <v>0.01</v>
      </c>
      <c r="AX82">
        <v>0</v>
      </c>
      <c r="AY82">
        <v>0</v>
      </c>
      <c r="AZ82">
        <v>0</v>
      </c>
      <c r="BA82" t="s">
        <v>106</v>
      </c>
      <c r="BB82">
        <v>0</v>
      </c>
      <c r="BC82">
        <v>0</v>
      </c>
      <c r="BD82" t="s">
        <v>106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 t="s">
        <v>106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</row>
    <row r="83" spans="1:78" x14ac:dyDescent="0.25">
      <c r="A83" t="s">
        <v>439</v>
      </c>
      <c r="B83">
        <v>13</v>
      </c>
      <c r="C83">
        <v>9</v>
      </c>
      <c r="D83">
        <v>3</v>
      </c>
      <c r="E83">
        <v>1</v>
      </c>
      <c r="F83">
        <v>3</v>
      </c>
      <c r="G83">
        <v>6</v>
      </c>
      <c r="H83">
        <v>3</v>
      </c>
      <c r="I83">
        <v>4</v>
      </c>
      <c r="J83">
        <v>3</v>
      </c>
      <c r="K83">
        <v>2</v>
      </c>
      <c r="L83">
        <v>4</v>
      </c>
      <c r="M83">
        <v>3</v>
      </c>
      <c r="N83">
        <v>9</v>
      </c>
      <c r="O83">
        <v>1</v>
      </c>
      <c r="P83">
        <v>0</v>
      </c>
      <c r="Q83">
        <v>3</v>
      </c>
      <c r="R83">
        <v>10</v>
      </c>
      <c r="S83">
        <v>7</v>
      </c>
      <c r="T83">
        <v>3</v>
      </c>
      <c r="U83">
        <v>3</v>
      </c>
      <c r="V83">
        <v>12</v>
      </c>
      <c r="W83">
        <v>0</v>
      </c>
      <c r="X83">
        <v>0</v>
      </c>
      <c r="Y83">
        <v>5</v>
      </c>
      <c r="Z83">
        <v>8</v>
      </c>
      <c r="AA83">
        <v>13</v>
      </c>
      <c r="AB83">
        <v>8</v>
      </c>
      <c r="AC83">
        <v>2</v>
      </c>
      <c r="AD83">
        <v>10</v>
      </c>
      <c r="AE83">
        <v>0</v>
      </c>
      <c r="AF83">
        <v>12</v>
      </c>
      <c r="AG83">
        <v>1</v>
      </c>
      <c r="AH83">
        <v>0</v>
      </c>
      <c r="AI83">
        <v>11</v>
      </c>
      <c r="AJ83">
        <v>0</v>
      </c>
      <c r="AK83">
        <v>3</v>
      </c>
      <c r="AL83">
        <v>6</v>
      </c>
      <c r="AM83">
        <v>4</v>
      </c>
      <c r="AN83">
        <v>0</v>
      </c>
      <c r="AO83">
        <v>3</v>
      </c>
      <c r="AP83">
        <v>1</v>
      </c>
      <c r="AQ83">
        <v>1</v>
      </c>
      <c r="AR83">
        <v>0</v>
      </c>
      <c r="AS83">
        <v>2</v>
      </c>
      <c r="AT83">
        <v>2</v>
      </c>
      <c r="AU83">
        <v>0</v>
      </c>
      <c r="AV83">
        <v>0</v>
      </c>
      <c r="AW83">
        <v>0</v>
      </c>
      <c r="AX83">
        <v>3</v>
      </c>
      <c r="AY83">
        <v>0</v>
      </c>
      <c r="AZ83">
        <v>0</v>
      </c>
      <c r="BA83">
        <v>0</v>
      </c>
      <c r="BB83">
        <v>1</v>
      </c>
      <c r="BC83">
        <v>0</v>
      </c>
      <c r="BD83">
        <v>2</v>
      </c>
      <c r="BE83">
        <v>1</v>
      </c>
      <c r="BF83">
        <v>12</v>
      </c>
      <c r="BG83">
        <v>5</v>
      </c>
      <c r="BH83">
        <v>7</v>
      </c>
      <c r="BI83">
        <v>0</v>
      </c>
      <c r="BJ83">
        <v>3</v>
      </c>
      <c r="BK83">
        <v>1</v>
      </c>
      <c r="BL83">
        <v>2</v>
      </c>
      <c r="BM83">
        <v>0</v>
      </c>
      <c r="BN83">
        <v>3</v>
      </c>
      <c r="BO83">
        <v>8</v>
      </c>
      <c r="BP83">
        <v>2</v>
      </c>
      <c r="BQ83">
        <v>1</v>
      </c>
      <c r="BR83">
        <v>2</v>
      </c>
      <c r="BS83">
        <v>0</v>
      </c>
      <c r="BT83">
        <v>1</v>
      </c>
      <c r="BU83">
        <v>0</v>
      </c>
      <c r="BV83">
        <v>1</v>
      </c>
      <c r="BW83">
        <v>0</v>
      </c>
      <c r="BX83">
        <v>9</v>
      </c>
      <c r="BY83">
        <v>11</v>
      </c>
      <c r="BZ83">
        <v>5</v>
      </c>
    </row>
    <row r="84" spans="1:78" x14ac:dyDescent="0.25">
      <c r="B84">
        <v>0</v>
      </c>
      <c r="C84">
        <v>0</v>
      </c>
      <c r="D84" s="7">
        <v>0.01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 t="s">
        <v>106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 t="s">
        <v>106</v>
      </c>
      <c r="X84">
        <v>0</v>
      </c>
      <c r="Y84" s="7">
        <v>0.01</v>
      </c>
      <c r="Z84">
        <v>0</v>
      </c>
      <c r="AA84">
        <v>0</v>
      </c>
      <c r="AB84">
        <v>0</v>
      </c>
      <c r="AC84">
        <v>0</v>
      </c>
      <c r="AD84">
        <v>0</v>
      </c>
      <c r="AE84" t="s">
        <v>106</v>
      </c>
      <c r="AF84">
        <v>0</v>
      </c>
      <c r="AG84">
        <v>0</v>
      </c>
      <c r="AH84" t="s">
        <v>106</v>
      </c>
      <c r="AI84">
        <v>0</v>
      </c>
      <c r="AJ84" t="s">
        <v>106</v>
      </c>
      <c r="AK84">
        <v>0</v>
      </c>
      <c r="AL84">
        <v>0</v>
      </c>
      <c r="AM84">
        <v>0</v>
      </c>
      <c r="AN84" t="s">
        <v>106</v>
      </c>
      <c r="AO84">
        <v>0</v>
      </c>
      <c r="AP84">
        <v>0</v>
      </c>
      <c r="AQ84">
        <v>0</v>
      </c>
      <c r="AR84" t="s">
        <v>106</v>
      </c>
      <c r="AS84" s="7">
        <v>0.01</v>
      </c>
      <c r="AT84">
        <v>0</v>
      </c>
      <c r="AU84" t="s">
        <v>106</v>
      </c>
      <c r="AV84">
        <v>0</v>
      </c>
      <c r="AW84" t="s">
        <v>106</v>
      </c>
      <c r="AX84" s="7">
        <v>0.01</v>
      </c>
      <c r="AY84" t="s">
        <v>106</v>
      </c>
      <c r="AZ84" t="s">
        <v>106</v>
      </c>
      <c r="BA84" t="s">
        <v>106</v>
      </c>
      <c r="BB84">
        <v>0</v>
      </c>
      <c r="BC84" t="s">
        <v>106</v>
      </c>
      <c r="BD84" s="7">
        <v>0.06</v>
      </c>
      <c r="BE84">
        <v>0</v>
      </c>
      <c r="BF84">
        <v>0</v>
      </c>
      <c r="BG84">
        <v>0</v>
      </c>
      <c r="BH84">
        <v>0</v>
      </c>
      <c r="BI84" t="s">
        <v>106</v>
      </c>
      <c r="BJ84">
        <v>0</v>
      </c>
      <c r="BK84">
        <v>0</v>
      </c>
      <c r="BL84" s="7">
        <v>0.01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 t="s">
        <v>106</v>
      </c>
      <c r="BV84">
        <v>0</v>
      </c>
      <c r="BW84">
        <v>0</v>
      </c>
      <c r="BX84">
        <v>0</v>
      </c>
      <c r="BY84">
        <v>0</v>
      </c>
      <c r="BZ84">
        <v>0</v>
      </c>
    </row>
    <row r="85" spans="1:78" x14ac:dyDescent="0.25">
      <c r="A85" t="s">
        <v>553</v>
      </c>
      <c r="B85">
        <v>12</v>
      </c>
      <c r="C85">
        <v>12</v>
      </c>
      <c r="D85">
        <v>0</v>
      </c>
      <c r="E85">
        <v>0</v>
      </c>
      <c r="F85">
        <v>3</v>
      </c>
      <c r="G85">
        <v>8</v>
      </c>
      <c r="H85">
        <v>1</v>
      </c>
      <c r="I85">
        <v>6</v>
      </c>
      <c r="J85">
        <v>3</v>
      </c>
      <c r="K85">
        <v>1</v>
      </c>
      <c r="L85">
        <v>2</v>
      </c>
      <c r="M85">
        <v>1</v>
      </c>
      <c r="N85">
        <v>11</v>
      </c>
      <c r="O85">
        <v>0</v>
      </c>
      <c r="P85">
        <v>0</v>
      </c>
      <c r="Q85">
        <v>2</v>
      </c>
      <c r="R85">
        <v>10</v>
      </c>
      <c r="S85">
        <v>10</v>
      </c>
      <c r="T85">
        <v>2</v>
      </c>
      <c r="U85">
        <v>0</v>
      </c>
      <c r="V85">
        <v>10</v>
      </c>
      <c r="W85">
        <v>0</v>
      </c>
      <c r="X85">
        <v>2</v>
      </c>
      <c r="Y85">
        <v>0</v>
      </c>
      <c r="Z85">
        <v>12</v>
      </c>
      <c r="AA85">
        <v>12</v>
      </c>
      <c r="AB85">
        <v>12</v>
      </c>
      <c r="AC85">
        <v>3</v>
      </c>
      <c r="AD85">
        <v>8</v>
      </c>
      <c r="AE85">
        <v>2</v>
      </c>
      <c r="AF85">
        <v>6</v>
      </c>
      <c r="AG85">
        <v>4</v>
      </c>
      <c r="AH85">
        <v>0</v>
      </c>
      <c r="AI85">
        <v>11</v>
      </c>
      <c r="AJ85">
        <v>0</v>
      </c>
      <c r="AK85">
        <v>1</v>
      </c>
      <c r="AL85">
        <v>8</v>
      </c>
      <c r="AM85">
        <v>4</v>
      </c>
      <c r="AN85">
        <v>0</v>
      </c>
      <c r="AO85">
        <v>0</v>
      </c>
      <c r="AP85">
        <v>1</v>
      </c>
      <c r="AQ85">
        <v>0</v>
      </c>
      <c r="AR85">
        <v>0</v>
      </c>
      <c r="AS85">
        <v>1</v>
      </c>
      <c r="AT85">
        <v>0</v>
      </c>
      <c r="AU85">
        <v>0</v>
      </c>
      <c r="AV85">
        <v>1</v>
      </c>
      <c r="AW85">
        <v>0</v>
      </c>
      <c r="AX85">
        <v>0</v>
      </c>
      <c r="AY85">
        <v>5</v>
      </c>
      <c r="AZ85">
        <v>0</v>
      </c>
      <c r="BA85">
        <v>0</v>
      </c>
      <c r="BB85">
        <v>2</v>
      </c>
      <c r="BC85">
        <v>1</v>
      </c>
      <c r="BD85">
        <v>0</v>
      </c>
      <c r="BE85">
        <v>5</v>
      </c>
      <c r="BF85">
        <v>7</v>
      </c>
      <c r="BG85">
        <v>10</v>
      </c>
      <c r="BH85">
        <v>2</v>
      </c>
      <c r="BI85">
        <v>7</v>
      </c>
      <c r="BJ85">
        <v>3</v>
      </c>
      <c r="BK85">
        <v>1</v>
      </c>
      <c r="BL85">
        <v>0</v>
      </c>
      <c r="BM85">
        <v>5</v>
      </c>
      <c r="BN85">
        <v>1</v>
      </c>
      <c r="BO85">
        <v>6</v>
      </c>
      <c r="BP85">
        <v>0</v>
      </c>
      <c r="BQ85">
        <v>2</v>
      </c>
      <c r="BR85">
        <v>5</v>
      </c>
      <c r="BS85">
        <v>4</v>
      </c>
      <c r="BT85">
        <v>2</v>
      </c>
      <c r="BU85">
        <v>3</v>
      </c>
      <c r="BV85">
        <v>0</v>
      </c>
      <c r="BW85">
        <v>2</v>
      </c>
      <c r="BX85">
        <v>4</v>
      </c>
      <c r="BY85">
        <v>6</v>
      </c>
      <c r="BZ85">
        <v>4</v>
      </c>
    </row>
    <row r="86" spans="1:78" x14ac:dyDescent="0.25">
      <c r="B86">
        <v>0</v>
      </c>
      <c r="C86">
        <v>0</v>
      </c>
      <c r="D86" t="s">
        <v>106</v>
      </c>
      <c r="E86" t="s">
        <v>106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 t="s">
        <v>106</v>
      </c>
      <c r="P86" t="s">
        <v>106</v>
      </c>
      <c r="Q86">
        <v>0</v>
      </c>
      <c r="R86">
        <v>0</v>
      </c>
      <c r="S86">
        <v>0</v>
      </c>
      <c r="T86">
        <v>0</v>
      </c>
      <c r="U86" t="s">
        <v>106</v>
      </c>
      <c r="V86">
        <v>0</v>
      </c>
      <c r="W86" t="s">
        <v>106</v>
      </c>
      <c r="X86">
        <v>0</v>
      </c>
      <c r="Y86" t="s">
        <v>106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 t="s">
        <v>106</v>
      </c>
      <c r="AI86">
        <v>0</v>
      </c>
      <c r="AJ86" t="s">
        <v>106</v>
      </c>
      <c r="AK86">
        <v>0</v>
      </c>
      <c r="AL86">
        <v>0</v>
      </c>
      <c r="AM86">
        <v>0</v>
      </c>
      <c r="AN86" t="s">
        <v>106</v>
      </c>
      <c r="AO86" t="s">
        <v>106</v>
      </c>
      <c r="AP86">
        <v>0</v>
      </c>
      <c r="AQ86" t="s">
        <v>106</v>
      </c>
      <c r="AR86" t="s">
        <v>106</v>
      </c>
      <c r="AS86">
        <v>0</v>
      </c>
      <c r="AT86" t="s">
        <v>106</v>
      </c>
      <c r="AU86" t="s">
        <v>106</v>
      </c>
      <c r="AV86">
        <v>0</v>
      </c>
      <c r="AW86" t="s">
        <v>106</v>
      </c>
      <c r="AX86" t="s">
        <v>106</v>
      </c>
      <c r="AY86" s="7">
        <v>0.01</v>
      </c>
      <c r="AZ86" t="s">
        <v>106</v>
      </c>
      <c r="BA86" t="s">
        <v>106</v>
      </c>
      <c r="BB86">
        <v>0</v>
      </c>
      <c r="BC86">
        <v>0</v>
      </c>
      <c r="BD86" t="s">
        <v>106</v>
      </c>
      <c r="BE86" s="7">
        <v>0.01</v>
      </c>
      <c r="BF86">
        <v>0</v>
      </c>
      <c r="BG86">
        <v>0</v>
      </c>
      <c r="BH86">
        <v>0</v>
      </c>
      <c r="BI86" s="7">
        <v>0.01</v>
      </c>
      <c r="BJ86">
        <v>0</v>
      </c>
      <c r="BK86">
        <v>0</v>
      </c>
      <c r="BL86" t="s">
        <v>106</v>
      </c>
      <c r="BM86" s="7">
        <v>0.01</v>
      </c>
      <c r="BN86">
        <v>0</v>
      </c>
      <c r="BO86">
        <v>0</v>
      </c>
      <c r="BP86" t="s">
        <v>106</v>
      </c>
      <c r="BQ86">
        <v>0</v>
      </c>
      <c r="BR86">
        <v>0</v>
      </c>
      <c r="BS86">
        <v>0</v>
      </c>
      <c r="BT86">
        <v>0</v>
      </c>
      <c r="BU86" s="7">
        <v>0.01</v>
      </c>
      <c r="BV86" t="s">
        <v>106</v>
      </c>
      <c r="BW86">
        <v>0</v>
      </c>
      <c r="BX86">
        <v>0</v>
      </c>
      <c r="BY86">
        <v>0</v>
      </c>
      <c r="BZ86">
        <v>0</v>
      </c>
    </row>
    <row r="87" spans="1:78" x14ac:dyDescent="0.25">
      <c r="A87" t="s">
        <v>554</v>
      </c>
      <c r="B87">
        <v>10</v>
      </c>
      <c r="C87">
        <v>9</v>
      </c>
      <c r="D87">
        <v>1</v>
      </c>
      <c r="E87">
        <v>0</v>
      </c>
      <c r="F87">
        <v>2</v>
      </c>
      <c r="G87">
        <v>4</v>
      </c>
      <c r="H87">
        <v>3</v>
      </c>
      <c r="I87">
        <v>2</v>
      </c>
      <c r="J87">
        <v>5</v>
      </c>
      <c r="K87">
        <v>1</v>
      </c>
      <c r="L87">
        <v>2</v>
      </c>
      <c r="M87">
        <v>4</v>
      </c>
      <c r="N87">
        <v>6</v>
      </c>
      <c r="O87">
        <v>0</v>
      </c>
      <c r="P87">
        <v>0</v>
      </c>
      <c r="Q87">
        <v>1</v>
      </c>
      <c r="R87">
        <v>9</v>
      </c>
      <c r="S87">
        <v>7</v>
      </c>
      <c r="T87">
        <v>0</v>
      </c>
      <c r="U87">
        <v>3</v>
      </c>
      <c r="V87">
        <v>7</v>
      </c>
      <c r="W87">
        <v>2</v>
      </c>
      <c r="X87">
        <v>1</v>
      </c>
      <c r="Y87">
        <v>3</v>
      </c>
      <c r="Z87">
        <v>7</v>
      </c>
      <c r="AA87">
        <v>10</v>
      </c>
      <c r="AB87">
        <v>7</v>
      </c>
      <c r="AC87">
        <v>1</v>
      </c>
      <c r="AD87">
        <v>8</v>
      </c>
      <c r="AE87">
        <v>1</v>
      </c>
      <c r="AF87">
        <v>9</v>
      </c>
      <c r="AG87">
        <v>1</v>
      </c>
      <c r="AH87">
        <v>0</v>
      </c>
      <c r="AI87">
        <v>8</v>
      </c>
      <c r="AJ87">
        <v>0</v>
      </c>
      <c r="AK87">
        <v>3</v>
      </c>
      <c r="AL87">
        <v>3</v>
      </c>
      <c r="AM87">
        <v>5</v>
      </c>
      <c r="AN87">
        <v>0</v>
      </c>
      <c r="AO87">
        <v>1</v>
      </c>
      <c r="AP87">
        <v>1</v>
      </c>
      <c r="AQ87">
        <v>0</v>
      </c>
      <c r="AR87">
        <v>0</v>
      </c>
      <c r="AS87">
        <v>2</v>
      </c>
      <c r="AT87">
        <v>3</v>
      </c>
      <c r="AU87">
        <v>0</v>
      </c>
      <c r="AV87">
        <v>1</v>
      </c>
      <c r="AW87">
        <v>0</v>
      </c>
      <c r="AX87">
        <v>1</v>
      </c>
      <c r="AY87">
        <v>1</v>
      </c>
      <c r="AZ87">
        <v>1</v>
      </c>
      <c r="BA87">
        <v>0</v>
      </c>
      <c r="BB87">
        <v>1</v>
      </c>
      <c r="BC87">
        <v>0</v>
      </c>
      <c r="BD87">
        <v>0</v>
      </c>
      <c r="BE87">
        <v>1</v>
      </c>
      <c r="BF87">
        <v>9</v>
      </c>
      <c r="BG87">
        <v>4</v>
      </c>
      <c r="BH87">
        <v>5</v>
      </c>
      <c r="BI87">
        <v>0</v>
      </c>
      <c r="BJ87">
        <v>1</v>
      </c>
      <c r="BK87">
        <v>3</v>
      </c>
      <c r="BL87">
        <v>1</v>
      </c>
      <c r="BM87">
        <v>1</v>
      </c>
      <c r="BN87">
        <v>3</v>
      </c>
      <c r="BO87">
        <v>5</v>
      </c>
      <c r="BP87">
        <v>1</v>
      </c>
      <c r="BQ87">
        <v>1</v>
      </c>
      <c r="BR87">
        <v>1</v>
      </c>
      <c r="BS87">
        <v>2</v>
      </c>
      <c r="BT87">
        <v>0</v>
      </c>
      <c r="BU87">
        <v>1</v>
      </c>
      <c r="BV87">
        <v>0</v>
      </c>
      <c r="BW87">
        <v>1</v>
      </c>
      <c r="BX87">
        <v>8</v>
      </c>
      <c r="BY87">
        <v>8</v>
      </c>
      <c r="BZ87">
        <v>9</v>
      </c>
    </row>
    <row r="88" spans="1:78" x14ac:dyDescent="0.25">
      <c r="B88">
        <v>0</v>
      </c>
      <c r="C88">
        <v>0</v>
      </c>
      <c r="D88">
        <v>0</v>
      </c>
      <c r="E88" t="s">
        <v>106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 t="s">
        <v>106</v>
      </c>
      <c r="P88" t="s">
        <v>106</v>
      </c>
      <c r="Q88">
        <v>0</v>
      </c>
      <c r="R88">
        <v>0</v>
      </c>
      <c r="S88">
        <v>0</v>
      </c>
      <c r="T88" t="s">
        <v>106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 t="s">
        <v>106</v>
      </c>
      <c r="AI88">
        <v>0</v>
      </c>
      <c r="AJ88" t="s">
        <v>106</v>
      </c>
      <c r="AK88">
        <v>0</v>
      </c>
      <c r="AL88">
        <v>0</v>
      </c>
      <c r="AM88">
        <v>0</v>
      </c>
      <c r="AN88" t="s">
        <v>106</v>
      </c>
      <c r="AO88">
        <v>0</v>
      </c>
      <c r="AP88">
        <v>0</v>
      </c>
      <c r="AQ88" t="s">
        <v>106</v>
      </c>
      <c r="AR88" t="s">
        <v>106</v>
      </c>
      <c r="AS88">
        <v>0</v>
      </c>
      <c r="AT88">
        <v>0</v>
      </c>
      <c r="AU88" t="s">
        <v>106</v>
      </c>
      <c r="AV88">
        <v>0</v>
      </c>
      <c r="AW88" t="s">
        <v>106</v>
      </c>
      <c r="AX88">
        <v>0</v>
      </c>
      <c r="AY88">
        <v>0</v>
      </c>
      <c r="AZ88">
        <v>0</v>
      </c>
      <c r="BA88" t="s">
        <v>106</v>
      </c>
      <c r="BB88">
        <v>0</v>
      </c>
      <c r="BC88" t="s">
        <v>106</v>
      </c>
      <c r="BD88" t="s">
        <v>106</v>
      </c>
      <c r="BE88">
        <v>0</v>
      </c>
      <c r="BF88">
        <v>0</v>
      </c>
      <c r="BG88">
        <v>0</v>
      </c>
      <c r="BH88">
        <v>0</v>
      </c>
      <c r="BI88" t="s">
        <v>106</v>
      </c>
      <c r="BJ88">
        <v>0</v>
      </c>
      <c r="BK88">
        <v>0</v>
      </c>
      <c r="BL88" s="7">
        <v>0.01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 t="s">
        <v>106</v>
      </c>
      <c r="BU88">
        <v>0</v>
      </c>
      <c r="BV88" t="s">
        <v>106</v>
      </c>
      <c r="BW88">
        <v>0</v>
      </c>
      <c r="BX88">
        <v>0</v>
      </c>
      <c r="BY88">
        <v>0</v>
      </c>
      <c r="BZ88">
        <v>0</v>
      </c>
    </row>
    <row r="89" spans="1:78" x14ac:dyDescent="0.25">
      <c r="A89" t="s">
        <v>555</v>
      </c>
      <c r="B89">
        <v>10</v>
      </c>
      <c r="C89">
        <v>3</v>
      </c>
      <c r="D89">
        <v>1</v>
      </c>
      <c r="E89">
        <v>5</v>
      </c>
      <c r="F89">
        <v>0</v>
      </c>
      <c r="G89">
        <v>7</v>
      </c>
      <c r="H89">
        <v>2</v>
      </c>
      <c r="I89">
        <v>1</v>
      </c>
      <c r="J89">
        <v>4</v>
      </c>
      <c r="K89">
        <v>3</v>
      </c>
      <c r="L89">
        <v>1</v>
      </c>
      <c r="M89">
        <v>3</v>
      </c>
      <c r="N89">
        <v>3</v>
      </c>
      <c r="O89">
        <v>3</v>
      </c>
      <c r="P89">
        <v>0</v>
      </c>
      <c r="Q89">
        <v>2</v>
      </c>
      <c r="R89">
        <v>8</v>
      </c>
      <c r="S89">
        <v>5</v>
      </c>
      <c r="T89">
        <v>4</v>
      </c>
      <c r="U89">
        <v>1</v>
      </c>
      <c r="V89">
        <v>7</v>
      </c>
      <c r="W89">
        <v>1</v>
      </c>
      <c r="X89">
        <v>2</v>
      </c>
      <c r="Y89">
        <v>1</v>
      </c>
      <c r="Z89">
        <v>9</v>
      </c>
      <c r="AA89">
        <v>10</v>
      </c>
      <c r="AB89">
        <v>9</v>
      </c>
      <c r="AC89">
        <v>0</v>
      </c>
      <c r="AD89">
        <v>8</v>
      </c>
      <c r="AE89">
        <v>1</v>
      </c>
      <c r="AF89">
        <v>6</v>
      </c>
      <c r="AG89">
        <v>3</v>
      </c>
      <c r="AH89">
        <v>0</v>
      </c>
      <c r="AI89">
        <v>6</v>
      </c>
      <c r="AJ89">
        <v>0</v>
      </c>
      <c r="AK89">
        <v>2</v>
      </c>
      <c r="AL89">
        <v>3</v>
      </c>
      <c r="AM89">
        <v>4</v>
      </c>
      <c r="AN89">
        <v>0</v>
      </c>
      <c r="AO89">
        <v>3</v>
      </c>
      <c r="AP89">
        <v>0</v>
      </c>
      <c r="AQ89">
        <v>0</v>
      </c>
      <c r="AR89">
        <v>0</v>
      </c>
      <c r="AS89">
        <v>2</v>
      </c>
      <c r="AT89">
        <v>1</v>
      </c>
      <c r="AU89">
        <v>0</v>
      </c>
      <c r="AV89">
        <v>0</v>
      </c>
      <c r="AW89">
        <v>0</v>
      </c>
      <c r="AX89">
        <v>1</v>
      </c>
      <c r="AY89">
        <v>0</v>
      </c>
      <c r="AZ89">
        <v>0</v>
      </c>
      <c r="BA89">
        <v>5</v>
      </c>
      <c r="BB89">
        <v>0</v>
      </c>
      <c r="BC89">
        <v>0</v>
      </c>
      <c r="BD89">
        <v>0</v>
      </c>
      <c r="BE89">
        <v>2</v>
      </c>
      <c r="BF89">
        <v>7</v>
      </c>
      <c r="BG89">
        <v>6</v>
      </c>
      <c r="BH89">
        <v>3</v>
      </c>
      <c r="BI89">
        <v>0</v>
      </c>
      <c r="BJ89">
        <v>4</v>
      </c>
      <c r="BK89">
        <v>2</v>
      </c>
      <c r="BL89">
        <v>0</v>
      </c>
      <c r="BM89">
        <v>2</v>
      </c>
      <c r="BN89">
        <v>2</v>
      </c>
      <c r="BO89">
        <v>0</v>
      </c>
      <c r="BP89">
        <v>6</v>
      </c>
      <c r="BQ89">
        <v>0</v>
      </c>
      <c r="BR89">
        <v>1</v>
      </c>
      <c r="BS89">
        <v>1</v>
      </c>
      <c r="BT89">
        <v>2</v>
      </c>
      <c r="BU89">
        <v>1</v>
      </c>
      <c r="BV89">
        <v>0</v>
      </c>
      <c r="BW89">
        <v>0</v>
      </c>
      <c r="BX89">
        <v>7</v>
      </c>
      <c r="BY89">
        <v>6</v>
      </c>
      <c r="BZ89">
        <v>6</v>
      </c>
    </row>
    <row r="90" spans="1:78" x14ac:dyDescent="0.25">
      <c r="B90">
        <v>0</v>
      </c>
      <c r="C90">
        <v>0</v>
      </c>
      <c r="D90">
        <v>0</v>
      </c>
      <c r="E90" s="7">
        <v>0.01</v>
      </c>
      <c r="F90" t="s">
        <v>106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 t="s">
        <v>106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 t="s">
        <v>106</v>
      </c>
      <c r="AD90">
        <v>0</v>
      </c>
      <c r="AE90">
        <v>0</v>
      </c>
      <c r="AF90">
        <v>0</v>
      </c>
      <c r="AG90">
        <v>0</v>
      </c>
      <c r="AH90" t="s">
        <v>106</v>
      </c>
      <c r="AI90">
        <v>0</v>
      </c>
      <c r="AJ90" t="s">
        <v>106</v>
      </c>
      <c r="AK90">
        <v>0</v>
      </c>
      <c r="AL90">
        <v>0</v>
      </c>
      <c r="AM90">
        <v>0</v>
      </c>
      <c r="AN90" t="s">
        <v>106</v>
      </c>
      <c r="AO90">
        <v>0</v>
      </c>
      <c r="AP90" t="s">
        <v>106</v>
      </c>
      <c r="AQ90" t="s">
        <v>106</v>
      </c>
      <c r="AR90" t="s">
        <v>106</v>
      </c>
      <c r="AS90" s="7">
        <v>0.01</v>
      </c>
      <c r="AT90">
        <v>0</v>
      </c>
      <c r="AU90" t="s">
        <v>106</v>
      </c>
      <c r="AV90">
        <v>0</v>
      </c>
      <c r="AW90" t="s">
        <v>106</v>
      </c>
      <c r="AX90">
        <v>0</v>
      </c>
      <c r="AY90" t="s">
        <v>106</v>
      </c>
      <c r="AZ90" t="s">
        <v>106</v>
      </c>
      <c r="BA90" s="7">
        <v>0.02</v>
      </c>
      <c r="BB90" t="s">
        <v>106</v>
      </c>
      <c r="BC90" t="s">
        <v>106</v>
      </c>
      <c r="BD90" t="s">
        <v>106</v>
      </c>
      <c r="BE90">
        <v>0</v>
      </c>
      <c r="BF90">
        <v>0</v>
      </c>
      <c r="BG90">
        <v>0</v>
      </c>
      <c r="BH90">
        <v>0</v>
      </c>
      <c r="BI90" t="s">
        <v>106</v>
      </c>
      <c r="BJ90">
        <v>0</v>
      </c>
      <c r="BK90">
        <v>0</v>
      </c>
      <c r="BL90" t="s">
        <v>106</v>
      </c>
      <c r="BM90">
        <v>0</v>
      </c>
      <c r="BN90">
        <v>0</v>
      </c>
      <c r="BO90">
        <v>0</v>
      </c>
      <c r="BP90">
        <v>0</v>
      </c>
      <c r="BQ90" t="s">
        <v>106</v>
      </c>
      <c r="BR90">
        <v>0</v>
      </c>
      <c r="BS90">
        <v>0</v>
      </c>
      <c r="BT90" s="7">
        <v>0.01</v>
      </c>
      <c r="BU90">
        <v>0</v>
      </c>
      <c r="BV90" t="s">
        <v>106</v>
      </c>
      <c r="BW90" t="s">
        <v>106</v>
      </c>
      <c r="BX90">
        <v>0</v>
      </c>
      <c r="BY90">
        <v>0</v>
      </c>
      <c r="BZ90">
        <v>0</v>
      </c>
    </row>
    <row r="91" spans="1:78" x14ac:dyDescent="0.25">
      <c r="A91" t="s">
        <v>556</v>
      </c>
      <c r="B91">
        <v>10</v>
      </c>
      <c r="C91">
        <v>7</v>
      </c>
      <c r="D91">
        <v>0</v>
      </c>
      <c r="E91">
        <v>2</v>
      </c>
      <c r="F91">
        <v>0</v>
      </c>
      <c r="G91">
        <v>5</v>
      </c>
      <c r="H91">
        <v>4</v>
      </c>
      <c r="I91">
        <v>2</v>
      </c>
      <c r="J91">
        <v>3</v>
      </c>
      <c r="K91">
        <v>4</v>
      </c>
      <c r="L91">
        <v>0</v>
      </c>
      <c r="M91">
        <v>3</v>
      </c>
      <c r="N91">
        <v>5</v>
      </c>
      <c r="O91">
        <v>1</v>
      </c>
      <c r="P91">
        <v>0</v>
      </c>
      <c r="Q91">
        <v>3</v>
      </c>
      <c r="R91">
        <v>7</v>
      </c>
      <c r="S91">
        <v>8</v>
      </c>
      <c r="T91">
        <v>1</v>
      </c>
      <c r="U91">
        <v>0</v>
      </c>
      <c r="V91">
        <v>7</v>
      </c>
      <c r="W91">
        <v>0</v>
      </c>
      <c r="X91">
        <v>2</v>
      </c>
      <c r="Y91">
        <v>1</v>
      </c>
      <c r="Z91">
        <v>8</v>
      </c>
      <c r="AA91">
        <v>10</v>
      </c>
      <c r="AB91">
        <v>8</v>
      </c>
      <c r="AC91">
        <v>0</v>
      </c>
      <c r="AD91">
        <v>9</v>
      </c>
      <c r="AE91">
        <v>0</v>
      </c>
      <c r="AF91">
        <v>7</v>
      </c>
      <c r="AG91">
        <v>1</v>
      </c>
      <c r="AH91">
        <v>0</v>
      </c>
      <c r="AI91">
        <v>9</v>
      </c>
      <c r="AJ91">
        <v>1</v>
      </c>
      <c r="AK91">
        <v>0</v>
      </c>
      <c r="AL91">
        <v>5</v>
      </c>
      <c r="AM91">
        <v>4</v>
      </c>
      <c r="AN91">
        <v>0</v>
      </c>
      <c r="AO91">
        <v>1</v>
      </c>
      <c r="AP91">
        <v>1</v>
      </c>
      <c r="AQ91">
        <v>0</v>
      </c>
      <c r="AR91">
        <v>0</v>
      </c>
      <c r="AS91">
        <v>2</v>
      </c>
      <c r="AT91">
        <v>1</v>
      </c>
      <c r="AU91">
        <v>0</v>
      </c>
      <c r="AV91">
        <v>0</v>
      </c>
      <c r="AW91">
        <v>0</v>
      </c>
      <c r="AX91">
        <v>0</v>
      </c>
      <c r="AY91">
        <v>2</v>
      </c>
      <c r="AZ91">
        <v>1</v>
      </c>
      <c r="BA91">
        <v>1</v>
      </c>
      <c r="BB91">
        <v>0</v>
      </c>
      <c r="BC91">
        <v>2</v>
      </c>
      <c r="BD91">
        <v>0</v>
      </c>
      <c r="BE91">
        <v>3</v>
      </c>
      <c r="BF91">
        <v>6</v>
      </c>
      <c r="BG91">
        <v>8</v>
      </c>
      <c r="BH91">
        <v>2</v>
      </c>
      <c r="BI91">
        <v>3</v>
      </c>
      <c r="BJ91">
        <v>2</v>
      </c>
      <c r="BK91">
        <v>2</v>
      </c>
      <c r="BL91">
        <v>0</v>
      </c>
      <c r="BM91">
        <v>4</v>
      </c>
      <c r="BN91">
        <v>3</v>
      </c>
      <c r="BO91">
        <v>2</v>
      </c>
      <c r="BP91">
        <v>1</v>
      </c>
      <c r="BQ91">
        <v>4</v>
      </c>
      <c r="BR91">
        <v>4</v>
      </c>
      <c r="BS91">
        <v>5</v>
      </c>
      <c r="BT91">
        <v>1</v>
      </c>
      <c r="BU91">
        <v>3</v>
      </c>
      <c r="BV91">
        <v>2</v>
      </c>
      <c r="BW91">
        <v>3</v>
      </c>
      <c r="BX91">
        <v>6</v>
      </c>
      <c r="BY91">
        <v>6</v>
      </c>
      <c r="BZ91">
        <v>5</v>
      </c>
    </row>
    <row r="92" spans="1:78" x14ac:dyDescent="0.25">
      <c r="B92">
        <v>0</v>
      </c>
      <c r="C92">
        <v>0</v>
      </c>
      <c r="D92" t="s">
        <v>106</v>
      </c>
      <c r="E92" s="7">
        <v>0.01</v>
      </c>
      <c r="F92" t="s">
        <v>106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 t="s">
        <v>106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 t="s">
        <v>106</v>
      </c>
      <c r="AF92">
        <v>0</v>
      </c>
      <c r="AG92">
        <v>0</v>
      </c>
      <c r="AH92" t="s">
        <v>106</v>
      </c>
      <c r="AI92">
        <v>0</v>
      </c>
      <c r="AJ92">
        <v>0</v>
      </c>
      <c r="AK92" t="s">
        <v>106</v>
      </c>
      <c r="AL92">
        <v>0</v>
      </c>
      <c r="AM92">
        <v>0</v>
      </c>
      <c r="AN92" t="s">
        <v>106</v>
      </c>
      <c r="AO92">
        <v>0</v>
      </c>
      <c r="AP92">
        <v>0</v>
      </c>
      <c r="AQ92" t="s">
        <v>106</v>
      </c>
      <c r="AR92" t="s">
        <v>106</v>
      </c>
      <c r="AS92" s="7">
        <v>0.01</v>
      </c>
      <c r="AT92">
        <v>0</v>
      </c>
      <c r="AU92" t="s">
        <v>106</v>
      </c>
      <c r="AV92" t="s">
        <v>106</v>
      </c>
      <c r="AW92" t="s">
        <v>106</v>
      </c>
      <c r="AX92" t="s">
        <v>106</v>
      </c>
      <c r="AY92">
        <v>0</v>
      </c>
      <c r="AZ92">
        <v>0</v>
      </c>
      <c r="BA92">
        <v>0</v>
      </c>
      <c r="BB92" t="s">
        <v>106</v>
      </c>
      <c r="BC92" s="7">
        <v>0.01</v>
      </c>
      <c r="BD92" t="s">
        <v>106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 t="s">
        <v>106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 s="7">
        <v>0.01</v>
      </c>
      <c r="BV92" s="7">
        <v>0.01</v>
      </c>
      <c r="BW92">
        <v>0</v>
      </c>
      <c r="BX92">
        <v>0</v>
      </c>
      <c r="BY92">
        <v>0</v>
      </c>
      <c r="BZ92">
        <v>0</v>
      </c>
    </row>
    <row r="93" spans="1:78" x14ac:dyDescent="0.25">
      <c r="A93" t="s">
        <v>557</v>
      </c>
      <c r="B93">
        <v>10</v>
      </c>
      <c r="C93">
        <v>10</v>
      </c>
      <c r="D93">
        <v>0</v>
      </c>
      <c r="E93">
        <v>0</v>
      </c>
      <c r="F93">
        <v>4</v>
      </c>
      <c r="G93">
        <v>3</v>
      </c>
      <c r="H93">
        <v>2</v>
      </c>
      <c r="I93">
        <v>2</v>
      </c>
      <c r="J93">
        <v>4</v>
      </c>
      <c r="K93">
        <v>3</v>
      </c>
      <c r="L93">
        <v>1</v>
      </c>
      <c r="M93">
        <v>2</v>
      </c>
      <c r="N93">
        <v>7</v>
      </c>
      <c r="O93">
        <v>0</v>
      </c>
      <c r="P93">
        <v>0</v>
      </c>
      <c r="Q93">
        <v>0</v>
      </c>
      <c r="R93">
        <v>10</v>
      </c>
      <c r="S93">
        <v>6</v>
      </c>
      <c r="T93">
        <v>4</v>
      </c>
      <c r="U93">
        <v>0</v>
      </c>
      <c r="V93">
        <v>9</v>
      </c>
      <c r="W93">
        <v>0</v>
      </c>
      <c r="X93">
        <v>1</v>
      </c>
      <c r="Y93">
        <v>2</v>
      </c>
      <c r="Z93">
        <v>7</v>
      </c>
      <c r="AA93">
        <v>10</v>
      </c>
      <c r="AB93">
        <v>7</v>
      </c>
      <c r="AC93">
        <v>1</v>
      </c>
      <c r="AD93">
        <v>9</v>
      </c>
      <c r="AE93">
        <v>0</v>
      </c>
      <c r="AF93">
        <v>8</v>
      </c>
      <c r="AG93">
        <v>2</v>
      </c>
      <c r="AH93">
        <v>0</v>
      </c>
      <c r="AI93">
        <v>10</v>
      </c>
      <c r="AJ93">
        <v>0</v>
      </c>
      <c r="AK93">
        <v>0</v>
      </c>
      <c r="AL93">
        <v>7</v>
      </c>
      <c r="AM93">
        <v>3</v>
      </c>
      <c r="AN93">
        <v>0</v>
      </c>
      <c r="AO93">
        <v>0</v>
      </c>
      <c r="AP93">
        <v>0</v>
      </c>
      <c r="AQ93">
        <v>0</v>
      </c>
      <c r="AR93">
        <v>3</v>
      </c>
      <c r="AS93">
        <v>0</v>
      </c>
      <c r="AT93">
        <v>0</v>
      </c>
      <c r="AU93">
        <v>2</v>
      </c>
      <c r="AV93">
        <v>3</v>
      </c>
      <c r="AW93">
        <v>0</v>
      </c>
      <c r="AX93">
        <v>0</v>
      </c>
      <c r="AY93">
        <v>1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4</v>
      </c>
      <c r="BF93">
        <v>6</v>
      </c>
      <c r="BG93">
        <v>8</v>
      </c>
      <c r="BH93">
        <v>2</v>
      </c>
      <c r="BI93">
        <v>5</v>
      </c>
      <c r="BJ93">
        <v>1</v>
      </c>
      <c r="BK93">
        <v>0</v>
      </c>
      <c r="BL93">
        <v>2</v>
      </c>
      <c r="BM93">
        <v>4</v>
      </c>
      <c r="BN93">
        <v>3</v>
      </c>
      <c r="BO93">
        <v>2</v>
      </c>
      <c r="BP93">
        <v>1</v>
      </c>
      <c r="BQ93">
        <v>3</v>
      </c>
      <c r="BR93">
        <v>5</v>
      </c>
      <c r="BS93">
        <v>5</v>
      </c>
      <c r="BT93">
        <v>2</v>
      </c>
      <c r="BU93">
        <v>2</v>
      </c>
      <c r="BV93">
        <v>0</v>
      </c>
      <c r="BW93">
        <v>3</v>
      </c>
      <c r="BX93">
        <v>6</v>
      </c>
      <c r="BY93">
        <v>6</v>
      </c>
      <c r="BZ93">
        <v>6</v>
      </c>
    </row>
    <row r="94" spans="1:78" x14ac:dyDescent="0.25">
      <c r="B94">
        <v>0</v>
      </c>
      <c r="C94">
        <v>0</v>
      </c>
      <c r="D94" t="s">
        <v>106</v>
      </c>
      <c r="E94" t="s">
        <v>106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 t="s">
        <v>106</v>
      </c>
      <c r="P94" t="s">
        <v>106</v>
      </c>
      <c r="Q94" t="s">
        <v>106</v>
      </c>
      <c r="R94">
        <v>0</v>
      </c>
      <c r="S94">
        <v>0</v>
      </c>
      <c r="T94">
        <v>0</v>
      </c>
      <c r="U94" t="s">
        <v>106</v>
      </c>
      <c r="V94">
        <v>0</v>
      </c>
      <c r="W94" t="s">
        <v>106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 t="s">
        <v>106</v>
      </c>
      <c r="AF94">
        <v>0</v>
      </c>
      <c r="AG94">
        <v>0</v>
      </c>
      <c r="AH94" t="s">
        <v>106</v>
      </c>
      <c r="AI94">
        <v>0</v>
      </c>
      <c r="AJ94" t="s">
        <v>106</v>
      </c>
      <c r="AK94" t="s">
        <v>106</v>
      </c>
      <c r="AL94">
        <v>0</v>
      </c>
      <c r="AM94">
        <v>0</v>
      </c>
      <c r="AN94" t="s">
        <v>106</v>
      </c>
      <c r="AO94" t="s">
        <v>106</v>
      </c>
      <c r="AP94" t="s">
        <v>106</v>
      </c>
      <c r="AQ94" t="s">
        <v>106</v>
      </c>
      <c r="AR94" s="7">
        <v>0.01</v>
      </c>
      <c r="AS94" t="s">
        <v>106</v>
      </c>
      <c r="AT94" t="s">
        <v>106</v>
      </c>
      <c r="AU94" s="7">
        <v>0.01</v>
      </c>
      <c r="AV94" s="7">
        <v>0.01</v>
      </c>
      <c r="AW94" t="s">
        <v>106</v>
      </c>
      <c r="AX94" t="s">
        <v>106</v>
      </c>
      <c r="AY94">
        <v>0</v>
      </c>
      <c r="AZ94" t="s">
        <v>106</v>
      </c>
      <c r="BA94" t="s">
        <v>106</v>
      </c>
      <c r="BB94" t="s">
        <v>106</v>
      </c>
      <c r="BC94" t="s">
        <v>106</v>
      </c>
      <c r="BD94" t="s">
        <v>106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 t="s">
        <v>106</v>
      </c>
      <c r="BL94" s="7">
        <v>0.01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 t="s">
        <v>106</v>
      </c>
      <c r="BW94">
        <v>0</v>
      </c>
      <c r="BX94">
        <v>0</v>
      </c>
      <c r="BY94">
        <v>0</v>
      </c>
      <c r="BZ94">
        <v>0</v>
      </c>
    </row>
    <row r="95" spans="1:78" x14ac:dyDescent="0.25">
      <c r="A95" t="s">
        <v>558</v>
      </c>
      <c r="B95">
        <v>9</v>
      </c>
      <c r="C95">
        <v>9</v>
      </c>
      <c r="D95">
        <v>0</v>
      </c>
      <c r="E95">
        <v>0</v>
      </c>
      <c r="F95">
        <v>2</v>
      </c>
      <c r="G95">
        <v>5</v>
      </c>
      <c r="H95">
        <v>2</v>
      </c>
      <c r="I95">
        <v>1</v>
      </c>
      <c r="J95">
        <v>4</v>
      </c>
      <c r="K95">
        <v>0</v>
      </c>
      <c r="L95">
        <v>4</v>
      </c>
      <c r="M95">
        <v>3</v>
      </c>
      <c r="N95">
        <v>6</v>
      </c>
      <c r="O95">
        <v>0</v>
      </c>
      <c r="P95">
        <v>0</v>
      </c>
      <c r="Q95">
        <v>1</v>
      </c>
      <c r="R95">
        <v>8</v>
      </c>
      <c r="S95">
        <v>2</v>
      </c>
      <c r="T95">
        <v>3</v>
      </c>
      <c r="U95">
        <v>2</v>
      </c>
      <c r="V95">
        <v>6</v>
      </c>
      <c r="W95">
        <v>2</v>
      </c>
      <c r="X95">
        <v>1</v>
      </c>
      <c r="Y95">
        <v>1</v>
      </c>
      <c r="Z95">
        <v>9</v>
      </c>
      <c r="AA95">
        <v>9</v>
      </c>
      <c r="AB95">
        <v>9</v>
      </c>
      <c r="AC95">
        <v>1</v>
      </c>
      <c r="AD95">
        <v>7</v>
      </c>
      <c r="AE95">
        <v>1</v>
      </c>
      <c r="AF95">
        <v>7</v>
      </c>
      <c r="AG95">
        <v>0</v>
      </c>
      <c r="AH95">
        <v>1</v>
      </c>
      <c r="AI95">
        <v>7</v>
      </c>
      <c r="AJ95">
        <v>1</v>
      </c>
      <c r="AK95">
        <v>2</v>
      </c>
      <c r="AL95">
        <v>4</v>
      </c>
      <c r="AM95">
        <v>3</v>
      </c>
      <c r="AN95">
        <v>2</v>
      </c>
      <c r="AO95">
        <v>0</v>
      </c>
      <c r="AP95">
        <v>1</v>
      </c>
      <c r="AQ95">
        <v>0</v>
      </c>
      <c r="AR95">
        <v>0</v>
      </c>
      <c r="AS95">
        <v>0</v>
      </c>
      <c r="AT95">
        <v>1</v>
      </c>
      <c r="AU95">
        <v>1</v>
      </c>
      <c r="AV95">
        <v>0</v>
      </c>
      <c r="AW95">
        <v>0</v>
      </c>
      <c r="AX95">
        <v>0</v>
      </c>
      <c r="AY95">
        <v>4</v>
      </c>
      <c r="AZ95">
        <v>1</v>
      </c>
      <c r="BA95">
        <v>0</v>
      </c>
      <c r="BB95">
        <v>0</v>
      </c>
      <c r="BC95">
        <v>1</v>
      </c>
      <c r="BD95">
        <v>0</v>
      </c>
      <c r="BE95">
        <v>0</v>
      </c>
      <c r="BF95">
        <v>9</v>
      </c>
      <c r="BG95">
        <v>9</v>
      </c>
      <c r="BH95">
        <v>0</v>
      </c>
      <c r="BI95">
        <v>5</v>
      </c>
      <c r="BJ95">
        <v>2</v>
      </c>
      <c r="BK95">
        <v>2</v>
      </c>
      <c r="BL95">
        <v>1</v>
      </c>
      <c r="BM95">
        <v>4</v>
      </c>
      <c r="BN95">
        <v>5</v>
      </c>
      <c r="BO95">
        <v>1</v>
      </c>
      <c r="BP95">
        <v>0</v>
      </c>
      <c r="BQ95">
        <v>4</v>
      </c>
      <c r="BR95">
        <v>4</v>
      </c>
      <c r="BS95">
        <v>5</v>
      </c>
      <c r="BT95">
        <v>0</v>
      </c>
      <c r="BU95">
        <v>0</v>
      </c>
      <c r="BV95">
        <v>1</v>
      </c>
      <c r="BW95">
        <v>2</v>
      </c>
      <c r="BX95">
        <v>7</v>
      </c>
      <c r="BY95">
        <v>6</v>
      </c>
      <c r="BZ95">
        <v>6</v>
      </c>
    </row>
    <row r="96" spans="1:78" x14ac:dyDescent="0.25">
      <c r="B96">
        <v>0</v>
      </c>
      <c r="C96">
        <v>0</v>
      </c>
      <c r="D96" t="s">
        <v>106</v>
      </c>
      <c r="E96" t="s">
        <v>106</v>
      </c>
      <c r="F96">
        <v>0</v>
      </c>
      <c r="G96">
        <v>0</v>
      </c>
      <c r="H96">
        <v>0</v>
      </c>
      <c r="I96">
        <v>0</v>
      </c>
      <c r="J96">
        <v>0</v>
      </c>
      <c r="K96" t="s">
        <v>106</v>
      </c>
      <c r="L96">
        <v>0</v>
      </c>
      <c r="M96">
        <v>0</v>
      </c>
      <c r="N96">
        <v>0</v>
      </c>
      <c r="O96" t="s">
        <v>106</v>
      </c>
      <c r="P96" t="s">
        <v>106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106</v>
      </c>
      <c r="AH96" s="7">
        <v>0.02</v>
      </c>
      <c r="AI96">
        <v>0</v>
      </c>
      <c r="AJ96">
        <v>0</v>
      </c>
      <c r="AK96">
        <v>0</v>
      </c>
      <c r="AL96">
        <v>0</v>
      </c>
      <c r="AM96">
        <v>0</v>
      </c>
      <c r="AN96" s="7">
        <v>0.03</v>
      </c>
      <c r="AO96" t="s">
        <v>106</v>
      </c>
      <c r="AP96">
        <v>0</v>
      </c>
      <c r="AQ96" t="s">
        <v>106</v>
      </c>
      <c r="AR96" t="s">
        <v>106</v>
      </c>
      <c r="AS96" t="s">
        <v>106</v>
      </c>
      <c r="AT96">
        <v>0</v>
      </c>
      <c r="AU96">
        <v>0</v>
      </c>
      <c r="AV96" t="s">
        <v>106</v>
      </c>
      <c r="AW96" t="s">
        <v>106</v>
      </c>
      <c r="AX96" t="s">
        <v>106</v>
      </c>
      <c r="AY96" s="7">
        <v>0.01</v>
      </c>
      <c r="AZ96">
        <v>0</v>
      </c>
      <c r="BA96" t="s">
        <v>106</v>
      </c>
      <c r="BB96" t="s">
        <v>106</v>
      </c>
      <c r="BC96">
        <v>0</v>
      </c>
      <c r="BD96" t="s">
        <v>106</v>
      </c>
      <c r="BE96" t="s">
        <v>106</v>
      </c>
      <c r="BF96">
        <v>0</v>
      </c>
      <c r="BG96">
        <v>0</v>
      </c>
      <c r="BH96" t="s">
        <v>106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 t="s">
        <v>106</v>
      </c>
      <c r="BQ96">
        <v>0</v>
      </c>
      <c r="BR96">
        <v>0</v>
      </c>
      <c r="BS96">
        <v>0</v>
      </c>
      <c r="BT96" t="s">
        <v>106</v>
      </c>
      <c r="BU96" t="s">
        <v>106</v>
      </c>
      <c r="BV96">
        <v>0</v>
      </c>
      <c r="BW96">
        <v>0</v>
      </c>
      <c r="BX96">
        <v>0</v>
      </c>
      <c r="BY96">
        <v>0</v>
      </c>
      <c r="BZ96">
        <v>0</v>
      </c>
    </row>
    <row r="97" spans="1:78" x14ac:dyDescent="0.25">
      <c r="A97" t="s">
        <v>559</v>
      </c>
      <c r="B97">
        <v>9</v>
      </c>
      <c r="C97">
        <v>8</v>
      </c>
      <c r="D97">
        <v>0</v>
      </c>
      <c r="E97">
        <v>1</v>
      </c>
      <c r="F97">
        <v>3</v>
      </c>
      <c r="G97">
        <v>3</v>
      </c>
      <c r="H97">
        <v>3</v>
      </c>
      <c r="I97">
        <v>3</v>
      </c>
      <c r="J97">
        <v>2</v>
      </c>
      <c r="K97">
        <v>1</v>
      </c>
      <c r="L97">
        <v>3</v>
      </c>
      <c r="M97">
        <v>1</v>
      </c>
      <c r="N97">
        <v>7</v>
      </c>
      <c r="O97">
        <v>1</v>
      </c>
      <c r="P97">
        <v>0</v>
      </c>
      <c r="Q97">
        <v>2</v>
      </c>
      <c r="R97">
        <v>7</v>
      </c>
      <c r="S97">
        <v>5</v>
      </c>
      <c r="T97">
        <v>1</v>
      </c>
      <c r="U97">
        <v>2</v>
      </c>
      <c r="V97">
        <v>7</v>
      </c>
      <c r="W97">
        <v>1</v>
      </c>
      <c r="X97">
        <v>1</v>
      </c>
      <c r="Y97">
        <v>1</v>
      </c>
      <c r="Z97">
        <v>8</v>
      </c>
      <c r="AA97">
        <v>9</v>
      </c>
      <c r="AB97">
        <v>8</v>
      </c>
      <c r="AC97">
        <v>1</v>
      </c>
      <c r="AD97">
        <v>8</v>
      </c>
      <c r="AE97">
        <v>0</v>
      </c>
      <c r="AF97">
        <v>7</v>
      </c>
      <c r="AG97">
        <v>2</v>
      </c>
      <c r="AH97">
        <v>0</v>
      </c>
      <c r="AI97">
        <v>8</v>
      </c>
      <c r="AJ97">
        <v>0</v>
      </c>
      <c r="AK97">
        <v>1</v>
      </c>
      <c r="AL97">
        <v>4</v>
      </c>
      <c r="AM97">
        <v>3</v>
      </c>
      <c r="AN97">
        <v>2</v>
      </c>
      <c r="AO97">
        <v>1</v>
      </c>
      <c r="AP97">
        <v>0</v>
      </c>
      <c r="AQ97">
        <v>1</v>
      </c>
      <c r="AR97">
        <v>0</v>
      </c>
      <c r="AS97">
        <v>1</v>
      </c>
      <c r="AT97">
        <v>0</v>
      </c>
      <c r="AU97">
        <v>1</v>
      </c>
      <c r="AV97">
        <v>0</v>
      </c>
      <c r="AW97">
        <v>0</v>
      </c>
      <c r="AX97">
        <v>0</v>
      </c>
      <c r="AY97">
        <v>2</v>
      </c>
      <c r="AZ97">
        <v>2</v>
      </c>
      <c r="BA97">
        <v>0</v>
      </c>
      <c r="BB97">
        <v>2</v>
      </c>
      <c r="BC97">
        <v>0</v>
      </c>
      <c r="BD97">
        <v>0</v>
      </c>
      <c r="BE97">
        <v>0</v>
      </c>
      <c r="BF97">
        <v>9</v>
      </c>
      <c r="BG97">
        <v>7</v>
      </c>
      <c r="BH97">
        <v>2</v>
      </c>
      <c r="BI97">
        <v>3</v>
      </c>
      <c r="BJ97">
        <v>1</v>
      </c>
      <c r="BK97">
        <v>1</v>
      </c>
      <c r="BL97">
        <v>0</v>
      </c>
      <c r="BM97">
        <v>2</v>
      </c>
      <c r="BN97">
        <v>5</v>
      </c>
      <c r="BO97">
        <v>1</v>
      </c>
      <c r="BP97">
        <v>0</v>
      </c>
      <c r="BQ97">
        <v>5</v>
      </c>
      <c r="BR97">
        <v>3</v>
      </c>
      <c r="BS97">
        <v>5</v>
      </c>
      <c r="BT97">
        <v>0</v>
      </c>
      <c r="BU97">
        <v>0</v>
      </c>
      <c r="BV97">
        <v>2</v>
      </c>
      <c r="BW97">
        <v>3</v>
      </c>
      <c r="BX97">
        <v>7</v>
      </c>
      <c r="BY97">
        <v>5</v>
      </c>
      <c r="BZ97">
        <v>6</v>
      </c>
    </row>
    <row r="98" spans="1:78" x14ac:dyDescent="0.25">
      <c r="B98">
        <v>0</v>
      </c>
      <c r="C98">
        <v>0</v>
      </c>
      <c r="D98" t="s">
        <v>106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 t="s">
        <v>106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 t="s">
        <v>106</v>
      </c>
      <c r="AF98">
        <v>0</v>
      </c>
      <c r="AG98">
        <v>0</v>
      </c>
      <c r="AH98" t="s">
        <v>106</v>
      </c>
      <c r="AI98">
        <v>0</v>
      </c>
      <c r="AJ98" t="s">
        <v>106</v>
      </c>
      <c r="AK98">
        <v>0</v>
      </c>
      <c r="AL98">
        <v>0</v>
      </c>
      <c r="AM98">
        <v>0</v>
      </c>
      <c r="AN98" s="7">
        <v>0.03</v>
      </c>
      <c r="AO98">
        <v>0</v>
      </c>
      <c r="AP98" t="s">
        <v>106</v>
      </c>
      <c r="AQ98">
        <v>0</v>
      </c>
      <c r="AR98" t="s">
        <v>106</v>
      </c>
      <c r="AS98">
        <v>0</v>
      </c>
      <c r="AT98" t="s">
        <v>106</v>
      </c>
      <c r="AU98">
        <v>0</v>
      </c>
      <c r="AV98" t="s">
        <v>106</v>
      </c>
      <c r="AW98" t="s">
        <v>106</v>
      </c>
      <c r="AX98" t="s">
        <v>106</v>
      </c>
      <c r="AY98">
        <v>0</v>
      </c>
      <c r="AZ98">
        <v>0</v>
      </c>
      <c r="BA98" t="s">
        <v>106</v>
      </c>
      <c r="BB98">
        <v>0</v>
      </c>
      <c r="BC98" t="s">
        <v>106</v>
      </c>
      <c r="BD98" t="s">
        <v>106</v>
      </c>
      <c r="BE98" t="s">
        <v>106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 t="s">
        <v>106</v>
      </c>
      <c r="BM98">
        <v>0</v>
      </c>
      <c r="BN98">
        <v>0</v>
      </c>
      <c r="BO98">
        <v>0</v>
      </c>
      <c r="BP98" t="s">
        <v>106</v>
      </c>
      <c r="BQ98">
        <v>0</v>
      </c>
      <c r="BR98">
        <v>0</v>
      </c>
      <c r="BS98">
        <v>0</v>
      </c>
      <c r="BT98" t="s">
        <v>106</v>
      </c>
      <c r="BU98" t="s">
        <v>106</v>
      </c>
      <c r="BV98" s="7">
        <v>0.01</v>
      </c>
      <c r="BW98">
        <v>0</v>
      </c>
      <c r="BX98">
        <v>0</v>
      </c>
      <c r="BY98">
        <v>0</v>
      </c>
      <c r="BZ98">
        <v>0</v>
      </c>
    </row>
    <row r="99" spans="1:78" x14ac:dyDescent="0.25">
      <c r="A99" t="s">
        <v>560</v>
      </c>
      <c r="B99">
        <v>9</v>
      </c>
      <c r="C99">
        <v>7</v>
      </c>
      <c r="D99">
        <v>2</v>
      </c>
      <c r="E99">
        <v>0</v>
      </c>
      <c r="F99">
        <v>4</v>
      </c>
      <c r="G99">
        <v>1</v>
      </c>
      <c r="H99">
        <v>4</v>
      </c>
      <c r="I99">
        <v>2</v>
      </c>
      <c r="J99">
        <v>2</v>
      </c>
      <c r="K99">
        <v>3</v>
      </c>
      <c r="L99">
        <v>1</v>
      </c>
      <c r="M99">
        <v>4</v>
      </c>
      <c r="N99">
        <v>3</v>
      </c>
      <c r="O99">
        <v>1</v>
      </c>
      <c r="P99">
        <v>0</v>
      </c>
      <c r="Q99">
        <v>1</v>
      </c>
      <c r="R99">
        <v>8</v>
      </c>
      <c r="S99">
        <v>6</v>
      </c>
      <c r="T99">
        <v>1</v>
      </c>
      <c r="U99">
        <v>2</v>
      </c>
      <c r="V99">
        <v>8</v>
      </c>
      <c r="W99">
        <v>0</v>
      </c>
      <c r="X99">
        <v>1</v>
      </c>
      <c r="Y99">
        <v>0</v>
      </c>
      <c r="Z99">
        <v>9</v>
      </c>
      <c r="AA99">
        <v>9</v>
      </c>
      <c r="AB99">
        <v>9</v>
      </c>
      <c r="AC99">
        <v>3</v>
      </c>
      <c r="AD99">
        <v>6</v>
      </c>
      <c r="AE99">
        <v>0</v>
      </c>
      <c r="AF99">
        <v>7</v>
      </c>
      <c r="AG99">
        <v>2</v>
      </c>
      <c r="AH99">
        <v>0</v>
      </c>
      <c r="AI99">
        <v>6</v>
      </c>
      <c r="AJ99">
        <v>1</v>
      </c>
      <c r="AK99">
        <v>1</v>
      </c>
      <c r="AL99">
        <v>3</v>
      </c>
      <c r="AM99">
        <v>2</v>
      </c>
      <c r="AN99">
        <v>1</v>
      </c>
      <c r="AO99">
        <v>3</v>
      </c>
      <c r="AP99">
        <v>0</v>
      </c>
      <c r="AQ99">
        <v>1</v>
      </c>
      <c r="AR99">
        <v>2</v>
      </c>
      <c r="AS99">
        <v>0</v>
      </c>
      <c r="AT99">
        <v>0</v>
      </c>
      <c r="AU99">
        <v>1</v>
      </c>
      <c r="AV99">
        <v>3</v>
      </c>
      <c r="AW99">
        <v>1</v>
      </c>
      <c r="AX99">
        <v>1</v>
      </c>
      <c r="AY99">
        <v>0</v>
      </c>
      <c r="AZ99">
        <v>1</v>
      </c>
      <c r="BA99">
        <v>0</v>
      </c>
      <c r="BB99">
        <v>0</v>
      </c>
      <c r="BC99">
        <v>0</v>
      </c>
      <c r="BD99">
        <v>0</v>
      </c>
      <c r="BE99">
        <v>1</v>
      </c>
      <c r="BF99">
        <v>8</v>
      </c>
      <c r="BG99">
        <v>5</v>
      </c>
      <c r="BH99">
        <v>4</v>
      </c>
      <c r="BI99">
        <v>1</v>
      </c>
      <c r="BJ99">
        <v>1</v>
      </c>
      <c r="BK99">
        <v>3</v>
      </c>
      <c r="BL99">
        <v>0</v>
      </c>
      <c r="BM99">
        <v>0</v>
      </c>
      <c r="BN99">
        <v>4</v>
      </c>
      <c r="BO99">
        <v>2</v>
      </c>
      <c r="BP99">
        <v>3</v>
      </c>
      <c r="BQ99">
        <v>3</v>
      </c>
      <c r="BR99">
        <v>2</v>
      </c>
      <c r="BS99">
        <v>1</v>
      </c>
      <c r="BT99">
        <v>1</v>
      </c>
      <c r="BU99">
        <v>0</v>
      </c>
      <c r="BV99">
        <v>2</v>
      </c>
      <c r="BW99">
        <v>1</v>
      </c>
      <c r="BX99">
        <v>7</v>
      </c>
      <c r="BY99">
        <v>7</v>
      </c>
      <c r="BZ99">
        <v>7</v>
      </c>
    </row>
    <row r="100" spans="1:78" x14ac:dyDescent="0.25">
      <c r="B100">
        <v>0</v>
      </c>
      <c r="C100">
        <v>0</v>
      </c>
      <c r="D100">
        <v>0</v>
      </c>
      <c r="E100" t="s">
        <v>106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 t="s">
        <v>106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 t="s">
        <v>106</v>
      </c>
      <c r="X100">
        <v>0</v>
      </c>
      <c r="Y100" t="s">
        <v>106</v>
      </c>
      <c r="Z100">
        <v>0</v>
      </c>
      <c r="AA100">
        <v>0</v>
      </c>
      <c r="AB100">
        <v>0</v>
      </c>
      <c r="AC100">
        <v>0</v>
      </c>
      <c r="AD100">
        <v>0</v>
      </c>
      <c r="AE100" t="s">
        <v>106</v>
      </c>
      <c r="AF100">
        <v>0</v>
      </c>
      <c r="AG100">
        <v>0</v>
      </c>
      <c r="AH100" t="s">
        <v>106</v>
      </c>
      <c r="AI100">
        <v>0</v>
      </c>
      <c r="AJ100">
        <v>0</v>
      </c>
      <c r="AK100">
        <v>0</v>
      </c>
      <c r="AL100">
        <v>0</v>
      </c>
      <c r="AM100">
        <v>0</v>
      </c>
      <c r="AN100" s="7">
        <v>0.02</v>
      </c>
      <c r="AO100">
        <v>0</v>
      </c>
      <c r="AP100" t="s">
        <v>106</v>
      </c>
      <c r="AQ100">
        <v>0</v>
      </c>
      <c r="AR100">
        <v>0</v>
      </c>
      <c r="AS100" t="s">
        <v>106</v>
      </c>
      <c r="AT100" t="s">
        <v>106</v>
      </c>
      <c r="AU100">
        <v>0</v>
      </c>
      <c r="AV100" s="7">
        <v>0.01</v>
      </c>
      <c r="AW100" s="7">
        <v>0.01</v>
      </c>
      <c r="AX100">
        <v>0</v>
      </c>
      <c r="AY100" t="s">
        <v>106</v>
      </c>
      <c r="AZ100">
        <v>0</v>
      </c>
      <c r="BA100" t="s">
        <v>106</v>
      </c>
      <c r="BB100" t="s">
        <v>106</v>
      </c>
      <c r="BC100" t="s">
        <v>106</v>
      </c>
      <c r="BD100" t="s">
        <v>106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 t="s">
        <v>106</v>
      </c>
      <c r="BM100" t="s">
        <v>106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 t="s">
        <v>106</v>
      </c>
      <c r="BV100" s="7">
        <v>0.01</v>
      </c>
      <c r="BW100">
        <v>0</v>
      </c>
      <c r="BX100">
        <v>0</v>
      </c>
      <c r="BY100">
        <v>0</v>
      </c>
      <c r="BZ100">
        <v>0</v>
      </c>
    </row>
    <row r="101" spans="1:78" x14ac:dyDescent="0.25">
      <c r="A101" t="s">
        <v>561</v>
      </c>
      <c r="B101">
        <v>8</v>
      </c>
      <c r="C101">
        <v>8</v>
      </c>
      <c r="D101">
        <v>0</v>
      </c>
      <c r="E101">
        <v>0</v>
      </c>
      <c r="F101">
        <v>0</v>
      </c>
      <c r="G101">
        <v>7</v>
      </c>
      <c r="H101">
        <v>1</v>
      </c>
      <c r="I101">
        <v>2</v>
      </c>
      <c r="J101">
        <v>4</v>
      </c>
      <c r="K101">
        <v>1</v>
      </c>
      <c r="L101">
        <v>0</v>
      </c>
      <c r="M101">
        <v>2</v>
      </c>
      <c r="N101">
        <v>6</v>
      </c>
      <c r="O101">
        <v>0</v>
      </c>
      <c r="P101">
        <v>0</v>
      </c>
      <c r="Q101">
        <v>2</v>
      </c>
      <c r="R101">
        <v>6</v>
      </c>
      <c r="S101">
        <v>8</v>
      </c>
      <c r="T101">
        <v>0</v>
      </c>
      <c r="U101">
        <v>0</v>
      </c>
      <c r="V101">
        <v>7</v>
      </c>
      <c r="W101">
        <v>0</v>
      </c>
      <c r="X101">
        <v>1</v>
      </c>
      <c r="Y101">
        <v>0</v>
      </c>
      <c r="Z101">
        <v>8</v>
      </c>
      <c r="AA101">
        <v>8</v>
      </c>
      <c r="AB101">
        <v>8</v>
      </c>
      <c r="AC101">
        <v>1</v>
      </c>
      <c r="AD101">
        <v>7</v>
      </c>
      <c r="AE101">
        <v>0</v>
      </c>
      <c r="AF101">
        <v>8</v>
      </c>
      <c r="AG101">
        <v>0</v>
      </c>
      <c r="AH101">
        <v>0</v>
      </c>
      <c r="AI101">
        <v>7</v>
      </c>
      <c r="AJ101">
        <v>1</v>
      </c>
      <c r="AK101">
        <v>0</v>
      </c>
      <c r="AL101">
        <v>5</v>
      </c>
      <c r="AM101">
        <v>2</v>
      </c>
      <c r="AN101">
        <v>0</v>
      </c>
      <c r="AO101">
        <v>1</v>
      </c>
      <c r="AP101">
        <v>1</v>
      </c>
      <c r="AQ101">
        <v>1</v>
      </c>
      <c r="AR101">
        <v>0</v>
      </c>
      <c r="AS101">
        <v>0</v>
      </c>
      <c r="AT101">
        <v>3</v>
      </c>
      <c r="AU101">
        <v>0</v>
      </c>
      <c r="AV101">
        <v>2</v>
      </c>
      <c r="AW101">
        <v>0</v>
      </c>
      <c r="AX101">
        <v>0</v>
      </c>
      <c r="AY101">
        <v>0</v>
      </c>
      <c r="AZ101">
        <v>1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8</v>
      </c>
      <c r="BG101">
        <v>6</v>
      </c>
      <c r="BH101">
        <v>2</v>
      </c>
      <c r="BI101">
        <v>2</v>
      </c>
      <c r="BJ101">
        <v>1</v>
      </c>
      <c r="BK101">
        <v>2</v>
      </c>
      <c r="BL101">
        <v>1</v>
      </c>
      <c r="BM101">
        <v>1</v>
      </c>
      <c r="BN101">
        <v>1</v>
      </c>
      <c r="BO101">
        <v>5</v>
      </c>
      <c r="BP101">
        <v>1</v>
      </c>
      <c r="BQ101">
        <v>1</v>
      </c>
      <c r="BR101">
        <v>1</v>
      </c>
      <c r="BS101">
        <v>1</v>
      </c>
      <c r="BT101">
        <v>0</v>
      </c>
      <c r="BU101">
        <v>0</v>
      </c>
      <c r="BV101">
        <v>0</v>
      </c>
      <c r="BW101">
        <v>1</v>
      </c>
      <c r="BX101">
        <v>3</v>
      </c>
      <c r="BY101">
        <v>3</v>
      </c>
      <c r="BZ101">
        <v>3</v>
      </c>
    </row>
    <row r="102" spans="1:78" x14ac:dyDescent="0.25">
      <c r="B102">
        <v>0</v>
      </c>
      <c r="C102">
        <v>0</v>
      </c>
      <c r="D102" t="s">
        <v>106</v>
      </c>
      <c r="E102" t="s">
        <v>106</v>
      </c>
      <c r="F102" t="s">
        <v>106</v>
      </c>
      <c r="G102">
        <v>0</v>
      </c>
      <c r="H102">
        <v>0</v>
      </c>
      <c r="I102">
        <v>0</v>
      </c>
      <c r="J102">
        <v>0</v>
      </c>
      <c r="K102">
        <v>0</v>
      </c>
      <c r="L102" t="s">
        <v>106</v>
      </c>
      <c r="M102">
        <v>0</v>
      </c>
      <c r="N102">
        <v>0</v>
      </c>
      <c r="O102" t="s">
        <v>106</v>
      </c>
      <c r="P102" t="s">
        <v>106</v>
      </c>
      <c r="Q102">
        <v>0</v>
      </c>
      <c r="R102">
        <v>0</v>
      </c>
      <c r="S102">
        <v>0</v>
      </c>
      <c r="T102" t="s">
        <v>106</v>
      </c>
      <c r="U102" t="s">
        <v>106</v>
      </c>
      <c r="V102">
        <v>0</v>
      </c>
      <c r="W102" t="s">
        <v>106</v>
      </c>
      <c r="X102">
        <v>0</v>
      </c>
      <c r="Y102" t="s">
        <v>106</v>
      </c>
      <c r="Z102">
        <v>0</v>
      </c>
      <c r="AA102">
        <v>0</v>
      </c>
      <c r="AB102">
        <v>0</v>
      </c>
      <c r="AC102">
        <v>0</v>
      </c>
      <c r="AD102">
        <v>0</v>
      </c>
      <c r="AE102" t="s">
        <v>106</v>
      </c>
      <c r="AF102">
        <v>0</v>
      </c>
      <c r="AG102" t="s">
        <v>106</v>
      </c>
      <c r="AH102" t="s">
        <v>106</v>
      </c>
      <c r="AI102">
        <v>0</v>
      </c>
      <c r="AJ102">
        <v>0</v>
      </c>
      <c r="AK102" t="s">
        <v>106</v>
      </c>
      <c r="AL102">
        <v>0</v>
      </c>
      <c r="AM102">
        <v>0</v>
      </c>
      <c r="AN102" t="s">
        <v>106</v>
      </c>
      <c r="AO102">
        <v>0</v>
      </c>
      <c r="AP102">
        <v>0</v>
      </c>
      <c r="AQ102">
        <v>0</v>
      </c>
      <c r="AR102" t="s">
        <v>106</v>
      </c>
      <c r="AS102" t="s">
        <v>106</v>
      </c>
      <c r="AT102" s="7">
        <v>0.01</v>
      </c>
      <c r="AU102" t="s">
        <v>106</v>
      </c>
      <c r="AV102">
        <v>0</v>
      </c>
      <c r="AW102" t="s">
        <v>106</v>
      </c>
      <c r="AX102" t="s">
        <v>106</v>
      </c>
      <c r="AY102" t="s">
        <v>106</v>
      </c>
      <c r="AZ102">
        <v>0</v>
      </c>
      <c r="BA102" t="s">
        <v>106</v>
      </c>
      <c r="BB102" t="s">
        <v>106</v>
      </c>
      <c r="BC102" t="s">
        <v>106</v>
      </c>
      <c r="BD102" t="s">
        <v>106</v>
      </c>
      <c r="BE102" t="s">
        <v>106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 s="7">
        <v>0.01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 t="s">
        <v>106</v>
      </c>
      <c r="BU102" t="s">
        <v>106</v>
      </c>
      <c r="BV102" t="s">
        <v>106</v>
      </c>
      <c r="BW102">
        <v>0</v>
      </c>
      <c r="BX102">
        <v>0</v>
      </c>
      <c r="BY102">
        <v>0</v>
      </c>
      <c r="BZ102">
        <v>0</v>
      </c>
    </row>
    <row r="103" spans="1:78" x14ac:dyDescent="0.25">
      <c r="A103" t="s">
        <v>562</v>
      </c>
      <c r="B103">
        <v>7</v>
      </c>
      <c r="C103">
        <v>5</v>
      </c>
      <c r="D103">
        <v>0</v>
      </c>
      <c r="E103">
        <v>2</v>
      </c>
      <c r="F103">
        <v>0</v>
      </c>
      <c r="G103">
        <v>5</v>
      </c>
      <c r="H103">
        <v>3</v>
      </c>
      <c r="I103">
        <v>4</v>
      </c>
      <c r="J103">
        <v>2</v>
      </c>
      <c r="K103">
        <v>0</v>
      </c>
      <c r="L103">
        <v>1</v>
      </c>
      <c r="M103">
        <v>2</v>
      </c>
      <c r="N103">
        <v>4</v>
      </c>
      <c r="O103">
        <v>1</v>
      </c>
      <c r="P103">
        <v>0</v>
      </c>
      <c r="Q103">
        <v>2</v>
      </c>
      <c r="R103">
        <v>5</v>
      </c>
      <c r="S103">
        <v>7</v>
      </c>
      <c r="T103">
        <v>0</v>
      </c>
      <c r="U103">
        <v>0</v>
      </c>
      <c r="V103">
        <v>7</v>
      </c>
      <c r="W103">
        <v>0</v>
      </c>
      <c r="X103">
        <v>0</v>
      </c>
      <c r="Y103">
        <v>0</v>
      </c>
      <c r="Z103">
        <v>7</v>
      </c>
      <c r="AA103">
        <v>7</v>
      </c>
      <c r="AB103">
        <v>7</v>
      </c>
      <c r="AC103">
        <v>0</v>
      </c>
      <c r="AD103">
        <v>7</v>
      </c>
      <c r="AE103">
        <v>0</v>
      </c>
      <c r="AF103">
        <v>5</v>
      </c>
      <c r="AG103">
        <v>2</v>
      </c>
      <c r="AH103">
        <v>0</v>
      </c>
      <c r="AI103">
        <v>7</v>
      </c>
      <c r="AJ103">
        <v>0</v>
      </c>
      <c r="AK103">
        <v>0</v>
      </c>
      <c r="AL103">
        <v>3</v>
      </c>
      <c r="AM103">
        <v>3</v>
      </c>
      <c r="AN103">
        <v>1</v>
      </c>
      <c r="AO103">
        <v>0</v>
      </c>
      <c r="AP103">
        <v>2</v>
      </c>
      <c r="AQ103">
        <v>0</v>
      </c>
      <c r="AR103">
        <v>0</v>
      </c>
      <c r="AS103">
        <v>1</v>
      </c>
      <c r="AT103">
        <v>3</v>
      </c>
      <c r="AU103">
        <v>0</v>
      </c>
      <c r="AV103">
        <v>1</v>
      </c>
      <c r="AW103">
        <v>0</v>
      </c>
      <c r="AX103">
        <v>0</v>
      </c>
      <c r="AY103">
        <v>0</v>
      </c>
      <c r="AZ103">
        <v>0</v>
      </c>
      <c r="BA103">
        <v>1</v>
      </c>
      <c r="BB103">
        <v>0</v>
      </c>
      <c r="BC103">
        <v>0</v>
      </c>
      <c r="BD103">
        <v>0</v>
      </c>
      <c r="BE103">
        <v>1</v>
      </c>
      <c r="BF103">
        <v>6</v>
      </c>
      <c r="BG103">
        <v>6</v>
      </c>
      <c r="BH103">
        <v>1</v>
      </c>
      <c r="BI103">
        <v>1</v>
      </c>
      <c r="BJ103">
        <v>3</v>
      </c>
      <c r="BK103">
        <v>1</v>
      </c>
      <c r="BL103">
        <v>0</v>
      </c>
      <c r="BM103">
        <v>1</v>
      </c>
      <c r="BN103">
        <v>4</v>
      </c>
      <c r="BO103">
        <v>2</v>
      </c>
      <c r="BP103">
        <v>0</v>
      </c>
      <c r="BQ103">
        <v>1</v>
      </c>
      <c r="BR103">
        <v>5</v>
      </c>
      <c r="BS103">
        <v>6</v>
      </c>
      <c r="BT103">
        <v>0</v>
      </c>
      <c r="BU103">
        <v>1</v>
      </c>
      <c r="BV103">
        <v>0</v>
      </c>
      <c r="BW103">
        <v>1</v>
      </c>
      <c r="BX103">
        <v>1</v>
      </c>
      <c r="BY103">
        <v>2</v>
      </c>
      <c r="BZ103">
        <v>2</v>
      </c>
    </row>
    <row r="104" spans="1:78" x14ac:dyDescent="0.25">
      <c r="B104">
        <v>0</v>
      </c>
      <c r="C104">
        <v>0</v>
      </c>
      <c r="D104" t="s">
        <v>106</v>
      </c>
      <c r="E104" s="7">
        <v>0.01</v>
      </c>
      <c r="F104" t="s">
        <v>106</v>
      </c>
      <c r="G104">
        <v>0</v>
      </c>
      <c r="H104">
        <v>0</v>
      </c>
      <c r="I104">
        <v>0</v>
      </c>
      <c r="J104">
        <v>0</v>
      </c>
      <c r="K104" t="s">
        <v>106</v>
      </c>
      <c r="L104">
        <v>0</v>
      </c>
      <c r="M104">
        <v>0</v>
      </c>
      <c r="N104">
        <v>0</v>
      </c>
      <c r="O104">
        <v>0</v>
      </c>
      <c r="P104" t="s">
        <v>106</v>
      </c>
      <c r="Q104">
        <v>0</v>
      </c>
      <c r="R104">
        <v>0</v>
      </c>
      <c r="S104">
        <v>0</v>
      </c>
      <c r="T104" t="s">
        <v>106</v>
      </c>
      <c r="U104" t="s">
        <v>106</v>
      </c>
      <c r="V104">
        <v>0</v>
      </c>
      <c r="W104" t="s">
        <v>106</v>
      </c>
      <c r="X104" t="s">
        <v>106</v>
      </c>
      <c r="Y104" t="s">
        <v>106</v>
      </c>
      <c r="Z104">
        <v>0</v>
      </c>
      <c r="AA104">
        <v>0</v>
      </c>
      <c r="AB104">
        <v>0</v>
      </c>
      <c r="AC104" t="s">
        <v>106</v>
      </c>
      <c r="AD104">
        <v>0</v>
      </c>
      <c r="AE104" t="s">
        <v>106</v>
      </c>
      <c r="AF104">
        <v>0</v>
      </c>
      <c r="AG104">
        <v>0</v>
      </c>
      <c r="AH104" t="s">
        <v>106</v>
      </c>
      <c r="AI104">
        <v>0</v>
      </c>
      <c r="AJ104" t="s">
        <v>106</v>
      </c>
      <c r="AK104" t="s">
        <v>106</v>
      </c>
      <c r="AL104">
        <v>0</v>
      </c>
      <c r="AM104">
        <v>0</v>
      </c>
      <c r="AN104" s="7">
        <v>0.02</v>
      </c>
      <c r="AO104" t="s">
        <v>106</v>
      </c>
      <c r="AP104">
        <v>0</v>
      </c>
      <c r="AQ104" t="s">
        <v>106</v>
      </c>
      <c r="AR104" t="s">
        <v>106</v>
      </c>
      <c r="AS104">
        <v>0</v>
      </c>
      <c r="AT104">
        <v>0</v>
      </c>
      <c r="AU104" t="s">
        <v>106</v>
      </c>
      <c r="AV104">
        <v>0</v>
      </c>
      <c r="AW104" t="s">
        <v>106</v>
      </c>
      <c r="AX104" t="s">
        <v>106</v>
      </c>
      <c r="AY104" t="s">
        <v>106</v>
      </c>
      <c r="AZ104" t="s">
        <v>106</v>
      </c>
      <c r="BA104">
        <v>0</v>
      </c>
      <c r="BB104" t="s">
        <v>106</v>
      </c>
      <c r="BC104" t="s">
        <v>106</v>
      </c>
      <c r="BD104" t="s">
        <v>106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 t="s">
        <v>106</v>
      </c>
      <c r="BM104">
        <v>0</v>
      </c>
      <c r="BN104">
        <v>0</v>
      </c>
      <c r="BO104">
        <v>0</v>
      </c>
      <c r="BP104" t="s">
        <v>106</v>
      </c>
      <c r="BQ104">
        <v>0</v>
      </c>
      <c r="BR104">
        <v>0</v>
      </c>
      <c r="BS104">
        <v>0</v>
      </c>
      <c r="BT104" t="s">
        <v>106</v>
      </c>
      <c r="BU104">
        <v>0</v>
      </c>
      <c r="BV104" t="s">
        <v>106</v>
      </c>
      <c r="BW104">
        <v>0</v>
      </c>
      <c r="BX104">
        <v>0</v>
      </c>
      <c r="BY104">
        <v>0</v>
      </c>
      <c r="BZ104">
        <v>0</v>
      </c>
    </row>
    <row r="105" spans="1:78" x14ac:dyDescent="0.25">
      <c r="A105" t="s">
        <v>563</v>
      </c>
      <c r="B105">
        <v>7</v>
      </c>
      <c r="C105">
        <v>6</v>
      </c>
      <c r="D105">
        <v>0</v>
      </c>
      <c r="E105">
        <v>2</v>
      </c>
      <c r="F105">
        <v>2</v>
      </c>
      <c r="G105">
        <v>4</v>
      </c>
      <c r="H105">
        <v>2</v>
      </c>
      <c r="I105">
        <v>1</v>
      </c>
      <c r="J105">
        <v>2</v>
      </c>
      <c r="K105">
        <v>1</v>
      </c>
      <c r="L105">
        <v>3</v>
      </c>
      <c r="M105">
        <v>2</v>
      </c>
      <c r="N105">
        <v>3</v>
      </c>
      <c r="O105">
        <v>3</v>
      </c>
      <c r="P105">
        <v>0</v>
      </c>
      <c r="Q105">
        <v>1</v>
      </c>
      <c r="R105">
        <v>6</v>
      </c>
      <c r="S105">
        <v>4</v>
      </c>
      <c r="T105">
        <v>2</v>
      </c>
      <c r="U105">
        <v>1</v>
      </c>
      <c r="V105">
        <v>5</v>
      </c>
      <c r="W105">
        <v>1</v>
      </c>
      <c r="X105">
        <v>1</v>
      </c>
      <c r="Y105">
        <v>0</v>
      </c>
      <c r="Z105">
        <v>7</v>
      </c>
      <c r="AA105">
        <v>7</v>
      </c>
      <c r="AB105">
        <v>7</v>
      </c>
      <c r="AC105">
        <v>0</v>
      </c>
      <c r="AD105">
        <v>6</v>
      </c>
      <c r="AE105">
        <v>1</v>
      </c>
      <c r="AF105">
        <v>4</v>
      </c>
      <c r="AG105">
        <v>4</v>
      </c>
      <c r="AH105">
        <v>0</v>
      </c>
      <c r="AI105">
        <v>5</v>
      </c>
      <c r="AJ105">
        <v>0</v>
      </c>
      <c r="AK105">
        <v>2</v>
      </c>
      <c r="AL105">
        <v>2</v>
      </c>
      <c r="AM105">
        <v>4</v>
      </c>
      <c r="AN105">
        <v>0</v>
      </c>
      <c r="AO105">
        <v>1</v>
      </c>
      <c r="AP105">
        <v>0</v>
      </c>
      <c r="AQ105">
        <v>0</v>
      </c>
      <c r="AR105">
        <v>0</v>
      </c>
      <c r="AS105">
        <v>0</v>
      </c>
      <c r="AT105">
        <v>2</v>
      </c>
      <c r="AU105">
        <v>2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2</v>
      </c>
      <c r="BB105">
        <v>0</v>
      </c>
      <c r="BC105">
        <v>1</v>
      </c>
      <c r="BD105">
        <v>0</v>
      </c>
      <c r="BE105">
        <v>3</v>
      </c>
      <c r="BF105">
        <v>4</v>
      </c>
      <c r="BG105">
        <v>5</v>
      </c>
      <c r="BH105">
        <v>2</v>
      </c>
      <c r="BI105">
        <v>2</v>
      </c>
      <c r="BJ105">
        <v>3</v>
      </c>
      <c r="BK105">
        <v>1</v>
      </c>
      <c r="BL105">
        <v>0</v>
      </c>
      <c r="BM105">
        <v>3</v>
      </c>
      <c r="BN105">
        <v>3</v>
      </c>
      <c r="BO105">
        <v>1</v>
      </c>
      <c r="BP105">
        <v>1</v>
      </c>
      <c r="BQ105">
        <v>1</v>
      </c>
      <c r="BR105">
        <v>2</v>
      </c>
      <c r="BS105">
        <v>2</v>
      </c>
      <c r="BT105">
        <v>3</v>
      </c>
      <c r="BU105">
        <v>0</v>
      </c>
      <c r="BV105">
        <v>0</v>
      </c>
      <c r="BW105">
        <v>1</v>
      </c>
      <c r="BX105">
        <v>5</v>
      </c>
      <c r="BY105">
        <v>5</v>
      </c>
      <c r="BZ105">
        <v>5</v>
      </c>
    </row>
    <row r="106" spans="1:78" x14ac:dyDescent="0.25">
      <c r="B106">
        <v>0</v>
      </c>
      <c r="C106">
        <v>0</v>
      </c>
      <c r="D106" t="s">
        <v>106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 t="s">
        <v>106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 t="s">
        <v>106</v>
      </c>
      <c r="Z106">
        <v>0</v>
      </c>
      <c r="AA106">
        <v>0</v>
      </c>
      <c r="AB106">
        <v>0</v>
      </c>
      <c r="AC106" t="s">
        <v>106</v>
      </c>
      <c r="AD106">
        <v>0</v>
      </c>
      <c r="AE106">
        <v>0</v>
      </c>
      <c r="AF106">
        <v>0</v>
      </c>
      <c r="AG106">
        <v>0</v>
      </c>
      <c r="AH106" t="s">
        <v>106</v>
      </c>
      <c r="AI106">
        <v>0</v>
      </c>
      <c r="AJ106" t="s">
        <v>106</v>
      </c>
      <c r="AK106">
        <v>0</v>
      </c>
      <c r="AL106">
        <v>0</v>
      </c>
      <c r="AM106">
        <v>0</v>
      </c>
      <c r="AN106" t="s">
        <v>106</v>
      </c>
      <c r="AO106">
        <v>0</v>
      </c>
      <c r="AP106" t="s">
        <v>106</v>
      </c>
      <c r="AQ106" t="s">
        <v>106</v>
      </c>
      <c r="AR106" t="s">
        <v>106</v>
      </c>
      <c r="AS106" t="s">
        <v>106</v>
      </c>
      <c r="AT106">
        <v>0</v>
      </c>
      <c r="AU106" s="7">
        <v>0.01</v>
      </c>
      <c r="AV106" t="s">
        <v>106</v>
      </c>
      <c r="AW106" t="s">
        <v>106</v>
      </c>
      <c r="AX106" t="s">
        <v>106</v>
      </c>
      <c r="AY106" t="s">
        <v>106</v>
      </c>
      <c r="AZ106" t="s">
        <v>106</v>
      </c>
      <c r="BA106" s="7">
        <v>0.01</v>
      </c>
      <c r="BB106" t="s">
        <v>106</v>
      </c>
      <c r="BC106">
        <v>0</v>
      </c>
      <c r="BD106" t="s">
        <v>106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 t="s">
        <v>106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 s="7">
        <v>0.01</v>
      </c>
      <c r="BU106" t="s">
        <v>106</v>
      </c>
      <c r="BV106" t="s">
        <v>106</v>
      </c>
      <c r="BW106">
        <v>0</v>
      </c>
      <c r="BX106">
        <v>0</v>
      </c>
      <c r="BY106">
        <v>0</v>
      </c>
      <c r="BZ106">
        <v>0</v>
      </c>
    </row>
    <row r="107" spans="1:78" x14ac:dyDescent="0.25">
      <c r="A107" t="s">
        <v>564</v>
      </c>
      <c r="B107">
        <v>6</v>
      </c>
      <c r="C107">
        <v>4</v>
      </c>
      <c r="D107">
        <v>1</v>
      </c>
      <c r="E107">
        <v>0</v>
      </c>
      <c r="F107">
        <v>1</v>
      </c>
      <c r="G107">
        <v>1</v>
      </c>
      <c r="H107">
        <v>4</v>
      </c>
      <c r="I107">
        <v>1</v>
      </c>
      <c r="J107">
        <v>2</v>
      </c>
      <c r="K107">
        <v>2</v>
      </c>
      <c r="L107">
        <v>1</v>
      </c>
      <c r="M107">
        <v>1</v>
      </c>
      <c r="N107">
        <v>5</v>
      </c>
      <c r="O107">
        <v>0</v>
      </c>
      <c r="P107">
        <v>0</v>
      </c>
      <c r="Q107">
        <v>1</v>
      </c>
      <c r="R107">
        <v>5</v>
      </c>
      <c r="S107">
        <v>5</v>
      </c>
      <c r="T107">
        <v>1</v>
      </c>
      <c r="U107">
        <v>0</v>
      </c>
      <c r="V107">
        <v>2</v>
      </c>
      <c r="W107">
        <v>3</v>
      </c>
      <c r="X107">
        <v>0</v>
      </c>
      <c r="Y107">
        <v>1</v>
      </c>
      <c r="Z107">
        <v>4</v>
      </c>
      <c r="AA107">
        <v>6</v>
      </c>
      <c r="AB107">
        <v>4</v>
      </c>
      <c r="AC107">
        <v>1</v>
      </c>
      <c r="AD107">
        <v>4</v>
      </c>
      <c r="AE107">
        <v>0</v>
      </c>
      <c r="AF107">
        <v>6</v>
      </c>
      <c r="AG107">
        <v>0</v>
      </c>
      <c r="AH107">
        <v>0</v>
      </c>
      <c r="AI107">
        <v>6</v>
      </c>
      <c r="AJ107">
        <v>0</v>
      </c>
      <c r="AK107">
        <v>0</v>
      </c>
      <c r="AL107">
        <v>2</v>
      </c>
      <c r="AM107">
        <v>3</v>
      </c>
      <c r="AN107">
        <v>0</v>
      </c>
      <c r="AO107">
        <v>0</v>
      </c>
      <c r="AP107">
        <v>1</v>
      </c>
      <c r="AQ107">
        <v>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1</v>
      </c>
      <c r="AY107">
        <v>1</v>
      </c>
      <c r="AZ107">
        <v>1</v>
      </c>
      <c r="BA107">
        <v>0</v>
      </c>
      <c r="BB107">
        <v>0</v>
      </c>
      <c r="BC107">
        <v>1</v>
      </c>
      <c r="BD107">
        <v>0</v>
      </c>
      <c r="BE107">
        <v>0</v>
      </c>
      <c r="BF107">
        <v>6</v>
      </c>
      <c r="BG107">
        <v>6</v>
      </c>
      <c r="BH107">
        <v>0</v>
      </c>
      <c r="BI107">
        <v>2</v>
      </c>
      <c r="BJ107">
        <v>3</v>
      </c>
      <c r="BK107">
        <v>1</v>
      </c>
      <c r="BL107">
        <v>0</v>
      </c>
      <c r="BM107">
        <v>0</v>
      </c>
      <c r="BN107">
        <v>2</v>
      </c>
      <c r="BO107">
        <v>3</v>
      </c>
      <c r="BP107">
        <v>1</v>
      </c>
      <c r="BQ107">
        <v>1</v>
      </c>
      <c r="BR107">
        <v>2</v>
      </c>
      <c r="BS107">
        <v>2</v>
      </c>
      <c r="BT107">
        <v>0</v>
      </c>
      <c r="BU107">
        <v>0</v>
      </c>
      <c r="BV107">
        <v>0</v>
      </c>
      <c r="BW107">
        <v>1</v>
      </c>
      <c r="BX107">
        <v>6</v>
      </c>
      <c r="BY107">
        <v>5</v>
      </c>
      <c r="BZ107">
        <v>3</v>
      </c>
    </row>
    <row r="108" spans="1:78" x14ac:dyDescent="0.25">
      <c r="B108">
        <v>0</v>
      </c>
      <c r="C108">
        <v>0</v>
      </c>
      <c r="D108">
        <v>0</v>
      </c>
      <c r="E108" t="s">
        <v>106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 t="s">
        <v>106</v>
      </c>
      <c r="P108" t="s">
        <v>106</v>
      </c>
      <c r="Q108">
        <v>0</v>
      </c>
      <c r="R108">
        <v>0</v>
      </c>
      <c r="S108">
        <v>0</v>
      </c>
      <c r="T108">
        <v>0</v>
      </c>
      <c r="U108" t="s">
        <v>106</v>
      </c>
      <c r="V108">
        <v>0</v>
      </c>
      <c r="W108" s="7">
        <v>0.01</v>
      </c>
      <c r="X108" t="s">
        <v>106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 t="s">
        <v>106</v>
      </c>
      <c r="AF108">
        <v>0</v>
      </c>
      <c r="AG108" t="s">
        <v>106</v>
      </c>
      <c r="AH108" t="s">
        <v>106</v>
      </c>
      <c r="AI108">
        <v>0</v>
      </c>
      <c r="AJ108" t="s">
        <v>106</v>
      </c>
      <c r="AK108" t="s">
        <v>106</v>
      </c>
      <c r="AL108">
        <v>0</v>
      </c>
      <c r="AM108">
        <v>0</v>
      </c>
      <c r="AN108" t="s">
        <v>106</v>
      </c>
      <c r="AO108" t="s">
        <v>106</v>
      </c>
      <c r="AP108">
        <v>0</v>
      </c>
      <c r="AQ108">
        <v>0</v>
      </c>
      <c r="AR108" t="s">
        <v>106</v>
      </c>
      <c r="AS108" t="s">
        <v>106</v>
      </c>
      <c r="AT108" t="s">
        <v>106</v>
      </c>
      <c r="AU108" t="s">
        <v>106</v>
      </c>
      <c r="AV108" t="s">
        <v>106</v>
      </c>
      <c r="AW108" t="s">
        <v>106</v>
      </c>
      <c r="AX108">
        <v>0</v>
      </c>
      <c r="AY108">
        <v>0</v>
      </c>
      <c r="AZ108">
        <v>0</v>
      </c>
      <c r="BA108" t="s">
        <v>106</v>
      </c>
      <c r="BB108" t="s">
        <v>106</v>
      </c>
      <c r="BC108">
        <v>0</v>
      </c>
      <c r="BD108" t="s">
        <v>106</v>
      </c>
      <c r="BE108" t="s">
        <v>106</v>
      </c>
      <c r="BF108">
        <v>0</v>
      </c>
      <c r="BG108">
        <v>0</v>
      </c>
      <c r="BH108" t="s">
        <v>106</v>
      </c>
      <c r="BI108">
        <v>0</v>
      </c>
      <c r="BJ108">
        <v>0</v>
      </c>
      <c r="BK108">
        <v>0</v>
      </c>
      <c r="BL108" t="s">
        <v>106</v>
      </c>
      <c r="BM108" t="s">
        <v>106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 t="s">
        <v>106</v>
      </c>
      <c r="BU108" t="s">
        <v>106</v>
      </c>
      <c r="BV108" t="s">
        <v>106</v>
      </c>
      <c r="BW108">
        <v>0</v>
      </c>
      <c r="BX108">
        <v>0</v>
      </c>
      <c r="BY108">
        <v>0</v>
      </c>
      <c r="BZ108">
        <v>0</v>
      </c>
    </row>
    <row r="109" spans="1:78" x14ac:dyDescent="0.25">
      <c r="A109" t="s">
        <v>565</v>
      </c>
      <c r="B109">
        <v>5</v>
      </c>
      <c r="C109">
        <v>3</v>
      </c>
      <c r="D109">
        <v>2</v>
      </c>
      <c r="E109">
        <v>0</v>
      </c>
      <c r="F109">
        <v>2</v>
      </c>
      <c r="G109">
        <v>3</v>
      </c>
      <c r="H109">
        <v>0</v>
      </c>
      <c r="I109">
        <v>3</v>
      </c>
      <c r="J109">
        <v>2</v>
      </c>
      <c r="K109">
        <v>0</v>
      </c>
      <c r="L109">
        <v>0</v>
      </c>
      <c r="M109">
        <v>0</v>
      </c>
      <c r="N109">
        <v>5</v>
      </c>
      <c r="O109">
        <v>0</v>
      </c>
      <c r="P109">
        <v>0</v>
      </c>
      <c r="Q109">
        <v>0</v>
      </c>
      <c r="R109">
        <v>5</v>
      </c>
      <c r="S109">
        <v>3</v>
      </c>
      <c r="T109">
        <v>2</v>
      </c>
      <c r="U109">
        <v>0</v>
      </c>
      <c r="V109">
        <v>5</v>
      </c>
      <c r="W109">
        <v>0</v>
      </c>
      <c r="X109">
        <v>0</v>
      </c>
      <c r="Y109">
        <v>0</v>
      </c>
      <c r="Z109">
        <v>5</v>
      </c>
      <c r="AA109">
        <v>5</v>
      </c>
      <c r="AB109">
        <v>5</v>
      </c>
      <c r="AC109">
        <v>0</v>
      </c>
      <c r="AD109">
        <v>5</v>
      </c>
      <c r="AE109">
        <v>0</v>
      </c>
      <c r="AF109">
        <v>3</v>
      </c>
      <c r="AG109">
        <v>2</v>
      </c>
      <c r="AH109">
        <v>0</v>
      </c>
      <c r="AI109">
        <v>5</v>
      </c>
      <c r="AJ109">
        <v>0</v>
      </c>
      <c r="AK109">
        <v>0</v>
      </c>
      <c r="AL109">
        <v>2</v>
      </c>
      <c r="AM109">
        <v>2</v>
      </c>
      <c r="AN109">
        <v>0</v>
      </c>
      <c r="AO109">
        <v>2</v>
      </c>
      <c r="AP109">
        <v>0</v>
      </c>
      <c r="AQ109">
        <v>0</v>
      </c>
      <c r="AR109">
        <v>0</v>
      </c>
      <c r="AS109">
        <v>0</v>
      </c>
      <c r="AT109">
        <v>3</v>
      </c>
      <c r="AU109">
        <v>0</v>
      </c>
      <c r="AV109">
        <v>0</v>
      </c>
      <c r="AW109">
        <v>0</v>
      </c>
      <c r="AX109">
        <v>2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5</v>
      </c>
      <c r="BG109">
        <v>5</v>
      </c>
      <c r="BH109">
        <v>0</v>
      </c>
      <c r="BI109">
        <v>3</v>
      </c>
      <c r="BJ109">
        <v>0</v>
      </c>
      <c r="BK109">
        <v>0</v>
      </c>
      <c r="BL109">
        <v>0</v>
      </c>
      <c r="BM109">
        <v>2</v>
      </c>
      <c r="BN109">
        <v>2</v>
      </c>
      <c r="BO109">
        <v>0</v>
      </c>
      <c r="BP109">
        <v>2</v>
      </c>
      <c r="BQ109">
        <v>0</v>
      </c>
      <c r="BR109">
        <v>3</v>
      </c>
      <c r="BS109">
        <v>3</v>
      </c>
      <c r="BT109">
        <v>0</v>
      </c>
      <c r="BU109">
        <v>0</v>
      </c>
      <c r="BV109">
        <v>0</v>
      </c>
      <c r="BW109">
        <v>0</v>
      </c>
      <c r="BX109">
        <v>2</v>
      </c>
      <c r="BY109">
        <v>2</v>
      </c>
      <c r="BZ109">
        <v>2</v>
      </c>
    </row>
    <row r="110" spans="1:78" x14ac:dyDescent="0.25">
      <c r="B110">
        <v>0</v>
      </c>
      <c r="C110">
        <v>0</v>
      </c>
      <c r="D110">
        <v>0</v>
      </c>
      <c r="E110" t="s">
        <v>106</v>
      </c>
      <c r="F110">
        <v>0</v>
      </c>
      <c r="G110">
        <v>0</v>
      </c>
      <c r="H110" t="s">
        <v>106</v>
      </c>
      <c r="I110">
        <v>0</v>
      </c>
      <c r="J110">
        <v>0</v>
      </c>
      <c r="K110" t="s">
        <v>106</v>
      </c>
      <c r="L110" t="s">
        <v>106</v>
      </c>
      <c r="M110" t="s">
        <v>106</v>
      </c>
      <c r="N110">
        <v>0</v>
      </c>
      <c r="O110" t="s">
        <v>106</v>
      </c>
      <c r="P110" t="s">
        <v>106</v>
      </c>
      <c r="Q110" t="s">
        <v>106</v>
      </c>
      <c r="R110">
        <v>0</v>
      </c>
      <c r="S110">
        <v>0</v>
      </c>
      <c r="T110">
        <v>0</v>
      </c>
      <c r="U110" t="s">
        <v>106</v>
      </c>
      <c r="V110">
        <v>0</v>
      </c>
      <c r="W110" t="s">
        <v>106</v>
      </c>
      <c r="X110" t="s">
        <v>106</v>
      </c>
      <c r="Y110" t="s">
        <v>106</v>
      </c>
      <c r="Z110">
        <v>0</v>
      </c>
      <c r="AA110">
        <v>0</v>
      </c>
      <c r="AB110">
        <v>0</v>
      </c>
      <c r="AC110" t="s">
        <v>106</v>
      </c>
      <c r="AD110">
        <v>0</v>
      </c>
      <c r="AE110" t="s">
        <v>106</v>
      </c>
      <c r="AF110">
        <v>0</v>
      </c>
      <c r="AG110">
        <v>0</v>
      </c>
      <c r="AH110" t="s">
        <v>106</v>
      </c>
      <c r="AI110">
        <v>0</v>
      </c>
      <c r="AJ110" t="s">
        <v>106</v>
      </c>
      <c r="AK110" t="s">
        <v>106</v>
      </c>
      <c r="AL110">
        <v>0</v>
      </c>
      <c r="AM110">
        <v>0</v>
      </c>
      <c r="AN110" t="s">
        <v>106</v>
      </c>
      <c r="AO110">
        <v>0</v>
      </c>
      <c r="AP110" t="s">
        <v>106</v>
      </c>
      <c r="AQ110" t="s">
        <v>106</v>
      </c>
      <c r="AR110" t="s">
        <v>106</v>
      </c>
      <c r="AS110" t="s">
        <v>106</v>
      </c>
      <c r="AT110" s="7">
        <v>0.01</v>
      </c>
      <c r="AU110" t="s">
        <v>106</v>
      </c>
      <c r="AV110" t="s">
        <v>106</v>
      </c>
      <c r="AW110" t="s">
        <v>106</v>
      </c>
      <c r="AX110">
        <v>0</v>
      </c>
      <c r="AY110" t="s">
        <v>106</v>
      </c>
      <c r="AZ110" t="s">
        <v>106</v>
      </c>
      <c r="BA110" t="s">
        <v>106</v>
      </c>
      <c r="BB110" t="s">
        <v>106</v>
      </c>
      <c r="BC110" t="s">
        <v>106</v>
      </c>
      <c r="BD110" t="s">
        <v>106</v>
      </c>
      <c r="BE110" t="s">
        <v>106</v>
      </c>
      <c r="BF110">
        <v>0</v>
      </c>
      <c r="BG110">
        <v>0</v>
      </c>
      <c r="BH110" t="s">
        <v>106</v>
      </c>
      <c r="BI110">
        <v>0</v>
      </c>
      <c r="BJ110" t="s">
        <v>106</v>
      </c>
      <c r="BK110" t="s">
        <v>106</v>
      </c>
      <c r="BL110" t="s">
        <v>106</v>
      </c>
      <c r="BM110">
        <v>0</v>
      </c>
      <c r="BN110">
        <v>0</v>
      </c>
      <c r="BO110" t="s">
        <v>106</v>
      </c>
      <c r="BP110">
        <v>0</v>
      </c>
      <c r="BQ110" t="s">
        <v>106</v>
      </c>
      <c r="BR110">
        <v>0</v>
      </c>
      <c r="BS110">
        <v>0</v>
      </c>
      <c r="BT110" t="s">
        <v>106</v>
      </c>
      <c r="BU110" t="s">
        <v>106</v>
      </c>
      <c r="BV110" t="s">
        <v>106</v>
      </c>
      <c r="BW110" t="s">
        <v>106</v>
      </c>
      <c r="BX110">
        <v>0</v>
      </c>
      <c r="BY110">
        <v>0</v>
      </c>
      <c r="BZ110">
        <v>0</v>
      </c>
    </row>
    <row r="111" spans="1:78" x14ac:dyDescent="0.25">
      <c r="A111" t="s">
        <v>566</v>
      </c>
      <c r="B111">
        <v>5</v>
      </c>
      <c r="C111">
        <v>5</v>
      </c>
      <c r="D111">
        <v>0</v>
      </c>
      <c r="E111">
        <v>0</v>
      </c>
      <c r="F111">
        <v>0</v>
      </c>
      <c r="G111">
        <v>3</v>
      </c>
      <c r="H111">
        <v>2</v>
      </c>
      <c r="I111">
        <v>2</v>
      </c>
      <c r="J111">
        <v>2</v>
      </c>
      <c r="K111">
        <v>0</v>
      </c>
      <c r="L111">
        <v>1</v>
      </c>
      <c r="M111">
        <v>1</v>
      </c>
      <c r="N111">
        <v>2</v>
      </c>
      <c r="O111">
        <v>1</v>
      </c>
      <c r="P111">
        <v>2</v>
      </c>
      <c r="Q111">
        <v>2</v>
      </c>
      <c r="R111">
        <v>4</v>
      </c>
      <c r="S111">
        <v>3</v>
      </c>
      <c r="T111">
        <v>1</v>
      </c>
      <c r="U111">
        <v>1</v>
      </c>
      <c r="V111">
        <v>2</v>
      </c>
      <c r="W111">
        <v>1</v>
      </c>
      <c r="X111">
        <v>2</v>
      </c>
      <c r="Y111">
        <v>2</v>
      </c>
      <c r="Z111">
        <v>3</v>
      </c>
      <c r="AA111">
        <v>5</v>
      </c>
      <c r="AB111">
        <v>3</v>
      </c>
      <c r="AC111">
        <v>0</v>
      </c>
      <c r="AD111">
        <v>3</v>
      </c>
      <c r="AE111">
        <v>2</v>
      </c>
      <c r="AF111">
        <v>4</v>
      </c>
      <c r="AG111">
        <v>0</v>
      </c>
      <c r="AH111">
        <v>0</v>
      </c>
      <c r="AI111">
        <v>4</v>
      </c>
      <c r="AJ111">
        <v>0</v>
      </c>
      <c r="AK111">
        <v>1</v>
      </c>
      <c r="AL111">
        <v>1</v>
      </c>
      <c r="AM111">
        <v>2</v>
      </c>
      <c r="AN111">
        <v>0</v>
      </c>
      <c r="AO111">
        <v>2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1</v>
      </c>
      <c r="BC111">
        <v>4</v>
      </c>
      <c r="BD111">
        <v>0</v>
      </c>
      <c r="BE111">
        <v>2</v>
      </c>
      <c r="BF111">
        <v>3</v>
      </c>
      <c r="BG111">
        <v>3</v>
      </c>
      <c r="BH111">
        <v>2</v>
      </c>
      <c r="BI111">
        <v>0</v>
      </c>
      <c r="BJ111">
        <v>2</v>
      </c>
      <c r="BK111">
        <v>1</v>
      </c>
      <c r="BL111">
        <v>1</v>
      </c>
      <c r="BM111">
        <v>2</v>
      </c>
      <c r="BN111">
        <v>2</v>
      </c>
      <c r="BO111">
        <v>2</v>
      </c>
      <c r="BP111">
        <v>0</v>
      </c>
      <c r="BQ111">
        <v>1</v>
      </c>
      <c r="BR111">
        <v>2</v>
      </c>
      <c r="BS111">
        <v>3</v>
      </c>
      <c r="BT111">
        <v>1</v>
      </c>
      <c r="BU111">
        <v>1</v>
      </c>
      <c r="BV111">
        <v>0</v>
      </c>
      <c r="BW111">
        <v>1</v>
      </c>
      <c r="BX111">
        <v>3</v>
      </c>
      <c r="BY111">
        <v>3</v>
      </c>
      <c r="BZ111">
        <v>3</v>
      </c>
    </row>
    <row r="112" spans="1:78" x14ac:dyDescent="0.25">
      <c r="B112">
        <v>0</v>
      </c>
      <c r="C112">
        <v>0</v>
      </c>
      <c r="D112" t="s">
        <v>106</v>
      </c>
      <c r="E112" t="s">
        <v>106</v>
      </c>
      <c r="F112" t="s">
        <v>106</v>
      </c>
      <c r="G112">
        <v>0</v>
      </c>
      <c r="H112">
        <v>0</v>
      </c>
      <c r="I112">
        <v>0</v>
      </c>
      <c r="J112">
        <v>0</v>
      </c>
      <c r="K112" t="s">
        <v>106</v>
      </c>
      <c r="L112">
        <v>0</v>
      </c>
      <c r="M112">
        <v>0</v>
      </c>
      <c r="N112">
        <v>0</v>
      </c>
      <c r="O112">
        <v>0</v>
      </c>
      <c r="P112" s="7">
        <v>0.01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 t="s">
        <v>106</v>
      </c>
      <c r="AD112">
        <v>0</v>
      </c>
      <c r="AE112">
        <v>0</v>
      </c>
      <c r="AF112">
        <v>0</v>
      </c>
      <c r="AG112" t="s">
        <v>106</v>
      </c>
      <c r="AH112" t="s">
        <v>106</v>
      </c>
      <c r="AI112">
        <v>0</v>
      </c>
      <c r="AJ112" t="s">
        <v>106</v>
      </c>
      <c r="AK112">
        <v>0</v>
      </c>
      <c r="AL112">
        <v>0</v>
      </c>
      <c r="AM112">
        <v>0</v>
      </c>
      <c r="AN112" t="s">
        <v>106</v>
      </c>
      <c r="AO112">
        <v>0</v>
      </c>
      <c r="AP112" t="s">
        <v>106</v>
      </c>
      <c r="AQ112" t="s">
        <v>106</v>
      </c>
      <c r="AR112" t="s">
        <v>106</v>
      </c>
      <c r="AS112" t="s">
        <v>106</v>
      </c>
      <c r="AT112" t="s">
        <v>106</v>
      </c>
      <c r="AU112" t="s">
        <v>106</v>
      </c>
      <c r="AV112" t="s">
        <v>106</v>
      </c>
      <c r="AW112" t="s">
        <v>106</v>
      </c>
      <c r="AX112" t="s">
        <v>106</v>
      </c>
      <c r="AY112" t="s">
        <v>106</v>
      </c>
      <c r="AZ112" t="s">
        <v>106</v>
      </c>
      <c r="BA112" t="s">
        <v>106</v>
      </c>
      <c r="BB112">
        <v>0</v>
      </c>
      <c r="BC112" s="7">
        <v>0.01</v>
      </c>
      <c r="BD112" t="s">
        <v>106</v>
      </c>
      <c r="BE112">
        <v>0</v>
      </c>
      <c r="BF112">
        <v>0</v>
      </c>
      <c r="BG112">
        <v>0</v>
      </c>
      <c r="BH112">
        <v>0</v>
      </c>
      <c r="BI112" t="s">
        <v>106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 t="s">
        <v>106</v>
      </c>
      <c r="BQ112">
        <v>0</v>
      </c>
      <c r="BR112">
        <v>0</v>
      </c>
      <c r="BS112">
        <v>0</v>
      </c>
      <c r="BT112">
        <v>0</v>
      </c>
      <c r="BU112">
        <v>0</v>
      </c>
      <c r="BV112" t="s">
        <v>106</v>
      </c>
      <c r="BW112">
        <v>0</v>
      </c>
      <c r="BX112">
        <v>0</v>
      </c>
      <c r="BY112">
        <v>0</v>
      </c>
      <c r="BZ112">
        <v>0</v>
      </c>
    </row>
    <row r="113" spans="1:78" x14ac:dyDescent="0.25">
      <c r="A113" t="s">
        <v>567</v>
      </c>
      <c r="B113">
        <v>5</v>
      </c>
      <c r="C113">
        <v>5</v>
      </c>
      <c r="D113">
        <v>0</v>
      </c>
      <c r="E113">
        <v>0</v>
      </c>
      <c r="F113">
        <v>1</v>
      </c>
      <c r="G113">
        <v>2</v>
      </c>
      <c r="H113">
        <v>2</v>
      </c>
      <c r="I113">
        <v>1</v>
      </c>
      <c r="J113">
        <v>3</v>
      </c>
      <c r="K113">
        <v>0</v>
      </c>
      <c r="L113">
        <v>1</v>
      </c>
      <c r="M113">
        <v>3</v>
      </c>
      <c r="N113">
        <v>2</v>
      </c>
      <c r="O113">
        <v>0</v>
      </c>
      <c r="P113">
        <v>0</v>
      </c>
      <c r="Q113">
        <v>2</v>
      </c>
      <c r="R113">
        <v>3</v>
      </c>
      <c r="S113">
        <v>3</v>
      </c>
      <c r="T113">
        <v>1</v>
      </c>
      <c r="U113">
        <v>1</v>
      </c>
      <c r="V113">
        <v>3</v>
      </c>
      <c r="W113">
        <v>1</v>
      </c>
      <c r="X113">
        <v>1</v>
      </c>
      <c r="Y113">
        <v>0</v>
      </c>
      <c r="Z113">
        <v>5</v>
      </c>
      <c r="AA113">
        <v>5</v>
      </c>
      <c r="AB113">
        <v>5</v>
      </c>
      <c r="AC113">
        <v>1</v>
      </c>
      <c r="AD113">
        <v>4</v>
      </c>
      <c r="AE113">
        <v>0</v>
      </c>
      <c r="AF113">
        <v>4</v>
      </c>
      <c r="AG113">
        <v>0</v>
      </c>
      <c r="AH113">
        <v>0</v>
      </c>
      <c r="AI113">
        <v>4</v>
      </c>
      <c r="AJ113">
        <v>1</v>
      </c>
      <c r="AK113">
        <v>0</v>
      </c>
      <c r="AL113">
        <v>2</v>
      </c>
      <c r="AM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>
        <v>1</v>
      </c>
      <c r="AT113">
        <v>0</v>
      </c>
      <c r="AU113">
        <v>2</v>
      </c>
      <c r="AV113">
        <v>1</v>
      </c>
      <c r="AW113">
        <v>0</v>
      </c>
      <c r="AX113">
        <v>0</v>
      </c>
      <c r="AY113">
        <v>0</v>
      </c>
      <c r="AZ113">
        <v>1</v>
      </c>
      <c r="BA113">
        <v>0</v>
      </c>
      <c r="BB113">
        <v>0</v>
      </c>
      <c r="BC113">
        <v>0</v>
      </c>
      <c r="BD113">
        <v>0</v>
      </c>
      <c r="BE113">
        <v>1</v>
      </c>
      <c r="BF113">
        <v>4</v>
      </c>
      <c r="BG113">
        <v>4</v>
      </c>
      <c r="BH113">
        <v>1</v>
      </c>
      <c r="BI113">
        <v>1</v>
      </c>
      <c r="BJ113">
        <v>1</v>
      </c>
      <c r="BK113">
        <v>1</v>
      </c>
      <c r="BL113">
        <v>1</v>
      </c>
      <c r="BM113">
        <v>1</v>
      </c>
      <c r="BN113">
        <v>0</v>
      </c>
      <c r="BO113">
        <v>3</v>
      </c>
      <c r="BP113">
        <v>1</v>
      </c>
      <c r="BQ113">
        <v>0</v>
      </c>
      <c r="BR113">
        <v>2</v>
      </c>
      <c r="BS113">
        <v>0</v>
      </c>
      <c r="BT113">
        <v>0</v>
      </c>
      <c r="BU113">
        <v>1</v>
      </c>
      <c r="BV113">
        <v>0</v>
      </c>
      <c r="BW113">
        <v>0</v>
      </c>
      <c r="BX113">
        <v>3</v>
      </c>
      <c r="BY113">
        <v>3</v>
      </c>
      <c r="BZ113">
        <v>2</v>
      </c>
    </row>
    <row r="114" spans="1:78" x14ac:dyDescent="0.25">
      <c r="B114">
        <v>0</v>
      </c>
      <c r="C114">
        <v>0</v>
      </c>
      <c r="D114" t="s">
        <v>106</v>
      </c>
      <c r="E114" t="s">
        <v>106</v>
      </c>
      <c r="F114">
        <v>0</v>
      </c>
      <c r="G114">
        <v>0</v>
      </c>
      <c r="H114">
        <v>0</v>
      </c>
      <c r="I114">
        <v>0</v>
      </c>
      <c r="J114">
        <v>0</v>
      </c>
      <c r="K114" t="s">
        <v>106</v>
      </c>
      <c r="L114">
        <v>0</v>
      </c>
      <c r="M114">
        <v>0</v>
      </c>
      <c r="N114">
        <v>0</v>
      </c>
      <c r="O114" t="s">
        <v>106</v>
      </c>
      <c r="P114" t="s">
        <v>106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 t="s">
        <v>106</v>
      </c>
      <c r="Z114">
        <v>0</v>
      </c>
      <c r="AA114">
        <v>0</v>
      </c>
      <c r="AB114">
        <v>0</v>
      </c>
      <c r="AC114">
        <v>0</v>
      </c>
      <c r="AD114">
        <v>0</v>
      </c>
      <c r="AE114" t="s">
        <v>106</v>
      </c>
      <c r="AF114">
        <v>0</v>
      </c>
      <c r="AG114" t="s">
        <v>106</v>
      </c>
      <c r="AH114" t="s">
        <v>106</v>
      </c>
      <c r="AI114">
        <v>0</v>
      </c>
      <c r="AJ114">
        <v>0</v>
      </c>
      <c r="AK114" t="s">
        <v>106</v>
      </c>
      <c r="AL114">
        <v>0</v>
      </c>
      <c r="AM114">
        <v>0</v>
      </c>
      <c r="AN114" t="s">
        <v>106</v>
      </c>
      <c r="AO114">
        <v>0</v>
      </c>
      <c r="AP114" t="s">
        <v>106</v>
      </c>
      <c r="AQ114" t="s">
        <v>106</v>
      </c>
      <c r="AR114" t="s">
        <v>106</v>
      </c>
      <c r="AS114">
        <v>0</v>
      </c>
      <c r="AT114" t="s">
        <v>106</v>
      </c>
      <c r="AU114" s="7">
        <v>0.01</v>
      </c>
      <c r="AV114">
        <v>0</v>
      </c>
      <c r="AW114" t="s">
        <v>106</v>
      </c>
      <c r="AX114" t="s">
        <v>106</v>
      </c>
      <c r="AY114" t="s">
        <v>106</v>
      </c>
      <c r="AZ114">
        <v>0</v>
      </c>
      <c r="BA114" t="s">
        <v>106</v>
      </c>
      <c r="BB114" t="s">
        <v>106</v>
      </c>
      <c r="BC114" t="s">
        <v>106</v>
      </c>
      <c r="BD114" t="s">
        <v>106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 s="7">
        <v>0.01</v>
      </c>
      <c r="BM114">
        <v>0</v>
      </c>
      <c r="BN114" t="s">
        <v>106</v>
      </c>
      <c r="BO114">
        <v>0</v>
      </c>
      <c r="BP114">
        <v>0</v>
      </c>
      <c r="BQ114" t="s">
        <v>106</v>
      </c>
      <c r="BR114">
        <v>0</v>
      </c>
      <c r="BS114" t="s">
        <v>106</v>
      </c>
      <c r="BT114" t="s">
        <v>106</v>
      </c>
      <c r="BU114">
        <v>0</v>
      </c>
      <c r="BV114" t="s">
        <v>106</v>
      </c>
      <c r="BW114" t="s">
        <v>106</v>
      </c>
      <c r="BX114">
        <v>0</v>
      </c>
      <c r="BY114">
        <v>0</v>
      </c>
      <c r="BZ114">
        <v>0</v>
      </c>
    </row>
    <row r="115" spans="1:78" x14ac:dyDescent="0.25">
      <c r="A115" t="s">
        <v>568</v>
      </c>
      <c r="B115">
        <v>5</v>
      </c>
      <c r="C115">
        <v>3</v>
      </c>
      <c r="D115">
        <v>2</v>
      </c>
      <c r="E115">
        <v>0</v>
      </c>
      <c r="F115">
        <v>1</v>
      </c>
      <c r="G115">
        <v>4</v>
      </c>
      <c r="H115">
        <v>0</v>
      </c>
      <c r="I115">
        <v>3</v>
      </c>
      <c r="J115">
        <v>2</v>
      </c>
      <c r="K115">
        <v>0</v>
      </c>
      <c r="L115">
        <v>0</v>
      </c>
      <c r="M115">
        <v>0</v>
      </c>
      <c r="N115">
        <v>5</v>
      </c>
      <c r="O115">
        <v>0</v>
      </c>
      <c r="P115">
        <v>0</v>
      </c>
      <c r="Q115">
        <v>0</v>
      </c>
      <c r="R115">
        <v>5</v>
      </c>
      <c r="S115">
        <v>5</v>
      </c>
      <c r="T115">
        <v>0</v>
      </c>
      <c r="U115">
        <v>0</v>
      </c>
      <c r="V115">
        <v>5</v>
      </c>
      <c r="W115">
        <v>0</v>
      </c>
      <c r="X115">
        <v>0</v>
      </c>
      <c r="Y115">
        <v>0</v>
      </c>
      <c r="Z115">
        <v>5</v>
      </c>
      <c r="AA115">
        <v>5</v>
      </c>
      <c r="AB115">
        <v>5</v>
      </c>
      <c r="AC115">
        <v>0</v>
      </c>
      <c r="AD115">
        <v>5</v>
      </c>
      <c r="AE115">
        <v>0</v>
      </c>
      <c r="AF115">
        <v>5</v>
      </c>
      <c r="AG115">
        <v>0</v>
      </c>
      <c r="AH115">
        <v>0</v>
      </c>
      <c r="AI115">
        <v>5</v>
      </c>
      <c r="AJ115">
        <v>0</v>
      </c>
      <c r="AK115">
        <v>0</v>
      </c>
      <c r="AL115">
        <v>3</v>
      </c>
      <c r="AM115">
        <v>2</v>
      </c>
      <c r="AN115">
        <v>0</v>
      </c>
      <c r="AO115">
        <v>0</v>
      </c>
      <c r="AP115">
        <v>0</v>
      </c>
      <c r="AQ115">
        <v>0</v>
      </c>
      <c r="AR115">
        <v>2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</v>
      </c>
      <c r="AY115">
        <v>1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5</v>
      </c>
      <c r="BG115">
        <v>3</v>
      </c>
      <c r="BH115">
        <v>2</v>
      </c>
      <c r="BI115">
        <v>2</v>
      </c>
      <c r="BJ115">
        <v>1</v>
      </c>
      <c r="BK115">
        <v>0</v>
      </c>
      <c r="BL115">
        <v>0</v>
      </c>
      <c r="BM115">
        <v>1</v>
      </c>
      <c r="BN115">
        <v>4</v>
      </c>
      <c r="BO115">
        <v>0</v>
      </c>
      <c r="BP115">
        <v>0</v>
      </c>
      <c r="BQ115">
        <v>3</v>
      </c>
      <c r="BR115">
        <v>1</v>
      </c>
      <c r="BS115">
        <v>1</v>
      </c>
      <c r="BT115">
        <v>0</v>
      </c>
      <c r="BU115">
        <v>0</v>
      </c>
      <c r="BV115">
        <v>2</v>
      </c>
      <c r="BW115">
        <v>1</v>
      </c>
      <c r="BX115">
        <v>2</v>
      </c>
      <c r="BY115">
        <v>2</v>
      </c>
      <c r="BZ115">
        <v>2</v>
      </c>
    </row>
    <row r="116" spans="1:78" x14ac:dyDescent="0.25">
      <c r="B116">
        <v>0</v>
      </c>
      <c r="C116">
        <v>0</v>
      </c>
      <c r="D116">
        <v>0</v>
      </c>
      <c r="E116" t="s">
        <v>106</v>
      </c>
      <c r="F116">
        <v>0</v>
      </c>
      <c r="G116">
        <v>0</v>
      </c>
      <c r="H116" t="s">
        <v>106</v>
      </c>
      <c r="I116">
        <v>0</v>
      </c>
      <c r="J116">
        <v>0</v>
      </c>
      <c r="K116" t="s">
        <v>106</v>
      </c>
      <c r="L116" t="s">
        <v>106</v>
      </c>
      <c r="M116" t="s">
        <v>106</v>
      </c>
      <c r="N116">
        <v>0</v>
      </c>
      <c r="O116" t="s">
        <v>106</v>
      </c>
      <c r="P116" t="s">
        <v>106</v>
      </c>
      <c r="Q116" t="s">
        <v>106</v>
      </c>
      <c r="R116">
        <v>0</v>
      </c>
      <c r="S116">
        <v>0</v>
      </c>
      <c r="T116" t="s">
        <v>106</v>
      </c>
      <c r="U116" t="s">
        <v>106</v>
      </c>
      <c r="V116">
        <v>0</v>
      </c>
      <c r="W116" t="s">
        <v>106</v>
      </c>
      <c r="X116" t="s">
        <v>106</v>
      </c>
      <c r="Y116" t="s">
        <v>106</v>
      </c>
      <c r="Z116">
        <v>0</v>
      </c>
      <c r="AA116">
        <v>0</v>
      </c>
      <c r="AB116">
        <v>0</v>
      </c>
      <c r="AC116" t="s">
        <v>106</v>
      </c>
      <c r="AD116">
        <v>0</v>
      </c>
      <c r="AE116" t="s">
        <v>106</v>
      </c>
      <c r="AF116">
        <v>0</v>
      </c>
      <c r="AG116" t="s">
        <v>106</v>
      </c>
      <c r="AH116" t="s">
        <v>106</v>
      </c>
      <c r="AI116">
        <v>0</v>
      </c>
      <c r="AJ116" t="s">
        <v>106</v>
      </c>
      <c r="AK116" t="s">
        <v>106</v>
      </c>
      <c r="AL116">
        <v>0</v>
      </c>
      <c r="AM116">
        <v>0</v>
      </c>
      <c r="AN116" t="s">
        <v>106</v>
      </c>
      <c r="AO116" t="s">
        <v>106</v>
      </c>
      <c r="AP116" t="s">
        <v>106</v>
      </c>
      <c r="AQ116" t="s">
        <v>106</v>
      </c>
      <c r="AR116">
        <v>0</v>
      </c>
      <c r="AS116" t="s">
        <v>106</v>
      </c>
      <c r="AT116" t="s">
        <v>106</v>
      </c>
      <c r="AU116" t="s">
        <v>106</v>
      </c>
      <c r="AV116" t="s">
        <v>106</v>
      </c>
      <c r="AW116" t="s">
        <v>106</v>
      </c>
      <c r="AX116">
        <v>0</v>
      </c>
      <c r="AY116">
        <v>0</v>
      </c>
      <c r="AZ116" t="s">
        <v>106</v>
      </c>
      <c r="BA116" t="s">
        <v>106</v>
      </c>
      <c r="BB116" t="s">
        <v>106</v>
      </c>
      <c r="BC116" t="s">
        <v>106</v>
      </c>
      <c r="BD116" t="s">
        <v>106</v>
      </c>
      <c r="BE116" t="s">
        <v>106</v>
      </c>
      <c r="BF116">
        <v>0</v>
      </c>
      <c r="BG116">
        <v>0</v>
      </c>
      <c r="BH116">
        <v>0</v>
      </c>
      <c r="BI116">
        <v>0</v>
      </c>
      <c r="BJ116">
        <v>0</v>
      </c>
      <c r="BK116" t="s">
        <v>106</v>
      </c>
      <c r="BL116" t="s">
        <v>106</v>
      </c>
      <c r="BM116">
        <v>0</v>
      </c>
      <c r="BN116">
        <v>0</v>
      </c>
      <c r="BO116" t="s">
        <v>106</v>
      </c>
      <c r="BP116" t="s">
        <v>106</v>
      </c>
      <c r="BQ116">
        <v>0</v>
      </c>
      <c r="BR116">
        <v>0</v>
      </c>
      <c r="BS116">
        <v>0</v>
      </c>
      <c r="BT116" t="s">
        <v>106</v>
      </c>
      <c r="BU116" t="s">
        <v>106</v>
      </c>
      <c r="BV116" s="7">
        <v>0.01</v>
      </c>
      <c r="BW116">
        <v>0</v>
      </c>
      <c r="BX116">
        <v>0</v>
      </c>
      <c r="BY116">
        <v>0</v>
      </c>
      <c r="BZ116">
        <v>0</v>
      </c>
    </row>
    <row r="117" spans="1:78" x14ac:dyDescent="0.25">
      <c r="A117" t="s">
        <v>569</v>
      </c>
      <c r="B117">
        <v>5</v>
      </c>
      <c r="C117">
        <v>5</v>
      </c>
      <c r="D117">
        <v>0</v>
      </c>
      <c r="E117">
        <v>0</v>
      </c>
      <c r="F117">
        <v>0</v>
      </c>
      <c r="G117">
        <v>5</v>
      </c>
      <c r="H117">
        <v>0</v>
      </c>
      <c r="I117">
        <v>0</v>
      </c>
      <c r="J117">
        <v>5</v>
      </c>
      <c r="K117">
        <v>0</v>
      </c>
      <c r="L117">
        <v>0</v>
      </c>
      <c r="M117">
        <v>0</v>
      </c>
      <c r="N117">
        <v>5</v>
      </c>
      <c r="O117">
        <v>0</v>
      </c>
      <c r="P117">
        <v>0</v>
      </c>
      <c r="Q117">
        <v>0</v>
      </c>
      <c r="R117">
        <v>5</v>
      </c>
      <c r="S117">
        <v>2</v>
      </c>
      <c r="T117">
        <v>0</v>
      </c>
      <c r="U117">
        <v>3</v>
      </c>
      <c r="V117">
        <v>5</v>
      </c>
      <c r="W117">
        <v>0</v>
      </c>
      <c r="X117">
        <v>0</v>
      </c>
      <c r="Y117">
        <v>0</v>
      </c>
      <c r="Z117">
        <v>5</v>
      </c>
      <c r="AA117">
        <v>5</v>
      </c>
      <c r="AB117">
        <v>5</v>
      </c>
      <c r="AC117">
        <v>0</v>
      </c>
      <c r="AD117">
        <v>5</v>
      </c>
      <c r="AE117">
        <v>0</v>
      </c>
      <c r="AF117">
        <v>2</v>
      </c>
      <c r="AG117">
        <v>3</v>
      </c>
      <c r="AH117">
        <v>0</v>
      </c>
      <c r="AI117">
        <v>5</v>
      </c>
      <c r="AJ117">
        <v>0</v>
      </c>
      <c r="AK117">
        <v>0</v>
      </c>
      <c r="AL117">
        <v>5</v>
      </c>
      <c r="AM117">
        <v>0</v>
      </c>
      <c r="AN117">
        <v>0</v>
      </c>
      <c r="AO117">
        <v>0</v>
      </c>
      <c r="AP117">
        <v>2</v>
      </c>
      <c r="AQ117">
        <v>0</v>
      </c>
      <c r="AR117">
        <v>0</v>
      </c>
      <c r="AS117">
        <v>0</v>
      </c>
      <c r="AT117">
        <v>2</v>
      </c>
      <c r="AU117">
        <v>0</v>
      </c>
      <c r="AV117">
        <v>0</v>
      </c>
      <c r="AW117">
        <v>0</v>
      </c>
      <c r="AX117">
        <v>0</v>
      </c>
      <c r="AY117">
        <v>1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3</v>
      </c>
      <c r="BF117">
        <v>2</v>
      </c>
      <c r="BG117">
        <v>3</v>
      </c>
      <c r="BH117">
        <v>2</v>
      </c>
      <c r="BI117">
        <v>2</v>
      </c>
      <c r="BJ117">
        <v>1</v>
      </c>
      <c r="BK117">
        <v>0</v>
      </c>
      <c r="BL117">
        <v>0</v>
      </c>
      <c r="BM117">
        <v>2</v>
      </c>
      <c r="BN117">
        <v>1</v>
      </c>
      <c r="BO117">
        <v>2</v>
      </c>
      <c r="BP117">
        <v>0</v>
      </c>
      <c r="BQ117">
        <v>1</v>
      </c>
      <c r="BR117">
        <v>3</v>
      </c>
      <c r="BS117">
        <v>2</v>
      </c>
      <c r="BT117">
        <v>0</v>
      </c>
      <c r="BU117">
        <v>3</v>
      </c>
      <c r="BV117">
        <v>1</v>
      </c>
      <c r="BW117">
        <v>0</v>
      </c>
      <c r="BX117">
        <v>5</v>
      </c>
      <c r="BY117">
        <v>5</v>
      </c>
      <c r="BZ117">
        <v>5</v>
      </c>
    </row>
    <row r="118" spans="1:78" x14ac:dyDescent="0.25">
      <c r="B118">
        <v>0</v>
      </c>
      <c r="C118">
        <v>0</v>
      </c>
      <c r="D118" t="s">
        <v>106</v>
      </c>
      <c r="E118" t="s">
        <v>106</v>
      </c>
      <c r="F118" t="s">
        <v>106</v>
      </c>
      <c r="G118">
        <v>0</v>
      </c>
      <c r="H118" t="s">
        <v>106</v>
      </c>
      <c r="I118" t="s">
        <v>106</v>
      </c>
      <c r="J118">
        <v>0</v>
      </c>
      <c r="K118" t="s">
        <v>106</v>
      </c>
      <c r="L118" t="s">
        <v>106</v>
      </c>
      <c r="M118" t="s">
        <v>106</v>
      </c>
      <c r="N118">
        <v>0</v>
      </c>
      <c r="O118" t="s">
        <v>106</v>
      </c>
      <c r="P118" t="s">
        <v>106</v>
      </c>
      <c r="Q118" t="s">
        <v>106</v>
      </c>
      <c r="R118">
        <v>0</v>
      </c>
      <c r="S118">
        <v>0</v>
      </c>
      <c r="T118" t="s">
        <v>106</v>
      </c>
      <c r="U118">
        <v>0</v>
      </c>
      <c r="V118">
        <v>0</v>
      </c>
      <c r="W118" t="s">
        <v>106</v>
      </c>
      <c r="X118" t="s">
        <v>106</v>
      </c>
      <c r="Y118" t="s">
        <v>106</v>
      </c>
      <c r="Z118">
        <v>0</v>
      </c>
      <c r="AA118">
        <v>0</v>
      </c>
      <c r="AB118">
        <v>0</v>
      </c>
      <c r="AC118" t="s">
        <v>106</v>
      </c>
      <c r="AD118">
        <v>0</v>
      </c>
      <c r="AE118" t="s">
        <v>106</v>
      </c>
      <c r="AF118">
        <v>0</v>
      </c>
      <c r="AG118">
        <v>0</v>
      </c>
      <c r="AH118" t="s">
        <v>106</v>
      </c>
      <c r="AI118">
        <v>0</v>
      </c>
      <c r="AJ118" t="s">
        <v>106</v>
      </c>
      <c r="AK118" t="s">
        <v>106</v>
      </c>
      <c r="AL118">
        <v>0</v>
      </c>
      <c r="AM118" t="s">
        <v>106</v>
      </c>
      <c r="AN118" t="s">
        <v>106</v>
      </c>
      <c r="AO118" t="s">
        <v>106</v>
      </c>
      <c r="AP118">
        <v>0</v>
      </c>
      <c r="AQ118" t="s">
        <v>106</v>
      </c>
      <c r="AR118" t="s">
        <v>106</v>
      </c>
      <c r="AS118" t="s">
        <v>106</v>
      </c>
      <c r="AT118">
        <v>0</v>
      </c>
      <c r="AU118" t="s">
        <v>106</v>
      </c>
      <c r="AV118" t="s">
        <v>106</v>
      </c>
      <c r="AW118" t="s">
        <v>106</v>
      </c>
      <c r="AX118" t="s">
        <v>106</v>
      </c>
      <c r="AY118">
        <v>0</v>
      </c>
      <c r="AZ118" t="s">
        <v>106</v>
      </c>
      <c r="BA118" t="s">
        <v>106</v>
      </c>
      <c r="BB118" t="s">
        <v>106</v>
      </c>
      <c r="BC118" t="s">
        <v>106</v>
      </c>
      <c r="BD118" t="s">
        <v>106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 t="s">
        <v>106</v>
      </c>
      <c r="BL118" t="s">
        <v>106</v>
      </c>
      <c r="BM118">
        <v>0</v>
      </c>
      <c r="BN118">
        <v>0</v>
      </c>
      <c r="BO118">
        <v>0</v>
      </c>
      <c r="BP118" t="s">
        <v>106</v>
      </c>
      <c r="BQ118">
        <v>0</v>
      </c>
      <c r="BR118">
        <v>0</v>
      </c>
      <c r="BS118">
        <v>0</v>
      </c>
      <c r="BT118" t="s">
        <v>106</v>
      </c>
      <c r="BU118" s="7">
        <v>0.01</v>
      </c>
      <c r="BV118">
        <v>0</v>
      </c>
      <c r="BW118" t="s">
        <v>106</v>
      </c>
      <c r="BX118">
        <v>0</v>
      </c>
      <c r="BY118">
        <v>0</v>
      </c>
      <c r="BZ118">
        <v>0</v>
      </c>
    </row>
    <row r="119" spans="1:78" x14ac:dyDescent="0.25">
      <c r="A119" t="s">
        <v>570</v>
      </c>
      <c r="B119">
        <v>4</v>
      </c>
      <c r="C119">
        <v>4</v>
      </c>
      <c r="D119">
        <v>0</v>
      </c>
      <c r="E119">
        <v>0</v>
      </c>
      <c r="F119">
        <v>1</v>
      </c>
      <c r="G119">
        <v>3</v>
      </c>
      <c r="H119">
        <v>1</v>
      </c>
      <c r="I119">
        <v>3</v>
      </c>
      <c r="J119">
        <v>1</v>
      </c>
      <c r="K119">
        <v>0</v>
      </c>
      <c r="L119">
        <v>1</v>
      </c>
      <c r="M119">
        <v>2</v>
      </c>
      <c r="N119">
        <v>2</v>
      </c>
      <c r="O119">
        <v>1</v>
      </c>
      <c r="P119">
        <v>0</v>
      </c>
      <c r="Q119">
        <v>0</v>
      </c>
      <c r="R119">
        <v>4</v>
      </c>
      <c r="S119">
        <v>4</v>
      </c>
      <c r="T119">
        <v>1</v>
      </c>
      <c r="U119">
        <v>0</v>
      </c>
      <c r="V119">
        <v>2</v>
      </c>
      <c r="W119">
        <v>2</v>
      </c>
      <c r="X119">
        <v>0</v>
      </c>
      <c r="Y119">
        <v>0</v>
      </c>
      <c r="Z119">
        <v>4</v>
      </c>
      <c r="AA119">
        <v>4</v>
      </c>
      <c r="AB119">
        <v>4</v>
      </c>
      <c r="AC119">
        <v>2</v>
      </c>
      <c r="AD119">
        <v>3</v>
      </c>
      <c r="AE119">
        <v>0</v>
      </c>
      <c r="AF119">
        <v>2</v>
      </c>
      <c r="AG119">
        <v>2</v>
      </c>
      <c r="AH119">
        <v>0</v>
      </c>
      <c r="AI119">
        <v>4</v>
      </c>
      <c r="AJ119">
        <v>0</v>
      </c>
      <c r="AK119">
        <v>0</v>
      </c>
      <c r="AL119">
        <v>4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1</v>
      </c>
      <c r="AW119">
        <v>0</v>
      </c>
      <c r="AX119">
        <v>0</v>
      </c>
      <c r="AY119">
        <v>1</v>
      </c>
      <c r="AZ119">
        <v>0</v>
      </c>
      <c r="BA119">
        <v>0</v>
      </c>
      <c r="BB119">
        <v>0</v>
      </c>
      <c r="BC119">
        <v>2</v>
      </c>
      <c r="BD119">
        <v>0</v>
      </c>
      <c r="BE119">
        <v>1</v>
      </c>
      <c r="BF119">
        <v>3</v>
      </c>
      <c r="BG119">
        <v>3</v>
      </c>
      <c r="BH119">
        <v>2</v>
      </c>
      <c r="BI119">
        <v>3</v>
      </c>
      <c r="BJ119">
        <v>0</v>
      </c>
      <c r="BK119">
        <v>0</v>
      </c>
      <c r="BL119">
        <v>0</v>
      </c>
      <c r="BM119">
        <v>3</v>
      </c>
      <c r="BN119">
        <v>0</v>
      </c>
      <c r="BO119">
        <v>2</v>
      </c>
      <c r="BP119">
        <v>0</v>
      </c>
      <c r="BQ119">
        <v>2</v>
      </c>
      <c r="BR119">
        <v>3</v>
      </c>
      <c r="BS119">
        <v>1</v>
      </c>
      <c r="BT119">
        <v>1</v>
      </c>
      <c r="BU119">
        <v>1</v>
      </c>
      <c r="BV119">
        <v>2</v>
      </c>
      <c r="BW119">
        <v>0</v>
      </c>
      <c r="BX119">
        <v>1</v>
      </c>
      <c r="BY119">
        <v>1</v>
      </c>
      <c r="BZ119">
        <v>1</v>
      </c>
    </row>
    <row r="120" spans="1:78" x14ac:dyDescent="0.25">
      <c r="B120">
        <v>0</v>
      </c>
      <c r="C120">
        <v>0</v>
      </c>
      <c r="D120" t="s">
        <v>106</v>
      </c>
      <c r="E120" t="s">
        <v>106</v>
      </c>
      <c r="F120">
        <v>0</v>
      </c>
      <c r="G120">
        <v>0</v>
      </c>
      <c r="H120">
        <v>0</v>
      </c>
      <c r="I120">
        <v>0</v>
      </c>
      <c r="J120">
        <v>0</v>
      </c>
      <c r="K120" t="s">
        <v>106</v>
      </c>
      <c r="L120">
        <v>0</v>
      </c>
      <c r="M120">
        <v>0</v>
      </c>
      <c r="N120">
        <v>0</v>
      </c>
      <c r="O120">
        <v>0</v>
      </c>
      <c r="P120" t="s">
        <v>106</v>
      </c>
      <c r="Q120" t="s">
        <v>106</v>
      </c>
      <c r="R120">
        <v>0</v>
      </c>
      <c r="S120">
        <v>0</v>
      </c>
      <c r="T120">
        <v>0</v>
      </c>
      <c r="U120" t="s">
        <v>106</v>
      </c>
      <c r="V120">
        <v>0</v>
      </c>
      <c r="W120">
        <v>0</v>
      </c>
      <c r="X120" t="s">
        <v>106</v>
      </c>
      <c r="Y120" t="s">
        <v>106</v>
      </c>
      <c r="Z120">
        <v>0</v>
      </c>
      <c r="AA120">
        <v>0</v>
      </c>
      <c r="AB120">
        <v>0</v>
      </c>
      <c r="AC120">
        <v>0</v>
      </c>
      <c r="AD120">
        <v>0</v>
      </c>
      <c r="AE120" t="s">
        <v>106</v>
      </c>
      <c r="AF120">
        <v>0</v>
      </c>
      <c r="AG120">
        <v>0</v>
      </c>
      <c r="AH120" t="s">
        <v>106</v>
      </c>
      <c r="AI120">
        <v>0</v>
      </c>
      <c r="AJ120" t="s">
        <v>106</v>
      </c>
      <c r="AK120" t="s">
        <v>106</v>
      </c>
      <c r="AL120">
        <v>0</v>
      </c>
      <c r="AM120" t="s">
        <v>106</v>
      </c>
      <c r="AN120" t="s">
        <v>106</v>
      </c>
      <c r="AO120" t="s">
        <v>106</v>
      </c>
      <c r="AP120" t="s">
        <v>106</v>
      </c>
      <c r="AQ120" t="s">
        <v>106</v>
      </c>
      <c r="AR120" t="s">
        <v>106</v>
      </c>
      <c r="AS120" t="s">
        <v>106</v>
      </c>
      <c r="AT120" t="s">
        <v>106</v>
      </c>
      <c r="AU120" t="s">
        <v>106</v>
      </c>
      <c r="AV120">
        <v>0</v>
      </c>
      <c r="AW120" t="s">
        <v>106</v>
      </c>
      <c r="AX120" t="s">
        <v>106</v>
      </c>
      <c r="AY120">
        <v>0</v>
      </c>
      <c r="AZ120" t="s">
        <v>106</v>
      </c>
      <c r="BA120" t="s">
        <v>106</v>
      </c>
      <c r="BB120" t="s">
        <v>106</v>
      </c>
      <c r="BC120" s="7">
        <v>0.01</v>
      </c>
      <c r="BD120" t="s">
        <v>106</v>
      </c>
      <c r="BE120">
        <v>0</v>
      </c>
      <c r="BF120">
        <v>0</v>
      </c>
      <c r="BG120">
        <v>0</v>
      </c>
      <c r="BH120">
        <v>0</v>
      </c>
      <c r="BI120">
        <v>0</v>
      </c>
      <c r="BJ120" t="s">
        <v>106</v>
      </c>
      <c r="BK120" t="s">
        <v>106</v>
      </c>
      <c r="BL120" t="s">
        <v>106</v>
      </c>
      <c r="BM120">
        <v>0</v>
      </c>
      <c r="BN120" t="s">
        <v>106</v>
      </c>
      <c r="BO120">
        <v>0</v>
      </c>
      <c r="BP120" t="s">
        <v>106</v>
      </c>
      <c r="BQ120">
        <v>0</v>
      </c>
      <c r="BR120">
        <v>0</v>
      </c>
      <c r="BS120">
        <v>0</v>
      </c>
      <c r="BT120">
        <v>0</v>
      </c>
      <c r="BU120">
        <v>0</v>
      </c>
      <c r="BV120" s="7">
        <v>0.01</v>
      </c>
      <c r="BW120" t="s">
        <v>106</v>
      </c>
      <c r="BX120">
        <v>0</v>
      </c>
      <c r="BY120">
        <v>0</v>
      </c>
      <c r="BZ120">
        <v>0</v>
      </c>
    </row>
    <row r="121" spans="1:78" x14ac:dyDescent="0.25">
      <c r="A121" t="s">
        <v>571</v>
      </c>
      <c r="B121">
        <v>4</v>
      </c>
      <c r="C121">
        <v>4</v>
      </c>
      <c r="D121">
        <v>0</v>
      </c>
      <c r="E121">
        <v>0</v>
      </c>
      <c r="F121">
        <v>0</v>
      </c>
      <c r="G121">
        <v>3</v>
      </c>
      <c r="H121">
        <v>2</v>
      </c>
      <c r="I121">
        <v>2</v>
      </c>
      <c r="J121">
        <v>0</v>
      </c>
      <c r="K121">
        <v>1</v>
      </c>
      <c r="L121">
        <v>1</v>
      </c>
      <c r="M121">
        <v>2</v>
      </c>
      <c r="N121">
        <v>2</v>
      </c>
      <c r="O121">
        <v>1</v>
      </c>
      <c r="P121">
        <v>0</v>
      </c>
      <c r="Q121">
        <v>0</v>
      </c>
      <c r="R121">
        <v>4</v>
      </c>
      <c r="S121">
        <v>3</v>
      </c>
      <c r="T121">
        <v>1</v>
      </c>
      <c r="U121">
        <v>0</v>
      </c>
      <c r="V121">
        <v>4</v>
      </c>
      <c r="W121">
        <v>1</v>
      </c>
      <c r="X121">
        <v>0</v>
      </c>
      <c r="Y121">
        <v>0</v>
      </c>
      <c r="Z121">
        <v>4</v>
      </c>
      <c r="AA121">
        <v>4</v>
      </c>
      <c r="AB121">
        <v>4</v>
      </c>
      <c r="AC121">
        <v>1</v>
      </c>
      <c r="AD121">
        <v>3</v>
      </c>
      <c r="AE121">
        <v>0</v>
      </c>
      <c r="AF121">
        <v>4</v>
      </c>
      <c r="AG121">
        <v>0</v>
      </c>
      <c r="AH121">
        <v>0</v>
      </c>
      <c r="AI121">
        <v>1</v>
      </c>
      <c r="AJ121">
        <v>3</v>
      </c>
      <c r="AK121">
        <v>1</v>
      </c>
      <c r="AL121">
        <v>0</v>
      </c>
      <c r="AM121">
        <v>3</v>
      </c>
      <c r="AN121">
        <v>1</v>
      </c>
      <c r="AO121">
        <v>0</v>
      </c>
      <c r="AP121">
        <v>0</v>
      </c>
      <c r="AQ121">
        <v>1</v>
      </c>
      <c r="AR121">
        <v>0</v>
      </c>
      <c r="AS121">
        <v>0</v>
      </c>
      <c r="AT121">
        <v>2</v>
      </c>
      <c r="AU121">
        <v>0</v>
      </c>
      <c r="AV121">
        <v>1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1</v>
      </c>
      <c r="BD121">
        <v>0</v>
      </c>
      <c r="BE121">
        <v>2</v>
      </c>
      <c r="BF121">
        <v>2</v>
      </c>
      <c r="BG121">
        <v>4</v>
      </c>
      <c r="BH121">
        <v>1</v>
      </c>
      <c r="BI121">
        <v>0</v>
      </c>
      <c r="BJ121">
        <v>2</v>
      </c>
      <c r="BK121">
        <v>2</v>
      </c>
      <c r="BL121">
        <v>0</v>
      </c>
      <c r="BM121">
        <v>1</v>
      </c>
      <c r="BN121">
        <v>1</v>
      </c>
      <c r="BO121">
        <v>2</v>
      </c>
      <c r="BP121">
        <v>1</v>
      </c>
      <c r="BQ121">
        <v>1</v>
      </c>
      <c r="BR121">
        <v>1</v>
      </c>
      <c r="BS121">
        <v>2</v>
      </c>
      <c r="BT121">
        <v>2</v>
      </c>
      <c r="BU121">
        <v>0</v>
      </c>
      <c r="BV121">
        <v>0</v>
      </c>
      <c r="BW121">
        <v>1</v>
      </c>
      <c r="BX121">
        <v>1</v>
      </c>
      <c r="BY121">
        <v>2</v>
      </c>
      <c r="BZ121">
        <v>1</v>
      </c>
    </row>
    <row r="122" spans="1:78" x14ac:dyDescent="0.25">
      <c r="B122">
        <v>0</v>
      </c>
      <c r="C122">
        <v>0</v>
      </c>
      <c r="D122" t="s">
        <v>106</v>
      </c>
      <c r="E122" t="s">
        <v>106</v>
      </c>
      <c r="F122" t="s">
        <v>106</v>
      </c>
      <c r="G122">
        <v>0</v>
      </c>
      <c r="H122">
        <v>0</v>
      </c>
      <c r="I122">
        <v>0</v>
      </c>
      <c r="J122" t="s">
        <v>106</v>
      </c>
      <c r="K122">
        <v>0</v>
      </c>
      <c r="L122">
        <v>0</v>
      </c>
      <c r="M122">
        <v>0</v>
      </c>
      <c r="N122">
        <v>0</v>
      </c>
      <c r="O122">
        <v>0</v>
      </c>
      <c r="P122" t="s">
        <v>106</v>
      </c>
      <c r="Q122" t="s">
        <v>106</v>
      </c>
      <c r="R122">
        <v>0</v>
      </c>
      <c r="S122">
        <v>0</v>
      </c>
      <c r="T122">
        <v>0</v>
      </c>
      <c r="U122" t="s">
        <v>106</v>
      </c>
      <c r="V122">
        <v>0</v>
      </c>
      <c r="W122">
        <v>0</v>
      </c>
      <c r="X122" t="s">
        <v>106</v>
      </c>
      <c r="Y122" t="s">
        <v>106</v>
      </c>
      <c r="Z122">
        <v>0</v>
      </c>
      <c r="AA122">
        <v>0</v>
      </c>
      <c r="AB122">
        <v>0</v>
      </c>
      <c r="AC122">
        <v>0</v>
      </c>
      <c r="AD122">
        <v>0</v>
      </c>
      <c r="AE122" t="s">
        <v>106</v>
      </c>
      <c r="AF122">
        <v>0</v>
      </c>
      <c r="AG122" t="s">
        <v>106</v>
      </c>
      <c r="AH122" t="s">
        <v>106</v>
      </c>
      <c r="AI122">
        <v>0</v>
      </c>
      <c r="AJ122" s="7">
        <v>0.01</v>
      </c>
      <c r="AK122">
        <v>0</v>
      </c>
      <c r="AL122" t="s">
        <v>106</v>
      </c>
      <c r="AM122">
        <v>0</v>
      </c>
      <c r="AN122" s="7">
        <v>0.02</v>
      </c>
      <c r="AO122" t="s">
        <v>106</v>
      </c>
      <c r="AP122" t="s">
        <v>106</v>
      </c>
      <c r="AQ122">
        <v>0</v>
      </c>
      <c r="AR122" t="s">
        <v>106</v>
      </c>
      <c r="AS122" t="s">
        <v>106</v>
      </c>
      <c r="AT122">
        <v>0</v>
      </c>
      <c r="AU122" t="s">
        <v>106</v>
      </c>
      <c r="AV122">
        <v>0</v>
      </c>
      <c r="AW122" t="s">
        <v>106</v>
      </c>
      <c r="AX122" t="s">
        <v>106</v>
      </c>
      <c r="AY122" t="s">
        <v>106</v>
      </c>
      <c r="AZ122" t="s">
        <v>106</v>
      </c>
      <c r="BA122" t="s">
        <v>106</v>
      </c>
      <c r="BB122" t="s">
        <v>106</v>
      </c>
      <c r="BC122">
        <v>0</v>
      </c>
      <c r="BD122" t="s">
        <v>106</v>
      </c>
      <c r="BE122">
        <v>0</v>
      </c>
      <c r="BF122">
        <v>0</v>
      </c>
      <c r="BG122">
        <v>0</v>
      </c>
      <c r="BH122">
        <v>0</v>
      </c>
      <c r="BI122" t="s">
        <v>106</v>
      </c>
      <c r="BJ122">
        <v>0</v>
      </c>
      <c r="BK122">
        <v>0</v>
      </c>
      <c r="BL122" t="s">
        <v>106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 t="s">
        <v>106</v>
      </c>
      <c r="BV122" t="s">
        <v>106</v>
      </c>
      <c r="BW122">
        <v>0</v>
      </c>
      <c r="BX122">
        <v>0</v>
      </c>
      <c r="BY122">
        <v>0</v>
      </c>
      <c r="BZ122">
        <v>0</v>
      </c>
    </row>
    <row r="123" spans="1:78" x14ac:dyDescent="0.25">
      <c r="A123" t="s">
        <v>572</v>
      </c>
      <c r="B123">
        <v>4</v>
      </c>
      <c r="C123">
        <v>3</v>
      </c>
      <c r="D123">
        <v>0</v>
      </c>
      <c r="E123">
        <v>0</v>
      </c>
      <c r="F123">
        <v>0</v>
      </c>
      <c r="G123">
        <v>3</v>
      </c>
      <c r="H123">
        <v>0</v>
      </c>
      <c r="I123">
        <v>0</v>
      </c>
      <c r="J123">
        <v>3</v>
      </c>
      <c r="K123">
        <v>0</v>
      </c>
      <c r="L123">
        <v>0</v>
      </c>
      <c r="M123">
        <v>0</v>
      </c>
      <c r="N123">
        <v>4</v>
      </c>
      <c r="O123">
        <v>0</v>
      </c>
      <c r="P123">
        <v>0</v>
      </c>
      <c r="Q123">
        <v>0</v>
      </c>
      <c r="R123">
        <v>4</v>
      </c>
      <c r="S123">
        <v>4</v>
      </c>
      <c r="T123">
        <v>0</v>
      </c>
      <c r="U123">
        <v>0</v>
      </c>
      <c r="V123">
        <v>3</v>
      </c>
      <c r="W123">
        <v>0</v>
      </c>
      <c r="X123">
        <v>0</v>
      </c>
      <c r="Y123">
        <v>0</v>
      </c>
      <c r="Z123">
        <v>3</v>
      </c>
      <c r="AA123">
        <v>4</v>
      </c>
      <c r="AB123">
        <v>3</v>
      </c>
      <c r="AC123">
        <v>2</v>
      </c>
      <c r="AD123">
        <v>0</v>
      </c>
      <c r="AE123">
        <v>2</v>
      </c>
      <c r="AF123">
        <v>2</v>
      </c>
      <c r="AG123">
        <v>2</v>
      </c>
      <c r="AH123">
        <v>0</v>
      </c>
      <c r="AI123">
        <v>4</v>
      </c>
      <c r="AJ123">
        <v>0</v>
      </c>
      <c r="AK123">
        <v>0</v>
      </c>
      <c r="AL123">
        <v>3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2</v>
      </c>
      <c r="AU123">
        <v>2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4</v>
      </c>
      <c r="BG123">
        <v>2</v>
      </c>
      <c r="BH123">
        <v>2</v>
      </c>
      <c r="BI123">
        <v>2</v>
      </c>
      <c r="BJ123">
        <v>0</v>
      </c>
      <c r="BK123">
        <v>0</v>
      </c>
      <c r="BL123">
        <v>0</v>
      </c>
      <c r="BM123">
        <v>0</v>
      </c>
      <c r="BN123">
        <v>2</v>
      </c>
      <c r="BO123">
        <v>2</v>
      </c>
      <c r="BP123">
        <v>0</v>
      </c>
      <c r="BQ123">
        <v>0</v>
      </c>
      <c r="BR123">
        <v>2</v>
      </c>
      <c r="BS123">
        <v>2</v>
      </c>
      <c r="BT123">
        <v>0</v>
      </c>
      <c r="BU123">
        <v>0</v>
      </c>
      <c r="BV123">
        <v>0</v>
      </c>
      <c r="BW123">
        <v>0</v>
      </c>
      <c r="BX123">
        <v>4</v>
      </c>
      <c r="BY123">
        <v>4</v>
      </c>
      <c r="BZ123">
        <v>3</v>
      </c>
    </row>
    <row r="124" spans="1:78" x14ac:dyDescent="0.25">
      <c r="B124">
        <v>0</v>
      </c>
      <c r="C124">
        <v>0</v>
      </c>
      <c r="D124" t="s">
        <v>106</v>
      </c>
      <c r="E124">
        <v>0</v>
      </c>
      <c r="F124" t="s">
        <v>106</v>
      </c>
      <c r="G124">
        <v>0</v>
      </c>
      <c r="H124">
        <v>0</v>
      </c>
      <c r="I124" t="s">
        <v>106</v>
      </c>
      <c r="J124">
        <v>0</v>
      </c>
      <c r="K124" t="s">
        <v>106</v>
      </c>
      <c r="L124">
        <v>0</v>
      </c>
      <c r="M124" t="s">
        <v>106</v>
      </c>
      <c r="N124">
        <v>0</v>
      </c>
      <c r="O124" t="s">
        <v>106</v>
      </c>
      <c r="P124" t="s">
        <v>106</v>
      </c>
      <c r="Q124" t="s">
        <v>106</v>
      </c>
      <c r="R124">
        <v>0</v>
      </c>
      <c r="S124">
        <v>0</v>
      </c>
      <c r="T124" t="s">
        <v>106</v>
      </c>
      <c r="U124" t="s">
        <v>106</v>
      </c>
      <c r="V124">
        <v>0</v>
      </c>
      <c r="W124" t="s">
        <v>106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 t="s">
        <v>106</v>
      </c>
      <c r="AI124">
        <v>0</v>
      </c>
      <c r="AJ124" t="s">
        <v>106</v>
      </c>
      <c r="AK124" t="s">
        <v>106</v>
      </c>
      <c r="AL124">
        <v>0</v>
      </c>
      <c r="AM124">
        <v>0</v>
      </c>
      <c r="AN124" t="s">
        <v>106</v>
      </c>
      <c r="AO124" t="s">
        <v>106</v>
      </c>
      <c r="AP124" t="s">
        <v>106</v>
      </c>
      <c r="AQ124" t="s">
        <v>106</v>
      </c>
      <c r="AR124" t="s">
        <v>106</v>
      </c>
      <c r="AS124" t="s">
        <v>106</v>
      </c>
      <c r="AT124">
        <v>0</v>
      </c>
      <c r="AU124">
        <v>0</v>
      </c>
      <c r="AV124" t="s">
        <v>106</v>
      </c>
      <c r="AW124" t="s">
        <v>106</v>
      </c>
      <c r="AX124" t="s">
        <v>106</v>
      </c>
      <c r="AY124" t="s">
        <v>106</v>
      </c>
      <c r="AZ124" t="s">
        <v>106</v>
      </c>
      <c r="BA124">
        <v>0</v>
      </c>
      <c r="BB124" t="s">
        <v>106</v>
      </c>
      <c r="BC124" t="s">
        <v>106</v>
      </c>
      <c r="BD124" t="s">
        <v>106</v>
      </c>
      <c r="BE124" t="s">
        <v>106</v>
      </c>
      <c r="BF124">
        <v>0</v>
      </c>
      <c r="BG124">
        <v>0</v>
      </c>
      <c r="BH124">
        <v>0</v>
      </c>
      <c r="BI124">
        <v>0</v>
      </c>
      <c r="BJ124" t="s">
        <v>106</v>
      </c>
      <c r="BK124" t="s">
        <v>106</v>
      </c>
      <c r="BL124" t="s">
        <v>106</v>
      </c>
      <c r="BM124" t="s">
        <v>106</v>
      </c>
      <c r="BN124">
        <v>0</v>
      </c>
      <c r="BO124">
        <v>0</v>
      </c>
      <c r="BP124" t="s">
        <v>106</v>
      </c>
      <c r="BQ124" t="s">
        <v>106</v>
      </c>
      <c r="BR124">
        <v>0</v>
      </c>
      <c r="BS124">
        <v>0</v>
      </c>
      <c r="BT124" t="s">
        <v>106</v>
      </c>
      <c r="BU124" t="s">
        <v>106</v>
      </c>
      <c r="BV124" t="s">
        <v>106</v>
      </c>
      <c r="BW124" t="s">
        <v>106</v>
      </c>
      <c r="BX124">
        <v>0</v>
      </c>
      <c r="BY124">
        <v>0</v>
      </c>
      <c r="BZ124">
        <v>0</v>
      </c>
    </row>
    <row r="125" spans="1:78" x14ac:dyDescent="0.25">
      <c r="A125" t="s">
        <v>573</v>
      </c>
      <c r="B125">
        <v>3</v>
      </c>
      <c r="C125">
        <v>1</v>
      </c>
      <c r="D125">
        <v>2</v>
      </c>
      <c r="E125">
        <v>0</v>
      </c>
      <c r="F125">
        <v>0</v>
      </c>
      <c r="G125">
        <v>3</v>
      </c>
      <c r="H125">
        <v>0</v>
      </c>
      <c r="I125">
        <v>1</v>
      </c>
      <c r="J125">
        <v>2</v>
      </c>
      <c r="K125">
        <v>0</v>
      </c>
      <c r="L125">
        <v>0</v>
      </c>
      <c r="M125">
        <v>1</v>
      </c>
      <c r="N125">
        <v>2</v>
      </c>
      <c r="O125">
        <v>0</v>
      </c>
      <c r="P125">
        <v>0</v>
      </c>
      <c r="Q125">
        <v>1</v>
      </c>
      <c r="R125">
        <v>2</v>
      </c>
      <c r="S125">
        <v>3</v>
      </c>
      <c r="T125">
        <v>0</v>
      </c>
      <c r="U125">
        <v>0</v>
      </c>
      <c r="V125">
        <v>3</v>
      </c>
      <c r="W125">
        <v>0</v>
      </c>
      <c r="X125">
        <v>0</v>
      </c>
      <c r="Y125">
        <v>0</v>
      </c>
      <c r="Z125">
        <v>3</v>
      </c>
      <c r="AA125">
        <v>3</v>
      </c>
      <c r="AB125">
        <v>3</v>
      </c>
      <c r="AC125">
        <v>0</v>
      </c>
      <c r="AD125">
        <v>3</v>
      </c>
      <c r="AE125">
        <v>0</v>
      </c>
      <c r="AF125">
        <v>3</v>
      </c>
      <c r="AG125">
        <v>0</v>
      </c>
      <c r="AH125">
        <v>0</v>
      </c>
      <c r="AI125">
        <v>3</v>
      </c>
      <c r="AJ125">
        <v>0</v>
      </c>
      <c r="AK125">
        <v>0</v>
      </c>
      <c r="AL125">
        <v>2</v>
      </c>
      <c r="AM125">
        <v>1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</v>
      </c>
      <c r="AV125">
        <v>0</v>
      </c>
      <c r="AW125">
        <v>2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3</v>
      </c>
      <c r="BG125">
        <v>3</v>
      </c>
      <c r="BH125">
        <v>0</v>
      </c>
      <c r="BI125">
        <v>0</v>
      </c>
      <c r="BJ125">
        <v>2</v>
      </c>
      <c r="BK125">
        <v>1</v>
      </c>
      <c r="BL125">
        <v>0</v>
      </c>
      <c r="BM125">
        <v>2</v>
      </c>
      <c r="BN125">
        <v>0</v>
      </c>
      <c r="BO125">
        <v>1</v>
      </c>
      <c r="BP125">
        <v>0</v>
      </c>
      <c r="BQ125">
        <v>2</v>
      </c>
      <c r="BR125">
        <v>2</v>
      </c>
      <c r="BS125">
        <v>0</v>
      </c>
      <c r="BT125">
        <v>0</v>
      </c>
      <c r="BU125">
        <v>0</v>
      </c>
      <c r="BV125">
        <v>2</v>
      </c>
      <c r="BW125">
        <v>0</v>
      </c>
      <c r="BX125">
        <v>1</v>
      </c>
      <c r="BY125">
        <v>2</v>
      </c>
      <c r="BZ125">
        <v>0</v>
      </c>
    </row>
    <row r="126" spans="1:78" x14ac:dyDescent="0.25">
      <c r="B126">
        <v>0</v>
      </c>
      <c r="C126">
        <v>0</v>
      </c>
      <c r="D126">
        <v>0</v>
      </c>
      <c r="E126" t="s">
        <v>106</v>
      </c>
      <c r="F126" t="s">
        <v>106</v>
      </c>
      <c r="G126">
        <v>0</v>
      </c>
      <c r="H126">
        <v>0</v>
      </c>
      <c r="I126">
        <v>0</v>
      </c>
      <c r="J126">
        <v>0</v>
      </c>
      <c r="K126" t="s">
        <v>106</v>
      </c>
      <c r="L126">
        <v>0</v>
      </c>
      <c r="M126">
        <v>0</v>
      </c>
      <c r="N126">
        <v>0</v>
      </c>
      <c r="O126">
        <v>0</v>
      </c>
      <c r="P126" t="s">
        <v>106</v>
      </c>
      <c r="Q126">
        <v>0</v>
      </c>
      <c r="R126">
        <v>0</v>
      </c>
      <c r="S126">
        <v>0</v>
      </c>
      <c r="T126" t="s">
        <v>106</v>
      </c>
      <c r="U126" t="s">
        <v>106</v>
      </c>
      <c r="V126">
        <v>0</v>
      </c>
      <c r="W126" t="s">
        <v>106</v>
      </c>
      <c r="X126">
        <v>0</v>
      </c>
      <c r="Y126" t="s">
        <v>106</v>
      </c>
      <c r="Z126">
        <v>0</v>
      </c>
      <c r="AA126">
        <v>0</v>
      </c>
      <c r="AB126">
        <v>0</v>
      </c>
      <c r="AC126" t="s">
        <v>106</v>
      </c>
      <c r="AD126">
        <v>0</v>
      </c>
      <c r="AE126" t="s">
        <v>106</v>
      </c>
      <c r="AF126">
        <v>0</v>
      </c>
      <c r="AG126" t="s">
        <v>106</v>
      </c>
      <c r="AH126" t="s">
        <v>106</v>
      </c>
      <c r="AI126">
        <v>0</v>
      </c>
      <c r="AJ126" t="s">
        <v>106</v>
      </c>
      <c r="AK126">
        <v>0</v>
      </c>
      <c r="AL126">
        <v>0</v>
      </c>
      <c r="AM126">
        <v>0</v>
      </c>
      <c r="AN126" t="s">
        <v>106</v>
      </c>
      <c r="AO126" t="s">
        <v>106</v>
      </c>
      <c r="AP126" t="s">
        <v>106</v>
      </c>
      <c r="AQ126" t="s">
        <v>106</v>
      </c>
      <c r="AR126" t="s">
        <v>106</v>
      </c>
      <c r="AS126" t="s">
        <v>106</v>
      </c>
      <c r="AT126" t="s">
        <v>106</v>
      </c>
      <c r="AU126">
        <v>0</v>
      </c>
      <c r="AV126" t="s">
        <v>106</v>
      </c>
      <c r="AW126" s="7">
        <v>0.01</v>
      </c>
      <c r="AX126" t="s">
        <v>106</v>
      </c>
      <c r="AY126" t="s">
        <v>106</v>
      </c>
      <c r="AZ126" t="s">
        <v>106</v>
      </c>
      <c r="BA126" t="s">
        <v>106</v>
      </c>
      <c r="BB126" t="s">
        <v>106</v>
      </c>
      <c r="BC126">
        <v>0</v>
      </c>
      <c r="BD126" t="s">
        <v>106</v>
      </c>
      <c r="BE126" t="s">
        <v>106</v>
      </c>
      <c r="BF126">
        <v>0</v>
      </c>
      <c r="BG126">
        <v>0</v>
      </c>
      <c r="BH126" t="s">
        <v>106</v>
      </c>
      <c r="BI126" t="s">
        <v>106</v>
      </c>
      <c r="BJ126">
        <v>0</v>
      </c>
      <c r="BK126">
        <v>0</v>
      </c>
      <c r="BL126" t="s">
        <v>106</v>
      </c>
      <c r="BM126">
        <v>0</v>
      </c>
      <c r="BN126" t="s">
        <v>106</v>
      </c>
      <c r="BO126">
        <v>0</v>
      </c>
      <c r="BP126" t="s">
        <v>106</v>
      </c>
      <c r="BQ126">
        <v>0</v>
      </c>
      <c r="BR126">
        <v>0</v>
      </c>
      <c r="BS126" t="s">
        <v>106</v>
      </c>
      <c r="BT126" t="s">
        <v>106</v>
      </c>
      <c r="BU126" t="s">
        <v>106</v>
      </c>
      <c r="BV126" s="7">
        <v>0.01</v>
      </c>
      <c r="BW126" t="s">
        <v>106</v>
      </c>
      <c r="BX126">
        <v>0</v>
      </c>
      <c r="BY126">
        <v>0</v>
      </c>
      <c r="BZ126">
        <v>0</v>
      </c>
    </row>
    <row r="127" spans="1:78" x14ac:dyDescent="0.25">
      <c r="A127" t="s">
        <v>574</v>
      </c>
      <c r="B127">
        <v>3</v>
      </c>
      <c r="C127">
        <v>3</v>
      </c>
      <c r="D127">
        <v>0</v>
      </c>
      <c r="E127">
        <v>0</v>
      </c>
      <c r="F127">
        <v>2</v>
      </c>
      <c r="G127">
        <v>1</v>
      </c>
      <c r="H127">
        <v>0</v>
      </c>
      <c r="I127">
        <v>0</v>
      </c>
      <c r="J127">
        <v>2</v>
      </c>
      <c r="K127">
        <v>0</v>
      </c>
      <c r="L127">
        <v>1</v>
      </c>
      <c r="M127">
        <v>1</v>
      </c>
      <c r="N127">
        <v>1</v>
      </c>
      <c r="O127">
        <v>1</v>
      </c>
      <c r="P127">
        <v>0</v>
      </c>
      <c r="Q127">
        <v>0</v>
      </c>
      <c r="R127">
        <v>3</v>
      </c>
      <c r="S127">
        <v>1</v>
      </c>
      <c r="T127">
        <v>2</v>
      </c>
      <c r="U127">
        <v>0</v>
      </c>
      <c r="V127">
        <v>3</v>
      </c>
      <c r="W127">
        <v>0</v>
      </c>
      <c r="X127">
        <v>0</v>
      </c>
      <c r="Y127">
        <v>1</v>
      </c>
      <c r="Z127">
        <v>2</v>
      </c>
      <c r="AA127">
        <v>3</v>
      </c>
      <c r="AB127">
        <v>2</v>
      </c>
      <c r="AC127">
        <v>1</v>
      </c>
      <c r="AD127">
        <v>1</v>
      </c>
      <c r="AE127">
        <v>1</v>
      </c>
      <c r="AF127">
        <v>3</v>
      </c>
      <c r="AG127">
        <v>0</v>
      </c>
      <c r="AH127">
        <v>0</v>
      </c>
      <c r="AI127">
        <v>3</v>
      </c>
      <c r="AJ127">
        <v>0</v>
      </c>
      <c r="AK127">
        <v>1</v>
      </c>
      <c r="AL127">
        <v>2</v>
      </c>
      <c r="AM127">
        <v>0</v>
      </c>
      <c r="AN127">
        <v>0</v>
      </c>
      <c r="AO127">
        <v>1</v>
      </c>
      <c r="AP127">
        <v>0</v>
      </c>
      <c r="AQ127">
        <v>0</v>
      </c>
      <c r="AR127">
        <v>0</v>
      </c>
      <c r="AS127">
        <v>1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2</v>
      </c>
      <c r="BC127">
        <v>0</v>
      </c>
      <c r="BD127">
        <v>0</v>
      </c>
      <c r="BE127">
        <v>0</v>
      </c>
      <c r="BF127">
        <v>3</v>
      </c>
      <c r="BG127">
        <v>2</v>
      </c>
      <c r="BH127">
        <v>1</v>
      </c>
      <c r="BI127">
        <v>0</v>
      </c>
      <c r="BJ127">
        <v>0</v>
      </c>
      <c r="BK127">
        <v>0</v>
      </c>
      <c r="BL127">
        <v>1</v>
      </c>
      <c r="BM127">
        <v>0</v>
      </c>
      <c r="BN127">
        <v>2</v>
      </c>
      <c r="BO127">
        <v>1</v>
      </c>
      <c r="BP127">
        <v>1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1</v>
      </c>
      <c r="BY127">
        <v>1</v>
      </c>
      <c r="BZ127">
        <v>3</v>
      </c>
    </row>
    <row r="128" spans="1:78" x14ac:dyDescent="0.25">
      <c r="B128">
        <v>0</v>
      </c>
      <c r="C128">
        <v>0</v>
      </c>
      <c r="D128" t="s">
        <v>106</v>
      </c>
      <c r="E128" t="s">
        <v>106</v>
      </c>
      <c r="F128">
        <v>0</v>
      </c>
      <c r="G128">
        <v>0</v>
      </c>
      <c r="H128">
        <v>0</v>
      </c>
      <c r="I128" t="s">
        <v>106</v>
      </c>
      <c r="J128">
        <v>0</v>
      </c>
      <c r="K128" t="s">
        <v>106</v>
      </c>
      <c r="L128">
        <v>0</v>
      </c>
      <c r="M128">
        <v>0</v>
      </c>
      <c r="N128">
        <v>0</v>
      </c>
      <c r="O128">
        <v>0</v>
      </c>
      <c r="P128" t="s">
        <v>106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t="s">
        <v>106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 t="s">
        <v>106</v>
      </c>
      <c r="AH128" t="s">
        <v>106</v>
      </c>
      <c r="AI128">
        <v>0</v>
      </c>
      <c r="AJ128" t="s">
        <v>106</v>
      </c>
      <c r="AK128">
        <v>0</v>
      </c>
      <c r="AL128">
        <v>0</v>
      </c>
      <c r="AM128">
        <v>0</v>
      </c>
      <c r="AN128" t="s">
        <v>106</v>
      </c>
      <c r="AO128">
        <v>0</v>
      </c>
      <c r="AP128" t="s">
        <v>106</v>
      </c>
      <c r="AQ128" t="s">
        <v>106</v>
      </c>
      <c r="AR128" t="s">
        <v>106</v>
      </c>
      <c r="AS128">
        <v>0</v>
      </c>
      <c r="AT128" t="s">
        <v>106</v>
      </c>
      <c r="AU128" t="s">
        <v>106</v>
      </c>
      <c r="AV128" t="s">
        <v>106</v>
      </c>
      <c r="AW128" t="s">
        <v>106</v>
      </c>
      <c r="AX128" t="s">
        <v>106</v>
      </c>
      <c r="AY128" t="s">
        <v>106</v>
      </c>
      <c r="AZ128" t="s">
        <v>106</v>
      </c>
      <c r="BA128" t="s">
        <v>106</v>
      </c>
      <c r="BB128">
        <v>0</v>
      </c>
      <c r="BC128" t="s">
        <v>106</v>
      </c>
      <c r="BD128" t="s">
        <v>106</v>
      </c>
      <c r="BE128" t="s">
        <v>106</v>
      </c>
      <c r="BF128">
        <v>0</v>
      </c>
      <c r="BG128">
        <v>0</v>
      </c>
      <c r="BH128">
        <v>0</v>
      </c>
      <c r="BI128" t="s">
        <v>106</v>
      </c>
      <c r="BJ128" t="s">
        <v>106</v>
      </c>
      <c r="BK128">
        <v>0</v>
      </c>
      <c r="BL128" s="7">
        <v>0.01</v>
      </c>
      <c r="BM128" t="s">
        <v>106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 t="s">
        <v>106</v>
      </c>
      <c r="BU128" t="s">
        <v>106</v>
      </c>
      <c r="BV128" t="s">
        <v>106</v>
      </c>
      <c r="BW128">
        <v>0</v>
      </c>
      <c r="BX128">
        <v>0</v>
      </c>
      <c r="BY128">
        <v>0</v>
      </c>
      <c r="BZ128">
        <v>0</v>
      </c>
    </row>
    <row r="129" spans="1:78" x14ac:dyDescent="0.25">
      <c r="A129" t="s">
        <v>575</v>
      </c>
      <c r="B129">
        <v>3</v>
      </c>
      <c r="C129">
        <v>3</v>
      </c>
      <c r="D129">
        <v>0</v>
      </c>
      <c r="E129">
        <v>0</v>
      </c>
      <c r="F129">
        <v>1</v>
      </c>
      <c r="G129">
        <v>2</v>
      </c>
      <c r="H129">
        <v>0</v>
      </c>
      <c r="I129">
        <v>0</v>
      </c>
      <c r="J129">
        <v>2</v>
      </c>
      <c r="K129">
        <v>0</v>
      </c>
      <c r="L129">
        <v>1</v>
      </c>
      <c r="M129">
        <v>1</v>
      </c>
      <c r="N129">
        <v>2</v>
      </c>
      <c r="O129">
        <v>0</v>
      </c>
      <c r="P129">
        <v>0</v>
      </c>
      <c r="Q129">
        <v>0</v>
      </c>
      <c r="R129">
        <v>3</v>
      </c>
      <c r="S129">
        <v>2</v>
      </c>
      <c r="T129">
        <v>0</v>
      </c>
      <c r="U129">
        <v>1</v>
      </c>
      <c r="V129">
        <v>3</v>
      </c>
      <c r="W129">
        <v>0</v>
      </c>
      <c r="X129">
        <v>0</v>
      </c>
      <c r="Y129">
        <v>0</v>
      </c>
      <c r="Z129">
        <v>3</v>
      </c>
      <c r="AA129">
        <v>3</v>
      </c>
      <c r="AB129">
        <v>3</v>
      </c>
      <c r="AC129">
        <v>1</v>
      </c>
      <c r="AD129">
        <v>2</v>
      </c>
      <c r="AE129">
        <v>0</v>
      </c>
      <c r="AF129">
        <v>2</v>
      </c>
      <c r="AG129">
        <v>1</v>
      </c>
      <c r="AH129">
        <v>0</v>
      </c>
      <c r="AI129">
        <v>2</v>
      </c>
      <c r="AJ129">
        <v>0</v>
      </c>
      <c r="AK129">
        <v>1</v>
      </c>
      <c r="AL129">
        <v>2</v>
      </c>
      <c r="AM129">
        <v>1</v>
      </c>
      <c r="AN129">
        <v>0</v>
      </c>
      <c r="AO129">
        <v>0</v>
      </c>
      <c r="AP129">
        <v>1</v>
      </c>
      <c r="AQ129">
        <v>0</v>
      </c>
      <c r="AR129">
        <v>1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1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3</v>
      </c>
      <c r="BG129">
        <v>2</v>
      </c>
      <c r="BH129">
        <v>1</v>
      </c>
      <c r="BI129">
        <v>2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2</v>
      </c>
      <c r="BP129">
        <v>1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1</v>
      </c>
      <c r="BY129">
        <v>1</v>
      </c>
      <c r="BZ129">
        <v>1</v>
      </c>
    </row>
    <row r="130" spans="1:78" x14ac:dyDescent="0.25">
      <c r="B130">
        <v>0</v>
      </c>
      <c r="C130">
        <v>0</v>
      </c>
      <c r="D130" t="s">
        <v>106</v>
      </c>
      <c r="E130" t="s">
        <v>106</v>
      </c>
      <c r="F130">
        <v>0</v>
      </c>
      <c r="G130">
        <v>0</v>
      </c>
      <c r="H130">
        <v>0</v>
      </c>
      <c r="I130" t="s">
        <v>106</v>
      </c>
      <c r="J130">
        <v>0</v>
      </c>
      <c r="K130" t="s">
        <v>106</v>
      </c>
      <c r="L130">
        <v>0</v>
      </c>
      <c r="M130">
        <v>0</v>
      </c>
      <c r="N130">
        <v>0</v>
      </c>
      <c r="O130">
        <v>0</v>
      </c>
      <c r="P130" t="s">
        <v>106</v>
      </c>
      <c r="Q130" t="s">
        <v>106</v>
      </c>
      <c r="R130">
        <v>0</v>
      </c>
      <c r="S130">
        <v>0</v>
      </c>
      <c r="T130" t="s">
        <v>106</v>
      </c>
      <c r="U130">
        <v>0</v>
      </c>
      <c r="V130">
        <v>0</v>
      </c>
      <c r="W130" t="s">
        <v>106</v>
      </c>
      <c r="X130" t="s">
        <v>106</v>
      </c>
      <c r="Y130" t="s">
        <v>106</v>
      </c>
      <c r="Z130">
        <v>0</v>
      </c>
      <c r="AA130">
        <v>0</v>
      </c>
      <c r="AB130">
        <v>0</v>
      </c>
      <c r="AC130">
        <v>0</v>
      </c>
      <c r="AD130">
        <v>0</v>
      </c>
      <c r="AE130" t="s">
        <v>106</v>
      </c>
      <c r="AF130">
        <v>0</v>
      </c>
      <c r="AG130">
        <v>0</v>
      </c>
      <c r="AH130" t="s">
        <v>106</v>
      </c>
      <c r="AI130">
        <v>0</v>
      </c>
      <c r="AJ130" t="s">
        <v>106</v>
      </c>
      <c r="AK130">
        <v>0</v>
      </c>
      <c r="AL130">
        <v>0</v>
      </c>
      <c r="AM130">
        <v>0</v>
      </c>
      <c r="AN130" t="s">
        <v>106</v>
      </c>
      <c r="AO130" t="s">
        <v>106</v>
      </c>
      <c r="AP130">
        <v>0</v>
      </c>
      <c r="AQ130" t="s">
        <v>106</v>
      </c>
      <c r="AR130">
        <v>0</v>
      </c>
      <c r="AS130" t="s">
        <v>106</v>
      </c>
      <c r="AT130" t="s">
        <v>106</v>
      </c>
      <c r="AU130">
        <v>0</v>
      </c>
      <c r="AV130" t="s">
        <v>106</v>
      </c>
      <c r="AW130" t="s">
        <v>106</v>
      </c>
      <c r="AX130" t="s">
        <v>106</v>
      </c>
      <c r="AY130" t="s">
        <v>106</v>
      </c>
      <c r="AZ130">
        <v>0</v>
      </c>
      <c r="BA130" t="s">
        <v>106</v>
      </c>
      <c r="BB130" t="s">
        <v>106</v>
      </c>
      <c r="BC130" t="s">
        <v>106</v>
      </c>
      <c r="BD130" t="s">
        <v>106</v>
      </c>
      <c r="BE130" t="s">
        <v>106</v>
      </c>
      <c r="BF130">
        <v>0</v>
      </c>
      <c r="BG130">
        <v>0</v>
      </c>
      <c r="BH130">
        <v>0</v>
      </c>
      <c r="BI130">
        <v>0</v>
      </c>
      <c r="BJ130" t="s">
        <v>106</v>
      </c>
      <c r="BK130" t="s">
        <v>106</v>
      </c>
      <c r="BL130" t="s">
        <v>106</v>
      </c>
      <c r="BM130" t="s">
        <v>106</v>
      </c>
      <c r="BN130" t="s">
        <v>106</v>
      </c>
      <c r="BO130">
        <v>0</v>
      </c>
      <c r="BP130">
        <v>0</v>
      </c>
      <c r="BQ130" t="s">
        <v>106</v>
      </c>
      <c r="BR130" t="s">
        <v>106</v>
      </c>
      <c r="BS130" t="s">
        <v>106</v>
      </c>
      <c r="BT130" t="s">
        <v>106</v>
      </c>
      <c r="BU130" t="s">
        <v>106</v>
      </c>
      <c r="BV130" t="s">
        <v>106</v>
      </c>
      <c r="BW130" t="s">
        <v>106</v>
      </c>
      <c r="BX130">
        <v>0</v>
      </c>
      <c r="BY130">
        <v>0</v>
      </c>
      <c r="BZ130">
        <v>0</v>
      </c>
    </row>
    <row r="131" spans="1:78" x14ac:dyDescent="0.25">
      <c r="A131" t="s">
        <v>576</v>
      </c>
      <c r="B131">
        <v>3</v>
      </c>
      <c r="C131">
        <v>3</v>
      </c>
      <c r="D131">
        <v>0</v>
      </c>
      <c r="E131">
        <v>0</v>
      </c>
      <c r="F131">
        <v>1</v>
      </c>
      <c r="G131">
        <v>0</v>
      </c>
      <c r="H131">
        <v>2</v>
      </c>
      <c r="I131">
        <v>0</v>
      </c>
      <c r="J131">
        <v>2</v>
      </c>
      <c r="K131">
        <v>0</v>
      </c>
      <c r="L131">
        <v>0</v>
      </c>
      <c r="M131">
        <v>1</v>
      </c>
      <c r="N131">
        <v>2</v>
      </c>
      <c r="O131">
        <v>0</v>
      </c>
      <c r="P131">
        <v>0</v>
      </c>
      <c r="Q131">
        <v>2</v>
      </c>
      <c r="R131">
        <v>1</v>
      </c>
      <c r="S131">
        <v>2</v>
      </c>
      <c r="T131">
        <v>1</v>
      </c>
      <c r="U131">
        <v>0</v>
      </c>
      <c r="V131">
        <v>2</v>
      </c>
      <c r="W131">
        <v>0</v>
      </c>
      <c r="X131">
        <v>0</v>
      </c>
      <c r="Y131">
        <v>0</v>
      </c>
      <c r="Z131">
        <v>3</v>
      </c>
      <c r="AA131">
        <v>3</v>
      </c>
      <c r="AB131">
        <v>3</v>
      </c>
      <c r="AC131">
        <v>0</v>
      </c>
      <c r="AD131">
        <v>3</v>
      </c>
      <c r="AE131">
        <v>0</v>
      </c>
      <c r="AF131">
        <v>0</v>
      </c>
      <c r="AG131">
        <v>2</v>
      </c>
      <c r="AH131">
        <v>0</v>
      </c>
      <c r="AI131">
        <v>3</v>
      </c>
      <c r="AJ131">
        <v>0</v>
      </c>
      <c r="AK131">
        <v>0</v>
      </c>
      <c r="AL131">
        <v>0</v>
      </c>
      <c r="AM131">
        <v>3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2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1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3</v>
      </c>
      <c r="BG131">
        <v>2</v>
      </c>
      <c r="BH131">
        <v>1</v>
      </c>
      <c r="BI131">
        <v>0</v>
      </c>
      <c r="BJ131">
        <v>0</v>
      </c>
      <c r="BK131">
        <v>2</v>
      </c>
      <c r="BL131">
        <v>0</v>
      </c>
      <c r="BM131">
        <v>0</v>
      </c>
      <c r="BN131">
        <v>0</v>
      </c>
      <c r="BO131">
        <v>0</v>
      </c>
      <c r="BP131">
        <v>2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2</v>
      </c>
      <c r="BY131">
        <v>0</v>
      </c>
      <c r="BZ131">
        <v>0</v>
      </c>
    </row>
    <row r="132" spans="1:78" x14ac:dyDescent="0.25">
      <c r="B132">
        <v>0</v>
      </c>
      <c r="C132">
        <v>0</v>
      </c>
      <c r="D132" t="s">
        <v>106</v>
      </c>
      <c r="E132" t="s">
        <v>106</v>
      </c>
      <c r="F132">
        <v>0</v>
      </c>
      <c r="G132" t="s">
        <v>106</v>
      </c>
      <c r="H132">
        <v>0</v>
      </c>
      <c r="I132" t="s">
        <v>106</v>
      </c>
      <c r="J132">
        <v>0</v>
      </c>
      <c r="K132" t="s">
        <v>106</v>
      </c>
      <c r="L132">
        <v>0</v>
      </c>
      <c r="M132">
        <v>0</v>
      </c>
      <c r="N132">
        <v>0</v>
      </c>
      <c r="O132">
        <v>0</v>
      </c>
      <c r="P132" t="s">
        <v>106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t="s">
        <v>106</v>
      </c>
      <c r="X132">
        <v>0</v>
      </c>
      <c r="Y132" t="s">
        <v>106</v>
      </c>
      <c r="Z132">
        <v>0</v>
      </c>
      <c r="AA132">
        <v>0</v>
      </c>
      <c r="AB132">
        <v>0</v>
      </c>
      <c r="AC132" t="s">
        <v>106</v>
      </c>
      <c r="AD132">
        <v>0</v>
      </c>
      <c r="AE132" t="s">
        <v>106</v>
      </c>
      <c r="AF132">
        <v>0</v>
      </c>
      <c r="AG132">
        <v>0</v>
      </c>
      <c r="AH132" t="s">
        <v>106</v>
      </c>
      <c r="AI132">
        <v>0</v>
      </c>
      <c r="AJ132" t="s">
        <v>106</v>
      </c>
      <c r="AK132" t="s">
        <v>106</v>
      </c>
      <c r="AL132" t="s">
        <v>106</v>
      </c>
      <c r="AM132">
        <v>0</v>
      </c>
      <c r="AN132" t="s">
        <v>106</v>
      </c>
      <c r="AO132" t="s">
        <v>106</v>
      </c>
      <c r="AP132" t="s">
        <v>106</v>
      </c>
      <c r="AQ132" t="s">
        <v>106</v>
      </c>
      <c r="AR132" t="s">
        <v>106</v>
      </c>
      <c r="AS132">
        <v>0</v>
      </c>
      <c r="AT132">
        <v>0</v>
      </c>
      <c r="AU132" t="s">
        <v>106</v>
      </c>
      <c r="AV132" t="s">
        <v>106</v>
      </c>
      <c r="AW132" t="s">
        <v>106</v>
      </c>
      <c r="AX132" t="s">
        <v>106</v>
      </c>
      <c r="AY132" t="s">
        <v>106</v>
      </c>
      <c r="AZ132">
        <v>0</v>
      </c>
      <c r="BA132" t="s">
        <v>106</v>
      </c>
      <c r="BB132" t="s">
        <v>106</v>
      </c>
      <c r="BC132" t="s">
        <v>106</v>
      </c>
      <c r="BD132" t="s">
        <v>106</v>
      </c>
      <c r="BE132" t="s">
        <v>106</v>
      </c>
      <c r="BF132">
        <v>0</v>
      </c>
      <c r="BG132">
        <v>0</v>
      </c>
      <c r="BH132">
        <v>0</v>
      </c>
      <c r="BI132" t="s">
        <v>106</v>
      </c>
      <c r="BJ132" t="s">
        <v>106</v>
      </c>
      <c r="BK132">
        <v>0</v>
      </c>
      <c r="BL132" t="s">
        <v>106</v>
      </c>
      <c r="BM132" t="s">
        <v>106</v>
      </c>
      <c r="BN132">
        <v>0</v>
      </c>
      <c r="BO132" t="s">
        <v>106</v>
      </c>
      <c r="BP132">
        <v>0</v>
      </c>
      <c r="BQ132">
        <v>0</v>
      </c>
      <c r="BR132">
        <v>0</v>
      </c>
      <c r="BS132">
        <v>0</v>
      </c>
      <c r="BT132" t="s">
        <v>106</v>
      </c>
      <c r="BU132" t="s">
        <v>106</v>
      </c>
      <c r="BV132" t="s">
        <v>106</v>
      </c>
      <c r="BW132">
        <v>0</v>
      </c>
      <c r="BX132">
        <v>0</v>
      </c>
      <c r="BY132">
        <v>0</v>
      </c>
      <c r="BZ132">
        <v>0</v>
      </c>
    </row>
    <row r="133" spans="1:78" x14ac:dyDescent="0.25">
      <c r="A133" t="s">
        <v>577</v>
      </c>
      <c r="B133">
        <v>2</v>
      </c>
      <c r="C133">
        <v>1</v>
      </c>
      <c r="D133">
        <v>1</v>
      </c>
      <c r="E133">
        <v>0</v>
      </c>
      <c r="F133">
        <v>0</v>
      </c>
      <c r="G133">
        <v>1</v>
      </c>
      <c r="H133">
        <v>1</v>
      </c>
      <c r="I133">
        <v>0</v>
      </c>
      <c r="J133">
        <v>2</v>
      </c>
      <c r="K133">
        <v>0</v>
      </c>
      <c r="L133">
        <v>0</v>
      </c>
      <c r="M133">
        <v>0</v>
      </c>
      <c r="N133">
        <v>1</v>
      </c>
      <c r="O133">
        <v>1</v>
      </c>
      <c r="P133">
        <v>0</v>
      </c>
      <c r="Q133">
        <v>0</v>
      </c>
      <c r="R133">
        <v>2</v>
      </c>
      <c r="S133">
        <v>2</v>
      </c>
      <c r="T133">
        <v>0</v>
      </c>
      <c r="U133">
        <v>0</v>
      </c>
      <c r="V133">
        <v>2</v>
      </c>
      <c r="W133">
        <v>0</v>
      </c>
      <c r="X133">
        <v>0</v>
      </c>
      <c r="Y133">
        <v>0</v>
      </c>
      <c r="Z133">
        <v>2</v>
      </c>
      <c r="AA133">
        <v>2</v>
      </c>
      <c r="AB133">
        <v>2</v>
      </c>
      <c r="AC133">
        <v>0</v>
      </c>
      <c r="AD133">
        <v>2</v>
      </c>
      <c r="AE133">
        <v>0</v>
      </c>
      <c r="AF133">
        <v>1</v>
      </c>
      <c r="AG133">
        <v>1</v>
      </c>
      <c r="AH133">
        <v>0</v>
      </c>
      <c r="AI133">
        <v>1</v>
      </c>
      <c r="AJ133">
        <v>1</v>
      </c>
      <c r="AK133">
        <v>0</v>
      </c>
      <c r="AL133">
        <v>0</v>
      </c>
      <c r="AM133">
        <v>2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1</v>
      </c>
      <c r="AY133">
        <v>0</v>
      </c>
      <c r="AZ133">
        <v>1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2</v>
      </c>
      <c r="BG133">
        <v>1</v>
      </c>
      <c r="BH133">
        <v>1</v>
      </c>
      <c r="BI133">
        <v>1</v>
      </c>
      <c r="BJ133">
        <v>0</v>
      </c>
      <c r="BK133">
        <v>0</v>
      </c>
      <c r="BL133">
        <v>0</v>
      </c>
      <c r="BM133">
        <v>1</v>
      </c>
      <c r="BN133">
        <v>1</v>
      </c>
      <c r="BO133">
        <v>0</v>
      </c>
      <c r="BP133">
        <v>0</v>
      </c>
      <c r="BQ133">
        <v>0</v>
      </c>
      <c r="BR133">
        <v>2</v>
      </c>
      <c r="BS133">
        <v>1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</row>
    <row r="134" spans="1:78" x14ac:dyDescent="0.25">
      <c r="B134">
        <v>0</v>
      </c>
      <c r="C134">
        <v>0</v>
      </c>
      <c r="D134">
        <v>0</v>
      </c>
      <c r="E134" t="s">
        <v>106</v>
      </c>
      <c r="F134" t="s">
        <v>106</v>
      </c>
      <c r="G134">
        <v>0</v>
      </c>
      <c r="H134">
        <v>0</v>
      </c>
      <c r="I134" t="s">
        <v>106</v>
      </c>
      <c r="J134">
        <v>0</v>
      </c>
      <c r="K134" t="s">
        <v>106</v>
      </c>
      <c r="L134" t="s">
        <v>106</v>
      </c>
      <c r="M134" t="s">
        <v>106</v>
      </c>
      <c r="N134">
        <v>0</v>
      </c>
      <c r="O134">
        <v>0</v>
      </c>
      <c r="P134" t="s">
        <v>106</v>
      </c>
      <c r="Q134" t="s">
        <v>106</v>
      </c>
      <c r="R134">
        <v>0</v>
      </c>
      <c r="S134">
        <v>0</v>
      </c>
      <c r="T134" t="s">
        <v>106</v>
      </c>
      <c r="U134" t="s">
        <v>106</v>
      </c>
      <c r="V134">
        <v>0</v>
      </c>
      <c r="W134" t="s">
        <v>106</v>
      </c>
      <c r="X134" t="s">
        <v>106</v>
      </c>
      <c r="Y134" t="s">
        <v>106</v>
      </c>
      <c r="Z134">
        <v>0</v>
      </c>
      <c r="AA134">
        <v>0</v>
      </c>
      <c r="AB134">
        <v>0</v>
      </c>
      <c r="AC134" t="s">
        <v>106</v>
      </c>
      <c r="AD134">
        <v>0</v>
      </c>
      <c r="AE134" t="s">
        <v>106</v>
      </c>
      <c r="AF134">
        <v>0</v>
      </c>
      <c r="AG134">
        <v>0</v>
      </c>
      <c r="AH134" t="s">
        <v>106</v>
      </c>
      <c r="AI134">
        <v>0</v>
      </c>
      <c r="AJ134">
        <v>0</v>
      </c>
      <c r="AK134" t="s">
        <v>106</v>
      </c>
      <c r="AL134" t="s">
        <v>106</v>
      </c>
      <c r="AM134">
        <v>0</v>
      </c>
      <c r="AN134" t="s">
        <v>106</v>
      </c>
      <c r="AO134" t="s">
        <v>106</v>
      </c>
      <c r="AP134" t="s">
        <v>106</v>
      </c>
      <c r="AQ134" t="s">
        <v>106</v>
      </c>
      <c r="AR134" t="s">
        <v>106</v>
      </c>
      <c r="AS134" t="s">
        <v>106</v>
      </c>
      <c r="AT134" t="s">
        <v>106</v>
      </c>
      <c r="AU134" t="s">
        <v>106</v>
      </c>
      <c r="AV134" t="s">
        <v>106</v>
      </c>
      <c r="AW134" t="s">
        <v>106</v>
      </c>
      <c r="AX134">
        <v>0</v>
      </c>
      <c r="AY134" t="s">
        <v>106</v>
      </c>
      <c r="AZ134">
        <v>0</v>
      </c>
      <c r="BA134" t="s">
        <v>106</v>
      </c>
      <c r="BB134" t="s">
        <v>106</v>
      </c>
      <c r="BC134" t="s">
        <v>106</v>
      </c>
      <c r="BD134" t="s">
        <v>106</v>
      </c>
      <c r="BE134" t="s">
        <v>106</v>
      </c>
      <c r="BF134">
        <v>0</v>
      </c>
      <c r="BG134">
        <v>0</v>
      </c>
      <c r="BH134">
        <v>0</v>
      </c>
      <c r="BI134">
        <v>0</v>
      </c>
      <c r="BJ134" t="s">
        <v>106</v>
      </c>
      <c r="BK134" t="s">
        <v>106</v>
      </c>
      <c r="BL134" t="s">
        <v>106</v>
      </c>
      <c r="BM134">
        <v>0</v>
      </c>
      <c r="BN134">
        <v>0</v>
      </c>
      <c r="BO134" t="s">
        <v>106</v>
      </c>
      <c r="BP134" t="s">
        <v>106</v>
      </c>
      <c r="BQ134" t="s">
        <v>106</v>
      </c>
      <c r="BR134">
        <v>0</v>
      </c>
      <c r="BS134">
        <v>0</v>
      </c>
      <c r="BT134" t="s">
        <v>106</v>
      </c>
      <c r="BU134" t="s">
        <v>106</v>
      </c>
      <c r="BV134" t="s">
        <v>106</v>
      </c>
      <c r="BW134" t="s">
        <v>106</v>
      </c>
      <c r="BX134" t="s">
        <v>106</v>
      </c>
      <c r="BY134" t="s">
        <v>106</v>
      </c>
      <c r="BZ134" t="s">
        <v>106</v>
      </c>
    </row>
    <row r="135" spans="1:78" x14ac:dyDescent="0.25">
      <c r="A135" t="s">
        <v>578</v>
      </c>
      <c r="B135">
        <v>2</v>
      </c>
      <c r="C135">
        <v>2</v>
      </c>
      <c r="D135">
        <v>0</v>
      </c>
      <c r="E135">
        <v>0</v>
      </c>
      <c r="F135">
        <v>0</v>
      </c>
      <c r="G135">
        <v>2</v>
      </c>
      <c r="H135">
        <v>0</v>
      </c>
      <c r="I135">
        <v>2</v>
      </c>
      <c r="J135">
        <v>0</v>
      </c>
      <c r="K135">
        <v>0</v>
      </c>
      <c r="L135">
        <v>1</v>
      </c>
      <c r="M135">
        <v>1</v>
      </c>
      <c r="N135">
        <v>2</v>
      </c>
      <c r="O135">
        <v>0</v>
      </c>
      <c r="P135">
        <v>0</v>
      </c>
      <c r="Q135">
        <v>0</v>
      </c>
      <c r="R135">
        <v>2</v>
      </c>
      <c r="S135">
        <v>2</v>
      </c>
      <c r="T135">
        <v>1</v>
      </c>
      <c r="U135">
        <v>0</v>
      </c>
      <c r="V135">
        <v>2</v>
      </c>
      <c r="W135">
        <v>0</v>
      </c>
      <c r="X135">
        <v>0</v>
      </c>
      <c r="Y135">
        <v>0</v>
      </c>
      <c r="Z135">
        <v>2</v>
      </c>
      <c r="AA135">
        <v>2</v>
      </c>
      <c r="AB135">
        <v>2</v>
      </c>
      <c r="AC135">
        <v>0</v>
      </c>
      <c r="AD135">
        <v>2</v>
      </c>
      <c r="AE135">
        <v>0</v>
      </c>
      <c r="AF135">
        <v>2</v>
      </c>
      <c r="AG135">
        <v>0</v>
      </c>
      <c r="AH135">
        <v>0</v>
      </c>
      <c r="AI135">
        <v>2</v>
      </c>
      <c r="AJ135">
        <v>0</v>
      </c>
      <c r="AK135">
        <v>1</v>
      </c>
      <c r="AL135">
        <v>0</v>
      </c>
      <c r="AM135">
        <v>2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2</v>
      </c>
      <c r="AT135">
        <v>1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2</v>
      </c>
      <c r="BG135">
        <v>2</v>
      </c>
      <c r="BH135">
        <v>1</v>
      </c>
      <c r="BI135">
        <v>0</v>
      </c>
      <c r="BJ135">
        <v>2</v>
      </c>
      <c r="BK135">
        <v>0</v>
      </c>
      <c r="BL135">
        <v>0</v>
      </c>
      <c r="BM135">
        <v>0</v>
      </c>
      <c r="BN135">
        <v>2</v>
      </c>
      <c r="BO135">
        <v>0</v>
      </c>
      <c r="BP135">
        <v>1</v>
      </c>
      <c r="BQ135">
        <v>0</v>
      </c>
      <c r="BR135">
        <v>0</v>
      </c>
      <c r="BS135">
        <v>2</v>
      </c>
      <c r="BT135">
        <v>0</v>
      </c>
      <c r="BU135">
        <v>0</v>
      </c>
      <c r="BV135">
        <v>0</v>
      </c>
      <c r="BW135">
        <v>0</v>
      </c>
      <c r="BX135">
        <v>2</v>
      </c>
      <c r="BY135">
        <v>2</v>
      </c>
      <c r="BZ135">
        <v>2</v>
      </c>
    </row>
    <row r="136" spans="1:78" x14ac:dyDescent="0.25">
      <c r="B136">
        <v>0</v>
      </c>
      <c r="C136">
        <v>0</v>
      </c>
      <c r="D136" t="s">
        <v>106</v>
      </c>
      <c r="E136" t="s">
        <v>106</v>
      </c>
      <c r="F136" t="s">
        <v>106</v>
      </c>
      <c r="G136">
        <v>0</v>
      </c>
      <c r="H136" t="s">
        <v>106</v>
      </c>
      <c r="I136">
        <v>0</v>
      </c>
      <c r="J136" t="s">
        <v>106</v>
      </c>
      <c r="K136" t="s">
        <v>106</v>
      </c>
      <c r="L136">
        <v>0</v>
      </c>
      <c r="M136">
        <v>0</v>
      </c>
      <c r="N136">
        <v>0</v>
      </c>
      <c r="O136" t="s">
        <v>106</v>
      </c>
      <c r="P136" t="s">
        <v>106</v>
      </c>
      <c r="Q136" t="s">
        <v>106</v>
      </c>
      <c r="R136">
        <v>0</v>
      </c>
      <c r="S136">
        <v>0</v>
      </c>
      <c r="T136">
        <v>0</v>
      </c>
      <c r="U136" t="s">
        <v>106</v>
      </c>
      <c r="V136">
        <v>0</v>
      </c>
      <c r="W136" t="s">
        <v>106</v>
      </c>
      <c r="X136" t="s">
        <v>106</v>
      </c>
      <c r="Y136" t="s">
        <v>106</v>
      </c>
      <c r="Z136">
        <v>0</v>
      </c>
      <c r="AA136">
        <v>0</v>
      </c>
      <c r="AB136">
        <v>0</v>
      </c>
      <c r="AC136" t="s">
        <v>106</v>
      </c>
      <c r="AD136">
        <v>0</v>
      </c>
      <c r="AE136" t="s">
        <v>106</v>
      </c>
      <c r="AF136">
        <v>0</v>
      </c>
      <c r="AG136" t="s">
        <v>106</v>
      </c>
      <c r="AH136" t="s">
        <v>106</v>
      </c>
      <c r="AI136">
        <v>0</v>
      </c>
      <c r="AJ136" t="s">
        <v>106</v>
      </c>
      <c r="AK136">
        <v>0</v>
      </c>
      <c r="AL136" t="s">
        <v>106</v>
      </c>
      <c r="AM136">
        <v>0</v>
      </c>
      <c r="AN136" t="s">
        <v>106</v>
      </c>
      <c r="AO136" t="s">
        <v>106</v>
      </c>
      <c r="AP136" t="s">
        <v>106</v>
      </c>
      <c r="AQ136" t="s">
        <v>106</v>
      </c>
      <c r="AR136" t="s">
        <v>106</v>
      </c>
      <c r="AS136" s="7">
        <v>0.01</v>
      </c>
      <c r="AT136">
        <v>0</v>
      </c>
      <c r="AU136" t="s">
        <v>106</v>
      </c>
      <c r="AV136" t="s">
        <v>106</v>
      </c>
      <c r="AW136" t="s">
        <v>106</v>
      </c>
      <c r="AX136" t="s">
        <v>106</v>
      </c>
      <c r="AY136" t="s">
        <v>106</v>
      </c>
      <c r="AZ136" t="s">
        <v>106</v>
      </c>
      <c r="BA136" t="s">
        <v>106</v>
      </c>
      <c r="BB136" t="s">
        <v>106</v>
      </c>
      <c r="BC136" t="s">
        <v>106</v>
      </c>
      <c r="BD136" t="s">
        <v>106</v>
      </c>
      <c r="BE136" t="s">
        <v>106</v>
      </c>
      <c r="BF136">
        <v>0</v>
      </c>
      <c r="BG136">
        <v>0</v>
      </c>
      <c r="BH136">
        <v>0</v>
      </c>
      <c r="BI136" t="s">
        <v>106</v>
      </c>
      <c r="BJ136">
        <v>0</v>
      </c>
      <c r="BK136" t="s">
        <v>106</v>
      </c>
      <c r="BL136" t="s">
        <v>106</v>
      </c>
      <c r="BM136" t="s">
        <v>106</v>
      </c>
      <c r="BN136">
        <v>0</v>
      </c>
      <c r="BO136" t="s">
        <v>106</v>
      </c>
      <c r="BP136">
        <v>0</v>
      </c>
      <c r="BQ136" t="s">
        <v>106</v>
      </c>
      <c r="BR136" t="s">
        <v>106</v>
      </c>
      <c r="BS136">
        <v>0</v>
      </c>
      <c r="BT136" t="s">
        <v>106</v>
      </c>
      <c r="BU136" t="s">
        <v>106</v>
      </c>
      <c r="BV136" t="s">
        <v>106</v>
      </c>
      <c r="BW136" t="s">
        <v>106</v>
      </c>
      <c r="BX136">
        <v>0</v>
      </c>
      <c r="BY136">
        <v>0</v>
      </c>
      <c r="BZ136">
        <v>0</v>
      </c>
    </row>
    <row r="137" spans="1:78" x14ac:dyDescent="0.25">
      <c r="A137" t="s">
        <v>579</v>
      </c>
      <c r="B137">
        <v>2</v>
      </c>
      <c r="C137">
        <v>0</v>
      </c>
      <c r="D137">
        <v>2</v>
      </c>
      <c r="E137">
        <v>0</v>
      </c>
      <c r="F137">
        <v>0</v>
      </c>
      <c r="G137">
        <v>2</v>
      </c>
      <c r="H137">
        <v>0</v>
      </c>
      <c r="I137">
        <v>0</v>
      </c>
      <c r="J137">
        <v>0</v>
      </c>
      <c r="K137">
        <v>2</v>
      </c>
      <c r="L137">
        <v>0</v>
      </c>
      <c r="M137">
        <v>0</v>
      </c>
      <c r="N137">
        <v>2</v>
      </c>
      <c r="O137">
        <v>0</v>
      </c>
      <c r="P137">
        <v>0</v>
      </c>
      <c r="Q137">
        <v>0</v>
      </c>
      <c r="R137">
        <v>2</v>
      </c>
      <c r="S137">
        <v>0</v>
      </c>
      <c r="T137">
        <v>2</v>
      </c>
      <c r="U137">
        <v>0</v>
      </c>
      <c r="V137">
        <v>2</v>
      </c>
      <c r="W137">
        <v>0</v>
      </c>
      <c r="X137">
        <v>0</v>
      </c>
      <c r="Y137">
        <v>0</v>
      </c>
      <c r="Z137">
        <v>2</v>
      </c>
      <c r="AA137">
        <v>2</v>
      </c>
      <c r="AB137">
        <v>2</v>
      </c>
      <c r="AC137">
        <v>2</v>
      </c>
      <c r="AD137">
        <v>0</v>
      </c>
      <c r="AE137">
        <v>0</v>
      </c>
      <c r="AF137">
        <v>0</v>
      </c>
      <c r="AG137">
        <v>2</v>
      </c>
      <c r="AH137">
        <v>0</v>
      </c>
      <c r="AI137">
        <v>2</v>
      </c>
      <c r="AJ137">
        <v>0</v>
      </c>
      <c r="AK137">
        <v>0</v>
      </c>
      <c r="AL137">
        <v>2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2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2</v>
      </c>
      <c r="BF137">
        <v>0</v>
      </c>
      <c r="BG137">
        <v>2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0</v>
      </c>
      <c r="BN137">
        <v>2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2</v>
      </c>
      <c r="BU137">
        <v>0</v>
      </c>
      <c r="BV137">
        <v>0</v>
      </c>
      <c r="BW137">
        <v>0</v>
      </c>
      <c r="BX137">
        <v>2</v>
      </c>
      <c r="BY137">
        <v>2</v>
      </c>
      <c r="BZ137">
        <v>2</v>
      </c>
    </row>
    <row r="138" spans="1:78" x14ac:dyDescent="0.25">
      <c r="B138">
        <v>0</v>
      </c>
      <c r="C138" t="s">
        <v>106</v>
      </c>
      <c r="D138">
        <v>0</v>
      </c>
      <c r="E138" t="s">
        <v>106</v>
      </c>
      <c r="F138" t="s">
        <v>106</v>
      </c>
      <c r="G138">
        <v>0</v>
      </c>
      <c r="H138" t="s">
        <v>106</v>
      </c>
      <c r="I138" t="s">
        <v>106</v>
      </c>
      <c r="J138" t="s">
        <v>106</v>
      </c>
      <c r="K138">
        <v>0</v>
      </c>
      <c r="L138" t="s">
        <v>106</v>
      </c>
      <c r="M138" t="s">
        <v>106</v>
      </c>
      <c r="N138">
        <v>0</v>
      </c>
      <c r="O138" t="s">
        <v>106</v>
      </c>
      <c r="P138" t="s">
        <v>106</v>
      </c>
      <c r="Q138" t="s">
        <v>106</v>
      </c>
      <c r="R138">
        <v>0</v>
      </c>
      <c r="S138" t="s">
        <v>106</v>
      </c>
      <c r="T138">
        <v>0</v>
      </c>
      <c r="U138" t="s">
        <v>106</v>
      </c>
      <c r="V138">
        <v>0</v>
      </c>
      <c r="W138" t="s">
        <v>106</v>
      </c>
      <c r="X138" t="s">
        <v>106</v>
      </c>
      <c r="Y138" t="s">
        <v>106</v>
      </c>
      <c r="Z138">
        <v>0</v>
      </c>
      <c r="AA138">
        <v>0</v>
      </c>
      <c r="AB138">
        <v>0</v>
      </c>
      <c r="AC138">
        <v>0</v>
      </c>
      <c r="AD138" t="s">
        <v>106</v>
      </c>
      <c r="AE138" t="s">
        <v>106</v>
      </c>
      <c r="AF138" t="s">
        <v>106</v>
      </c>
      <c r="AG138">
        <v>0</v>
      </c>
      <c r="AH138" t="s">
        <v>106</v>
      </c>
      <c r="AI138">
        <v>0</v>
      </c>
      <c r="AJ138" t="s">
        <v>106</v>
      </c>
      <c r="AK138" t="s">
        <v>106</v>
      </c>
      <c r="AL138">
        <v>0</v>
      </c>
      <c r="AM138" t="s">
        <v>106</v>
      </c>
      <c r="AN138" t="s">
        <v>106</v>
      </c>
      <c r="AO138" t="s">
        <v>106</v>
      </c>
      <c r="AP138" t="s">
        <v>106</v>
      </c>
      <c r="AQ138" t="s">
        <v>106</v>
      </c>
      <c r="AR138" t="s">
        <v>106</v>
      </c>
      <c r="AS138" t="s">
        <v>106</v>
      </c>
      <c r="AT138" t="s">
        <v>106</v>
      </c>
      <c r="AU138" t="s">
        <v>106</v>
      </c>
      <c r="AV138" t="s">
        <v>106</v>
      </c>
      <c r="AW138" t="s">
        <v>106</v>
      </c>
      <c r="AX138">
        <v>0</v>
      </c>
      <c r="AY138" t="s">
        <v>106</v>
      </c>
      <c r="AZ138" t="s">
        <v>106</v>
      </c>
      <c r="BA138" t="s">
        <v>106</v>
      </c>
      <c r="BB138" t="s">
        <v>106</v>
      </c>
      <c r="BC138" t="s">
        <v>106</v>
      </c>
      <c r="BD138" t="s">
        <v>106</v>
      </c>
      <c r="BE138">
        <v>0</v>
      </c>
      <c r="BF138" t="s">
        <v>106</v>
      </c>
      <c r="BG138">
        <v>0</v>
      </c>
      <c r="BH138" t="s">
        <v>106</v>
      </c>
      <c r="BI138" t="s">
        <v>106</v>
      </c>
      <c r="BJ138" t="s">
        <v>106</v>
      </c>
      <c r="BK138">
        <v>0</v>
      </c>
      <c r="BL138" t="s">
        <v>106</v>
      </c>
      <c r="BM138" t="s">
        <v>106</v>
      </c>
      <c r="BN138">
        <v>0</v>
      </c>
      <c r="BO138" t="s">
        <v>106</v>
      </c>
      <c r="BP138" t="s">
        <v>106</v>
      </c>
      <c r="BQ138" t="s">
        <v>106</v>
      </c>
      <c r="BR138" t="s">
        <v>106</v>
      </c>
      <c r="BS138" t="s">
        <v>106</v>
      </c>
      <c r="BT138">
        <v>0</v>
      </c>
      <c r="BU138" t="s">
        <v>106</v>
      </c>
      <c r="BV138" t="s">
        <v>106</v>
      </c>
      <c r="BW138" t="s">
        <v>106</v>
      </c>
      <c r="BX138">
        <v>0</v>
      </c>
      <c r="BY138">
        <v>0</v>
      </c>
      <c r="BZ138">
        <v>0</v>
      </c>
    </row>
    <row r="139" spans="1:78" x14ac:dyDescent="0.25">
      <c r="A139" t="s">
        <v>580</v>
      </c>
      <c r="B139">
        <v>1</v>
      </c>
      <c r="C139">
        <v>0</v>
      </c>
      <c r="D139">
        <v>1</v>
      </c>
      <c r="E139">
        <v>0</v>
      </c>
      <c r="F139">
        <v>0</v>
      </c>
      <c r="G139">
        <v>1</v>
      </c>
      <c r="H139">
        <v>0</v>
      </c>
      <c r="I139">
        <v>0</v>
      </c>
      <c r="J139">
        <v>1</v>
      </c>
      <c r="K139">
        <v>0</v>
      </c>
      <c r="L139">
        <v>0</v>
      </c>
      <c r="M139">
        <v>0</v>
      </c>
      <c r="N139">
        <v>1</v>
      </c>
      <c r="O139">
        <v>0</v>
      </c>
      <c r="P139">
        <v>0</v>
      </c>
      <c r="Q139">
        <v>0</v>
      </c>
      <c r="R139">
        <v>1</v>
      </c>
      <c r="S139">
        <v>1</v>
      </c>
      <c r="T139">
        <v>0</v>
      </c>
      <c r="U139">
        <v>0</v>
      </c>
      <c r="V139">
        <v>1</v>
      </c>
      <c r="W139">
        <v>0</v>
      </c>
      <c r="X139">
        <v>0</v>
      </c>
      <c r="Y139">
        <v>1</v>
      </c>
      <c r="Z139">
        <v>0</v>
      </c>
      <c r="AA139">
        <v>1</v>
      </c>
      <c r="AB139">
        <v>0</v>
      </c>
      <c r="AC139">
        <v>1</v>
      </c>
      <c r="AD139">
        <v>0</v>
      </c>
      <c r="AE139">
        <v>0</v>
      </c>
      <c r="AF139">
        <v>1</v>
      </c>
      <c r="AG139">
        <v>0</v>
      </c>
      <c r="AH139">
        <v>0</v>
      </c>
      <c r="AI139">
        <v>0</v>
      </c>
      <c r="AJ139">
        <v>0</v>
      </c>
      <c r="AK139">
        <v>1</v>
      </c>
      <c r="AL139">
        <v>0</v>
      </c>
      <c r="AM139">
        <v>1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1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1</v>
      </c>
      <c r="BG139">
        <v>0</v>
      </c>
      <c r="BH139">
        <v>1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1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1</v>
      </c>
      <c r="BY139">
        <v>1</v>
      </c>
      <c r="BZ139">
        <v>1</v>
      </c>
    </row>
    <row r="140" spans="1:78" x14ac:dyDescent="0.25">
      <c r="B140">
        <v>0</v>
      </c>
      <c r="C140" t="s">
        <v>106</v>
      </c>
      <c r="D140">
        <v>0</v>
      </c>
      <c r="E140" t="s">
        <v>106</v>
      </c>
      <c r="F140" t="s">
        <v>106</v>
      </c>
      <c r="G140">
        <v>0</v>
      </c>
      <c r="H140" t="s">
        <v>106</v>
      </c>
      <c r="I140" t="s">
        <v>106</v>
      </c>
      <c r="J140">
        <v>0</v>
      </c>
      <c r="K140" t="s">
        <v>106</v>
      </c>
      <c r="L140" t="s">
        <v>106</v>
      </c>
      <c r="M140" t="s">
        <v>106</v>
      </c>
      <c r="N140">
        <v>0</v>
      </c>
      <c r="O140" t="s">
        <v>106</v>
      </c>
      <c r="P140" t="s">
        <v>106</v>
      </c>
      <c r="Q140" t="s">
        <v>106</v>
      </c>
      <c r="R140">
        <v>0</v>
      </c>
      <c r="S140">
        <v>0</v>
      </c>
      <c r="T140" t="s">
        <v>106</v>
      </c>
      <c r="U140" t="s">
        <v>106</v>
      </c>
      <c r="V140">
        <v>0</v>
      </c>
      <c r="W140" t="s">
        <v>106</v>
      </c>
      <c r="X140" t="s">
        <v>106</v>
      </c>
      <c r="Y140">
        <v>0</v>
      </c>
      <c r="Z140" t="s">
        <v>106</v>
      </c>
      <c r="AA140">
        <v>0</v>
      </c>
      <c r="AB140" t="s">
        <v>106</v>
      </c>
      <c r="AC140">
        <v>0</v>
      </c>
      <c r="AD140" t="s">
        <v>106</v>
      </c>
      <c r="AE140" t="s">
        <v>106</v>
      </c>
      <c r="AF140">
        <v>0</v>
      </c>
      <c r="AG140" t="s">
        <v>106</v>
      </c>
      <c r="AH140" t="s">
        <v>106</v>
      </c>
      <c r="AI140" t="s">
        <v>106</v>
      </c>
      <c r="AJ140" t="s">
        <v>106</v>
      </c>
      <c r="AK140">
        <v>0</v>
      </c>
      <c r="AL140" t="s">
        <v>106</v>
      </c>
      <c r="AM140">
        <v>0</v>
      </c>
      <c r="AN140" t="s">
        <v>106</v>
      </c>
      <c r="AO140" t="s">
        <v>106</v>
      </c>
      <c r="AP140" t="s">
        <v>106</v>
      </c>
      <c r="AQ140" t="s">
        <v>106</v>
      </c>
      <c r="AR140" t="s">
        <v>106</v>
      </c>
      <c r="AS140" t="s">
        <v>106</v>
      </c>
      <c r="AT140" t="s">
        <v>106</v>
      </c>
      <c r="AU140" t="s">
        <v>106</v>
      </c>
      <c r="AV140" t="s">
        <v>106</v>
      </c>
      <c r="AW140" s="7">
        <v>0.01</v>
      </c>
      <c r="AX140" t="s">
        <v>106</v>
      </c>
      <c r="AY140" t="s">
        <v>106</v>
      </c>
      <c r="AZ140" t="s">
        <v>106</v>
      </c>
      <c r="BA140" t="s">
        <v>106</v>
      </c>
      <c r="BB140" t="s">
        <v>106</v>
      </c>
      <c r="BC140" t="s">
        <v>106</v>
      </c>
      <c r="BD140" t="s">
        <v>106</v>
      </c>
      <c r="BE140" t="s">
        <v>106</v>
      </c>
      <c r="BF140">
        <v>0</v>
      </c>
      <c r="BG140" t="s">
        <v>106</v>
      </c>
      <c r="BH140">
        <v>0</v>
      </c>
      <c r="BI140" t="s">
        <v>106</v>
      </c>
      <c r="BJ140" t="s">
        <v>106</v>
      </c>
      <c r="BK140" t="s">
        <v>106</v>
      </c>
      <c r="BL140" t="s">
        <v>106</v>
      </c>
      <c r="BM140" t="s">
        <v>106</v>
      </c>
      <c r="BN140" t="s">
        <v>106</v>
      </c>
      <c r="BO140">
        <v>0</v>
      </c>
      <c r="BP140" t="s">
        <v>106</v>
      </c>
      <c r="BQ140" t="s">
        <v>106</v>
      </c>
      <c r="BR140" t="s">
        <v>106</v>
      </c>
      <c r="BS140" t="s">
        <v>106</v>
      </c>
      <c r="BT140" t="s">
        <v>106</v>
      </c>
      <c r="BU140" t="s">
        <v>106</v>
      </c>
      <c r="BV140" t="s">
        <v>106</v>
      </c>
      <c r="BW140" t="s">
        <v>106</v>
      </c>
      <c r="BX140">
        <v>0</v>
      </c>
      <c r="BY140">
        <v>0</v>
      </c>
      <c r="BZ140">
        <v>0</v>
      </c>
    </row>
    <row r="141" spans="1:78" x14ac:dyDescent="0.25">
      <c r="A141" t="s">
        <v>87</v>
      </c>
      <c r="B141">
        <v>86</v>
      </c>
      <c r="C141">
        <v>72</v>
      </c>
      <c r="D141">
        <v>9</v>
      </c>
      <c r="E141">
        <v>4</v>
      </c>
      <c r="F141">
        <v>11</v>
      </c>
      <c r="G141">
        <v>55</v>
      </c>
      <c r="H141">
        <v>20</v>
      </c>
      <c r="I141">
        <v>31</v>
      </c>
      <c r="J141">
        <v>30</v>
      </c>
      <c r="K141">
        <v>12</v>
      </c>
      <c r="L141">
        <v>12</v>
      </c>
      <c r="M141">
        <v>15</v>
      </c>
      <c r="N141">
        <v>58</v>
      </c>
      <c r="O141">
        <v>10</v>
      </c>
      <c r="P141">
        <v>3</v>
      </c>
      <c r="Q141">
        <v>18</v>
      </c>
      <c r="R141">
        <v>68</v>
      </c>
      <c r="S141">
        <v>56</v>
      </c>
      <c r="T141">
        <v>22</v>
      </c>
      <c r="U141">
        <v>5</v>
      </c>
      <c r="V141">
        <v>73</v>
      </c>
      <c r="W141">
        <v>7</v>
      </c>
      <c r="X141">
        <v>5</v>
      </c>
      <c r="Y141">
        <v>19</v>
      </c>
      <c r="Z141">
        <v>66</v>
      </c>
      <c r="AA141">
        <v>86</v>
      </c>
      <c r="AB141">
        <v>66</v>
      </c>
      <c r="AC141">
        <v>20</v>
      </c>
      <c r="AD141">
        <v>62</v>
      </c>
      <c r="AE141">
        <v>3</v>
      </c>
      <c r="AF141">
        <v>61</v>
      </c>
      <c r="AG141">
        <v>24</v>
      </c>
      <c r="AH141">
        <v>0</v>
      </c>
      <c r="AI141">
        <v>70</v>
      </c>
      <c r="AJ141">
        <v>4</v>
      </c>
      <c r="AK141">
        <v>10</v>
      </c>
      <c r="AL141">
        <v>42</v>
      </c>
      <c r="AM141">
        <v>37</v>
      </c>
      <c r="AN141">
        <v>1</v>
      </c>
      <c r="AO141">
        <v>5</v>
      </c>
      <c r="AP141">
        <v>4</v>
      </c>
      <c r="AQ141">
        <v>8</v>
      </c>
      <c r="AR141">
        <v>4</v>
      </c>
      <c r="AS141">
        <v>9</v>
      </c>
      <c r="AT141">
        <v>7</v>
      </c>
      <c r="AU141">
        <v>5</v>
      </c>
      <c r="AV141">
        <v>9</v>
      </c>
      <c r="AW141">
        <v>0</v>
      </c>
      <c r="AX141">
        <v>9</v>
      </c>
      <c r="AY141">
        <v>9</v>
      </c>
      <c r="AZ141">
        <v>3</v>
      </c>
      <c r="BA141">
        <v>3</v>
      </c>
      <c r="BB141">
        <v>11</v>
      </c>
      <c r="BC141">
        <v>4</v>
      </c>
      <c r="BD141">
        <v>1</v>
      </c>
      <c r="BE141">
        <v>12</v>
      </c>
      <c r="BF141">
        <v>73</v>
      </c>
      <c r="BG141">
        <v>63</v>
      </c>
      <c r="BH141">
        <v>23</v>
      </c>
      <c r="BI141">
        <v>27</v>
      </c>
      <c r="BJ141">
        <v>17</v>
      </c>
      <c r="BK141">
        <v>10</v>
      </c>
      <c r="BL141">
        <v>5</v>
      </c>
      <c r="BM141">
        <v>20</v>
      </c>
      <c r="BN141">
        <v>36</v>
      </c>
      <c r="BO141">
        <v>19</v>
      </c>
      <c r="BP141">
        <v>11</v>
      </c>
      <c r="BQ141">
        <v>21</v>
      </c>
      <c r="BR141">
        <v>30</v>
      </c>
      <c r="BS141">
        <v>28</v>
      </c>
      <c r="BT141">
        <v>6</v>
      </c>
      <c r="BU141">
        <v>6</v>
      </c>
      <c r="BV141">
        <v>7</v>
      </c>
      <c r="BW141">
        <v>15</v>
      </c>
      <c r="BX141">
        <v>58</v>
      </c>
      <c r="BY141">
        <v>53</v>
      </c>
      <c r="BZ141">
        <v>47</v>
      </c>
    </row>
    <row r="142" spans="1:78" x14ac:dyDescent="0.25">
      <c r="B142" s="7">
        <v>0.01</v>
      </c>
      <c r="C142" s="7">
        <v>0.01</v>
      </c>
      <c r="D142" s="7">
        <v>0.02</v>
      </c>
      <c r="E142" s="7">
        <v>0.01</v>
      </c>
      <c r="F142" s="7">
        <v>0.01</v>
      </c>
      <c r="G142" s="7">
        <v>0.02</v>
      </c>
      <c r="H142" s="7">
        <v>0.01</v>
      </c>
      <c r="I142" s="7">
        <v>0.02</v>
      </c>
      <c r="J142" s="7">
        <v>0.02</v>
      </c>
      <c r="K142" s="7">
        <v>0.01</v>
      </c>
      <c r="L142" s="7">
        <v>0.01</v>
      </c>
      <c r="M142" s="7">
        <v>0.01</v>
      </c>
      <c r="N142" s="7">
        <v>0.02</v>
      </c>
      <c r="O142" s="7">
        <v>0.01</v>
      </c>
      <c r="P142" s="7">
        <v>0.01</v>
      </c>
      <c r="Q142" s="7">
        <v>0.02</v>
      </c>
      <c r="R142" s="7">
        <v>0.01</v>
      </c>
      <c r="S142" s="7">
        <v>0.02</v>
      </c>
      <c r="T142" s="7">
        <v>0.02</v>
      </c>
      <c r="U142" s="7">
        <v>0.01</v>
      </c>
      <c r="V142" s="7">
        <v>0.02</v>
      </c>
      <c r="W142" s="7">
        <v>0.01</v>
      </c>
      <c r="X142" s="7">
        <v>0.01</v>
      </c>
      <c r="Y142" s="7">
        <v>0.03</v>
      </c>
      <c r="Z142" s="7">
        <v>0.01</v>
      </c>
      <c r="AA142" s="7">
        <v>0.01</v>
      </c>
      <c r="AB142" s="7">
        <v>0.01</v>
      </c>
      <c r="AC142" s="7">
        <v>0.03</v>
      </c>
      <c r="AD142" s="7">
        <v>0.01</v>
      </c>
      <c r="AE142" s="7">
        <v>0.01</v>
      </c>
      <c r="AF142" s="7">
        <v>0.01</v>
      </c>
      <c r="AG142" s="7">
        <v>0.03</v>
      </c>
      <c r="AH142" t="s">
        <v>108</v>
      </c>
      <c r="AI142" s="7">
        <v>0.02</v>
      </c>
      <c r="AJ142" s="7">
        <v>0.01</v>
      </c>
      <c r="AK142" s="7">
        <v>0.01</v>
      </c>
      <c r="AL142" s="7">
        <v>0.02</v>
      </c>
      <c r="AM142" s="7">
        <v>0.01</v>
      </c>
      <c r="AN142" s="7">
        <v>0.02</v>
      </c>
      <c r="AO142" s="7">
        <v>0.01</v>
      </c>
      <c r="AP142" s="7">
        <v>0.01</v>
      </c>
      <c r="AQ142" s="7">
        <v>0.01</v>
      </c>
      <c r="AR142" s="7">
        <v>0.01</v>
      </c>
      <c r="AS142" s="7">
        <v>0.03</v>
      </c>
      <c r="AT142" s="7">
        <v>0.01</v>
      </c>
      <c r="AU142" s="7">
        <v>0.01</v>
      </c>
      <c r="AV142" s="7">
        <v>0.02</v>
      </c>
      <c r="AW142" t="s">
        <v>108</v>
      </c>
      <c r="AX142" s="7">
        <v>0.02</v>
      </c>
      <c r="AY142" s="7">
        <v>0.02</v>
      </c>
      <c r="AZ142" s="7">
        <v>0.01</v>
      </c>
      <c r="BA142" s="7">
        <v>0.01</v>
      </c>
      <c r="BB142" s="7">
        <v>0.02</v>
      </c>
      <c r="BC142" s="7">
        <v>0.01</v>
      </c>
      <c r="BD142" s="7">
        <v>0.05</v>
      </c>
      <c r="BE142" s="7">
        <v>0.01</v>
      </c>
      <c r="BF142" s="7">
        <v>0.01</v>
      </c>
      <c r="BG142" s="7">
        <v>0.02</v>
      </c>
      <c r="BH142" s="7">
        <v>0.01</v>
      </c>
      <c r="BI142" s="7">
        <v>0.02</v>
      </c>
      <c r="BJ142" s="7">
        <v>0.02</v>
      </c>
      <c r="BK142" s="7">
        <v>0.01</v>
      </c>
      <c r="BL142" s="7">
        <v>0.02</v>
      </c>
      <c r="BM142" s="7">
        <v>0.02</v>
      </c>
      <c r="BN142" s="7">
        <v>0.02</v>
      </c>
      <c r="BO142" s="7">
        <v>0.01</v>
      </c>
      <c r="BP142" s="7">
        <v>0.01</v>
      </c>
      <c r="BQ142" s="7">
        <v>0.02</v>
      </c>
      <c r="BR142" s="7">
        <v>0.02</v>
      </c>
      <c r="BS142" s="7">
        <v>0.02</v>
      </c>
      <c r="BT142" s="7">
        <v>0.01</v>
      </c>
      <c r="BU142" s="7">
        <v>0.01</v>
      </c>
      <c r="BV142" s="7">
        <v>0.02</v>
      </c>
      <c r="BW142" s="7">
        <v>0.02</v>
      </c>
      <c r="BX142" s="7">
        <v>0.01</v>
      </c>
      <c r="BY142" s="7">
        <v>0.01</v>
      </c>
      <c r="BZ142" s="7">
        <v>0.01</v>
      </c>
    </row>
    <row r="143" spans="1:78" x14ac:dyDescent="0.25">
      <c r="A143" t="s">
        <v>581</v>
      </c>
      <c r="B143">
        <v>1553</v>
      </c>
      <c r="C143">
        <v>1356</v>
      </c>
      <c r="D143">
        <v>111</v>
      </c>
      <c r="E143">
        <v>87</v>
      </c>
      <c r="F143">
        <v>395</v>
      </c>
      <c r="G143">
        <v>722</v>
      </c>
      <c r="H143">
        <v>436</v>
      </c>
      <c r="I143">
        <v>280</v>
      </c>
      <c r="J143">
        <v>428</v>
      </c>
      <c r="K143">
        <v>326</v>
      </c>
      <c r="L143">
        <v>520</v>
      </c>
      <c r="M143">
        <v>556</v>
      </c>
      <c r="N143">
        <v>759</v>
      </c>
      <c r="O143">
        <v>173</v>
      </c>
      <c r="P143">
        <v>65</v>
      </c>
      <c r="Q143">
        <v>254</v>
      </c>
      <c r="R143">
        <v>1299</v>
      </c>
      <c r="S143">
        <v>753</v>
      </c>
      <c r="T143">
        <v>397</v>
      </c>
      <c r="U143">
        <v>365</v>
      </c>
      <c r="V143">
        <v>1045</v>
      </c>
      <c r="W143">
        <v>177</v>
      </c>
      <c r="X143">
        <v>312</v>
      </c>
      <c r="Y143">
        <v>211</v>
      </c>
      <c r="Z143">
        <v>1342</v>
      </c>
      <c r="AA143">
        <v>1547</v>
      </c>
      <c r="AB143">
        <v>1336</v>
      </c>
      <c r="AC143">
        <v>182</v>
      </c>
      <c r="AD143">
        <v>1192</v>
      </c>
      <c r="AE143">
        <v>161</v>
      </c>
      <c r="AF143">
        <v>1244</v>
      </c>
      <c r="AG143">
        <v>186</v>
      </c>
      <c r="AH143">
        <v>10</v>
      </c>
      <c r="AI143">
        <v>981</v>
      </c>
      <c r="AJ143">
        <v>178</v>
      </c>
      <c r="AK143">
        <v>363</v>
      </c>
      <c r="AL143">
        <v>468</v>
      </c>
      <c r="AM143">
        <v>868</v>
      </c>
      <c r="AN143">
        <v>11</v>
      </c>
      <c r="AO143">
        <v>204</v>
      </c>
      <c r="AP143">
        <v>158</v>
      </c>
      <c r="AQ143">
        <v>157</v>
      </c>
      <c r="AR143">
        <v>214</v>
      </c>
      <c r="AS143">
        <v>98</v>
      </c>
      <c r="AT143">
        <v>113</v>
      </c>
      <c r="AU143">
        <v>90</v>
      </c>
      <c r="AV143">
        <v>118</v>
      </c>
      <c r="AW143">
        <v>20</v>
      </c>
      <c r="AX143">
        <v>91</v>
      </c>
      <c r="AY143">
        <v>105</v>
      </c>
      <c r="AZ143">
        <v>115</v>
      </c>
      <c r="BA143">
        <v>73</v>
      </c>
      <c r="BB143">
        <v>122</v>
      </c>
      <c r="BC143">
        <v>77</v>
      </c>
      <c r="BD143">
        <v>2</v>
      </c>
      <c r="BE143">
        <v>169</v>
      </c>
      <c r="BF143">
        <v>1384</v>
      </c>
      <c r="BG143">
        <v>663</v>
      </c>
      <c r="BH143">
        <v>890</v>
      </c>
      <c r="BI143">
        <v>192</v>
      </c>
      <c r="BJ143">
        <v>185</v>
      </c>
      <c r="BK143">
        <v>200</v>
      </c>
      <c r="BL143">
        <v>48</v>
      </c>
      <c r="BM143">
        <v>109</v>
      </c>
      <c r="BN143">
        <v>340</v>
      </c>
      <c r="BO143">
        <v>605</v>
      </c>
      <c r="BP143">
        <v>499</v>
      </c>
      <c r="BQ143">
        <v>145</v>
      </c>
      <c r="BR143">
        <v>268</v>
      </c>
      <c r="BS143">
        <v>248</v>
      </c>
      <c r="BT143">
        <v>102</v>
      </c>
      <c r="BU143">
        <v>80</v>
      </c>
      <c r="BV143">
        <v>57</v>
      </c>
      <c r="BW143">
        <v>94</v>
      </c>
      <c r="BX143">
        <v>1135</v>
      </c>
      <c r="BY143">
        <v>1138</v>
      </c>
      <c r="BZ143">
        <v>1041</v>
      </c>
    </row>
    <row r="144" spans="1:78" x14ac:dyDescent="0.25">
      <c r="B144" s="7">
        <v>0.26</v>
      </c>
      <c r="C144" s="7">
        <v>0.27</v>
      </c>
      <c r="D144" s="7">
        <v>0.2</v>
      </c>
      <c r="E144" s="7">
        <v>0.24</v>
      </c>
      <c r="F144" s="7">
        <v>0.34</v>
      </c>
      <c r="G144" s="7">
        <v>0.23</v>
      </c>
      <c r="H144" s="7">
        <v>0.26</v>
      </c>
      <c r="I144" s="7">
        <v>0.19</v>
      </c>
      <c r="J144" s="7">
        <v>0.23</v>
      </c>
      <c r="K144" s="7">
        <v>0.27</v>
      </c>
      <c r="L144" s="7">
        <v>0.37</v>
      </c>
      <c r="M144" s="7">
        <v>0.34</v>
      </c>
      <c r="N144" s="7">
        <v>0.22</v>
      </c>
      <c r="O144" s="7">
        <v>0.27</v>
      </c>
      <c r="P144" s="7">
        <v>0.33</v>
      </c>
      <c r="Q144" s="7">
        <v>0.27</v>
      </c>
      <c r="R144" s="7">
        <v>0.26</v>
      </c>
      <c r="S144" s="7">
        <v>0.2</v>
      </c>
      <c r="T144" s="7">
        <v>0.32</v>
      </c>
      <c r="U144" s="7">
        <v>0.37</v>
      </c>
      <c r="V144" s="7">
        <v>0.24</v>
      </c>
      <c r="W144" s="7">
        <v>0.28999999999999998</v>
      </c>
      <c r="X144" s="7">
        <v>0.36</v>
      </c>
      <c r="Y144" s="7">
        <v>0.28999999999999998</v>
      </c>
      <c r="Z144" s="7">
        <v>0.25</v>
      </c>
      <c r="AA144" s="7">
        <v>0.26</v>
      </c>
      <c r="AB144" s="7">
        <v>0.25</v>
      </c>
      <c r="AC144" s="7">
        <v>0.25</v>
      </c>
      <c r="AD144" s="7">
        <v>0.25</v>
      </c>
      <c r="AE144" s="7">
        <v>0.31</v>
      </c>
      <c r="AF144" s="7">
        <v>0.26</v>
      </c>
      <c r="AG144" s="7">
        <v>0.2</v>
      </c>
      <c r="AH144" s="7">
        <v>0.27</v>
      </c>
      <c r="AI144" s="7">
        <v>0.23</v>
      </c>
      <c r="AJ144" s="7">
        <v>0.33</v>
      </c>
      <c r="AK144" s="7">
        <v>0.37</v>
      </c>
      <c r="AL144" s="7">
        <v>0.2</v>
      </c>
      <c r="AM144" s="7">
        <v>0.31</v>
      </c>
      <c r="AN144" s="7">
        <v>0.19</v>
      </c>
      <c r="AO144" s="7">
        <v>0.28999999999999998</v>
      </c>
      <c r="AP144" s="7">
        <v>0.27</v>
      </c>
      <c r="AQ144" s="7">
        <v>0.28000000000000003</v>
      </c>
      <c r="AR144" s="7">
        <v>0.39</v>
      </c>
      <c r="AS144" s="7">
        <v>0.31</v>
      </c>
      <c r="AT144" s="7">
        <v>0.2</v>
      </c>
      <c r="AU144" s="7">
        <v>0.26</v>
      </c>
      <c r="AV144" s="7">
        <v>0.24</v>
      </c>
      <c r="AW144" s="7">
        <v>0.14000000000000001</v>
      </c>
      <c r="AX144" s="7">
        <v>0.22</v>
      </c>
      <c r="AY144" s="7">
        <v>0.2</v>
      </c>
      <c r="AZ144" s="7">
        <v>0.28000000000000003</v>
      </c>
      <c r="BA144" s="7">
        <v>0.25</v>
      </c>
      <c r="BB144" s="7">
        <v>0.28000000000000003</v>
      </c>
      <c r="BC144" s="7">
        <v>0.25</v>
      </c>
      <c r="BD144" s="7">
        <v>0.08</v>
      </c>
      <c r="BE144" s="7">
        <v>0.19</v>
      </c>
      <c r="BF144" s="7">
        <v>0.27</v>
      </c>
      <c r="BG144" s="7">
        <v>0.2</v>
      </c>
      <c r="BH144" s="7">
        <v>0.33</v>
      </c>
      <c r="BI144" s="7">
        <v>0.15</v>
      </c>
      <c r="BJ144" s="7">
        <v>0.21</v>
      </c>
      <c r="BK144" s="7">
        <v>0.26</v>
      </c>
      <c r="BL144" s="7">
        <v>0.24</v>
      </c>
      <c r="BM144" s="7">
        <v>0.12</v>
      </c>
      <c r="BN144" s="7">
        <v>0.2</v>
      </c>
      <c r="BO144" s="7">
        <v>0.28000000000000003</v>
      </c>
      <c r="BP144" s="7">
        <v>0.4</v>
      </c>
      <c r="BQ144" s="7">
        <v>0.14000000000000001</v>
      </c>
      <c r="BR144" s="7">
        <v>0.17</v>
      </c>
      <c r="BS144" s="7">
        <v>0.16</v>
      </c>
      <c r="BT144" s="7">
        <v>0.23</v>
      </c>
      <c r="BU144" s="7">
        <v>0.15</v>
      </c>
      <c r="BV144" s="7">
        <v>0.19</v>
      </c>
      <c r="BW144" s="7">
        <v>0.12</v>
      </c>
      <c r="BX144" s="7">
        <v>0.28000000000000003</v>
      </c>
      <c r="BY144" s="7">
        <v>0.28000000000000003</v>
      </c>
      <c r="BZ144" s="7">
        <v>0.3</v>
      </c>
    </row>
    <row r="145" spans="1:78" x14ac:dyDescent="0.25">
      <c r="A145" t="s">
        <v>41</v>
      </c>
      <c r="B145">
        <v>691</v>
      </c>
      <c r="C145">
        <v>566</v>
      </c>
      <c r="D145">
        <v>64</v>
      </c>
      <c r="E145">
        <v>61</v>
      </c>
      <c r="F145">
        <v>160</v>
      </c>
      <c r="G145">
        <v>302</v>
      </c>
      <c r="H145">
        <v>229</v>
      </c>
      <c r="I145">
        <v>129</v>
      </c>
      <c r="J145">
        <v>196</v>
      </c>
      <c r="K145">
        <v>166</v>
      </c>
      <c r="L145">
        <v>199</v>
      </c>
      <c r="M145">
        <v>222</v>
      </c>
      <c r="N145">
        <v>347</v>
      </c>
      <c r="O145">
        <v>90</v>
      </c>
      <c r="P145">
        <v>32</v>
      </c>
      <c r="Q145">
        <v>111</v>
      </c>
      <c r="R145">
        <v>580</v>
      </c>
      <c r="S145">
        <v>383</v>
      </c>
      <c r="T145">
        <v>161</v>
      </c>
      <c r="U145">
        <v>139</v>
      </c>
      <c r="V145">
        <v>454</v>
      </c>
      <c r="W145">
        <v>78</v>
      </c>
      <c r="X145">
        <v>139</v>
      </c>
      <c r="Y145">
        <v>98</v>
      </c>
      <c r="Z145">
        <v>593</v>
      </c>
      <c r="AA145">
        <v>687</v>
      </c>
      <c r="AB145">
        <v>589</v>
      </c>
      <c r="AC145">
        <v>69</v>
      </c>
      <c r="AD145">
        <v>513</v>
      </c>
      <c r="AE145">
        <v>100</v>
      </c>
      <c r="AF145">
        <v>556</v>
      </c>
      <c r="AG145">
        <v>68</v>
      </c>
      <c r="AH145">
        <v>4</v>
      </c>
      <c r="AI145">
        <v>453</v>
      </c>
      <c r="AJ145">
        <v>69</v>
      </c>
      <c r="AK145">
        <v>144</v>
      </c>
      <c r="AL145">
        <v>225</v>
      </c>
      <c r="AM145">
        <v>321</v>
      </c>
      <c r="AN145">
        <v>8</v>
      </c>
      <c r="AO145">
        <v>131</v>
      </c>
      <c r="AP145">
        <v>70</v>
      </c>
      <c r="AQ145">
        <v>35</v>
      </c>
      <c r="AR145">
        <v>64</v>
      </c>
      <c r="AS145">
        <v>27</v>
      </c>
      <c r="AT145">
        <v>56</v>
      </c>
      <c r="AU145">
        <v>29</v>
      </c>
      <c r="AV145">
        <v>50</v>
      </c>
      <c r="AW145">
        <v>22</v>
      </c>
      <c r="AX145">
        <v>40</v>
      </c>
      <c r="AY145">
        <v>73</v>
      </c>
      <c r="AZ145">
        <v>42</v>
      </c>
      <c r="BA145">
        <v>57</v>
      </c>
      <c r="BB145">
        <v>81</v>
      </c>
      <c r="BC145">
        <v>37</v>
      </c>
      <c r="BD145">
        <v>5</v>
      </c>
      <c r="BE145">
        <v>81</v>
      </c>
      <c r="BF145">
        <v>610</v>
      </c>
      <c r="BG145">
        <v>315</v>
      </c>
      <c r="BH145">
        <v>375</v>
      </c>
      <c r="BI145">
        <v>100</v>
      </c>
      <c r="BJ145">
        <v>68</v>
      </c>
      <c r="BK145">
        <v>80</v>
      </c>
      <c r="BL145">
        <v>23</v>
      </c>
      <c r="BM145">
        <v>49</v>
      </c>
      <c r="BN145">
        <v>160</v>
      </c>
      <c r="BO145">
        <v>260</v>
      </c>
      <c r="BP145">
        <v>223</v>
      </c>
      <c r="BQ145">
        <v>83</v>
      </c>
      <c r="BR145">
        <v>132</v>
      </c>
      <c r="BS145">
        <v>118</v>
      </c>
      <c r="BT145">
        <v>49</v>
      </c>
      <c r="BU145">
        <v>39</v>
      </c>
      <c r="BV145">
        <v>29</v>
      </c>
      <c r="BW145">
        <v>61</v>
      </c>
      <c r="BX145">
        <v>480</v>
      </c>
      <c r="BY145">
        <v>482</v>
      </c>
      <c r="BZ145">
        <v>453</v>
      </c>
    </row>
    <row r="146" spans="1:78" x14ac:dyDescent="0.25">
      <c r="B146" s="7">
        <v>0.12</v>
      </c>
      <c r="C146" s="7">
        <v>0.11</v>
      </c>
      <c r="D146" s="7">
        <v>0.11</v>
      </c>
      <c r="E146" s="7">
        <v>0.17</v>
      </c>
      <c r="F146" s="7">
        <v>0.14000000000000001</v>
      </c>
      <c r="G146" s="7">
        <v>0.1</v>
      </c>
      <c r="H146" s="7">
        <v>0.13</v>
      </c>
      <c r="I146" s="7">
        <v>0.09</v>
      </c>
      <c r="J146" s="7">
        <v>0.1</v>
      </c>
      <c r="K146" s="7">
        <v>0.14000000000000001</v>
      </c>
      <c r="L146" s="7">
        <v>0.14000000000000001</v>
      </c>
      <c r="M146" s="7">
        <v>0.13</v>
      </c>
      <c r="N146" s="7">
        <v>0.1</v>
      </c>
      <c r="O146" s="7">
        <v>0.14000000000000001</v>
      </c>
      <c r="P146" s="7">
        <v>0.17</v>
      </c>
      <c r="Q146" s="7">
        <v>0.12</v>
      </c>
      <c r="R146" s="7">
        <v>0.12</v>
      </c>
      <c r="S146" s="7">
        <v>0.1</v>
      </c>
      <c r="T146" s="7">
        <v>0.13</v>
      </c>
      <c r="U146" s="7">
        <v>0.14000000000000001</v>
      </c>
      <c r="V146" s="7">
        <v>0.1</v>
      </c>
      <c r="W146" s="7">
        <v>0.13</v>
      </c>
      <c r="X146" s="7">
        <v>0.16</v>
      </c>
      <c r="Y146" s="7">
        <v>0.14000000000000001</v>
      </c>
      <c r="Z146" s="7">
        <v>0.11</v>
      </c>
      <c r="AA146" s="7">
        <v>0.12</v>
      </c>
      <c r="AB146" s="7">
        <v>0.11</v>
      </c>
      <c r="AC146" s="7">
        <v>0.1</v>
      </c>
      <c r="AD146" s="7">
        <v>0.11</v>
      </c>
      <c r="AE146" s="7">
        <v>0.19</v>
      </c>
      <c r="AF146" s="7">
        <v>0.12</v>
      </c>
      <c r="AG146" s="7">
        <v>7.0000000000000007E-2</v>
      </c>
      <c r="AH146" s="7">
        <v>0.1</v>
      </c>
      <c r="AI146" s="7">
        <v>0.1</v>
      </c>
      <c r="AJ146" s="7">
        <v>0.13</v>
      </c>
      <c r="AK146" s="7">
        <v>0.15</v>
      </c>
      <c r="AL146" s="7">
        <v>0.1</v>
      </c>
      <c r="AM146" s="7">
        <v>0.11</v>
      </c>
      <c r="AN146" s="7">
        <v>0.13</v>
      </c>
      <c r="AO146" s="7">
        <v>0.19</v>
      </c>
      <c r="AP146" s="7">
        <v>0.12</v>
      </c>
      <c r="AQ146" s="7">
        <v>0.06</v>
      </c>
      <c r="AR146" s="7">
        <v>0.12</v>
      </c>
      <c r="AS146" s="7">
        <v>0.08</v>
      </c>
      <c r="AT146" s="7">
        <v>0.1</v>
      </c>
      <c r="AU146" s="7">
        <v>0.08</v>
      </c>
      <c r="AV146" s="7">
        <v>0.1</v>
      </c>
      <c r="AW146" s="7">
        <v>0.15</v>
      </c>
      <c r="AX146" s="7">
        <v>0.1</v>
      </c>
      <c r="AY146" s="7">
        <v>0.14000000000000001</v>
      </c>
      <c r="AZ146" s="7">
        <v>0.1</v>
      </c>
      <c r="BA146" s="7">
        <v>0.2</v>
      </c>
      <c r="BB146" s="7">
        <v>0.18</v>
      </c>
      <c r="BC146" s="7">
        <v>0.12</v>
      </c>
      <c r="BD146" s="7">
        <v>0.21</v>
      </c>
      <c r="BE146" s="7">
        <v>0.09</v>
      </c>
      <c r="BF146" s="7">
        <v>0.12</v>
      </c>
      <c r="BG146" s="7">
        <v>0.1</v>
      </c>
      <c r="BH146" s="7">
        <v>0.14000000000000001</v>
      </c>
      <c r="BI146" s="7">
        <v>0.08</v>
      </c>
      <c r="BJ146" s="7">
        <v>0.08</v>
      </c>
      <c r="BK146" s="7">
        <v>0.1</v>
      </c>
      <c r="BL146" s="7">
        <v>0.11</v>
      </c>
      <c r="BM146" s="7">
        <v>0.06</v>
      </c>
      <c r="BN146" s="7">
        <v>0.09</v>
      </c>
      <c r="BO146" s="7">
        <v>0.12</v>
      </c>
      <c r="BP146" s="7">
        <v>0.18</v>
      </c>
      <c r="BQ146" s="7">
        <v>0.08</v>
      </c>
      <c r="BR146" s="7">
        <v>0.08</v>
      </c>
      <c r="BS146" s="7">
        <v>0.08</v>
      </c>
      <c r="BT146" s="7">
        <v>0.11</v>
      </c>
      <c r="BU146" s="7">
        <v>7.0000000000000007E-2</v>
      </c>
      <c r="BV146" s="7">
        <v>0.1</v>
      </c>
      <c r="BW146" s="7">
        <v>0.08</v>
      </c>
      <c r="BX146" s="7">
        <v>0.12</v>
      </c>
      <c r="BY146" s="7">
        <v>0.12</v>
      </c>
      <c r="BZ146" s="7">
        <v>0.13</v>
      </c>
    </row>
    <row r="147" spans="1:78" x14ac:dyDescent="0.25">
      <c r="A147" t="s">
        <v>40</v>
      </c>
      <c r="B147">
        <v>41</v>
      </c>
      <c r="C147">
        <v>31</v>
      </c>
      <c r="D147">
        <v>7</v>
      </c>
      <c r="E147">
        <v>4</v>
      </c>
      <c r="F147">
        <v>10</v>
      </c>
      <c r="G147">
        <v>19</v>
      </c>
      <c r="H147">
        <v>12</v>
      </c>
      <c r="I147">
        <v>4</v>
      </c>
      <c r="J147">
        <v>14</v>
      </c>
      <c r="K147">
        <v>13</v>
      </c>
      <c r="L147">
        <v>9</v>
      </c>
      <c r="M147">
        <v>9</v>
      </c>
      <c r="N147">
        <v>14</v>
      </c>
      <c r="O147">
        <v>14</v>
      </c>
      <c r="P147">
        <v>4</v>
      </c>
      <c r="Q147">
        <v>1</v>
      </c>
      <c r="R147">
        <v>40</v>
      </c>
      <c r="S147">
        <v>20</v>
      </c>
      <c r="T147">
        <v>10</v>
      </c>
      <c r="U147">
        <v>9</v>
      </c>
      <c r="V147">
        <v>20</v>
      </c>
      <c r="W147">
        <v>3</v>
      </c>
      <c r="X147">
        <v>8</v>
      </c>
      <c r="Y147">
        <v>4</v>
      </c>
      <c r="Z147">
        <v>37</v>
      </c>
      <c r="AA147">
        <v>41</v>
      </c>
      <c r="AB147">
        <v>37</v>
      </c>
      <c r="AC147">
        <v>3</v>
      </c>
      <c r="AD147">
        <v>25</v>
      </c>
      <c r="AE147">
        <v>6</v>
      </c>
      <c r="AF147">
        <v>28</v>
      </c>
      <c r="AG147">
        <v>6</v>
      </c>
      <c r="AH147">
        <v>0</v>
      </c>
      <c r="AI147">
        <v>30</v>
      </c>
      <c r="AJ147">
        <v>3</v>
      </c>
      <c r="AK147">
        <v>4</v>
      </c>
      <c r="AL147">
        <v>14</v>
      </c>
      <c r="AM147">
        <v>15</v>
      </c>
      <c r="AN147">
        <v>0</v>
      </c>
      <c r="AO147">
        <v>8</v>
      </c>
      <c r="AP147">
        <v>5</v>
      </c>
      <c r="AQ147">
        <v>1</v>
      </c>
      <c r="AR147">
        <v>2</v>
      </c>
      <c r="AS147">
        <v>2</v>
      </c>
      <c r="AT147">
        <v>0</v>
      </c>
      <c r="AU147">
        <v>3</v>
      </c>
      <c r="AV147">
        <v>7</v>
      </c>
      <c r="AW147">
        <v>0</v>
      </c>
      <c r="AX147">
        <v>7</v>
      </c>
      <c r="AY147">
        <v>3</v>
      </c>
      <c r="AZ147">
        <v>2</v>
      </c>
      <c r="BA147">
        <v>4</v>
      </c>
      <c r="BB147">
        <v>0</v>
      </c>
      <c r="BC147">
        <v>6</v>
      </c>
      <c r="BD147">
        <v>0</v>
      </c>
      <c r="BE147">
        <v>4</v>
      </c>
      <c r="BF147">
        <v>37</v>
      </c>
      <c r="BG147">
        <v>14</v>
      </c>
      <c r="BH147">
        <v>27</v>
      </c>
      <c r="BI147">
        <v>5</v>
      </c>
      <c r="BJ147">
        <v>4</v>
      </c>
      <c r="BK147">
        <v>4</v>
      </c>
      <c r="BL147">
        <v>0</v>
      </c>
      <c r="BM147">
        <v>0</v>
      </c>
      <c r="BN147">
        <v>5</v>
      </c>
      <c r="BO147">
        <v>16</v>
      </c>
      <c r="BP147">
        <v>21</v>
      </c>
      <c r="BQ147">
        <v>0</v>
      </c>
      <c r="BR147">
        <v>1</v>
      </c>
      <c r="BS147">
        <v>2</v>
      </c>
      <c r="BT147">
        <v>4</v>
      </c>
      <c r="BU147">
        <v>0</v>
      </c>
      <c r="BV147">
        <v>0</v>
      </c>
      <c r="BW147">
        <v>0</v>
      </c>
      <c r="BX147">
        <v>17</v>
      </c>
      <c r="BY147">
        <v>21</v>
      </c>
      <c r="BZ147">
        <v>19</v>
      </c>
    </row>
    <row r="148" spans="1:78" x14ac:dyDescent="0.25">
      <c r="B148" s="7">
        <v>0.01</v>
      </c>
      <c r="C148" s="7">
        <v>0.01</v>
      </c>
      <c r="D148" s="7">
        <v>0.01</v>
      </c>
      <c r="E148" s="7">
        <v>0.01</v>
      </c>
      <c r="F148" s="7">
        <v>0.01</v>
      </c>
      <c r="G148" s="7">
        <v>0.01</v>
      </c>
      <c r="H148" s="7">
        <v>0.01</v>
      </c>
      <c r="I148">
        <v>0</v>
      </c>
      <c r="J148" s="7">
        <v>0.01</v>
      </c>
      <c r="K148" s="7">
        <v>0.01</v>
      </c>
      <c r="L148" s="7">
        <v>0.01</v>
      </c>
      <c r="M148" s="7">
        <v>0.01</v>
      </c>
      <c r="N148">
        <v>0</v>
      </c>
      <c r="O148" s="7">
        <v>0.02</v>
      </c>
      <c r="P148" s="7">
        <v>0.02</v>
      </c>
      <c r="Q148">
        <v>0</v>
      </c>
      <c r="R148" s="7">
        <v>0.01</v>
      </c>
      <c r="S148" s="7">
        <v>0.01</v>
      </c>
      <c r="T148" s="7">
        <v>0.01</v>
      </c>
      <c r="U148" s="7">
        <v>0.01</v>
      </c>
      <c r="V148">
        <v>0</v>
      </c>
      <c r="W148">
        <v>0</v>
      </c>
      <c r="X148" s="7">
        <v>0.01</v>
      </c>
      <c r="Y148" s="7">
        <v>0.01</v>
      </c>
      <c r="Z148" s="7">
        <v>0.01</v>
      </c>
      <c r="AA148" s="7">
        <v>0.01</v>
      </c>
      <c r="AB148" s="7">
        <v>0.01</v>
      </c>
      <c r="AC148">
        <v>0</v>
      </c>
      <c r="AD148" s="7">
        <v>0.01</v>
      </c>
      <c r="AE148" s="7">
        <v>0.01</v>
      </c>
      <c r="AF148" s="7">
        <v>0.01</v>
      </c>
      <c r="AG148" s="7">
        <v>0.01</v>
      </c>
      <c r="AH148" t="s">
        <v>108</v>
      </c>
      <c r="AI148" s="7">
        <v>0.01</v>
      </c>
      <c r="AJ148" s="7">
        <v>0.01</v>
      </c>
      <c r="AK148">
        <v>0</v>
      </c>
      <c r="AL148" s="7">
        <v>0.01</v>
      </c>
      <c r="AM148" s="7">
        <v>0.01</v>
      </c>
      <c r="AN148" t="s">
        <v>108</v>
      </c>
      <c r="AO148" s="7">
        <v>0.01</v>
      </c>
      <c r="AP148" s="7">
        <v>0.01</v>
      </c>
      <c r="AQ148">
        <v>0</v>
      </c>
      <c r="AR148">
        <v>0</v>
      </c>
      <c r="AS148">
        <v>0</v>
      </c>
      <c r="AT148" t="s">
        <v>108</v>
      </c>
      <c r="AU148" s="7">
        <v>0.01</v>
      </c>
      <c r="AV148" s="7">
        <v>0.01</v>
      </c>
      <c r="AW148" t="s">
        <v>108</v>
      </c>
      <c r="AX148" s="7">
        <v>0.02</v>
      </c>
      <c r="AY148" s="7">
        <v>0.01</v>
      </c>
      <c r="AZ148">
        <v>0</v>
      </c>
      <c r="BA148" s="7">
        <v>0.01</v>
      </c>
      <c r="BB148" t="s">
        <v>108</v>
      </c>
      <c r="BC148" s="7">
        <v>0.02</v>
      </c>
      <c r="BD148" t="s">
        <v>108</v>
      </c>
      <c r="BE148">
        <v>0</v>
      </c>
      <c r="BF148" s="7">
        <v>0.01</v>
      </c>
      <c r="BG148">
        <v>0</v>
      </c>
      <c r="BH148" s="7">
        <v>0.01</v>
      </c>
      <c r="BI148">
        <v>0</v>
      </c>
      <c r="BJ148">
        <v>0</v>
      </c>
      <c r="BK148" s="7">
        <v>0.01</v>
      </c>
      <c r="BL148" t="s">
        <v>108</v>
      </c>
      <c r="BM148" t="s">
        <v>108</v>
      </c>
      <c r="BN148">
        <v>0</v>
      </c>
      <c r="BO148" s="7">
        <v>0.01</v>
      </c>
      <c r="BP148" s="7">
        <v>0.02</v>
      </c>
      <c r="BQ148" t="s">
        <v>108</v>
      </c>
      <c r="BR148">
        <v>0</v>
      </c>
      <c r="BS148">
        <v>0</v>
      </c>
      <c r="BT148" s="7">
        <v>0.01</v>
      </c>
      <c r="BU148" t="s">
        <v>108</v>
      </c>
      <c r="BV148" t="s">
        <v>108</v>
      </c>
      <c r="BW148" t="s">
        <v>108</v>
      </c>
      <c r="BX148">
        <v>0</v>
      </c>
      <c r="BY148" s="7">
        <v>0.01</v>
      </c>
      <c r="BZ148" s="7">
        <v>0.01</v>
      </c>
    </row>
  </sheetData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92"/>
  <sheetViews>
    <sheetView workbookViewId="0">
      <pane xSplit="1" ySplit="8" topLeftCell="B69" activePane="bottomRight" state="frozen"/>
      <selection pane="topRight" activeCell="B1" sqref="B1"/>
      <selection pane="bottomLeft" activeCell="A9" sqref="A9"/>
      <selection pane="bottomRight" activeCell="A85" sqref="A85"/>
    </sheetView>
  </sheetViews>
  <sheetFormatPr defaultRowHeight="15" x14ac:dyDescent="0.25"/>
  <sheetData>
    <row r="1" spans="1:78" x14ac:dyDescent="0.25">
      <c r="A1" t="s">
        <v>153</v>
      </c>
    </row>
    <row r="2" spans="1:78" x14ac:dyDescent="0.25">
      <c r="A2" t="s">
        <v>155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4688</v>
      </c>
      <c r="C8">
        <v>4038</v>
      </c>
      <c r="D8">
        <v>370</v>
      </c>
      <c r="E8">
        <v>280</v>
      </c>
      <c r="F8">
        <v>901</v>
      </c>
      <c r="G8">
        <v>2166</v>
      </c>
      <c r="H8">
        <v>1621</v>
      </c>
      <c r="I8">
        <v>924</v>
      </c>
      <c r="J8">
        <v>1239</v>
      </c>
      <c r="K8">
        <v>898</v>
      </c>
      <c r="L8">
        <v>1627</v>
      </c>
      <c r="M8">
        <v>1571</v>
      </c>
      <c r="N8">
        <v>2423</v>
      </c>
      <c r="O8">
        <v>516</v>
      </c>
      <c r="P8">
        <v>178</v>
      </c>
      <c r="Q8">
        <v>861</v>
      </c>
      <c r="R8">
        <v>3827</v>
      </c>
      <c r="S8">
        <v>2801</v>
      </c>
      <c r="T8">
        <v>908</v>
      </c>
      <c r="U8">
        <v>908</v>
      </c>
      <c r="V8">
        <v>3257</v>
      </c>
      <c r="W8">
        <v>527</v>
      </c>
      <c r="X8">
        <v>844</v>
      </c>
      <c r="Y8">
        <v>0</v>
      </c>
      <c r="Z8">
        <v>4688</v>
      </c>
      <c r="AA8">
        <v>4688</v>
      </c>
      <c r="AB8">
        <v>4688</v>
      </c>
      <c r="AC8">
        <v>380</v>
      </c>
      <c r="AD8">
        <v>3875</v>
      </c>
      <c r="AE8">
        <v>394</v>
      </c>
      <c r="AF8">
        <v>3747</v>
      </c>
      <c r="AG8">
        <v>774</v>
      </c>
      <c r="AH8">
        <v>0</v>
      </c>
      <c r="AI8">
        <v>3380</v>
      </c>
      <c r="AJ8">
        <v>412</v>
      </c>
      <c r="AK8">
        <v>800</v>
      </c>
      <c r="AL8">
        <v>1925</v>
      </c>
      <c r="AM8">
        <v>2151</v>
      </c>
      <c r="AN8">
        <v>29</v>
      </c>
      <c r="AO8">
        <v>565</v>
      </c>
      <c r="AP8">
        <v>439</v>
      </c>
      <c r="AQ8">
        <v>450</v>
      </c>
      <c r="AR8">
        <v>372</v>
      </c>
      <c r="AS8">
        <v>259</v>
      </c>
      <c r="AT8">
        <v>438</v>
      </c>
      <c r="AU8">
        <v>321</v>
      </c>
      <c r="AV8">
        <v>439</v>
      </c>
      <c r="AW8">
        <v>72</v>
      </c>
      <c r="AX8">
        <v>292</v>
      </c>
      <c r="AY8">
        <v>452</v>
      </c>
      <c r="AZ8">
        <v>306</v>
      </c>
      <c r="BA8">
        <v>236</v>
      </c>
      <c r="BB8">
        <v>323</v>
      </c>
      <c r="BC8">
        <v>269</v>
      </c>
      <c r="BD8">
        <v>20</v>
      </c>
      <c r="BE8">
        <v>710</v>
      </c>
      <c r="BF8">
        <v>3978</v>
      </c>
      <c r="BG8">
        <v>2737</v>
      </c>
      <c r="BH8">
        <v>1951</v>
      </c>
      <c r="BI8">
        <v>1010</v>
      </c>
      <c r="BJ8">
        <v>733</v>
      </c>
      <c r="BK8">
        <v>690</v>
      </c>
      <c r="BL8">
        <v>165</v>
      </c>
      <c r="BM8">
        <v>678</v>
      </c>
      <c r="BN8">
        <v>1344</v>
      </c>
      <c r="BO8">
        <v>1704</v>
      </c>
      <c r="BP8">
        <v>962</v>
      </c>
      <c r="BQ8">
        <v>809</v>
      </c>
      <c r="BR8">
        <v>1211</v>
      </c>
      <c r="BS8">
        <v>1183</v>
      </c>
      <c r="BT8">
        <v>377</v>
      </c>
      <c r="BU8">
        <v>411</v>
      </c>
      <c r="BV8">
        <v>253</v>
      </c>
      <c r="BW8">
        <v>598</v>
      </c>
      <c r="BX8">
        <v>3183</v>
      </c>
      <c r="BY8">
        <v>3196</v>
      </c>
      <c r="BZ8">
        <v>2825</v>
      </c>
    </row>
    <row r="9" spans="1:78" x14ac:dyDescent="0.25">
      <c r="A9" t="s">
        <v>103</v>
      </c>
      <c r="B9">
        <v>4756</v>
      </c>
      <c r="C9">
        <v>4095</v>
      </c>
      <c r="D9">
        <v>399</v>
      </c>
      <c r="E9">
        <v>262</v>
      </c>
      <c r="F9">
        <v>916</v>
      </c>
      <c r="G9">
        <v>2537</v>
      </c>
      <c r="H9">
        <v>1303</v>
      </c>
      <c r="I9">
        <v>1159</v>
      </c>
      <c r="J9">
        <v>1528</v>
      </c>
      <c r="K9">
        <v>965</v>
      </c>
      <c r="L9">
        <v>1104</v>
      </c>
      <c r="M9">
        <v>1243</v>
      </c>
      <c r="N9">
        <v>2848</v>
      </c>
      <c r="O9">
        <v>505</v>
      </c>
      <c r="P9">
        <v>160</v>
      </c>
      <c r="Q9">
        <v>701</v>
      </c>
      <c r="R9">
        <v>4055</v>
      </c>
      <c r="S9">
        <v>3012</v>
      </c>
      <c r="T9">
        <v>938</v>
      </c>
      <c r="U9">
        <v>740</v>
      </c>
      <c r="V9">
        <v>3603</v>
      </c>
      <c r="W9">
        <v>473</v>
      </c>
      <c r="X9">
        <v>624</v>
      </c>
      <c r="Y9">
        <v>0</v>
      </c>
      <c r="Z9">
        <v>4756</v>
      </c>
      <c r="AA9">
        <v>4756</v>
      </c>
      <c r="AB9">
        <v>4756</v>
      </c>
      <c r="AC9">
        <v>416</v>
      </c>
      <c r="AD9">
        <v>3923</v>
      </c>
      <c r="AE9">
        <v>378</v>
      </c>
      <c r="AF9">
        <v>3772</v>
      </c>
      <c r="AG9">
        <v>823</v>
      </c>
      <c r="AH9">
        <v>0</v>
      </c>
      <c r="AI9">
        <v>3584</v>
      </c>
      <c r="AJ9">
        <v>374</v>
      </c>
      <c r="AK9">
        <v>717</v>
      </c>
      <c r="AL9">
        <v>2014</v>
      </c>
      <c r="AM9">
        <v>2164</v>
      </c>
      <c r="AN9">
        <v>31</v>
      </c>
      <c r="AO9">
        <v>530</v>
      </c>
      <c r="AP9">
        <v>460</v>
      </c>
      <c r="AQ9">
        <v>469</v>
      </c>
      <c r="AR9">
        <v>416</v>
      </c>
      <c r="AS9">
        <v>250</v>
      </c>
      <c r="AT9">
        <v>449</v>
      </c>
      <c r="AU9">
        <v>310</v>
      </c>
      <c r="AV9">
        <v>429</v>
      </c>
      <c r="AW9">
        <v>84</v>
      </c>
      <c r="AX9">
        <v>310</v>
      </c>
      <c r="AY9">
        <v>440</v>
      </c>
      <c r="AZ9">
        <v>315</v>
      </c>
      <c r="BA9">
        <v>229</v>
      </c>
      <c r="BB9">
        <v>315</v>
      </c>
      <c r="BC9">
        <v>260</v>
      </c>
      <c r="BD9">
        <v>20</v>
      </c>
      <c r="BE9">
        <v>743</v>
      </c>
      <c r="BF9">
        <v>4013</v>
      </c>
      <c r="BG9">
        <v>2841</v>
      </c>
      <c r="BH9">
        <v>1914</v>
      </c>
      <c r="BI9">
        <v>1136</v>
      </c>
      <c r="BJ9">
        <v>750</v>
      </c>
      <c r="BK9">
        <v>656</v>
      </c>
      <c r="BL9">
        <v>162</v>
      </c>
      <c r="BM9">
        <v>745</v>
      </c>
      <c r="BN9">
        <v>1407</v>
      </c>
      <c r="BO9">
        <v>1700</v>
      </c>
      <c r="BP9">
        <v>904</v>
      </c>
      <c r="BQ9">
        <v>868</v>
      </c>
      <c r="BR9">
        <v>1317</v>
      </c>
      <c r="BS9">
        <v>1292</v>
      </c>
      <c r="BT9">
        <v>379</v>
      </c>
      <c r="BU9">
        <v>445</v>
      </c>
      <c r="BV9">
        <v>255</v>
      </c>
      <c r="BW9">
        <v>655</v>
      </c>
      <c r="BX9">
        <v>3161</v>
      </c>
      <c r="BY9">
        <v>3186</v>
      </c>
      <c r="BZ9">
        <v>2785</v>
      </c>
    </row>
    <row r="10" spans="1:78" x14ac:dyDescent="0.25">
      <c r="A10" t="s">
        <v>104</v>
      </c>
    </row>
    <row r="11" spans="1:78" x14ac:dyDescent="0.25">
      <c r="A11" t="s">
        <v>156</v>
      </c>
      <c r="B11">
        <v>2</v>
      </c>
      <c r="C11">
        <v>2</v>
      </c>
      <c r="D11">
        <v>0</v>
      </c>
      <c r="E11">
        <v>0</v>
      </c>
      <c r="F11">
        <v>0</v>
      </c>
      <c r="G11">
        <v>1</v>
      </c>
      <c r="H11">
        <v>1</v>
      </c>
      <c r="I11">
        <v>1</v>
      </c>
      <c r="J11">
        <v>0</v>
      </c>
      <c r="K11">
        <v>0</v>
      </c>
      <c r="L11">
        <v>1</v>
      </c>
      <c r="M11">
        <v>0</v>
      </c>
      <c r="N11">
        <v>1</v>
      </c>
      <c r="O11">
        <v>1</v>
      </c>
      <c r="P11">
        <v>0</v>
      </c>
      <c r="Q11">
        <v>0</v>
      </c>
      <c r="R11">
        <v>2</v>
      </c>
      <c r="S11">
        <v>2</v>
      </c>
      <c r="T11">
        <v>0</v>
      </c>
      <c r="U11">
        <v>0</v>
      </c>
      <c r="V11">
        <v>2</v>
      </c>
      <c r="W11">
        <v>0</v>
      </c>
      <c r="X11">
        <v>0</v>
      </c>
      <c r="Y11">
        <v>0</v>
      </c>
      <c r="Z11">
        <v>2</v>
      </c>
      <c r="AA11">
        <v>2</v>
      </c>
      <c r="AB11">
        <v>2</v>
      </c>
      <c r="AC11">
        <v>0</v>
      </c>
      <c r="AD11">
        <v>2</v>
      </c>
      <c r="AE11">
        <v>0</v>
      </c>
      <c r="AF11">
        <v>0</v>
      </c>
      <c r="AG11">
        <v>0</v>
      </c>
      <c r="AH11">
        <v>0</v>
      </c>
      <c r="AI11">
        <v>2</v>
      </c>
      <c r="AJ11">
        <v>1</v>
      </c>
      <c r="AK11">
        <v>0</v>
      </c>
      <c r="AL11">
        <v>0</v>
      </c>
      <c r="AM11">
        <v>2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2</v>
      </c>
      <c r="BG11">
        <v>2</v>
      </c>
      <c r="BH11">
        <v>0</v>
      </c>
      <c r="BI11">
        <v>2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</v>
      </c>
      <c r="BP11">
        <v>1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2</v>
      </c>
      <c r="BY11">
        <v>2</v>
      </c>
      <c r="BZ11">
        <v>2</v>
      </c>
    </row>
    <row r="12" spans="1:78" x14ac:dyDescent="0.25">
      <c r="B12">
        <v>0</v>
      </c>
      <c r="C12">
        <v>0</v>
      </c>
      <c r="D12" t="s">
        <v>106</v>
      </c>
      <c r="E12" t="s">
        <v>106</v>
      </c>
      <c r="F12" t="s">
        <v>106</v>
      </c>
      <c r="G12">
        <v>0</v>
      </c>
      <c r="H12">
        <v>0</v>
      </c>
      <c r="I12">
        <v>0</v>
      </c>
      <c r="J12" t="s">
        <v>106</v>
      </c>
      <c r="K12" t="s">
        <v>106</v>
      </c>
      <c r="L12">
        <v>0</v>
      </c>
      <c r="M12" t="s">
        <v>106</v>
      </c>
      <c r="N12">
        <v>0</v>
      </c>
      <c r="O12">
        <v>0</v>
      </c>
      <c r="P12" t="s">
        <v>106</v>
      </c>
      <c r="Q12" t="s">
        <v>106</v>
      </c>
      <c r="R12">
        <v>0</v>
      </c>
      <c r="S12">
        <v>0</v>
      </c>
      <c r="T12" t="s">
        <v>106</v>
      </c>
      <c r="U12" t="s">
        <v>106</v>
      </c>
      <c r="V12">
        <v>0</v>
      </c>
      <c r="W12" t="s">
        <v>106</v>
      </c>
      <c r="X12" t="s">
        <v>106</v>
      </c>
      <c r="Y12" t="s">
        <v>106</v>
      </c>
      <c r="Z12">
        <v>0</v>
      </c>
      <c r="AA12">
        <v>0</v>
      </c>
      <c r="AB12">
        <v>0</v>
      </c>
      <c r="AC12" t="s">
        <v>106</v>
      </c>
      <c r="AD12">
        <v>0</v>
      </c>
      <c r="AE12" t="s">
        <v>106</v>
      </c>
      <c r="AF12" t="s">
        <v>106</v>
      </c>
      <c r="AG12" t="s">
        <v>106</v>
      </c>
      <c r="AH12" t="s">
        <v>106</v>
      </c>
      <c r="AI12">
        <v>0</v>
      </c>
      <c r="AJ12">
        <v>0</v>
      </c>
      <c r="AK12" t="s">
        <v>106</v>
      </c>
      <c r="AL12" t="s">
        <v>106</v>
      </c>
      <c r="AM12">
        <v>0</v>
      </c>
      <c r="AN12" t="s">
        <v>106</v>
      </c>
      <c r="AO12" t="s">
        <v>106</v>
      </c>
      <c r="AP12" t="s">
        <v>106</v>
      </c>
      <c r="AQ12" t="s">
        <v>106</v>
      </c>
      <c r="AR12">
        <v>0</v>
      </c>
      <c r="AS12" t="s">
        <v>106</v>
      </c>
      <c r="AT12" t="s">
        <v>106</v>
      </c>
      <c r="AU12" t="s">
        <v>106</v>
      </c>
      <c r="AV12" t="s">
        <v>106</v>
      </c>
      <c r="AW12" t="s">
        <v>106</v>
      </c>
      <c r="AX12" t="s">
        <v>106</v>
      </c>
      <c r="AY12">
        <v>0</v>
      </c>
      <c r="AZ12" t="s">
        <v>106</v>
      </c>
      <c r="BA12" t="s">
        <v>106</v>
      </c>
      <c r="BB12">
        <v>0</v>
      </c>
      <c r="BC12" t="s">
        <v>106</v>
      </c>
      <c r="BD12" t="s">
        <v>106</v>
      </c>
      <c r="BE12" t="s">
        <v>106</v>
      </c>
      <c r="BF12">
        <v>0</v>
      </c>
      <c r="BG12">
        <v>0</v>
      </c>
      <c r="BH12" t="s">
        <v>106</v>
      </c>
      <c r="BI12">
        <v>0</v>
      </c>
      <c r="BJ12" t="s">
        <v>106</v>
      </c>
      <c r="BK12">
        <v>0</v>
      </c>
      <c r="BL12" t="s">
        <v>106</v>
      </c>
      <c r="BM12">
        <v>0</v>
      </c>
      <c r="BN12" t="s">
        <v>106</v>
      </c>
      <c r="BO12">
        <v>0</v>
      </c>
      <c r="BP12">
        <v>0</v>
      </c>
      <c r="BQ12">
        <v>0</v>
      </c>
      <c r="BR12">
        <v>0</v>
      </c>
      <c r="BS12">
        <v>0</v>
      </c>
      <c r="BT12" t="s">
        <v>106</v>
      </c>
      <c r="BU12" t="s">
        <v>106</v>
      </c>
      <c r="BV12">
        <v>0</v>
      </c>
      <c r="BW12" t="s">
        <v>106</v>
      </c>
      <c r="BX12">
        <v>0</v>
      </c>
      <c r="BY12">
        <v>0</v>
      </c>
      <c r="BZ12">
        <v>0</v>
      </c>
    </row>
    <row r="13" spans="1:78" x14ac:dyDescent="0.25">
      <c r="A13" t="s">
        <v>157</v>
      </c>
      <c r="B13">
        <v>2</v>
      </c>
      <c r="C13">
        <v>2</v>
      </c>
      <c r="D13">
        <v>0</v>
      </c>
      <c r="E13">
        <v>0</v>
      </c>
      <c r="F13">
        <v>2</v>
      </c>
      <c r="G13">
        <v>0</v>
      </c>
      <c r="H13">
        <v>0</v>
      </c>
      <c r="I13">
        <v>0</v>
      </c>
      <c r="J13">
        <v>2</v>
      </c>
      <c r="K13">
        <v>0</v>
      </c>
      <c r="L13">
        <v>0</v>
      </c>
      <c r="M13">
        <v>0</v>
      </c>
      <c r="N13">
        <v>2</v>
      </c>
      <c r="O13">
        <v>0</v>
      </c>
      <c r="P13">
        <v>0</v>
      </c>
      <c r="Q13">
        <v>0</v>
      </c>
      <c r="R13">
        <v>2</v>
      </c>
      <c r="S13">
        <v>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2</v>
      </c>
      <c r="AA13">
        <v>2</v>
      </c>
      <c r="AB13">
        <v>2</v>
      </c>
      <c r="AC13">
        <v>0</v>
      </c>
      <c r="AD13">
        <v>2</v>
      </c>
      <c r="AE13">
        <v>0</v>
      </c>
      <c r="AF13">
        <v>0</v>
      </c>
      <c r="AG13">
        <v>2</v>
      </c>
      <c r="AH13">
        <v>0</v>
      </c>
      <c r="AI13">
        <v>0</v>
      </c>
      <c r="AJ13">
        <v>0</v>
      </c>
      <c r="AK13">
        <v>0</v>
      </c>
      <c r="AL13">
        <v>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</v>
      </c>
      <c r="BD13">
        <v>0</v>
      </c>
      <c r="BE13">
        <v>0</v>
      </c>
      <c r="BF13">
        <v>2</v>
      </c>
      <c r="BG13">
        <v>2</v>
      </c>
      <c r="BH13">
        <v>0</v>
      </c>
      <c r="BI13">
        <v>2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2</v>
      </c>
      <c r="BY13">
        <v>2</v>
      </c>
      <c r="BZ13">
        <v>2</v>
      </c>
    </row>
    <row r="14" spans="1:78" x14ac:dyDescent="0.25">
      <c r="B14">
        <v>0</v>
      </c>
      <c r="C14">
        <v>0</v>
      </c>
      <c r="D14" t="s">
        <v>106</v>
      </c>
      <c r="E14" t="s">
        <v>106</v>
      </c>
      <c r="F14">
        <v>0</v>
      </c>
      <c r="G14" t="s">
        <v>106</v>
      </c>
      <c r="H14" t="s">
        <v>106</v>
      </c>
      <c r="I14" t="s">
        <v>106</v>
      </c>
      <c r="J14">
        <v>0</v>
      </c>
      <c r="K14" t="s">
        <v>106</v>
      </c>
      <c r="L14" t="s">
        <v>106</v>
      </c>
      <c r="M14" t="s">
        <v>106</v>
      </c>
      <c r="N14">
        <v>0</v>
      </c>
      <c r="O14" t="s">
        <v>106</v>
      </c>
      <c r="P14" t="s">
        <v>106</v>
      </c>
      <c r="Q14" t="s">
        <v>106</v>
      </c>
      <c r="R14">
        <v>0</v>
      </c>
      <c r="S14">
        <v>0</v>
      </c>
      <c r="T14" t="s">
        <v>106</v>
      </c>
      <c r="U14" t="s">
        <v>106</v>
      </c>
      <c r="V14" t="s">
        <v>106</v>
      </c>
      <c r="W14" t="s">
        <v>106</v>
      </c>
      <c r="X14" t="s">
        <v>106</v>
      </c>
      <c r="Y14" t="s">
        <v>106</v>
      </c>
      <c r="Z14">
        <v>0</v>
      </c>
      <c r="AA14">
        <v>0</v>
      </c>
      <c r="AB14">
        <v>0</v>
      </c>
      <c r="AC14" t="s">
        <v>106</v>
      </c>
      <c r="AD14">
        <v>0</v>
      </c>
      <c r="AE14" t="s">
        <v>106</v>
      </c>
      <c r="AF14" t="s">
        <v>106</v>
      </c>
      <c r="AG14">
        <v>0</v>
      </c>
      <c r="AH14" t="s">
        <v>106</v>
      </c>
      <c r="AI14" t="s">
        <v>106</v>
      </c>
      <c r="AJ14" t="s">
        <v>106</v>
      </c>
      <c r="AK14" t="s">
        <v>106</v>
      </c>
      <c r="AL14">
        <v>0</v>
      </c>
      <c r="AM14" t="s">
        <v>106</v>
      </c>
      <c r="AN14" t="s">
        <v>106</v>
      </c>
      <c r="AO14" t="s">
        <v>106</v>
      </c>
      <c r="AP14" t="s">
        <v>106</v>
      </c>
      <c r="AQ14" t="s">
        <v>106</v>
      </c>
      <c r="AR14" t="s">
        <v>106</v>
      </c>
      <c r="AS14" t="s">
        <v>106</v>
      </c>
      <c r="AT14" t="s">
        <v>106</v>
      </c>
      <c r="AU14" t="s">
        <v>106</v>
      </c>
      <c r="AV14" t="s">
        <v>106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s="7">
        <v>0.01</v>
      </c>
      <c r="BD14" t="s">
        <v>106</v>
      </c>
      <c r="BE14" t="s">
        <v>106</v>
      </c>
      <c r="BF14">
        <v>0</v>
      </c>
      <c r="BG14">
        <v>0</v>
      </c>
      <c r="BH14" t="s">
        <v>106</v>
      </c>
      <c r="BI14">
        <v>0</v>
      </c>
      <c r="BJ14" t="s">
        <v>106</v>
      </c>
      <c r="BK14" t="s">
        <v>106</v>
      </c>
      <c r="BL14" t="s">
        <v>106</v>
      </c>
      <c r="BM14" t="s">
        <v>106</v>
      </c>
      <c r="BN14" t="s">
        <v>106</v>
      </c>
      <c r="BO14">
        <v>0</v>
      </c>
      <c r="BP14" t="s">
        <v>106</v>
      </c>
      <c r="BQ14" t="s">
        <v>106</v>
      </c>
      <c r="BR14" t="s">
        <v>106</v>
      </c>
      <c r="BS14" t="s">
        <v>106</v>
      </c>
      <c r="BT14" t="s">
        <v>106</v>
      </c>
      <c r="BU14" t="s">
        <v>106</v>
      </c>
      <c r="BV14" t="s">
        <v>106</v>
      </c>
      <c r="BW14" t="s">
        <v>106</v>
      </c>
      <c r="BX14">
        <v>0</v>
      </c>
      <c r="BY14">
        <v>0</v>
      </c>
      <c r="BZ14">
        <v>0</v>
      </c>
    </row>
    <row r="15" spans="1:78" x14ac:dyDescent="0.25">
      <c r="A15" t="s">
        <v>119</v>
      </c>
      <c r="B15">
        <v>1396</v>
      </c>
      <c r="C15">
        <v>1227</v>
      </c>
      <c r="D15">
        <v>93</v>
      </c>
      <c r="E15">
        <v>75</v>
      </c>
      <c r="F15">
        <v>246</v>
      </c>
      <c r="G15">
        <v>763</v>
      </c>
      <c r="H15">
        <v>387</v>
      </c>
      <c r="I15">
        <v>318</v>
      </c>
      <c r="J15">
        <v>408</v>
      </c>
      <c r="K15">
        <v>303</v>
      </c>
      <c r="L15">
        <v>366</v>
      </c>
      <c r="M15">
        <v>378</v>
      </c>
      <c r="N15">
        <v>788</v>
      </c>
      <c r="O15">
        <v>173</v>
      </c>
      <c r="P15">
        <v>57</v>
      </c>
      <c r="Q15">
        <v>207</v>
      </c>
      <c r="R15">
        <v>1189</v>
      </c>
      <c r="S15">
        <v>875</v>
      </c>
      <c r="T15">
        <v>237</v>
      </c>
      <c r="U15">
        <v>259</v>
      </c>
      <c r="V15">
        <v>1001</v>
      </c>
      <c r="W15">
        <v>161</v>
      </c>
      <c r="X15">
        <v>220</v>
      </c>
      <c r="Y15">
        <v>0</v>
      </c>
      <c r="Z15">
        <v>1396</v>
      </c>
      <c r="AA15">
        <v>1396</v>
      </c>
      <c r="AB15">
        <v>1396</v>
      </c>
      <c r="AC15">
        <v>109</v>
      </c>
      <c r="AD15">
        <v>1147</v>
      </c>
      <c r="AE15">
        <v>123</v>
      </c>
      <c r="AF15">
        <v>1396</v>
      </c>
      <c r="AG15">
        <v>0</v>
      </c>
      <c r="AH15">
        <v>0</v>
      </c>
      <c r="AI15">
        <v>964</v>
      </c>
      <c r="AJ15">
        <v>154</v>
      </c>
      <c r="AK15">
        <v>261</v>
      </c>
      <c r="AL15">
        <v>523</v>
      </c>
      <c r="AM15">
        <v>690</v>
      </c>
      <c r="AN15">
        <v>10</v>
      </c>
      <c r="AO15">
        <v>170</v>
      </c>
      <c r="AP15">
        <v>137</v>
      </c>
      <c r="AQ15">
        <v>139</v>
      </c>
      <c r="AR15">
        <v>158</v>
      </c>
      <c r="AS15">
        <v>85</v>
      </c>
      <c r="AT15">
        <v>123</v>
      </c>
      <c r="AU15">
        <v>59</v>
      </c>
      <c r="AV15">
        <v>153</v>
      </c>
      <c r="AW15">
        <v>15</v>
      </c>
      <c r="AX15">
        <v>76</v>
      </c>
      <c r="AY15">
        <v>118</v>
      </c>
      <c r="AZ15">
        <v>93</v>
      </c>
      <c r="BA15">
        <v>57</v>
      </c>
      <c r="BB15">
        <v>96</v>
      </c>
      <c r="BC15">
        <v>80</v>
      </c>
      <c r="BD15">
        <v>7</v>
      </c>
      <c r="BE15">
        <v>97</v>
      </c>
      <c r="BF15">
        <v>1299</v>
      </c>
      <c r="BG15">
        <v>611</v>
      </c>
      <c r="BH15">
        <v>785</v>
      </c>
      <c r="BI15">
        <v>205</v>
      </c>
      <c r="BJ15">
        <v>186</v>
      </c>
      <c r="BK15">
        <v>156</v>
      </c>
      <c r="BL15">
        <v>26</v>
      </c>
      <c r="BM15">
        <v>149</v>
      </c>
      <c r="BN15">
        <v>346</v>
      </c>
      <c r="BO15">
        <v>565</v>
      </c>
      <c r="BP15">
        <v>335</v>
      </c>
      <c r="BQ15">
        <v>191</v>
      </c>
      <c r="BR15">
        <v>308</v>
      </c>
      <c r="BS15">
        <v>305</v>
      </c>
      <c r="BT15">
        <v>47</v>
      </c>
      <c r="BU15">
        <v>63</v>
      </c>
      <c r="BV15">
        <v>69</v>
      </c>
      <c r="BW15">
        <v>132</v>
      </c>
      <c r="BX15">
        <v>996</v>
      </c>
      <c r="BY15">
        <v>978</v>
      </c>
      <c r="BZ15">
        <v>849</v>
      </c>
    </row>
    <row r="16" spans="1:78" x14ac:dyDescent="0.25">
      <c r="B16" s="7">
        <v>0.28999999999999998</v>
      </c>
      <c r="C16" s="7">
        <v>0.3</v>
      </c>
      <c r="D16" s="7">
        <v>0.23</v>
      </c>
      <c r="E16" s="7">
        <v>0.28999999999999998</v>
      </c>
      <c r="F16" s="7">
        <v>0.27</v>
      </c>
      <c r="G16" s="7">
        <v>0.3</v>
      </c>
      <c r="H16" s="7">
        <v>0.3</v>
      </c>
      <c r="I16" s="7">
        <v>0.27</v>
      </c>
      <c r="J16" s="7">
        <v>0.27</v>
      </c>
      <c r="K16" s="7">
        <v>0.31</v>
      </c>
      <c r="L16" s="7">
        <v>0.33</v>
      </c>
      <c r="M16" s="7">
        <v>0.3</v>
      </c>
      <c r="N16" s="7">
        <v>0.28000000000000003</v>
      </c>
      <c r="O16" s="7">
        <v>0.34</v>
      </c>
      <c r="P16" s="7">
        <v>0.36</v>
      </c>
      <c r="Q16" s="7">
        <v>0.28999999999999998</v>
      </c>
      <c r="R16" s="7">
        <v>0.28999999999999998</v>
      </c>
      <c r="S16" s="7">
        <v>0.28999999999999998</v>
      </c>
      <c r="T16" s="7">
        <v>0.25</v>
      </c>
      <c r="U16" s="7">
        <v>0.35</v>
      </c>
      <c r="V16" s="7">
        <v>0.28000000000000003</v>
      </c>
      <c r="W16" s="7">
        <v>0.34</v>
      </c>
      <c r="X16" s="7">
        <v>0.35</v>
      </c>
      <c r="Y16" t="s">
        <v>108</v>
      </c>
      <c r="Z16" s="7">
        <v>0.28999999999999998</v>
      </c>
      <c r="AA16" s="7">
        <v>0.28999999999999998</v>
      </c>
      <c r="AB16" s="7">
        <v>0.28999999999999998</v>
      </c>
      <c r="AC16" s="7">
        <v>0.26</v>
      </c>
      <c r="AD16" s="7">
        <v>0.28999999999999998</v>
      </c>
      <c r="AE16" s="7">
        <v>0.32</v>
      </c>
      <c r="AF16" s="7">
        <v>0.37</v>
      </c>
      <c r="AG16" t="s">
        <v>108</v>
      </c>
      <c r="AH16" t="s">
        <v>108</v>
      </c>
      <c r="AI16" s="7">
        <v>0.27</v>
      </c>
      <c r="AJ16" s="7">
        <v>0.41</v>
      </c>
      <c r="AK16" s="7">
        <v>0.36</v>
      </c>
      <c r="AL16" s="7">
        <v>0.26</v>
      </c>
      <c r="AM16" s="7">
        <v>0.32</v>
      </c>
      <c r="AN16" s="7">
        <v>0.32</v>
      </c>
      <c r="AO16" s="7">
        <v>0.32</v>
      </c>
      <c r="AP16" s="7">
        <v>0.3</v>
      </c>
      <c r="AQ16" s="7">
        <v>0.3</v>
      </c>
      <c r="AR16" s="7">
        <v>0.38</v>
      </c>
      <c r="AS16" s="7">
        <v>0.34</v>
      </c>
      <c r="AT16" s="7">
        <v>0.27</v>
      </c>
      <c r="AU16" s="7">
        <v>0.19</v>
      </c>
      <c r="AV16" s="7">
        <v>0.36</v>
      </c>
      <c r="AW16" s="7">
        <v>0.18</v>
      </c>
      <c r="AX16" s="7">
        <v>0.25</v>
      </c>
      <c r="AY16" s="7">
        <v>0.27</v>
      </c>
      <c r="AZ16" s="7">
        <v>0.28999999999999998</v>
      </c>
      <c r="BA16" s="7">
        <v>0.25</v>
      </c>
      <c r="BB16" s="7">
        <v>0.31</v>
      </c>
      <c r="BC16" s="7">
        <v>0.31</v>
      </c>
      <c r="BD16" s="7">
        <v>0.33</v>
      </c>
      <c r="BE16" s="7">
        <v>0.13</v>
      </c>
      <c r="BF16" s="7">
        <v>0.32</v>
      </c>
      <c r="BG16" s="7">
        <v>0.22</v>
      </c>
      <c r="BH16" s="7">
        <v>0.41</v>
      </c>
      <c r="BI16" s="7">
        <v>0.18</v>
      </c>
      <c r="BJ16" s="7">
        <v>0.25</v>
      </c>
      <c r="BK16" s="7">
        <v>0.24</v>
      </c>
      <c r="BL16" s="7">
        <v>0.16</v>
      </c>
      <c r="BM16" s="7">
        <v>0.2</v>
      </c>
      <c r="BN16" s="7">
        <v>0.25</v>
      </c>
      <c r="BO16" s="7">
        <v>0.33</v>
      </c>
      <c r="BP16" s="7">
        <v>0.37</v>
      </c>
      <c r="BQ16" s="7">
        <v>0.22</v>
      </c>
      <c r="BR16" s="7">
        <v>0.23</v>
      </c>
      <c r="BS16" s="7">
        <v>0.24</v>
      </c>
      <c r="BT16" s="7">
        <v>0.12</v>
      </c>
      <c r="BU16" s="7">
        <v>0.14000000000000001</v>
      </c>
      <c r="BV16" s="7">
        <v>0.27</v>
      </c>
      <c r="BW16" s="7">
        <v>0.2</v>
      </c>
      <c r="BX16" s="7">
        <v>0.32</v>
      </c>
      <c r="BY16" s="7">
        <v>0.31</v>
      </c>
      <c r="BZ16" s="7">
        <v>0.3</v>
      </c>
    </row>
    <row r="17" spans="1:78" x14ac:dyDescent="0.25">
      <c r="A17" t="s">
        <v>158</v>
      </c>
      <c r="B17">
        <v>1</v>
      </c>
      <c r="C17">
        <v>1</v>
      </c>
      <c r="D17">
        <v>0</v>
      </c>
      <c r="E17">
        <v>0</v>
      </c>
      <c r="F17">
        <v>0</v>
      </c>
      <c r="G17">
        <v>0</v>
      </c>
      <c r="H17">
        <v>1</v>
      </c>
      <c r="I17">
        <v>0</v>
      </c>
      <c r="J17">
        <v>1</v>
      </c>
      <c r="K17">
        <v>0</v>
      </c>
      <c r="L17">
        <v>0</v>
      </c>
      <c r="M17">
        <v>0</v>
      </c>
      <c r="N17">
        <v>0</v>
      </c>
      <c r="O17">
        <v>1</v>
      </c>
      <c r="P17">
        <v>0</v>
      </c>
      <c r="Q17">
        <v>1</v>
      </c>
      <c r="R17">
        <v>0</v>
      </c>
      <c r="S17">
        <v>1</v>
      </c>
      <c r="T17">
        <v>0</v>
      </c>
      <c r="U17">
        <v>0</v>
      </c>
      <c r="V17">
        <v>1</v>
      </c>
      <c r="W17">
        <v>0</v>
      </c>
      <c r="X17">
        <v>0</v>
      </c>
      <c r="Y17">
        <v>0</v>
      </c>
      <c r="Z17">
        <v>1</v>
      </c>
      <c r="AA17">
        <v>1</v>
      </c>
      <c r="AB17">
        <v>1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0</v>
      </c>
      <c r="AI17">
        <v>1</v>
      </c>
      <c r="AJ17">
        <v>0</v>
      </c>
      <c r="AK17">
        <v>0</v>
      </c>
      <c r="AL17">
        <v>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1</v>
      </c>
      <c r="BF17">
        <v>0</v>
      </c>
      <c r="BG17">
        <v>1</v>
      </c>
      <c r="BH17">
        <v>0</v>
      </c>
      <c r="BI17">
        <v>0</v>
      </c>
      <c r="BJ17">
        <v>0</v>
      </c>
      <c r="BK17">
        <v>1</v>
      </c>
      <c r="BL17">
        <v>0</v>
      </c>
      <c r="BM17">
        <v>0</v>
      </c>
      <c r="BN17">
        <v>1</v>
      </c>
      <c r="BO17">
        <v>0</v>
      </c>
      <c r="BP17">
        <v>0</v>
      </c>
      <c r="BQ17">
        <v>1</v>
      </c>
      <c r="BR17">
        <v>1</v>
      </c>
      <c r="BS17">
        <v>1</v>
      </c>
      <c r="BT17">
        <v>0</v>
      </c>
      <c r="BU17">
        <v>1</v>
      </c>
      <c r="BV17">
        <v>0</v>
      </c>
      <c r="BW17">
        <v>1</v>
      </c>
      <c r="BX17">
        <v>1</v>
      </c>
      <c r="BY17">
        <v>1</v>
      </c>
      <c r="BZ17">
        <v>1</v>
      </c>
    </row>
    <row r="18" spans="1:78" x14ac:dyDescent="0.25">
      <c r="B18">
        <v>0</v>
      </c>
      <c r="C18">
        <v>0</v>
      </c>
      <c r="D18" t="s">
        <v>106</v>
      </c>
      <c r="E18" t="s">
        <v>106</v>
      </c>
      <c r="F18" t="s">
        <v>106</v>
      </c>
      <c r="G18" t="s">
        <v>106</v>
      </c>
      <c r="H18">
        <v>0</v>
      </c>
      <c r="I18" t="s">
        <v>106</v>
      </c>
      <c r="J18">
        <v>0</v>
      </c>
      <c r="K18" t="s">
        <v>106</v>
      </c>
      <c r="L18" t="s">
        <v>106</v>
      </c>
      <c r="M18" t="s">
        <v>106</v>
      </c>
      <c r="N18" t="s">
        <v>106</v>
      </c>
      <c r="O18">
        <v>0</v>
      </c>
      <c r="P18" t="s">
        <v>106</v>
      </c>
      <c r="Q18">
        <v>0</v>
      </c>
      <c r="R18" t="s">
        <v>106</v>
      </c>
      <c r="S18">
        <v>0</v>
      </c>
      <c r="T18" t="s">
        <v>106</v>
      </c>
      <c r="U18" t="s">
        <v>106</v>
      </c>
      <c r="V18">
        <v>0</v>
      </c>
      <c r="W18" t="s">
        <v>106</v>
      </c>
      <c r="X18" t="s">
        <v>106</v>
      </c>
      <c r="Y18" t="s">
        <v>106</v>
      </c>
      <c r="Z18">
        <v>0</v>
      </c>
      <c r="AA18">
        <v>0</v>
      </c>
      <c r="AB18">
        <v>0</v>
      </c>
      <c r="AC18" t="s">
        <v>106</v>
      </c>
      <c r="AD18">
        <v>0</v>
      </c>
      <c r="AE18" t="s">
        <v>106</v>
      </c>
      <c r="AF18" t="s">
        <v>106</v>
      </c>
      <c r="AG18">
        <v>0</v>
      </c>
      <c r="AH18" t="s">
        <v>106</v>
      </c>
      <c r="AI18">
        <v>0</v>
      </c>
      <c r="AJ18" t="s">
        <v>106</v>
      </c>
      <c r="AK18" t="s">
        <v>106</v>
      </c>
      <c r="AL18">
        <v>0</v>
      </c>
      <c r="AM18" t="s">
        <v>106</v>
      </c>
      <c r="AN18" t="s">
        <v>106</v>
      </c>
      <c r="AO18" t="s">
        <v>106</v>
      </c>
      <c r="AP18" t="s">
        <v>106</v>
      </c>
      <c r="AQ18" t="s">
        <v>106</v>
      </c>
      <c r="AR18" t="s">
        <v>106</v>
      </c>
      <c r="AS18">
        <v>0</v>
      </c>
      <c r="AT18" t="s">
        <v>106</v>
      </c>
      <c r="AU18" t="s">
        <v>106</v>
      </c>
      <c r="AV18" t="s">
        <v>106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>
        <v>0</v>
      </c>
      <c r="BF18" t="s">
        <v>106</v>
      </c>
      <c r="BG18">
        <v>0</v>
      </c>
      <c r="BH18" t="s">
        <v>106</v>
      </c>
      <c r="BI18" t="s">
        <v>106</v>
      </c>
      <c r="BJ18" t="s">
        <v>106</v>
      </c>
      <c r="BK18">
        <v>0</v>
      </c>
      <c r="BL18" t="s">
        <v>106</v>
      </c>
      <c r="BM18" t="s">
        <v>106</v>
      </c>
      <c r="BN18">
        <v>0</v>
      </c>
      <c r="BO18" t="s">
        <v>106</v>
      </c>
      <c r="BP18" t="s">
        <v>106</v>
      </c>
      <c r="BQ18">
        <v>0</v>
      </c>
      <c r="BR18">
        <v>0</v>
      </c>
      <c r="BS18">
        <v>0</v>
      </c>
      <c r="BT18" t="s">
        <v>106</v>
      </c>
      <c r="BU18">
        <v>0</v>
      </c>
      <c r="BV18" t="s">
        <v>106</v>
      </c>
      <c r="BW18">
        <v>0</v>
      </c>
      <c r="BX18">
        <v>0</v>
      </c>
      <c r="BY18">
        <v>0</v>
      </c>
      <c r="BZ18">
        <v>0</v>
      </c>
    </row>
    <row r="19" spans="1:78" x14ac:dyDescent="0.25">
      <c r="A19" t="s">
        <v>143</v>
      </c>
      <c r="B19">
        <v>49</v>
      </c>
      <c r="C19">
        <v>45</v>
      </c>
      <c r="D19">
        <v>2</v>
      </c>
      <c r="E19">
        <v>1</v>
      </c>
      <c r="F19">
        <v>2</v>
      </c>
      <c r="G19">
        <v>34</v>
      </c>
      <c r="H19">
        <v>13</v>
      </c>
      <c r="I19">
        <v>12</v>
      </c>
      <c r="J19">
        <v>19</v>
      </c>
      <c r="K19">
        <v>11</v>
      </c>
      <c r="L19">
        <v>7</v>
      </c>
      <c r="M19">
        <v>8</v>
      </c>
      <c r="N19">
        <v>33</v>
      </c>
      <c r="O19">
        <v>5</v>
      </c>
      <c r="P19">
        <v>3</v>
      </c>
      <c r="Q19">
        <v>6</v>
      </c>
      <c r="R19">
        <v>42</v>
      </c>
      <c r="S19">
        <v>38</v>
      </c>
      <c r="T19">
        <v>4</v>
      </c>
      <c r="U19">
        <v>5</v>
      </c>
      <c r="V19">
        <v>41</v>
      </c>
      <c r="W19">
        <v>3</v>
      </c>
      <c r="X19">
        <v>5</v>
      </c>
      <c r="Y19">
        <v>0</v>
      </c>
      <c r="Z19">
        <v>49</v>
      </c>
      <c r="AA19">
        <v>49</v>
      </c>
      <c r="AB19">
        <v>49</v>
      </c>
      <c r="AC19">
        <v>5</v>
      </c>
      <c r="AD19">
        <v>41</v>
      </c>
      <c r="AE19">
        <v>3</v>
      </c>
      <c r="AF19">
        <v>0</v>
      </c>
      <c r="AG19">
        <v>49</v>
      </c>
      <c r="AH19">
        <v>0</v>
      </c>
      <c r="AI19">
        <v>44</v>
      </c>
      <c r="AJ19">
        <v>2</v>
      </c>
      <c r="AK19">
        <v>2</v>
      </c>
      <c r="AL19">
        <v>25</v>
      </c>
      <c r="AM19">
        <v>19</v>
      </c>
      <c r="AN19">
        <v>0</v>
      </c>
      <c r="AO19">
        <v>4</v>
      </c>
      <c r="AP19">
        <v>4</v>
      </c>
      <c r="AQ19">
        <v>7</v>
      </c>
      <c r="AR19">
        <v>3</v>
      </c>
      <c r="AS19">
        <v>1</v>
      </c>
      <c r="AT19">
        <v>12</v>
      </c>
      <c r="AU19">
        <v>4</v>
      </c>
      <c r="AV19">
        <v>4</v>
      </c>
      <c r="AW19">
        <v>0</v>
      </c>
      <c r="AX19">
        <v>2</v>
      </c>
      <c r="AY19">
        <v>1</v>
      </c>
      <c r="AZ19">
        <v>6</v>
      </c>
      <c r="BA19">
        <v>0</v>
      </c>
      <c r="BB19">
        <v>1</v>
      </c>
      <c r="BC19">
        <v>2</v>
      </c>
      <c r="BD19">
        <v>1</v>
      </c>
      <c r="BE19">
        <v>13</v>
      </c>
      <c r="BF19">
        <v>36</v>
      </c>
      <c r="BG19">
        <v>45</v>
      </c>
      <c r="BH19">
        <v>4</v>
      </c>
      <c r="BI19">
        <v>28</v>
      </c>
      <c r="BJ19">
        <v>10</v>
      </c>
      <c r="BK19">
        <v>3</v>
      </c>
      <c r="BL19">
        <v>2</v>
      </c>
      <c r="BM19">
        <v>11</v>
      </c>
      <c r="BN19">
        <v>20</v>
      </c>
      <c r="BO19">
        <v>12</v>
      </c>
      <c r="BP19">
        <v>6</v>
      </c>
      <c r="BQ19">
        <v>14</v>
      </c>
      <c r="BR19">
        <v>21</v>
      </c>
      <c r="BS19">
        <v>21</v>
      </c>
      <c r="BT19">
        <v>4</v>
      </c>
      <c r="BU19">
        <v>11</v>
      </c>
      <c r="BV19">
        <v>1</v>
      </c>
      <c r="BW19">
        <v>13</v>
      </c>
      <c r="BX19">
        <v>30</v>
      </c>
      <c r="BY19">
        <v>30</v>
      </c>
      <c r="BZ19">
        <v>32</v>
      </c>
    </row>
    <row r="20" spans="1:78" x14ac:dyDescent="0.25">
      <c r="B20" s="7">
        <v>0.01</v>
      </c>
      <c r="C20" s="7">
        <v>0.01</v>
      </c>
      <c r="D20" s="7">
        <v>0.01</v>
      </c>
      <c r="E20">
        <v>0</v>
      </c>
      <c r="F20">
        <v>0</v>
      </c>
      <c r="G20" s="7">
        <v>0.01</v>
      </c>
      <c r="H20" s="7">
        <v>0.01</v>
      </c>
      <c r="I20" s="7">
        <v>0.01</v>
      </c>
      <c r="J20" s="7">
        <v>0.01</v>
      </c>
      <c r="K20" s="7">
        <v>0.01</v>
      </c>
      <c r="L20" s="7">
        <v>0.01</v>
      </c>
      <c r="M20" s="7">
        <v>0.01</v>
      </c>
      <c r="N20" s="7">
        <v>0.01</v>
      </c>
      <c r="O20" s="7">
        <v>0.01</v>
      </c>
      <c r="P20" s="7">
        <v>0.02</v>
      </c>
      <c r="Q20" s="7">
        <v>0.01</v>
      </c>
      <c r="R20" s="7">
        <v>0.01</v>
      </c>
      <c r="S20" s="7">
        <v>0.01</v>
      </c>
      <c r="T20">
        <v>0</v>
      </c>
      <c r="U20" s="7">
        <v>0.01</v>
      </c>
      <c r="V20" s="7">
        <v>0.01</v>
      </c>
      <c r="W20" s="7">
        <v>0.01</v>
      </c>
      <c r="X20" s="7">
        <v>0.01</v>
      </c>
      <c r="Y20" t="s">
        <v>108</v>
      </c>
      <c r="Z20" s="7">
        <v>0.01</v>
      </c>
      <c r="AA20" s="7">
        <v>0.01</v>
      </c>
      <c r="AB20" s="7">
        <v>0.01</v>
      </c>
      <c r="AC20" s="7">
        <v>0.01</v>
      </c>
      <c r="AD20" s="7">
        <v>0.01</v>
      </c>
      <c r="AE20" s="7">
        <v>0.01</v>
      </c>
      <c r="AF20" t="s">
        <v>108</v>
      </c>
      <c r="AG20" s="7">
        <v>0.06</v>
      </c>
      <c r="AH20" t="s">
        <v>108</v>
      </c>
      <c r="AI20" s="7">
        <v>0.01</v>
      </c>
      <c r="AJ20">
        <v>0</v>
      </c>
      <c r="AK20">
        <v>0</v>
      </c>
      <c r="AL20" s="7">
        <v>0.01</v>
      </c>
      <c r="AM20" s="7">
        <v>0.01</v>
      </c>
      <c r="AN20" t="s">
        <v>108</v>
      </c>
      <c r="AO20" s="7">
        <v>0.01</v>
      </c>
      <c r="AP20" s="7">
        <v>0.01</v>
      </c>
      <c r="AQ20" s="7">
        <v>0.02</v>
      </c>
      <c r="AR20" s="7">
        <v>0.01</v>
      </c>
      <c r="AS20">
        <v>0</v>
      </c>
      <c r="AT20" s="7">
        <v>0.03</v>
      </c>
      <c r="AU20" s="7">
        <v>0.01</v>
      </c>
      <c r="AV20" s="7">
        <v>0.01</v>
      </c>
      <c r="AW20" t="s">
        <v>108</v>
      </c>
      <c r="AX20" s="7">
        <v>0.01</v>
      </c>
      <c r="AY20">
        <v>0</v>
      </c>
      <c r="AZ20" s="7">
        <v>0.02</v>
      </c>
      <c r="BA20" t="s">
        <v>108</v>
      </c>
      <c r="BB20">
        <v>0</v>
      </c>
      <c r="BC20" s="7">
        <v>0.01</v>
      </c>
      <c r="BD20" s="7">
        <v>0.04</v>
      </c>
      <c r="BE20" s="7">
        <v>0.02</v>
      </c>
      <c r="BF20" s="7">
        <v>0.01</v>
      </c>
      <c r="BG20" s="7">
        <v>0.02</v>
      </c>
      <c r="BH20">
        <v>0</v>
      </c>
      <c r="BI20" s="7">
        <v>0.02</v>
      </c>
      <c r="BJ20" s="7">
        <v>0.01</v>
      </c>
      <c r="BK20">
        <v>0</v>
      </c>
      <c r="BL20" s="7">
        <v>0.01</v>
      </c>
      <c r="BM20" s="7">
        <v>0.02</v>
      </c>
      <c r="BN20" s="7">
        <v>0.01</v>
      </c>
      <c r="BO20" s="7">
        <v>0.01</v>
      </c>
      <c r="BP20" s="7">
        <v>0.01</v>
      </c>
      <c r="BQ20" s="7">
        <v>0.02</v>
      </c>
      <c r="BR20" s="7">
        <v>0.02</v>
      </c>
      <c r="BS20" s="7">
        <v>0.02</v>
      </c>
      <c r="BT20" s="7">
        <v>0.01</v>
      </c>
      <c r="BU20" s="7">
        <v>0.03</v>
      </c>
      <c r="BV20">
        <v>0</v>
      </c>
      <c r="BW20" s="7">
        <v>0.02</v>
      </c>
      <c r="BX20" s="7">
        <v>0.01</v>
      </c>
      <c r="BY20" s="7">
        <v>0.01</v>
      </c>
      <c r="BZ20" s="7">
        <v>0.01</v>
      </c>
    </row>
    <row r="21" spans="1:78" x14ac:dyDescent="0.25">
      <c r="A21" t="s">
        <v>144</v>
      </c>
      <c r="B21">
        <v>7</v>
      </c>
      <c r="C21">
        <v>6</v>
      </c>
      <c r="D21">
        <v>0</v>
      </c>
      <c r="E21">
        <v>1</v>
      </c>
      <c r="F21">
        <v>2</v>
      </c>
      <c r="G21">
        <v>4</v>
      </c>
      <c r="H21">
        <v>1</v>
      </c>
      <c r="I21">
        <v>0</v>
      </c>
      <c r="J21">
        <v>2</v>
      </c>
      <c r="K21">
        <v>2</v>
      </c>
      <c r="L21">
        <v>3</v>
      </c>
      <c r="M21">
        <v>5</v>
      </c>
      <c r="N21">
        <v>0</v>
      </c>
      <c r="O21">
        <v>0</v>
      </c>
      <c r="P21">
        <v>2</v>
      </c>
      <c r="Q21">
        <v>2</v>
      </c>
      <c r="R21">
        <v>5</v>
      </c>
      <c r="S21">
        <v>2</v>
      </c>
      <c r="T21">
        <v>4</v>
      </c>
      <c r="U21">
        <v>2</v>
      </c>
      <c r="V21">
        <v>4</v>
      </c>
      <c r="W21">
        <v>2</v>
      </c>
      <c r="X21">
        <v>1</v>
      </c>
      <c r="Y21">
        <v>0</v>
      </c>
      <c r="Z21">
        <v>7</v>
      </c>
      <c r="AA21">
        <v>7</v>
      </c>
      <c r="AB21">
        <v>7</v>
      </c>
      <c r="AC21">
        <v>0</v>
      </c>
      <c r="AD21">
        <v>5</v>
      </c>
      <c r="AE21">
        <v>2</v>
      </c>
      <c r="AF21">
        <v>0</v>
      </c>
      <c r="AG21">
        <v>7</v>
      </c>
      <c r="AH21">
        <v>0</v>
      </c>
      <c r="AI21">
        <v>1</v>
      </c>
      <c r="AJ21">
        <v>0</v>
      </c>
      <c r="AK21">
        <v>6</v>
      </c>
      <c r="AL21">
        <v>1</v>
      </c>
      <c r="AM21">
        <v>4</v>
      </c>
      <c r="AN21">
        <v>0</v>
      </c>
      <c r="AO21">
        <v>2</v>
      </c>
      <c r="AP21">
        <v>0</v>
      </c>
      <c r="AQ21">
        <v>1</v>
      </c>
      <c r="AR21">
        <v>0</v>
      </c>
      <c r="AS21">
        <v>0</v>
      </c>
      <c r="AT21">
        <v>1</v>
      </c>
      <c r="AU21">
        <v>2</v>
      </c>
      <c r="AV21">
        <v>2</v>
      </c>
      <c r="AW21">
        <v>0</v>
      </c>
      <c r="AX21">
        <v>0</v>
      </c>
      <c r="AY21">
        <v>0</v>
      </c>
      <c r="AZ21">
        <v>0</v>
      </c>
      <c r="BA21">
        <v>1</v>
      </c>
      <c r="BB21">
        <v>0</v>
      </c>
      <c r="BC21">
        <v>1</v>
      </c>
      <c r="BD21">
        <v>0</v>
      </c>
      <c r="BE21">
        <v>4</v>
      </c>
      <c r="BF21">
        <v>3</v>
      </c>
      <c r="BG21">
        <v>5</v>
      </c>
      <c r="BH21">
        <v>2</v>
      </c>
      <c r="BI21">
        <v>1</v>
      </c>
      <c r="BJ21">
        <v>0</v>
      </c>
      <c r="BK21">
        <v>4</v>
      </c>
      <c r="BL21">
        <v>0</v>
      </c>
      <c r="BM21">
        <v>0</v>
      </c>
      <c r="BN21">
        <v>2</v>
      </c>
      <c r="BO21">
        <v>3</v>
      </c>
      <c r="BP21">
        <v>3</v>
      </c>
      <c r="BQ21">
        <v>1</v>
      </c>
      <c r="BR21">
        <v>2</v>
      </c>
      <c r="BS21">
        <v>1</v>
      </c>
      <c r="BT21">
        <v>3</v>
      </c>
      <c r="BU21">
        <v>2</v>
      </c>
      <c r="BV21">
        <v>0</v>
      </c>
      <c r="BW21">
        <v>1</v>
      </c>
      <c r="BX21">
        <v>5</v>
      </c>
      <c r="BY21">
        <v>6</v>
      </c>
      <c r="BZ21">
        <v>4</v>
      </c>
    </row>
    <row r="22" spans="1:78" x14ac:dyDescent="0.25">
      <c r="B22">
        <v>0</v>
      </c>
      <c r="C22">
        <v>0</v>
      </c>
      <c r="D22" t="s">
        <v>106</v>
      </c>
      <c r="E22">
        <v>0</v>
      </c>
      <c r="F22">
        <v>0</v>
      </c>
      <c r="G22">
        <v>0</v>
      </c>
      <c r="H22">
        <v>0</v>
      </c>
      <c r="I22" t="s">
        <v>106</v>
      </c>
      <c r="J22">
        <v>0</v>
      </c>
      <c r="K22">
        <v>0</v>
      </c>
      <c r="L22">
        <v>0</v>
      </c>
      <c r="M22">
        <v>0</v>
      </c>
      <c r="N22" t="s">
        <v>106</v>
      </c>
      <c r="O22" t="s">
        <v>106</v>
      </c>
      <c r="P22" s="7">
        <v>0.01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 t="s">
        <v>106</v>
      </c>
      <c r="Z22">
        <v>0</v>
      </c>
      <c r="AA22">
        <v>0</v>
      </c>
      <c r="AB22">
        <v>0</v>
      </c>
      <c r="AC22" t="s">
        <v>106</v>
      </c>
      <c r="AD22">
        <v>0</v>
      </c>
      <c r="AE22" s="7">
        <v>0.01</v>
      </c>
      <c r="AF22" t="s">
        <v>106</v>
      </c>
      <c r="AG22" s="7">
        <v>0.01</v>
      </c>
      <c r="AH22" t="s">
        <v>106</v>
      </c>
      <c r="AI22">
        <v>0</v>
      </c>
      <c r="AJ22" t="s">
        <v>106</v>
      </c>
      <c r="AK22" s="7">
        <v>0.01</v>
      </c>
      <c r="AL22">
        <v>0</v>
      </c>
      <c r="AM22">
        <v>0</v>
      </c>
      <c r="AN22" t="s">
        <v>106</v>
      </c>
      <c r="AO22">
        <v>0</v>
      </c>
      <c r="AP22" t="s">
        <v>106</v>
      </c>
      <c r="AQ22">
        <v>0</v>
      </c>
      <c r="AR22" t="s">
        <v>106</v>
      </c>
      <c r="AS22" t="s">
        <v>106</v>
      </c>
      <c r="AT22">
        <v>0</v>
      </c>
      <c r="AU22" s="7">
        <v>0.01</v>
      </c>
      <c r="AV22">
        <v>0</v>
      </c>
      <c r="AW22" t="s">
        <v>106</v>
      </c>
      <c r="AX22" t="s">
        <v>106</v>
      </c>
      <c r="AY22" t="s">
        <v>106</v>
      </c>
      <c r="AZ22" t="s">
        <v>106</v>
      </c>
      <c r="BA22">
        <v>0</v>
      </c>
      <c r="BB22" t="s">
        <v>106</v>
      </c>
      <c r="BC22">
        <v>0</v>
      </c>
      <c r="BD22" t="s">
        <v>106</v>
      </c>
      <c r="BE22" s="7">
        <v>0.01</v>
      </c>
      <c r="BF22">
        <v>0</v>
      </c>
      <c r="BG22">
        <v>0</v>
      </c>
      <c r="BH22">
        <v>0</v>
      </c>
      <c r="BI22">
        <v>0</v>
      </c>
      <c r="BJ22" t="s">
        <v>106</v>
      </c>
      <c r="BK22" s="7">
        <v>0.01</v>
      </c>
      <c r="BL22" t="s">
        <v>106</v>
      </c>
      <c r="BM22" t="s">
        <v>106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 s="7">
        <v>0.01</v>
      </c>
      <c r="BU22">
        <v>0</v>
      </c>
      <c r="BV22" t="s">
        <v>106</v>
      </c>
      <c r="BW22">
        <v>0</v>
      </c>
      <c r="BX22">
        <v>0</v>
      </c>
      <c r="BY22">
        <v>0</v>
      </c>
      <c r="BZ22">
        <v>0</v>
      </c>
    </row>
    <row r="23" spans="1:78" x14ac:dyDescent="0.25">
      <c r="A23" t="s">
        <v>121</v>
      </c>
      <c r="B23">
        <v>618</v>
      </c>
      <c r="C23">
        <v>541</v>
      </c>
      <c r="D23">
        <v>38</v>
      </c>
      <c r="E23">
        <v>39</v>
      </c>
      <c r="F23">
        <v>128</v>
      </c>
      <c r="G23">
        <v>313</v>
      </c>
      <c r="H23">
        <v>177</v>
      </c>
      <c r="I23">
        <v>135</v>
      </c>
      <c r="J23">
        <v>201</v>
      </c>
      <c r="K23">
        <v>114</v>
      </c>
      <c r="L23">
        <v>168</v>
      </c>
      <c r="M23">
        <v>172</v>
      </c>
      <c r="N23">
        <v>372</v>
      </c>
      <c r="O23">
        <v>60</v>
      </c>
      <c r="P23">
        <v>14</v>
      </c>
      <c r="Q23">
        <v>97</v>
      </c>
      <c r="R23">
        <v>521</v>
      </c>
      <c r="S23">
        <v>383</v>
      </c>
      <c r="T23">
        <v>132</v>
      </c>
      <c r="U23">
        <v>98</v>
      </c>
      <c r="V23">
        <v>459</v>
      </c>
      <c r="W23">
        <v>56</v>
      </c>
      <c r="X23">
        <v>91</v>
      </c>
      <c r="Y23">
        <v>0</v>
      </c>
      <c r="Z23">
        <v>618</v>
      </c>
      <c r="AA23">
        <v>618</v>
      </c>
      <c r="AB23">
        <v>618</v>
      </c>
      <c r="AC23">
        <v>55</v>
      </c>
      <c r="AD23">
        <v>508</v>
      </c>
      <c r="AE23">
        <v>51</v>
      </c>
      <c r="AF23">
        <v>618</v>
      </c>
      <c r="AG23">
        <v>0</v>
      </c>
      <c r="AH23">
        <v>0</v>
      </c>
      <c r="AI23">
        <v>471</v>
      </c>
      <c r="AJ23">
        <v>49</v>
      </c>
      <c r="AK23">
        <v>98</v>
      </c>
      <c r="AL23">
        <v>274</v>
      </c>
      <c r="AM23">
        <v>279</v>
      </c>
      <c r="AN23">
        <v>5</v>
      </c>
      <c r="AO23">
        <v>60</v>
      </c>
      <c r="AP23">
        <v>72</v>
      </c>
      <c r="AQ23">
        <v>83</v>
      </c>
      <c r="AR23">
        <v>40</v>
      </c>
      <c r="AS23">
        <v>32</v>
      </c>
      <c r="AT23">
        <v>50</v>
      </c>
      <c r="AU23">
        <v>39</v>
      </c>
      <c r="AV23">
        <v>61</v>
      </c>
      <c r="AW23">
        <v>5</v>
      </c>
      <c r="AX23">
        <v>33</v>
      </c>
      <c r="AY23">
        <v>46</v>
      </c>
      <c r="AZ23">
        <v>39</v>
      </c>
      <c r="BA23">
        <v>31</v>
      </c>
      <c r="BB23">
        <v>40</v>
      </c>
      <c r="BC23">
        <v>41</v>
      </c>
      <c r="BD23">
        <v>5</v>
      </c>
      <c r="BE23">
        <v>79</v>
      </c>
      <c r="BF23">
        <v>539</v>
      </c>
      <c r="BG23">
        <v>378</v>
      </c>
      <c r="BH23">
        <v>240</v>
      </c>
      <c r="BI23">
        <v>141</v>
      </c>
      <c r="BJ23">
        <v>104</v>
      </c>
      <c r="BK23">
        <v>73</v>
      </c>
      <c r="BL23">
        <v>33</v>
      </c>
      <c r="BM23">
        <v>102</v>
      </c>
      <c r="BN23">
        <v>188</v>
      </c>
      <c r="BO23">
        <v>214</v>
      </c>
      <c r="BP23">
        <v>114</v>
      </c>
      <c r="BQ23">
        <v>126</v>
      </c>
      <c r="BR23">
        <v>170</v>
      </c>
      <c r="BS23">
        <v>179</v>
      </c>
      <c r="BT23">
        <v>36</v>
      </c>
      <c r="BU23">
        <v>52</v>
      </c>
      <c r="BV23">
        <v>44</v>
      </c>
      <c r="BW23">
        <v>90</v>
      </c>
      <c r="BX23">
        <v>402</v>
      </c>
      <c r="BY23">
        <v>413</v>
      </c>
      <c r="BZ23">
        <v>360</v>
      </c>
    </row>
    <row r="24" spans="1:78" x14ac:dyDescent="0.25">
      <c r="B24" s="7">
        <v>0.13</v>
      </c>
      <c r="C24" s="7">
        <v>0.13</v>
      </c>
      <c r="D24" s="7">
        <v>0.09</v>
      </c>
      <c r="E24" s="7">
        <v>0.15</v>
      </c>
      <c r="F24" s="7">
        <v>0.14000000000000001</v>
      </c>
      <c r="G24" s="7">
        <v>0.12</v>
      </c>
      <c r="H24" s="7">
        <v>0.14000000000000001</v>
      </c>
      <c r="I24" s="7">
        <v>0.12</v>
      </c>
      <c r="J24" s="7">
        <v>0.13</v>
      </c>
      <c r="K24" s="7">
        <v>0.12</v>
      </c>
      <c r="L24" s="7">
        <v>0.15</v>
      </c>
      <c r="M24" s="7">
        <v>0.14000000000000001</v>
      </c>
      <c r="N24" s="7">
        <v>0.13</v>
      </c>
      <c r="O24" s="7">
        <v>0.12</v>
      </c>
      <c r="P24" s="7">
        <v>0.09</v>
      </c>
      <c r="Q24" s="7">
        <v>0.14000000000000001</v>
      </c>
      <c r="R24" s="7">
        <v>0.13</v>
      </c>
      <c r="S24" s="7">
        <v>0.13</v>
      </c>
      <c r="T24" s="7">
        <v>0.14000000000000001</v>
      </c>
      <c r="U24" s="7">
        <v>0.13</v>
      </c>
      <c r="V24" s="7">
        <v>0.13</v>
      </c>
      <c r="W24" s="7">
        <v>0.12</v>
      </c>
      <c r="X24" s="7">
        <v>0.15</v>
      </c>
      <c r="Y24" t="s">
        <v>108</v>
      </c>
      <c r="Z24" s="7">
        <v>0.13</v>
      </c>
      <c r="AA24" s="7">
        <v>0.13</v>
      </c>
      <c r="AB24" s="7">
        <v>0.13</v>
      </c>
      <c r="AC24" s="7">
        <v>0.13</v>
      </c>
      <c r="AD24" s="7">
        <v>0.13</v>
      </c>
      <c r="AE24" s="7">
        <v>0.13</v>
      </c>
      <c r="AF24" s="7">
        <v>0.16</v>
      </c>
      <c r="AG24" t="s">
        <v>108</v>
      </c>
      <c r="AH24" t="s">
        <v>108</v>
      </c>
      <c r="AI24" s="7">
        <v>0.13</v>
      </c>
      <c r="AJ24" s="7">
        <v>0.13</v>
      </c>
      <c r="AK24" s="7">
        <v>0.14000000000000001</v>
      </c>
      <c r="AL24" s="7">
        <v>0.14000000000000001</v>
      </c>
      <c r="AM24" s="7">
        <v>0.13</v>
      </c>
      <c r="AN24" s="7">
        <v>0.15</v>
      </c>
      <c r="AO24" s="7">
        <v>0.11</v>
      </c>
      <c r="AP24" s="7">
        <v>0.16</v>
      </c>
      <c r="AQ24" s="7">
        <v>0.18</v>
      </c>
      <c r="AR24" s="7">
        <v>0.1</v>
      </c>
      <c r="AS24" s="7">
        <v>0.13</v>
      </c>
      <c r="AT24" s="7">
        <v>0.11</v>
      </c>
      <c r="AU24" s="7">
        <v>0.13</v>
      </c>
      <c r="AV24" s="7">
        <v>0.14000000000000001</v>
      </c>
      <c r="AW24" s="7">
        <v>0.06</v>
      </c>
      <c r="AX24" s="7">
        <v>0.11</v>
      </c>
      <c r="AY24" s="7">
        <v>0.11</v>
      </c>
      <c r="AZ24" s="7">
        <v>0.13</v>
      </c>
      <c r="BA24" s="7">
        <v>0.14000000000000001</v>
      </c>
      <c r="BB24" s="7">
        <v>0.13</v>
      </c>
      <c r="BC24" s="7">
        <v>0.16</v>
      </c>
      <c r="BD24" s="7">
        <v>0.24</v>
      </c>
      <c r="BE24" s="7">
        <v>0.11</v>
      </c>
      <c r="BF24" s="7">
        <v>0.13</v>
      </c>
      <c r="BG24" s="7">
        <v>0.13</v>
      </c>
      <c r="BH24" s="7">
        <v>0.13</v>
      </c>
      <c r="BI24" s="7">
        <v>0.12</v>
      </c>
      <c r="BJ24" s="7">
        <v>0.14000000000000001</v>
      </c>
      <c r="BK24" s="7">
        <v>0.11</v>
      </c>
      <c r="BL24" s="7">
        <v>0.21</v>
      </c>
      <c r="BM24" s="7">
        <v>0.14000000000000001</v>
      </c>
      <c r="BN24" s="7">
        <v>0.13</v>
      </c>
      <c r="BO24" s="7">
        <v>0.13</v>
      </c>
      <c r="BP24" s="7">
        <v>0.13</v>
      </c>
      <c r="BQ24" s="7">
        <v>0.14000000000000001</v>
      </c>
      <c r="BR24" s="7">
        <v>0.13</v>
      </c>
      <c r="BS24" s="7">
        <v>0.14000000000000001</v>
      </c>
      <c r="BT24" s="7">
        <v>0.1</v>
      </c>
      <c r="BU24" s="7">
        <v>0.12</v>
      </c>
      <c r="BV24" s="7">
        <v>0.17</v>
      </c>
      <c r="BW24" s="7">
        <v>0.14000000000000001</v>
      </c>
      <c r="BX24" s="7">
        <v>0.13</v>
      </c>
      <c r="BY24" s="7">
        <v>0.13</v>
      </c>
      <c r="BZ24" s="7">
        <v>0.13</v>
      </c>
    </row>
    <row r="25" spans="1:78" x14ac:dyDescent="0.25">
      <c r="A25" t="s">
        <v>159</v>
      </c>
      <c r="B25">
        <v>5</v>
      </c>
      <c r="C25">
        <v>4</v>
      </c>
      <c r="D25">
        <v>0</v>
      </c>
      <c r="E25">
        <v>1</v>
      </c>
      <c r="F25">
        <v>1</v>
      </c>
      <c r="G25">
        <v>3</v>
      </c>
      <c r="H25">
        <v>2</v>
      </c>
      <c r="I25">
        <v>2</v>
      </c>
      <c r="J25">
        <v>2</v>
      </c>
      <c r="K25">
        <v>2</v>
      </c>
      <c r="L25">
        <v>0</v>
      </c>
      <c r="M25">
        <v>2</v>
      </c>
      <c r="N25">
        <v>3</v>
      </c>
      <c r="O25">
        <v>0</v>
      </c>
      <c r="P25">
        <v>0</v>
      </c>
      <c r="Q25">
        <v>0</v>
      </c>
      <c r="R25">
        <v>5</v>
      </c>
      <c r="S25">
        <v>3</v>
      </c>
      <c r="T25">
        <v>1</v>
      </c>
      <c r="U25">
        <v>2</v>
      </c>
      <c r="V25">
        <v>5</v>
      </c>
      <c r="W25">
        <v>0</v>
      </c>
      <c r="X25">
        <v>0</v>
      </c>
      <c r="Y25">
        <v>0</v>
      </c>
      <c r="Z25">
        <v>5</v>
      </c>
      <c r="AA25">
        <v>5</v>
      </c>
      <c r="AB25">
        <v>5</v>
      </c>
      <c r="AC25">
        <v>1</v>
      </c>
      <c r="AD25">
        <v>4</v>
      </c>
      <c r="AE25">
        <v>0</v>
      </c>
      <c r="AF25">
        <v>0</v>
      </c>
      <c r="AG25">
        <v>5</v>
      </c>
      <c r="AH25">
        <v>0</v>
      </c>
      <c r="AI25">
        <v>2</v>
      </c>
      <c r="AJ25">
        <v>1</v>
      </c>
      <c r="AK25">
        <v>3</v>
      </c>
      <c r="AL25">
        <v>0</v>
      </c>
      <c r="AM25">
        <v>5</v>
      </c>
      <c r="AN25">
        <v>0</v>
      </c>
      <c r="AO25">
        <v>0</v>
      </c>
      <c r="AP25">
        <v>1</v>
      </c>
      <c r="AQ25">
        <v>1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1</v>
      </c>
      <c r="AZ25">
        <v>0</v>
      </c>
      <c r="BA25">
        <v>1</v>
      </c>
      <c r="BB25">
        <v>1</v>
      </c>
      <c r="BC25">
        <v>0</v>
      </c>
      <c r="BD25">
        <v>0</v>
      </c>
      <c r="BE25">
        <v>1</v>
      </c>
      <c r="BF25">
        <v>5</v>
      </c>
      <c r="BG25">
        <v>4</v>
      </c>
      <c r="BH25">
        <v>1</v>
      </c>
      <c r="BI25">
        <v>4</v>
      </c>
      <c r="BJ25">
        <v>1</v>
      </c>
      <c r="BK25">
        <v>0</v>
      </c>
      <c r="BL25">
        <v>0</v>
      </c>
      <c r="BM25">
        <v>0</v>
      </c>
      <c r="BN25">
        <v>3</v>
      </c>
      <c r="BO25">
        <v>2</v>
      </c>
      <c r="BP25">
        <v>0</v>
      </c>
      <c r="BQ25">
        <v>0</v>
      </c>
      <c r="BR25">
        <v>2</v>
      </c>
      <c r="BS25">
        <v>2</v>
      </c>
      <c r="BT25">
        <v>0</v>
      </c>
      <c r="BU25">
        <v>1</v>
      </c>
      <c r="BV25">
        <v>0</v>
      </c>
      <c r="BW25">
        <v>0</v>
      </c>
      <c r="BX25">
        <v>4</v>
      </c>
      <c r="BY25">
        <v>4</v>
      </c>
      <c r="BZ25">
        <v>4</v>
      </c>
    </row>
    <row r="26" spans="1:78" x14ac:dyDescent="0.25">
      <c r="B26">
        <v>0</v>
      </c>
      <c r="C26">
        <v>0</v>
      </c>
      <c r="D26" t="s">
        <v>106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t="s">
        <v>106</v>
      </c>
      <c r="M26">
        <v>0</v>
      </c>
      <c r="N26">
        <v>0</v>
      </c>
      <c r="O26" t="s">
        <v>106</v>
      </c>
      <c r="P26" t="s">
        <v>106</v>
      </c>
      <c r="Q26" t="s">
        <v>106</v>
      </c>
      <c r="R26">
        <v>0</v>
      </c>
      <c r="S26">
        <v>0</v>
      </c>
      <c r="T26">
        <v>0</v>
      </c>
      <c r="U26">
        <v>0</v>
      </c>
      <c r="V26">
        <v>0</v>
      </c>
      <c r="W26" t="s">
        <v>106</v>
      </c>
      <c r="X26" t="s">
        <v>106</v>
      </c>
      <c r="Y26" t="s">
        <v>106</v>
      </c>
      <c r="Z26">
        <v>0</v>
      </c>
      <c r="AA26">
        <v>0</v>
      </c>
      <c r="AB26">
        <v>0</v>
      </c>
      <c r="AC26">
        <v>0</v>
      </c>
      <c r="AD26">
        <v>0</v>
      </c>
      <c r="AE26" t="s">
        <v>106</v>
      </c>
      <c r="AF26" t="s">
        <v>106</v>
      </c>
      <c r="AG26" s="7">
        <v>0.01</v>
      </c>
      <c r="AH26" t="s">
        <v>106</v>
      </c>
      <c r="AI26">
        <v>0</v>
      </c>
      <c r="AJ26">
        <v>0</v>
      </c>
      <c r="AK26">
        <v>0</v>
      </c>
      <c r="AL26" t="s">
        <v>106</v>
      </c>
      <c r="AM26">
        <v>0</v>
      </c>
      <c r="AN26" t="s">
        <v>106</v>
      </c>
      <c r="AO26" t="s">
        <v>106</v>
      </c>
      <c r="AP26">
        <v>0</v>
      </c>
      <c r="AQ26">
        <v>0</v>
      </c>
      <c r="AR26" t="s">
        <v>106</v>
      </c>
      <c r="AS26" t="s">
        <v>106</v>
      </c>
      <c r="AT26">
        <v>0</v>
      </c>
      <c r="AU26" t="s">
        <v>106</v>
      </c>
      <c r="AV26" t="s">
        <v>106</v>
      </c>
      <c r="AW26" t="s">
        <v>106</v>
      </c>
      <c r="AX26" t="s">
        <v>106</v>
      </c>
      <c r="AY26">
        <v>0</v>
      </c>
      <c r="AZ26" t="s">
        <v>106</v>
      </c>
      <c r="BA26">
        <v>0</v>
      </c>
      <c r="BB26">
        <v>0</v>
      </c>
      <c r="BC26" t="s">
        <v>106</v>
      </c>
      <c r="BD26" t="s">
        <v>106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 t="s">
        <v>106</v>
      </c>
      <c r="BL26" t="s">
        <v>106</v>
      </c>
      <c r="BM26" t="s">
        <v>106</v>
      </c>
      <c r="BN26">
        <v>0</v>
      </c>
      <c r="BO26">
        <v>0</v>
      </c>
      <c r="BP26" t="s">
        <v>106</v>
      </c>
      <c r="BQ26" t="s">
        <v>106</v>
      </c>
      <c r="BR26">
        <v>0</v>
      </c>
      <c r="BS26">
        <v>0</v>
      </c>
      <c r="BT26" t="s">
        <v>106</v>
      </c>
      <c r="BU26">
        <v>0</v>
      </c>
      <c r="BV26" t="s">
        <v>106</v>
      </c>
      <c r="BW26" t="s">
        <v>106</v>
      </c>
      <c r="BX26">
        <v>0</v>
      </c>
      <c r="BY26">
        <v>0</v>
      </c>
      <c r="BZ26">
        <v>0</v>
      </c>
    </row>
    <row r="27" spans="1:78" x14ac:dyDescent="0.25">
      <c r="A27" t="s">
        <v>122</v>
      </c>
      <c r="B27">
        <v>8</v>
      </c>
      <c r="C27">
        <v>5</v>
      </c>
      <c r="D27">
        <v>1</v>
      </c>
      <c r="E27">
        <v>1</v>
      </c>
      <c r="F27">
        <v>3</v>
      </c>
      <c r="G27">
        <v>4</v>
      </c>
      <c r="H27">
        <v>1</v>
      </c>
      <c r="I27">
        <v>0</v>
      </c>
      <c r="J27">
        <v>2</v>
      </c>
      <c r="K27">
        <v>1</v>
      </c>
      <c r="L27">
        <v>4</v>
      </c>
      <c r="M27">
        <v>5</v>
      </c>
      <c r="N27">
        <v>3</v>
      </c>
      <c r="O27">
        <v>0</v>
      </c>
      <c r="P27">
        <v>0</v>
      </c>
      <c r="Q27">
        <v>3</v>
      </c>
      <c r="R27">
        <v>5</v>
      </c>
      <c r="S27">
        <v>1</v>
      </c>
      <c r="T27">
        <v>4</v>
      </c>
      <c r="U27">
        <v>3</v>
      </c>
      <c r="V27">
        <v>4</v>
      </c>
      <c r="W27">
        <v>3</v>
      </c>
      <c r="X27">
        <v>1</v>
      </c>
      <c r="Y27">
        <v>0</v>
      </c>
      <c r="Z27">
        <v>8</v>
      </c>
      <c r="AA27">
        <v>8</v>
      </c>
      <c r="AB27">
        <v>8</v>
      </c>
      <c r="AC27">
        <v>0</v>
      </c>
      <c r="AD27">
        <v>8</v>
      </c>
      <c r="AE27">
        <v>0</v>
      </c>
      <c r="AF27">
        <v>0</v>
      </c>
      <c r="AG27">
        <v>8</v>
      </c>
      <c r="AH27">
        <v>0</v>
      </c>
      <c r="AI27">
        <v>1</v>
      </c>
      <c r="AJ27">
        <v>0</v>
      </c>
      <c r="AK27">
        <v>6</v>
      </c>
      <c r="AL27">
        <v>3</v>
      </c>
      <c r="AM27">
        <v>3</v>
      </c>
      <c r="AN27">
        <v>0</v>
      </c>
      <c r="AO27">
        <v>2</v>
      </c>
      <c r="AP27">
        <v>0</v>
      </c>
      <c r="AQ27">
        <v>2</v>
      </c>
      <c r="AR27">
        <v>0</v>
      </c>
      <c r="AS27">
        <v>0</v>
      </c>
      <c r="AT27">
        <v>1</v>
      </c>
      <c r="AU27">
        <v>0</v>
      </c>
      <c r="AV27">
        <v>2</v>
      </c>
      <c r="AW27">
        <v>0</v>
      </c>
      <c r="AX27">
        <v>1</v>
      </c>
      <c r="AY27">
        <v>0</v>
      </c>
      <c r="AZ27">
        <v>0</v>
      </c>
      <c r="BA27">
        <v>1</v>
      </c>
      <c r="BB27">
        <v>1</v>
      </c>
      <c r="BC27">
        <v>1</v>
      </c>
      <c r="BD27">
        <v>0</v>
      </c>
      <c r="BE27">
        <v>6</v>
      </c>
      <c r="BF27">
        <v>2</v>
      </c>
      <c r="BG27">
        <v>7</v>
      </c>
      <c r="BH27">
        <v>1</v>
      </c>
      <c r="BI27">
        <v>2</v>
      </c>
      <c r="BJ27">
        <v>1</v>
      </c>
      <c r="BK27">
        <v>5</v>
      </c>
      <c r="BL27">
        <v>0</v>
      </c>
      <c r="BM27">
        <v>0</v>
      </c>
      <c r="BN27">
        <v>5</v>
      </c>
      <c r="BO27">
        <v>2</v>
      </c>
      <c r="BP27">
        <v>1</v>
      </c>
      <c r="BQ27">
        <v>2</v>
      </c>
      <c r="BR27">
        <v>3</v>
      </c>
      <c r="BS27">
        <v>4</v>
      </c>
      <c r="BT27">
        <v>4</v>
      </c>
      <c r="BU27">
        <v>3</v>
      </c>
      <c r="BV27">
        <v>0</v>
      </c>
      <c r="BW27">
        <v>2</v>
      </c>
      <c r="BX27">
        <v>7</v>
      </c>
      <c r="BY27">
        <v>7</v>
      </c>
      <c r="BZ27">
        <v>6</v>
      </c>
    </row>
    <row r="28" spans="1:78" x14ac:dyDescent="0.25">
      <c r="B28">
        <v>0</v>
      </c>
      <c r="C28">
        <v>0</v>
      </c>
      <c r="D28">
        <v>0</v>
      </c>
      <c r="E28" s="7">
        <v>0.01</v>
      </c>
      <c r="F28">
        <v>0</v>
      </c>
      <c r="G28">
        <v>0</v>
      </c>
      <c r="H28">
        <v>0</v>
      </c>
      <c r="I28" t="s">
        <v>106</v>
      </c>
      <c r="J28">
        <v>0</v>
      </c>
      <c r="K28">
        <v>0</v>
      </c>
      <c r="L28">
        <v>0</v>
      </c>
      <c r="M28">
        <v>0</v>
      </c>
      <c r="N28">
        <v>0</v>
      </c>
      <c r="O28" t="s">
        <v>106</v>
      </c>
      <c r="P28" t="s">
        <v>106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 s="7">
        <v>0.01</v>
      </c>
      <c r="X28">
        <v>0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 t="s">
        <v>106</v>
      </c>
      <c r="AG28" s="7">
        <v>0.01</v>
      </c>
      <c r="AH28" t="s">
        <v>106</v>
      </c>
      <c r="AI28">
        <v>0</v>
      </c>
      <c r="AJ28" t="s">
        <v>106</v>
      </c>
      <c r="AK28" s="7">
        <v>0.01</v>
      </c>
      <c r="AL28">
        <v>0</v>
      </c>
      <c r="AM28">
        <v>0</v>
      </c>
      <c r="AN28" t="s">
        <v>106</v>
      </c>
      <c r="AO28">
        <v>0</v>
      </c>
      <c r="AP28" t="s">
        <v>106</v>
      </c>
      <c r="AQ28">
        <v>0</v>
      </c>
      <c r="AR28" t="s">
        <v>106</v>
      </c>
      <c r="AS28" t="s">
        <v>106</v>
      </c>
      <c r="AT28">
        <v>0</v>
      </c>
      <c r="AU28" t="s">
        <v>106</v>
      </c>
      <c r="AV28">
        <v>0</v>
      </c>
      <c r="AW28" t="s">
        <v>106</v>
      </c>
      <c r="AX28">
        <v>0</v>
      </c>
      <c r="AY28" t="s">
        <v>106</v>
      </c>
      <c r="AZ28" t="s">
        <v>106</v>
      </c>
      <c r="BA28" s="7">
        <v>0.01</v>
      </c>
      <c r="BB28">
        <v>0</v>
      </c>
      <c r="BC28">
        <v>0</v>
      </c>
      <c r="BD28" t="s">
        <v>106</v>
      </c>
      <c r="BE28" s="7">
        <v>0.01</v>
      </c>
      <c r="BF28">
        <v>0</v>
      </c>
      <c r="BG28">
        <v>0</v>
      </c>
      <c r="BH28">
        <v>0</v>
      </c>
      <c r="BI28">
        <v>0</v>
      </c>
      <c r="BJ28">
        <v>0</v>
      </c>
      <c r="BK28" s="7">
        <v>0.01</v>
      </c>
      <c r="BL28" t="s">
        <v>106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 s="7">
        <v>0.01</v>
      </c>
      <c r="BU28" s="7">
        <v>0.01</v>
      </c>
      <c r="BV28" t="s">
        <v>106</v>
      </c>
      <c r="BW28">
        <v>0</v>
      </c>
      <c r="BX28">
        <v>0</v>
      </c>
      <c r="BY28">
        <v>0</v>
      </c>
      <c r="BZ28">
        <v>0</v>
      </c>
    </row>
    <row r="29" spans="1:78" x14ac:dyDescent="0.25">
      <c r="A29" t="s">
        <v>123</v>
      </c>
      <c r="B29">
        <v>23</v>
      </c>
      <c r="C29">
        <v>18</v>
      </c>
      <c r="D29">
        <v>2</v>
      </c>
      <c r="E29">
        <v>3</v>
      </c>
      <c r="F29">
        <v>6</v>
      </c>
      <c r="G29">
        <v>14</v>
      </c>
      <c r="H29">
        <v>3</v>
      </c>
      <c r="I29">
        <v>5</v>
      </c>
      <c r="J29">
        <v>13</v>
      </c>
      <c r="K29">
        <v>0</v>
      </c>
      <c r="L29">
        <v>4</v>
      </c>
      <c r="M29">
        <v>7</v>
      </c>
      <c r="N29">
        <v>14</v>
      </c>
      <c r="O29">
        <v>0</v>
      </c>
      <c r="P29">
        <v>2</v>
      </c>
      <c r="Q29">
        <v>2</v>
      </c>
      <c r="R29">
        <v>21</v>
      </c>
      <c r="S29">
        <v>13</v>
      </c>
      <c r="T29">
        <v>6</v>
      </c>
      <c r="U29">
        <v>4</v>
      </c>
      <c r="V29">
        <v>22</v>
      </c>
      <c r="W29">
        <v>1</v>
      </c>
      <c r="X29">
        <v>0</v>
      </c>
      <c r="Y29">
        <v>0</v>
      </c>
      <c r="Z29">
        <v>23</v>
      </c>
      <c r="AA29">
        <v>23</v>
      </c>
      <c r="AB29">
        <v>23</v>
      </c>
      <c r="AC29">
        <v>2</v>
      </c>
      <c r="AD29">
        <v>21</v>
      </c>
      <c r="AE29">
        <v>0</v>
      </c>
      <c r="AF29">
        <v>0</v>
      </c>
      <c r="AG29">
        <v>23</v>
      </c>
      <c r="AH29">
        <v>0</v>
      </c>
      <c r="AI29">
        <v>18</v>
      </c>
      <c r="AJ29">
        <v>3</v>
      </c>
      <c r="AK29">
        <v>5</v>
      </c>
      <c r="AL29">
        <v>1</v>
      </c>
      <c r="AM29">
        <v>15</v>
      </c>
      <c r="AN29">
        <v>0</v>
      </c>
      <c r="AO29">
        <v>6</v>
      </c>
      <c r="AP29">
        <v>2</v>
      </c>
      <c r="AQ29">
        <v>0</v>
      </c>
      <c r="AR29">
        <v>1</v>
      </c>
      <c r="AS29">
        <v>0</v>
      </c>
      <c r="AT29">
        <v>1</v>
      </c>
      <c r="AU29">
        <v>1</v>
      </c>
      <c r="AV29">
        <v>0</v>
      </c>
      <c r="AW29">
        <v>0</v>
      </c>
      <c r="AX29">
        <v>2</v>
      </c>
      <c r="AY29">
        <v>6</v>
      </c>
      <c r="AZ29">
        <v>2</v>
      </c>
      <c r="BA29">
        <v>3</v>
      </c>
      <c r="BB29">
        <v>5</v>
      </c>
      <c r="BC29">
        <v>1</v>
      </c>
      <c r="BD29">
        <v>0</v>
      </c>
      <c r="BE29">
        <v>4</v>
      </c>
      <c r="BF29">
        <v>19</v>
      </c>
      <c r="BG29">
        <v>19</v>
      </c>
      <c r="BH29">
        <v>4</v>
      </c>
      <c r="BI29">
        <v>9</v>
      </c>
      <c r="BJ29">
        <v>8</v>
      </c>
      <c r="BK29">
        <v>0</v>
      </c>
      <c r="BL29">
        <v>1</v>
      </c>
      <c r="BM29">
        <v>2</v>
      </c>
      <c r="BN29">
        <v>10</v>
      </c>
      <c r="BO29">
        <v>9</v>
      </c>
      <c r="BP29">
        <v>2</v>
      </c>
      <c r="BQ29">
        <v>1</v>
      </c>
      <c r="BR29">
        <v>1</v>
      </c>
      <c r="BS29">
        <v>1</v>
      </c>
      <c r="BT29">
        <v>4</v>
      </c>
      <c r="BU29">
        <v>0</v>
      </c>
      <c r="BV29">
        <v>0</v>
      </c>
      <c r="BW29">
        <v>1</v>
      </c>
      <c r="BX29">
        <v>17</v>
      </c>
      <c r="BY29">
        <v>17</v>
      </c>
      <c r="BZ29">
        <v>15</v>
      </c>
    </row>
    <row r="30" spans="1:78" x14ac:dyDescent="0.25">
      <c r="B30">
        <v>0</v>
      </c>
      <c r="C30">
        <v>0</v>
      </c>
      <c r="D30" s="7">
        <v>0.01</v>
      </c>
      <c r="E30" s="7">
        <v>0.01</v>
      </c>
      <c r="F30" s="7">
        <v>0.01</v>
      </c>
      <c r="G30" s="7">
        <v>0.01</v>
      </c>
      <c r="H30">
        <v>0</v>
      </c>
      <c r="I30">
        <v>0</v>
      </c>
      <c r="J30" s="7">
        <v>0.01</v>
      </c>
      <c r="K30" t="s">
        <v>106</v>
      </c>
      <c r="L30">
        <v>0</v>
      </c>
      <c r="M30" s="7">
        <v>0.01</v>
      </c>
      <c r="N30" s="7">
        <v>0.01</v>
      </c>
      <c r="O30" t="s">
        <v>106</v>
      </c>
      <c r="P30" s="7">
        <v>0.01</v>
      </c>
      <c r="Q30">
        <v>0</v>
      </c>
      <c r="R30" s="7">
        <v>0.01</v>
      </c>
      <c r="S30">
        <v>0</v>
      </c>
      <c r="T30" s="7">
        <v>0.01</v>
      </c>
      <c r="U30" s="7">
        <v>0.01</v>
      </c>
      <c r="V30" s="7">
        <v>0.01</v>
      </c>
      <c r="W30">
        <v>0</v>
      </c>
      <c r="X30" t="s">
        <v>106</v>
      </c>
      <c r="Y30" t="s">
        <v>106</v>
      </c>
      <c r="Z30">
        <v>0</v>
      </c>
      <c r="AA30">
        <v>0</v>
      </c>
      <c r="AB30">
        <v>0</v>
      </c>
      <c r="AC30" s="7">
        <v>0.01</v>
      </c>
      <c r="AD30" s="7">
        <v>0.01</v>
      </c>
      <c r="AE30" t="s">
        <v>106</v>
      </c>
      <c r="AF30" t="s">
        <v>106</v>
      </c>
      <c r="AG30" s="7">
        <v>0.03</v>
      </c>
      <c r="AH30" t="s">
        <v>106</v>
      </c>
      <c r="AI30">
        <v>0</v>
      </c>
      <c r="AJ30" s="7">
        <v>0.01</v>
      </c>
      <c r="AK30" s="7">
        <v>0.01</v>
      </c>
      <c r="AL30">
        <v>0</v>
      </c>
      <c r="AM30" s="7">
        <v>0.01</v>
      </c>
      <c r="AN30" t="s">
        <v>106</v>
      </c>
      <c r="AO30" s="7">
        <v>0.01</v>
      </c>
      <c r="AP30">
        <v>0</v>
      </c>
      <c r="AQ30" t="s">
        <v>106</v>
      </c>
      <c r="AR30">
        <v>0</v>
      </c>
      <c r="AS30" t="s">
        <v>106</v>
      </c>
      <c r="AT30">
        <v>0</v>
      </c>
      <c r="AU30">
        <v>0</v>
      </c>
      <c r="AV30" t="s">
        <v>106</v>
      </c>
      <c r="AW30" t="s">
        <v>106</v>
      </c>
      <c r="AX30" s="7">
        <v>0.01</v>
      </c>
      <c r="AY30" s="7">
        <v>0.01</v>
      </c>
      <c r="AZ30" s="7">
        <v>0.01</v>
      </c>
      <c r="BA30" s="7">
        <v>0.01</v>
      </c>
      <c r="BB30" s="7">
        <v>0.02</v>
      </c>
      <c r="BC30">
        <v>0</v>
      </c>
      <c r="BD30" t="s">
        <v>106</v>
      </c>
      <c r="BE30" s="7">
        <v>0.01</v>
      </c>
      <c r="BF30">
        <v>0</v>
      </c>
      <c r="BG30" s="7">
        <v>0.01</v>
      </c>
      <c r="BH30">
        <v>0</v>
      </c>
      <c r="BI30" s="7">
        <v>0.01</v>
      </c>
      <c r="BJ30" s="7">
        <v>0.01</v>
      </c>
      <c r="BK30" t="s">
        <v>106</v>
      </c>
      <c r="BL30">
        <v>0</v>
      </c>
      <c r="BM30">
        <v>0</v>
      </c>
      <c r="BN30" s="7">
        <v>0.01</v>
      </c>
      <c r="BO30" s="7">
        <v>0.01</v>
      </c>
      <c r="BP30">
        <v>0</v>
      </c>
      <c r="BQ30">
        <v>0</v>
      </c>
      <c r="BR30">
        <v>0</v>
      </c>
      <c r="BS30">
        <v>0</v>
      </c>
      <c r="BT30" s="7">
        <v>0.01</v>
      </c>
      <c r="BU30">
        <v>0</v>
      </c>
      <c r="BV30" t="s">
        <v>106</v>
      </c>
      <c r="BW30">
        <v>0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124</v>
      </c>
      <c r="B31">
        <v>400</v>
      </c>
      <c r="C31">
        <v>385</v>
      </c>
      <c r="D31">
        <v>11</v>
      </c>
      <c r="E31">
        <v>4</v>
      </c>
      <c r="F31">
        <v>94</v>
      </c>
      <c r="G31">
        <v>208</v>
      </c>
      <c r="H31">
        <v>98</v>
      </c>
      <c r="I31">
        <v>122</v>
      </c>
      <c r="J31">
        <v>120</v>
      </c>
      <c r="K31">
        <v>75</v>
      </c>
      <c r="L31">
        <v>82</v>
      </c>
      <c r="M31">
        <v>98</v>
      </c>
      <c r="N31">
        <v>254</v>
      </c>
      <c r="O31">
        <v>37</v>
      </c>
      <c r="P31">
        <v>10</v>
      </c>
      <c r="Q31">
        <v>48</v>
      </c>
      <c r="R31">
        <v>352</v>
      </c>
      <c r="S31">
        <v>245</v>
      </c>
      <c r="T31">
        <v>93</v>
      </c>
      <c r="U31">
        <v>59</v>
      </c>
      <c r="V31">
        <v>326</v>
      </c>
      <c r="W31">
        <v>26</v>
      </c>
      <c r="X31">
        <v>46</v>
      </c>
      <c r="Y31">
        <v>0</v>
      </c>
      <c r="Z31">
        <v>400</v>
      </c>
      <c r="AA31">
        <v>400</v>
      </c>
      <c r="AB31">
        <v>400</v>
      </c>
      <c r="AC31">
        <v>35</v>
      </c>
      <c r="AD31">
        <v>340</v>
      </c>
      <c r="AE31">
        <v>24</v>
      </c>
      <c r="AF31">
        <v>400</v>
      </c>
      <c r="AG31">
        <v>0</v>
      </c>
      <c r="AH31">
        <v>0</v>
      </c>
      <c r="AI31">
        <v>301</v>
      </c>
      <c r="AJ31">
        <v>39</v>
      </c>
      <c r="AK31">
        <v>49</v>
      </c>
      <c r="AL31">
        <v>198</v>
      </c>
      <c r="AM31">
        <v>167</v>
      </c>
      <c r="AN31">
        <v>4</v>
      </c>
      <c r="AO31">
        <v>31</v>
      </c>
      <c r="AP31">
        <v>36</v>
      </c>
      <c r="AQ31">
        <v>28</v>
      </c>
      <c r="AR31">
        <v>68</v>
      </c>
      <c r="AS31">
        <v>7</v>
      </c>
      <c r="AT31">
        <v>47</v>
      </c>
      <c r="AU31">
        <v>29</v>
      </c>
      <c r="AV31">
        <v>19</v>
      </c>
      <c r="AW31">
        <v>1</v>
      </c>
      <c r="AX31">
        <v>10</v>
      </c>
      <c r="AY31">
        <v>71</v>
      </c>
      <c r="AZ31">
        <v>16</v>
      </c>
      <c r="BA31">
        <v>3</v>
      </c>
      <c r="BB31">
        <v>49</v>
      </c>
      <c r="BC31">
        <v>15</v>
      </c>
      <c r="BD31">
        <v>1</v>
      </c>
      <c r="BE31">
        <v>45</v>
      </c>
      <c r="BF31">
        <v>355</v>
      </c>
      <c r="BG31">
        <v>240</v>
      </c>
      <c r="BH31">
        <v>159</v>
      </c>
      <c r="BI31">
        <v>104</v>
      </c>
      <c r="BJ31">
        <v>74</v>
      </c>
      <c r="BK31">
        <v>37</v>
      </c>
      <c r="BL31">
        <v>15</v>
      </c>
      <c r="BM31">
        <v>73</v>
      </c>
      <c r="BN31">
        <v>117</v>
      </c>
      <c r="BO31">
        <v>142</v>
      </c>
      <c r="BP31">
        <v>68</v>
      </c>
      <c r="BQ31">
        <v>89</v>
      </c>
      <c r="BR31">
        <v>122</v>
      </c>
      <c r="BS31">
        <v>117</v>
      </c>
      <c r="BT31">
        <v>19</v>
      </c>
      <c r="BU31">
        <v>27</v>
      </c>
      <c r="BV31">
        <v>23</v>
      </c>
      <c r="BW31">
        <v>69</v>
      </c>
      <c r="BX31">
        <v>242</v>
      </c>
      <c r="BY31">
        <v>250</v>
      </c>
      <c r="BZ31">
        <v>205</v>
      </c>
    </row>
    <row r="32" spans="1:78" x14ac:dyDescent="0.25">
      <c r="B32" s="7">
        <v>0.08</v>
      </c>
      <c r="C32" s="7">
        <v>0.09</v>
      </c>
      <c r="D32" s="7">
        <v>0.03</v>
      </c>
      <c r="E32" s="7">
        <v>0.02</v>
      </c>
      <c r="F32" s="7">
        <v>0.1</v>
      </c>
      <c r="G32" s="7">
        <v>0.08</v>
      </c>
      <c r="H32" s="7">
        <v>0.08</v>
      </c>
      <c r="I32" s="7">
        <v>0.11</v>
      </c>
      <c r="J32" s="7">
        <v>0.08</v>
      </c>
      <c r="K32" s="7">
        <v>0.08</v>
      </c>
      <c r="L32" s="7">
        <v>7.0000000000000007E-2</v>
      </c>
      <c r="M32" s="7">
        <v>0.08</v>
      </c>
      <c r="N32" s="7">
        <v>0.09</v>
      </c>
      <c r="O32" s="7">
        <v>7.0000000000000007E-2</v>
      </c>
      <c r="P32" s="7">
        <v>0.06</v>
      </c>
      <c r="Q32" s="7">
        <v>7.0000000000000007E-2</v>
      </c>
      <c r="R32" s="7">
        <v>0.09</v>
      </c>
      <c r="S32" s="7">
        <v>0.08</v>
      </c>
      <c r="T32" s="7">
        <v>0.1</v>
      </c>
      <c r="U32" s="7">
        <v>0.08</v>
      </c>
      <c r="V32" s="7">
        <v>0.09</v>
      </c>
      <c r="W32" s="7">
        <v>0.06</v>
      </c>
      <c r="X32" s="7">
        <v>7.0000000000000007E-2</v>
      </c>
      <c r="Y32" t="s">
        <v>108</v>
      </c>
      <c r="Z32" s="7">
        <v>0.08</v>
      </c>
      <c r="AA32" s="7">
        <v>0.08</v>
      </c>
      <c r="AB32" s="7">
        <v>0.08</v>
      </c>
      <c r="AC32" s="7">
        <v>0.08</v>
      </c>
      <c r="AD32" s="7">
        <v>0.09</v>
      </c>
      <c r="AE32" s="7">
        <v>0.06</v>
      </c>
      <c r="AF32" s="7">
        <v>0.11</v>
      </c>
      <c r="AG32" t="s">
        <v>108</v>
      </c>
      <c r="AH32" t="s">
        <v>108</v>
      </c>
      <c r="AI32" s="7">
        <v>0.08</v>
      </c>
      <c r="AJ32" s="7">
        <v>0.1</v>
      </c>
      <c r="AK32" s="7">
        <v>7.0000000000000007E-2</v>
      </c>
      <c r="AL32" s="7">
        <v>0.1</v>
      </c>
      <c r="AM32" s="7">
        <v>0.08</v>
      </c>
      <c r="AN32" s="7">
        <v>0.13</v>
      </c>
      <c r="AO32" s="7">
        <v>0.06</v>
      </c>
      <c r="AP32" s="7">
        <v>0.08</v>
      </c>
      <c r="AQ32" s="7">
        <v>0.06</v>
      </c>
      <c r="AR32" s="7">
        <v>0.16</v>
      </c>
      <c r="AS32" s="7">
        <v>0.03</v>
      </c>
      <c r="AT32" s="7">
        <v>0.1</v>
      </c>
      <c r="AU32" s="7">
        <v>0.09</v>
      </c>
      <c r="AV32" s="7">
        <v>0.04</v>
      </c>
      <c r="AW32" s="7">
        <v>0.02</v>
      </c>
      <c r="AX32" s="7">
        <v>0.03</v>
      </c>
      <c r="AY32" s="7">
        <v>0.16</v>
      </c>
      <c r="AZ32" s="7">
        <v>0.05</v>
      </c>
      <c r="BA32" s="7">
        <v>0.01</v>
      </c>
      <c r="BB32" s="7">
        <v>0.15</v>
      </c>
      <c r="BC32" s="7">
        <v>0.06</v>
      </c>
      <c r="BD32" s="7">
        <v>0.04</v>
      </c>
      <c r="BE32" s="7">
        <v>0.06</v>
      </c>
      <c r="BF32" s="7">
        <v>0.09</v>
      </c>
      <c r="BG32" s="7">
        <v>0.08</v>
      </c>
      <c r="BH32" s="7">
        <v>0.08</v>
      </c>
      <c r="BI32" s="7">
        <v>0.09</v>
      </c>
      <c r="BJ32" s="7">
        <v>0.1</v>
      </c>
      <c r="BK32" s="7">
        <v>0.06</v>
      </c>
      <c r="BL32" s="7">
        <v>0.09</v>
      </c>
      <c r="BM32" s="7">
        <v>0.1</v>
      </c>
      <c r="BN32" s="7">
        <v>0.08</v>
      </c>
      <c r="BO32" s="7">
        <v>0.08</v>
      </c>
      <c r="BP32" s="7">
        <v>0.08</v>
      </c>
      <c r="BQ32" s="7">
        <v>0.1</v>
      </c>
      <c r="BR32" s="7">
        <v>0.09</v>
      </c>
      <c r="BS32" s="7">
        <v>0.09</v>
      </c>
      <c r="BT32" s="7">
        <v>0.05</v>
      </c>
      <c r="BU32" s="7">
        <v>0.06</v>
      </c>
      <c r="BV32" s="7">
        <v>0.09</v>
      </c>
      <c r="BW32" s="7">
        <v>0.11</v>
      </c>
      <c r="BX32" s="7">
        <v>0.08</v>
      </c>
      <c r="BY32" s="7">
        <v>0.08</v>
      </c>
      <c r="BZ32" s="7">
        <v>7.0000000000000007E-2</v>
      </c>
    </row>
    <row r="33" spans="1:78" x14ac:dyDescent="0.25">
      <c r="A33" t="s">
        <v>125</v>
      </c>
      <c r="B33">
        <v>30</v>
      </c>
      <c r="C33">
        <v>27</v>
      </c>
      <c r="D33">
        <v>3</v>
      </c>
      <c r="E33">
        <v>0</v>
      </c>
      <c r="F33">
        <v>1</v>
      </c>
      <c r="G33">
        <v>19</v>
      </c>
      <c r="H33">
        <v>10</v>
      </c>
      <c r="I33">
        <v>11</v>
      </c>
      <c r="J33">
        <v>12</v>
      </c>
      <c r="K33">
        <v>5</v>
      </c>
      <c r="L33">
        <v>2</v>
      </c>
      <c r="M33">
        <v>2</v>
      </c>
      <c r="N33">
        <v>24</v>
      </c>
      <c r="O33">
        <v>4</v>
      </c>
      <c r="P33">
        <v>0</v>
      </c>
      <c r="Q33">
        <v>3</v>
      </c>
      <c r="R33">
        <v>26</v>
      </c>
      <c r="S33">
        <v>28</v>
      </c>
      <c r="T33">
        <v>1</v>
      </c>
      <c r="U33">
        <v>1</v>
      </c>
      <c r="V33">
        <v>27</v>
      </c>
      <c r="W33">
        <v>3</v>
      </c>
      <c r="X33">
        <v>0</v>
      </c>
      <c r="Y33">
        <v>0</v>
      </c>
      <c r="Z33">
        <v>30</v>
      </c>
      <c r="AA33">
        <v>30</v>
      </c>
      <c r="AB33">
        <v>30</v>
      </c>
      <c r="AC33">
        <v>2</v>
      </c>
      <c r="AD33">
        <v>27</v>
      </c>
      <c r="AE33">
        <v>1</v>
      </c>
      <c r="AF33">
        <v>0</v>
      </c>
      <c r="AG33">
        <v>30</v>
      </c>
      <c r="AH33">
        <v>0</v>
      </c>
      <c r="AI33">
        <v>30</v>
      </c>
      <c r="AJ33">
        <v>0</v>
      </c>
      <c r="AK33">
        <v>0</v>
      </c>
      <c r="AL33">
        <v>16</v>
      </c>
      <c r="AM33">
        <v>12</v>
      </c>
      <c r="AN33">
        <v>1</v>
      </c>
      <c r="AO33">
        <v>1</v>
      </c>
      <c r="AP33">
        <v>6</v>
      </c>
      <c r="AQ33">
        <v>1</v>
      </c>
      <c r="AR33">
        <v>2</v>
      </c>
      <c r="AS33">
        <v>0</v>
      </c>
      <c r="AT33">
        <v>2</v>
      </c>
      <c r="AU33">
        <v>4</v>
      </c>
      <c r="AV33">
        <v>1</v>
      </c>
      <c r="AW33">
        <v>2</v>
      </c>
      <c r="AX33">
        <v>1</v>
      </c>
      <c r="AY33">
        <v>1</v>
      </c>
      <c r="AZ33">
        <v>4</v>
      </c>
      <c r="BA33">
        <v>1</v>
      </c>
      <c r="BB33">
        <v>3</v>
      </c>
      <c r="BC33">
        <v>1</v>
      </c>
      <c r="BD33">
        <v>0</v>
      </c>
      <c r="BE33">
        <v>19</v>
      </c>
      <c r="BF33">
        <v>11</v>
      </c>
      <c r="BG33">
        <v>28</v>
      </c>
      <c r="BH33">
        <v>2</v>
      </c>
      <c r="BI33">
        <v>20</v>
      </c>
      <c r="BJ33">
        <v>4</v>
      </c>
      <c r="BK33">
        <v>3</v>
      </c>
      <c r="BL33">
        <v>1</v>
      </c>
      <c r="BM33">
        <v>17</v>
      </c>
      <c r="BN33">
        <v>10</v>
      </c>
      <c r="BO33">
        <v>3</v>
      </c>
      <c r="BP33">
        <v>0</v>
      </c>
      <c r="BQ33">
        <v>10</v>
      </c>
      <c r="BR33">
        <v>20</v>
      </c>
      <c r="BS33">
        <v>19</v>
      </c>
      <c r="BT33">
        <v>7</v>
      </c>
      <c r="BU33">
        <v>14</v>
      </c>
      <c r="BV33">
        <v>0</v>
      </c>
      <c r="BW33">
        <v>10</v>
      </c>
      <c r="BX33">
        <v>8</v>
      </c>
      <c r="BY33">
        <v>14</v>
      </c>
      <c r="BZ33">
        <v>6</v>
      </c>
    </row>
    <row r="34" spans="1:78" x14ac:dyDescent="0.25">
      <c r="B34" s="7">
        <v>0.01</v>
      </c>
      <c r="C34" s="7">
        <v>0.01</v>
      </c>
      <c r="D34" s="7">
        <v>0.01</v>
      </c>
      <c r="E34" t="s">
        <v>108</v>
      </c>
      <c r="F34">
        <v>0</v>
      </c>
      <c r="G34" s="7">
        <v>0.01</v>
      </c>
      <c r="H34" s="7">
        <v>0.01</v>
      </c>
      <c r="I34" s="7">
        <v>0.01</v>
      </c>
      <c r="J34" s="7">
        <v>0.01</v>
      </c>
      <c r="K34" s="7">
        <v>0.01</v>
      </c>
      <c r="L34">
        <v>0</v>
      </c>
      <c r="M34">
        <v>0</v>
      </c>
      <c r="N34" s="7">
        <v>0.01</v>
      </c>
      <c r="O34" s="7">
        <v>0.01</v>
      </c>
      <c r="P34" t="s">
        <v>108</v>
      </c>
      <c r="Q34">
        <v>0</v>
      </c>
      <c r="R34" s="7">
        <v>0.01</v>
      </c>
      <c r="S34" s="7">
        <v>0.01</v>
      </c>
      <c r="T34">
        <v>0</v>
      </c>
      <c r="U34">
        <v>0</v>
      </c>
      <c r="V34" s="7">
        <v>0.01</v>
      </c>
      <c r="W34" s="7">
        <v>0.01</v>
      </c>
      <c r="X34" t="s">
        <v>108</v>
      </c>
      <c r="Y34" t="s">
        <v>108</v>
      </c>
      <c r="Z34" s="7">
        <v>0.01</v>
      </c>
      <c r="AA34" s="7">
        <v>0.01</v>
      </c>
      <c r="AB34" s="7">
        <v>0.01</v>
      </c>
      <c r="AC34">
        <v>0</v>
      </c>
      <c r="AD34" s="7">
        <v>0.01</v>
      </c>
      <c r="AE34">
        <v>0</v>
      </c>
      <c r="AF34" t="s">
        <v>108</v>
      </c>
      <c r="AG34" s="7">
        <v>0.04</v>
      </c>
      <c r="AH34" t="s">
        <v>108</v>
      </c>
      <c r="AI34" s="7">
        <v>0.01</v>
      </c>
      <c r="AJ34" t="s">
        <v>108</v>
      </c>
      <c r="AK34" t="s">
        <v>108</v>
      </c>
      <c r="AL34" s="7">
        <v>0.01</v>
      </c>
      <c r="AM34" s="7">
        <v>0.01</v>
      </c>
      <c r="AN34" s="7">
        <v>0.03</v>
      </c>
      <c r="AO34">
        <v>0</v>
      </c>
      <c r="AP34" s="7">
        <v>0.01</v>
      </c>
      <c r="AQ34">
        <v>0</v>
      </c>
      <c r="AR34" s="7">
        <v>0.01</v>
      </c>
      <c r="AS34" t="s">
        <v>108</v>
      </c>
      <c r="AT34">
        <v>0</v>
      </c>
      <c r="AU34" s="7">
        <v>0.01</v>
      </c>
      <c r="AV34">
        <v>0</v>
      </c>
      <c r="AW34" s="7">
        <v>0.02</v>
      </c>
      <c r="AX34">
        <v>0</v>
      </c>
      <c r="AY34">
        <v>0</v>
      </c>
      <c r="AZ34" s="7">
        <v>0.01</v>
      </c>
      <c r="BA34" s="7">
        <v>0.01</v>
      </c>
      <c r="BB34" s="7">
        <v>0.01</v>
      </c>
      <c r="BC34">
        <v>0</v>
      </c>
      <c r="BD34" t="s">
        <v>108</v>
      </c>
      <c r="BE34" s="7">
        <v>0.03</v>
      </c>
      <c r="BF34">
        <v>0</v>
      </c>
      <c r="BG34" s="7">
        <v>0.01</v>
      </c>
      <c r="BH34">
        <v>0</v>
      </c>
      <c r="BI34" s="7">
        <v>0.02</v>
      </c>
      <c r="BJ34" s="7">
        <v>0.01</v>
      </c>
      <c r="BK34" s="7">
        <v>0.01</v>
      </c>
      <c r="BL34" s="7">
        <v>0.01</v>
      </c>
      <c r="BM34" s="7">
        <v>0.02</v>
      </c>
      <c r="BN34" s="7">
        <v>0.01</v>
      </c>
      <c r="BO34">
        <v>0</v>
      </c>
      <c r="BP34" t="s">
        <v>108</v>
      </c>
      <c r="BQ34" s="7">
        <v>0.01</v>
      </c>
      <c r="BR34" s="7">
        <v>0.02</v>
      </c>
      <c r="BS34" s="7">
        <v>0.01</v>
      </c>
      <c r="BT34" s="7">
        <v>0.02</v>
      </c>
      <c r="BU34" s="7">
        <v>0.03</v>
      </c>
      <c r="BV34" t="s">
        <v>108</v>
      </c>
      <c r="BW34" s="7">
        <v>0.02</v>
      </c>
      <c r="BX34">
        <v>0</v>
      </c>
      <c r="BY34">
        <v>0</v>
      </c>
      <c r="BZ34">
        <v>0</v>
      </c>
    </row>
    <row r="35" spans="1:78" x14ac:dyDescent="0.25">
      <c r="A35" t="s">
        <v>126</v>
      </c>
      <c r="B35">
        <v>182</v>
      </c>
      <c r="C35">
        <v>161</v>
      </c>
      <c r="D35">
        <v>17</v>
      </c>
      <c r="E35">
        <v>4</v>
      </c>
      <c r="F35">
        <v>27</v>
      </c>
      <c r="G35">
        <v>117</v>
      </c>
      <c r="H35">
        <v>37</v>
      </c>
      <c r="I35">
        <v>70</v>
      </c>
      <c r="J35">
        <v>66</v>
      </c>
      <c r="K35">
        <v>27</v>
      </c>
      <c r="L35">
        <v>18</v>
      </c>
      <c r="M35">
        <v>24</v>
      </c>
      <c r="N35">
        <v>138</v>
      </c>
      <c r="O35">
        <v>15</v>
      </c>
      <c r="P35">
        <v>6</v>
      </c>
      <c r="Q35">
        <v>22</v>
      </c>
      <c r="R35">
        <v>159</v>
      </c>
      <c r="S35">
        <v>136</v>
      </c>
      <c r="T35">
        <v>29</v>
      </c>
      <c r="U35">
        <v>13</v>
      </c>
      <c r="V35">
        <v>168</v>
      </c>
      <c r="W35">
        <v>7</v>
      </c>
      <c r="X35">
        <v>6</v>
      </c>
      <c r="Y35">
        <v>0</v>
      </c>
      <c r="Z35">
        <v>182</v>
      </c>
      <c r="AA35">
        <v>182</v>
      </c>
      <c r="AB35">
        <v>182</v>
      </c>
      <c r="AC35">
        <v>21</v>
      </c>
      <c r="AD35">
        <v>153</v>
      </c>
      <c r="AE35">
        <v>8</v>
      </c>
      <c r="AF35">
        <v>0</v>
      </c>
      <c r="AG35">
        <v>182</v>
      </c>
      <c r="AH35">
        <v>0</v>
      </c>
      <c r="AI35">
        <v>170</v>
      </c>
      <c r="AJ35">
        <v>2</v>
      </c>
      <c r="AK35">
        <v>7</v>
      </c>
      <c r="AL35">
        <v>126</v>
      </c>
      <c r="AM35">
        <v>44</v>
      </c>
      <c r="AN35">
        <v>1</v>
      </c>
      <c r="AO35">
        <v>12</v>
      </c>
      <c r="AP35">
        <v>17</v>
      </c>
      <c r="AQ35">
        <v>9</v>
      </c>
      <c r="AR35">
        <v>17</v>
      </c>
      <c r="AS35">
        <v>5</v>
      </c>
      <c r="AT35">
        <v>24</v>
      </c>
      <c r="AU35">
        <v>16</v>
      </c>
      <c r="AV35">
        <v>17</v>
      </c>
      <c r="AW35">
        <v>4</v>
      </c>
      <c r="AX35">
        <v>14</v>
      </c>
      <c r="AY35">
        <v>20</v>
      </c>
      <c r="AZ35">
        <v>15</v>
      </c>
      <c r="BA35">
        <v>5</v>
      </c>
      <c r="BB35">
        <v>7</v>
      </c>
      <c r="BC35">
        <v>13</v>
      </c>
      <c r="BD35">
        <v>0</v>
      </c>
      <c r="BE35">
        <v>64</v>
      </c>
      <c r="BF35">
        <v>118</v>
      </c>
      <c r="BG35">
        <v>162</v>
      </c>
      <c r="BH35">
        <v>20</v>
      </c>
      <c r="BI35">
        <v>115</v>
      </c>
      <c r="BJ35">
        <v>27</v>
      </c>
      <c r="BK35">
        <v>17</v>
      </c>
      <c r="BL35">
        <v>5</v>
      </c>
      <c r="BM35">
        <v>60</v>
      </c>
      <c r="BN35">
        <v>73</v>
      </c>
      <c r="BO35">
        <v>41</v>
      </c>
      <c r="BP35">
        <v>8</v>
      </c>
      <c r="BQ35">
        <v>54</v>
      </c>
      <c r="BR35">
        <v>77</v>
      </c>
      <c r="BS35">
        <v>78</v>
      </c>
      <c r="BT35">
        <v>33</v>
      </c>
      <c r="BU35">
        <v>35</v>
      </c>
      <c r="BV35">
        <v>13</v>
      </c>
      <c r="BW35">
        <v>42</v>
      </c>
      <c r="BX35">
        <v>117</v>
      </c>
      <c r="BY35">
        <v>122</v>
      </c>
      <c r="BZ35">
        <v>110</v>
      </c>
    </row>
    <row r="36" spans="1:78" x14ac:dyDescent="0.25">
      <c r="B36" s="7">
        <v>0.04</v>
      </c>
      <c r="C36" s="7">
        <v>0.04</v>
      </c>
      <c r="D36" s="7">
        <v>0.04</v>
      </c>
      <c r="E36" s="7">
        <v>0.01</v>
      </c>
      <c r="F36" s="7">
        <v>0.03</v>
      </c>
      <c r="G36" s="7">
        <v>0.05</v>
      </c>
      <c r="H36" s="7">
        <v>0.03</v>
      </c>
      <c r="I36" s="7">
        <v>0.06</v>
      </c>
      <c r="J36" s="7">
        <v>0.04</v>
      </c>
      <c r="K36" s="7">
        <v>0.03</v>
      </c>
      <c r="L36" s="7">
        <v>0.02</v>
      </c>
      <c r="M36" s="7">
        <v>0.02</v>
      </c>
      <c r="N36" s="7">
        <v>0.05</v>
      </c>
      <c r="O36" s="7">
        <v>0.03</v>
      </c>
      <c r="P36" s="7">
        <v>0.04</v>
      </c>
      <c r="Q36" s="7">
        <v>0.03</v>
      </c>
      <c r="R36" s="7">
        <v>0.04</v>
      </c>
      <c r="S36" s="7">
        <v>0.05</v>
      </c>
      <c r="T36" s="7">
        <v>0.03</v>
      </c>
      <c r="U36" s="7">
        <v>0.02</v>
      </c>
      <c r="V36" s="7">
        <v>0.05</v>
      </c>
      <c r="W36" s="7">
        <v>0.01</v>
      </c>
      <c r="X36" s="7">
        <v>0.01</v>
      </c>
      <c r="Y36" t="s">
        <v>108</v>
      </c>
      <c r="Z36" s="7">
        <v>0.04</v>
      </c>
      <c r="AA36" s="7">
        <v>0.04</v>
      </c>
      <c r="AB36" s="7">
        <v>0.04</v>
      </c>
      <c r="AC36" s="7">
        <v>0.05</v>
      </c>
      <c r="AD36" s="7">
        <v>0.04</v>
      </c>
      <c r="AE36" s="7">
        <v>0.02</v>
      </c>
      <c r="AF36" t="s">
        <v>108</v>
      </c>
      <c r="AG36" s="7">
        <v>0.22</v>
      </c>
      <c r="AH36" t="s">
        <v>108</v>
      </c>
      <c r="AI36" s="7">
        <v>0.05</v>
      </c>
      <c r="AJ36">
        <v>0</v>
      </c>
      <c r="AK36" s="7">
        <v>0.01</v>
      </c>
      <c r="AL36" s="7">
        <v>0.06</v>
      </c>
      <c r="AM36" s="7">
        <v>0.02</v>
      </c>
      <c r="AN36" s="7">
        <v>0.03</v>
      </c>
      <c r="AO36" s="7">
        <v>0.02</v>
      </c>
      <c r="AP36" s="7">
        <v>0.04</v>
      </c>
      <c r="AQ36" s="7">
        <v>0.02</v>
      </c>
      <c r="AR36" s="7">
        <v>0.04</v>
      </c>
      <c r="AS36" s="7">
        <v>0.02</v>
      </c>
      <c r="AT36" s="7">
        <v>0.05</v>
      </c>
      <c r="AU36" s="7">
        <v>0.05</v>
      </c>
      <c r="AV36" s="7">
        <v>0.04</v>
      </c>
      <c r="AW36" s="7">
        <v>0.04</v>
      </c>
      <c r="AX36" s="7">
        <v>0.04</v>
      </c>
      <c r="AY36" s="7">
        <v>0.05</v>
      </c>
      <c r="AZ36" s="7">
        <v>0.05</v>
      </c>
      <c r="BA36" s="7">
        <v>0.02</v>
      </c>
      <c r="BB36" s="7">
        <v>0.02</v>
      </c>
      <c r="BC36" s="7">
        <v>0.05</v>
      </c>
      <c r="BD36" t="s">
        <v>108</v>
      </c>
      <c r="BE36" s="7">
        <v>0.09</v>
      </c>
      <c r="BF36" s="7">
        <v>0.03</v>
      </c>
      <c r="BG36" s="7">
        <v>0.06</v>
      </c>
      <c r="BH36" s="7">
        <v>0.01</v>
      </c>
      <c r="BI36" s="7">
        <v>0.1</v>
      </c>
      <c r="BJ36" s="7">
        <v>0.04</v>
      </c>
      <c r="BK36" s="7">
        <v>0.03</v>
      </c>
      <c r="BL36" s="7">
        <v>0.03</v>
      </c>
      <c r="BM36" s="7">
        <v>0.08</v>
      </c>
      <c r="BN36" s="7">
        <v>0.05</v>
      </c>
      <c r="BO36" s="7">
        <v>0.02</v>
      </c>
      <c r="BP36" s="7">
        <v>0.01</v>
      </c>
      <c r="BQ36" s="7">
        <v>0.06</v>
      </c>
      <c r="BR36" s="7">
        <v>0.06</v>
      </c>
      <c r="BS36" s="7">
        <v>0.06</v>
      </c>
      <c r="BT36" s="7">
        <v>0.09</v>
      </c>
      <c r="BU36" s="7">
        <v>0.08</v>
      </c>
      <c r="BV36" s="7">
        <v>0.05</v>
      </c>
      <c r="BW36" s="7">
        <v>0.06</v>
      </c>
      <c r="BX36" s="7">
        <v>0.04</v>
      </c>
      <c r="BY36" s="7">
        <v>0.04</v>
      </c>
      <c r="BZ36" s="7">
        <v>0.04</v>
      </c>
    </row>
    <row r="37" spans="1:78" x14ac:dyDescent="0.25">
      <c r="A37" t="s">
        <v>145</v>
      </c>
      <c r="B37">
        <v>16</v>
      </c>
      <c r="C37">
        <v>15</v>
      </c>
      <c r="D37">
        <v>1</v>
      </c>
      <c r="E37">
        <v>0</v>
      </c>
      <c r="F37">
        <v>4</v>
      </c>
      <c r="G37">
        <v>8</v>
      </c>
      <c r="H37">
        <v>4</v>
      </c>
      <c r="I37">
        <v>6</v>
      </c>
      <c r="J37">
        <v>8</v>
      </c>
      <c r="K37">
        <v>2</v>
      </c>
      <c r="L37">
        <v>0</v>
      </c>
      <c r="M37">
        <v>1</v>
      </c>
      <c r="N37">
        <v>11</v>
      </c>
      <c r="O37">
        <v>2</v>
      </c>
      <c r="P37">
        <v>2</v>
      </c>
      <c r="Q37">
        <v>2</v>
      </c>
      <c r="R37">
        <v>14</v>
      </c>
      <c r="S37">
        <v>14</v>
      </c>
      <c r="T37">
        <v>2</v>
      </c>
      <c r="U37">
        <v>0</v>
      </c>
      <c r="V37">
        <v>15</v>
      </c>
      <c r="W37">
        <v>1</v>
      </c>
      <c r="X37">
        <v>0</v>
      </c>
      <c r="Y37">
        <v>0</v>
      </c>
      <c r="Z37">
        <v>16</v>
      </c>
      <c r="AA37">
        <v>16</v>
      </c>
      <c r="AB37">
        <v>16</v>
      </c>
      <c r="AC37">
        <v>5</v>
      </c>
      <c r="AD37">
        <v>10</v>
      </c>
      <c r="AE37">
        <v>1</v>
      </c>
      <c r="AF37">
        <v>0</v>
      </c>
      <c r="AG37">
        <v>16</v>
      </c>
      <c r="AH37">
        <v>0</v>
      </c>
      <c r="AI37">
        <v>16</v>
      </c>
      <c r="AJ37">
        <v>0</v>
      </c>
      <c r="AK37">
        <v>0</v>
      </c>
      <c r="AL37">
        <v>10</v>
      </c>
      <c r="AM37">
        <v>5</v>
      </c>
      <c r="AN37">
        <v>0</v>
      </c>
      <c r="AO37">
        <v>1</v>
      </c>
      <c r="AP37">
        <v>2</v>
      </c>
      <c r="AQ37">
        <v>8</v>
      </c>
      <c r="AR37">
        <v>2</v>
      </c>
      <c r="AS37">
        <v>2</v>
      </c>
      <c r="AT37">
        <v>0</v>
      </c>
      <c r="AU37">
        <v>2</v>
      </c>
      <c r="AV37">
        <v>0</v>
      </c>
      <c r="AW37">
        <v>1</v>
      </c>
      <c r="AX37">
        <v>0</v>
      </c>
      <c r="AY37">
        <v>1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8</v>
      </c>
      <c r="BF37">
        <v>8</v>
      </c>
      <c r="BG37">
        <v>14</v>
      </c>
      <c r="BH37">
        <v>2</v>
      </c>
      <c r="BI37">
        <v>12</v>
      </c>
      <c r="BJ37">
        <v>2</v>
      </c>
      <c r="BK37">
        <v>1</v>
      </c>
      <c r="BL37">
        <v>0</v>
      </c>
      <c r="BM37">
        <v>5</v>
      </c>
      <c r="BN37">
        <v>6</v>
      </c>
      <c r="BO37">
        <v>4</v>
      </c>
      <c r="BP37">
        <v>0</v>
      </c>
      <c r="BQ37">
        <v>5</v>
      </c>
      <c r="BR37">
        <v>8</v>
      </c>
      <c r="BS37">
        <v>7</v>
      </c>
      <c r="BT37">
        <v>3</v>
      </c>
      <c r="BU37">
        <v>7</v>
      </c>
      <c r="BV37">
        <v>1</v>
      </c>
      <c r="BW37">
        <v>4</v>
      </c>
      <c r="BX37">
        <v>9</v>
      </c>
      <c r="BY37">
        <v>11</v>
      </c>
      <c r="BZ37">
        <v>8</v>
      </c>
    </row>
    <row r="38" spans="1:78" x14ac:dyDescent="0.25">
      <c r="B38">
        <v>0</v>
      </c>
      <c r="C38">
        <v>0</v>
      </c>
      <c r="D38">
        <v>0</v>
      </c>
      <c r="E38" t="s">
        <v>106</v>
      </c>
      <c r="F38">
        <v>0</v>
      </c>
      <c r="G38">
        <v>0</v>
      </c>
      <c r="H38">
        <v>0</v>
      </c>
      <c r="I38" s="7">
        <v>0.01</v>
      </c>
      <c r="J38" s="7">
        <v>0.01</v>
      </c>
      <c r="K38">
        <v>0</v>
      </c>
      <c r="L38" t="s">
        <v>106</v>
      </c>
      <c r="M38">
        <v>0</v>
      </c>
      <c r="N38">
        <v>0</v>
      </c>
      <c r="O38">
        <v>0</v>
      </c>
      <c r="P38" s="7">
        <v>0.01</v>
      </c>
      <c r="Q38">
        <v>0</v>
      </c>
      <c r="R38">
        <v>0</v>
      </c>
      <c r="S38">
        <v>0</v>
      </c>
      <c r="T38">
        <v>0</v>
      </c>
      <c r="U38" t="s">
        <v>106</v>
      </c>
      <c r="V38">
        <v>0</v>
      </c>
      <c r="W38">
        <v>0</v>
      </c>
      <c r="X38" t="s">
        <v>106</v>
      </c>
      <c r="Y38" t="s">
        <v>106</v>
      </c>
      <c r="Z38">
        <v>0</v>
      </c>
      <c r="AA38">
        <v>0</v>
      </c>
      <c r="AB38">
        <v>0</v>
      </c>
      <c r="AC38" s="7">
        <v>0.01</v>
      </c>
      <c r="AD38">
        <v>0</v>
      </c>
      <c r="AE38">
        <v>0</v>
      </c>
      <c r="AF38" t="s">
        <v>106</v>
      </c>
      <c r="AG38" s="7">
        <v>0.02</v>
      </c>
      <c r="AH38" t="s">
        <v>106</v>
      </c>
      <c r="AI38">
        <v>0</v>
      </c>
      <c r="AJ38" t="s">
        <v>106</v>
      </c>
      <c r="AK38" t="s">
        <v>106</v>
      </c>
      <c r="AL38">
        <v>0</v>
      </c>
      <c r="AM38">
        <v>0</v>
      </c>
      <c r="AN38" t="s">
        <v>106</v>
      </c>
      <c r="AO38">
        <v>0</v>
      </c>
      <c r="AP38">
        <v>0</v>
      </c>
      <c r="AQ38" s="7">
        <v>0.02</v>
      </c>
      <c r="AR38">
        <v>0</v>
      </c>
      <c r="AS38" s="7">
        <v>0.01</v>
      </c>
      <c r="AT38" t="s">
        <v>106</v>
      </c>
      <c r="AU38">
        <v>0</v>
      </c>
      <c r="AV38" t="s">
        <v>106</v>
      </c>
      <c r="AW38" s="7">
        <v>0.01</v>
      </c>
      <c r="AX38" t="s">
        <v>106</v>
      </c>
      <c r="AY38">
        <v>0</v>
      </c>
      <c r="AZ38" t="s">
        <v>106</v>
      </c>
      <c r="BA38" t="s">
        <v>106</v>
      </c>
      <c r="BB38" t="s">
        <v>106</v>
      </c>
      <c r="BC38" t="s">
        <v>106</v>
      </c>
      <c r="BD38" t="s">
        <v>106</v>
      </c>
      <c r="BE38" s="7">
        <v>0.01</v>
      </c>
      <c r="BF38">
        <v>0</v>
      </c>
      <c r="BG38" s="7">
        <v>0.01</v>
      </c>
      <c r="BH38">
        <v>0</v>
      </c>
      <c r="BI38" s="7">
        <v>0.01</v>
      </c>
      <c r="BJ38">
        <v>0</v>
      </c>
      <c r="BK38">
        <v>0</v>
      </c>
      <c r="BL38" t="s">
        <v>106</v>
      </c>
      <c r="BM38" s="7">
        <v>0.01</v>
      </c>
      <c r="BN38">
        <v>0</v>
      </c>
      <c r="BO38">
        <v>0</v>
      </c>
      <c r="BP38" t="s">
        <v>106</v>
      </c>
      <c r="BQ38" s="7">
        <v>0.01</v>
      </c>
      <c r="BR38" s="7">
        <v>0.01</v>
      </c>
      <c r="BS38" s="7">
        <v>0.01</v>
      </c>
      <c r="BT38" s="7">
        <v>0.01</v>
      </c>
      <c r="BU38" s="7">
        <v>0.02</v>
      </c>
      <c r="BV38">
        <v>0</v>
      </c>
      <c r="BW38" s="7">
        <v>0.01</v>
      </c>
      <c r="BX38">
        <v>0</v>
      </c>
      <c r="BY38">
        <v>0</v>
      </c>
      <c r="BZ38">
        <v>0</v>
      </c>
    </row>
    <row r="39" spans="1:78" x14ac:dyDescent="0.25">
      <c r="A39" t="s">
        <v>160</v>
      </c>
      <c r="B39">
        <v>18</v>
      </c>
      <c r="C39">
        <v>10</v>
      </c>
      <c r="D39">
        <v>5</v>
      </c>
      <c r="E39">
        <v>3</v>
      </c>
      <c r="F39">
        <v>3</v>
      </c>
      <c r="G39">
        <v>12</v>
      </c>
      <c r="H39">
        <v>2</v>
      </c>
      <c r="I39">
        <v>8</v>
      </c>
      <c r="J39">
        <v>7</v>
      </c>
      <c r="K39">
        <v>1</v>
      </c>
      <c r="L39">
        <v>2</v>
      </c>
      <c r="M39">
        <v>2</v>
      </c>
      <c r="N39">
        <v>13</v>
      </c>
      <c r="O39">
        <v>2</v>
      </c>
      <c r="P39">
        <v>0</v>
      </c>
      <c r="Q39">
        <v>1</v>
      </c>
      <c r="R39">
        <v>17</v>
      </c>
      <c r="S39">
        <v>16</v>
      </c>
      <c r="T39">
        <v>2</v>
      </c>
      <c r="U39">
        <v>0</v>
      </c>
      <c r="V39">
        <v>17</v>
      </c>
      <c r="W39">
        <v>0</v>
      </c>
      <c r="X39">
        <v>1</v>
      </c>
      <c r="Y39">
        <v>0</v>
      </c>
      <c r="Z39">
        <v>18</v>
      </c>
      <c r="AA39">
        <v>18</v>
      </c>
      <c r="AB39">
        <v>18</v>
      </c>
      <c r="AC39">
        <v>0</v>
      </c>
      <c r="AD39">
        <v>18</v>
      </c>
      <c r="AE39">
        <v>0</v>
      </c>
      <c r="AF39">
        <v>0</v>
      </c>
      <c r="AG39">
        <v>18</v>
      </c>
      <c r="AH39">
        <v>0</v>
      </c>
      <c r="AI39">
        <v>18</v>
      </c>
      <c r="AJ39">
        <v>0</v>
      </c>
      <c r="AK39">
        <v>0</v>
      </c>
      <c r="AL39">
        <v>7</v>
      </c>
      <c r="AM39">
        <v>8</v>
      </c>
      <c r="AN39">
        <v>0</v>
      </c>
      <c r="AO39">
        <v>2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2</v>
      </c>
      <c r="AV39">
        <v>2</v>
      </c>
      <c r="AW39">
        <v>2</v>
      </c>
      <c r="AX39">
        <v>3</v>
      </c>
      <c r="AY39">
        <v>2</v>
      </c>
      <c r="AZ39">
        <v>2</v>
      </c>
      <c r="BA39">
        <v>3</v>
      </c>
      <c r="BB39">
        <v>0</v>
      </c>
      <c r="BC39">
        <v>1</v>
      </c>
      <c r="BD39">
        <v>0</v>
      </c>
      <c r="BE39">
        <v>17</v>
      </c>
      <c r="BF39">
        <v>0</v>
      </c>
      <c r="BG39">
        <v>17</v>
      </c>
      <c r="BH39">
        <v>0</v>
      </c>
      <c r="BI39">
        <v>11</v>
      </c>
      <c r="BJ39">
        <v>4</v>
      </c>
      <c r="BK39">
        <v>0</v>
      </c>
      <c r="BL39">
        <v>2</v>
      </c>
      <c r="BM39">
        <v>13</v>
      </c>
      <c r="BN39">
        <v>1</v>
      </c>
      <c r="BO39">
        <v>3</v>
      </c>
      <c r="BP39">
        <v>0</v>
      </c>
      <c r="BQ39">
        <v>6</v>
      </c>
      <c r="BR39">
        <v>10</v>
      </c>
      <c r="BS39">
        <v>9</v>
      </c>
      <c r="BT39">
        <v>8</v>
      </c>
      <c r="BU39">
        <v>10</v>
      </c>
      <c r="BV39">
        <v>0</v>
      </c>
      <c r="BW39">
        <v>6</v>
      </c>
      <c r="BX39">
        <v>11</v>
      </c>
      <c r="BY39">
        <v>14</v>
      </c>
      <c r="BZ39">
        <v>11</v>
      </c>
    </row>
    <row r="40" spans="1:78" x14ac:dyDescent="0.25">
      <c r="B40">
        <v>0</v>
      </c>
      <c r="C40">
        <v>0</v>
      </c>
      <c r="D40" s="7">
        <v>0.01</v>
      </c>
      <c r="E40" s="7">
        <v>0.01</v>
      </c>
      <c r="F40">
        <v>0</v>
      </c>
      <c r="G40">
        <v>0</v>
      </c>
      <c r="H40">
        <v>0</v>
      </c>
      <c r="I40" s="7">
        <v>0.01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 t="s">
        <v>106</v>
      </c>
      <c r="Q40">
        <v>0</v>
      </c>
      <c r="R40">
        <v>0</v>
      </c>
      <c r="S40" s="7">
        <v>0.01</v>
      </c>
      <c r="T40">
        <v>0</v>
      </c>
      <c r="U40" t="s">
        <v>106</v>
      </c>
      <c r="V40">
        <v>0</v>
      </c>
      <c r="W40">
        <v>0</v>
      </c>
      <c r="X40">
        <v>0</v>
      </c>
      <c r="Y40" t="s">
        <v>106</v>
      </c>
      <c r="Z40">
        <v>0</v>
      </c>
      <c r="AA40">
        <v>0</v>
      </c>
      <c r="AB40">
        <v>0</v>
      </c>
      <c r="AC40" t="s">
        <v>106</v>
      </c>
      <c r="AD40">
        <v>0</v>
      </c>
      <c r="AE40" t="s">
        <v>106</v>
      </c>
      <c r="AF40" t="s">
        <v>106</v>
      </c>
      <c r="AG40" s="7">
        <v>0.02</v>
      </c>
      <c r="AH40" t="s">
        <v>106</v>
      </c>
      <c r="AI40">
        <v>0</v>
      </c>
      <c r="AJ40" t="s">
        <v>106</v>
      </c>
      <c r="AK40" t="s">
        <v>106</v>
      </c>
      <c r="AL40">
        <v>0</v>
      </c>
      <c r="AM40">
        <v>0</v>
      </c>
      <c r="AN40" t="s">
        <v>106</v>
      </c>
      <c r="AO40">
        <v>0</v>
      </c>
      <c r="AP40">
        <v>0</v>
      </c>
      <c r="AQ40" t="s">
        <v>106</v>
      </c>
      <c r="AR40" t="s">
        <v>106</v>
      </c>
      <c r="AS40" t="s">
        <v>106</v>
      </c>
      <c r="AT40" t="s">
        <v>106</v>
      </c>
      <c r="AU40" s="7">
        <v>0.01</v>
      </c>
      <c r="AV40">
        <v>0</v>
      </c>
      <c r="AW40" s="7">
        <v>0.02</v>
      </c>
      <c r="AX40" s="7">
        <v>0.01</v>
      </c>
      <c r="AY40" s="7">
        <v>0.01</v>
      </c>
      <c r="AZ40" s="7">
        <v>0.01</v>
      </c>
      <c r="BA40" s="7">
        <v>0.01</v>
      </c>
      <c r="BB40" t="s">
        <v>106</v>
      </c>
      <c r="BC40">
        <v>0</v>
      </c>
      <c r="BD40" t="s">
        <v>106</v>
      </c>
      <c r="BE40" s="7">
        <v>0.02</v>
      </c>
      <c r="BF40">
        <v>0</v>
      </c>
      <c r="BG40" s="7">
        <v>0.01</v>
      </c>
      <c r="BH40">
        <v>0</v>
      </c>
      <c r="BI40" s="7">
        <v>0.01</v>
      </c>
      <c r="BJ40" s="7">
        <v>0.01</v>
      </c>
      <c r="BK40" t="s">
        <v>106</v>
      </c>
      <c r="BL40" s="7">
        <v>0.02</v>
      </c>
      <c r="BM40" s="7">
        <v>0.02</v>
      </c>
      <c r="BN40">
        <v>0</v>
      </c>
      <c r="BO40">
        <v>0</v>
      </c>
      <c r="BP40" t="s">
        <v>106</v>
      </c>
      <c r="BQ40" s="7">
        <v>0.01</v>
      </c>
      <c r="BR40" s="7">
        <v>0.01</v>
      </c>
      <c r="BS40" s="7">
        <v>0.01</v>
      </c>
      <c r="BT40" s="7">
        <v>0.02</v>
      </c>
      <c r="BU40" s="7">
        <v>0.02</v>
      </c>
      <c r="BV40" t="s">
        <v>106</v>
      </c>
      <c r="BW40" s="7">
        <v>0.01</v>
      </c>
      <c r="BX40">
        <v>0</v>
      </c>
      <c r="BY40">
        <v>0</v>
      </c>
      <c r="BZ40">
        <v>0</v>
      </c>
    </row>
    <row r="41" spans="1:78" x14ac:dyDescent="0.25">
      <c r="A41" t="s">
        <v>127</v>
      </c>
      <c r="B41">
        <v>21</v>
      </c>
      <c r="C41">
        <v>17</v>
      </c>
      <c r="D41">
        <v>2</v>
      </c>
      <c r="E41">
        <v>2</v>
      </c>
      <c r="F41">
        <v>7</v>
      </c>
      <c r="G41">
        <v>8</v>
      </c>
      <c r="H41">
        <v>6</v>
      </c>
      <c r="I41">
        <v>8</v>
      </c>
      <c r="J41">
        <v>9</v>
      </c>
      <c r="K41">
        <v>4</v>
      </c>
      <c r="L41">
        <v>0</v>
      </c>
      <c r="M41">
        <v>2</v>
      </c>
      <c r="N41">
        <v>16</v>
      </c>
      <c r="O41">
        <v>1</v>
      </c>
      <c r="P41">
        <v>1</v>
      </c>
      <c r="Q41">
        <v>2</v>
      </c>
      <c r="R41">
        <v>19</v>
      </c>
      <c r="S41">
        <v>15</v>
      </c>
      <c r="T41">
        <v>4</v>
      </c>
      <c r="U41">
        <v>2</v>
      </c>
      <c r="V41">
        <v>19</v>
      </c>
      <c r="W41">
        <v>2</v>
      </c>
      <c r="X41">
        <v>0</v>
      </c>
      <c r="Y41">
        <v>0</v>
      </c>
      <c r="Z41">
        <v>21</v>
      </c>
      <c r="AA41">
        <v>21</v>
      </c>
      <c r="AB41">
        <v>21</v>
      </c>
      <c r="AC41">
        <v>0</v>
      </c>
      <c r="AD41">
        <v>21</v>
      </c>
      <c r="AE41">
        <v>0</v>
      </c>
      <c r="AF41">
        <v>0</v>
      </c>
      <c r="AG41">
        <v>21</v>
      </c>
      <c r="AH41">
        <v>0</v>
      </c>
      <c r="AI41">
        <v>19</v>
      </c>
      <c r="AJ41">
        <v>1</v>
      </c>
      <c r="AK41">
        <v>0</v>
      </c>
      <c r="AL41">
        <v>6</v>
      </c>
      <c r="AM41">
        <v>13</v>
      </c>
      <c r="AN41">
        <v>0</v>
      </c>
      <c r="AO41">
        <v>1</v>
      </c>
      <c r="AP41">
        <v>0</v>
      </c>
      <c r="AQ41">
        <v>0</v>
      </c>
      <c r="AR41">
        <v>4</v>
      </c>
      <c r="AS41">
        <v>1</v>
      </c>
      <c r="AT41">
        <v>2</v>
      </c>
      <c r="AU41">
        <v>1</v>
      </c>
      <c r="AV41">
        <v>3</v>
      </c>
      <c r="AW41">
        <v>0</v>
      </c>
      <c r="AX41">
        <v>2</v>
      </c>
      <c r="AY41">
        <v>4</v>
      </c>
      <c r="AZ41">
        <v>0</v>
      </c>
      <c r="BA41">
        <v>1</v>
      </c>
      <c r="BB41">
        <v>2</v>
      </c>
      <c r="BC41">
        <v>0</v>
      </c>
      <c r="BD41">
        <v>0</v>
      </c>
      <c r="BE41">
        <v>6</v>
      </c>
      <c r="BF41">
        <v>14</v>
      </c>
      <c r="BG41">
        <v>21</v>
      </c>
      <c r="BH41">
        <v>0</v>
      </c>
      <c r="BI41">
        <v>7</v>
      </c>
      <c r="BJ41">
        <v>10</v>
      </c>
      <c r="BK41">
        <v>1</v>
      </c>
      <c r="BL41">
        <v>3</v>
      </c>
      <c r="BM41">
        <v>6</v>
      </c>
      <c r="BN41">
        <v>9</v>
      </c>
      <c r="BO41">
        <v>3</v>
      </c>
      <c r="BP41">
        <v>3</v>
      </c>
      <c r="BQ41">
        <v>6</v>
      </c>
      <c r="BR41">
        <v>8</v>
      </c>
      <c r="BS41">
        <v>7</v>
      </c>
      <c r="BT41">
        <v>4</v>
      </c>
      <c r="BU41">
        <v>5</v>
      </c>
      <c r="BV41">
        <v>0</v>
      </c>
      <c r="BW41">
        <v>6</v>
      </c>
      <c r="BX41">
        <v>19</v>
      </c>
      <c r="BY41">
        <v>17</v>
      </c>
      <c r="BZ41">
        <v>16</v>
      </c>
    </row>
    <row r="42" spans="1:78" x14ac:dyDescent="0.25">
      <c r="B42">
        <v>0</v>
      </c>
      <c r="C42">
        <v>0</v>
      </c>
      <c r="D42">
        <v>0</v>
      </c>
      <c r="E42" s="7">
        <v>0.01</v>
      </c>
      <c r="F42" s="7">
        <v>0.01</v>
      </c>
      <c r="G42">
        <v>0</v>
      </c>
      <c r="H42">
        <v>0</v>
      </c>
      <c r="I42" s="7">
        <v>0.01</v>
      </c>
      <c r="J42" s="7">
        <v>0.01</v>
      </c>
      <c r="K42">
        <v>0</v>
      </c>
      <c r="L42">
        <v>0</v>
      </c>
      <c r="M42">
        <v>0</v>
      </c>
      <c r="N42" s="7">
        <v>0.01</v>
      </c>
      <c r="O42">
        <v>0</v>
      </c>
      <c r="P42" s="7">
        <v>0.01</v>
      </c>
      <c r="Q42">
        <v>0</v>
      </c>
      <c r="R42">
        <v>0</v>
      </c>
      <c r="S42" s="7">
        <v>0.01</v>
      </c>
      <c r="T42">
        <v>0</v>
      </c>
      <c r="U42">
        <v>0</v>
      </c>
      <c r="V42" s="7">
        <v>0.01</v>
      </c>
      <c r="W42">
        <v>0</v>
      </c>
      <c r="X42">
        <v>0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 s="7">
        <v>0.01</v>
      </c>
      <c r="AE42" t="s">
        <v>106</v>
      </c>
      <c r="AF42" t="s">
        <v>106</v>
      </c>
      <c r="AG42" s="7">
        <v>0.03</v>
      </c>
      <c r="AH42" t="s">
        <v>106</v>
      </c>
      <c r="AI42" s="7">
        <v>0.01</v>
      </c>
      <c r="AJ42">
        <v>0</v>
      </c>
      <c r="AK42" t="s">
        <v>106</v>
      </c>
      <c r="AL42">
        <v>0</v>
      </c>
      <c r="AM42" s="7">
        <v>0.01</v>
      </c>
      <c r="AN42" t="s">
        <v>106</v>
      </c>
      <c r="AO42">
        <v>0</v>
      </c>
      <c r="AP42" t="s">
        <v>106</v>
      </c>
      <c r="AQ42" t="s">
        <v>106</v>
      </c>
      <c r="AR42" s="7">
        <v>0.01</v>
      </c>
      <c r="AS42">
        <v>0</v>
      </c>
      <c r="AT42">
        <v>0</v>
      </c>
      <c r="AU42">
        <v>0</v>
      </c>
      <c r="AV42" s="7">
        <v>0.01</v>
      </c>
      <c r="AW42" t="s">
        <v>106</v>
      </c>
      <c r="AX42" s="7">
        <v>0.01</v>
      </c>
      <c r="AY42" s="7">
        <v>0.01</v>
      </c>
      <c r="AZ42" t="s">
        <v>106</v>
      </c>
      <c r="BA42">
        <v>0</v>
      </c>
      <c r="BB42" s="7">
        <v>0.01</v>
      </c>
      <c r="BC42" t="s">
        <v>106</v>
      </c>
      <c r="BD42" t="s">
        <v>106</v>
      </c>
      <c r="BE42" s="7">
        <v>0.01</v>
      </c>
      <c r="BF42">
        <v>0</v>
      </c>
      <c r="BG42" s="7">
        <v>0.01</v>
      </c>
      <c r="BH42" t="s">
        <v>106</v>
      </c>
      <c r="BI42" s="7">
        <v>0.01</v>
      </c>
      <c r="BJ42" s="7">
        <v>0.01</v>
      </c>
      <c r="BK42">
        <v>0</v>
      </c>
      <c r="BL42" s="7">
        <v>0.02</v>
      </c>
      <c r="BM42" s="7">
        <v>0.01</v>
      </c>
      <c r="BN42" s="7">
        <v>0.01</v>
      </c>
      <c r="BO42">
        <v>0</v>
      </c>
      <c r="BP42">
        <v>0</v>
      </c>
      <c r="BQ42" s="7">
        <v>0.01</v>
      </c>
      <c r="BR42" s="7">
        <v>0.01</v>
      </c>
      <c r="BS42" s="7">
        <v>0.01</v>
      </c>
      <c r="BT42" s="7">
        <v>0.01</v>
      </c>
      <c r="BU42" s="7">
        <v>0.01</v>
      </c>
      <c r="BV42" t="s">
        <v>106</v>
      </c>
      <c r="BW42" s="7">
        <v>0.01</v>
      </c>
      <c r="BX42" s="7">
        <v>0.01</v>
      </c>
      <c r="BY42" s="7">
        <v>0.01</v>
      </c>
      <c r="BZ42" s="7">
        <v>0.01</v>
      </c>
    </row>
    <row r="43" spans="1:78" x14ac:dyDescent="0.25">
      <c r="A43" t="s">
        <v>161</v>
      </c>
      <c r="B43">
        <v>3</v>
      </c>
      <c r="C43">
        <v>3</v>
      </c>
      <c r="D43">
        <v>0</v>
      </c>
      <c r="E43">
        <v>0</v>
      </c>
      <c r="F43">
        <v>1</v>
      </c>
      <c r="G43">
        <v>2</v>
      </c>
      <c r="H43">
        <v>0</v>
      </c>
      <c r="I43">
        <v>0</v>
      </c>
      <c r="J43">
        <v>2</v>
      </c>
      <c r="K43">
        <v>1</v>
      </c>
      <c r="L43">
        <v>0</v>
      </c>
      <c r="M43">
        <v>0</v>
      </c>
      <c r="N43">
        <v>3</v>
      </c>
      <c r="O43">
        <v>0</v>
      </c>
      <c r="P43">
        <v>0</v>
      </c>
      <c r="Q43">
        <v>0</v>
      </c>
      <c r="R43">
        <v>3</v>
      </c>
      <c r="S43">
        <v>2</v>
      </c>
      <c r="T43">
        <v>1</v>
      </c>
      <c r="U43">
        <v>0</v>
      </c>
      <c r="V43">
        <v>3</v>
      </c>
      <c r="W43">
        <v>0</v>
      </c>
      <c r="X43">
        <v>0</v>
      </c>
      <c r="Y43">
        <v>0</v>
      </c>
      <c r="Z43">
        <v>3</v>
      </c>
      <c r="AA43">
        <v>3</v>
      </c>
      <c r="AB43">
        <v>3</v>
      </c>
      <c r="AC43">
        <v>0</v>
      </c>
      <c r="AD43">
        <v>3</v>
      </c>
      <c r="AE43">
        <v>0</v>
      </c>
      <c r="AF43">
        <v>0</v>
      </c>
      <c r="AG43">
        <v>3</v>
      </c>
      <c r="AH43">
        <v>0</v>
      </c>
      <c r="AI43">
        <v>1</v>
      </c>
      <c r="AJ43">
        <v>0</v>
      </c>
      <c r="AK43">
        <v>2</v>
      </c>
      <c r="AL43">
        <v>0</v>
      </c>
      <c r="AM43">
        <v>3</v>
      </c>
      <c r="AN43">
        <v>0</v>
      </c>
      <c r="AO43">
        <v>0</v>
      </c>
      <c r="AP43">
        <v>0</v>
      </c>
      <c r="AQ43">
        <v>0</v>
      </c>
      <c r="AR43">
        <v>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1</v>
      </c>
      <c r="BF43">
        <v>2</v>
      </c>
      <c r="BG43">
        <v>3</v>
      </c>
      <c r="BH43">
        <v>0</v>
      </c>
      <c r="BI43">
        <v>0</v>
      </c>
      <c r="BJ43">
        <v>3</v>
      </c>
      <c r="BK43">
        <v>0</v>
      </c>
      <c r="BL43">
        <v>0</v>
      </c>
      <c r="BM43">
        <v>0</v>
      </c>
      <c r="BN43">
        <v>3</v>
      </c>
      <c r="BO43">
        <v>0</v>
      </c>
      <c r="BP43">
        <v>0</v>
      </c>
      <c r="BQ43">
        <v>0</v>
      </c>
      <c r="BR43">
        <v>1</v>
      </c>
      <c r="BS43">
        <v>1</v>
      </c>
      <c r="BT43">
        <v>1</v>
      </c>
      <c r="BU43">
        <v>1</v>
      </c>
      <c r="BV43">
        <v>0</v>
      </c>
      <c r="BW43">
        <v>0</v>
      </c>
      <c r="BX43">
        <v>3</v>
      </c>
      <c r="BY43">
        <v>3</v>
      </c>
      <c r="BZ43">
        <v>3</v>
      </c>
    </row>
    <row r="44" spans="1:78" x14ac:dyDescent="0.25">
      <c r="B44">
        <v>0</v>
      </c>
      <c r="C44">
        <v>0</v>
      </c>
      <c r="D44" t="s">
        <v>106</v>
      </c>
      <c r="E44" t="s">
        <v>106</v>
      </c>
      <c r="F44">
        <v>0</v>
      </c>
      <c r="G44">
        <v>0</v>
      </c>
      <c r="H44" t="s">
        <v>106</v>
      </c>
      <c r="I44" t="s">
        <v>106</v>
      </c>
      <c r="J44">
        <v>0</v>
      </c>
      <c r="K44">
        <v>0</v>
      </c>
      <c r="L44" t="s">
        <v>106</v>
      </c>
      <c r="M44" t="s">
        <v>106</v>
      </c>
      <c r="N44">
        <v>0</v>
      </c>
      <c r="O44" t="s">
        <v>106</v>
      </c>
      <c r="P44" t="s">
        <v>106</v>
      </c>
      <c r="Q44" t="s">
        <v>106</v>
      </c>
      <c r="R44">
        <v>0</v>
      </c>
      <c r="S44">
        <v>0</v>
      </c>
      <c r="T44">
        <v>0</v>
      </c>
      <c r="U44" t="s">
        <v>106</v>
      </c>
      <c r="V44">
        <v>0</v>
      </c>
      <c r="W44" t="s">
        <v>106</v>
      </c>
      <c r="X44" t="s">
        <v>106</v>
      </c>
      <c r="Y44" t="s">
        <v>106</v>
      </c>
      <c r="Z44">
        <v>0</v>
      </c>
      <c r="AA44">
        <v>0</v>
      </c>
      <c r="AB44">
        <v>0</v>
      </c>
      <c r="AC44" t="s">
        <v>106</v>
      </c>
      <c r="AD44">
        <v>0</v>
      </c>
      <c r="AE44" t="s">
        <v>106</v>
      </c>
      <c r="AF44" t="s">
        <v>106</v>
      </c>
      <c r="AG44">
        <v>0</v>
      </c>
      <c r="AH44" t="s">
        <v>106</v>
      </c>
      <c r="AI44">
        <v>0</v>
      </c>
      <c r="AJ44" t="s">
        <v>106</v>
      </c>
      <c r="AK44">
        <v>0</v>
      </c>
      <c r="AL44" t="s">
        <v>106</v>
      </c>
      <c r="AM44">
        <v>0</v>
      </c>
      <c r="AN44" t="s">
        <v>106</v>
      </c>
      <c r="AO44" t="s">
        <v>106</v>
      </c>
      <c r="AP44" t="s">
        <v>106</v>
      </c>
      <c r="AQ44" t="s">
        <v>106</v>
      </c>
      <c r="AR44">
        <v>0</v>
      </c>
      <c r="AS44" t="s">
        <v>106</v>
      </c>
      <c r="AT44" t="s">
        <v>106</v>
      </c>
      <c r="AU44" t="s">
        <v>106</v>
      </c>
      <c r="AV44" t="s">
        <v>106</v>
      </c>
      <c r="AW44" t="s">
        <v>106</v>
      </c>
      <c r="AX44" t="s">
        <v>106</v>
      </c>
      <c r="AY44">
        <v>0</v>
      </c>
      <c r="AZ44" t="s">
        <v>106</v>
      </c>
      <c r="BA44" t="s">
        <v>106</v>
      </c>
      <c r="BB44" t="s">
        <v>106</v>
      </c>
      <c r="BC44" t="s">
        <v>106</v>
      </c>
      <c r="BD44" t="s">
        <v>106</v>
      </c>
      <c r="BE44">
        <v>0</v>
      </c>
      <c r="BF44">
        <v>0</v>
      </c>
      <c r="BG44">
        <v>0</v>
      </c>
      <c r="BH44" t="s">
        <v>106</v>
      </c>
      <c r="BI44" t="s">
        <v>106</v>
      </c>
      <c r="BJ44">
        <v>0</v>
      </c>
      <c r="BK44" t="s">
        <v>106</v>
      </c>
      <c r="BL44" t="s">
        <v>106</v>
      </c>
      <c r="BM44" t="s">
        <v>106</v>
      </c>
      <c r="BN44">
        <v>0</v>
      </c>
      <c r="BO44" t="s">
        <v>106</v>
      </c>
      <c r="BP44" t="s">
        <v>106</v>
      </c>
      <c r="BQ44" t="s">
        <v>106</v>
      </c>
      <c r="BR44">
        <v>0</v>
      </c>
      <c r="BS44">
        <v>0</v>
      </c>
      <c r="BT44">
        <v>0</v>
      </c>
      <c r="BU44">
        <v>0</v>
      </c>
      <c r="BV44" t="s">
        <v>106</v>
      </c>
      <c r="BW44" t="s">
        <v>106</v>
      </c>
      <c r="BX44">
        <v>0</v>
      </c>
      <c r="BY44">
        <v>0</v>
      </c>
      <c r="BZ44">
        <v>0</v>
      </c>
    </row>
    <row r="45" spans="1:78" x14ac:dyDescent="0.25">
      <c r="A45" t="s">
        <v>128</v>
      </c>
      <c r="B45">
        <v>4</v>
      </c>
      <c r="C45">
        <v>4</v>
      </c>
      <c r="D45">
        <v>0</v>
      </c>
      <c r="E45">
        <v>0</v>
      </c>
      <c r="F45">
        <v>0</v>
      </c>
      <c r="G45">
        <v>1</v>
      </c>
      <c r="H45">
        <v>3</v>
      </c>
      <c r="I45">
        <v>1</v>
      </c>
      <c r="J45">
        <v>2</v>
      </c>
      <c r="K45">
        <v>1</v>
      </c>
      <c r="L45">
        <v>0</v>
      </c>
      <c r="M45">
        <v>2</v>
      </c>
      <c r="N45">
        <v>2</v>
      </c>
      <c r="O45">
        <v>0</v>
      </c>
      <c r="P45">
        <v>0</v>
      </c>
      <c r="Q45">
        <v>3</v>
      </c>
      <c r="R45">
        <v>1</v>
      </c>
      <c r="S45">
        <v>4</v>
      </c>
      <c r="T45">
        <v>0</v>
      </c>
      <c r="U45">
        <v>0</v>
      </c>
      <c r="V45">
        <v>3</v>
      </c>
      <c r="W45">
        <v>0</v>
      </c>
      <c r="X45">
        <v>1</v>
      </c>
      <c r="Y45">
        <v>0</v>
      </c>
      <c r="Z45">
        <v>4</v>
      </c>
      <c r="AA45">
        <v>4</v>
      </c>
      <c r="AB45">
        <v>4</v>
      </c>
      <c r="AC45">
        <v>0</v>
      </c>
      <c r="AD45">
        <v>4</v>
      </c>
      <c r="AE45">
        <v>0</v>
      </c>
      <c r="AF45">
        <v>0</v>
      </c>
      <c r="AG45">
        <v>4</v>
      </c>
      <c r="AH45">
        <v>0</v>
      </c>
      <c r="AI45">
        <v>4</v>
      </c>
      <c r="AJ45">
        <v>0</v>
      </c>
      <c r="AK45">
        <v>0</v>
      </c>
      <c r="AL45">
        <v>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</v>
      </c>
      <c r="AU45">
        <v>0</v>
      </c>
      <c r="AV45">
        <v>0</v>
      </c>
      <c r="AW45">
        <v>0</v>
      </c>
      <c r="AX45">
        <v>0</v>
      </c>
      <c r="AY45">
        <v>3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4</v>
      </c>
      <c r="BF45">
        <v>0</v>
      </c>
      <c r="BG45">
        <v>4</v>
      </c>
      <c r="BH45">
        <v>0</v>
      </c>
      <c r="BI45">
        <v>2</v>
      </c>
      <c r="BJ45">
        <v>1</v>
      </c>
      <c r="BK45">
        <v>0</v>
      </c>
      <c r="BL45">
        <v>1</v>
      </c>
      <c r="BM45">
        <v>0</v>
      </c>
      <c r="BN45">
        <v>4</v>
      </c>
      <c r="BO45">
        <v>0</v>
      </c>
      <c r="BP45">
        <v>0</v>
      </c>
      <c r="BQ45">
        <v>2</v>
      </c>
      <c r="BR45">
        <v>3</v>
      </c>
      <c r="BS45">
        <v>2</v>
      </c>
      <c r="BT45">
        <v>1</v>
      </c>
      <c r="BU45">
        <v>3</v>
      </c>
      <c r="BV45">
        <v>0</v>
      </c>
      <c r="BW45">
        <v>2</v>
      </c>
      <c r="BX45">
        <v>3</v>
      </c>
      <c r="BY45">
        <v>2</v>
      </c>
      <c r="BZ45">
        <v>2</v>
      </c>
    </row>
    <row r="46" spans="1:78" x14ac:dyDescent="0.25">
      <c r="B46">
        <v>0</v>
      </c>
      <c r="C46">
        <v>0</v>
      </c>
      <c r="D46" t="s">
        <v>106</v>
      </c>
      <c r="E46" t="s">
        <v>106</v>
      </c>
      <c r="F46" t="s">
        <v>106</v>
      </c>
      <c r="G46">
        <v>0</v>
      </c>
      <c r="H46">
        <v>0</v>
      </c>
      <c r="I46">
        <v>0</v>
      </c>
      <c r="J46">
        <v>0</v>
      </c>
      <c r="K46">
        <v>0</v>
      </c>
      <c r="L46" t="s">
        <v>106</v>
      </c>
      <c r="M46">
        <v>0</v>
      </c>
      <c r="N46">
        <v>0</v>
      </c>
      <c r="O46" t="s">
        <v>106</v>
      </c>
      <c r="P46" t="s">
        <v>106</v>
      </c>
      <c r="Q46">
        <v>0</v>
      </c>
      <c r="R46">
        <v>0</v>
      </c>
      <c r="S46">
        <v>0</v>
      </c>
      <c r="T46" t="s">
        <v>106</v>
      </c>
      <c r="U46" t="s">
        <v>106</v>
      </c>
      <c r="V46">
        <v>0</v>
      </c>
      <c r="W46" t="s">
        <v>106</v>
      </c>
      <c r="X46">
        <v>0</v>
      </c>
      <c r="Y46" t="s">
        <v>106</v>
      </c>
      <c r="Z46">
        <v>0</v>
      </c>
      <c r="AA46">
        <v>0</v>
      </c>
      <c r="AB46">
        <v>0</v>
      </c>
      <c r="AC46" t="s">
        <v>106</v>
      </c>
      <c r="AD46">
        <v>0</v>
      </c>
      <c r="AE46" t="s">
        <v>106</v>
      </c>
      <c r="AF46" t="s">
        <v>106</v>
      </c>
      <c r="AG46">
        <v>0</v>
      </c>
      <c r="AH46" t="s">
        <v>106</v>
      </c>
      <c r="AI46">
        <v>0</v>
      </c>
      <c r="AJ46" t="s">
        <v>106</v>
      </c>
      <c r="AK46" t="s">
        <v>106</v>
      </c>
      <c r="AL46">
        <v>0</v>
      </c>
      <c r="AM46" t="s">
        <v>106</v>
      </c>
      <c r="AN46" t="s">
        <v>106</v>
      </c>
      <c r="AO46" t="s">
        <v>106</v>
      </c>
      <c r="AP46" t="s">
        <v>106</v>
      </c>
      <c r="AQ46" t="s">
        <v>106</v>
      </c>
      <c r="AR46" t="s">
        <v>106</v>
      </c>
      <c r="AS46" t="s">
        <v>106</v>
      </c>
      <c r="AT46">
        <v>0</v>
      </c>
      <c r="AU46" t="s">
        <v>106</v>
      </c>
      <c r="AV46" t="s">
        <v>106</v>
      </c>
      <c r="AW46" t="s">
        <v>106</v>
      </c>
      <c r="AX46" t="s">
        <v>106</v>
      </c>
      <c r="AY46" s="7">
        <v>0.01</v>
      </c>
      <c r="AZ46" t="s">
        <v>106</v>
      </c>
      <c r="BA46" t="s">
        <v>106</v>
      </c>
      <c r="BB46" t="s">
        <v>106</v>
      </c>
      <c r="BC46" t="s">
        <v>106</v>
      </c>
      <c r="BD46" t="s">
        <v>106</v>
      </c>
      <c r="BE46">
        <v>0</v>
      </c>
      <c r="BF46" t="s">
        <v>106</v>
      </c>
      <c r="BG46">
        <v>0</v>
      </c>
      <c r="BH46" t="s">
        <v>106</v>
      </c>
      <c r="BI46">
        <v>0</v>
      </c>
      <c r="BJ46">
        <v>0</v>
      </c>
      <c r="BK46" t="s">
        <v>106</v>
      </c>
      <c r="BL46" s="7">
        <v>0.01</v>
      </c>
      <c r="BM46" t="s">
        <v>106</v>
      </c>
      <c r="BN46">
        <v>0</v>
      </c>
      <c r="BO46" t="s">
        <v>106</v>
      </c>
      <c r="BP46" t="s">
        <v>106</v>
      </c>
      <c r="BQ46">
        <v>0</v>
      </c>
      <c r="BR46">
        <v>0</v>
      </c>
      <c r="BS46">
        <v>0</v>
      </c>
      <c r="BT46">
        <v>0</v>
      </c>
      <c r="BU46" s="7">
        <v>0.01</v>
      </c>
      <c r="BV46" t="s">
        <v>106</v>
      </c>
      <c r="BW46">
        <v>0</v>
      </c>
      <c r="BX46">
        <v>0</v>
      </c>
      <c r="BY46">
        <v>0</v>
      </c>
      <c r="BZ46">
        <v>0</v>
      </c>
    </row>
    <row r="47" spans="1:78" x14ac:dyDescent="0.25">
      <c r="A47" t="s">
        <v>129</v>
      </c>
      <c r="B47">
        <v>21</v>
      </c>
      <c r="C47">
        <v>18</v>
      </c>
      <c r="D47">
        <v>2</v>
      </c>
      <c r="E47">
        <v>1</v>
      </c>
      <c r="F47">
        <v>1</v>
      </c>
      <c r="G47">
        <v>11</v>
      </c>
      <c r="H47">
        <v>9</v>
      </c>
      <c r="I47">
        <v>6</v>
      </c>
      <c r="J47">
        <v>9</v>
      </c>
      <c r="K47">
        <v>3</v>
      </c>
      <c r="L47">
        <v>3</v>
      </c>
      <c r="M47">
        <v>1</v>
      </c>
      <c r="N47">
        <v>16</v>
      </c>
      <c r="O47">
        <v>3</v>
      </c>
      <c r="P47">
        <v>1</v>
      </c>
      <c r="Q47">
        <v>4</v>
      </c>
      <c r="R47">
        <v>17</v>
      </c>
      <c r="S47">
        <v>16</v>
      </c>
      <c r="T47">
        <v>2</v>
      </c>
      <c r="U47">
        <v>3</v>
      </c>
      <c r="V47">
        <v>13</v>
      </c>
      <c r="W47">
        <v>2</v>
      </c>
      <c r="X47">
        <v>5</v>
      </c>
      <c r="Y47">
        <v>0</v>
      </c>
      <c r="Z47">
        <v>21</v>
      </c>
      <c r="AA47">
        <v>21</v>
      </c>
      <c r="AB47">
        <v>21</v>
      </c>
      <c r="AC47">
        <v>3</v>
      </c>
      <c r="AD47">
        <v>17</v>
      </c>
      <c r="AE47">
        <v>0</v>
      </c>
      <c r="AF47">
        <v>0</v>
      </c>
      <c r="AG47">
        <v>21</v>
      </c>
      <c r="AH47">
        <v>0</v>
      </c>
      <c r="AI47">
        <v>18</v>
      </c>
      <c r="AJ47">
        <v>1</v>
      </c>
      <c r="AK47">
        <v>1</v>
      </c>
      <c r="AL47">
        <v>12</v>
      </c>
      <c r="AM47">
        <v>5</v>
      </c>
      <c r="AN47">
        <v>0</v>
      </c>
      <c r="AO47">
        <v>4</v>
      </c>
      <c r="AP47">
        <v>3</v>
      </c>
      <c r="AQ47">
        <v>1</v>
      </c>
      <c r="AR47">
        <v>0</v>
      </c>
      <c r="AS47">
        <v>1</v>
      </c>
      <c r="AT47">
        <v>4</v>
      </c>
      <c r="AU47">
        <v>0</v>
      </c>
      <c r="AV47">
        <v>2</v>
      </c>
      <c r="AW47">
        <v>0</v>
      </c>
      <c r="AX47">
        <v>2</v>
      </c>
      <c r="AY47">
        <v>6</v>
      </c>
      <c r="AZ47">
        <v>2</v>
      </c>
      <c r="BA47">
        <v>0</v>
      </c>
      <c r="BB47">
        <v>0</v>
      </c>
      <c r="BC47">
        <v>1</v>
      </c>
      <c r="BD47">
        <v>0</v>
      </c>
      <c r="BE47">
        <v>20</v>
      </c>
      <c r="BF47">
        <v>1</v>
      </c>
      <c r="BG47">
        <v>21</v>
      </c>
      <c r="BH47">
        <v>0</v>
      </c>
      <c r="BI47">
        <v>10</v>
      </c>
      <c r="BJ47">
        <v>5</v>
      </c>
      <c r="BK47">
        <v>3</v>
      </c>
      <c r="BL47">
        <v>2</v>
      </c>
      <c r="BM47">
        <v>5</v>
      </c>
      <c r="BN47">
        <v>10</v>
      </c>
      <c r="BO47">
        <v>6</v>
      </c>
      <c r="BP47">
        <v>0</v>
      </c>
      <c r="BQ47">
        <v>1</v>
      </c>
      <c r="BR47">
        <v>10</v>
      </c>
      <c r="BS47">
        <v>8</v>
      </c>
      <c r="BT47">
        <v>14</v>
      </c>
      <c r="BU47">
        <v>10</v>
      </c>
      <c r="BV47">
        <v>0</v>
      </c>
      <c r="BW47">
        <v>1</v>
      </c>
      <c r="BX47">
        <v>17</v>
      </c>
      <c r="BY47">
        <v>17</v>
      </c>
      <c r="BZ47">
        <v>14</v>
      </c>
    </row>
    <row r="48" spans="1:78" x14ac:dyDescent="0.25">
      <c r="B48">
        <v>0</v>
      </c>
      <c r="C48">
        <v>0</v>
      </c>
      <c r="D48" s="7">
        <v>0.01</v>
      </c>
      <c r="E48">
        <v>0</v>
      </c>
      <c r="F48">
        <v>0</v>
      </c>
      <c r="G48">
        <v>0</v>
      </c>
      <c r="H48" s="7">
        <v>0.01</v>
      </c>
      <c r="I48" s="7">
        <v>0.01</v>
      </c>
      <c r="J48" s="7">
        <v>0.01</v>
      </c>
      <c r="K48">
        <v>0</v>
      </c>
      <c r="L48">
        <v>0</v>
      </c>
      <c r="M48">
        <v>0</v>
      </c>
      <c r="N48" s="7">
        <v>0.01</v>
      </c>
      <c r="O48" s="7">
        <v>0.01</v>
      </c>
      <c r="P48">
        <v>0</v>
      </c>
      <c r="Q48" s="7">
        <v>0.01</v>
      </c>
      <c r="R48">
        <v>0</v>
      </c>
      <c r="S48" s="7">
        <v>0.01</v>
      </c>
      <c r="T48">
        <v>0</v>
      </c>
      <c r="U48">
        <v>0</v>
      </c>
      <c r="V48">
        <v>0</v>
      </c>
      <c r="W48">
        <v>0</v>
      </c>
      <c r="X48" s="7">
        <v>0.01</v>
      </c>
      <c r="Y48" t="s">
        <v>106</v>
      </c>
      <c r="Z48">
        <v>0</v>
      </c>
      <c r="AA48">
        <v>0</v>
      </c>
      <c r="AB48">
        <v>0</v>
      </c>
      <c r="AC48" s="7">
        <v>0.01</v>
      </c>
      <c r="AD48">
        <v>0</v>
      </c>
      <c r="AE48" t="s">
        <v>106</v>
      </c>
      <c r="AF48" t="s">
        <v>106</v>
      </c>
      <c r="AG48" s="7">
        <v>0.03</v>
      </c>
      <c r="AH48" t="s">
        <v>106</v>
      </c>
      <c r="AI48" s="7">
        <v>0.01</v>
      </c>
      <c r="AJ48">
        <v>0</v>
      </c>
      <c r="AK48">
        <v>0</v>
      </c>
      <c r="AL48" s="7">
        <v>0.01</v>
      </c>
      <c r="AM48">
        <v>0</v>
      </c>
      <c r="AN48" t="s">
        <v>106</v>
      </c>
      <c r="AO48" s="7">
        <v>0.01</v>
      </c>
      <c r="AP48" s="7">
        <v>0.01</v>
      </c>
      <c r="AQ48">
        <v>0</v>
      </c>
      <c r="AR48" t="s">
        <v>106</v>
      </c>
      <c r="AS48">
        <v>0</v>
      </c>
      <c r="AT48" s="7">
        <v>0.01</v>
      </c>
      <c r="AU48" t="s">
        <v>106</v>
      </c>
      <c r="AV48">
        <v>0</v>
      </c>
      <c r="AW48" t="s">
        <v>106</v>
      </c>
      <c r="AX48" s="7">
        <v>0.01</v>
      </c>
      <c r="AY48" s="7">
        <v>0.01</v>
      </c>
      <c r="AZ48">
        <v>0</v>
      </c>
      <c r="BA48" t="s">
        <v>106</v>
      </c>
      <c r="BB48" t="s">
        <v>106</v>
      </c>
      <c r="BC48">
        <v>0</v>
      </c>
      <c r="BD48" t="s">
        <v>106</v>
      </c>
      <c r="BE48" s="7">
        <v>0.03</v>
      </c>
      <c r="BF48">
        <v>0</v>
      </c>
      <c r="BG48" s="7">
        <v>0.01</v>
      </c>
      <c r="BH48" t="s">
        <v>106</v>
      </c>
      <c r="BI48" s="7">
        <v>0.01</v>
      </c>
      <c r="BJ48" s="7">
        <v>0.01</v>
      </c>
      <c r="BK48">
        <v>0</v>
      </c>
      <c r="BL48" s="7">
        <v>0.01</v>
      </c>
      <c r="BM48" s="7">
        <v>0.01</v>
      </c>
      <c r="BN48" s="7">
        <v>0.01</v>
      </c>
      <c r="BO48">
        <v>0</v>
      </c>
      <c r="BP48" t="s">
        <v>106</v>
      </c>
      <c r="BQ48">
        <v>0</v>
      </c>
      <c r="BR48" s="7">
        <v>0.01</v>
      </c>
      <c r="BS48" s="7">
        <v>0.01</v>
      </c>
      <c r="BT48" s="7">
        <v>0.04</v>
      </c>
      <c r="BU48" s="7">
        <v>0.02</v>
      </c>
      <c r="BV48" t="s">
        <v>106</v>
      </c>
      <c r="BW48">
        <v>0</v>
      </c>
      <c r="BX48" s="7">
        <v>0.01</v>
      </c>
      <c r="BY48" s="7">
        <v>0.01</v>
      </c>
      <c r="BZ48" s="7">
        <v>0.01</v>
      </c>
    </row>
    <row r="49" spans="1:78" x14ac:dyDescent="0.25">
      <c r="A49" t="s">
        <v>162</v>
      </c>
      <c r="B49">
        <v>1</v>
      </c>
      <c r="C49">
        <v>1</v>
      </c>
      <c r="D49">
        <v>0</v>
      </c>
      <c r="E49">
        <v>0</v>
      </c>
      <c r="F49">
        <v>0</v>
      </c>
      <c r="G49">
        <v>1</v>
      </c>
      <c r="H49">
        <v>0</v>
      </c>
      <c r="I49">
        <v>0</v>
      </c>
      <c r="J49">
        <v>0</v>
      </c>
      <c r="K49">
        <v>0</v>
      </c>
      <c r="L49">
        <v>1</v>
      </c>
      <c r="M49">
        <v>1</v>
      </c>
      <c r="N49">
        <v>0</v>
      </c>
      <c r="O49">
        <v>0</v>
      </c>
      <c r="P49">
        <v>0</v>
      </c>
      <c r="Q49">
        <v>1</v>
      </c>
      <c r="R49">
        <v>0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1</v>
      </c>
      <c r="AA49">
        <v>1</v>
      </c>
      <c r="AB49">
        <v>1</v>
      </c>
      <c r="AC49">
        <v>0</v>
      </c>
      <c r="AD49">
        <v>0</v>
      </c>
      <c r="AE49">
        <v>1</v>
      </c>
      <c r="AF49">
        <v>0</v>
      </c>
      <c r="AG49">
        <v>1</v>
      </c>
      <c r="AH49">
        <v>0</v>
      </c>
      <c r="AI49">
        <v>0</v>
      </c>
      <c r="AJ49">
        <v>0</v>
      </c>
      <c r="AK49">
        <v>1</v>
      </c>
      <c r="AL49">
        <v>0</v>
      </c>
      <c r="AM49">
        <v>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</v>
      </c>
      <c r="BB49">
        <v>0</v>
      </c>
      <c r="BC49">
        <v>0</v>
      </c>
      <c r="BD49">
        <v>0</v>
      </c>
      <c r="BE49">
        <v>1</v>
      </c>
      <c r="BF49">
        <v>0</v>
      </c>
      <c r="BG49">
        <v>1</v>
      </c>
      <c r="BH49">
        <v>0</v>
      </c>
      <c r="BI49">
        <v>0</v>
      </c>
      <c r="BJ49">
        <v>1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1</v>
      </c>
      <c r="BQ49">
        <v>0</v>
      </c>
      <c r="BR49">
        <v>0</v>
      </c>
      <c r="BS49">
        <v>0</v>
      </c>
      <c r="BT49">
        <v>1</v>
      </c>
      <c r="BU49">
        <v>0</v>
      </c>
      <c r="BV49">
        <v>0</v>
      </c>
      <c r="BW49">
        <v>0</v>
      </c>
      <c r="BX49">
        <v>1</v>
      </c>
      <c r="BY49">
        <v>1</v>
      </c>
      <c r="BZ49">
        <v>1</v>
      </c>
    </row>
    <row r="50" spans="1:78" x14ac:dyDescent="0.25">
      <c r="B50">
        <v>0</v>
      </c>
      <c r="C50">
        <v>0</v>
      </c>
      <c r="D50" t="s">
        <v>106</v>
      </c>
      <c r="E50" t="s">
        <v>106</v>
      </c>
      <c r="F50" t="s">
        <v>106</v>
      </c>
      <c r="G50">
        <v>0</v>
      </c>
      <c r="H50" t="s">
        <v>106</v>
      </c>
      <c r="I50" t="s">
        <v>106</v>
      </c>
      <c r="J50" t="s">
        <v>106</v>
      </c>
      <c r="K50" t="s">
        <v>106</v>
      </c>
      <c r="L50">
        <v>0</v>
      </c>
      <c r="M50">
        <v>0</v>
      </c>
      <c r="N50" t="s">
        <v>106</v>
      </c>
      <c r="O50" t="s">
        <v>106</v>
      </c>
      <c r="P50" t="s">
        <v>106</v>
      </c>
      <c r="Q50">
        <v>0</v>
      </c>
      <c r="R50" t="s">
        <v>106</v>
      </c>
      <c r="S50" t="s">
        <v>106</v>
      </c>
      <c r="T50" t="s">
        <v>106</v>
      </c>
      <c r="U50">
        <v>0</v>
      </c>
      <c r="V50" t="s">
        <v>106</v>
      </c>
      <c r="W50" t="s">
        <v>106</v>
      </c>
      <c r="X50">
        <v>0</v>
      </c>
      <c r="Y50" t="s">
        <v>106</v>
      </c>
      <c r="Z50">
        <v>0</v>
      </c>
      <c r="AA50">
        <v>0</v>
      </c>
      <c r="AB50">
        <v>0</v>
      </c>
      <c r="AC50" t="s">
        <v>106</v>
      </c>
      <c r="AD50" t="s">
        <v>106</v>
      </c>
      <c r="AE50">
        <v>0</v>
      </c>
      <c r="AF50" t="s">
        <v>106</v>
      </c>
      <c r="AG50">
        <v>0</v>
      </c>
      <c r="AH50" t="s">
        <v>106</v>
      </c>
      <c r="AI50" t="s">
        <v>106</v>
      </c>
      <c r="AJ50" t="s">
        <v>106</v>
      </c>
      <c r="AK50">
        <v>0</v>
      </c>
      <c r="AL50" t="s">
        <v>106</v>
      </c>
      <c r="AM50">
        <v>0</v>
      </c>
      <c r="AN50" t="s">
        <v>106</v>
      </c>
      <c r="AO50" t="s">
        <v>106</v>
      </c>
      <c r="AP50" t="s">
        <v>106</v>
      </c>
      <c r="AQ50" t="s">
        <v>106</v>
      </c>
      <c r="AR50" t="s">
        <v>106</v>
      </c>
      <c r="AS50" t="s">
        <v>106</v>
      </c>
      <c r="AT50" t="s">
        <v>106</v>
      </c>
      <c r="AU50" t="s">
        <v>106</v>
      </c>
      <c r="AV50" t="s">
        <v>106</v>
      </c>
      <c r="AW50" t="s">
        <v>106</v>
      </c>
      <c r="AX50" t="s">
        <v>106</v>
      </c>
      <c r="AY50" t="s">
        <v>106</v>
      </c>
      <c r="AZ50" t="s">
        <v>106</v>
      </c>
      <c r="BA50">
        <v>0</v>
      </c>
      <c r="BB50" t="s">
        <v>106</v>
      </c>
      <c r="BC50" t="s">
        <v>106</v>
      </c>
      <c r="BD50" t="s">
        <v>106</v>
      </c>
      <c r="BE50">
        <v>0</v>
      </c>
      <c r="BF50" t="s">
        <v>106</v>
      </c>
      <c r="BG50">
        <v>0</v>
      </c>
      <c r="BH50" t="s">
        <v>106</v>
      </c>
      <c r="BI50" t="s">
        <v>106</v>
      </c>
      <c r="BJ50">
        <v>0</v>
      </c>
      <c r="BK50" t="s">
        <v>106</v>
      </c>
      <c r="BL50" t="s">
        <v>106</v>
      </c>
      <c r="BM50" t="s">
        <v>106</v>
      </c>
      <c r="BN50" t="s">
        <v>106</v>
      </c>
      <c r="BO50" t="s">
        <v>106</v>
      </c>
      <c r="BP50">
        <v>0</v>
      </c>
      <c r="BQ50" t="s">
        <v>106</v>
      </c>
      <c r="BR50" t="s">
        <v>106</v>
      </c>
      <c r="BS50" t="s">
        <v>106</v>
      </c>
      <c r="BT50">
        <v>0</v>
      </c>
      <c r="BU50" t="s">
        <v>106</v>
      </c>
      <c r="BV50" t="s">
        <v>106</v>
      </c>
      <c r="BW50" t="s">
        <v>106</v>
      </c>
      <c r="BX50">
        <v>0</v>
      </c>
      <c r="BY50">
        <v>0</v>
      </c>
      <c r="BZ50">
        <v>0</v>
      </c>
    </row>
    <row r="51" spans="1:78" x14ac:dyDescent="0.25">
      <c r="A51" t="s">
        <v>163</v>
      </c>
      <c r="B51">
        <v>1</v>
      </c>
      <c r="C51">
        <v>1</v>
      </c>
      <c r="D51">
        <v>0</v>
      </c>
      <c r="E51">
        <v>0</v>
      </c>
      <c r="F51">
        <v>0</v>
      </c>
      <c r="G51">
        <v>0</v>
      </c>
      <c r="H51">
        <v>1</v>
      </c>
      <c r="I51">
        <v>0</v>
      </c>
      <c r="J51">
        <v>1</v>
      </c>
      <c r="K51">
        <v>0</v>
      </c>
      <c r="L51">
        <v>0</v>
      </c>
      <c r="M51">
        <v>0</v>
      </c>
      <c r="N51">
        <v>1</v>
      </c>
      <c r="O51">
        <v>0</v>
      </c>
      <c r="P51">
        <v>0</v>
      </c>
      <c r="Q51">
        <v>0</v>
      </c>
      <c r="R51">
        <v>1</v>
      </c>
      <c r="S51">
        <v>1</v>
      </c>
      <c r="T51">
        <v>0</v>
      </c>
      <c r="U51">
        <v>0</v>
      </c>
      <c r="V51">
        <v>1</v>
      </c>
      <c r="W51">
        <v>0</v>
      </c>
      <c r="X51">
        <v>0</v>
      </c>
      <c r="Y51">
        <v>0</v>
      </c>
      <c r="Z51">
        <v>1</v>
      </c>
      <c r="AA51">
        <v>1</v>
      </c>
      <c r="AB51">
        <v>1</v>
      </c>
      <c r="AC51">
        <v>1</v>
      </c>
      <c r="AD51">
        <v>0</v>
      </c>
      <c r="AE51">
        <v>0</v>
      </c>
      <c r="AF51">
        <v>0</v>
      </c>
      <c r="AG51">
        <v>1</v>
      </c>
      <c r="AH51">
        <v>0</v>
      </c>
      <c r="AI51">
        <v>1</v>
      </c>
      <c r="AJ51">
        <v>0</v>
      </c>
      <c r="AK51">
        <v>0</v>
      </c>
      <c r="AL51">
        <v>0</v>
      </c>
      <c r="AM51">
        <v>1</v>
      </c>
      <c r="AN51">
        <v>0</v>
      </c>
      <c r="AO51">
        <v>0</v>
      </c>
      <c r="AP51">
        <v>0</v>
      </c>
      <c r="AQ51">
        <v>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1</v>
      </c>
      <c r="BF51">
        <v>0</v>
      </c>
      <c r="BG51">
        <v>1</v>
      </c>
      <c r="BH51">
        <v>0</v>
      </c>
      <c r="BI51">
        <v>1</v>
      </c>
      <c r="BJ51">
        <v>0</v>
      </c>
      <c r="BK51">
        <v>0</v>
      </c>
      <c r="BL51">
        <v>0</v>
      </c>
      <c r="BM51">
        <v>0</v>
      </c>
      <c r="BN51">
        <v>1</v>
      </c>
      <c r="BO51">
        <v>0</v>
      </c>
      <c r="BP51">
        <v>0</v>
      </c>
      <c r="BQ51">
        <v>1</v>
      </c>
      <c r="BR51">
        <v>1</v>
      </c>
      <c r="BS51">
        <v>1</v>
      </c>
      <c r="BT51">
        <v>1</v>
      </c>
      <c r="BU51">
        <v>1</v>
      </c>
      <c r="BV51">
        <v>0</v>
      </c>
      <c r="BW51">
        <v>1</v>
      </c>
      <c r="BX51">
        <v>1</v>
      </c>
      <c r="BY51">
        <v>1</v>
      </c>
      <c r="BZ51">
        <v>1</v>
      </c>
    </row>
    <row r="52" spans="1:78" x14ac:dyDescent="0.25">
      <c r="B52">
        <v>0</v>
      </c>
      <c r="C52">
        <v>0</v>
      </c>
      <c r="D52" t="s">
        <v>106</v>
      </c>
      <c r="E52" t="s">
        <v>106</v>
      </c>
      <c r="F52" t="s">
        <v>106</v>
      </c>
      <c r="G52" t="s">
        <v>106</v>
      </c>
      <c r="H52">
        <v>0</v>
      </c>
      <c r="I52" t="s">
        <v>106</v>
      </c>
      <c r="J52">
        <v>0</v>
      </c>
      <c r="K52" t="s">
        <v>106</v>
      </c>
      <c r="L52" t="s">
        <v>106</v>
      </c>
      <c r="M52" t="s">
        <v>106</v>
      </c>
      <c r="N52">
        <v>0</v>
      </c>
      <c r="O52" t="s">
        <v>106</v>
      </c>
      <c r="P52" t="s">
        <v>106</v>
      </c>
      <c r="Q52" t="s">
        <v>106</v>
      </c>
      <c r="R52">
        <v>0</v>
      </c>
      <c r="S52">
        <v>0</v>
      </c>
      <c r="T52" t="s">
        <v>106</v>
      </c>
      <c r="U52" t="s">
        <v>106</v>
      </c>
      <c r="V52">
        <v>0</v>
      </c>
      <c r="W52" t="s">
        <v>106</v>
      </c>
      <c r="X52" t="s">
        <v>106</v>
      </c>
      <c r="Y52" t="s">
        <v>106</v>
      </c>
      <c r="Z52">
        <v>0</v>
      </c>
      <c r="AA52">
        <v>0</v>
      </c>
      <c r="AB52">
        <v>0</v>
      </c>
      <c r="AC52">
        <v>0</v>
      </c>
      <c r="AD52" t="s">
        <v>106</v>
      </c>
      <c r="AE52" t="s">
        <v>106</v>
      </c>
      <c r="AF52" t="s">
        <v>106</v>
      </c>
      <c r="AG52">
        <v>0</v>
      </c>
      <c r="AH52" t="s">
        <v>106</v>
      </c>
      <c r="AI52">
        <v>0</v>
      </c>
      <c r="AJ52" t="s">
        <v>106</v>
      </c>
      <c r="AK52" t="s">
        <v>106</v>
      </c>
      <c r="AL52" t="s">
        <v>106</v>
      </c>
      <c r="AM52">
        <v>0</v>
      </c>
      <c r="AN52" t="s">
        <v>106</v>
      </c>
      <c r="AO52" t="s">
        <v>106</v>
      </c>
      <c r="AP52" t="s">
        <v>106</v>
      </c>
      <c r="AQ52">
        <v>0</v>
      </c>
      <c r="AR52" t="s">
        <v>106</v>
      </c>
      <c r="AS52" t="s">
        <v>106</v>
      </c>
      <c r="AT52" t="s">
        <v>106</v>
      </c>
      <c r="AU52" t="s">
        <v>106</v>
      </c>
      <c r="AV52" t="s">
        <v>106</v>
      </c>
      <c r="AW52" t="s">
        <v>106</v>
      </c>
      <c r="AX52" t="s">
        <v>106</v>
      </c>
      <c r="AY52" t="s">
        <v>106</v>
      </c>
      <c r="AZ52" t="s">
        <v>106</v>
      </c>
      <c r="BA52" t="s">
        <v>106</v>
      </c>
      <c r="BB52" t="s">
        <v>106</v>
      </c>
      <c r="BC52" t="s">
        <v>106</v>
      </c>
      <c r="BD52" t="s">
        <v>106</v>
      </c>
      <c r="BE52">
        <v>0</v>
      </c>
      <c r="BF52" t="s">
        <v>106</v>
      </c>
      <c r="BG52">
        <v>0</v>
      </c>
      <c r="BH52" t="s">
        <v>106</v>
      </c>
      <c r="BI52">
        <v>0</v>
      </c>
      <c r="BJ52" t="s">
        <v>106</v>
      </c>
      <c r="BK52" t="s">
        <v>106</v>
      </c>
      <c r="BL52" t="s">
        <v>106</v>
      </c>
      <c r="BM52" t="s">
        <v>106</v>
      </c>
      <c r="BN52">
        <v>0</v>
      </c>
      <c r="BO52" t="s">
        <v>106</v>
      </c>
      <c r="BP52" t="s">
        <v>106</v>
      </c>
      <c r="BQ52">
        <v>0</v>
      </c>
      <c r="BR52">
        <v>0</v>
      </c>
      <c r="BS52">
        <v>0</v>
      </c>
      <c r="BT52">
        <v>0</v>
      </c>
      <c r="BU52">
        <v>0</v>
      </c>
      <c r="BV52" t="s">
        <v>106</v>
      </c>
      <c r="BW52">
        <v>0</v>
      </c>
      <c r="BX52">
        <v>0</v>
      </c>
      <c r="BY52">
        <v>0</v>
      </c>
      <c r="BZ52">
        <v>0</v>
      </c>
    </row>
    <row r="53" spans="1:78" x14ac:dyDescent="0.25">
      <c r="A53" t="s">
        <v>148</v>
      </c>
      <c r="B53">
        <v>21</v>
      </c>
      <c r="C53">
        <v>20</v>
      </c>
      <c r="D53">
        <v>0</v>
      </c>
      <c r="E53">
        <v>2</v>
      </c>
      <c r="F53">
        <v>0</v>
      </c>
      <c r="G53">
        <v>7</v>
      </c>
      <c r="H53">
        <v>14</v>
      </c>
      <c r="I53">
        <v>3</v>
      </c>
      <c r="J53">
        <v>10</v>
      </c>
      <c r="K53">
        <v>5</v>
      </c>
      <c r="L53">
        <v>4</v>
      </c>
      <c r="M53">
        <v>3</v>
      </c>
      <c r="N53">
        <v>11</v>
      </c>
      <c r="O53">
        <v>6</v>
      </c>
      <c r="P53">
        <v>2</v>
      </c>
      <c r="Q53">
        <v>6</v>
      </c>
      <c r="R53">
        <v>15</v>
      </c>
      <c r="S53">
        <v>20</v>
      </c>
      <c r="T53">
        <v>0</v>
      </c>
      <c r="U53">
        <v>1</v>
      </c>
      <c r="V53">
        <v>12</v>
      </c>
      <c r="W53">
        <v>5</v>
      </c>
      <c r="X53">
        <v>4</v>
      </c>
      <c r="Y53">
        <v>0</v>
      </c>
      <c r="Z53">
        <v>21</v>
      </c>
      <c r="AA53">
        <v>21</v>
      </c>
      <c r="AB53">
        <v>21</v>
      </c>
      <c r="AC53">
        <v>2</v>
      </c>
      <c r="AD53">
        <v>16</v>
      </c>
      <c r="AE53">
        <v>3</v>
      </c>
      <c r="AF53">
        <v>0</v>
      </c>
      <c r="AG53">
        <v>21</v>
      </c>
      <c r="AH53">
        <v>0</v>
      </c>
      <c r="AI53">
        <v>20</v>
      </c>
      <c r="AJ53">
        <v>0</v>
      </c>
      <c r="AK53">
        <v>0</v>
      </c>
      <c r="AL53">
        <v>5</v>
      </c>
      <c r="AM53">
        <v>11</v>
      </c>
      <c r="AN53">
        <v>0</v>
      </c>
      <c r="AO53">
        <v>4</v>
      </c>
      <c r="AP53">
        <v>3</v>
      </c>
      <c r="AQ53">
        <v>3</v>
      </c>
      <c r="AR53">
        <v>2</v>
      </c>
      <c r="AS53">
        <v>1</v>
      </c>
      <c r="AT53">
        <v>2</v>
      </c>
      <c r="AU53">
        <v>1</v>
      </c>
      <c r="AV53">
        <v>1</v>
      </c>
      <c r="AW53">
        <v>0</v>
      </c>
      <c r="AX53">
        <v>0</v>
      </c>
      <c r="AY53">
        <v>2</v>
      </c>
      <c r="AZ53">
        <v>1</v>
      </c>
      <c r="BA53">
        <v>2</v>
      </c>
      <c r="BB53">
        <v>2</v>
      </c>
      <c r="BC53">
        <v>2</v>
      </c>
      <c r="BD53">
        <v>0</v>
      </c>
      <c r="BE53">
        <v>2</v>
      </c>
      <c r="BF53">
        <v>19</v>
      </c>
      <c r="BG53">
        <v>18</v>
      </c>
      <c r="BH53">
        <v>3</v>
      </c>
      <c r="BI53">
        <v>2</v>
      </c>
      <c r="BJ53">
        <v>0</v>
      </c>
      <c r="BK53">
        <v>13</v>
      </c>
      <c r="BL53">
        <v>1</v>
      </c>
      <c r="BM53">
        <v>1</v>
      </c>
      <c r="BN53">
        <v>8</v>
      </c>
      <c r="BO53">
        <v>10</v>
      </c>
      <c r="BP53">
        <v>2</v>
      </c>
      <c r="BQ53">
        <v>1</v>
      </c>
      <c r="BR53">
        <v>2</v>
      </c>
      <c r="BS53">
        <v>2</v>
      </c>
      <c r="BT53">
        <v>1</v>
      </c>
      <c r="BU53">
        <v>1</v>
      </c>
      <c r="BV53">
        <v>0</v>
      </c>
      <c r="BW53">
        <v>1</v>
      </c>
      <c r="BX53">
        <v>17</v>
      </c>
      <c r="BY53">
        <v>14</v>
      </c>
      <c r="BZ53">
        <v>13</v>
      </c>
    </row>
    <row r="54" spans="1:78" x14ac:dyDescent="0.25">
      <c r="B54">
        <v>0</v>
      </c>
      <c r="C54">
        <v>0</v>
      </c>
      <c r="D54" t="s">
        <v>106</v>
      </c>
      <c r="E54" s="7">
        <v>0.01</v>
      </c>
      <c r="F54" t="s">
        <v>106</v>
      </c>
      <c r="G54">
        <v>0</v>
      </c>
      <c r="H54" s="7">
        <v>0.01</v>
      </c>
      <c r="I54">
        <v>0</v>
      </c>
      <c r="J54" s="7">
        <v>0.01</v>
      </c>
      <c r="K54" s="7">
        <v>0.01</v>
      </c>
      <c r="L54">
        <v>0</v>
      </c>
      <c r="M54">
        <v>0</v>
      </c>
      <c r="N54">
        <v>0</v>
      </c>
      <c r="O54" s="7">
        <v>0.01</v>
      </c>
      <c r="P54" s="7">
        <v>0.01</v>
      </c>
      <c r="Q54" s="7">
        <v>0.01</v>
      </c>
      <c r="R54">
        <v>0</v>
      </c>
      <c r="S54" s="7">
        <v>0.01</v>
      </c>
      <c r="T54" t="s">
        <v>106</v>
      </c>
      <c r="U54">
        <v>0</v>
      </c>
      <c r="V54">
        <v>0</v>
      </c>
      <c r="W54" s="7">
        <v>0.01</v>
      </c>
      <c r="X54" s="7">
        <v>0.01</v>
      </c>
      <c r="Y54" t="s">
        <v>106</v>
      </c>
      <c r="Z54">
        <v>0</v>
      </c>
      <c r="AA54">
        <v>0</v>
      </c>
      <c r="AB54">
        <v>0</v>
      </c>
      <c r="AC54" s="7">
        <v>0.01</v>
      </c>
      <c r="AD54">
        <v>0</v>
      </c>
      <c r="AE54" s="7">
        <v>0.01</v>
      </c>
      <c r="AF54" t="s">
        <v>106</v>
      </c>
      <c r="AG54" s="7">
        <v>0.03</v>
      </c>
      <c r="AH54" t="s">
        <v>106</v>
      </c>
      <c r="AI54" s="7">
        <v>0.01</v>
      </c>
      <c r="AJ54">
        <v>0</v>
      </c>
      <c r="AK54" t="s">
        <v>106</v>
      </c>
      <c r="AL54">
        <v>0</v>
      </c>
      <c r="AM54" s="7">
        <v>0.01</v>
      </c>
      <c r="AN54" t="s">
        <v>106</v>
      </c>
      <c r="AO54" s="7">
        <v>0.01</v>
      </c>
      <c r="AP54" s="7">
        <v>0.01</v>
      </c>
      <c r="AQ54" s="7">
        <v>0.01</v>
      </c>
      <c r="AR54">
        <v>0</v>
      </c>
      <c r="AS54">
        <v>0</v>
      </c>
      <c r="AT54">
        <v>0</v>
      </c>
      <c r="AU54">
        <v>0</v>
      </c>
      <c r="AV54">
        <v>0</v>
      </c>
      <c r="AW54" t="s">
        <v>106</v>
      </c>
      <c r="AX54" t="s">
        <v>106</v>
      </c>
      <c r="AY54">
        <v>0</v>
      </c>
      <c r="AZ54">
        <v>0</v>
      </c>
      <c r="BA54" s="7">
        <v>0.01</v>
      </c>
      <c r="BB54" s="7">
        <v>0.01</v>
      </c>
      <c r="BC54" s="7">
        <v>0.01</v>
      </c>
      <c r="BD54" t="s">
        <v>106</v>
      </c>
      <c r="BE54">
        <v>0</v>
      </c>
      <c r="BF54">
        <v>0</v>
      </c>
      <c r="BG54" s="7">
        <v>0.01</v>
      </c>
      <c r="BH54">
        <v>0</v>
      </c>
      <c r="BI54">
        <v>0</v>
      </c>
      <c r="BJ54" t="s">
        <v>106</v>
      </c>
      <c r="BK54" s="7">
        <v>0.02</v>
      </c>
      <c r="BL54" s="7">
        <v>0.01</v>
      </c>
      <c r="BM54">
        <v>0</v>
      </c>
      <c r="BN54" s="7">
        <v>0.01</v>
      </c>
      <c r="BO54" s="7">
        <v>0.01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 t="s">
        <v>106</v>
      </c>
      <c r="BW54">
        <v>0</v>
      </c>
      <c r="BX54" s="7">
        <v>0.01</v>
      </c>
      <c r="BY54">
        <v>0</v>
      </c>
      <c r="BZ54">
        <v>0</v>
      </c>
    </row>
    <row r="55" spans="1:78" x14ac:dyDescent="0.25">
      <c r="A55" t="s">
        <v>130</v>
      </c>
      <c r="B55">
        <v>321</v>
      </c>
      <c r="C55">
        <v>292</v>
      </c>
      <c r="D55">
        <v>16</v>
      </c>
      <c r="E55">
        <v>13</v>
      </c>
      <c r="F55">
        <v>60</v>
      </c>
      <c r="G55">
        <v>186</v>
      </c>
      <c r="H55">
        <v>74</v>
      </c>
      <c r="I55">
        <v>77</v>
      </c>
      <c r="J55">
        <v>109</v>
      </c>
      <c r="K55">
        <v>59</v>
      </c>
      <c r="L55">
        <v>75</v>
      </c>
      <c r="M55">
        <v>75</v>
      </c>
      <c r="N55">
        <v>214</v>
      </c>
      <c r="O55">
        <v>30</v>
      </c>
      <c r="P55">
        <v>2</v>
      </c>
      <c r="Q55">
        <v>48</v>
      </c>
      <c r="R55">
        <v>272</v>
      </c>
      <c r="S55">
        <v>209</v>
      </c>
      <c r="T55">
        <v>80</v>
      </c>
      <c r="U55">
        <v>29</v>
      </c>
      <c r="V55">
        <v>247</v>
      </c>
      <c r="W55">
        <v>38</v>
      </c>
      <c r="X55">
        <v>31</v>
      </c>
      <c r="Y55">
        <v>0</v>
      </c>
      <c r="Z55">
        <v>321</v>
      </c>
      <c r="AA55">
        <v>321</v>
      </c>
      <c r="AB55">
        <v>321</v>
      </c>
      <c r="AC55">
        <v>22</v>
      </c>
      <c r="AD55">
        <v>270</v>
      </c>
      <c r="AE55">
        <v>27</v>
      </c>
      <c r="AF55">
        <v>321</v>
      </c>
      <c r="AG55">
        <v>0</v>
      </c>
      <c r="AH55">
        <v>0</v>
      </c>
      <c r="AI55">
        <v>264</v>
      </c>
      <c r="AJ55">
        <v>16</v>
      </c>
      <c r="AK55">
        <v>37</v>
      </c>
      <c r="AL55">
        <v>173</v>
      </c>
      <c r="AM55">
        <v>114</v>
      </c>
      <c r="AN55">
        <v>1</v>
      </c>
      <c r="AO55">
        <v>32</v>
      </c>
      <c r="AP55">
        <v>32</v>
      </c>
      <c r="AQ55">
        <v>26</v>
      </c>
      <c r="AR55">
        <v>20</v>
      </c>
      <c r="AS55">
        <v>16</v>
      </c>
      <c r="AT55">
        <v>41</v>
      </c>
      <c r="AU55">
        <v>43</v>
      </c>
      <c r="AV55">
        <v>33</v>
      </c>
      <c r="AW55">
        <v>2</v>
      </c>
      <c r="AX55">
        <v>14</v>
      </c>
      <c r="AY55">
        <v>17</v>
      </c>
      <c r="AZ55">
        <v>22</v>
      </c>
      <c r="BA55">
        <v>10</v>
      </c>
      <c r="BB55">
        <v>23</v>
      </c>
      <c r="BC55">
        <v>21</v>
      </c>
      <c r="BD55">
        <v>0</v>
      </c>
      <c r="BE55">
        <v>36</v>
      </c>
      <c r="BF55">
        <v>284</v>
      </c>
      <c r="BG55">
        <v>201</v>
      </c>
      <c r="BH55">
        <v>120</v>
      </c>
      <c r="BI55">
        <v>80</v>
      </c>
      <c r="BJ55">
        <v>54</v>
      </c>
      <c r="BK55">
        <v>46</v>
      </c>
      <c r="BL55">
        <v>6</v>
      </c>
      <c r="BM55">
        <v>51</v>
      </c>
      <c r="BN55">
        <v>94</v>
      </c>
      <c r="BO55">
        <v>120</v>
      </c>
      <c r="BP55">
        <v>56</v>
      </c>
      <c r="BQ55">
        <v>69</v>
      </c>
      <c r="BR55">
        <v>89</v>
      </c>
      <c r="BS55">
        <v>92</v>
      </c>
      <c r="BT55">
        <v>13</v>
      </c>
      <c r="BU55">
        <v>28</v>
      </c>
      <c r="BV55">
        <v>19</v>
      </c>
      <c r="BW55">
        <v>57</v>
      </c>
      <c r="BX55">
        <v>184</v>
      </c>
      <c r="BY55">
        <v>188</v>
      </c>
      <c r="BZ55">
        <v>154</v>
      </c>
    </row>
    <row r="56" spans="1:78" x14ac:dyDescent="0.25">
      <c r="B56" s="7">
        <v>7.0000000000000007E-2</v>
      </c>
      <c r="C56" s="7">
        <v>7.0000000000000007E-2</v>
      </c>
      <c r="D56" s="7">
        <v>0.04</v>
      </c>
      <c r="E56" s="7">
        <v>0.05</v>
      </c>
      <c r="F56" s="7">
        <v>7.0000000000000007E-2</v>
      </c>
      <c r="G56" s="7">
        <v>7.0000000000000007E-2</v>
      </c>
      <c r="H56" s="7">
        <v>0.06</v>
      </c>
      <c r="I56" s="7">
        <v>7.0000000000000007E-2</v>
      </c>
      <c r="J56" s="7">
        <v>7.0000000000000007E-2</v>
      </c>
      <c r="K56" s="7">
        <v>0.06</v>
      </c>
      <c r="L56" s="7">
        <v>7.0000000000000007E-2</v>
      </c>
      <c r="M56" s="7">
        <v>0.06</v>
      </c>
      <c r="N56" s="7">
        <v>7.0000000000000007E-2</v>
      </c>
      <c r="O56" s="7">
        <v>0.06</v>
      </c>
      <c r="P56" s="7">
        <v>0.01</v>
      </c>
      <c r="Q56" s="7">
        <v>7.0000000000000007E-2</v>
      </c>
      <c r="R56" s="7">
        <v>7.0000000000000007E-2</v>
      </c>
      <c r="S56" s="7">
        <v>7.0000000000000007E-2</v>
      </c>
      <c r="T56" s="7">
        <v>0.09</v>
      </c>
      <c r="U56" s="7">
        <v>0.04</v>
      </c>
      <c r="V56" s="7">
        <v>7.0000000000000007E-2</v>
      </c>
      <c r="W56" s="7">
        <v>0.08</v>
      </c>
      <c r="X56" s="7">
        <v>0.05</v>
      </c>
      <c r="Y56" t="s">
        <v>108</v>
      </c>
      <c r="Z56" s="7">
        <v>7.0000000000000007E-2</v>
      </c>
      <c r="AA56" s="7">
        <v>7.0000000000000007E-2</v>
      </c>
      <c r="AB56" s="7">
        <v>7.0000000000000007E-2</v>
      </c>
      <c r="AC56" s="7">
        <v>0.05</v>
      </c>
      <c r="AD56" s="7">
        <v>7.0000000000000007E-2</v>
      </c>
      <c r="AE56" s="7">
        <v>7.0000000000000007E-2</v>
      </c>
      <c r="AF56" s="7">
        <v>0.08</v>
      </c>
      <c r="AG56" t="s">
        <v>108</v>
      </c>
      <c r="AH56" t="s">
        <v>108</v>
      </c>
      <c r="AI56" s="7">
        <v>7.0000000000000007E-2</v>
      </c>
      <c r="AJ56" s="7">
        <v>0.04</v>
      </c>
      <c r="AK56" s="7">
        <v>0.05</v>
      </c>
      <c r="AL56" s="7">
        <v>0.09</v>
      </c>
      <c r="AM56" s="7">
        <v>0.05</v>
      </c>
      <c r="AN56" s="7">
        <v>0.03</v>
      </c>
      <c r="AO56" s="7">
        <v>0.06</v>
      </c>
      <c r="AP56" s="7">
        <v>7.0000000000000007E-2</v>
      </c>
      <c r="AQ56" s="7">
        <v>0.06</v>
      </c>
      <c r="AR56" s="7">
        <v>0.05</v>
      </c>
      <c r="AS56" s="7">
        <v>0.06</v>
      </c>
      <c r="AT56" s="7">
        <v>0.09</v>
      </c>
      <c r="AU56" s="7">
        <v>0.14000000000000001</v>
      </c>
      <c r="AV56" s="7">
        <v>0.08</v>
      </c>
      <c r="AW56" s="7">
        <v>0.03</v>
      </c>
      <c r="AX56" s="7">
        <v>0.05</v>
      </c>
      <c r="AY56" s="7">
        <v>0.04</v>
      </c>
      <c r="AZ56" s="7">
        <v>7.0000000000000007E-2</v>
      </c>
      <c r="BA56" s="7">
        <v>0.04</v>
      </c>
      <c r="BB56" s="7">
        <v>7.0000000000000007E-2</v>
      </c>
      <c r="BC56" s="7">
        <v>0.08</v>
      </c>
      <c r="BD56" t="s">
        <v>108</v>
      </c>
      <c r="BE56" s="7">
        <v>0.05</v>
      </c>
      <c r="BF56" s="7">
        <v>7.0000000000000007E-2</v>
      </c>
      <c r="BG56" s="7">
        <v>7.0000000000000007E-2</v>
      </c>
      <c r="BH56" s="7">
        <v>0.06</v>
      </c>
      <c r="BI56" s="7">
        <v>7.0000000000000007E-2</v>
      </c>
      <c r="BJ56" s="7">
        <v>7.0000000000000007E-2</v>
      </c>
      <c r="BK56" s="7">
        <v>7.0000000000000007E-2</v>
      </c>
      <c r="BL56" s="7">
        <v>0.04</v>
      </c>
      <c r="BM56" s="7">
        <v>7.0000000000000007E-2</v>
      </c>
      <c r="BN56" s="7">
        <v>7.0000000000000007E-2</v>
      </c>
      <c r="BO56" s="7">
        <v>7.0000000000000007E-2</v>
      </c>
      <c r="BP56" s="7">
        <v>0.06</v>
      </c>
      <c r="BQ56" s="7">
        <v>0.08</v>
      </c>
      <c r="BR56" s="7">
        <v>7.0000000000000007E-2</v>
      </c>
      <c r="BS56" s="7">
        <v>7.0000000000000007E-2</v>
      </c>
      <c r="BT56" s="7">
        <v>0.03</v>
      </c>
      <c r="BU56" s="7">
        <v>0.06</v>
      </c>
      <c r="BV56" s="7">
        <v>7.0000000000000007E-2</v>
      </c>
      <c r="BW56" s="7">
        <v>0.09</v>
      </c>
      <c r="BX56" s="7">
        <v>0.06</v>
      </c>
      <c r="BY56" s="7">
        <v>0.06</v>
      </c>
      <c r="BZ56" s="7">
        <v>0.06</v>
      </c>
    </row>
    <row r="57" spans="1:78" x14ac:dyDescent="0.25">
      <c r="A57" t="s">
        <v>149</v>
      </c>
      <c r="B57">
        <v>136</v>
      </c>
      <c r="C57">
        <v>127</v>
      </c>
      <c r="D57">
        <v>5</v>
      </c>
      <c r="E57">
        <v>4</v>
      </c>
      <c r="F57">
        <v>32</v>
      </c>
      <c r="G57">
        <v>69</v>
      </c>
      <c r="H57">
        <v>35</v>
      </c>
      <c r="I57">
        <v>46</v>
      </c>
      <c r="J57">
        <v>45</v>
      </c>
      <c r="K57">
        <v>22</v>
      </c>
      <c r="L57">
        <v>22</v>
      </c>
      <c r="M57">
        <v>31</v>
      </c>
      <c r="N57">
        <v>91</v>
      </c>
      <c r="O57">
        <v>10</v>
      </c>
      <c r="P57">
        <v>3</v>
      </c>
      <c r="Q57">
        <v>19</v>
      </c>
      <c r="R57">
        <v>116</v>
      </c>
      <c r="S57">
        <v>81</v>
      </c>
      <c r="T57">
        <v>29</v>
      </c>
      <c r="U57">
        <v>24</v>
      </c>
      <c r="V57">
        <v>122</v>
      </c>
      <c r="W57">
        <v>8</v>
      </c>
      <c r="X57">
        <v>4</v>
      </c>
      <c r="Y57">
        <v>0</v>
      </c>
      <c r="Z57">
        <v>136</v>
      </c>
      <c r="AA57">
        <v>136</v>
      </c>
      <c r="AB57">
        <v>136</v>
      </c>
      <c r="AC57">
        <v>22</v>
      </c>
      <c r="AD57">
        <v>108</v>
      </c>
      <c r="AE57">
        <v>5</v>
      </c>
      <c r="AF57">
        <v>0</v>
      </c>
      <c r="AG57">
        <v>136</v>
      </c>
      <c r="AH57">
        <v>0</v>
      </c>
      <c r="AI57">
        <v>104</v>
      </c>
      <c r="AJ57">
        <v>1</v>
      </c>
      <c r="AK57">
        <v>27</v>
      </c>
      <c r="AL57">
        <v>75</v>
      </c>
      <c r="AM57">
        <v>47</v>
      </c>
      <c r="AN57">
        <v>0</v>
      </c>
      <c r="AO57">
        <v>14</v>
      </c>
      <c r="AP57">
        <v>13</v>
      </c>
      <c r="AQ57">
        <v>20</v>
      </c>
      <c r="AR57">
        <v>13</v>
      </c>
      <c r="AS57">
        <v>6</v>
      </c>
      <c r="AT57">
        <v>17</v>
      </c>
      <c r="AU57">
        <v>9</v>
      </c>
      <c r="AV57">
        <v>5</v>
      </c>
      <c r="AW57">
        <v>0</v>
      </c>
      <c r="AX57">
        <v>5</v>
      </c>
      <c r="AY57">
        <v>19</v>
      </c>
      <c r="AZ57">
        <v>4</v>
      </c>
      <c r="BA57">
        <v>3</v>
      </c>
      <c r="BB57">
        <v>9</v>
      </c>
      <c r="BC57">
        <v>11</v>
      </c>
      <c r="BD57">
        <v>1</v>
      </c>
      <c r="BE57">
        <v>68</v>
      </c>
      <c r="BF57">
        <v>68</v>
      </c>
      <c r="BG57">
        <v>121</v>
      </c>
      <c r="BH57">
        <v>15</v>
      </c>
      <c r="BI57">
        <v>84</v>
      </c>
      <c r="BJ57">
        <v>22</v>
      </c>
      <c r="BK57">
        <v>8</v>
      </c>
      <c r="BL57">
        <v>6</v>
      </c>
      <c r="BM57">
        <v>48</v>
      </c>
      <c r="BN57">
        <v>65</v>
      </c>
      <c r="BO57">
        <v>16</v>
      </c>
      <c r="BP57">
        <v>7</v>
      </c>
      <c r="BQ57">
        <v>39</v>
      </c>
      <c r="BR57">
        <v>70</v>
      </c>
      <c r="BS57">
        <v>56</v>
      </c>
      <c r="BT57">
        <v>41</v>
      </c>
      <c r="BU57">
        <v>39</v>
      </c>
      <c r="BV57">
        <v>14</v>
      </c>
      <c r="BW57">
        <v>26</v>
      </c>
      <c r="BX57">
        <v>108</v>
      </c>
      <c r="BY57">
        <v>108</v>
      </c>
      <c r="BZ57">
        <v>98</v>
      </c>
    </row>
    <row r="58" spans="1:78" x14ac:dyDescent="0.25">
      <c r="B58" s="7">
        <v>0.03</v>
      </c>
      <c r="C58" s="7">
        <v>0.03</v>
      </c>
      <c r="D58" s="7">
        <v>0.01</v>
      </c>
      <c r="E58" s="7">
        <v>0.01</v>
      </c>
      <c r="F58" s="7">
        <v>0.03</v>
      </c>
      <c r="G58" s="7">
        <v>0.03</v>
      </c>
      <c r="H58" s="7">
        <v>0.03</v>
      </c>
      <c r="I58" s="7">
        <v>0.04</v>
      </c>
      <c r="J58" s="7">
        <v>0.03</v>
      </c>
      <c r="K58" s="7">
        <v>0.02</v>
      </c>
      <c r="L58" s="7">
        <v>0.02</v>
      </c>
      <c r="M58" s="7">
        <v>0.03</v>
      </c>
      <c r="N58" s="7">
        <v>0.03</v>
      </c>
      <c r="O58" s="7">
        <v>0.02</v>
      </c>
      <c r="P58" s="7">
        <v>0.02</v>
      </c>
      <c r="Q58" s="7">
        <v>0.03</v>
      </c>
      <c r="R58" s="7">
        <v>0.03</v>
      </c>
      <c r="S58" s="7">
        <v>0.03</v>
      </c>
      <c r="T58" s="7">
        <v>0.03</v>
      </c>
      <c r="U58" s="7">
        <v>0.03</v>
      </c>
      <c r="V58" s="7">
        <v>0.03</v>
      </c>
      <c r="W58" s="7">
        <v>0.02</v>
      </c>
      <c r="X58" s="7">
        <v>0.01</v>
      </c>
      <c r="Y58" t="s">
        <v>108</v>
      </c>
      <c r="Z58" s="7">
        <v>0.03</v>
      </c>
      <c r="AA58" s="7">
        <v>0.03</v>
      </c>
      <c r="AB58" s="7">
        <v>0.03</v>
      </c>
      <c r="AC58" s="7">
        <v>0.05</v>
      </c>
      <c r="AD58" s="7">
        <v>0.03</v>
      </c>
      <c r="AE58" s="7">
        <v>0.01</v>
      </c>
      <c r="AF58" t="s">
        <v>108</v>
      </c>
      <c r="AG58" s="7">
        <v>0.17</v>
      </c>
      <c r="AH58" t="s">
        <v>108</v>
      </c>
      <c r="AI58" s="7">
        <v>0.03</v>
      </c>
      <c r="AJ58">
        <v>0</v>
      </c>
      <c r="AK58" s="7">
        <v>0.04</v>
      </c>
      <c r="AL58" s="7">
        <v>0.04</v>
      </c>
      <c r="AM58" s="7">
        <v>0.02</v>
      </c>
      <c r="AN58" t="s">
        <v>108</v>
      </c>
      <c r="AO58" s="7">
        <v>0.03</v>
      </c>
      <c r="AP58" s="7">
        <v>0.03</v>
      </c>
      <c r="AQ58" s="7">
        <v>0.04</v>
      </c>
      <c r="AR58" s="7">
        <v>0.03</v>
      </c>
      <c r="AS58" s="7">
        <v>0.03</v>
      </c>
      <c r="AT58" s="7">
        <v>0.04</v>
      </c>
      <c r="AU58" s="7">
        <v>0.03</v>
      </c>
      <c r="AV58" s="7">
        <v>0.01</v>
      </c>
      <c r="AW58" t="s">
        <v>108</v>
      </c>
      <c r="AX58" s="7">
        <v>0.02</v>
      </c>
      <c r="AY58" s="7">
        <v>0.04</v>
      </c>
      <c r="AZ58" s="7">
        <v>0.01</v>
      </c>
      <c r="BA58" s="7">
        <v>0.01</v>
      </c>
      <c r="BB58" s="7">
        <v>0.03</v>
      </c>
      <c r="BC58" s="7">
        <v>0.04</v>
      </c>
      <c r="BD58" s="7">
        <v>0.06</v>
      </c>
      <c r="BE58" s="7">
        <v>0.09</v>
      </c>
      <c r="BF58" s="7">
        <v>0.02</v>
      </c>
      <c r="BG58" s="7">
        <v>0.04</v>
      </c>
      <c r="BH58" s="7">
        <v>0.01</v>
      </c>
      <c r="BI58" s="7">
        <v>7.0000000000000007E-2</v>
      </c>
      <c r="BJ58" s="7">
        <v>0.03</v>
      </c>
      <c r="BK58" s="7">
        <v>0.01</v>
      </c>
      <c r="BL58" s="7">
        <v>0.04</v>
      </c>
      <c r="BM58" s="7">
        <v>7.0000000000000007E-2</v>
      </c>
      <c r="BN58" s="7">
        <v>0.05</v>
      </c>
      <c r="BO58" s="7">
        <v>0.01</v>
      </c>
      <c r="BP58" s="7">
        <v>0.01</v>
      </c>
      <c r="BQ58" s="7">
        <v>0.05</v>
      </c>
      <c r="BR58" s="7">
        <v>0.05</v>
      </c>
      <c r="BS58" s="7">
        <v>0.04</v>
      </c>
      <c r="BT58" s="7">
        <v>0.11</v>
      </c>
      <c r="BU58" s="7">
        <v>0.09</v>
      </c>
      <c r="BV58" s="7">
        <v>0.06</v>
      </c>
      <c r="BW58" s="7">
        <v>0.04</v>
      </c>
      <c r="BX58" s="7">
        <v>0.03</v>
      </c>
      <c r="BY58" s="7">
        <v>0.03</v>
      </c>
      <c r="BZ58" s="7">
        <v>0.04</v>
      </c>
    </row>
    <row r="59" spans="1:78" x14ac:dyDescent="0.25">
      <c r="A59" t="s">
        <v>164</v>
      </c>
      <c r="B59">
        <v>2</v>
      </c>
      <c r="C59">
        <v>2</v>
      </c>
      <c r="D59">
        <v>0</v>
      </c>
      <c r="E59">
        <v>0</v>
      </c>
      <c r="F59">
        <v>2</v>
      </c>
      <c r="G59">
        <v>0</v>
      </c>
      <c r="H59">
        <v>0</v>
      </c>
      <c r="I59">
        <v>0</v>
      </c>
      <c r="J59">
        <v>2</v>
      </c>
      <c r="K59">
        <v>0</v>
      </c>
      <c r="L59">
        <v>0</v>
      </c>
      <c r="M59">
        <v>0</v>
      </c>
      <c r="N59">
        <v>2</v>
      </c>
      <c r="O59">
        <v>0</v>
      </c>
      <c r="P59">
        <v>0</v>
      </c>
      <c r="Q59">
        <v>0</v>
      </c>
      <c r="R59">
        <v>2</v>
      </c>
      <c r="S59">
        <v>2</v>
      </c>
      <c r="T59">
        <v>0</v>
      </c>
      <c r="U59">
        <v>0</v>
      </c>
      <c r="V59">
        <v>2</v>
      </c>
      <c r="W59">
        <v>0</v>
      </c>
      <c r="X59">
        <v>0</v>
      </c>
      <c r="Y59">
        <v>0</v>
      </c>
      <c r="Z59">
        <v>2</v>
      </c>
      <c r="AA59">
        <v>2</v>
      </c>
      <c r="AB59">
        <v>2</v>
      </c>
      <c r="AC59">
        <v>0</v>
      </c>
      <c r="AD59">
        <v>2</v>
      </c>
      <c r="AE59">
        <v>0</v>
      </c>
      <c r="AF59">
        <v>0</v>
      </c>
      <c r="AG59">
        <v>2</v>
      </c>
      <c r="AH59">
        <v>0</v>
      </c>
      <c r="AI59">
        <v>2</v>
      </c>
      <c r="AJ59">
        <v>0</v>
      </c>
      <c r="AK59">
        <v>0</v>
      </c>
      <c r="AL59">
        <v>2</v>
      </c>
      <c r="AM59">
        <v>0</v>
      </c>
      <c r="AN59">
        <v>0</v>
      </c>
      <c r="AO59">
        <v>0</v>
      </c>
      <c r="AP59">
        <v>0</v>
      </c>
      <c r="AQ59">
        <v>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2</v>
      </c>
      <c r="BF59">
        <v>0</v>
      </c>
      <c r="BG59">
        <v>2</v>
      </c>
      <c r="BH59">
        <v>0</v>
      </c>
      <c r="BI59">
        <v>2</v>
      </c>
      <c r="BJ59">
        <v>0</v>
      </c>
      <c r="BK59">
        <v>0</v>
      </c>
      <c r="BL59">
        <v>0</v>
      </c>
      <c r="BM59">
        <v>2</v>
      </c>
      <c r="BN59">
        <v>0</v>
      </c>
      <c r="BO59">
        <v>0</v>
      </c>
      <c r="BP59">
        <v>0</v>
      </c>
      <c r="BQ59">
        <v>2</v>
      </c>
      <c r="BR59">
        <v>2</v>
      </c>
      <c r="BS59">
        <v>2</v>
      </c>
      <c r="BT59">
        <v>0</v>
      </c>
      <c r="BU59">
        <v>2</v>
      </c>
      <c r="BV59">
        <v>0</v>
      </c>
      <c r="BW59">
        <v>2</v>
      </c>
      <c r="BX59">
        <v>0</v>
      </c>
      <c r="BY59">
        <v>0</v>
      </c>
      <c r="BZ59">
        <v>0</v>
      </c>
    </row>
    <row r="60" spans="1:78" x14ac:dyDescent="0.25">
      <c r="B60">
        <v>0</v>
      </c>
      <c r="C60">
        <v>0</v>
      </c>
      <c r="D60" t="s">
        <v>106</v>
      </c>
      <c r="E60" t="s">
        <v>106</v>
      </c>
      <c r="F60">
        <v>0</v>
      </c>
      <c r="G60" t="s">
        <v>106</v>
      </c>
      <c r="H60" t="s">
        <v>106</v>
      </c>
      <c r="I60" t="s">
        <v>106</v>
      </c>
      <c r="J60">
        <v>0</v>
      </c>
      <c r="K60" t="s">
        <v>106</v>
      </c>
      <c r="L60" t="s">
        <v>106</v>
      </c>
      <c r="M60" t="s">
        <v>106</v>
      </c>
      <c r="N60">
        <v>0</v>
      </c>
      <c r="O60" t="s">
        <v>106</v>
      </c>
      <c r="P60" t="s">
        <v>106</v>
      </c>
      <c r="Q60" t="s">
        <v>106</v>
      </c>
      <c r="R60">
        <v>0</v>
      </c>
      <c r="S60">
        <v>0</v>
      </c>
      <c r="T60" t="s">
        <v>106</v>
      </c>
      <c r="U60" t="s">
        <v>106</v>
      </c>
      <c r="V60">
        <v>0</v>
      </c>
      <c r="W60" t="s">
        <v>106</v>
      </c>
      <c r="X60" t="s">
        <v>106</v>
      </c>
      <c r="Y60" t="s">
        <v>106</v>
      </c>
      <c r="Z60">
        <v>0</v>
      </c>
      <c r="AA60">
        <v>0</v>
      </c>
      <c r="AB60">
        <v>0</v>
      </c>
      <c r="AC60" t="s">
        <v>106</v>
      </c>
      <c r="AD60">
        <v>0</v>
      </c>
      <c r="AE60" t="s">
        <v>106</v>
      </c>
      <c r="AF60" t="s">
        <v>106</v>
      </c>
      <c r="AG60">
        <v>0</v>
      </c>
      <c r="AH60" t="s">
        <v>106</v>
      </c>
      <c r="AI60">
        <v>0</v>
      </c>
      <c r="AJ60" t="s">
        <v>106</v>
      </c>
      <c r="AK60" t="s">
        <v>106</v>
      </c>
      <c r="AL60">
        <v>0</v>
      </c>
      <c r="AM60" t="s">
        <v>106</v>
      </c>
      <c r="AN60" t="s">
        <v>106</v>
      </c>
      <c r="AO60" t="s">
        <v>106</v>
      </c>
      <c r="AP60" t="s">
        <v>106</v>
      </c>
      <c r="AQ60">
        <v>0</v>
      </c>
      <c r="AR60" t="s">
        <v>106</v>
      </c>
      <c r="AS60" t="s">
        <v>106</v>
      </c>
      <c r="AT60" t="s">
        <v>106</v>
      </c>
      <c r="AU60" t="s">
        <v>106</v>
      </c>
      <c r="AV60" t="s">
        <v>106</v>
      </c>
      <c r="AW60" t="s">
        <v>106</v>
      </c>
      <c r="AX60" t="s">
        <v>106</v>
      </c>
      <c r="AY60" t="s">
        <v>106</v>
      </c>
      <c r="AZ60" t="s">
        <v>106</v>
      </c>
      <c r="BA60" t="s">
        <v>106</v>
      </c>
      <c r="BB60" t="s">
        <v>106</v>
      </c>
      <c r="BC60" t="s">
        <v>106</v>
      </c>
      <c r="BD60" t="s">
        <v>106</v>
      </c>
      <c r="BE60">
        <v>0</v>
      </c>
      <c r="BF60" t="s">
        <v>106</v>
      </c>
      <c r="BG60">
        <v>0</v>
      </c>
      <c r="BH60" t="s">
        <v>106</v>
      </c>
      <c r="BI60">
        <v>0</v>
      </c>
      <c r="BJ60" t="s">
        <v>106</v>
      </c>
      <c r="BK60" t="s">
        <v>106</v>
      </c>
      <c r="BL60" t="s">
        <v>106</v>
      </c>
      <c r="BM60">
        <v>0</v>
      </c>
      <c r="BN60" t="s">
        <v>106</v>
      </c>
      <c r="BO60" t="s">
        <v>106</v>
      </c>
      <c r="BP60" t="s">
        <v>106</v>
      </c>
      <c r="BQ60">
        <v>0</v>
      </c>
      <c r="BR60">
        <v>0</v>
      </c>
      <c r="BS60">
        <v>0</v>
      </c>
      <c r="BT60" t="s">
        <v>106</v>
      </c>
      <c r="BU60">
        <v>0</v>
      </c>
      <c r="BV60" t="s">
        <v>106</v>
      </c>
      <c r="BW60">
        <v>0</v>
      </c>
      <c r="BX60" t="s">
        <v>106</v>
      </c>
      <c r="BY60" t="s">
        <v>106</v>
      </c>
      <c r="BZ60" t="s">
        <v>106</v>
      </c>
    </row>
    <row r="61" spans="1:78" x14ac:dyDescent="0.25">
      <c r="A61" t="s">
        <v>151</v>
      </c>
      <c r="B61">
        <v>73</v>
      </c>
      <c r="C61">
        <v>65</v>
      </c>
      <c r="D61">
        <v>5</v>
      </c>
      <c r="E61">
        <v>4</v>
      </c>
      <c r="F61">
        <v>8</v>
      </c>
      <c r="G61">
        <v>45</v>
      </c>
      <c r="H61">
        <v>20</v>
      </c>
      <c r="I61">
        <v>26</v>
      </c>
      <c r="J61">
        <v>21</v>
      </c>
      <c r="K61">
        <v>14</v>
      </c>
      <c r="L61">
        <v>12</v>
      </c>
      <c r="M61">
        <v>14</v>
      </c>
      <c r="N61">
        <v>47</v>
      </c>
      <c r="O61">
        <v>10</v>
      </c>
      <c r="P61">
        <v>2</v>
      </c>
      <c r="Q61">
        <v>11</v>
      </c>
      <c r="R61">
        <v>62</v>
      </c>
      <c r="S61">
        <v>60</v>
      </c>
      <c r="T61">
        <v>7</v>
      </c>
      <c r="U61">
        <v>5</v>
      </c>
      <c r="V61">
        <v>61</v>
      </c>
      <c r="W61">
        <v>8</v>
      </c>
      <c r="X61">
        <v>4</v>
      </c>
      <c r="Y61">
        <v>0</v>
      </c>
      <c r="Z61">
        <v>73</v>
      </c>
      <c r="AA61">
        <v>73</v>
      </c>
      <c r="AB61">
        <v>73</v>
      </c>
      <c r="AC61">
        <v>0</v>
      </c>
      <c r="AD61">
        <v>69</v>
      </c>
      <c r="AE61">
        <v>4</v>
      </c>
      <c r="AF61">
        <v>0</v>
      </c>
      <c r="AG61">
        <v>73</v>
      </c>
      <c r="AH61">
        <v>0</v>
      </c>
      <c r="AI61">
        <v>72</v>
      </c>
      <c r="AJ61">
        <v>1</v>
      </c>
      <c r="AK61">
        <v>0</v>
      </c>
      <c r="AL61">
        <v>52</v>
      </c>
      <c r="AM61">
        <v>17</v>
      </c>
      <c r="AN61">
        <v>0</v>
      </c>
      <c r="AO61">
        <v>3</v>
      </c>
      <c r="AP61">
        <v>4</v>
      </c>
      <c r="AQ61">
        <v>8</v>
      </c>
      <c r="AR61">
        <v>1</v>
      </c>
      <c r="AS61">
        <v>7</v>
      </c>
      <c r="AT61">
        <v>13</v>
      </c>
      <c r="AU61">
        <v>9</v>
      </c>
      <c r="AV61">
        <v>6</v>
      </c>
      <c r="AW61">
        <v>0</v>
      </c>
      <c r="AX61">
        <v>5</v>
      </c>
      <c r="AY61">
        <v>8</v>
      </c>
      <c r="AZ61">
        <v>2</v>
      </c>
      <c r="BA61">
        <v>3</v>
      </c>
      <c r="BB61">
        <v>3</v>
      </c>
      <c r="BC61">
        <v>4</v>
      </c>
      <c r="BD61">
        <v>0</v>
      </c>
      <c r="BE61">
        <v>47</v>
      </c>
      <c r="BF61">
        <v>25</v>
      </c>
      <c r="BG61">
        <v>71</v>
      </c>
      <c r="BH61">
        <v>2</v>
      </c>
      <c r="BI61">
        <v>45</v>
      </c>
      <c r="BJ61">
        <v>10</v>
      </c>
      <c r="BK61">
        <v>9</v>
      </c>
      <c r="BL61">
        <v>5</v>
      </c>
      <c r="BM61">
        <v>36</v>
      </c>
      <c r="BN61">
        <v>23</v>
      </c>
      <c r="BO61">
        <v>13</v>
      </c>
      <c r="BP61">
        <v>1</v>
      </c>
      <c r="BQ61">
        <v>25</v>
      </c>
      <c r="BR61">
        <v>50</v>
      </c>
      <c r="BS61">
        <v>47</v>
      </c>
      <c r="BT61">
        <v>15</v>
      </c>
      <c r="BU61">
        <v>37</v>
      </c>
      <c r="BV61">
        <v>2</v>
      </c>
      <c r="BW61">
        <v>24</v>
      </c>
      <c r="BX61">
        <v>58</v>
      </c>
      <c r="BY61">
        <v>59</v>
      </c>
      <c r="BZ61">
        <v>50</v>
      </c>
    </row>
    <row r="62" spans="1:78" x14ac:dyDescent="0.25">
      <c r="B62" s="7">
        <v>0.02</v>
      </c>
      <c r="C62" s="7">
        <v>0.02</v>
      </c>
      <c r="D62" s="7">
        <v>0.01</v>
      </c>
      <c r="E62" s="7">
        <v>0.01</v>
      </c>
      <c r="F62" s="7">
        <v>0.01</v>
      </c>
      <c r="G62" s="7">
        <v>0.02</v>
      </c>
      <c r="H62" s="7">
        <v>0.02</v>
      </c>
      <c r="I62" s="7">
        <v>0.02</v>
      </c>
      <c r="J62" s="7">
        <v>0.01</v>
      </c>
      <c r="K62" s="7">
        <v>0.01</v>
      </c>
      <c r="L62" s="7">
        <v>0.01</v>
      </c>
      <c r="M62" s="7">
        <v>0.01</v>
      </c>
      <c r="N62" s="7">
        <v>0.02</v>
      </c>
      <c r="O62" s="7">
        <v>0.02</v>
      </c>
      <c r="P62" s="7">
        <v>0.01</v>
      </c>
      <c r="Q62" s="7">
        <v>0.02</v>
      </c>
      <c r="R62" s="7">
        <v>0.02</v>
      </c>
      <c r="S62" s="7">
        <v>0.02</v>
      </c>
      <c r="T62" s="7">
        <v>0.01</v>
      </c>
      <c r="U62" s="7">
        <v>0.01</v>
      </c>
      <c r="V62" s="7">
        <v>0.02</v>
      </c>
      <c r="W62" s="7">
        <v>0.02</v>
      </c>
      <c r="X62" s="7">
        <v>0.01</v>
      </c>
      <c r="Y62" t="s">
        <v>108</v>
      </c>
      <c r="Z62" s="7">
        <v>0.02</v>
      </c>
      <c r="AA62" s="7">
        <v>0.02</v>
      </c>
      <c r="AB62" s="7">
        <v>0.02</v>
      </c>
      <c r="AC62" t="s">
        <v>108</v>
      </c>
      <c r="AD62" s="7">
        <v>0.02</v>
      </c>
      <c r="AE62" s="7">
        <v>0.01</v>
      </c>
      <c r="AF62" t="s">
        <v>108</v>
      </c>
      <c r="AG62" s="7">
        <v>0.09</v>
      </c>
      <c r="AH62" t="s">
        <v>108</v>
      </c>
      <c r="AI62" s="7">
        <v>0.02</v>
      </c>
      <c r="AJ62">
        <v>0</v>
      </c>
      <c r="AK62" t="s">
        <v>108</v>
      </c>
      <c r="AL62" s="7">
        <v>0.03</v>
      </c>
      <c r="AM62" s="7">
        <v>0.01</v>
      </c>
      <c r="AN62" t="s">
        <v>108</v>
      </c>
      <c r="AO62" s="7">
        <v>0.01</v>
      </c>
      <c r="AP62" s="7">
        <v>0.01</v>
      </c>
      <c r="AQ62" s="7">
        <v>0.02</v>
      </c>
      <c r="AR62">
        <v>0</v>
      </c>
      <c r="AS62" s="7">
        <v>0.03</v>
      </c>
      <c r="AT62" s="7">
        <v>0.03</v>
      </c>
      <c r="AU62" s="7">
        <v>0.03</v>
      </c>
      <c r="AV62" s="7">
        <v>0.01</v>
      </c>
      <c r="AW62" t="s">
        <v>108</v>
      </c>
      <c r="AX62" s="7">
        <v>0.01</v>
      </c>
      <c r="AY62" s="7">
        <v>0.02</v>
      </c>
      <c r="AZ62" s="7">
        <v>0.01</v>
      </c>
      <c r="BA62" s="7">
        <v>0.01</v>
      </c>
      <c r="BB62" s="7">
        <v>0.01</v>
      </c>
      <c r="BC62" s="7">
        <v>0.01</v>
      </c>
      <c r="BD62" t="s">
        <v>108</v>
      </c>
      <c r="BE62" s="7">
        <v>0.06</v>
      </c>
      <c r="BF62" s="7">
        <v>0.01</v>
      </c>
      <c r="BG62" s="7">
        <v>0.03</v>
      </c>
      <c r="BH62">
        <v>0</v>
      </c>
      <c r="BI62" s="7">
        <v>0.04</v>
      </c>
      <c r="BJ62" s="7">
        <v>0.01</v>
      </c>
      <c r="BK62" s="7">
        <v>0.01</v>
      </c>
      <c r="BL62" s="7">
        <v>0.03</v>
      </c>
      <c r="BM62" s="7">
        <v>0.05</v>
      </c>
      <c r="BN62" s="7">
        <v>0.02</v>
      </c>
      <c r="BO62" s="7">
        <v>0.01</v>
      </c>
      <c r="BP62">
        <v>0</v>
      </c>
      <c r="BQ62" s="7">
        <v>0.03</v>
      </c>
      <c r="BR62" s="7">
        <v>0.04</v>
      </c>
      <c r="BS62" s="7">
        <v>0.04</v>
      </c>
      <c r="BT62" s="7">
        <v>0.04</v>
      </c>
      <c r="BU62" s="7">
        <v>0.08</v>
      </c>
      <c r="BV62" s="7">
        <v>0.01</v>
      </c>
      <c r="BW62" s="7">
        <v>0.04</v>
      </c>
      <c r="BX62" s="7">
        <v>0.02</v>
      </c>
      <c r="BY62" s="7">
        <v>0.02</v>
      </c>
      <c r="BZ62" s="7">
        <v>0.02</v>
      </c>
    </row>
    <row r="63" spans="1:78" x14ac:dyDescent="0.25">
      <c r="A63" t="s">
        <v>165</v>
      </c>
      <c r="B63">
        <v>3</v>
      </c>
      <c r="C63">
        <v>0</v>
      </c>
      <c r="D63">
        <v>3</v>
      </c>
      <c r="E63">
        <v>0</v>
      </c>
      <c r="F63">
        <v>0</v>
      </c>
      <c r="G63">
        <v>1</v>
      </c>
      <c r="H63">
        <v>2</v>
      </c>
      <c r="I63">
        <v>1</v>
      </c>
      <c r="J63">
        <v>1</v>
      </c>
      <c r="K63">
        <v>0</v>
      </c>
      <c r="L63">
        <v>1</v>
      </c>
      <c r="M63">
        <v>2</v>
      </c>
      <c r="N63">
        <v>1</v>
      </c>
      <c r="O63">
        <v>0</v>
      </c>
      <c r="P63">
        <v>0</v>
      </c>
      <c r="Q63">
        <v>1</v>
      </c>
      <c r="R63">
        <v>2</v>
      </c>
      <c r="S63">
        <v>3</v>
      </c>
      <c r="T63">
        <v>0</v>
      </c>
      <c r="U63">
        <v>0</v>
      </c>
      <c r="V63">
        <v>1</v>
      </c>
      <c r="W63">
        <v>0</v>
      </c>
      <c r="X63">
        <v>2</v>
      </c>
      <c r="Y63">
        <v>0</v>
      </c>
      <c r="Z63">
        <v>3</v>
      </c>
      <c r="AA63">
        <v>3</v>
      </c>
      <c r="AB63">
        <v>3</v>
      </c>
      <c r="AC63">
        <v>0</v>
      </c>
      <c r="AD63">
        <v>2</v>
      </c>
      <c r="AE63">
        <v>1</v>
      </c>
      <c r="AF63">
        <v>0</v>
      </c>
      <c r="AG63">
        <v>0</v>
      </c>
      <c r="AH63">
        <v>0</v>
      </c>
      <c r="AI63">
        <v>2</v>
      </c>
      <c r="AJ63">
        <v>1</v>
      </c>
      <c r="AK63">
        <v>0</v>
      </c>
      <c r="AL63">
        <v>0</v>
      </c>
      <c r="AM63">
        <v>2</v>
      </c>
      <c r="AN63">
        <v>0</v>
      </c>
      <c r="AO63">
        <v>1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2</v>
      </c>
      <c r="AX63">
        <v>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3</v>
      </c>
      <c r="BG63">
        <v>1</v>
      </c>
      <c r="BH63">
        <v>2</v>
      </c>
      <c r="BI63">
        <v>0</v>
      </c>
      <c r="BJ63">
        <v>1</v>
      </c>
      <c r="BK63">
        <v>0</v>
      </c>
      <c r="BL63">
        <v>0</v>
      </c>
      <c r="BM63">
        <v>1</v>
      </c>
      <c r="BN63">
        <v>0</v>
      </c>
      <c r="BO63">
        <v>1</v>
      </c>
      <c r="BP63">
        <v>1</v>
      </c>
      <c r="BQ63">
        <v>0</v>
      </c>
      <c r="BR63">
        <v>1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3</v>
      </c>
      <c r="BY63">
        <v>3</v>
      </c>
      <c r="BZ63">
        <v>2</v>
      </c>
    </row>
    <row r="64" spans="1:78" x14ac:dyDescent="0.25">
      <c r="B64">
        <v>0</v>
      </c>
      <c r="C64" t="s">
        <v>106</v>
      </c>
      <c r="D64" s="7">
        <v>0.01</v>
      </c>
      <c r="E64" t="s">
        <v>106</v>
      </c>
      <c r="F64" t="s">
        <v>106</v>
      </c>
      <c r="G64">
        <v>0</v>
      </c>
      <c r="H64">
        <v>0</v>
      </c>
      <c r="I64">
        <v>0</v>
      </c>
      <c r="J64">
        <v>0</v>
      </c>
      <c r="K64" t="s">
        <v>106</v>
      </c>
      <c r="L64">
        <v>0</v>
      </c>
      <c r="M64">
        <v>0</v>
      </c>
      <c r="N64">
        <v>0</v>
      </c>
      <c r="O64" t="s">
        <v>106</v>
      </c>
      <c r="P64" t="s">
        <v>106</v>
      </c>
      <c r="Q64">
        <v>0</v>
      </c>
      <c r="R64">
        <v>0</v>
      </c>
      <c r="S64">
        <v>0</v>
      </c>
      <c r="T64" t="s">
        <v>106</v>
      </c>
      <c r="U64" t="s">
        <v>106</v>
      </c>
      <c r="V64">
        <v>0</v>
      </c>
      <c r="W64" t="s">
        <v>106</v>
      </c>
      <c r="X64">
        <v>0</v>
      </c>
      <c r="Y64" t="s">
        <v>106</v>
      </c>
      <c r="Z64">
        <v>0</v>
      </c>
      <c r="AA64">
        <v>0</v>
      </c>
      <c r="AB64">
        <v>0</v>
      </c>
      <c r="AC64" t="s">
        <v>106</v>
      </c>
      <c r="AD64">
        <v>0</v>
      </c>
      <c r="AE64">
        <v>0</v>
      </c>
      <c r="AF64" t="s">
        <v>106</v>
      </c>
      <c r="AG64" t="s">
        <v>106</v>
      </c>
      <c r="AH64" t="s">
        <v>106</v>
      </c>
      <c r="AI64">
        <v>0</v>
      </c>
      <c r="AJ64">
        <v>0</v>
      </c>
      <c r="AK64" t="s">
        <v>106</v>
      </c>
      <c r="AL64" t="s">
        <v>106</v>
      </c>
      <c r="AM64">
        <v>0</v>
      </c>
      <c r="AN64" t="s">
        <v>106</v>
      </c>
      <c r="AO64">
        <v>0</v>
      </c>
      <c r="AP64" t="s">
        <v>106</v>
      </c>
      <c r="AQ64" t="s">
        <v>106</v>
      </c>
      <c r="AR64" t="s">
        <v>106</v>
      </c>
      <c r="AS64" t="s">
        <v>106</v>
      </c>
      <c r="AT64" t="s">
        <v>106</v>
      </c>
      <c r="AU64" t="s">
        <v>106</v>
      </c>
      <c r="AV64" t="s">
        <v>106</v>
      </c>
      <c r="AW64" s="7">
        <v>0.02</v>
      </c>
      <c r="AX64">
        <v>0</v>
      </c>
      <c r="AY64" t="s">
        <v>106</v>
      </c>
      <c r="AZ64" t="s">
        <v>106</v>
      </c>
      <c r="BA64" t="s">
        <v>106</v>
      </c>
      <c r="BB64" t="s">
        <v>106</v>
      </c>
      <c r="BC64" t="s">
        <v>106</v>
      </c>
      <c r="BD64" t="s">
        <v>106</v>
      </c>
      <c r="BE64" t="s">
        <v>106</v>
      </c>
      <c r="BF64">
        <v>0</v>
      </c>
      <c r="BG64">
        <v>0</v>
      </c>
      <c r="BH64">
        <v>0</v>
      </c>
      <c r="BI64" t="s">
        <v>106</v>
      </c>
      <c r="BJ64">
        <v>0</v>
      </c>
      <c r="BK64" t="s">
        <v>106</v>
      </c>
      <c r="BL64" t="s">
        <v>106</v>
      </c>
      <c r="BM64">
        <v>0</v>
      </c>
      <c r="BN64" t="s">
        <v>106</v>
      </c>
      <c r="BO64">
        <v>0</v>
      </c>
      <c r="BP64">
        <v>0</v>
      </c>
      <c r="BQ64" t="s">
        <v>106</v>
      </c>
      <c r="BR64">
        <v>0</v>
      </c>
      <c r="BS64" t="s">
        <v>106</v>
      </c>
      <c r="BT64" t="s">
        <v>106</v>
      </c>
      <c r="BU64" t="s">
        <v>106</v>
      </c>
      <c r="BV64" t="s">
        <v>106</v>
      </c>
      <c r="BW64" t="s">
        <v>106</v>
      </c>
      <c r="BX64">
        <v>0</v>
      </c>
      <c r="BY64">
        <v>0</v>
      </c>
      <c r="BZ64">
        <v>0</v>
      </c>
    </row>
    <row r="65" spans="1:78" x14ac:dyDescent="0.25">
      <c r="A65" t="s">
        <v>72</v>
      </c>
      <c r="B65">
        <v>40</v>
      </c>
      <c r="C65">
        <v>1</v>
      </c>
      <c r="D65">
        <v>39</v>
      </c>
      <c r="E65">
        <v>0</v>
      </c>
      <c r="F65">
        <v>10</v>
      </c>
      <c r="G65">
        <v>16</v>
      </c>
      <c r="H65">
        <v>14</v>
      </c>
      <c r="I65">
        <v>10</v>
      </c>
      <c r="J65">
        <v>11</v>
      </c>
      <c r="K65">
        <v>8</v>
      </c>
      <c r="L65">
        <v>10</v>
      </c>
      <c r="M65">
        <v>16</v>
      </c>
      <c r="N65">
        <v>20</v>
      </c>
      <c r="O65">
        <v>4</v>
      </c>
      <c r="P65">
        <v>0</v>
      </c>
      <c r="Q65">
        <v>10</v>
      </c>
      <c r="R65">
        <v>30</v>
      </c>
      <c r="S65">
        <v>24</v>
      </c>
      <c r="T65">
        <v>8</v>
      </c>
      <c r="U65">
        <v>6</v>
      </c>
      <c r="V65">
        <v>27</v>
      </c>
      <c r="W65">
        <v>2</v>
      </c>
      <c r="X65">
        <v>11</v>
      </c>
      <c r="Y65">
        <v>0</v>
      </c>
      <c r="Z65">
        <v>40</v>
      </c>
      <c r="AA65">
        <v>40</v>
      </c>
      <c r="AB65">
        <v>40</v>
      </c>
      <c r="AC65">
        <v>0</v>
      </c>
      <c r="AD65">
        <v>37</v>
      </c>
      <c r="AE65">
        <v>3</v>
      </c>
      <c r="AF65">
        <v>40</v>
      </c>
      <c r="AG65">
        <v>0</v>
      </c>
      <c r="AH65">
        <v>0</v>
      </c>
      <c r="AI65">
        <v>32</v>
      </c>
      <c r="AJ65">
        <v>3</v>
      </c>
      <c r="AK65">
        <v>4</v>
      </c>
      <c r="AL65">
        <v>10</v>
      </c>
      <c r="AM65">
        <v>25</v>
      </c>
      <c r="AN65">
        <v>0</v>
      </c>
      <c r="AO65">
        <v>6</v>
      </c>
      <c r="AP65">
        <v>0</v>
      </c>
      <c r="AQ65">
        <v>0</v>
      </c>
      <c r="AR65">
        <v>0</v>
      </c>
      <c r="AS65">
        <v>1</v>
      </c>
      <c r="AT65">
        <v>0</v>
      </c>
      <c r="AU65">
        <v>0</v>
      </c>
      <c r="AV65">
        <v>0</v>
      </c>
      <c r="AW65">
        <v>15</v>
      </c>
      <c r="AX65">
        <v>24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40</v>
      </c>
      <c r="BG65">
        <v>13</v>
      </c>
      <c r="BH65">
        <v>27</v>
      </c>
      <c r="BI65">
        <v>0</v>
      </c>
      <c r="BJ65">
        <v>4</v>
      </c>
      <c r="BK65">
        <v>5</v>
      </c>
      <c r="BL65">
        <v>0</v>
      </c>
      <c r="BM65">
        <v>2</v>
      </c>
      <c r="BN65">
        <v>11</v>
      </c>
      <c r="BO65">
        <v>15</v>
      </c>
      <c r="BP65">
        <v>12</v>
      </c>
      <c r="BQ65">
        <v>3</v>
      </c>
      <c r="BR65">
        <v>9</v>
      </c>
      <c r="BS65">
        <v>8</v>
      </c>
      <c r="BT65">
        <v>0</v>
      </c>
      <c r="BU65">
        <v>0</v>
      </c>
      <c r="BV65">
        <v>1</v>
      </c>
      <c r="BW65">
        <v>3</v>
      </c>
      <c r="BX65">
        <v>27</v>
      </c>
      <c r="BY65">
        <v>26</v>
      </c>
      <c r="BZ65">
        <v>25</v>
      </c>
    </row>
    <row r="66" spans="1:78" x14ac:dyDescent="0.25">
      <c r="B66" s="7">
        <v>0.01</v>
      </c>
      <c r="C66">
        <v>0</v>
      </c>
      <c r="D66" s="7">
        <v>0.1</v>
      </c>
      <c r="E66" t="s">
        <v>108</v>
      </c>
      <c r="F66" s="7">
        <v>0.01</v>
      </c>
      <c r="G66" s="7">
        <v>0.01</v>
      </c>
      <c r="H66" s="7">
        <v>0.01</v>
      </c>
      <c r="I66" s="7">
        <v>0.01</v>
      </c>
      <c r="J66" s="7">
        <v>0.01</v>
      </c>
      <c r="K66" s="7">
        <v>0.01</v>
      </c>
      <c r="L66" s="7">
        <v>0.01</v>
      </c>
      <c r="M66" s="7">
        <v>0.01</v>
      </c>
      <c r="N66" s="7">
        <v>0.01</v>
      </c>
      <c r="O66" s="7">
        <v>0.01</v>
      </c>
      <c r="P66" t="s">
        <v>108</v>
      </c>
      <c r="Q66" s="7">
        <v>0.01</v>
      </c>
      <c r="R66" s="7">
        <v>0.01</v>
      </c>
      <c r="S66" s="7">
        <v>0.01</v>
      </c>
      <c r="T66" s="7">
        <v>0.01</v>
      </c>
      <c r="U66" s="7">
        <v>0.01</v>
      </c>
      <c r="V66" s="7">
        <v>0.01</v>
      </c>
      <c r="W66">
        <v>0</v>
      </c>
      <c r="X66" s="7">
        <v>0.02</v>
      </c>
      <c r="Y66" t="s">
        <v>108</v>
      </c>
      <c r="Z66" s="7">
        <v>0.01</v>
      </c>
      <c r="AA66" s="7">
        <v>0.01</v>
      </c>
      <c r="AB66" s="7">
        <v>0.01</v>
      </c>
      <c r="AC66" t="s">
        <v>108</v>
      </c>
      <c r="AD66" s="7">
        <v>0.01</v>
      </c>
      <c r="AE66" s="7">
        <v>0.01</v>
      </c>
      <c r="AF66" s="7">
        <v>0.01</v>
      </c>
      <c r="AG66" t="s">
        <v>108</v>
      </c>
      <c r="AH66" t="s">
        <v>108</v>
      </c>
      <c r="AI66" s="7">
        <v>0.01</v>
      </c>
      <c r="AJ66" s="7">
        <v>0.01</v>
      </c>
      <c r="AK66" s="7">
        <v>0.01</v>
      </c>
      <c r="AL66">
        <v>0</v>
      </c>
      <c r="AM66" s="7">
        <v>0.01</v>
      </c>
      <c r="AN66" t="s">
        <v>108</v>
      </c>
      <c r="AO66" s="7">
        <v>0.01</v>
      </c>
      <c r="AP66" t="s">
        <v>108</v>
      </c>
      <c r="AQ66" t="s">
        <v>108</v>
      </c>
      <c r="AR66" t="s">
        <v>108</v>
      </c>
      <c r="AS66">
        <v>0</v>
      </c>
      <c r="AT66" t="s">
        <v>108</v>
      </c>
      <c r="AU66" t="s">
        <v>108</v>
      </c>
      <c r="AV66" t="s">
        <v>108</v>
      </c>
      <c r="AW66" s="7">
        <v>0.18</v>
      </c>
      <c r="AX66" s="7">
        <v>0.08</v>
      </c>
      <c r="AY66" t="s">
        <v>108</v>
      </c>
      <c r="AZ66" t="s">
        <v>108</v>
      </c>
      <c r="BA66" t="s">
        <v>108</v>
      </c>
      <c r="BB66" t="s">
        <v>108</v>
      </c>
      <c r="BC66" t="s">
        <v>108</v>
      </c>
      <c r="BD66" t="s">
        <v>108</v>
      </c>
      <c r="BE66" t="s">
        <v>108</v>
      </c>
      <c r="BF66" s="7">
        <v>0.01</v>
      </c>
      <c r="BG66">
        <v>0</v>
      </c>
      <c r="BH66" s="7">
        <v>0.01</v>
      </c>
      <c r="BI66" t="s">
        <v>108</v>
      </c>
      <c r="BJ66" s="7">
        <v>0.01</v>
      </c>
      <c r="BK66" s="7">
        <v>0.01</v>
      </c>
      <c r="BL66" t="s">
        <v>108</v>
      </c>
      <c r="BM66">
        <v>0</v>
      </c>
      <c r="BN66" s="7">
        <v>0.01</v>
      </c>
      <c r="BO66" s="7">
        <v>0.01</v>
      </c>
      <c r="BP66" s="7">
        <v>0.01</v>
      </c>
      <c r="BQ66">
        <v>0</v>
      </c>
      <c r="BR66" s="7">
        <v>0.01</v>
      </c>
      <c r="BS66" s="7">
        <v>0.01</v>
      </c>
      <c r="BT66" t="s">
        <v>108</v>
      </c>
      <c r="BU66" t="s">
        <v>108</v>
      </c>
      <c r="BV66">
        <v>0</v>
      </c>
      <c r="BW66">
        <v>0</v>
      </c>
      <c r="BX66" s="7">
        <v>0.01</v>
      </c>
      <c r="BY66" s="7">
        <v>0.01</v>
      </c>
      <c r="BZ66" s="7">
        <v>0.01</v>
      </c>
    </row>
    <row r="67" spans="1:78" x14ac:dyDescent="0.25">
      <c r="A67" t="s">
        <v>73</v>
      </c>
      <c r="B67">
        <v>486</v>
      </c>
      <c r="C67">
        <v>361</v>
      </c>
      <c r="D67">
        <v>113</v>
      </c>
      <c r="E67">
        <v>12</v>
      </c>
      <c r="F67">
        <v>83</v>
      </c>
      <c r="G67">
        <v>276</v>
      </c>
      <c r="H67">
        <v>127</v>
      </c>
      <c r="I67">
        <v>128</v>
      </c>
      <c r="J67">
        <v>159</v>
      </c>
      <c r="K67">
        <v>104</v>
      </c>
      <c r="L67">
        <v>95</v>
      </c>
      <c r="M67">
        <v>127</v>
      </c>
      <c r="N67">
        <v>302</v>
      </c>
      <c r="O67">
        <v>44</v>
      </c>
      <c r="P67">
        <v>12</v>
      </c>
      <c r="Q67">
        <v>70</v>
      </c>
      <c r="R67">
        <v>416</v>
      </c>
      <c r="S67">
        <v>331</v>
      </c>
      <c r="T67">
        <v>85</v>
      </c>
      <c r="U67">
        <v>60</v>
      </c>
      <c r="V67">
        <v>379</v>
      </c>
      <c r="W67">
        <v>45</v>
      </c>
      <c r="X67">
        <v>54</v>
      </c>
      <c r="Y67">
        <v>0</v>
      </c>
      <c r="Z67">
        <v>486</v>
      </c>
      <c r="AA67">
        <v>486</v>
      </c>
      <c r="AB67">
        <v>486</v>
      </c>
      <c r="AC67">
        <v>43</v>
      </c>
      <c r="AD67">
        <v>406</v>
      </c>
      <c r="AE67">
        <v>33</v>
      </c>
      <c r="AF67">
        <v>486</v>
      </c>
      <c r="AG67">
        <v>0</v>
      </c>
      <c r="AH67">
        <v>0</v>
      </c>
      <c r="AI67">
        <v>398</v>
      </c>
      <c r="AJ67">
        <v>29</v>
      </c>
      <c r="AK67">
        <v>54</v>
      </c>
      <c r="AL67">
        <v>235</v>
      </c>
      <c r="AM67">
        <v>201</v>
      </c>
      <c r="AN67">
        <v>3</v>
      </c>
      <c r="AO67">
        <v>46</v>
      </c>
      <c r="AP67">
        <v>39</v>
      </c>
      <c r="AQ67">
        <v>33</v>
      </c>
      <c r="AR67">
        <v>10</v>
      </c>
      <c r="AS67">
        <v>45</v>
      </c>
      <c r="AT67">
        <v>47</v>
      </c>
      <c r="AU67">
        <v>36</v>
      </c>
      <c r="AV67">
        <v>60</v>
      </c>
      <c r="AW67">
        <v>15</v>
      </c>
      <c r="AX67">
        <v>95</v>
      </c>
      <c r="AY67">
        <v>28</v>
      </c>
      <c r="AZ67">
        <v>19</v>
      </c>
      <c r="BA67">
        <v>12</v>
      </c>
      <c r="BB67">
        <v>16</v>
      </c>
      <c r="BC67">
        <v>24</v>
      </c>
      <c r="BD67">
        <v>6</v>
      </c>
      <c r="BE67">
        <v>71</v>
      </c>
      <c r="BF67">
        <v>415</v>
      </c>
      <c r="BG67">
        <v>305</v>
      </c>
      <c r="BH67">
        <v>181</v>
      </c>
      <c r="BI67">
        <v>135</v>
      </c>
      <c r="BJ67">
        <v>73</v>
      </c>
      <c r="BK67">
        <v>81</v>
      </c>
      <c r="BL67">
        <v>7</v>
      </c>
      <c r="BM67">
        <v>87</v>
      </c>
      <c r="BN67">
        <v>161</v>
      </c>
      <c r="BO67">
        <v>159</v>
      </c>
      <c r="BP67">
        <v>79</v>
      </c>
      <c r="BQ67">
        <v>133</v>
      </c>
      <c r="BR67">
        <v>159</v>
      </c>
      <c r="BS67">
        <v>152</v>
      </c>
      <c r="BT67">
        <v>33</v>
      </c>
      <c r="BU67">
        <v>41</v>
      </c>
      <c r="BV67">
        <v>43</v>
      </c>
      <c r="BW67">
        <v>95</v>
      </c>
      <c r="BX67">
        <v>305</v>
      </c>
      <c r="BY67">
        <v>304</v>
      </c>
      <c r="BZ67">
        <v>269</v>
      </c>
    </row>
    <row r="68" spans="1:78" x14ac:dyDescent="0.25">
      <c r="B68" s="7">
        <v>0.1</v>
      </c>
      <c r="C68" s="7">
        <v>0.09</v>
      </c>
      <c r="D68" s="7">
        <v>0.28000000000000003</v>
      </c>
      <c r="E68" s="7">
        <v>0.05</v>
      </c>
      <c r="F68" s="7">
        <v>0.09</v>
      </c>
      <c r="G68" s="7">
        <v>0.11</v>
      </c>
      <c r="H68" s="7">
        <v>0.1</v>
      </c>
      <c r="I68" s="7">
        <v>0.11</v>
      </c>
      <c r="J68" s="7">
        <v>0.1</v>
      </c>
      <c r="K68" s="7">
        <v>0.11</v>
      </c>
      <c r="L68" s="7">
        <v>0.09</v>
      </c>
      <c r="M68" s="7">
        <v>0.1</v>
      </c>
      <c r="N68" s="7">
        <v>0.11</v>
      </c>
      <c r="O68" s="7">
        <v>0.09</v>
      </c>
      <c r="P68" s="7">
        <v>7.0000000000000007E-2</v>
      </c>
      <c r="Q68" s="7">
        <v>0.1</v>
      </c>
      <c r="R68" s="7">
        <v>0.1</v>
      </c>
      <c r="S68" s="7">
        <v>0.11</v>
      </c>
      <c r="T68" s="7">
        <v>0.09</v>
      </c>
      <c r="U68" s="7">
        <v>0.08</v>
      </c>
      <c r="V68" s="7">
        <v>0.11</v>
      </c>
      <c r="W68" s="7">
        <v>0.1</v>
      </c>
      <c r="X68" s="7">
        <v>0.09</v>
      </c>
      <c r="Y68" t="s">
        <v>108</v>
      </c>
      <c r="Z68" s="7">
        <v>0.1</v>
      </c>
      <c r="AA68" s="7">
        <v>0.1</v>
      </c>
      <c r="AB68" s="7">
        <v>0.1</v>
      </c>
      <c r="AC68" s="7">
        <v>0.1</v>
      </c>
      <c r="AD68" s="7">
        <v>0.1</v>
      </c>
      <c r="AE68" s="7">
        <v>0.09</v>
      </c>
      <c r="AF68" s="7">
        <v>0.13</v>
      </c>
      <c r="AG68" t="s">
        <v>108</v>
      </c>
      <c r="AH68" t="s">
        <v>108</v>
      </c>
      <c r="AI68" s="7">
        <v>0.11</v>
      </c>
      <c r="AJ68" s="7">
        <v>0.08</v>
      </c>
      <c r="AK68" s="7">
        <v>7.0000000000000007E-2</v>
      </c>
      <c r="AL68" s="7">
        <v>0.12</v>
      </c>
      <c r="AM68" s="7">
        <v>0.09</v>
      </c>
      <c r="AN68" s="7">
        <v>0.08</v>
      </c>
      <c r="AO68" s="7">
        <v>0.09</v>
      </c>
      <c r="AP68" s="7">
        <v>0.08</v>
      </c>
      <c r="AQ68" s="7">
        <v>7.0000000000000007E-2</v>
      </c>
      <c r="AR68" s="7">
        <v>0.02</v>
      </c>
      <c r="AS68" s="7">
        <v>0.18</v>
      </c>
      <c r="AT68" s="7">
        <v>0.11</v>
      </c>
      <c r="AU68" s="7">
        <v>0.12</v>
      </c>
      <c r="AV68" s="7">
        <v>0.14000000000000001</v>
      </c>
      <c r="AW68" s="7">
        <v>0.18</v>
      </c>
      <c r="AX68" s="7">
        <v>0.31</v>
      </c>
      <c r="AY68" s="7">
        <v>0.06</v>
      </c>
      <c r="AZ68" s="7">
        <v>0.06</v>
      </c>
      <c r="BA68" s="7">
        <v>0.05</v>
      </c>
      <c r="BB68" s="7">
        <v>0.05</v>
      </c>
      <c r="BC68" s="7">
        <v>0.09</v>
      </c>
      <c r="BD68" s="7">
        <v>0.3</v>
      </c>
      <c r="BE68" s="7">
        <v>0.1</v>
      </c>
      <c r="BF68" s="7">
        <v>0.1</v>
      </c>
      <c r="BG68" s="7">
        <v>0.11</v>
      </c>
      <c r="BH68" s="7">
        <v>0.09</v>
      </c>
      <c r="BI68" s="7">
        <v>0.12</v>
      </c>
      <c r="BJ68" s="7">
        <v>0.1</v>
      </c>
      <c r="BK68" s="7">
        <v>0.12</v>
      </c>
      <c r="BL68" s="7">
        <v>0.05</v>
      </c>
      <c r="BM68" s="7">
        <v>0.12</v>
      </c>
      <c r="BN68" s="7">
        <v>0.11</v>
      </c>
      <c r="BO68" s="7">
        <v>0.09</v>
      </c>
      <c r="BP68" s="7">
        <v>0.09</v>
      </c>
      <c r="BQ68" s="7">
        <v>0.15</v>
      </c>
      <c r="BR68" s="7">
        <v>0.12</v>
      </c>
      <c r="BS68" s="7">
        <v>0.12</v>
      </c>
      <c r="BT68" s="7">
        <v>0.09</v>
      </c>
      <c r="BU68" s="7">
        <v>0.09</v>
      </c>
      <c r="BV68" s="7">
        <v>0.17</v>
      </c>
      <c r="BW68" s="7">
        <v>0.15</v>
      </c>
      <c r="BX68" s="7">
        <v>0.1</v>
      </c>
      <c r="BY68" s="7">
        <v>0.1</v>
      </c>
      <c r="BZ68" s="7">
        <v>0.1</v>
      </c>
    </row>
    <row r="69" spans="1:78" x14ac:dyDescent="0.25">
      <c r="A69" t="s">
        <v>131</v>
      </c>
      <c r="B69">
        <v>190</v>
      </c>
      <c r="C69">
        <v>188</v>
      </c>
      <c r="D69">
        <v>2</v>
      </c>
      <c r="E69">
        <v>0</v>
      </c>
      <c r="F69">
        <v>40</v>
      </c>
      <c r="G69">
        <v>100</v>
      </c>
      <c r="H69">
        <v>51</v>
      </c>
      <c r="I69">
        <v>34</v>
      </c>
      <c r="J69">
        <v>64</v>
      </c>
      <c r="K69">
        <v>38</v>
      </c>
      <c r="L69">
        <v>54</v>
      </c>
      <c r="M69">
        <v>58</v>
      </c>
      <c r="N69">
        <v>109</v>
      </c>
      <c r="O69">
        <v>14</v>
      </c>
      <c r="P69">
        <v>9</v>
      </c>
      <c r="Q69">
        <v>28</v>
      </c>
      <c r="R69">
        <v>162</v>
      </c>
      <c r="S69">
        <v>99</v>
      </c>
      <c r="T69">
        <v>43</v>
      </c>
      <c r="U69">
        <v>43</v>
      </c>
      <c r="V69">
        <v>129</v>
      </c>
      <c r="W69">
        <v>31</v>
      </c>
      <c r="X69">
        <v>25</v>
      </c>
      <c r="Y69">
        <v>0</v>
      </c>
      <c r="Z69">
        <v>190</v>
      </c>
      <c r="AA69">
        <v>190</v>
      </c>
      <c r="AB69">
        <v>190</v>
      </c>
      <c r="AC69">
        <v>20</v>
      </c>
      <c r="AD69">
        <v>153</v>
      </c>
      <c r="AE69">
        <v>15</v>
      </c>
      <c r="AF69">
        <v>190</v>
      </c>
      <c r="AG69">
        <v>0</v>
      </c>
      <c r="AH69">
        <v>0</v>
      </c>
      <c r="AI69">
        <v>132</v>
      </c>
      <c r="AJ69">
        <v>24</v>
      </c>
      <c r="AK69">
        <v>34</v>
      </c>
      <c r="AL69">
        <v>57</v>
      </c>
      <c r="AM69">
        <v>114</v>
      </c>
      <c r="AN69">
        <v>2</v>
      </c>
      <c r="AO69">
        <v>15</v>
      </c>
      <c r="AP69">
        <v>33</v>
      </c>
      <c r="AQ69">
        <v>14</v>
      </c>
      <c r="AR69">
        <v>30</v>
      </c>
      <c r="AS69">
        <v>5</v>
      </c>
      <c r="AT69">
        <v>9</v>
      </c>
      <c r="AU69">
        <v>9</v>
      </c>
      <c r="AV69">
        <v>7</v>
      </c>
      <c r="AW69">
        <v>2</v>
      </c>
      <c r="AX69">
        <v>0</v>
      </c>
      <c r="AY69">
        <v>27</v>
      </c>
      <c r="AZ69">
        <v>26</v>
      </c>
      <c r="BA69">
        <v>0</v>
      </c>
      <c r="BB69">
        <v>18</v>
      </c>
      <c r="BC69">
        <v>8</v>
      </c>
      <c r="BD69">
        <v>0</v>
      </c>
      <c r="BE69">
        <v>10</v>
      </c>
      <c r="BF69">
        <v>180</v>
      </c>
      <c r="BG69">
        <v>108</v>
      </c>
      <c r="BH69">
        <v>82</v>
      </c>
      <c r="BI69">
        <v>30</v>
      </c>
      <c r="BJ69">
        <v>23</v>
      </c>
      <c r="BK69">
        <v>44</v>
      </c>
      <c r="BL69">
        <v>8</v>
      </c>
      <c r="BM69">
        <v>8</v>
      </c>
      <c r="BN69">
        <v>49</v>
      </c>
      <c r="BO69">
        <v>82</v>
      </c>
      <c r="BP69">
        <v>51</v>
      </c>
      <c r="BQ69">
        <v>11</v>
      </c>
      <c r="BR69">
        <v>22</v>
      </c>
      <c r="BS69">
        <v>27</v>
      </c>
      <c r="BT69">
        <v>8</v>
      </c>
      <c r="BU69">
        <v>3</v>
      </c>
      <c r="BV69">
        <v>6</v>
      </c>
      <c r="BW69">
        <v>7</v>
      </c>
      <c r="BX69">
        <v>112</v>
      </c>
      <c r="BY69">
        <v>122</v>
      </c>
      <c r="BZ69">
        <v>101</v>
      </c>
    </row>
    <row r="70" spans="1:78" x14ac:dyDescent="0.25">
      <c r="B70" s="7">
        <v>0.04</v>
      </c>
      <c r="C70" s="7">
        <v>0.05</v>
      </c>
      <c r="D70">
        <v>0</v>
      </c>
      <c r="E70" t="s">
        <v>108</v>
      </c>
      <c r="F70" s="7">
        <v>0.04</v>
      </c>
      <c r="G70" s="7">
        <v>0.04</v>
      </c>
      <c r="H70" s="7">
        <v>0.04</v>
      </c>
      <c r="I70" s="7">
        <v>0.03</v>
      </c>
      <c r="J70" s="7">
        <v>0.04</v>
      </c>
      <c r="K70" s="7">
        <v>0.04</v>
      </c>
      <c r="L70" s="7">
        <v>0.05</v>
      </c>
      <c r="M70" s="7">
        <v>0.05</v>
      </c>
      <c r="N70" s="7">
        <v>0.04</v>
      </c>
      <c r="O70" s="7">
        <v>0.03</v>
      </c>
      <c r="P70" s="7">
        <v>0.05</v>
      </c>
      <c r="Q70" s="7">
        <v>0.04</v>
      </c>
      <c r="R70" s="7">
        <v>0.04</v>
      </c>
      <c r="S70" s="7">
        <v>0.03</v>
      </c>
      <c r="T70" s="7">
        <v>0.05</v>
      </c>
      <c r="U70" s="7">
        <v>0.06</v>
      </c>
      <c r="V70" s="7">
        <v>0.04</v>
      </c>
      <c r="W70" s="7">
        <v>7.0000000000000007E-2</v>
      </c>
      <c r="X70" s="7">
        <v>0.04</v>
      </c>
      <c r="Y70" t="s">
        <v>108</v>
      </c>
      <c r="Z70" s="7">
        <v>0.04</v>
      </c>
      <c r="AA70" s="7">
        <v>0.04</v>
      </c>
      <c r="AB70" s="7">
        <v>0.04</v>
      </c>
      <c r="AC70" s="7">
        <v>0.05</v>
      </c>
      <c r="AD70" s="7">
        <v>0.04</v>
      </c>
      <c r="AE70" s="7">
        <v>0.04</v>
      </c>
      <c r="AF70" s="7">
        <v>0.05</v>
      </c>
      <c r="AG70" t="s">
        <v>108</v>
      </c>
      <c r="AH70" t="s">
        <v>108</v>
      </c>
      <c r="AI70" s="7">
        <v>0.04</v>
      </c>
      <c r="AJ70" s="7">
        <v>0.06</v>
      </c>
      <c r="AK70" s="7">
        <v>0.05</v>
      </c>
      <c r="AL70" s="7">
        <v>0.03</v>
      </c>
      <c r="AM70" s="7">
        <v>0.05</v>
      </c>
      <c r="AN70" s="7">
        <v>7.0000000000000007E-2</v>
      </c>
      <c r="AO70" s="7">
        <v>0.03</v>
      </c>
      <c r="AP70" s="7">
        <v>7.0000000000000007E-2</v>
      </c>
      <c r="AQ70" s="7">
        <v>0.03</v>
      </c>
      <c r="AR70" s="7">
        <v>7.0000000000000007E-2</v>
      </c>
      <c r="AS70" s="7">
        <v>0.02</v>
      </c>
      <c r="AT70" s="7">
        <v>0.02</v>
      </c>
      <c r="AU70" s="7">
        <v>0.03</v>
      </c>
      <c r="AV70" s="7">
        <v>0.02</v>
      </c>
      <c r="AW70" s="7">
        <v>0.02</v>
      </c>
      <c r="AX70" t="s">
        <v>108</v>
      </c>
      <c r="AY70" s="7">
        <v>0.06</v>
      </c>
      <c r="AZ70" s="7">
        <v>0.08</v>
      </c>
      <c r="BA70" t="s">
        <v>108</v>
      </c>
      <c r="BB70" s="7">
        <v>0.06</v>
      </c>
      <c r="BC70" s="7">
        <v>0.03</v>
      </c>
      <c r="BD70" t="s">
        <v>108</v>
      </c>
      <c r="BE70" s="7">
        <v>0.01</v>
      </c>
      <c r="BF70" s="7">
        <v>0.04</v>
      </c>
      <c r="BG70" s="7">
        <v>0.04</v>
      </c>
      <c r="BH70" s="7">
        <v>0.04</v>
      </c>
      <c r="BI70" s="7">
        <v>0.03</v>
      </c>
      <c r="BJ70" s="7">
        <v>0.03</v>
      </c>
      <c r="BK70" s="7">
        <v>7.0000000000000007E-2</v>
      </c>
      <c r="BL70" s="7">
        <v>0.05</v>
      </c>
      <c r="BM70" s="7">
        <v>0.01</v>
      </c>
      <c r="BN70" s="7">
        <v>0.03</v>
      </c>
      <c r="BO70" s="7">
        <v>0.05</v>
      </c>
      <c r="BP70" s="7">
        <v>0.06</v>
      </c>
      <c r="BQ70" s="7">
        <v>0.01</v>
      </c>
      <c r="BR70" s="7">
        <v>0.02</v>
      </c>
      <c r="BS70" s="7">
        <v>0.02</v>
      </c>
      <c r="BT70" s="7">
        <v>0.02</v>
      </c>
      <c r="BU70" s="7">
        <v>0.01</v>
      </c>
      <c r="BV70" s="7">
        <v>0.02</v>
      </c>
      <c r="BW70" s="7">
        <v>0.01</v>
      </c>
      <c r="BX70" s="7">
        <v>0.04</v>
      </c>
      <c r="BY70" s="7">
        <v>0.04</v>
      </c>
      <c r="BZ70" s="7">
        <v>0.04</v>
      </c>
    </row>
    <row r="71" spans="1:78" x14ac:dyDescent="0.25">
      <c r="A71" t="s">
        <v>152</v>
      </c>
      <c r="B71">
        <v>16</v>
      </c>
      <c r="C71">
        <v>16</v>
      </c>
      <c r="D71">
        <v>0</v>
      </c>
      <c r="E71">
        <v>0</v>
      </c>
      <c r="F71">
        <v>4</v>
      </c>
      <c r="G71">
        <v>9</v>
      </c>
      <c r="H71">
        <v>3</v>
      </c>
      <c r="I71">
        <v>5</v>
      </c>
      <c r="J71">
        <v>6</v>
      </c>
      <c r="K71">
        <v>2</v>
      </c>
      <c r="L71">
        <v>3</v>
      </c>
      <c r="M71">
        <v>4</v>
      </c>
      <c r="N71">
        <v>10</v>
      </c>
      <c r="O71">
        <v>0</v>
      </c>
      <c r="P71">
        <v>2</v>
      </c>
      <c r="Q71">
        <v>4</v>
      </c>
      <c r="R71">
        <v>12</v>
      </c>
      <c r="S71">
        <v>4</v>
      </c>
      <c r="T71">
        <v>10</v>
      </c>
      <c r="U71">
        <v>1</v>
      </c>
      <c r="V71">
        <v>14</v>
      </c>
      <c r="W71">
        <v>1</v>
      </c>
      <c r="X71">
        <v>1</v>
      </c>
      <c r="Y71">
        <v>0</v>
      </c>
      <c r="Z71">
        <v>16</v>
      </c>
      <c r="AA71">
        <v>16</v>
      </c>
      <c r="AB71">
        <v>16</v>
      </c>
      <c r="AC71">
        <v>2</v>
      </c>
      <c r="AD71">
        <v>13</v>
      </c>
      <c r="AE71">
        <v>1</v>
      </c>
      <c r="AF71">
        <v>0</v>
      </c>
      <c r="AG71">
        <v>16</v>
      </c>
      <c r="AH71">
        <v>0</v>
      </c>
      <c r="AI71">
        <v>11</v>
      </c>
      <c r="AJ71">
        <v>3</v>
      </c>
      <c r="AK71">
        <v>1</v>
      </c>
      <c r="AL71">
        <v>6</v>
      </c>
      <c r="AM71">
        <v>8</v>
      </c>
      <c r="AN71">
        <v>0</v>
      </c>
      <c r="AO71">
        <v>2</v>
      </c>
      <c r="AP71">
        <v>0</v>
      </c>
      <c r="AQ71">
        <v>4</v>
      </c>
      <c r="AR71">
        <v>0</v>
      </c>
      <c r="AS71">
        <v>1</v>
      </c>
      <c r="AT71">
        <v>1</v>
      </c>
      <c r="AU71">
        <v>1</v>
      </c>
      <c r="AV71">
        <v>3</v>
      </c>
      <c r="AW71">
        <v>0</v>
      </c>
      <c r="AX71">
        <v>0</v>
      </c>
      <c r="AY71">
        <v>1</v>
      </c>
      <c r="AZ71">
        <v>2</v>
      </c>
      <c r="BA71">
        <v>0</v>
      </c>
      <c r="BB71">
        <v>5</v>
      </c>
      <c r="BC71">
        <v>0</v>
      </c>
      <c r="BD71">
        <v>0</v>
      </c>
      <c r="BE71">
        <v>2</v>
      </c>
      <c r="BF71">
        <v>14</v>
      </c>
      <c r="BG71">
        <v>5</v>
      </c>
      <c r="BH71">
        <v>11</v>
      </c>
      <c r="BI71">
        <v>3</v>
      </c>
      <c r="BJ71">
        <v>2</v>
      </c>
      <c r="BK71">
        <v>0</v>
      </c>
      <c r="BL71">
        <v>0</v>
      </c>
      <c r="BM71">
        <v>4</v>
      </c>
      <c r="BN71">
        <v>2</v>
      </c>
      <c r="BO71">
        <v>6</v>
      </c>
      <c r="BP71">
        <v>4</v>
      </c>
      <c r="BQ71">
        <v>3</v>
      </c>
      <c r="BR71">
        <v>6</v>
      </c>
      <c r="BS71">
        <v>5</v>
      </c>
      <c r="BT71">
        <v>0</v>
      </c>
      <c r="BU71">
        <v>2</v>
      </c>
      <c r="BV71">
        <v>0</v>
      </c>
      <c r="BW71">
        <v>3</v>
      </c>
      <c r="BX71">
        <v>8</v>
      </c>
      <c r="BY71">
        <v>8</v>
      </c>
      <c r="BZ71">
        <v>7</v>
      </c>
    </row>
    <row r="72" spans="1:78" x14ac:dyDescent="0.25">
      <c r="B72">
        <v>0</v>
      </c>
      <c r="C72">
        <v>0</v>
      </c>
      <c r="D72" t="s">
        <v>106</v>
      </c>
      <c r="E72" t="s">
        <v>106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 t="s">
        <v>106</v>
      </c>
      <c r="P72" s="7">
        <v>0.01</v>
      </c>
      <c r="Q72" s="7">
        <v>0.01</v>
      </c>
      <c r="R72">
        <v>0</v>
      </c>
      <c r="S72">
        <v>0</v>
      </c>
      <c r="T72" s="7">
        <v>0.01</v>
      </c>
      <c r="U72">
        <v>0</v>
      </c>
      <c r="V72">
        <v>0</v>
      </c>
      <c r="W72">
        <v>0</v>
      </c>
      <c r="X72">
        <v>0</v>
      </c>
      <c r="Y72" t="s">
        <v>106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 t="s">
        <v>106</v>
      </c>
      <c r="AG72" s="7">
        <v>0.02</v>
      </c>
      <c r="AH72" t="s">
        <v>106</v>
      </c>
      <c r="AI72">
        <v>0</v>
      </c>
      <c r="AJ72" s="7">
        <v>0.01</v>
      </c>
      <c r="AK72">
        <v>0</v>
      </c>
      <c r="AL72">
        <v>0</v>
      </c>
      <c r="AM72">
        <v>0</v>
      </c>
      <c r="AN72" t="s">
        <v>106</v>
      </c>
      <c r="AO72">
        <v>0</v>
      </c>
      <c r="AP72" t="s">
        <v>106</v>
      </c>
      <c r="AQ72" s="7">
        <v>0.01</v>
      </c>
      <c r="AR72" t="s">
        <v>106</v>
      </c>
      <c r="AS72">
        <v>0</v>
      </c>
      <c r="AT72">
        <v>0</v>
      </c>
      <c r="AU72">
        <v>0</v>
      </c>
      <c r="AV72" s="7">
        <v>0.01</v>
      </c>
      <c r="AW72" t="s">
        <v>106</v>
      </c>
      <c r="AX72" t="s">
        <v>106</v>
      </c>
      <c r="AY72">
        <v>0</v>
      </c>
      <c r="AZ72" s="7">
        <v>0.01</v>
      </c>
      <c r="BA72" t="s">
        <v>106</v>
      </c>
      <c r="BB72" s="7">
        <v>0.02</v>
      </c>
      <c r="BC72" t="s">
        <v>106</v>
      </c>
      <c r="BD72" t="s">
        <v>106</v>
      </c>
      <c r="BE72">
        <v>0</v>
      </c>
      <c r="BF72">
        <v>0</v>
      </c>
      <c r="BG72">
        <v>0</v>
      </c>
      <c r="BH72" s="7">
        <v>0.01</v>
      </c>
      <c r="BI72">
        <v>0</v>
      </c>
      <c r="BJ72">
        <v>0</v>
      </c>
      <c r="BK72" t="s">
        <v>106</v>
      </c>
      <c r="BL72" t="s">
        <v>106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 t="s">
        <v>106</v>
      </c>
      <c r="BU72" s="7">
        <v>0.01</v>
      </c>
      <c r="BV72" t="s">
        <v>106</v>
      </c>
      <c r="BW72">
        <v>0</v>
      </c>
      <c r="BX72">
        <v>0</v>
      </c>
      <c r="BY72">
        <v>0</v>
      </c>
      <c r="BZ72">
        <v>0</v>
      </c>
    </row>
    <row r="73" spans="1:78" x14ac:dyDescent="0.25">
      <c r="A73" t="s">
        <v>132</v>
      </c>
      <c r="B73">
        <v>248</v>
      </c>
      <c r="C73">
        <v>218</v>
      </c>
      <c r="D73">
        <v>24</v>
      </c>
      <c r="E73">
        <v>6</v>
      </c>
      <c r="F73">
        <v>50</v>
      </c>
      <c r="G73">
        <v>98</v>
      </c>
      <c r="H73">
        <v>99</v>
      </c>
      <c r="I73">
        <v>54</v>
      </c>
      <c r="J73">
        <v>97</v>
      </c>
      <c r="K73">
        <v>54</v>
      </c>
      <c r="L73">
        <v>42</v>
      </c>
      <c r="M73">
        <v>78</v>
      </c>
      <c r="N73">
        <v>141</v>
      </c>
      <c r="O73">
        <v>20</v>
      </c>
      <c r="P73">
        <v>8</v>
      </c>
      <c r="Q73">
        <v>40</v>
      </c>
      <c r="R73">
        <v>207</v>
      </c>
      <c r="S73">
        <v>158</v>
      </c>
      <c r="T73">
        <v>51</v>
      </c>
      <c r="U73">
        <v>33</v>
      </c>
      <c r="V73">
        <v>175</v>
      </c>
      <c r="W73">
        <v>27</v>
      </c>
      <c r="X73">
        <v>43</v>
      </c>
      <c r="Y73">
        <v>0</v>
      </c>
      <c r="Z73">
        <v>248</v>
      </c>
      <c r="AA73">
        <v>248</v>
      </c>
      <c r="AB73">
        <v>248</v>
      </c>
      <c r="AC73">
        <v>19</v>
      </c>
      <c r="AD73">
        <v>211</v>
      </c>
      <c r="AE73">
        <v>17</v>
      </c>
      <c r="AF73">
        <v>248</v>
      </c>
      <c r="AG73">
        <v>0</v>
      </c>
      <c r="AH73">
        <v>0</v>
      </c>
      <c r="AI73">
        <v>197</v>
      </c>
      <c r="AJ73">
        <v>25</v>
      </c>
      <c r="AK73">
        <v>24</v>
      </c>
      <c r="AL73">
        <v>85</v>
      </c>
      <c r="AM73">
        <v>133</v>
      </c>
      <c r="AN73">
        <v>3</v>
      </c>
      <c r="AO73">
        <v>25</v>
      </c>
      <c r="AP73">
        <v>19</v>
      </c>
      <c r="AQ73">
        <v>36</v>
      </c>
      <c r="AR73">
        <v>11</v>
      </c>
      <c r="AS73">
        <v>6</v>
      </c>
      <c r="AT73">
        <v>26</v>
      </c>
      <c r="AU73">
        <v>19</v>
      </c>
      <c r="AV73">
        <v>11</v>
      </c>
      <c r="AW73">
        <v>12</v>
      </c>
      <c r="AX73">
        <v>12</v>
      </c>
      <c r="AY73">
        <v>24</v>
      </c>
      <c r="AZ73">
        <v>42</v>
      </c>
      <c r="BA73">
        <v>9</v>
      </c>
      <c r="BB73">
        <v>13</v>
      </c>
      <c r="BC73">
        <v>8</v>
      </c>
      <c r="BD73">
        <v>0</v>
      </c>
      <c r="BE73">
        <v>22</v>
      </c>
      <c r="BF73">
        <v>226</v>
      </c>
      <c r="BG73">
        <v>145</v>
      </c>
      <c r="BH73">
        <v>103</v>
      </c>
      <c r="BI73">
        <v>33</v>
      </c>
      <c r="BJ73">
        <v>48</v>
      </c>
      <c r="BK73">
        <v>51</v>
      </c>
      <c r="BL73">
        <v>7</v>
      </c>
      <c r="BM73">
        <v>29</v>
      </c>
      <c r="BN73">
        <v>69</v>
      </c>
      <c r="BO73">
        <v>105</v>
      </c>
      <c r="BP73">
        <v>45</v>
      </c>
      <c r="BQ73">
        <v>37</v>
      </c>
      <c r="BR73">
        <v>57</v>
      </c>
      <c r="BS73">
        <v>60</v>
      </c>
      <c r="BT73">
        <v>14</v>
      </c>
      <c r="BU73">
        <v>12</v>
      </c>
      <c r="BV73">
        <v>9</v>
      </c>
      <c r="BW73">
        <v>30</v>
      </c>
      <c r="BX73">
        <v>158</v>
      </c>
      <c r="BY73">
        <v>163</v>
      </c>
      <c r="BZ73">
        <v>143</v>
      </c>
    </row>
    <row r="74" spans="1:78" x14ac:dyDescent="0.25">
      <c r="B74" s="7">
        <v>0.05</v>
      </c>
      <c r="C74" s="7">
        <v>0.05</v>
      </c>
      <c r="D74" s="7">
        <v>0.06</v>
      </c>
      <c r="E74" s="7">
        <v>0.02</v>
      </c>
      <c r="F74" s="7">
        <v>0.05</v>
      </c>
      <c r="G74" s="7">
        <v>0.04</v>
      </c>
      <c r="H74" s="7">
        <v>0.08</v>
      </c>
      <c r="I74" s="7">
        <v>0.05</v>
      </c>
      <c r="J74" s="7">
        <v>0.06</v>
      </c>
      <c r="K74" s="7">
        <v>0.06</v>
      </c>
      <c r="L74" s="7">
        <v>0.04</v>
      </c>
      <c r="M74" s="7">
        <v>0.06</v>
      </c>
      <c r="N74" s="7">
        <v>0.05</v>
      </c>
      <c r="O74" s="7">
        <v>0.04</v>
      </c>
      <c r="P74" s="7">
        <v>0.05</v>
      </c>
      <c r="Q74" s="7">
        <v>0.06</v>
      </c>
      <c r="R74" s="7">
        <v>0.05</v>
      </c>
      <c r="S74" s="7">
        <v>0.05</v>
      </c>
      <c r="T74" s="7">
        <v>0.05</v>
      </c>
      <c r="U74" s="7">
        <v>0.04</v>
      </c>
      <c r="V74" s="7">
        <v>0.05</v>
      </c>
      <c r="W74" s="7">
        <v>0.06</v>
      </c>
      <c r="X74" s="7">
        <v>7.0000000000000007E-2</v>
      </c>
      <c r="Y74" t="s">
        <v>108</v>
      </c>
      <c r="Z74" s="7">
        <v>0.05</v>
      </c>
      <c r="AA74" s="7">
        <v>0.05</v>
      </c>
      <c r="AB74" s="7">
        <v>0.05</v>
      </c>
      <c r="AC74" s="7">
        <v>0.05</v>
      </c>
      <c r="AD74" s="7">
        <v>0.05</v>
      </c>
      <c r="AE74" s="7">
        <v>0.05</v>
      </c>
      <c r="AF74" s="7">
        <v>7.0000000000000007E-2</v>
      </c>
      <c r="AG74" t="s">
        <v>108</v>
      </c>
      <c r="AH74" t="s">
        <v>108</v>
      </c>
      <c r="AI74" s="7">
        <v>0.05</v>
      </c>
      <c r="AJ74" s="7">
        <v>7.0000000000000007E-2</v>
      </c>
      <c r="AK74" s="7">
        <v>0.03</v>
      </c>
      <c r="AL74" s="7">
        <v>0.04</v>
      </c>
      <c r="AM74" s="7">
        <v>0.06</v>
      </c>
      <c r="AN74" s="7">
        <v>0.1</v>
      </c>
      <c r="AO74" s="7">
        <v>0.05</v>
      </c>
      <c r="AP74" s="7">
        <v>0.04</v>
      </c>
      <c r="AQ74" s="7">
        <v>0.08</v>
      </c>
      <c r="AR74" s="7">
        <v>0.03</v>
      </c>
      <c r="AS74" s="7">
        <v>0.03</v>
      </c>
      <c r="AT74" s="7">
        <v>0.06</v>
      </c>
      <c r="AU74" s="7">
        <v>0.06</v>
      </c>
      <c r="AV74" s="7">
        <v>0.02</v>
      </c>
      <c r="AW74" s="7">
        <v>0.14000000000000001</v>
      </c>
      <c r="AX74" s="7">
        <v>0.04</v>
      </c>
      <c r="AY74" s="7">
        <v>0.05</v>
      </c>
      <c r="AZ74" s="7">
        <v>0.13</v>
      </c>
      <c r="BA74" s="7">
        <v>0.04</v>
      </c>
      <c r="BB74" s="7">
        <v>0.04</v>
      </c>
      <c r="BC74" s="7">
        <v>0.03</v>
      </c>
      <c r="BD74" t="s">
        <v>108</v>
      </c>
      <c r="BE74" s="7">
        <v>0.03</v>
      </c>
      <c r="BF74" s="7">
        <v>0.06</v>
      </c>
      <c r="BG74" s="7">
        <v>0.05</v>
      </c>
      <c r="BH74" s="7">
        <v>0.05</v>
      </c>
      <c r="BI74" s="7">
        <v>0.03</v>
      </c>
      <c r="BJ74" s="7">
        <v>0.06</v>
      </c>
      <c r="BK74" s="7">
        <v>0.08</v>
      </c>
      <c r="BL74" s="7">
        <v>0.05</v>
      </c>
      <c r="BM74" s="7">
        <v>0.04</v>
      </c>
      <c r="BN74" s="7">
        <v>0.05</v>
      </c>
      <c r="BO74" s="7">
        <v>0.06</v>
      </c>
      <c r="BP74" s="7">
        <v>0.05</v>
      </c>
      <c r="BQ74" s="7">
        <v>0.04</v>
      </c>
      <c r="BR74" s="7">
        <v>0.04</v>
      </c>
      <c r="BS74" s="7">
        <v>0.05</v>
      </c>
      <c r="BT74" s="7">
        <v>0.04</v>
      </c>
      <c r="BU74" s="7">
        <v>0.03</v>
      </c>
      <c r="BV74" s="7">
        <v>0.04</v>
      </c>
      <c r="BW74" s="7">
        <v>0.05</v>
      </c>
      <c r="BX74" s="7">
        <v>0.05</v>
      </c>
      <c r="BY74" s="7">
        <v>0.05</v>
      </c>
      <c r="BZ74" s="7">
        <v>0.05</v>
      </c>
    </row>
    <row r="75" spans="1:78" x14ac:dyDescent="0.25">
      <c r="A75" t="s">
        <v>133</v>
      </c>
      <c r="B75">
        <v>75</v>
      </c>
      <c r="C75">
        <v>8</v>
      </c>
      <c r="D75">
        <v>0</v>
      </c>
      <c r="E75">
        <v>67</v>
      </c>
      <c r="F75">
        <v>9</v>
      </c>
      <c r="G75">
        <v>37</v>
      </c>
      <c r="H75">
        <v>28</v>
      </c>
      <c r="I75">
        <v>7</v>
      </c>
      <c r="J75">
        <v>18</v>
      </c>
      <c r="K75">
        <v>25</v>
      </c>
      <c r="L75">
        <v>24</v>
      </c>
      <c r="M75">
        <v>24</v>
      </c>
      <c r="N75">
        <v>28</v>
      </c>
      <c r="O75">
        <v>16</v>
      </c>
      <c r="P75">
        <v>8</v>
      </c>
      <c r="Q75">
        <v>19</v>
      </c>
      <c r="R75">
        <v>55</v>
      </c>
      <c r="S75">
        <v>40</v>
      </c>
      <c r="T75">
        <v>20</v>
      </c>
      <c r="U75">
        <v>15</v>
      </c>
      <c r="V75">
        <v>44</v>
      </c>
      <c r="W75">
        <v>8</v>
      </c>
      <c r="X75">
        <v>22</v>
      </c>
      <c r="Y75">
        <v>0</v>
      </c>
      <c r="Z75">
        <v>75</v>
      </c>
      <c r="AA75">
        <v>75</v>
      </c>
      <c r="AB75">
        <v>75</v>
      </c>
      <c r="AC75">
        <v>6</v>
      </c>
      <c r="AD75">
        <v>52</v>
      </c>
      <c r="AE75">
        <v>14</v>
      </c>
      <c r="AF75">
        <v>75</v>
      </c>
      <c r="AG75">
        <v>0</v>
      </c>
      <c r="AH75">
        <v>0</v>
      </c>
      <c r="AI75">
        <v>50</v>
      </c>
      <c r="AJ75">
        <v>8</v>
      </c>
      <c r="AK75">
        <v>17</v>
      </c>
      <c r="AL75">
        <v>14</v>
      </c>
      <c r="AM75">
        <v>37</v>
      </c>
      <c r="AN75">
        <v>0</v>
      </c>
      <c r="AO75">
        <v>21</v>
      </c>
      <c r="AP75">
        <v>0</v>
      </c>
      <c r="AQ75">
        <v>0</v>
      </c>
      <c r="AR75">
        <v>0</v>
      </c>
      <c r="AS75">
        <v>3</v>
      </c>
      <c r="AT75">
        <v>3</v>
      </c>
      <c r="AU75">
        <v>0</v>
      </c>
      <c r="AV75">
        <v>0</v>
      </c>
      <c r="AW75">
        <v>0</v>
      </c>
      <c r="AX75">
        <v>0</v>
      </c>
      <c r="AY75">
        <v>1</v>
      </c>
      <c r="AZ75">
        <v>0</v>
      </c>
      <c r="BA75">
        <v>67</v>
      </c>
      <c r="BB75">
        <v>0</v>
      </c>
      <c r="BC75">
        <v>1</v>
      </c>
      <c r="BD75">
        <v>0</v>
      </c>
      <c r="BE75">
        <v>1</v>
      </c>
      <c r="BF75">
        <v>74</v>
      </c>
      <c r="BG75">
        <v>42</v>
      </c>
      <c r="BH75">
        <v>33</v>
      </c>
      <c r="BI75">
        <v>4</v>
      </c>
      <c r="BJ75">
        <v>14</v>
      </c>
      <c r="BK75">
        <v>19</v>
      </c>
      <c r="BL75">
        <v>4</v>
      </c>
      <c r="BM75">
        <v>6</v>
      </c>
      <c r="BN75">
        <v>15</v>
      </c>
      <c r="BO75">
        <v>34</v>
      </c>
      <c r="BP75">
        <v>19</v>
      </c>
      <c r="BQ75">
        <v>9</v>
      </c>
      <c r="BR75">
        <v>13</v>
      </c>
      <c r="BS75">
        <v>15</v>
      </c>
      <c r="BT75">
        <v>1</v>
      </c>
      <c r="BU75">
        <v>1</v>
      </c>
      <c r="BV75">
        <v>1</v>
      </c>
      <c r="BW75">
        <v>8</v>
      </c>
      <c r="BX75">
        <v>59</v>
      </c>
      <c r="BY75">
        <v>57</v>
      </c>
      <c r="BZ75">
        <v>49</v>
      </c>
    </row>
    <row r="76" spans="1:78" x14ac:dyDescent="0.25">
      <c r="B76" s="7">
        <v>0.02</v>
      </c>
      <c r="C76">
        <v>0</v>
      </c>
      <c r="D76" t="s">
        <v>108</v>
      </c>
      <c r="E76" s="7">
        <v>0.25</v>
      </c>
      <c r="F76" s="7">
        <v>0.01</v>
      </c>
      <c r="G76" s="7">
        <v>0.01</v>
      </c>
      <c r="H76" s="7">
        <v>0.02</v>
      </c>
      <c r="I76" s="7">
        <v>0.01</v>
      </c>
      <c r="J76" s="7">
        <v>0.01</v>
      </c>
      <c r="K76" s="7">
        <v>0.03</v>
      </c>
      <c r="L76" s="7">
        <v>0.02</v>
      </c>
      <c r="M76" s="7">
        <v>0.02</v>
      </c>
      <c r="N76" s="7">
        <v>0.01</v>
      </c>
      <c r="O76" s="7">
        <v>0.03</v>
      </c>
      <c r="P76" s="7">
        <v>0.05</v>
      </c>
      <c r="Q76" s="7">
        <v>0.03</v>
      </c>
      <c r="R76" s="7">
        <v>0.01</v>
      </c>
      <c r="S76" s="7">
        <v>0.01</v>
      </c>
      <c r="T76" s="7">
        <v>0.02</v>
      </c>
      <c r="U76" s="7">
        <v>0.02</v>
      </c>
      <c r="V76" s="7">
        <v>0.01</v>
      </c>
      <c r="W76" s="7">
        <v>0.02</v>
      </c>
      <c r="X76" s="7">
        <v>0.03</v>
      </c>
      <c r="Y76" t="s">
        <v>108</v>
      </c>
      <c r="Z76" s="7">
        <v>0.02</v>
      </c>
      <c r="AA76" s="7">
        <v>0.02</v>
      </c>
      <c r="AB76" s="7">
        <v>0.02</v>
      </c>
      <c r="AC76" s="7">
        <v>0.01</v>
      </c>
      <c r="AD76" s="7">
        <v>0.01</v>
      </c>
      <c r="AE76" s="7">
        <v>0.04</v>
      </c>
      <c r="AF76" s="7">
        <v>0.02</v>
      </c>
      <c r="AG76" t="s">
        <v>108</v>
      </c>
      <c r="AH76" t="s">
        <v>108</v>
      </c>
      <c r="AI76" s="7">
        <v>0.01</v>
      </c>
      <c r="AJ76" s="7">
        <v>0.02</v>
      </c>
      <c r="AK76" s="7">
        <v>0.02</v>
      </c>
      <c r="AL76" s="7">
        <v>0.01</v>
      </c>
      <c r="AM76" s="7">
        <v>0.02</v>
      </c>
      <c r="AN76" t="s">
        <v>108</v>
      </c>
      <c r="AO76" s="7">
        <v>0.04</v>
      </c>
      <c r="AP76" t="s">
        <v>108</v>
      </c>
      <c r="AQ76" t="s">
        <v>108</v>
      </c>
      <c r="AR76" t="s">
        <v>108</v>
      </c>
      <c r="AS76" s="7">
        <v>0.01</v>
      </c>
      <c r="AT76" s="7">
        <v>0.01</v>
      </c>
      <c r="AU76" t="s">
        <v>108</v>
      </c>
      <c r="AV76" t="s">
        <v>108</v>
      </c>
      <c r="AW76" t="s">
        <v>108</v>
      </c>
      <c r="AX76" t="s">
        <v>108</v>
      </c>
      <c r="AY76">
        <v>0</v>
      </c>
      <c r="AZ76" t="s">
        <v>108</v>
      </c>
      <c r="BA76" s="7">
        <v>0.28999999999999998</v>
      </c>
      <c r="BB76" t="s">
        <v>108</v>
      </c>
      <c r="BC76">
        <v>0</v>
      </c>
      <c r="BD76" t="s">
        <v>108</v>
      </c>
      <c r="BE76">
        <v>0</v>
      </c>
      <c r="BF76" s="7">
        <v>0.02</v>
      </c>
      <c r="BG76" s="7">
        <v>0.01</v>
      </c>
      <c r="BH76" s="7">
        <v>0.02</v>
      </c>
      <c r="BI76">
        <v>0</v>
      </c>
      <c r="BJ76" s="7">
        <v>0.02</v>
      </c>
      <c r="BK76" s="7">
        <v>0.03</v>
      </c>
      <c r="BL76" s="7">
        <v>0.02</v>
      </c>
      <c r="BM76" s="7">
        <v>0.01</v>
      </c>
      <c r="BN76" s="7">
        <v>0.01</v>
      </c>
      <c r="BO76" s="7">
        <v>0.02</v>
      </c>
      <c r="BP76" s="7">
        <v>0.02</v>
      </c>
      <c r="BQ76" s="7">
        <v>0.01</v>
      </c>
      <c r="BR76" s="7">
        <v>0.01</v>
      </c>
      <c r="BS76" s="7">
        <v>0.01</v>
      </c>
      <c r="BT76">
        <v>0</v>
      </c>
      <c r="BU76">
        <v>0</v>
      </c>
      <c r="BV76" s="7">
        <v>0.01</v>
      </c>
      <c r="BW76" s="7">
        <v>0.01</v>
      </c>
      <c r="BX76" s="7">
        <v>0.02</v>
      </c>
      <c r="BY76" s="7">
        <v>0.02</v>
      </c>
      <c r="BZ76" s="7">
        <v>0.02</v>
      </c>
    </row>
    <row r="77" spans="1:78" x14ac:dyDescent="0.25">
      <c r="A77" t="s">
        <v>135</v>
      </c>
      <c r="B77">
        <v>122</v>
      </c>
      <c r="C77">
        <v>109</v>
      </c>
      <c r="D77">
        <v>5</v>
      </c>
      <c r="E77">
        <v>8</v>
      </c>
      <c r="F77">
        <v>23</v>
      </c>
      <c r="G77">
        <v>74</v>
      </c>
      <c r="H77">
        <v>24</v>
      </c>
      <c r="I77">
        <v>34</v>
      </c>
      <c r="J77">
        <v>37</v>
      </c>
      <c r="K77">
        <v>29</v>
      </c>
      <c r="L77">
        <v>22</v>
      </c>
      <c r="M77">
        <v>26</v>
      </c>
      <c r="N77">
        <v>78</v>
      </c>
      <c r="O77">
        <v>16</v>
      </c>
      <c r="P77">
        <v>2</v>
      </c>
      <c r="Q77">
        <v>9</v>
      </c>
      <c r="R77">
        <v>113</v>
      </c>
      <c r="S77">
        <v>82</v>
      </c>
      <c r="T77">
        <v>32</v>
      </c>
      <c r="U77">
        <v>8</v>
      </c>
      <c r="V77">
        <v>99</v>
      </c>
      <c r="W77">
        <v>11</v>
      </c>
      <c r="X77">
        <v>11</v>
      </c>
      <c r="Y77">
        <v>0</v>
      </c>
      <c r="Z77">
        <v>122</v>
      </c>
      <c r="AA77">
        <v>122</v>
      </c>
      <c r="AB77">
        <v>122</v>
      </c>
      <c r="AC77">
        <v>14</v>
      </c>
      <c r="AD77">
        <v>101</v>
      </c>
      <c r="AE77">
        <v>8</v>
      </c>
      <c r="AF77">
        <v>0</v>
      </c>
      <c r="AG77">
        <v>122</v>
      </c>
      <c r="AH77">
        <v>0</v>
      </c>
      <c r="AI77">
        <v>111</v>
      </c>
      <c r="AJ77">
        <v>1</v>
      </c>
      <c r="AK77">
        <v>7</v>
      </c>
      <c r="AL77">
        <v>28</v>
      </c>
      <c r="AM77">
        <v>77</v>
      </c>
      <c r="AN77">
        <v>1</v>
      </c>
      <c r="AO77">
        <v>16</v>
      </c>
      <c r="AP77">
        <v>7</v>
      </c>
      <c r="AQ77">
        <v>15</v>
      </c>
      <c r="AR77">
        <v>11</v>
      </c>
      <c r="AS77">
        <v>8</v>
      </c>
      <c r="AT77">
        <v>11</v>
      </c>
      <c r="AU77">
        <v>9</v>
      </c>
      <c r="AV77">
        <v>8</v>
      </c>
      <c r="AW77">
        <v>1</v>
      </c>
      <c r="AX77">
        <v>4</v>
      </c>
      <c r="AY77">
        <v>14</v>
      </c>
      <c r="AZ77">
        <v>11</v>
      </c>
      <c r="BA77">
        <v>6</v>
      </c>
      <c r="BB77">
        <v>12</v>
      </c>
      <c r="BC77">
        <v>5</v>
      </c>
      <c r="BD77">
        <v>0</v>
      </c>
      <c r="BE77">
        <v>23</v>
      </c>
      <c r="BF77">
        <v>99</v>
      </c>
      <c r="BG77">
        <v>94</v>
      </c>
      <c r="BH77">
        <v>28</v>
      </c>
      <c r="BI77">
        <v>15</v>
      </c>
      <c r="BJ77">
        <v>26</v>
      </c>
      <c r="BK77">
        <v>26</v>
      </c>
      <c r="BL77">
        <v>22</v>
      </c>
      <c r="BM77">
        <v>11</v>
      </c>
      <c r="BN77">
        <v>40</v>
      </c>
      <c r="BO77">
        <v>54</v>
      </c>
      <c r="BP77">
        <v>17</v>
      </c>
      <c r="BQ77">
        <v>12</v>
      </c>
      <c r="BR77">
        <v>27</v>
      </c>
      <c r="BS77">
        <v>25</v>
      </c>
      <c r="BT77">
        <v>17</v>
      </c>
      <c r="BU77">
        <v>7</v>
      </c>
      <c r="BV77">
        <v>4</v>
      </c>
      <c r="BW77">
        <v>9</v>
      </c>
      <c r="BX77">
        <v>98</v>
      </c>
      <c r="BY77">
        <v>93</v>
      </c>
      <c r="BZ77">
        <v>93</v>
      </c>
    </row>
    <row r="78" spans="1:78" x14ac:dyDescent="0.25">
      <c r="B78" s="7">
        <v>0.03</v>
      </c>
      <c r="C78" s="7">
        <v>0.03</v>
      </c>
      <c r="D78" s="7">
        <v>0.01</v>
      </c>
      <c r="E78" s="7">
        <v>0.03</v>
      </c>
      <c r="F78" s="7">
        <v>0.03</v>
      </c>
      <c r="G78" s="7">
        <v>0.03</v>
      </c>
      <c r="H78" s="7">
        <v>0.02</v>
      </c>
      <c r="I78" s="7">
        <v>0.03</v>
      </c>
      <c r="J78" s="7">
        <v>0.02</v>
      </c>
      <c r="K78" s="7">
        <v>0.03</v>
      </c>
      <c r="L78" s="7">
        <v>0.02</v>
      </c>
      <c r="M78" s="7">
        <v>0.02</v>
      </c>
      <c r="N78" s="7">
        <v>0.03</v>
      </c>
      <c r="O78" s="7">
        <v>0.03</v>
      </c>
      <c r="P78" s="7">
        <v>0.01</v>
      </c>
      <c r="Q78" s="7">
        <v>0.01</v>
      </c>
      <c r="R78" s="7">
        <v>0.03</v>
      </c>
      <c r="S78" s="7">
        <v>0.03</v>
      </c>
      <c r="T78" s="7">
        <v>0.03</v>
      </c>
      <c r="U78" s="7">
        <v>0.01</v>
      </c>
      <c r="V78" s="7">
        <v>0.03</v>
      </c>
      <c r="W78" s="7">
        <v>0.02</v>
      </c>
      <c r="X78" s="7">
        <v>0.02</v>
      </c>
      <c r="Y78" t="s">
        <v>108</v>
      </c>
      <c r="Z78" s="7">
        <v>0.03</v>
      </c>
      <c r="AA78" s="7">
        <v>0.03</v>
      </c>
      <c r="AB78" s="7">
        <v>0.03</v>
      </c>
      <c r="AC78" s="7">
        <v>0.03</v>
      </c>
      <c r="AD78" s="7">
        <v>0.03</v>
      </c>
      <c r="AE78" s="7">
        <v>0.02</v>
      </c>
      <c r="AF78" t="s">
        <v>108</v>
      </c>
      <c r="AG78" s="7">
        <v>0.15</v>
      </c>
      <c r="AH78" t="s">
        <v>108</v>
      </c>
      <c r="AI78" s="7">
        <v>0.03</v>
      </c>
      <c r="AJ78">
        <v>0</v>
      </c>
      <c r="AK78" s="7">
        <v>0.01</v>
      </c>
      <c r="AL78" s="7">
        <v>0.01</v>
      </c>
      <c r="AM78" s="7">
        <v>0.04</v>
      </c>
      <c r="AN78" s="7">
        <v>0.03</v>
      </c>
      <c r="AO78" s="7">
        <v>0.03</v>
      </c>
      <c r="AP78" s="7">
        <v>0.02</v>
      </c>
      <c r="AQ78" s="7">
        <v>0.03</v>
      </c>
      <c r="AR78" s="7">
        <v>0.03</v>
      </c>
      <c r="AS78" s="7">
        <v>0.03</v>
      </c>
      <c r="AT78" s="7">
        <v>0.02</v>
      </c>
      <c r="AU78" s="7">
        <v>0.03</v>
      </c>
      <c r="AV78" s="7">
        <v>0.02</v>
      </c>
      <c r="AW78" s="7">
        <v>0.01</v>
      </c>
      <c r="AX78" s="7">
        <v>0.01</v>
      </c>
      <c r="AY78" s="7">
        <v>0.03</v>
      </c>
      <c r="AZ78" s="7">
        <v>0.03</v>
      </c>
      <c r="BA78" s="7">
        <v>0.02</v>
      </c>
      <c r="BB78" s="7">
        <v>0.04</v>
      </c>
      <c r="BC78" s="7">
        <v>0.02</v>
      </c>
      <c r="BD78" t="s">
        <v>108</v>
      </c>
      <c r="BE78" s="7">
        <v>0.03</v>
      </c>
      <c r="BF78" s="7">
        <v>0.02</v>
      </c>
      <c r="BG78" s="7">
        <v>0.03</v>
      </c>
      <c r="BH78" s="7">
        <v>0.01</v>
      </c>
      <c r="BI78" s="7">
        <v>0.01</v>
      </c>
      <c r="BJ78" s="7">
        <v>0.03</v>
      </c>
      <c r="BK78" s="7">
        <v>0.04</v>
      </c>
      <c r="BL78" s="7">
        <v>0.14000000000000001</v>
      </c>
      <c r="BM78" s="7">
        <v>0.01</v>
      </c>
      <c r="BN78" s="7">
        <v>0.03</v>
      </c>
      <c r="BO78" s="7">
        <v>0.03</v>
      </c>
      <c r="BP78" s="7">
        <v>0.02</v>
      </c>
      <c r="BQ78" s="7">
        <v>0.01</v>
      </c>
      <c r="BR78" s="7">
        <v>0.02</v>
      </c>
      <c r="BS78" s="7">
        <v>0.02</v>
      </c>
      <c r="BT78" s="7">
        <v>0.05</v>
      </c>
      <c r="BU78" s="7">
        <v>0.02</v>
      </c>
      <c r="BV78" s="7">
        <v>0.02</v>
      </c>
      <c r="BW78" s="7">
        <v>0.01</v>
      </c>
      <c r="BX78" s="7">
        <v>0.03</v>
      </c>
      <c r="BY78" s="7">
        <v>0.03</v>
      </c>
      <c r="BZ78" s="7">
        <v>0.03</v>
      </c>
    </row>
    <row r="79" spans="1:78" x14ac:dyDescent="0.25">
      <c r="A79" t="s">
        <v>136</v>
      </c>
      <c r="B79">
        <v>64</v>
      </c>
      <c r="C79">
        <v>56</v>
      </c>
      <c r="D79">
        <v>1</v>
      </c>
      <c r="E79">
        <v>7</v>
      </c>
      <c r="F79">
        <v>29</v>
      </c>
      <c r="G79">
        <v>30</v>
      </c>
      <c r="H79">
        <v>5</v>
      </c>
      <c r="I79">
        <v>1</v>
      </c>
      <c r="J79">
        <v>15</v>
      </c>
      <c r="K79">
        <v>15</v>
      </c>
      <c r="L79">
        <v>33</v>
      </c>
      <c r="M79">
        <v>30</v>
      </c>
      <c r="N79">
        <v>25</v>
      </c>
      <c r="O79">
        <v>6</v>
      </c>
      <c r="P79">
        <v>3</v>
      </c>
      <c r="Q79">
        <v>14</v>
      </c>
      <c r="R79">
        <v>51</v>
      </c>
      <c r="S79">
        <v>11</v>
      </c>
      <c r="T79">
        <v>16</v>
      </c>
      <c r="U79">
        <v>37</v>
      </c>
      <c r="V79">
        <v>54</v>
      </c>
      <c r="W79">
        <v>5</v>
      </c>
      <c r="X79">
        <v>5</v>
      </c>
      <c r="Y79">
        <v>0</v>
      </c>
      <c r="Z79">
        <v>64</v>
      </c>
      <c r="AA79">
        <v>64</v>
      </c>
      <c r="AB79">
        <v>64</v>
      </c>
      <c r="AC79">
        <v>10</v>
      </c>
      <c r="AD79">
        <v>45</v>
      </c>
      <c r="AE79">
        <v>7</v>
      </c>
      <c r="AF79">
        <v>0</v>
      </c>
      <c r="AG79">
        <v>64</v>
      </c>
      <c r="AH79">
        <v>0</v>
      </c>
      <c r="AI79">
        <v>2</v>
      </c>
      <c r="AJ79">
        <v>1</v>
      </c>
      <c r="AK79">
        <v>54</v>
      </c>
      <c r="AL79">
        <v>11</v>
      </c>
      <c r="AM79">
        <v>45</v>
      </c>
      <c r="AN79">
        <v>0</v>
      </c>
      <c r="AO79">
        <v>8</v>
      </c>
      <c r="AP79">
        <v>5</v>
      </c>
      <c r="AQ79">
        <v>7</v>
      </c>
      <c r="AR79">
        <v>4</v>
      </c>
      <c r="AS79">
        <v>7</v>
      </c>
      <c r="AT79">
        <v>4</v>
      </c>
      <c r="AU79">
        <v>6</v>
      </c>
      <c r="AV79">
        <v>12</v>
      </c>
      <c r="AW79">
        <v>0</v>
      </c>
      <c r="AX79">
        <v>1</v>
      </c>
      <c r="AY79">
        <v>2</v>
      </c>
      <c r="AZ79">
        <v>0</v>
      </c>
      <c r="BA79">
        <v>6</v>
      </c>
      <c r="BB79">
        <v>1</v>
      </c>
      <c r="BC79">
        <v>9</v>
      </c>
      <c r="BD79">
        <v>0</v>
      </c>
      <c r="BE79">
        <v>37</v>
      </c>
      <c r="BF79">
        <v>27</v>
      </c>
      <c r="BG79">
        <v>54</v>
      </c>
      <c r="BH79">
        <v>10</v>
      </c>
      <c r="BI79">
        <v>8</v>
      </c>
      <c r="BJ79">
        <v>13</v>
      </c>
      <c r="BK79">
        <v>30</v>
      </c>
      <c r="BL79">
        <v>2</v>
      </c>
      <c r="BM79">
        <v>4</v>
      </c>
      <c r="BN79">
        <v>24</v>
      </c>
      <c r="BO79">
        <v>24</v>
      </c>
      <c r="BP79">
        <v>12</v>
      </c>
      <c r="BQ79">
        <v>3</v>
      </c>
      <c r="BR79">
        <v>12</v>
      </c>
      <c r="BS79">
        <v>8</v>
      </c>
      <c r="BT79">
        <v>32</v>
      </c>
      <c r="BU79">
        <v>8</v>
      </c>
      <c r="BV79">
        <v>1</v>
      </c>
      <c r="BW79">
        <v>2</v>
      </c>
      <c r="BX79">
        <v>47</v>
      </c>
      <c r="BY79">
        <v>47</v>
      </c>
      <c r="BZ79">
        <v>49</v>
      </c>
    </row>
    <row r="80" spans="1:78" x14ac:dyDescent="0.25">
      <c r="B80" s="7">
        <v>0.01</v>
      </c>
      <c r="C80" s="7">
        <v>0.01</v>
      </c>
      <c r="D80">
        <v>0</v>
      </c>
      <c r="E80" s="7">
        <v>0.03</v>
      </c>
      <c r="F80" s="7">
        <v>0.03</v>
      </c>
      <c r="G80" s="7">
        <v>0.01</v>
      </c>
      <c r="H80">
        <v>0</v>
      </c>
      <c r="I80">
        <v>0</v>
      </c>
      <c r="J80" s="7">
        <v>0.01</v>
      </c>
      <c r="K80" s="7">
        <v>0.02</v>
      </c>
      <c r="L80" s="7">
        <v>0.03</v>
      </c>
      <c r="M80" s="7">
        <v>0.02</v>
      </c>
      <c r="N80" s="7">
        <v>0.01</v>
      </c>
      <c r="O80" s="7">
        <v>0.01</v>
      </c>
      <c r="P80" s="7">
        <v>0.02</v>
      </c>
      <c r="Q80" s="7">
        <v>0.02</v>
      </c>
      <c r="R80" s="7">
        <v>0.01</v>
      </c>
      <c r="S80">
        <v>0</v>
      </c>
      <c r="T80" s="7">
        <v>0.02</v>
      </c>
      <c r="U80" s="7">
        <v>0.05</v>
      </c>
      <c r="V80" s="7">
        <v>0.01</v>
      </c>
      <c r="W80" s="7">
        <v>0.01</v>
      </c>
      <c r="X80" s="7">
        <v>0.01</v>
      </c>
      <c r="Y80" t="s">
        <v>108</v>
      </c>
      <c r="Z80" s="7">
        <v>0.01</v>
      </c>
      <c r="AA80" s="7">
        <v>0.01</v>
      </c>
      <c r="AB80" s="7">
        <v>0.01</v>
      </c>
      <c r="AC80" s="7">
        <v>0.02</v>
      </c>
      <c r="AD80" s="7">
        <v>0.01</v>
      </c>
      <c r="AE80" s="7">
        <v>0.02</v>
      </c>
      <c r="AF80" t="s">
        <v>108</v>
      </c>
      <c r="AG80" s="7">
        <v>0.08</v>
      </c>
      <c r="AH80" t="s">
        <v>108</v>
      </c>
      <c r="AI80">
        <v>0</v>
      </c>
      <c r="AJ80">
        <v>0</v>
      </c>
      <c r="AK80" s="7">
        <v>0.08</v>
      </c>
      <c r="AL80" s="7">
        <v>0.01</v>
      </c>
      <c r="AM80" s="7">
        <v>0.02</v>
      </c>
      <c r="AN80" t="s">
        <v>108</v>
      </c>
      <c r="AO80" s="7">
        <v>0.01</v>
      </c>
      <c r="AP80" s="7">
        <v>0.01</v>
      </c>
      <c r="AQ80" s="7">
        <v>0.01</v>
      </c>
      <c r="AR80" s="7">
        <v>0.01</v>
      </c>
      <c r="AS80" s="7">
        <v>0.03</v>
      </c>
      <c r="AT80" s="7">
        <v>0.01</v>
      </c>
      <c r="AU80" s="7">
        <v>0.02</v>
      </c>
      <c r="AV80" s="7">
        <v>0.03</v>
      </c>
      <c r="AW80" t="s">
        <v>108</v>
      </c>
      <c r="AX80">
        <v>0</v>
      </c>
      <c r="AY80">
        <v>0</v>
      </c>
      <c r="AZ80" t="s">
        <v>108</v>
      </c>
      <c r="BA80" s="7">
        <v>0.03</v>
      </c>
      <c r="BB80">
        <v>0</v>
      </c>
      <c r="BC80" s="7">
        <v>0.03</v>
      </c>
      <c r="BD80" t="s">
        <v>108</v>
      </c>
      <c r="BE80" s="7">
        <v>0.05</v>
      </c>
      <c r="BF80" s="7">
        <v>0.01</v>
      </c>
      <c r="BG80" s="7">
        <v>0.02</v>
      </c>
      <c r="BH80" s="7">
        <v>0.01</v>
      </c>
      <c r="BI80" s="7">
        <v>0.01</v>
      </c>
      <c r="BJ80" s="7">
        <v>0.02</v>
      </c>
      <c r="BK80" s="7">
        <v>0.05</v>
      </c>
      <c r="BL80" s="7">
        <v>0.01</v>
      </c>
      <c r="BM80" s="7">
        <v>0.01</v>
      </c>
      <c r="BN80" s="7">
        <v>0.02</v>
      </c>
      <c r="BO80" s="7">
        <v>0.01</v>
      </c>
      <c r="BP80" s="7">
        <v>0.01</v>
      </c>
      <c r="BQ80">
        <v>0</v>
      </c>
      <c r="BR80" s="7">
        <v>0.01</v>
      </c>
      <c r="BS80" s="7">
        <v>0.01</v>
      </c>
      <c r="BT80" s="7">
        <v>0.08</v>
      </c>
      <c r="BU80" s="7">
        <v>0.02</v>
      </c>
      <c r="BV80">
        <v>0</v>
      </c>
      <c r="BW80">
        <v>0</v>
      </c>
      <c r="BX80" s="7">
        <v>0.01</v>
      </c>
      <c r="BY80" s="7">
        <v>0.01</v>
      </c>
      <c r="BZ80" s="7">
        <v>0.02</v>
      </c>
    </row>
    <row r="81" spans="1:78" x14ac:dyDescent="0.25">
      <c r="A81" t="s">
        <v>87</v>
      </c>
      <c r="B81">
        <v>14</v>
      </c>
      <c r="C81">
        <v>13</v>
      </c>
      <c r="D81">
        <v>1</v>
      </c>
      <c r="E81">
        <v>1</v>
      </c>
      <c r="F81">
        <v>6</v>
      </c>
      <c r="G81">
        <v>5</v>
      </c>
      <c r="H81">
        <v>3</v>
      </c>
      <c r="I81">
        <v>1</v>
      </c>
      <c r="J81">
        <v>5</v>
      </c>
      <c r="K81">
        <v>6</v>
      </c>
      <c r="L81">
        <v>3</v>
      </c>
      <c r="M81">
        <v>8</v>
      </c>
      <c r="N81">
        <v>6</v>
      </c>
      <c r="O81">
        <v>1</v>
      </c>
      <c r="P81">
        <v>0</v>
      </c>
      <c r="Q81">
        <v>4</v>
      </c>
      <c r="R81">
        <v>10</v>
      </c>
      <c r="S81">
        <v>3</v>
      </c>
      <c r="T81">
        <v>7</v>
      </c>
      <c r="U81">
        <v>4</v>
      </c>
      <c r="V81">
        <v>12</v>
      </c>
      <c r="W81">
        <v>0</v>
      </c>
      <c r="X81">
        <v>2</v>
      </c>
      <c r="Y81">
        <v>0</v>
      </c>
      <c r="Z81">
        <v>14</v>
      </c>
      <c r="AA81">
        <v>14</v>
      </c>
      <c r="AB81">
        <v>14</v>
      </c>
      <c r="AC81">
        <v>4</v>
      </c>
      <c r="AD81">
        <v>8</v>
      </c>
      <c r="AE81">
        <v>2</v>
      </c>
      <c r="AF81">
        <v>0</v>
      </c>
      <c r="AG81">
        <v>0</v>
      </c>
      <c r="AH81">
        <v>0</v>
      </c>
      <c r="AI81">
        <v>11</v>
      </c>
      <c r="AJ81">
        <v>0</v>
      </c>
      <c r="AK81">
        <v>2</v>
      </c>
      <c r="AL81">
        <v>10</v>
      </c>
      <c r="AM81">
        <v>2</v>
      </c>
      <c r="AN81">
        <v>0</v>
      </c>
      <c r="AO81">
        <v>2</v>
      </c>
      <c r="AP81">
        <v>3</v>
      </c>
      <c r="AQ81">
        <v>2</v>
      </c>
      <c r="AR81">
        <v>0</v>
      </c>
      <c r="AS81">
        <v>0</v>
      </c>
      <c r="AT81">
        <v>2</v>
      </c>
      <c r="AU81">
        <v>0</v>
      </c>
      <c r="AV81">
        <v>2</v>
      </c>
      <c r="AW81">
        <v>1</v>
      </c>
      <c r="AX81">
        <v>0</v>
      </c>
      <c r="AY81">
        <v>1</v>
      </c>
      <c r="AZ81">
        <v>0</v>
      </c>
      <c r="BA81">
        <v>1</v>
      </c>
      <c r="BB81">
        <v>2</v>
      </c>
      <c r="BC81">
        <v>1</v>
      </c>
      <c r="BD81">
        <v>0</v>
      </c>
      <c r="BE81">
        <v>6</v>
      </c>
      <c r="BF81">
        <v>9</v>
      </c>
      <c r="BG81">
        <v>10</v>
      </c>
      <c r="BH81">
        <v>4</v>
      </c>
      <c r="BI81">
        <v>1</v>
      </c>
      <c r="BJ81">
        <v>6</v>
      </c>
      <c r="BK81">
        <v>2</v>
      </c>
      <c r="BL81">
        <v>2</v>
      </c>
      <c r="BM81">
        <v>5</v>
      </c>
      <c r="BN81">
        <v>4</v>
      </c>
      <c r="BO81">
        <v>4</v>
      </c>
      <c r="BP81">
        <v>1</v>
      </c>
      <c r="BQ81">
        <v>2</v>
      </c>
      <c r="BR81">
        <v>5</v>
      </c>
      <c r="BS81">
        <v>6</v>
      </c>
      <c r="BT81">
        <v>3</v>
      </c>
      <c r="BU81">
        <v>3</v>
      </c>
      <c r="BV81">
        <v>1</v>
      </c>
      <c r="BW81">
        <v>2</v>
      </c>
      <c r="BX81">
        <v>10</v>
      </c>
      <c r="BY81">
        <v>10</v>
      </c>
      <c r="BZ81">
        <v>10</v>
      </c>
    </row>
    <row r="82" spans="1:78" x14ac:dyDescent="0.25">
      <c r="B82">
        <v>0</v>
      </c>
      <c r="C82">
        <v>0</v>
      </c>
      <c r="D82">
        <v>0</v>
      </c>
      <c r="E82">
        <v>0</v>
      </c>
      <c r="F82" s="7">
        <v>0.01</v>
      </c>
      <c r="G82">
        <v>0</v>
      </c>
      <c r="H82">
        <v>0</v>
      </c>
      <c r="I82">
        <v>0</v>
      </c>
      <c r="J82">
        <v>0</v>
      </c>
      <c r="K82" s="7">
        <v>0.01</v>
      </c>
      <c r="L82">
        <v>0</v>
      </c>
      <c r="M82" s="7">
        <v>0.01</v>
      </c>
      <c r="N82">
        <v>0</v>
      </c>
      <c r="O82">
        <v>0</v>
      </c>
      <c r="P82" t="s">
        <v>106</v>
      </c>
      <c r="Q82" s="7">
        <v>0.01</v>
      </c>
      <c r="R82">
        <v>0</v>
      </c>
      <c r="S82">
        <v>0</v>
      </c>
      <c r="T82" s="7">
        <v>0.01</v>
      </c>
      <c r="U82">
        <v>0</v>
      </c>
      <c r="V82">
        <v>0</v>
      </c>
      <c r="W82" t="s">
        <v>106</v>
      </c>
      <c r="X82">
        <v>0</v>
      </c>
      <c r="Y82" t="s">
        <v>106</v>
      </c>
      <c r="Z82">
        <v>0</v>
      </c>
      <c r="AA82">
        <v>0</v>
      </c>
      <c r="AB82">
        <v>0</v>
      </c>
      <c r="AC82" s="7">
        <v>0.01</v>
      </c>
      <c r="AD82">
        <v>0</v>
      </c>
      <c r="AE82" s="7">
        <v>0.01</v>
      </c>
      <c r="AF82" t="s">
        <v>106</v>
      </c>
      <c r="AG82" t="s">
        <v>106</v>
      </c>
      <c r="AH82" t="s">
        <v>106</v>
      </c>
      <c r="AI82">
        <v>0</v>
      </c>
      <c r="AJ82" t="s">
        <v>106</v>
      </c>
      <c r="AK82">
        <v>0</v>
      </c>
      <c r="AL82" s="7">
        <v>0.01</v>
      </c>
      <c r="AM82">
        <v>0</v>
      </c>
      <c r="AN82" t="s">
        <v>106</v>
      </c>
      <c r="AO82">
        <v>0</v>
      </c>
      <c r="AP82" s="7">
        <v>0.01</v>
      </c>
      <c r="AQ82" s="7">
        <v>0.01</v>
      </c>
      <c r="AR82" t="s">
        <v>106</v>
      </c>
      <c r="AS82" t="s">
        <v>106</v>
      </c>
      <c r="AT82">
        <v>0</v>
      </c>
      <c r="AU82" t="s">
        <v>106</v>
      </c>
      <c r="AV82">
        <v>0</v>
      </c>
      <c r="AW82" s="7">
        <v>0.01</v>
      </c>
      <c r="AX82" t="s">
        <v>106</v>
      </c>
      <c r="AY82">
        <v>0</v>
      </c>
      <c r="AZ82" t="s">
        <v>106</v>
      </c>
      <c r="BA82">
        <v>0</v>
      </c>
      <c r="BB82" s="7">
        <v>0.01</v>
      </c>
      <c r="BC82">
        <v>0</v>
      </c>
      <c r="BD82" t="s">
        <v>106</v>
      </c>
      <c r="BE82" s="7">
        <v>0.01</v>
      </c>
      <c r="BF82">
        <v>0</v>
      </c>
      <c r="BG82">
        <v>0</v>
      </c>
      <c r="BH82">
        <v>0</v>
      </c>
      <c r="BI82">
        <v>0</v>
      </c>
      <c r="BJ82" s="7">
        <v>0.01</v>
      </c>
      <c r="BK82">
        <v>0</v>
      </c>
      <c r="BL82" s="7">
        <v>0.01</v>
      </c>
      <c r="BM82" s="7">
        <v>0.01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 s="7">
        <v>0.01</v>
      </c>
      <c r="BU82" s="7">
        <v>0.01</v>
      </c>
      <c r="BV82">
        <v>0</v>
      </c>
      <c r="BW82">
        <v>0</v>
      </c>
      <c r="BX82">
        <v>0</v>
      </c>
      <c r="BY82">
        <v>0</v>
      </c>
      <c r="BZ82">
        <v>0</v>
      </c>
    </row>
    <row r="83" spans="1:78" x14ac:dyDescent="0.25">
      <c r="A83" t="s">
        <v>166</v>
      </c>
    </row>
    <row r="84" spans="1:78" x14ac:dyDescent="0.25">
      <c r="A84" t="s">
        <v>104</v>
      </c>
    </row>
    <row r="85" spans="1:78" x14ac:dyDescent="0.25">
      <c r="A85" t="s">
        <v>1152</v>
      </c>
      <c r="B85">
        <v>3772</v>
      </c>
      <c r="C85">
        <v>3220</v>
      </c>
      <c r="D85">
        <v>336</v>
      </c>
      <c r="E85">
        <v>216</v>
      </c>
      <c r="F85">
        <v>720</v>
      </c>
      <c r="G85">
        <v>1996</v>
      </c>
      <c r="H85">
        <v>1055</v>
      </c>
      <c r="I85">
        <v>886</v>
      </c>
      <c r="J85">
        <v>1189</v>
      </c>
      <c r="K85">
        <v>780</v>
      </c>
      <c r="L85">
        <v>917</v>
      </c>
      <c r="M85">
        <v>1027</v>
      </c>
      <c r="N85">
        <v>2227</v>
      </c>
      <c r="O85">
        <v>398</v>
      </c>
      <c r="P85">
        <v>120</v>
      </c>
      <c r="Q85">
        <v>568</v>
      </c>
      <c r="R85">
        <v>3204</v>
      </c>
      <c r="S85">
        <v>2363</v>
      </c>
      <c r="T85">
        <v>749</v>
      </c>
      <c r="U85">
        <v>603</v>
      </c>
      <c r="V85">
        <v>2789</v>
      </c>
      <c r="W85">
        <v>394</v>
      </c>
      <c r="X85">
        <v>543</v>
      </c>
      <c r="Y85">
        <v>0</v>
      </c>
      <c r="Z85">
        <v>3772</v>
      </c>
      <c r="AA85">
        <v>3772</v>
      </c>
      <c r="AB85">
        <v>3772</v>
      </c>
      <c r="AC85">
        <v>310</v>
      </c>
      <c r="AD85">
        <v>3123</v>
      </c>
      <c r="AE85">
        <v>308</v>
      </c>
      <c r="AF85">
        <v>3772</v>
      </c>
      <c r="AG85">
        <v>0</v>
      </c>
      <c r="AH85">
        <v>0</v>
      </c>
      <c r="AI85">
        <v>2808</v>
      </c>
      <c r="AJ85">
        <v>346</v>
      </c>
      <c r="AK85">
        <v>578</v>
      </c>
      <c r="AL85">
        <v>1569</v>
      </c>
      <c r="AM85">
        <v>1759</v>
      </c>
      <c r="AN85">
        <v>27</v>
      </c>
      <c r="AO85">
        <v>406</v>
      </c>
      <c r="AP85">
        <v>369</v>
      </c>
      <c r="AQ85">
        <v>359</v>
      </c>
      <c r="AR85">
        <v>337</v>
      </c>
      <c r="AS85">
        <v>201</v>
      </c>
      <c r="AT85">
        <v>346</v>
      </c>
      <c r="AU85">
        <v>234</v>
      </c>
      <c r="AV85">
        <v>343</v>
      </c>
      <c r="AW85">
        <v>68</v>
      </c>
      <c r="AX85">
        <v>263</v>
      </c>
      <c r="AY85">
        <v>332</v>
      </c>
      <c r="AZ85">
        <v>258</v>
      </c>
      <c r="BA85">
        <v>189</v>
      </c>
      <c r="BB85">
        <v>256</v>
      </c>
      <c r="BC85">
        <v>198</v>
      </c>
      <c r="BD85">
        <v>18</v>
      </c>
      <c r="BE85">
        <v>360</v>
      </c>
      <c r="BF85">
        <v>3411</v>
      </c>
      <c r="BG85">
        <v>2043</v>
      </c>
      <c r="BH85">
        <v>1728</v>
      </c>
      <c r="BI85">
        <v>732</v>
      </c>
      <c r="BJ85">
        <v>580</v>
      </c>
      <c r="BK85">
        <v>512</v>
      </c>
      <c r="BL85">
        <v>107</v>
      </c>
      <c r="BM85">
        <v>507</v>
      </c>
      <c r="BN85">
        <v>1050</v>
      </c>
      <c r="BO85">
        <v>1434</v>
      </c>
      <c r="BP85">
        <v>781</v>
      </c>
      <c r="BQ85">
        <v>668</v>
      </c>
      <c r="BR85">
        <v>950</v>
      </c>
      <c r="BS85">
        <v>956</v>
      </c>
      <c r="BT85">
        <v>171</v>
      </c>
      <c r="BU85">
        <v>227</v>
      </c>
      <c r="BV85">
        <v>215</v>
      </c>
      <c r="BW85">
        <v>491</v>
      </c>
      <c r="BX85">
        <v>2485</v>
      </c>
      <c r="BY85">
        <v>2501</v>
      </c>
      <c r="BZ85">
        <v>2156</v>
      </c>
    </row>
    <row r="86" spans="1:78" x14ac:dyDescent="0.25">
      <c r="B86" s="7">
        <v>0.79</v>
      </c>
      <c r="C86" s="7">
        <v>0.79</v>
      </c>
      <c r="D86" s="7">
        <v>0.84</v>
      </c>
      <c r="E86" s="7">
        <v>0.82</v>
      </c>
      <c r="F86" s="7">
        <v>0.79</v>
      </c>
      <c r="G86" s="7">
        <v>0.79</v>
      </c>
      <c r="H86" s="7">
        <v>0.81</v>
      </c>
      <c r="I86" s="7">
        <v>0.76</v>
      </c>
      <c r="J86" s="7">
        <v>0.78</v>
      </c>
      <c r="K86" s="7">
        <v>0.81</v>
      </c>
      <c r="L86" s="7">
        <v>0.83</v>
      </c>
      <c r="M86" s="7">
        <v>0.83</v>
      </c>
      <c r="N86" s="7">
        <v>0.78</v>
      </c>
      <c r="O86" s="7">
        <v>0.79</v>
      </c>
      <c r="P86" s="7">
        <v>0.75</v>
      </c>
      <c r="Q86" s="7">
        <v>0.81</v>
      </c>
      <c r="R86" s="7">
        <v>0.79</v>
      </c>
      <c r="S86" s="7">
        <v>0.78</v>
      </c>
      <c r="T86" s="7">
        <v>0.8</v>
      </c>
      <c r="U86" s="7">
        <v>0.82</v>
      </c>
      <c r="V86" s="7">
        <v>0.77</v>
      </c>
      <c r="W86" s="7">
        <v>0.83</v>
      </c>
      <c r="X86" s="7">
        <v>0.87</v>
      </c>
      <c r="Y86" t="s">
        <v>108</v>
      </c>
      <c r="Z86" s="7">
        <v>0.79</v>
      </c>
      <c r="AA86" s="7">
        <v>0.79</v>
      </c>
      <c r="AB86" s="7">
        <v>0.79</v>
      </c>
      <c r="AC86" s="7">
        <v>0.75</v>
      </c>
      <c r="AD86" s="7">
        <v>0.8</v>
      </c>
      <c r="AE86" s="7">
        <v>0.81</v>
      </c>
      <c r="AF86" s="7">
        <v>1</v>
      </c>
      <c r="AG86" t="s">
        <v>108</v>
      </c>
      <c r="AH86" t="s">
        <v>108</v>
      </c>
      <c r="AI86" s="7">
        <v>0.78</v>
      </c>
      <c r="AJ86" s="7">
        <v>0.92</v>
      </c>
      <c r="AK86" s="7">
        <v>0.81</v>
      </c>
      <c r="AL86" s="7">
        <v>0.78</v>
      </c>
      <c r="AM86" s="7">
        <v>0.81</v>
      </c>
      <c r="AN86" s="7">
        <v>0.89</v>
      </c>
      <c r="AO86" s="7">
        <v>0.77</v>
      </c>
      <c r="AP86" s="7">
        <v>0.8</v>
      </c>
      <c r="AQ86" s="7">
        <v>0.77</v>
      </c>
      <c r="AR86" s="7">
        <v>0.81</v>
      </c>
      <c r="AS86" s="7">
        <v>0.81</v>
      </c>
      <c r="AT86" s="7">
        <v>0.77</v>
      </c>
      <c r="AU86" s="7">
        <v>0.75</v>
      </c>
      <c r="AV86" s="7">
        <v>0.8</v>
      </c>
      <c r="AW86" s="7">
        <v>0.8</v>
      </c>
      <c r="AX86" s="7">
        <v>0.85</v>
      </c>
      <c r="AY86" s="7">
        <v>0.76</v>
      </c>
      <c r="AZ86" s="7">
        <v>0.82</v>
      </c>
      <c r="BA86" s="7">
        <v>0.83</v>
      </c>
      <c r="BB86" s="7">
        <v>0.81</v>
      </c>
      <c r="BC86" s="7">
        <v>0.76</v>
      </c>
      <c r="BD86" s="7">
        <v>0.9</v>
      </c>
      <c r="BE86" s="7">
        <v>0.49</v>
      </c>
      <c r="BF86" s="7">
        <v>0.85</v>
      </c>
      <c r="BG86" s="7">
        <v>0.72</v>
      </c>
      <c r="BH86" s="7">
        <v>0.9</v>
      </c>
      <c r="BI86" s="7">
        <v>0.64</v>
      </c>
      <c r="BJ86" s="7">
        <v>0.77</v>
      </c>
      <c r="BK86" s="7">
        <v>0.78</v>
      </c>
      <c r="BL86" s="7">
        <v>0.66</v>
      </c>
      <c r="BM86" s="7">
        <v>0.68</v>
      </c>
      <c r="BN86" s="7">
        <v>0.75</v>
      </c>
      <c r="BO86" s="7">
        <v>0.84</v>
      </c>
      <c r="BP86" s="7">
        <v>0.86</v>
      </c>
      <c r="BQ86" s="7">
        <v>0.77</v>
      </c>
      <c r="BR86" s="7">
        <v>0.72</v>
      </c>
      <c r="BS86" s="7">
        <v>0.74</v>
      </c>
      <c r="BT86" s="7">
        <v>0.45</v>
      </c>
      <c r="BU86" s="7">
        <v>0.51</v>
      </c>
      <c r="BV86" s="7">
        <v>0.84</v>
      </c>
      <c r="BW86" s="7">
        <v>0.75</v>
      </c>
      <c r="BX86" s="7">
        <v>0.79</v>
      </c>
      <c r="BY86" s="7">
        <v>0.79</v>
      </c>
      <c r="BZ86" s="7">
        <v>0.77</v>
      </c>
    </row>
    <row r="87" spans="1:78" x14ac:dyDescent="0.25">
      <c r="A87" t="s">
        <v>139</v>
      </c>
      <c r="B87">
        <v>552</v>
      </c>
      <c r="C87">
        <v>415</v>
      </c>
      <c r="D87">
        <v>65</v>
      </c>
      <c r="E87">
        <v>73</v>
      </c>
      <c r="F87">
        <v>109</v>
      </c>
      <c r="G87">
        <v>250</v>
      </c>
      <c r="H87">
        <v>193</v>
      </c>
      <c r="I87">
        <v>105</v>
      </c>
      <c r="J87">
        <v>191</v>
      </c>
      <c r="K87">
        <v>126</v>
      </c>
      <c r="L87">
        <v>130</v>
      </c>
      <c r="M87">
        <v>176</v>
      </c>
      <c r="N87">
        <v>297</v>
      </c>
      <c r="O87">
        <v>54</v>
      </c>
      <c r="P87">
        <v>25</v>
      </c>
      <c r="Q87">
        <v>97</v>
      </c>
      <c r="R87">
        <v>455</v>
      </c>
      <c r="S87">
        <v>321</v>
      </c>
      <c r="T87">
        <v>122</v>
      </c>
      <c r="U87">
        <v>98</v>
      </c>
      <c r="V87">
        <v>376</v>
      </c>
      <c r="W87">
        <v>68</v>
      </c>
      <c r="X87">
        <v>101</v>
      </c>
      <c r="Y87">
        <v>0</v>
      </c>
      <c r="Z87">
        <v>552</v>
      </c>
      <c r="AA87">
        <v>552</v>
      </c>
      <c r="AB87">
        <v>552</v>
      </c>
      <c r="AC87">
        <v>46</v>
      </c>
      <c r="AD87">
        <v>452</v>
      </c>
      <c r="AE87">
        <v>50</v>
      </c>
      <c r="AF87">
        <v>552</v>
      </c>
      <c r="AG87">
        <v>0</v>
      </c>
      <c r="AH87">
        <v>0</v>
      </c>
      <c r="AI87">
        <v>410</v>
      </c>
      <c r="AJ87">
        <v>59</v>
      </c>
      <c r="AK87">
        <v>79</v>
      </c>
      <c r="AL87">
        <v>166</v>
      </c>
      <c r="AM87">
        <v>309</v>
      </c>
      <c r="AN87">
        <v>5</v>
      </c>
      <c r="AO87">
        <v>67</v>
      </c>
      <c r="AP87">
        <v>52</v>
      </c>
      <c r="AQ87">
        <v>51</v>
      </c>
      <c r="AR87">
        <v>41</v>
      </c>
      <c r="AS87">
        <v>16</v>
      </c>
      <c r="AT87">
        <v>38</v>
      </c>
      <c r="AU87">
        <v>28</v>
      </c>
      <c r="AV87">
        <v>18</v>
      </c>
      <c r="AW87">
        <v>29</v>
      </c>
      <c r="AX87">
        <v>36</v>
      </c>
      <c r="AY87">
        <v>52</v>
      </c>
      <c r="AZ87">
        <v>68</v>
      </c>
      <c r="BA87">
        <v>76</v>
      </c>
      <c r="BB87">
        <v>31</v>
      </c>
      <c r="BC87">
        <v>17</v>
      </c>
      <c r="BD87">
        <v>0</v>
      </c>
      <c r="BE87">
        <v>33</v>
      </c>
      <c r="BF87">
        <v>520</v>
      </c>
      <c r="BG87">
        <v>308</v>
      </c>
      <c r="BH87">
        <v>244</v>
      </c>
      <c r="BI87">
        <v>66</v>
      </c>
      <c r="BJ87">
        <v>90</v>
      </c>
      <c r="BK87">
        <v>119</v>
      </c>
      <c r="BL87">
        <v>19</v>
      </c>
      <c r="BM87">
        <v>45</v>
      </c>
      <c r="BN87">
        <v>144</v>
      </c>
      <c r="BO87">
        <v>236</v>
      </c>
      <c r="BP87">
        <v>128</v>
      </c>
      <c r="BQ87">
        <v>60</v>
      </c>
      <c r="BR87">
        <v>101</v>
      </c>
      <c r="BS87">
        <v>111</v>
      </c>
      <c r="BT87">
        <v>23</v>
      </c>
      <c r="BU87">
        <v>16</v>
      </c>
      <c r="BV87">
        <v>17</v>
      </c>
      <c r="BW87">
        <v>48</v>
      </c>
      <c r="BX87">
        <v>356</v>
      </c>
      <c r="BY87">
        <v>368</v>
      </c>
      <c r="BZ87">
        <v>319</v>
      </c>
    </row>
    <row r="88" spans="1:78" x14ac:dyDescent="0.25">
      <c r="B88" s="7">
        <v>0.12</v>
      </c>
      <c r="C88" s="7">
        <v>0.1</v>
      </c>
      <c r="D88" s="7">
        <v>0.16</v>
      </c>
      <c r="E88" s="7">
        <v>0.28000000000000003</v>
      </c>
      <c r="F88" s="7">
        <v>0.12</v>
      </c>
      <c r="G88" s="7">
        <v>0.1</v>
      </c>
      <c r="H88" s="7">
        <v>0.15</v>
      </c>
      <c r="I88" s="7">
        <v>0.09</v>
      </c>
      <c r="J88" s="7">
        <v>0.12</v>
      </c>
      <c r="K88" s="7">
        <v>0.13</v>
      </c>
      <c r="L88" s="7">
        <v>0.12</v>
      </c>
      <c r="M88" s="7">
        <v>0.14000000000000001</v>
      </c>
      <c r="N88" s="7">
        <v>0.1</v>
      </c>
      <c r="O88" s="7">
        <v>0.11</v>
      </c>
      <c r="P88" s="7">
        <v>0.16</v>
      </c>
      <c r="Q88" s="7">
        <v>0.14000000000000001</v>
      </c>
      <c r="R88" s="7">
        <v>0.11</v>
      </c>
      <c r="S88" s="7">
        <v>0.11</v>
      </c>
      <c r="T88" s="7">
        <v>0.13</v>
      </c>
      <c r="U88" s="7">
        <v>0.13</v>
      </c>
      <c r="V88" s="7">
        <v>0.1</v>
      </c>
      <c r="W88" s="7">
        <v>0.14000000000000001</v>
      </c>
      <c r="X88" s="7">
        <v>0.16</v>
      </c>
      <c r="Y88" t="s">
        <v>108</v>
      </c>
      <c r="Z88" s="7">
        <v>0.12</v>
      </c>
      <c r="AA88" s="7">
        <v>0.12</v>
      </c>
      <c r="AB88" s="7">
        <v>0.12</v>
      </c>
      <c r="AC88" s="7">
        <v>0.11</v>
      </c>
      <c r="AD88" s="7">
        <v>0.12</v>
      </c>
      <c r="AE88" s="7">
        <v>0.13</v>
      </c>
      <c r="AF88" s="7">
        <v>0.15</v>
      </c>
      <c r="AG88" t="s">
        <v>108</v>
      </c>
      <c r="AH88" t="s">
        <v>108</v>
      </c>
      <c r="AI88" s="7">
        <v>0.11</v>
      </c>
      <c r="AJ88" s="7">
        <v>0.16</v>
      </c>
      <c r="AK88" s="7">
        <v>0.11</v>
      </c>
      <c r="AL88" s="7">
        <v>0.08</v>
      </c>
      <c r="AM88" s="7">
        <v>0.14000000000000001</v>
      </c>
      <c r="AN88" s="7">
        <v>0.17</v>
      </c>
      <c r="AO88" s="7">
        <v>0.13</v>
      </c>
      <c r="AP88" s="7">
        <v>0.11</v>
      </c>
      <c r="AQ88" s="7">
        <v>0.11</v>
      </c>
      <c r="AR88" s="7">
        <v>0.1</v>
      </c>
      <c r="AS88" s="7">
        <v>0.06</v>
      </c>
      <c r="AT88" s="7">
        <v>0.08</v>
      </c>
      <c r="AU88" s="7">
        <v>0.09</v>
      </c>
      <c r="AV88" s="7">
        <v>0.04</v>
      </c>
      <c r="AW88" s="7">
        <v>0.34</v>
      </c>
      <c r="AX88" s="7">
        <v>0.12</v>
      </c>
      <c r="AY88" s="7">
        <v>0.12</v>
      </c>
      <c r="AZ88" s="7">
        <v>0.22</v>
      </c>
      <c r="BA88" s="7">
        <v>0.33</v>
      </c>
      <c r="BB88" s="7">
        <v>0.1</v>
      </c>
      <c r="BC88" s="7">
        <v>7.0000000000000007E-2</v>
      </c>
      <c r="BD88" t="s">
        <v>108</v>
      </c>
      <c r="BE88" s="7">
        <v>0.04</v>
      </c>
      <c r="BF88" s="7">
        <v>0.13</v>
      </c>
      <c r="BG88" s="7">
        <v>0.11</v>
      </c>
      <c r="BH88" s="7">
        <v>0.13</v>
      </c>
      <c r="BI88" s="7">
        <v>0.06</v>
      </c>
      <c r="BJ88" s="7">
        <v>0.12</v>
      </c>
      <c r="BK88" s="7">
        <v>0.18</v>
      </c>
      <c r="BL88" s="7">
        <v>0.12</v>
      </c>
      <c r="BM88" s="7">
        <v>0.06</v>
      </c>
      <c r="BN88" s="7">
        <v>0.1</v>
      </c>
      <c r="BO88" s="7">
        <v>0.14000000000000001</v>
      </c>
      <c r="BP88" s="7">
        <v>0.14000000000000001</v>
      </c>
      <c r="BQ88" s="7">
        <v>7.0000000000000007E-2</v>
      </c>
      <c r="BR88" s="7">
        <v>0.08</v>
      </c>
      <c r="BS88" s="7">
        <v>0.09</v>
      </c>
      <c r="BT88" s="7">
        <v>0.06</v>
      </c>
      <c r="BU88" s="7">
        <v>0.04</v>
      </c>
      <c r="BV88" s="7">
        <v>7.0000000000000007E-2</v>
      </c>
      <c r="BW88" s="7">
        <v>7.0000000000000007E-2</v>
      </c>
      <c r="BX88" s="7">
        <v>0.11</v>
      </c>
      <c r="BY88" s="7">
        <v>0.12</v>
      </c>
      <c r="BZ88" s="7">
        <v>0.11</v>
      </c>
    </row>
    <row r="89" spans="1:78" x14ac:dyDescent="0.25">
      <c r="A89" t="s">
        <v>40</v>
      </c>
      <c r="B89">
        <v>27</v>
      </c>
      <c r="C89">
        <v>25</v>
      </c>
      <c r="D89">
        <v>2</v>
      </c>
      <c r="E89">
        <v>0</v>
      </c>
      <c r="F89">
        <v>3</v>
      </c>
      <c r="G89">
        <v>18</v>
      </c>
      <c r="H89">
        <v>5</v>
      </c>
      <c r="I89">
        <v>1</v>
      </c>
      <c r="J89">
        <v>8</v>
      </c>
      <c r="K89">
        <v>7</v>
      </c>
      <c r="L89">
        <v>11</v>
      </c>
      <c r="M89">
        <v>7</v>
      </c>
      <c r="N89">
        <v>8</v>
      </c>
      <c r="O89">
        <v>10</v>
      </c>
      <c r="P89">
        <v>1</v>
      </c>
      <c r="Q89">
        <v>2</v>
      </c>
      <c r="R89">
        <v>25</v>
      </c>
      <c r="S89">
        <v>11</v>
      </c>
      <c r="T89">
        <v>5</v>
      </c>
      <c r="U89">
        <v>11</v>
      </c>
      <c r="V89">
        <v>13</v>
      </c>
      <c r="W89">
        <v>7</v>
      </c>
      <c r="X89">
        <v>3</v>
      </c>
      <c r="Y89">
        <v>0</v>
      </c>
      <c r="Z89">
        <v>27</v>
      </c>
      <c r="AA89">
        <v>27</v>
      </c>
      <c r="AB89">
        <v>27</v>
      </c>
      <c r="AC89">
        <v>0</v>
      </c>
      <c r="AD89">
        <v>20</v>
      </c>
      <c r="AE89">
        <v>2</v>
      </c>
      <c r="AF89">
        <v>0</v>
      </c>
      <c r="AG89">
        <v>0</v>
      </c>
      <c r="AH89">
        <v>0</v>
      </c>
      <c r="AI89">
        <v>11</v>
      </c>
      <c r="AJ89">
        <v>0</v>
      </c>
      <c r="AK89">
        <v>1</v>
      </c>
      <c r="AL89">
        <v>7</v>
      </c>
      <c r="AM89">
        <v>13</v>
      </c>
      <c r="AN89">
        <v>0</v>
      </c>
      <c r="AO89">
        <v>1</v>
      </c>
      <c r="AP89">
        <v>7</v>
      </c>
      <c r="AQ89">
        <v>4</v>
      </c>
      <c r="AR89">
        <v>8</v>
      </c>
      <c r="AS89">
        <v>0</v>
      </c>
      <c r="AT89">
        <v>0</v>
      </c>
      <c r="AU89">
        <v>3</v>
      </c>
      <c r="AV89">
        <v>2</v>
      </c>
      <c r="AW89">
        <v>0</v>
      </c>
      <c r="AX89">
        <v>2</v>
      </c>
      <c r="AY89">
        <v>0</v>
      </c>
      <c r="AZ89">
        <v>0</v>
      </c>
      <c r="BA89">
        <v>0</v>
      </c>
      <c r="BB89">
        <v>0</v>
      </c>
      <c r="BC89">
        <v>1</v>
      </c>
      <c r="BD89">
        <v>0</v>
      </c>
      <c r="BE89">
        <v>1</v>
      </c>
      <c r="BF89">
        <v>26</v>
      </c>
      <c r="BG89">
        <v>9</v>
      </c>
      <c r="BH89">
        <v>18</v>
      </c>
      <c r="BI89">
        <v>4</v>
      </c>
      <c r="BJ89">
        <v>1</v>
      </c>
      <c r="BK89">
        <v>1</v>
      </c>
      <c r="BL89">
        <v>0</v>
      </c>
      <c r="BM89">
        <v>2</v>
      </c>
      <c r="BN89">
        <v>6</v>
      </c>
      <c r="BO89">
        <v>6</v>
      </c>
      <c r="BP89">
        <v>13</v>
      </c>
      <c r="BQ89">
        <v>1</v>
      </c>
      <c r="BR89">
        <v>3</v>
      </c>
      <c r="BS89">
        <v>3</v>
      </c>
      <c r="BT89">
        <v>0</v>
      </c>
      <c r="BU89">
        <v>1</v>
      </c>
      <c r="BV89">
        <v>0</v>
      </c>
      <c r="BW89">
        <v>1</v>
      </c>
      <c r="BX89">
        <v>11</v>
      </c>
      <c r="BY89">
        <v>13</v>
      </c>
      <c r="BZ89">
        <v>12</v>
      </c>
    </row>
    <row r="90" spans="1:78" x14ac:dyDescent="0.25">
      <c r="B90" s="7">
        <v>0.01</v>
      </c>
      <c r="C90" s="7">
        <v>0.01</v>
      </c>
      <c r="D90">
        <v>0</v>
      </c>
      <c r="E90" t="s">
        <v>108</v>
      </c>
      <c r="F90">
        <v>0</v>
      </c>
      <c r="G90" s="7">
        <v>0.01</v>
      </c>
      <c r="H90">
        <v>0</v>
      </c>
      <c r="I90">
        <v>0</v>
      </c>
      <c r="J90" s="7">
        <v>0.01</v>
      </c>
      <c r="K90" s="7">
        <v>0.01</v>
      </c>
      <c r="L90" s="7">
        <v>0.01</v>
      </c>
      <c r="M90" s="7">
        <v>0.01</v>
      </c>
      <c r="N90">
        <v>0</v>
      </c>
      <c r="O90" s="7">
        <v>0.02</v>
      </c>
      <c r="P90" s="7">
        <v>0.01</v>
      </c>
      <c r="Q90">
        <v>0</v>
      </c>
      <c r="R90" s="7">
        <v>0.01</v>
      </c>
      <c r="S90">
        <v>0</v>
      </c>
      <c r="T90" s="7">
        <v>0.01</v>
      </c>
      <c r="U90" s="7">
        <v>0.01</v>
      </c>
      <c r="V90">
        <v>0</v>
      </c>
      <c r="W90" s="7">
        <v>0.01</v>
      </c>
      <c r="X90" s="7">
        <v>0.01</v>
      </c>
      <c r="Y90" t="s">
        <v>108</v>
      </c>
      <c r="Z90" s="7">
        <v>0.01</v>
      </c>
      <c r="AA90" s="7">
        <v>0.01</v>
      </c>
      <c r="AB90" s="7">
        <v>0.01</v>
      </c>
      <c r="AC90">
        <v>0</v>
      </c>
      <c r="AD90" s="7">
        <v>0.01</v>
      </c>
      <c r="AE90" s="7">
        <v>0.01</v>
      </c>
      <c r="AF90" t="s">
        <v>108</v>
      </c>
      <c r="AG90" t="s">
        <v>108</v>
      </c>
      <c r="AH90" t="s">
        <v>108</v>
      </c>
      <c r="AI90">
        <v>0</v>
      </c>
      <c r="AJ90" t="s">
        <v>108</v>
      </c>
      <c r="AK90">
        <v>0</v>
      </c>
      <c r="AL90">
        <v>0</v>
      </c>
      <c r="AM90" s="7">
        <v>0.01</v>
      </c>
      <c r="AN90" t="s">
        <v>108</v>
      </c>
      <c r="AO90">
        <v>0</v>
      </c>
      <c r="AP90" s="7">
        <v>0.02</v>
      </c>
      <c r="AQ90" s="7">
        <v>0.01</v>
      </c>
      <c r="AR90" s="7">
        <v>0.02</v>
      </c>
      <c r="AS90" t="s">
        <v>108</v>
      </c>
      <c r="AT90" t="s">
        <v>108</v>
      </c>
      <c r="AU90" s="7">
        <v>0.01</v>
      </c>
      <c r="AV90" s="7">
        <v>0.01</v>
      </c>
      <c r="AW90" t="s">
        <v>108</v>
      </c>
      <c r="AX90" s="7">
        <v>0.01</v>
      </c>
      <c r="AY90" t="s">
        <v>108</v>
      </c>
      <c r="AZ90" t="s">
        <v>108</v>
      </c>
      <c r="BA90" t="s">
        <v>108</v>
      </c>
      <c r="BB90" t="s">
        <v>108</v>
      </c>
      <c r="BC90">
        <v>0</v>
      </c>
      <c r="BD90" t="s">
        <v>108</v>
      </c>
      <c r="BE90">
        <v>0</v>
      </c>
      <c r="BF90" s="7">
        <v>0.01</v>
      </c>
      <c r="BG90">
        <v>0</v>
      </c>
      <c r="BH90" s="7">
        <v>0.01</v>
      </c>
      <c r="BI90">
        <v>0</v>
      </c>
      <c r="BJ90">
        <v>0</v>
      </c>
      <c r="BK90">
        <v>0</v>
      </c>
      <c r="BL90" t="s">
        <v>108</v>
      </c>
      <c r="BM90">
        <v>0</v>
      </c>
      <c r="BN90">
        <v>0</v>
      </c>
      <c r="BO90">
        <v>0</v>
      </c>
      <c r="BP90" s="7">
        <v>0.01</v>
      </c>
      <c r="BQ90">
        <v>0</v>
      </c>
      <c r="BR90">
        <v>0</v>
      </c>
      <c r="BS90">
        <v>0</v>
      </c>
      <c r="BT90" t="s">
        <v>108</v>
      </c>
      <c r="BU90">
        <v>0</v>
      </c>
      <c r="BV90" t="s">
        <v>108</v>
      </c>
      <c r="BW90">
        <v>0</v>
      </c>
      <c r="BX90">
        <v>0</v>
      </c>
      <c r="BY90">
        <v>0</v>
      </c>
      <c r="BZ90">
        <v>0</v>
      </c>
    </row>
    <row r="91" spans="1:78" x14ac:dyDescent="0.25">
      <c r="A91" t="s">
        <v>41</v>
      </c>
      <c r="B91">
        <v>115</v>
      </c>
      <c r="C91">
        <v>104</v>
      </c>
      <c r="D91">
        <v>5</v>
      </c>
      <c r="E91">
        <v>5</v>
      </c>
      <c r="F91">
        <v>30</v>
      </c>
      <c r="G91">
        <v>44</v>
      </c>
      <c r="H91">
        <v>41</v>
      </c>
      <c r="I91">
        <v>23</v>
      </c>
      <c r="J91">
        <v>35</v>
      </c>
      <c r="K91">
        <v>26</v>
      </c>
      <c r="L91">
        <v>30</v>
      </c>
      <c r="M91">
        <v>29</v>
      </c>
      <c r="N91">
        <v>62</v>
      </c>
      <c r="O91">
        <v>14</v>
      </c>
      <c r="P91">
        <v>9</v>
      </c>
      <c r="Q91">
        <v>11</v>
      </c>
      <c r="R91">
        <v>103</v>
      </c>
      <c r="S91">
        <v>77</v>
      </c>
      <c r="T91">
        <v>24</v>
      </c>
      <c r="U91">
        <v>12</v>
      </c>
      <c r="V91">
        <v>80</v>
      </c>
      <c r="W91">
        <v>11</v>
      </c>
      <c r="X91">
        <v>23</v>
      </c>
      <c r="Y91">
        <v>0</v>
      </c>
      <c r="Z91">
        <v>115</v>
      </c>
      <c r="AA91">
        <v>115</v>
      </c>
      <c r="AB91">
        <v>115</v>
      </c>
      <c r="AC91">
        <v>12</v>
      </c>
      <c r="AD91">
        <v>81</v>
      </c>
      <c r="AE91">
        <v>22</v>
      </c>
      <c r="AF91">
        <v>0</v>
      </c>
      <c r="AG91">
        <v>0</v>
      </c>
      <c r="AH91">
        <v>0</v>
      </c>
      <c r="AI91">
        <v>82</v>
      </c>
      <c r="AJ91">
        <v>10</v>
      </c>
      <c r="AK91">
        <v>14</v>
      </c>
      <c r="AL91">
        <v>34</v>
      </c>
      <c r="AM91">
        <v>42</v>
      </c>
      <c r="AN91">
        <v>1</v>
      </c>
      <c r="AO91">
        <v>37</v>
      </c>
      <c r="AP91">
        <v>13</v>
      </c>
      <c r="AQ91">
        <v>15</v>
      </c>
      <c r="AR91">
        <v>8</v>
      </c>
      <c r="AS91">
        <v>8</v>
      </c>
      <c r="AT91">
        <v>5</v>
      </c>
      <c r="AU91">
        <v>7</v>
      </c>
      <c r="AV91">
        <v>13</v>
      </c>
      <c r="AW91">
        <v>5</v>
      </c>
      <c r="AX91">
        <v>1</v>
      </c>
      <c r="AY91">
        <v>15</v>
      </c>
      <c r="AZ91">
        <v>8</v>
      </c>
      <c r="BA91">
        <v>3</v>
      </c>
      <c r="BB91">
        <v>6</v>
      </c>
      <c r="BC91">
        <v>7</v>
      </c>
      <c r="BD91">
        <v>0</v>
      </c>
      <c r="BE91">
        <v>25</v>
      </c>
      <c r="BF91">
        <v>90</v>
      </c>
      <c r="BG91">
        <v>57</v>
      </c>
      <c r="BH91">
        <v>57</v>
      </c>
      <c r="BI91">
        <v>16</v>
      </c>
      <c r="BJ91">
        <v>13</v>
      </c>
      <c r="BK91">
        <v>15</v>
      </c>
      <c r="BL91">
        <v>1</v>
      </c>
      <c r="BM91">
        <v>5</v>
      </c>
      <c r="BN91">
        <v>28</v>
      </c>
      <c r="BO91">
        <v>41</v>
      </c>
      <c r="BP91">
        <v>42</v>
      </c>
      <c r="BQ91">
        <v>9</v>
      </c>
      <c r="BR91">
        <v>24</v>
      </c>
      <c r="BS91">
        <v>21</v>
      </c>
      <c r="BT91">
        <v>12</v>
      </c>
      <c r="BU91">
        <v>15</v>
      </c>
      <c r="BV91">
        <v>3</v>
      </c>
      <c r="BW91">
        <v>6</v>
      </c>
      <c r="BX91">
        <v>62</v>
      </c>
      <c r="BY91">
        <v>62</v>
      </c>
      <c r="BZ91">
        <v>58</v>
      </c>
    </row>
    <row r="92" spans="1:78" x14ac:dyDescent="0.25">
      <c r="B92" s="7">
        <v>0.02</v>
      </c>
      <c r="C92" s="7">
        <v>0.03</v>
      </c>
      <c r="D92" s="7">
        <v>0.01</v>
      </c>
      <c r="E92" s="7">
        <v>0.02</v>
      </c>
      <c r="F92" s="7">
        <v>0.03</v>
      </c>
      <c r="G92" s="7">
        <v>0.02</v>
      </c>
      <c r="H92" s="7">
        <v>0.03</v>
      </c>
      <c r="I92" s="7">
        <v>0.02</v>
      </c>
      <c r="J92" s="7">
        <v>0.02</v>
      </c>
      <c r="K92" s="7">
        <v>0.03</v>
      </c>
      <c r="L92" s="7">
        <v>0.03</v>
      </c>
      <c r="M92" s="7">
        <v>0.02</v>
      </c>
      <c r="N92" s="7">
        <v>0.02</v>
      </c>
      <c r="O92" s="7">
        <v>0.03</v>
      </c>
      <c r="P92" s="7">
        <v>0.06</v>
      </c>
      <c r="Q92" s="7">
        <v>0.02</v>
      </c>
      <c r="R92" s="7">
        <v>0.03</v>
      </c>
      <c r="S92" s="7">
        <v>0.03</v>
      </c>
      <c r="T92" s="7">
        <v>0.03</v>
      </c>
      <c r="U92" s="7">
        <v>0.02</v>
      </c>
      <c r="V92" s="7">
        <v>0.02</v>
      </c>
      <c r="W92" s="7">
        <v>0.02</v>
      </c>
      <c r="X92" s="7">
        <v>0.04</v>
      </c>
      <c r="Y92" t="s">
        <v>108</v>
      </c>
      <c r="Z92" s="7">
        <v>0.02</v>
      </c>
      <c r="AA92" s="7">
        <v>0.02</v>
      </c>
      <c r="AB92" s="7">
        <v>0.02</v>
      </c>
      <c r="AC92" s="7">
        <v>0.03</v>
      </c>
      <c r="AD92" s="7">
        <v>0.02</v>
      </c>
      <c r="AE92" s="7">
        <v>0.06</v>
      </c>
      <c r="AF92" t="s">
        <v>108</v>
      </c>
      <c r="AG92" t="s">
        <v>108</v>
      </c>
      <c r="AH92" t="s">
        <v>108</v>
      </c>
      <c r="AI92" s="7">
        <v>0.02</v>
      </c>
      <c r="AJ92" s="7">
        <v>0.03</v>
      </c>
      <c r="AK92" s="7">
        <v>0.02</v>
      </c>
      <c r="AL92" s="7">
        <v>0.02</v>
      </c>
      <c r="AM92" s="7">
        <v>0.02</v>
      </c>
      <c r="AN92" s="7">
        <v>0.02</v>
      </c>
      <c r="AO92" s="7">
        <v>7.0000000000000007E-2</v>
      </c>
      <c r="AP92" s="7">
        <v>0.03</v>
      </c>
      <c r="AQ92" s="7">
        <v>0.03</v>
      </c>
      <c r="AR92" s="7">
        <v>0.02</v>
      </c>
      <c r="AS92" s="7">
        <v>0.03</v>
      </c>
      <c r="AT92" s="7">
        <v>0.01</v>
      </c>
      <c r="AU92" s="7">
        <v>0.02</v>
      </c>
      <c r="AV92" s="7">
        <v>0.03</v>
      </c>
      <c r="AW92" s="7">
        <v>0.05</v>
      </c>
      <c r="AX92">
        <v>0</v>
      </c>
      <c r="AY92" s="7">
        <v>0.03</v>
      </c>
      <c r="AZ92" s="7">
        <v>0.03</v>
      </c>
      <c r="BA92" s="7">
        <v>0.01</v>
      </c>
      <c r="BB92" s="7">
        <v>0.02</v>
      </c>
      <c r="BC92" s="7">
        <v>0.03</v>
      </c>
      <c r="BD92" t="s">
        <v>108</v>
      </c>
      <c r="BE92" s="7">
        <v>0.03</v>
      </c>
      <c r="BF92" s="7">
        <v>0.02</v>
      </c>
      <c r="BG92" s="7">
        <v>0.02</v>
      </c>
      <c r="BH92" s="7">
        <v>0.03</v>
      </c>
      <c r="BI92" s="7">
        <v>0.01</v>
      </c>
      <c r="BJ92" s="7">
        <v>0.02</v>
      </c>
      <c r="BK92" s="7">
        <v>0.02</v>
      </c>
      <c r="BL92" s="7">
        <v>0.01</v>
      </c>
      <c r="BM92" s="7">
        <v>0.01</v>
      </c>
      <c r="BN92" s="7">
        <v>0.02</v>
      </c>
      <c r="BO92" s="7">
        <v>0.02</v>
      </c>
      <c r="BP92" s="7">
        <v>0.05</v>
      </c>
      <c r="BQ92" s="7">
        <v>0.01</v>
      </c>
      <c r="BR92" s="7">
        <v>0.02</v>
      </c>
      <c r="BS92" s="7">
        <v>0.02</v>
      </c>
      <c r="BT92" s="7">
        <v>0.03</v>
      </c>
      <c r="BU92" s="7">
        <v>0.03</v>
      </c>
      <c r="BV92" s="7">
        <v>0.01</v>
      </c>
      <c r="BW92" s="7">
        <v>0.01</v>
      </c>
      <c r="BX92" s="7">
        <v>0.02</v>
      </c>
      <c r="BY92" s="7">
        <v>0.02</v>
      </c>
      <c r="BZ92" s="7">
        <v>0.02</v>
      </c>
    </row>
  </sheetData>
  <pageMargins left="0.7" right="0.7" top="0.75" bottom="0.75" header="0.3" footer="0.3"/>
  <pageSetup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582</v>
      </c>
    </row>
    <row r="2" spans="1:78" x14ac:dyDescent="0.25">
      <c r="A2" t="s">
        <v>117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525</v>
      </c>
      <c r="C8">
        <v>447</v>
      </c>
      <c r="D8">
        <v>50</v>
      </c>
      <c r="E8">
        <v>28</v>
      </c>
      <c r="F8">
        <v>119</v>
      </c>
      <c r="G8">
        <v>212</v>
      </c>
      <c r="H8">
        <v>194</v>
      </c>
      <c r="I8">
        <v>97</v>
      </c>
      <c r="J8">
        <v>147</v>
      </c>
      <c r="K8">
        <v>101</v>
      </c>
      <c r="L8">
        <v>180</v>
      </c>
      <c r="M8">
        <v>202</v>
      </c>
      <c r="N8">
        <v>235</v>
      </c>
      <c r="O8">
        <v>73</v>
      </c>
      <c r="P8">
        <v>15</v>
      </c>
      <c r="Q8">
        <v>118</v>
      </c>
      <c r="R8">
        <v>407</v>
      </c>
      <c r="S8">
        <v>282</v>
      </c>
      <c r="T8">
        <v>101</v>
      </c>
      <c r="U8">
        <v>129</v>
      </c>
      <c r="V8">
        <v>328</v>
      </c>
      <c r="W8">
        <v>50</v>
      </c>
      <c r="X8">
        <v>139</v>
      </c>
      <c r="Y8">
        <v>0</v>
      </c>
      <c r="Z8">
        <v>525</v>
      </c>
      <c r="AA8">
        <v>508</v>
      </c>
      <c r="AB8">
        <v>508</v>
      </c>
      <c r="AC8">
        <v>42</v>
      </c>
      <c r="AD8">
        <v>388</v>
      </c>
      <c r="AE8">
        <v>70</v>
      </c>
      <c r="AF8">
        <v>361</v>
      </c>
      <c r="AG8">
        <v>6</v>
      </c>
      <c r="AH8">
        <v>37</v>
      </c>
      <c r="AI8">
        <v>289</v>
      </c>
      <c r="AJ8">
        <v>108</v>
      </c>
      <c r="AK8">
        <v>140</v>
      </c>
      <c r="AL8">
        <v>92</v>
      </c>
      <c r="AM8">
        <v>306</v>
      </c>
      <c r="AN8">
        <v>28</v>
      </c>
      <c r="AO8">
        <v>95</v>
      </c>
      <c r="AP8">
        <v>52</v>
      </c>
      <c r="AQ8">
        <v>27</v>
      </c>
      <c r="AR8">
        <v>54</v>
      </c>
      <c r="AS8">
        <v>34</v>
      </c>
      <c r="AT8">
        <v>55</v>
      </c>
      <c r="AU8">
        <v>18</v>
      </c>
      <c r="AV8">
        <v>52</v>
      </c>
      <c r="AW8">
        <v>16</v>
      </c>
      <c r="AX8">
        <v>33</v>
      </c>
      <c r="AY8">
        <v>53</v>
      </c>
      <c r="AZ8">
        <v>51</v>
      </c>
      <c r="BA8">
        <v>24</v>
      </c>
      <c r="BB8">
        <v>34</v>
      </c>
      <c r="BC8">
        <v>21</v>
      </c>
      <c r="BD8">
        <v>1</v>
      </c>
      <c r="BE8">
        <v>61</v>
      </c>
      <c r="BF8">
        <v>464</v>
      </c>
      <c r="BG8">
        <v>160</v>
      </c>
      <c r="BH8">
        <v>365</v>
      </c>
      <c r="BI8">
        <v>52</v>
      </c>
      <c r="BJ8">
        <v>40</v>
      </c>
      <c r="BK8">
        <v>41</v>
      </c>
      <c r="BL8">
        <v>11</v>
      </c>
      <c r="BM8">
        <v>33</v>
      </c>
      <c r="BN8">
        <v>98</v>
      </c>
      <c r="BO8">
        <v>211</v>
      </c>
      <c r="BP8">
        <v>183</v>
      </c>
      <c r="BQ8">
        <v>49</v>
      </c>
      <c r="BR8">
        <v>88</v>
      </c>
      <c r="BS8">
        <v>85</v>
      </c>
      <c r="BT8">
        <v>35</v>
      </c>
      <c r="BU8">
        <v>31</v>
      </c>
      <c r="BV8">
        <v>17</v>
      </c>
      <c r="BW8">
        <v>34</v>
      </c>
      <c r="BX8">
        <v>376</v>
      </c>
      <c r="BY8">
        <v>368</v>
      </c>
      <c r="BZ8">
        <v>335</v>
      </c>
    </row>
    <row r="9" spans="1:78" x14ac:dyDescent="0.25">
      <c r="A9" t="s">
        <v>103</v>
      </c>
      <c r="B9">
        <v>515</v>
      </c>
      <c r="C9">
        <v>435</v>
      </c>
      <c r="D9">
        <v>51</v>
      </c>
      <c r="E9">
        <v>29</v>
      </c>
      <c r="F9">
        <v>119</v>
      </c>
      <c r="G9">
        <v>240</v>
      </c>
      <c r="H9">
        <v>156</v>
      </c>
      <c r="I9">
        <v>115</v>
      </c>
      <c r="J9">
        <v>172</v>
      </c>
      <c r="K9">
        <v>109</v>
      </c>
      <c r="L9">
        <v>119</v>
      </c>
      <c r="M9">
        <v>157</v>
      </c>
      <c r="N9">
        <v>271</v>
      </c>
      <c r="O9">
        <v>73</v>
      </c>
      <c r="P9">
        <v>14</v>
      </c>
      <c r="Q9">
        <v>98</v>
      </c>
      <c r="R9">
        <v>417</v>
      </c>
      <c r="S9">
        <v>294</v>
      </c>
      <c r="T9">
        <v>104</v>
      </c>
      <c r="U9">
        <v>106</v>
      </c>
      <c r="V9">
        <v>360</v>
      </c>
      <c r="W9">
        <v>41</v>
      </c>
      <c r="X9">
        <v>107</v>
      </c>
      <c r="Y9">
        <v>0</v>
      </c>
      <c r="Z9">
        <v>515</v>
      </c>
      <c r="AA9">
        <v>498</v>
      </c>
      <c r="AB9">
        <v>498</v>
      </c>
      <c r="AC9">
        <v>40</v>
      </c>
      <c r="AD9">
        <v>378</v>
      </c>
      <c r="AE9">
        <v>72</v>
      </c>
      <c r="AF9">
        <v>350</v>
      </c>
      <c r="AG9">
        <v>6</v>
      </c>
      <c r="AH9">
        <v>39</v>
      </c>
      <c r="AI9">
        <v>300</v>
      </c>
      <c r="AJ9">
        <v>96</v>
      </c>
      <c r="AK9">
        <v>132</v>
      </c>
      <c r="AL9">
        <v>94</v>
      </c>
      <c r="AM9">
        <v>291</v>
      </c>
      <c r="AN9">
        <v>29</v>
      </c>
      <c r="AO9">
        <v>97</v>
      </c>
      <c r="AP9">
        <v>52</v>
      </c>
      <c r="AQ9">
        <v>27</v>
      </c>
      <c r="AR9">
        <v>59</v>
      </c>
      <c r="AS9">
        <v>35</v>
      </c>
      <c r="AT9">
        <v>49</v>
      </c>
      <c r="AU9">
        <v>17</v>
      </c>
      <c r="AV9">
        <v>45</v>
      </c>
      <c r="AW9">
        <v>16</v>
      </c>
      <c r="AX9">
        <v>34</v>
      </c>
      <c r="AY9">
        <v>52</v>
      </c>
      <c r="AZ9">
        <v>49</v>
      </c>
      <c r="BA9">
        <v>26</v>
      </c>
      <c r="BB9">
        <v>33</v>
      </c>
      <c r="BC9">
        <v>21</v>
      </c>
      <c r="BD9">
        <v>1</v>
      </c>
      <c r="BE9">
        <v>67</v>
      </c>
      <c r="BF9">
        <v>448</v>
      </c>
      <c r="BG9">
        <v>165</v>
      </c>
      <c r="BH9">
        <v>350</v>
      </c>
      <c r="BI9">
        <v>60</v>
      </c>
      <c r="BJ9">
        <v>41</v>
      </c>
      <c r="BK9">
        <v>37</v>
      </c>
      <c r="BL9">
        <v>11</v>
      </c>
      <c r="BM9">
        <v>39</v>
      </c>
      <c r="BN9">
        <v>103</v>
      </c>
      <c r="BO9">
        <v>196</v>
      </c>
      <c r="BP9">
        <v>177</v>
      </c>
      <c r="BQ9">
        <v>51</v>
      </c>
      <c r="BR9">
        <v>99</v>
      </c>
      <c r="BS9">
        <v>94</v>
      </c>
      <c r="BT9">
        <v>34</v>
      </c>
      <c r="BU9">
        <v>38</v>
      </c>
      <c r="BV9">
        <v>16</v>
      </c>
      <c r="BW9">
        <v>37</v>
      </c>
      <c r="BX9">
        <v>360</v>
      </c>
      <c r="BY9">
        <v>352</v>
      </c>
      <c r="BZ9">
        <v>320</v>
      </c>
    </row>
    <row r="10" spans="1:78" x14ac:dyDescent="0.25">
      <c r="A10" t="s">
        <v>104</v>
      </c>
    </row>
    <row r="11" spans="1:78" x14ac:dyDescent="0.25">
      <c r="A11" t="s">
        <v>584</v>
      </c>
      <c r="B11">
        <v>85</v>
      </c>
      <c r="C11">
        <v>68</v>
      </c>
      <c r="D11">
        <v>10</v>
      </c>
      <c r="E11">
        <v>7</v>
      </c>
      <c r="F11">
        <v>10</v>
      </c>
      <c r="G11">
        <v>37</v>
      </c>
      <c r="H11">
        <v>38</v>
      </c>
      <c r="I11">
        <v>31</v>
      </c>
      <c r="J11">
        <v>27</v>
      </c>
      <c r="K11">
        <v>12</v>
      </c>
      <c r="L11">
        <v>16</v>
      </c>
      <c r="M11">
        <v>22</v>
      </c>
      <c r="N11">
        <v>48</v>
      </c>
      <c r="O11">
        <v>11</v>
      </c>
      <c r="P11">
        <v>5</v>
      </c>
      <c r="Q11">
        <v>17</v>
      </c>
      <c r="R11">
        <v>69</v>
      </c>
      <c r="S11">
        <v>62</v>
      </c>
      <c r="T11">
        <v>10</v>
      </c>
      <c r="U11">
        <v>13</v>
      </c>
      <c r="V11">
        <v>55</v>
      </c>
      <c r="W11">
        <v>10</v>
      </c>
      <c r="X11">
        <v>20</v>
      </c>
      <c r="Y11">
        <v>0</v>
      </c>
      <c r="Z11">
        <v>85</v>
      </c>
      <c r="AA11">
        <v>83</v>
      </c>
      <c r="AB11">
        <v>83</v>
      </c>
      <c r="AC11">
        <v>10</v>
      </c>
      <c r="AD11">
        <v>64</v>
      </c>
      <c r="AE11">
        <v>6</v>
      </c>
      <c r="AF11">
        <v>70</v>
      </c>
      <c r="AG11">
        <v>1</v>
      </c>
      <c r="AH11">
        <v>3</v>
      </c>
      <c r="AI11">
        <v>60</v>
      </c>
      <c r="AJ11">
        <v>14</v>
      </c>
      <c r="AK11">
        <v>16</v>
      </c>
      <c r="AL11">
        <v>19</v>
      </c>
      <c r="AM11">
        <v>45</v>
      </c>
      <c r="AN11">
        <v>9</v>
      </c>
      <c r="AO11">
        <v>12</v>
      </c>
      <c r="AP11">
        <v>1</v>
      </c>
      <c r="AQ11">
        <v>7</v>
      </c>
      <c r="AR11">
        <v>9</v>
      </c>
      <c r="AS11">
        <v>10</v>
      </c>
      <c r="AT11">
        <v>6</v>
      </c>
      <c r="AU11">
        <v>1</v>
      </c>
      <c r="AV11">
        <v>6</v>
      </c>
      <c r="AW11">
        <v>2</v>
      </c>
      <c r="AX11">
        <v>9</v>
      </c>
      <c r="AY11">
        <v>9</v>
      </c>
      <c r="AZ11">
        <v>6</v>
      </c>
      <c r="BA11">
        <v>9</v>
      </c>
      <c r="BB11">
        <v>4</v>
      </c>
      <c r="BC11">
        <v>5</v>
      </c>
      <c r="BD11">
        <v>0</v>
      </c>
      <c r="BE11">
        <v>9</v>
      </c>
      <c r="BF11">
        <v>76</v>
      </c>
      <c r="BG11">
        <v>22</v>
      </c>
      <c r="BH11">
        <v>63</v>
      </c>
      <c r="BI11">
        <v>7</v>
      </c>
      <c r="BJ11">
        <v>7</v>
      </c>
      <c r="BK11">
        <v>1</v>
      </c>
      <c r="BL11">
        <v>2</v>
      </c>
      <c r="BM11">
        <v>4</v>
      </c>
      <c r="BN11">
        <v>24</v>
      </c>
      <c r="BO11">
        <v>37</v>
      </c>
      <c r="BP11">
        <v>20</v>
      </c>
      <c r="BQ11">
        <v>8</v>
      </c>
      <c r="BR11">
        <v>18</v>
      </c>
      <c r="BS11">
        <v>18</v>
      </c>
      <c r="BT11">
        <v>9</v>
      </c>
      <c r="BU11">
        <v>3</v>
      </c>
      <c r="BV11">
        <v>2</v>
      </c>
      <c r="BW11">
        <v>6</v>
      </c>
      <c r="BX11">
        <v>81</v>
      </c>
      <c r="BY11">
        <v>75</v>
      </c>
      <c r="BZ11">
        <v>74</v>
      </c>
    </row>
    <row r="12" spans="1:78" x14ac:dyDescent="0.25">
      <c r="B12" s="7">
        <v>0.17</v>
      </c>
      <c r="C12" s="7">
        <v>0.16</v>
      </c>
      <c r="D12" s="7">
        <v>0.2</v>
      </c>
      <c r="E12" s="7">
        <v>0.25</v>
      </c>
      <c r="F12" s="7">
        <v>0.08</v>
      </c>
      <c r="G12" s="7">
        <v>0.15</v>
      </c>
      <c r="H12" s="7">
        <v>0.24</v>
      </c>
      <c r="I12" s="7">
        <v>0.27</v>
      </c>
      <c r="J12" s="7">
        <v>0.16</v>
      </c>
      <c r="K12" s="7">
        <v>0.11</v>
      </c>
      <c r="L12" s="7">
        <v>0.14000000000000001</v>
      </c>
      <c r="M12" s="7">
        <v>0.14000000000000001</v>
      </c>
      <c r="N12" s="7">
        <v>0.18</v>
      </c>
      <c r="O12" s="7">
        <v>0.15</v>
      </c>
      <c r="P12" s="7">
        <v>0.33</v>
      </c>
      <c r="Q12" s="7">
        <v>0.17</v>
      </c>
      <c r="R12" s="7">
        <v>0.16</v>
      </c>
      <c r="S12" s="7">
        <v>0.21</v>
      </c>
      <c r="T12" s="7">
        <v>0.09</v>
      </c>
      <c r="U12" s="7">
        <v>0.12</v>
      </c>
      <c r="V12" s="7">
        <v>0.15</v>
      </c>
      <c r="W12" s="7">
        <v>0.25</v>
      </c>
      <c r="X12" s="7">
        <v>0.18</v>
      </c>
      <c r="Y12" t="s">
        <v>108</v>
      </c>
      <c r="Z12" s="7">
        <v>0.17</v>
      </c>
      <c r="AA12" s="7">
        <v>0.17</v>
      </c>
      <c r="AB12" s="7">
        <v>0.17</v>
      </c>
      <c r="AC12" s="7">
        <v>0.26</v>
      </c>
      <c r="AD12" s="7">
        <v>0.17</v>
      </c>
      <c r="AE12" s="7">
        <v>0.09</v>
      </c>
      <c r="AF12" s="7">
        <v>0.2</v>
      </c>
      <c r="AG12" s="7">
        <v>0.15</v>
      </c>
      <c r="AH12" s="7">
        <v>7.0000000000000007E-2</v>
      </c>
      <c r="AI12" s="7">
        <v>0.2</v>
      </c>
      <c r="AJ12" s="7">
        <v>0.15</v>
      </c>
      <c r="AK12" s="7">
        <v>0.12</v>
      </c>
      <c r="AL12" s="7">
        <v>0.2</v>
      </c>
      <c r="AM12" s="7">
        <v>0.15</v>
      </c>
      <c r="AN12" s="7">
        <v>0.31</v>
      </c>
      <c r="AO12" s="7">
        <v>0.13</v>
      </c>
      <c r="AP12" s="7">
        <v>0.02</v>
      </c>
      <c r="AQ12" s="7">
        <v>0.27</v>
      </c>
      <c r="AR12" s="7">
        <v>0.15</v>
      </c>
      <c r="AS12" s="7">
        <v>0.28000000000000003</v>
      </c>
      <c r="AT12" s="7">
        <v>0.13</v>
      </c>
      <c r="AU12" s="7">
        <v>0.09</v>
      </c>
      <c r="AV12" s="7">
        <v>0.13</v>
      </c>
      <c r="AW12" s="7">
        <v>0.11</v>
      </c>
      <c r="AX12" s="7">
        <v>0.25</v>
      </c>
      <c r="AY12" s="7">
        <v>0.18</v>
      </c>
      <c r="AZ12" s="7">
        <v>0.13</v>
      </c>
      <c r="BA12" s="7">
        <v>0.36</v>
      </c>
      <c r="BB12" s="7">
        <v>0.12</v>
      </c>
      <c r="BC12" s="7">
        <v>0.24</v>
      </c>
      <c r="BD12" t="s">
        <v>108</v>
      </c>
      <c r="BE12" s="7">
        <v>0.14000000000000001</v>
      </c>
      <c r="BF12" s="7">
        <v>0.17</v>
      </c>
      <c r="BG12" s="7">
        <v>0.13</v>
      </c>
      <c r="BH12" s="7">
        <v>0.18</v>
      </c>
      <c r="BI12" s="7">
        <v>0.11</v>
      </c>
      <c r="BJ12" s="7">
        <v>0.17</v>
      </c>
      <c r="BK12" s="7">
        <v>0.04</v>
      </c>
      <c r="BL12" s="7">
        <v>0.22</v>
      </c>
      <c r="BM12" s="7">
        <v>0.1</v>
      </c>
      <c r="BN12" s="7">
        <v>0.24</v>
      </c>
      <c r="BO12" s="7">
        <v>0.19</v>
      </c>
      <c r="BP12" s="7">
        <v>0.11</v>
      </c>
      <c r="BQ12" s="7">
        <v>0.16</v>
      </c>
      <c r="BR12" s="7">
        <v>0.18</v>
      </c>
      <c r="BS12" s="7">
        <v>0.19</v>
      </c>
      <c r="BT12" s="7">
        <v>0.27</v>
      </c>
      <c r="BU12" s="7">
        <v>7.0000000000000007E-2</v>
      </c>
      <c r="BV12" s="7">
        <v>0.1</v>
      </c>
      <c r="BW12" s="7">
        <v>0.18</v>
      </c>
      <c r="BX12" s="7">
        <v>0.23</v>
      </c>
      <c r="BY12" s="7">
        <v>0.21</v>
      </c>
      <c r="BZ12" s="7">
        <v>0.23</v>
      </c>
    </row>
    <row r="13" spans="1:78" x14ac:dyDescent="0.25">
      <c r="A13" t="s">
        <v>585</v>
      </c>
      <c r="B13">
        <v>279</v>
      </c>
      <c r="C13">
        <v>240</v>
      </c>
      <c r="D13">
        <v>24</v>
      </c>
      <c r="E13">
        <v>15</v>
      </c>
      <c r="F13">
        <v>73</v>
      </c>
      <c r="G13">
        <v>116</v>
      </c>
      <c r="H13">
        <v>91</v>
      </c>
      <c r="I13">
        <v>56</v>
      </c>
      <c r="J13">
        <v>94</v>
      </c>
      <c r="K13">
        <v>59</v>
      </c>
      <c r="L13">
        <v>70</v>
      </c>
      <c r="M13">
        <v>94</v>
      </c>
      <c r="N13">
        <v>144</v>
      </c>
      <c r="O13">
        <v>33</v>
      </c>
      <c r="P13">
        <v>8</v>
      </c>
      <c r="Q13">
        <v>55</v>
      </c>
      <c r="R13">
        <v>224</v>
      </c>
      <c r="S13">
        <v>150</v>
      </c>
      <c r="T13">
        <v>63</v>
      </c>
      <c r="U13">
        <v>59</v>
      </c>
      <c r="V13">
        <v>193</v>
      </c>
      <c r="W13">
        <v>20</v>
      </c>
      <c r="X13">
        <v>66</v>
      </c>
      <c r="Y13">
        <v>0</v>
      </c>
      <c r="Z13">
        <v>279</v>
      </c>
      <c r="AA13">
        <v>274</v>
      </c>
      <c r="AB13">
        <v>274</v>
      </c>
      <c r="AC13">
        <v>18</v>
      </c>
      <c r="AD13">
        <v>218</v>
      </c>
      <c r="AE13">
        <v>36</v>
      </c>
      <c r="AF13">
        <v>189</v>
      </c>
      <c r="AG13">
        <v>4</v>
      </c>
      <c r="AH13">
        <v>19</v>
      </c>
      <c r="AI13">
        <v>160</v>
      </c>
      <c r="AJ13">
        <v>61</v>
      </c>
      <c r="AK13">
        <v>69</v>
      </c>
      <c r="AL13">
        <v>48</v>
      </c>
      <c r="AM13">
        <v>166</v>
      </c>
      <c r="AN13">
        <v>12</v>
      </c>
      <c r="AO13">
        <v>52</v>
      </c>
      <c r="AP13">
        <v>30</v>
      </c>
      <c r="AQ13">
        <v>13</v>
      </c>
      <c r="AR13">
        <v>33</v>
      </c>
      <c r="AS13">
        <v>16</v>
      </c>
      <c r="AT13">
        <v>24</v>
      </c>
      <c r="AU13">
        <v>10</v>
      </c>
      <c r="AV13">
        <v>27</v>
      </c>
      <c r="AW13">
        <v>8</v>
      </c>
      <c r="AX13">
        <v>15</v>
      </c>
      <c r="AY13">
        <v>29</v>
      </c>
      <c r="AZ13">
        <v>28</v>
      </c>
      <c r="BA13">
        <v>13</v>
      </c>
      <c r="BB13">
        <v>24</v>
      </c>
      <c r="BC13">
        <v>8</v>
      </c>
      <c r="BD13">
        <v>0</v>
      </c>
      <c r="BE13">
        <v>35</v>
      </c>
      <c r="BF13">
        <v>244</v>
      </c>
      <c r="BG13">
        <v>86</v>
      </c>
      <c r="BH13">
        <v>193</v>
      </c>
      <c r="BI13">
        <v>34</v>
      </c>
      <c r="BJ13">
        <v>20</v>
      </c>
      <c r="BK13">
        <v>20</v>
      </c>
      <c r="BL13">
        <v>5</v>
      </c>
      <c r="BM13">
        <v>23</v>
      </c>
      <c r="BN13">
        <v>43</v>
      </c>
      <c r="BO13">
        <v>111</v>
      </c>
      <c r="BP13">
        <v>102</v>
      </c>
      <c r="BQ13">
        <v>25</v>
      </c>
      <c r="BR13">
        <v>52</v>
      </c>
      <c r="BS13">
        <v>50</v>
      </c>
      <c r="BT13">
        <v>9</v>
      </c>
      <c r="BU13">
        <v>26</v>
      </c>
      <c r="BV13">
        <v>6</v>
      </c>
      <c r="BW13">
        <v>19</v>
      </c>
      <c r="BX13">
        <v>217</v>
      </c>
      <c r="BY13">
        <v>217</v>
      </c>
      <c r="BZ13">
        <v>202</v>
      </c>
    </row>
    <row r="14" spans="1:78" x14ac:dyDescent="0.25">
      <c r="B14" s="7">
        <v>0.54</v>
      </c>
      <c r="C14" s="7">
        <v>0.55000000000000004</v>
      </c>
      <c r="D14" s="7">
        <v>0.46</v>
      </c>
      <c r="E14" s="7">
        <v>0.53</v>
      </c>
      <c r="F14" s="7">
        <v>0.61</v>
      </c>
      <c r="G14" s="7">
        <v>0.48</v>
      </c>
      <c r="H14" s="7">
        <v>0.57999999999999996</v>
      </c>
      <c r="I14" s="7">
        <v>0.49</v>
      </c>
      <c r="J14" s="7">
        <v>0.55000000000000004</v>
      </c>
      <c r="K14" s="7">
        <v>0.54</v>
      </c>
      <c r="L14" s="7">
        <v>0.57999999999999996</v>
      </c>
      <c r="M14" s="7">
        <v>0.6</v>
      </c>
      <c r="N14" s="7">
        <v>0.53</v>
      </c>
      <c r="O14" s="7">
        <v>0.46</v>
      </c>
      <c r="P14" s="7">
        <v>0.56000000000000005</v>
      </c>
      <c r="Q14" s="7">
        <v>0.56000000000000005</v>
      </c>
      <c r="R14" s="7">
        <v>0.54</v>
      </c>
      <c r="S14" s="7">
        <v>0.51</v>
      </c>
      <c r="T14" s="7">
        <v>0.61</v>
      </c>
      <c r="U14" s="7">
        <v>0.56000000000000005</v>
      </c>
      <c r="V14" s="7">
        <v>0.54</v>
      </c>
      <c r="W14" s="7">
        <v>0.48</v>
      </c>
      <c r="X14" s="7">
        <v>0.62</v>
      </c>
      <c r="Y14" t="s">
        <v>108</v>
      </c>
      <c r="Z14" s="7">
        <v>0.54</v>
      </c>
      <c r="AA14" s="7">
        <v>0.55000000000000004</v>
      </c>
      <c r="AB14" s="7">
        <v>0.55000000000000004</v>
      </c>
      <c r="AC14" s="7">
        <v>0.44</v>
      </c>
      <c r="AD14" s="7">
        <v>0.57999999999999996</v>
      </c>
      <c r="AE14" s="7">
        <v>0.5</v>
      </c>
      <c r="AF14" s="7">
        <v>0.54</v>
      </c>
      <c r="AG14" s="7">
        <v>0.74</v>
      </c>
      <c r="AH14" s="7">
        <v>0.49</v>
      </c>
      <c r="AI14" s="7">
        <v>0.53</v>
      </c>
      <c r="AJ14" s="7">
        <v>0.64</v>
      </c>
      <c r="AK14" s="7">
        <v>0.53</v>
      </c>
      <c r="AL14" s="7">
        <v>0.51</v>
      </c>
      <c r="AM14" s="7">
        <v>0.56999999999999995</v>
      </c>
      <c r="AN14" s="7">
        <v>0.41</v>
      </c>
      <c r="AO14" s="7">
        <v>0.53</v>
      </c>
      <c r="AP14" s="7">
        <v>0.56999999999999995</v>
      </c>
      <c r="AQ14" s="7">
        <v>0.48</v>
      </c>
      <c r="AR14" s="7">
        <v>0.56999999999999995</v>
      </c>
      <c r="AS14" s="7">
        <v>0.45</v>
      </c>
      <c r="AT14" s="7">
        <v>0.5</v>
      </c>
      <c r="AU14" s="7">
        <v>0.56999999999999995</v>
      </c>
      <c r="AV14" s="7">
        <v>0.62</v>
      </c>
      <c r="AW14" s="7">
        <v>0.53</v>
      </c>
      <c r="AX14" s="7">
        <v>0.45</v>
      </c>
      <c r="AY14" s="7">
        <v>0.55000000000000004</v>
      </c>
      <c r="AZ14" s="7">
        <v>0.57999999999999996</v>
      </c>
      <c r="BA14" s="7">
        <v>0.49</v>
      </c>
      <c r="BB14" s="7">
        <v>0.72</v>
      </c>
      <c r="BC14" s="7">
        <v>0.41</v>
      </c>
      <c r="BD14" t="s">
        <v>108</v>
      </c>
      <c r="BE14" s="7">
        <v>0.52</v>
      </c>
      <c r="BF14" s="7">
        <v>0.55000000000000004</v>
      </c>
      <c r="BG14" s="7">
        <v>0.52</v>
      </c>
      <c r="BH14" s="7">
        <v>0.55000000000000004</v>
      </c>
      <c r="BI14" s="7">
        <v>0.56999999999999995</v>
      </c>
      <c r="BJ14" s="7">
        <v>0.5</v>
      </c>
      <c r="BK14" s="7">
        <v>0.54</v>
      </c>
      <c r="BL14" s="7">
        <v>0.45</v>
      </c>
      <c r="BM14" s="7">
        <v>0.57999999999999996</v>
      </c>
      <c r="BN14" s="7">
        <v>0.42</v>
      </c>
      <c r="BO14" s="7">
        <v>0.56999999999999995</v>
      </c>
      <c r="BP14" s="7">
        <v>0.57999999999999996</v>
      </c>
      <c r="BQ14" s="7">
        <v>0.5</v>
      </c>
      <c r="BR14" s="7">
        <v>0.52</v>
      </c>
      <c r="BS14" s="7">
        <v>0.53</v>
      </c>
      <c r="BT14" s="7">
        <v>0.28000000000000003</v>
      </c>
      <c r="BU14" s="7">
        <v>0.68</v>
      </c>
      <c r="BV14" s="7">
        <v>0.35</v>
      </c>
      <c r="BW14" s="7">
        <v>0.53</v>
      </c>
      <c r="BX14" s="7">
        <v>0.6</v>
      </c>
      <c r="BY14" s="7">
        <v>0.62</v>
      </c>
      <c r="BZ14" s="7">
        <v>0.63</v>
      </c>
    </row>
    <row r="15" spans="1:78" x14ac:dyDescent="0.25">
      <c r="A15" t="s">
        <v>586</v>
      </c>
      <c r="B15">
        <v>99</v>
      </c>
      <c r="C15">
        <v>83</v>
      </c>
      <c r="D15">
        <v>11</v>
      </c>
      <c r="E15">
        <v>5</v>
      </c>
      <c r="F15">
        <v>27</v>
      </c>
      <c r="G15">
        <v>56</v>
      </c>
      <c r="H15">
        <v>16</v>
      </c>
      <c r="I15">
        <v>19</v>
      </c>
      <c r="J15">
        <v>29</v>
      </c>
      <c r="K15">
        <v>30</v>
      </c>
      <c r="L15">
        <v>21</v>
      </c>
      <c r="M15">
        <v>23</v>
      </c>
      <c r="N15">
        <v>56</v>
      </c>
      <c r="O15">
        <v>18</v>
      </c>
      <c r="P15">
        <v>1</v>
      </c>
      <c r="Q15">
        <v>15</v>
      </c>
      <c r="R15">
        <v>84</v>
      </c>
      <c r="S15">
        <v>58</v>
      </c>
      <c r="T15">
        <v>18</v>
      </c>
      <c r="U15">
        <v>22</v>
      </c>
      <c r="V15">
        <v>76</v>
      </c>
      <c r="W15">
        <v>7</v>
      </c>
      <c r="X15">
        <v>11</v>
      </c>
      <c r="Y15">
        <v>0</v>
      </c>
      <c r="Z15">
        <v>99</v>
      </c>
      <c r="AA15">
        <v>92</v>
      </c>
      <c r="AB15">
        <v>92</v>
      </c>
      <c r="AC15">
        <v>8</v>
      </c>
      <c r="AD15">
        <v>63</v>
      </c>
      <c r="AE15">
        <v>19</v>
      </c>
      <c r="AF15">
        <v>65</v>
      </c>
      <c r="AG15">
        <v>1</v>
      </c>
      <c r="AH15">
        <v>7</v>
      </c>
      <c r="AI15">
        <v>61</v>
      </c>
      <c r="AJ15">
        <v>12</v>
      </c>
      <c r="AK15">
        <v>28</v>
      </c>
      <c r="AL15">
        <v>22</v>
      </c>
      <c r="AM15">
        <v>54</v>
      </c>
      <c r="AN15">
        <v>2</v>
      </c>
      <c r="AO15">
        <v>20</v>
      </c>
      <c r="AP15">
        <v>15</v>
      </c>
      <c r="AQ15">
        <v>6</v>
      </c>
      <c r="AR15">
        <v>9</v>
      </c>
      <c r="AS15">
        <v>6</v>
      </c>
      <c r="AT15">
        <v>15</v>
      </c>
      <c r="AU15">
        <v>2</v>
      </c>
      <c r="AV15">
        <v>8</v>
      </c>
      <c r="AW15">
        <v>3</v>
      </c>
      <c r="AX15">
        <v>8</v>
      </c>
      <c r="AY15">
        <v>8</v>
      </c>
      <c r="AZ15">
        <v>10</v>
      </c>
      <c r="BA15">
        <v>3</v>
      </c>
      <c r="BB15">
        <v>4</v>
      </c>
      <c r="BC15">
        <v>1</v>
      </c>
      <c r="BD15">
        <v>0</v>
      </c>
      <c r="BE15">
        <v>11</v>
      </c>
      <c r="BF15">
        <v>87</v>
      </c>
      <c r="BG15">
        <v>33</v>
      </c>
      <c r="BH15">
        <v>66</v>
      </c>
      <c r="BI15">
        <v>12</v>
      </c>
      <c r="BJ15">
        <v>10</v>
      </c>
      <c r="BK15">
        <v>10</v>
      </c>
      <c r="BL15">
        <v>2</v>
      </c>
      <c r="BM15">
        <v>8</v>
      </c>
      <c r="BN15">
        <v>22</v>
      </c>
      <c r="BO15">
        <v>35</v>
      </c>
      <c r="BP15">
        <v>34</v>
      </c>
      <c r="BQ15">
        <v>11</v>
      </c>
      <c r="BR15">
        <v>21</v>
      </c>
      <c r="BS15">
        <v>19</v>
      </c>
      <c r="BT15">
        <v>5</v>
      </c>
      <c r="BU15">
        <v>7</v>
      </c>
      <c r="BV15">
        <v>5</v>
      </c>
      <c r="BW15">
        <v>7</v>
      </c>
      <c r="BX15">
        <v>42</v>
      </c>
      <c r="BY15">
        <v>39</v>
      </c>
      <c r="BZ15">
        <v>23</v>
      </c>
    </row>
    <row r="16" spans="1:78" x14ac:dyDescent="0.25">
      <c r="B16" s="7">
        <v>0.19</v>
      </c>
      <c r="C16" s="7">
        <v>0.19</v>
      </c>
      <c r="D16" s="7">
        <v>0.22</v>
      </c>
      <c r="E16" s="7">
        <v>0.16</v>
      </c>
      <c r="F16" s="7">
        <v>0.22</v>
      </c>
      <c r="G16" s="7">
        <v>0.23</v>
      </c>
      <c r="H16" s="7">
        <v>0.1</v>
      </c>
      <c r="I16" s="7">
        <v>0.16</v>
      </c>
      <c r="J16" s="7">
        <v>0.17</v>
      </c>
      <c r="K16" s="7">
        <v>0.27</v>
      </c>
      <c r="L16" s="7">
        <v>0.17</v>
      </c>
      <c r="M16" s="7">
        <v>0.15</v>
      </c>
      <c r="N16" s="7">
        <v>0.21</v>
      </c>
      <c r="O16" s="7">
        <v>0.24</v>
      </c>
      <c r="P16" s="7">
        <v>0.1</v>
      </c>
      <c r="Q16" s="7">
        <v>0.15</v>
      </c>
      <c r="R16" s="7">
        <v>0.2</v>
      </c>
      <c r="S16" s="7">
        <v>0.2</v>
      </c>
      <c r="T16" s="7">
        <v>0.17</v>
      </c>
      <c r="U16" s="7">
        <v>0.21</v>
      </c>
      <c r="V16" s="7">
        <v>0.21</v>
      </c>
      <c r="W16" s="7">
        <v>0.18</v>
      </c>
      <c r="X16" s="7">
        <v>0.1</v>
      </c>
      <c r="Y16" t="s">
        <v>108</v>
      </c>
      <c r="Z16" s="7">
        <v>0.19</v>
      </c>
      <c r="AA16" s="7">
        <v>0.18</v>
      </c>
      <c r="AB16" s="7">
        <v>0.18</v>
      </c>
      <c r="AC16" s="7">
        <v>0.19</v>
      </c>
      <c r="AD16" s="7">
        <v>0.17</v>
      </c>
      <c r="AE16" s="7">
        <v>0.27</v>
      </c>
      <c r="AF16" s="7">
        <v>0.18</v>
      </c>
      <c r="AG16" s="7">
        <v>0.1</v>
      </c>
      <c r="AH16" s="7">
        <v>0.17</v>
      </c>
      <c r="AI16" s="7">
        <v>0.2</v>
      </c>
      <c r="AJ16" s="7">
        <v>0.13</v>
      </c>
      <c r="AK16" s="7">
        <v>0.21</v>
      </c>
      <c r="AL16" s="7">
        <v>0.23</v>
      </c>
      <c r="AM16" s="7">
        <v>0.19</v>
      </c>
      <c r="AN16" s="7">
        <v>7.0000000000000007E-2</v>
      </c>
      <c r="AO16" s="7">
        <v>0.21</v>
      </c>
      <c r="AP16" s="7">
        <v>0.28999999999999998</v>
      </c>
      <c r="AQ16" s="7">
        <v>0.22</v>
      </c>
      <c r="AR16" s="7">
        <v>0.16</v>
      </c>
      <c r="AS16" s="7">
        <v>0.19</v>
      </c>
      <c r="AT16" s="7">
        <v>0.31</v>
      </c>
      <c r="AU16" s="7">
        <v>0.09</v>
      </c>
      <c r="AV16" s="7">
        <v>0.18</v>
      </c>
      <c r="AW16" s="7">
        <v>0.22</v>
      </c>
      <c r="AX16" s="7">
        <v>0.23</v>
      </c>
      <c r="AY16" s="7">
        <v>0.16</v>
      </c>
      <c r="AZ16" s="7">
        <v>0.21</v>
      </c>
      <c r="BA16" s="7">
        <v>0.11</v>
      </c>
      <c r="BB16" s="7">
        <v>0.11</v>
      </c>
      <c r="BC16" s="7">
        <v>0.06</v>
      </c>
      <c r="BD16" t="s">
        <v>108</v>
      </c>
      <c r="BE16" s="7">
        <v>0.17</v>
      </c>
      <c r="BF16" s="7">
        <v>0.19</v>
      </c>
      <c r="BG16" s="7">
        <v>0.2</v>
      </c>
      <c r="BH16" s="7">
        <v>0.19</v>
      </c>
      <c r="BI16" s="7">
        <v>0.21</v>
      </c>
      <c r="BJ16" s="7">
        <v>0.24</v>
      </c>
      <c r="BK16" s="7">
        <v>0.26</v>
      </c>
      <c r="BL16" s="7">
        <v>0.2</v>
      </c>
      <c r="BM16" s="7">
        <v>0.2</v>
      </c>
      <c r="BN16" s="7">
        <v>0.21</v>
      </c>
      <c r="BO16" s="7">
        <v>0.18</v>
      </c>
      <c r="BP16" s="7">
        <v>0.19</v>
      </c>
      <c r="BQ16" s="7">
        <v>0.21</v>
      </c>
      <c r="BR16" s="7">
        <v>0.21</v>
      </c>
      <c r="BS16" s="7">
        <v>0.2</v>
      </c>
      <c r="BT16" s="7">
        <v>0.15</v>
      </c>
      <c r="BU16" s="7">
        <v>0.19</v>
      </c>
      <c r="BV16" s="7">
        <v>0.3</v>
      </c>
      <c r="BW16" s="7">
        <v>0.19</v>
      </c>
      <c r="BX16" s="7">
        <v>0.12</v>
      </c>
      <c r="BY16" s="7">
        <v>0.11</v>
      </c>
      <c r="BZ16" s="7">
        <v>7.0000000000000007E-2</v>
      </c>
    </row>
    <row r="17" spans="1:78" x14ac:dyDescent="0.25">
      <c r="A17" t="s">
        <v>587</v>
      </c>
      <c r="B17">
        <v>23</v>
      </c>
      <c r="C17">
        <v>20</v>
      </c>
      <c r="D17">
        <v>2</v>
      </c>
      <c r="E17">
        <v>1</v>
      </c>
      <c r="F17">
        <v>3</v>
      </c>
      <c r="G17">
        <v>15</v>
      </c>
      <c r="H17">
        <v>4</v>
      </c>
      <c r="I17">
        <v>5</v>
      </c>
      <c r="J17">
        <v>7</v>
      </c>
      <c r="K17">
        <v>3</v>
      </c>
      <c r="L17">
        <v>7</v>
      </c>
      <c r="M17">
        <v>6</v>
      </c>
      <c r="N17">
        <v>14</v>
      </c>
      <c r="O17">
        <v>2</v>
      </c>
      <c r="P17">
        <v>0</v>
      </c>
      <c r="Q17">
        <v>6</v>
      </c>
      <c r="R17">
        <v>16</v>
      </c>
      <c r="S17">
        <v>10</v>
      </c>
      <c r="T17">
        <v>9</v>
      </c>
      <c r="U17">
        <v>3</v>
      </c>
      <c r="V17">
        <v>18</v>
      </c>
      <c r="W17">
        <v>4</v>
      </c>
      <c r="X17">
        <v>1</v>
      </c>
      <c r="Y17">
        <v>0</v>
      </c>
      <c r="Z17">
        <v>23</v>
      </c>
      <c r="AA17">
        <v>22</v>
      </c>
      <c r="AB17">
        <v>22</v>
      </c>
      <c r="AC17">
        <v>2</v>
      </c>
      <c r="AD17">
        <v>15</v>
      </c>
      <c r="AE17">
        <v>5</v>
      </c>
      <c r="AF17">
        <v>12</v>
      </c>
      <c r="AG17">
        <v>0</v>
      </c>
      <c r="AH17">
        <v>7</v>
      </c>
      <c r="AI17">
        <v>11</v>
      </c>
      <c r="AJ17">
        <v>2</v>
      </c>
      <c r="AK17">
        <v>10</v>
      </c>
      <c r="AL17">
        <v>4</v>
      </c>
      <c r="AM17">
        <v>13</v>
      </c>
      <c r="AN17">
        <v>4</v>
      </c>
      <c r="AO17">
        <v>1</v>
      </c>
      <c r="AP17">
        <v>2</v>
      </c>
      <c r="AQ17">
        <v>1</v>
      </c>
      <c r="AR17">
        <v>4</v>
      </c>
      <c r="AS17">
        <v>3</v>
      </c>
      <c r="AT17">
        <v>2</v>
      </c>
      <c r="AU17">
        <v>1</v>
      </c>
      <c r="AV17">
        <v>3</v>
      </c>
      <c r="AW17">
        <v>0</v>
      </c>
      <c r="AX17">
        <v>1</v>
      </c>
      <c r="AY17">
        <v>1</v>
      </c>
      <c r="AZ17">
        <v>3</v>
      </c>
      <c r="BA17">
        <v>0</v>
      </c>
      <c r="BB17">
        <v>0</v>
      </c>
      <c r="BC17">
        <v>2</v>
      </c>
      <c r="BD17">
        <v>1</v>
      </c>
      <c r="BE17">
        <v>6</v>
      </c>
      <c r="BF17">
        <v>17</v>
      </c>
      <c r="BG17">
        <v>14</v>
      </c>
      <c r="BH17">
        <v>8</v>
      </c>
      <c r="BI17">
        <v>6</v>
      </c>
      <c r="BJ17">
        <v>4</v>
      </c>
      <c r="BK17">
        <v>4</v>
      </c>
      <c r="BL17">
        <v>1</v>
      </c>
      <c r="BM17">
        <v>4</v>
      </c>
      <c r="BN17">
        <v>8</v>
      </c>
      <c r="BO17">
        <v>5</v>
      </c>
      <c r="BP17">
        <v>5</v>
      </c>
      <c r="BQ17">
        <v>6</v>
      </c>
      <c r="BR17">
        <v>6</v>
      </c>
      <c r="BS17">
        <v>4</v>
      </c>
      <c r="BT17">
        <v>5</v>
      </c>
      <c r="BU17">
        <v>1</v>
      </c>
      <c r="BV17">
        <v>4</v>
      </c>
      <c r="BW17">
        <v>3</v>
      </c>
      <c r="BX17">
        <v>11</v>
      </c>
      <c r="BY17">
        <v>10</v>
      </c>
      <c r="BZ17">
        <v>13</v>
      </c>
    </row>
    <row r="18" spans="1:78" x14ac:dyDescent="0.25">
      <c r="B18" s="7">
        <v>0.04</v>
      </c>
      <c r="C18" s="7">
        <v>0.05</v>
      </c>
      <c r="D18" s="7">
        <v>0.04</v>
      </c>
      <c r="E18" s="7">
        <v>0.02</v>
      </c>
      <c r="F18" s="7">
        <v>0.02</v>
      </c>
      <c r="G18" s="7">
        <v>0.06</v>
      </c>
      <c r="H18" s="7">
        <v>0.03</v>
      </c>
      <c r="I18" s="7">
        <v>0.04</v>
      </c>
      <c r="J18" s="7">
        <v>0.04</v>
      </c>
      <c r="K18" s="7">
        <v>0.03</v>
      </c>
      <c r="L18" s="7">
        <v>0.06</v>
      </c>
      <c r="M18" s="7">
        <v>0.04</v>
      </c>
      <c r="N18" s="7">
        <v>0.05</v>
      </c>
      <c r="O18" s="7">
        <v>0.03</v>
      </c>
      <c r="P18" t="s">
        <v>108</v>
      </c>
      <c r="Q18" s="7">
        <v>0.06</v>
      </c>
      <c r="R18" s="7">
        <v>0.04</v>
      </c>
      <c r="S18" s="7">
        <v>0.04</v>
      </c>
      <c r="T18" s="7">
        <v>0.08</v>
      </c>
      <c r="U18" s="7">
        <v>0.03</v>
      </c>
      <c r="V18" s="7">
        <v>0.05</v>
      </c>
      <c r="W18" s="7">
        <v>0.09</v>
      </c>
      <c r="X18" s="7">
        <v>0.01</v>
      </c>
      <c r="Y18" t="s">
        <v>108</v>
      </c>
      <c r="Z18" s="7">
        <v>0.04</v>
      </c>
      <c r="AA18" s="7">
        <v>0.04</v>
      </c>
      <c r="AB18" s="7">
        <v>0.04</v>
      </c>
      <c r="AC18" s="7">
        <v>0.04</v>
      </c>
      <c r="AD18" s="7">
        <v>0.04</v>
      </c>
      <c r="AE18" s="7">
        <v>0.06</v>
      </c>
      <c r="AF18" s="7">
        <v>0.04</v>
      </c>
      <c r="AG18" t="s">
        <v>108</v>
      </c>
      <c r="AH18" s="7">
        <v>0.19</v>
      </c>
      <c r="AI18" s="7">
        <v>0.04</v>
      </c>
      <c r="AJ18" s="7">
        <v>0.02</v>
      </c>
      <c r="AK18" s="7">
        <v>0.08</v>
      </c>
      <c r="AL18" s="7">
        <v>0.05</v>
      </c>
      <c r="AM18" s="7">
        <v>0.04</v>
      </c>
      <c r="AN18" s="7">
        <v>0.15</v>
      </c>
      <c r="AO18" s="7">
        <v>0.01</v>
      </c>
      <c r="AP18" s="7">
        <v>0.03</v>
      </c>
      <c r="AQ18" s="7">
        <v>0.02</v>
      </c>
      <c r="AR18" s="7">
        <v>0.06</v>
      </c>
      <c r="AS18" s="7">
        <v>0.08</v>
      </c>
      <c r="AT18" s="7">
        <v>0.04</v>
      </c>
      <c r="AU18" s="7">
        <v>0.06</v>
      </c>
      <c r="AV18" s="7">
        <v>0.06</v>
      </c>
      <c r="AW18" t="s">
        <v>108</v>
      </c>
      <c r="AX18" s="7">
        <v>0.02</v>
      </c>
      <c r="AY18" s="7">
        <v>0.02</v>
      </c>
      <c r="AZ18" s="7">
        <v>0.06</v>
      </c>
      <c r="BA18" t="s">
        <v>108</v>
      </c>
      <c r="BB18" t="s">
        <v>108</v>
      </c>
      <c r="BC18" s="7">
        <v>0.1</v>
      </c>
      <c r="BD18" s="7">
        <v>1</v>
      </c>
      <c r="BE18" s="7">
        <v>0.08</v>
      </c>
      <c r="BF18" s="7">
        <v>0.04</v>
      </c>
      <c r="BG18" s="7">
        <v>0.09</v>
      </c>
      <c r="BH18" s="7">
        <v>0.02</v>
      </c>
      <c r="BI18" s="7">
        <v>0.1</v>
      </c>
      <c r="BJ18" s="7">
        <v>0.1</v>
      </c>
      <c r="BK18" s="7">
        <v>0.1</v>
      </c>
      <c r="BL18" s="7">
        <v>7.0000000000000007E-2</v>
      </c>
      <c r="BM18" s="7">
        <v>0.09</v>
      </c>
      <c r="BN18" s="7">
        <v>0.08</v>
      </c>
      <c r="BO18" s="7">
        <v>0.03</v>
      </c>
      <c r="BP18" s="7">
        <v>0.03</v>
      </c>
      <c r="BQ18" s="7">
        <v>0.11</v>
      </c>
      <c r="BR18" s="7">
        <v>0.06</v>
      </c>
      <c r="BS18" s="7">
        <v>0.04</v>
      </c>
      <c r="BT18" s="7">
        <v>0.13</v>
      </c>
      <c r="BU18" s="7">
        <v>0.03</v>
      </c>
      <c r="BV18" s="7">
        <v>0.25</v>
      </c>
      <c r="BW18" s="7">
        <v>7.0000000000000007E-2</v>
      </c>
      <c r="BX18" s="7">
        <v>0.03</v>
      </c>
      <c r="BY18" s="7">
        <v>0.03</v>
      </c>
      <c r="BZ18" s="7">
        <v>0.04</v>
      </c>
    </row>
    <row r="19" spans="1:78" x14ac:dyDescent="0.25">
      <c r="A19" t="s">
        <v>588</v>
      </c>
      <c r="B19">
        <v>11</v>
      </c>
      <c r="C19">
        <v>9</v>
      </c>
      <c r="D19">
        <v>2</v>
      </c>
      <c r="E19">
        <v>0</v>
      </c>
      <c r="F19">
        <v>1</v>
      </c>
      <c r="G19">
        <v>7</v>
      </c>
      <c r="H19">
        <v>3</v>
      </c>
      <c r="I19">
        <v>0</v>
      </c>
      <c r="J19">
        <v>6</v>
      </c>
      <c r="K19">
        <v>2</v>
      </c>
      <c r="L19">
        <v>3</v>
      </c>
      <c r="M19">
        <v>6</v>
      </c>
      <c r="N19">
        <v>3</v>
      </c>
      <c r="O19">
        <v>3</v>
      </c>
      <c r="P19">
        <v>0</v>
      </c>
      <c r="Q19">
        <v>3</v>
      </c>
      <c r="R19">
        <v>8</v>
      </c>
      <c r="S19">
        <v>3</v>
      </c>
      <c r="T19">
        <v>2</v>
      </c>
      <c r="U19">
        <v>5</v>
      </c>
      <c r="V19">
        <v>5</v>
      </c>
      <c r="W19">
        <v>0</v>
      </c>
      <c r="X19">
        <v>6</v>
      </c>
      <c r="Y19">
        <v>0</v>
      </c>
      <c r="Z19">
        <v>11</v>
      </c>
      <c r="AA19">
        <v>11</v>
      </c>
      <c r="AB19">
        <v>11</v>
      </c>
      <c r="AC19">
        <v>0</v>
      </c>
      <c r="AD19">
        <v>10</v>
      </c>
      <c r="AE19">
        <v>1</v>
      </c>
      <c r="AF19">
        <v>8</v>
      </c>
      <c r="AG19">
        <v>0</v>
      </c>
      <c r="AH19">
        <v>2</v>
      </c>
      <c r="AI19">
        <v>3</v>
      </c>
      <c r="AJ19">
        <v>5</v>
      </c>
      <c r="AK19">
        <v>4</v>
      </c>
      <c r="AL19">
        <v>0</v>
      </c>
      <c r="AM19">
        <v>6</v>
      </c>
      <c r="AN19">
        <v>2</v>
      </c>
      <c r="AO19">
        <v>3</v>
      </c>
      <c r="AP19">
        <v>1</v>
      </c>
      <c r="AQ19">
        <v>0</v>
      </c>
      <c r="AR19">
        <v>2</v>
      </c>
      <c r="AS19">
        <v>0</v>
      </c>
      <c r="AT19">
        <v>1</v>
      </c>
      <c r="AU19">
        <v>1</v>
      </c>
      <c r="AV19">
        <v>0</v>
      </c>
      <c r="AW19">
        <v>2</v>
      </c>
      <c r="AX19">
        <v>0</v>
      </c>
      <c r="AY19">
        <v>0</v>
      </c>
      <c r="AZ19">
        <v>1</v>
      </c>
      <c r="BA19">
        <v>0</v>
      </c>
      <c r="BB19">
        <v>1</v>
      </c>
      <c r="BC19">
        <v>1</v>
      </c>
      <c r="BD19">
        <v>0</v>
      </c>
      <c r="BE19">
        <v>2</v>
      </c>
      <c r="BF19">
        <v>9</v>
      </c>
      <c r="BG19">
        <v>4</v>
      </c>
      <c r="BH19">
        <v>7</v>
      </c>
      <c r="BI19">
        <v>1</v>
      </c>
      <c r="BJ19">
        <v>0</v>
      </c>
      <c r="BK19">
        <v>2</v>
      </c>
      <c r="BL19">
        <v>1</v>
      </c>
      <c r="BM19">
        <v>0</v>
      </c>
      <c r="BN19">
        <v>5</v>
      </c>
      <c r="BO19">
        <v>3</v>
      </c>
      <c r="BP19">
        <v>3</v>
      </c>
      <c r="BQ19">
        <v>0</v>
      </c>
      <c r="BR19">
        <v>1</v>
      </c>
      <c r="BS19">
        <v>1</v>
      </c>
      <c r="BT19">
        <v>2</v>
      </c>
      <c r="BU19">
        <v>0</v>
      </c>
      <c r="BV19">
        <v>0</v>
      </c>
      <c r="BW19">
        <v>0</v>
      </c>
      <c r="BX19">
        <v>6</v>
      </c>
      <c r="BY19">
        <v>6</v>
      </c>
      <c r="BZ19">
        <v>7</v>
      </c>
    </row>
    <row r="20" spans="1:78" x14ac:dyDescent="0.25">
      <c r="B20" s="7">
        <v>0.02</v>
      </c>
      <c r="C20" s="7">
        <v>0.02</v>
      </c>
      <c r="D20" s="7">
        <v>0.05</v>
      </c>
      <c r="E20" t="s">
        <v>108</v>
      </c>
      <c r="F20" s="7">
        <v>0.01</v>
      </c>
      <c r="G20" s="7">
        <v>0.03</v>
      </c>
      <c r="H20" s="7">
        <v>0.02</v>
      </c>
      <c r="I20" t="s">
        <v>108</v>
      </c>
      <c r="J20" s="7">
        <v>0.03</v>
      </c>
      <c r="K20" s="7">
        <v>0.02</v>
      </c>
      <c r="L20" s="7">
        <v>0.03</v>
      </c>
      <c r="M20" s="7">
        <v>0.04</v>
      </c>
      <c r="N20" s="7">
        <v>0.01</v>
      </c>
      <c r="O20" s="7">
        <v>0.04</v>
      </c>
      <c r="P20" t="s">
        <v>108</v>
      </c>
      <c r="Q20" s="7">
        <v>0.03</v>
      </c>
      <c r="R20" s="7">
        <v>0.02</v>
      </c>
      <c r="S20" s="7">
        <v>0.01</v>
      </c>
      <c r="T20" s="7">
        <v>0.02</v>
      </c>
      <c r="U20" s="7">
        <v>0.05</v>
      </c>
      <c r="V20" s="7">
        <v>0.01</v>
      </c>
      <c r="W20" t="s">
        <v>108</v>
      </c>
      <c r="X20" s="7">
        <v>0.06</v>
      </c>
      <c r="Y20" t="s">
        <v>108</v>
      </c>
      <c r="Z20" s="7">
        <v>0.02</v>
      </c>
      <c r="AA20" s="7">
        <v>0.02</v>
      </c>
      <c r="AB20" s="7">
        <v>0.02</v>
      </c>
      <c r="AC20" t="s">
        <v>108</v>
      </c>
      <c r="AD20" s="7">
        <v>0.03</v>
      </c>
      <c r="AE20" s="7">
        <v>0.02</v>
      </c>
      <c r="AF20" s="7">
        <v>0.02</v>
      </c>
      <c r="AG20" t="s">
        <v>108</v>
      </c>
      <c r="AH20" s="7">
        <v>0.05</v>
      </c>
      <c r="AI20" s="7">
        <v>0.01</v>
      </c>
      <c r="AJ20" s="7">
        <v>0.05</v>
      </c>
      <c r="AK20" s="7">
        <v>0.03</v>
      </c>
      <c r="AL20" t="s">
        <v>108</v>
      </c>
      <c r="AM20" s="7">
        <v>0.02</v>
      </c>
      <c r="AN20" s="7">
        <v>0.06</v>
      </c>
      <c r="AO20" s="7">
        <v>0.03</v>
      </c>
      <c r="AP20" s="7">
        <v>0.02</v>
      </c>
      <c r="AQ20" t="s">
        <v>108</v>
      </c>
      <c r="AR20" s="7">
        <v>0.04</v>
      </c>
      <c r="AS20" t="s">
        <v>108</v>
      </c>
      <c r="AT20" s="7">
        <v>0.02</v>
      </c>
      <c r="AU20" s="7">
        <v>7.0000000000000007E-2</v>
      </c>
      <c r="AV20" t="s">
        <v>108</v>
      </c>
      <c r="AW20" s="7">
        <v>0.15</v>
      </c>
      <c r="AX20" t="s">
        <v>108</v>
      </c>
      <c r="AY20" t="s">
        <v>108</v>
      </c>
      <c r="AZ20" s="7">
        <v>0.03</v>
      </c>
      <c r="BA20" t="s">
        <v>108</v>
      </c>
      <c r="BB20" s="7">
        <v>0.02</v>
      </c>
      <c r="BC20" s="7">
        <v>0.05</v>
      </c>
      <c r="BD20" t="s">
        <v>108</v>
      </c>
      <c r="BE20" s="7">
        <v>0.02</v>
      </c>
      <c r="BF20" s="7">
        <v>0.02</v>
      </c>
      <c r="BG20" s="7">
        <v>0.02</v>
      </c>
      <c r="BH20" s="7">
        <v>0.02</v>
      </c>
      <c r="BI20" s="7">
        <v>0.02</v>
      </c>
      <c r="BJ20" t="s">
        <v>108</v>
      </c>
      <c r="BK20" s="7">
        <v>0.06</v>
      </c>
      <c r="BL20" s="7">
        <v>0.06</v>
      </c>
      <c r="BM20" t="s">
        <v>108</v>
      </c>
      <c r="BN20" s="7">
        <v>0.05</v>
      </c>
      <c r="BO20" s="7">
        <v>0.02</v>
      </c>
      <c r="BP20" s="7">
        <v>0.02</v>
      </c>
      <c r="BQ20" t="s">
        <v>108</v>
      </c>
      <c r="BR20" s="7">
        <v>0.01</v>
      </c>
      <c r="BS20" s="7">
        <v>0.01</v>
      </c>
      <c r="BT20" s="7">
        <v>0.05</v>
      </c>
      <c r="BU20" t="s">
        <v>108</v>
      </c>
      <c r="BV20" t="s">
        <v>108</v>
      </c>
      <c r="BW20" t="s">
        <v>108</v>
      </c>
      <c r="BX20" s="7">
        <v>0.02</v>
      </c>
      <c r="BY20" s="7">
        <v>0.02</v>
      </c>
      <c r="BZ20" s="7">
        <v>0.02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589</v>
      </c>
      <c r="B23">
        <v>364</v>
      </c>
      <c r="C23">
        <v>308</v>
      </c>
      <c r="D23">
        <v>34</v>
      </c>
      <c r="E23">
        <v>22</v>
      </c>
      <c r="F23">
        <v>83</v>
      </c>
      <c r="G23">
        <v>153</v>
      </c>
      <c r="H23">
        <v>129</v>
      </c>
      <c r="I23">
        <v>87</v>
      </c>
      <c r="J23">
        <v>121</v>
      </c>
      <c r="K23">
        <v>70</v>
      </c>
      <c r="L23">
        <v>86</v>
      </c>
      <c r="M23">
        <v>116</v>
      </c>
      <c r="N23">
        <v>192</v>
      </c>
      <c r="O23">
        <v>44</v>
      </c>
      <c r="P23">
        <v>13</v>
      </c>
      <c r="Q23">
        <v>71</v>
      </c>
      <c r="R23">
        <v>293</v>
      </c>
      <c r="S23">
        <v>212</v>
      </c>
      <c r="T23">
        <v>73</v>
      </c>
      <c r="U23">
        <v>71</v>
      </c>
      <c r="V23">
        <v>248</v>
      </c>
      <c r="W23">
        <v>30</v>
      </c>
      <c r="X23">
        <v>86</v>
      </c>
      <c r="Y23">
        <v>0</v>
      </c>
      <c r="Z23">
        <v>364</v>
      </c>
      <c r="AA23">
        <v>357</v>
      </c>
      <c r="AB23">
        <v>357</v>
      </c>
      <c r="AC23">
        <v>28</v>
      </c>
      <c r="AD23">
        <v>283</v>
      </c>
      <c r="AE23">
        <v>43</v>
      </c>
      <c r="AF23">
        <v>259</v>
      </c>
      <c r="AG23">
        <v>5</v>
      </c>
      <c r="AH23">
        <v>22</v>
      </c>
      <c r="AI23">
        <v>220</v>
      </c>
      <c r="AJ23">
        <v>75</v>
      </c>
      <c r="AK23">
        <v>86</v>
      </c>
      <c r="AL23">
        <v>67</v>
      </c>
      <c r="AM23">
        <v>211</v>
      </c>
      <c r="AN23">
        <v>21</v>
      </c>
      <c r="AO23">
        <v>64</v>
      </c>
      <c r="AP23">
        <v>31</v>
      </c>
      <c r="AQ23">
        <v>20</v>
      </c>
      <c r="AR23">
        <v>42</v>
      </c>
      <c r="AS23">
        <v>25</v>
      </c>
      <c r="AT23">
        <v>31</v>
      </c>
      <c r="AU23">
        <v>11</v>
      </c>
      <c r="AV23">
        <v>33</v>
      </c>
      <c r="AW23">
        <v>10</v>
      </c>
      <c r="AX23">
        <v>24</v>
      </c>
      <c r="AY23">
        <v>38</v>
      </c>
      <c r="AZ23">
        <v>35</v>
      </c>
      <c r="BA23">
        <v>22</v>
      </c>
      <c r="BB23">
        <v>28</v>
      </c>
      <c r="BC23">
        <v>13</v>
      </c>
      <c r="BD23">
        <v>0</v>
      </c>
      <c r="BE23">
        <v>44</v>
      </c>
      <c r="BF23">
        <v>320</v>
      </c>
      <c r="BG23">
        <v>108</v>
      </c>
      <c r="BH23">
        <v>256</v>
      </c>
      <c r="BI23">
        <v>41</v>
      </c>
      <c r="BJ23">
        <v>27</v>
      </c>
      <c r="BK23">
        <v>22</v>
      </c>
      <c r="BL23">
        <v>7</v>
      </c>
      <c r="BM23">
        <v>27</v>
      </c>
      <c r="BN23">
        <v>68</v>
      </c>
      <c r="BO23">
        <v>148</v>
      </c>
      <c r="BP23">
        <v>122</v>
      </c>
      <c r="BQ23">
        <v>33</v>
      </c>
      <c r="BR23">
        <v>70</v>
      </c>
      <c r="BS23">
        <v>68</v>
      </c>
      <c r="BT23">
        <v>18</v>
      </c>
      <c r="BU23">
        <v>28</v>
      </c>
      <c r="BV23">
        <v>7</v>
      </c>
      <c r="BW23">
        <v>26</v>
      </c>
      <c r="BX23">
        <v>298</v>
      </c>
      <c r="BY23">
        <v>292</v>
      </c>
      <c r="BZ23">
        <v>276</v>
      </c>
    </row>
    <row r="24" spans="1:78" x14ac:dyDescent="0.25">
      <c r="B24" s="7">
        <v>0.71</v>
      </c>
      <c r="C24" s="7">
        <v>0.71</v>
      </c>
      <c r="D24" s="7">
        <v>0.66</v>
      </c>
      <c r="E24" s="7">
        <v>0.77</v>
      </c>
      <c r="F24" s="7">
        <v>0.69</v>
      </c>
      <c r="G24" s="7">
        <v>0.64</v>
      </c>
      <c r="H24" s="7">
        <v>0.83</v>
      </c>
      <c r="I24" s="7">
        <v>0.76</v>
      </c>
      <c r="J24" s="7">
        <v>0.71</v>
      </c>
      <c r="K24" s="7">
        <v>0.65</v>
      </c>
      <c r="L24" s="7">
        <v>0.72</v>
      </c>
      <c r="M24" s="7">
        <v>0.74</v>
      </c>
      <c r="N24" s="7">
        <v>0.71</v>
      </c>
      <c r="O24" s="7">
        <v>0.61</v>
      </c>
      <c r="P24" s="7">
        <v>0.9</v>
      </c>
      <c r="Q24" s="7">
        <v>0.73</v>
      </c>
      <c r="R24" s="7">
        <v>0.7</v>
      </c>
      <c r="S24" s="7">
        <v>0.72</v>
      </c>
      <c r="T24" s="7">
        <v>0.7</v>
      </c>
      <c r="U24" s="7">
        <v>0.68</v>
      </c>
      <c r="V24" s="7">
        <v>0.69</v>
      </c>
      <c r="W24" s="7">
        <v>0.74</v>
      </c>
      <c r="X24" s="7">
        <v>0.8</v>
      </c>
      <c r="Y24" t="s">
        <v>108</v>
      </c>
      <c r="Z24" s="7">
        <v>0.71</v>
      </c>
      <c r="AA24" s="7">
        <v>0.72</v>
      </c>
      <c r="AB24" s="7">
        <v>0.72</v>
      </c>
      <c r="AC24" s="7">
        <v>0.7</v>
      </c>
      <c r="AD24" s="7">
        <v>0.75</v>
      </c>
      <c r="AE24" s="7">
        <v>0.59</v>
      </c>
      <c r="AF24" s="7">
        <v>0.74</v>
      </c>
      <c r="AG24" s="7">
        <v>0.9</v>
      </c>
      <c r="AH24" s="7">
        <v>0.56000000000000005</v>
      </c>
      <c r="AI24" s="7">
        <v>0.73</v>
      </c>
      <c r="AJ24" s="7">
        <v>0.78</v>
      </c>
      <c r="AK24" s="7">
        <v>0.65</v>
      </c>
      <c r="AL24" s="7">
        <v>0.71</v>
      </c>
      <c r="AM24" s="7">
        <v>0.73</v>
      </c>
      <c r="AN24" s="7">
        <v>0.72</v>
      </c>
      <c r="AO24" s="7">
        <v>0.66</v>
      </c>
      <c r="AP24" s="7">
        <v>0.6</v>
      </c>
      <c r="AQ24" s="7">
        <v>0.76</v>
      </c>
      <c r="AR24" s="7">
        <v>0.72</v>
      </c>
      <c r="AS24" s="7">
        <v>0.73</v>
      </c>
      <c r="AT24" s="7">
        <v>0.63</v>
      </c>
      <c r="AU24" s="7">
        <v>0.65</v>
      </c>
      <c r="AV24" s="7">
        <v>0.75</v>
      </c>
      <c r="AW24" s="7">
        <v>0.63</v>
      </c>
      <c r="AX24" s="7">
        <v>0.7</v>
      </c>
      <c r="AY24" s="7">
        <v>0.73</v>
      </c>
      <c r="AZ24" s="7">
        <v>0.71</v>
      </c>
      <c r="BA24" s="7">
        <v>0.85</v>
      </c>
      <c r="BB24" s="7">
        <v>0.84</v>
      </c>
      <c r="BC24" s="7">
        <v>0.65</v>
      </c>
      <c r="BD24" t="s">
        <v>108</v>
      </c>
      <c r="BE24" s="7">
        <v>0.66</v>
      </c>
      <c r="BF24" s="7">
        <v>0.71</v>
      </c>
      <c r="BG24" s="7">
        <v>0.65</v>
      </c>
      <c r="BH24" s="7">
        <v>0.73</v>
      </c>
      <c r="BI24" s="7">
        <v>0.68</v>
      </c>
      <c r="BJ24" s="7">
        <v>0.66</v>
      </c>
      <c r="BK24" s="7">
        <v>0.57999999999999996</v>
      </c>
      <c r="BL24" s="7">
        <v>0.67</v>
      </c>
      <c r="BM24" s="7">
        <v>0.68</v>
      </c>
      <c r="BN24" s="7">
        <v>0.66</v>
      </c>
      <c r="BO24" s="7">
        <v>0.76</v>
      </c>
      <c r="BP24" s="7">
        <v>0.69</v>
      </c>
      <c r="BQ24" s="7">
        <v>0.66</v>
      </c>
      <c r="BR24" s="7">
        <v>0.7</v>
      </c>
      <c r="BS24" s="7">
        <v>0.73</v>
      </c>
      <c r="BT24" s="7">
        <v>0.54</v>
      </c>
      <c r="BU24" s="7">
        <v>0.75</v>
      </c>
      <c r="BV24" s="7">
        <v>0.46</v>
      </c>
      <c r="BW24" s="7">
        <v>0.7</v>
      </c>
      <c r="BX24" s="7">
        <v>0.83</v>
      </c>
      <c r="BY24" s="7">
        <v>0.83</v>
      </c>
      <c r="BZ24" s="7">
        <v>0.86</v>
      </c>
    </row>
    <row r="25" spans="1:78" x14ac:dyDescent="0.25">
      <c r="A25" t="s">
        <v>590</v>
      </c>
      <c r="B25">
        <v>34</v>
      </c>
      <c r="C25">
        <v>28</v>
      </c>
      <c r="D25">
        <v>5</v>
      </c>
      <c r="E25">
        <v>1</v>
      </c>
      <c r="F25">
        <v>4</v>
      </c>
      <c r="G25">
        <v>22</v>
      </c>
      <c r="H25">
        <v>7</v>
      </c>
      <c r="I25">
        <v>5</v>
      </c>
      <c r="J25">
        <v>13</v>
      </c>
      <c r="K25">
        <v>6</v>
      </c>
      <c r="L25">
        <v>11</v>
      </c>
      <c r="M25">
        <v>12</v>
      </c>
      <c r="N25">
        <v>17</v>
      </c>
      <c r="O25">
        <v>5</v>
      </c>
      <c r="P25">
        <v>0</v>
      </c>
      <c r="Q25">
        <v>9</v>
      </c>
      <c r="R25">
        <v>25</v>
      </c>
      <c r="S25">
        <v>13</v>
      </c>
      <c r="T25">
        <v>11</v>
      </c>
      <c r="U25">
        <v>9</v>
      </c>
      <c r="V25">
        <v>23</v>
      </c>
      <c r="W25">
        <v>4</v>
      </c>
      <c r="X25">
        <v>7</v>
      </c>
      <c r="Y25">
        <v>0</v>
      </c>
      <c r="Z25">
        <v>34</v>
      </c>
      <c r="AA25">
        <v>33</v>
      </c>
      <c r="AB25">
        <v>33</v>
      </c>
      <c r="AC25">
        <v>2</v>
      </c>
      <c r="AD25">
        <v>25</v>
      </c>
      <c r="AE25">
        <v>6</v>
      </c>
      <c r="AF25">
        <v>20</v>
      </c>
      <c r="AG25">
        <v>0</v>
      </c>
      <c r="AH25">
        <v>9</v>
      </c>
      <c r="AI25">
        <v>14</v>
      </c>
      <c r="AJ25">
        <v>6</v>
      </c>
      <c r="AK25">
        <v>14</v>
      </c>
      <c r="AL25">
        <v>4</v>
      </c>
      <c r="AM25">
        <v>19</v>
      </c>
      <c r="AN25">
        <v>6</v>
      </c>
      <c r="AO25">
        <v>4</v>
      </c>
      <c r="AP25">
        <v>3</v>
      </c>
      <c r="AQ25">
        <v>1</v>
      </c>
      <c r="AR25">
        <v>6</v>
      </c>
      <c r="AS25">
        <v>3</v>
      </c>
      <c r="AT25">
        <v>3</v>
      </c>
      <c r="AU25">
        <v>2</v>
      </c>
      <c r="AV25">
        <v>3</v>
      </c>
      <c r="AW25">
        <v>2</v>
      </c>
      <c r="AX25">
        <v>1</v>
      </c>
      <c r="AY25">
        <v>1</v>
      </c>
      <c r="AZ25">
        <v>4</v>
      </c>
      <c r="BA25">
        <v>0</v>
      </c>
      <c r="BB25">
        <v>1</v>
      </c>
      <c r="BC25">
        <v>3</v>
      </c>
      <c r="BD25">
        <v>1</v>
      </c>
      <c r="BE25">
        <v>7</v>
      </c>
      <c r="BF25">
        <v>26</v>
      </c>
      <c r="BG25">
        <v>18</v>
      </c>
      <c r="BH25">
        <v>15</v>
      </c>
      <c r="BI25">
        <v>7</v>
      </c>
      <c r="BJ25">
        <v>4</v>
      </c>
      <c r="BK25">
        <v>6</v>
      </c>
      <c r="BL25">
        <v>1</v>
      </c>
      <c r="BM25">
        <v>4</v>
      </c>
      <c r="BN25">
        <v>14</v>
      </c>
      <c r="BO25">
        <v>9</v>
      </c>
      <c r="BP25">
        <v>8</v>
      </c>
      <c r="BQ25">
        <v>6</v>
      </c>
      <c r="BR25">
        <v>7</v>
      </c>
      <c r="BS25">
        <v>6</v>
      </c>
      <c r="BT25">
        <v>6</v>
      </c>
      <c r="BU25">
        <v>1</v>
      </c>
      <c r="BV25">
        <v>4</v>
      </c>
      <c r="BW25">
        <v>3</v>
      </c>
      <c r="BX25">
        <v>17</v>
      </c>
      <c r="BY25">
        <v>16</v>
      </c>
      <c r="BZ25">
        <v>19</v>
      </c>
    </row>
    <row r="26" spans="1:78" x14ac:dyDescent="0.25">
      <c r="B26" s="7">
        <v>7.0000000000000007E-2</v>
      </c>
      <c r="C26" s="7">
        <v>0.06</v>
      </c>
      <c r="D26" s="7">
        <v>0.09</v>
      </c>
      <c r="E26" s="7">
        <v>0.02</v>
      </c>
      <c r="F26" s="7">
        <v>0.03</v>
      </c>
      <c r="G26" s="7">
        <v>0.09</v>
      </c>
      <c r="H26" s="7">
        <v>0.05</v>
      </c>
      <c r="I26" s="7">
        <v>0.04</v>
      </c>
      <c r="J26" s="7">
        <v>0.08</v>
      </c>
      <c r="K26" s="7">
        <v>0.05</v>
      </c>
      <c r="L26" s="7">
        <v>0.09</v>
      </c>
      <c r="M26" s="7">
        <v>7.0000000000000007E-2</v>
      </c>
      <c r="N26" s="7">
        <v>0.06</v>
      </c>
      <c r="O26" s="7">
        <v>7.0000000000000007E-2</v>
      </c>
      <c r="P26" t="s">
        <v>108</v>
      </c>
      <c r="Q26" s="7">
        <v>0.09</v>
      </c>
      <c r="R26" s="7">
        <v>0.06</v>
      </c>
      <c r="S26" s="7">
        <v>0.05</v>
      </c>
      <c r="T26" s="7">
        <v>0.1</v>
      </c>
      <c r="U26" s="7">
        <v>0.08</v>
      </c>
      <c r="V26" s="7">
        <v>0.06</v>
      </c>
      <c r="W26" s="7">
        <v>0.09</v>
      </c>
      <c r="X26" s="7">
        <v>7.0000000000000007E-2</v>
      </c>
      <c r="Y26" t="s">
        <v>108</v>
      </c>
      <c r="Z26" s="7">
        <v>7.0000000000000007E-2</v>
      </c>
      <c r="AA26" s="7">
        <v>7.0000000000000007E-2</v>
      </c>
      <c r="AB26" s="7">
        <v>7.0000000000000007E-2</v>
      </c>
      <c r="AC26" s="7">
        <v>0.04</v>
      </c>
      <c r="AD26" s="7">
        <v>7.0000000000000007E-2</v>
      </c>
      <c r="AE26" s="7">
        <v>0.08</v>
      </c>
      <c r="AF26" s="7">
        <v>0.06</v>
      </c>
      <c r="AG26" t="s">
        <v>108</v>
      </c>
      <c r="AH26" s="7">
        <v>0.24</v>
      </c>
      <c r="AI26" s="7">
        <v>0.05</v>
      </c>
      <c r="AJ26" s="7">
        <v>7.0000000000000007E-2</v>
      </c>
      <c r="AK26" s="7">
        <v>0.11</v>
      </c>
      <c r="AL26" s="7">
        <v>0.05</v>
      </c>
      <c r="AM26" s="7">
        <v>7.0000000000000007E-2</v>
      </c>
      <c r="AN26" s="7">
        <v>0.21</v>
      </c>
      <c r="AO26" s="7">
        <v>0.04</v>
      </c>
      <c r="AP26" s="7">
        <v>0.05</v>
      </c>
      <c r="AQ26" s="7">
        <v>0.02</v>
      </c>
      <c r="AR26" s="7">
        <v>0.1</v>
      </c>
      <c r="AS26" s="7">
        <v>0.08</v>
      </c>
      <c r="AT26" s="7">
        <v>0.06</v>
      </c>
      <c r="AU26" s="7">
        <v>0.13</v>
      </c>
      <c r="AV26" s="7">
        <v>0.06</v>
      </c>
      <c r="AW26" s="7">
        <v>0.15</v>
      </c>
      <c r="AX26" s="7">
        <v>0.02</v>
      </c>
      <c r="AY26" s="7">
        <v>0.02</v>
      </c>
      <c r="AZ26" s="7">
        <v>0.09</v>
      </c>
      <c r="BA26" t="s">
        <v>108</v>
      </c>
      <c r="BB26" s="7">
        <v>0.02</v>
      </c>
      <c r="BC26" s="7">
        <v>0.15</v>
      </c>
      <c r="BD26" s="7">
        <v>1</v>
      </c>
      <c r="BE26" s="7">
        <v>0.11</v>
      </c>
      <c r="BF26" s="7">
        <v>0.06</v>
      </c>
      <c r="BG26" s="7">
        <v>0.11</v>
      </c>
      <c r="BH26" s="7">
        <v>0.04</v>
      </c>
      <c r="BI26" s="7">
        <v>0.11</v>
      </c>
      <c r="BJ26" s="7">
        <v>0.1</v>
      </c>
      <c r="BK26" s="7">
        <v>0.16</v>
      </c>
      <c r="BL26" s="7">
        <v>0.13</v>
      </c>
      <c r="BM26" s="7">
        <v>0.09</v>
      </c>
      <c r="BN26" s="7">
        <v>0.13</v>
      </c>
      <c r="BO26" s="7">
        <v>0.04</v>
      </c>
      <c r="BP26" s="7">
        <v>0.05</v>
      </c>
      <c r="BQ26" s="7">
        <v>0.11</v>
      </c>
      <c r="BR26" s="7">
        <v>7.0000000000000007E-2</v>
      </c>
      <c r="BS26" s="7">
        <v>0.06</v>
      </c>
      <c r="BT26" s="7">
        <v>0.18</v>
      </c>
      <c r="BU26" s="7">
        <v>0.03</v>
      </c>
      <c r="BV26" s="7">
        <v>0.25</v>
      </c>
      <c r="BW26" s="7">
        <v>7.0000000000000007E-2</v>
      </c>
      <c r="BX26" s="7">
        <v>0.05</v>
      </c>
      <c r="BY26" s="7">
        <v>0.05</v>
      </c>
      <c r="BZ26" s="7">
        <v>0.06</v>
      </c>
    </row>
    <row r="27" spans="1:78" x14ac:dyDescent="0.25">
      <c r="A27" t="s">
        <v>40</v>
      </c>
      <c r="B27">
        <v>4</v>
      </c>
      <c r="C27">
        <v>2</v>
      </c>
      <c r="D27">
        <v>1</v>
      </c>
      <c r="E27">
        <v>1</v>
      </c>
      <c r="F27">
        <v>1</v>
      </c>
      <c r="G27">
        <v>2</v>
      </c>
      <c r="H27">
        <v>1</v>
      </c>
      <c r="I27">
        <v>1</v>
      </c>
      <c r="J27">
        <v>1</v>
      </c>
      <c r="K27">
        <v>1</v>
      </c>
      <c r="L27">
        <v>1</v>
      </c>
      <c r="M27">
        <v>0</v>
      </c>
      <c r="N27">
        <v>0</v>
      </c>
      <c r="O27">
        <v>4</v>
      </c>
      <c r="P27">
        <v>0</v>
      </c>
      <c r="Q27">
        <v>1</v>
      </c>
      <c r="R27">
        <v>3</v>
      </c>
      <c r="S27">
        <v>3</v>
      </c>
      <c r="T27">
        <v>0</v>
      </c>
      <c r="U27">
        <v>1</v>
      </c>
      <c r="V27">
        <v>2</v>
      </c>
      <c r="W27">
        <v>0</v>
      </c>
      <c r="X27">
        <v>1</v>
      </c>
      <c r="Y27">
        <v>0</v>
      </c>
      <c r="Z27">
        <v>4</v>
      </c>
      <c r="AA27">
        <v>4</v>
      </c>
      <c r="AB27">
        <v>4</v>
      </c>
      <c r="AC27">
        <v>0</v>
      </c>
      <c r="AD27">
        <v>0</v>
      </c>
      <c r="AE27">
        <v>1</v>
      </c>
      <c r="AF27">
        <v>1</v>
      </c>
      <c r="AG27">
        <v>0</v>
      </c>
      <c r="AH27">
        <v>0</v>
      </c>
      <c r="AI27">
        <v>1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1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2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1</v>
      </c>
      <c r="BB27">
        <v>0</v>
      </c>
      <c r="BC27">
        <v>0</v>
      </c>
      <c r="BD27">
        <v>0</v>
      </c>
      <c r="BE27">
        <v>0</v>
      </c>
      <c r="BF27">
        <v>4</v>
      </c>
      <c r="BG27">
        <v>0</v>
      </c>
      <c r="BH27">
        <v>4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4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1</v>
      </c>
      <c r="BZ27">
        <v>0</v>
      </c>
    </row>
    <row r="28" spans="1:78" x14ac:dyDescent="0.25">
      <c r="B28" s="7">
        <v>0.01</v>
      </c>
      <c r="C28">
        <v>0</v>
      </c>
      <c r="D28" s="7">
        <v>0.01</v>
      </c>
      <c r="E28" s="7">
        <v>0.04</v>
      </c>
      <c r="F28" s="7">
        <v>0.01</v>
      </c>
      <c r="G28" s="7">
        <v>0.01</v>
      </c>
      <c r="H28">
        <v>0</v>
      </c>
      <c r="I28" s="7">
        <v>0.01</v>
      </c>
      <c r="J28" s="7">
        <v>0.01</v>
      </c>
      <c r="K28" s="7">
        <v>0.01</v>
      </c>
      <c r="L28" s="7">
        <v>0.01</v>
      </c>
      <c r="M28" t="s">
        <v>108</v>
      </c>
      <c r="N28" t="s">
        <v>108</v>
      </c>
      <c r="O28" s="7">
        <v>0.05</v>
      </c>
      <c r="P28" t="s">
        <v>108</v>
      </c>
      <c r="Q28" s="7">
        <v>0.01</v>
      </c>
      <c r="R28" s="7">
        <v>0.01</v>
      </c>
      <c r="S28" s="7">
        <v>0.01</v>
      </c>
      <c r="T28" t="s">
        <v>108</v>
      </c>
      <c r="U28" s="7">
        <v>0.01</v>
      </c>
      <c r="V28" s="7">
        <v>0.01</v>
      </c>
      <c r="W28" t="s">
        <v>108</v>
      </c>
      <c r="X28" s="7">
        <v>0.01</v>
      </c>
      <c r="Y28" t="s">
        <v>108</v>
      </c>
      <c r="Z28" s="7">
        <v>0.01</v>
      </c>
      <c r="AA28" s="7">
        <v>0.01</v>
      </c>
      <c r="AB28" s="7">
        <v>0.01</v>
      </c>
      <c r="AC28" t="s">
        <v>108</v>
      </c>
      <c r="AD28" t="s">
        <v>108</v>
      </c>
      <c r="AE28" s="7">
        <v>0.02</v>
      </c>
      <c r="AF28">
        <v>0</v>
      </c>
      <c r="AG28" t="s">
        <v>108</v>
      </c>
      <c r="AH28" t="s">
        <v>108</v>
      </c>
      <c r="AI28">
        <v>0</v>
      </c>
      <c r="AJ28" t="s">
        <v>108</v>
      </c>
      <c r="AK28" t="s">
        <v>108</v>
      </c>
      <c r="AL28" t="s">
        <v>108</v>
      </c>
      <c r="AM28" t="s">
        <v>108</v>
      </c>
      <c r="AN28" t="s">
        <v>108</v>
      </c>
      <c r="AO28" s="7">
        <v>0.01</v>
      </c>
      <c r="AP28" t="s">
        <v>108</v>
      </c>
      <c r="AQ28" t="s">
        <v>108</v>
      </c>
      <c r="AR28" t="s">
        <v>108</v>
      </c>
      <c r="AS28" t="s">
        <v>108</v>
      </c>
      <c r="AT28" t="s">
        <v>108</v>
      </c>
      <c r="AU28" s="7">
        <v>0.12</v>
      </c>
      <c r="AV28" t="s">
        <v>108</v>
      </c>
      <c r="AW28" t="s">
        <v>108</v>
      </c>
      <c r="AX28" s="7">
        <v>0.02</v>
      </c>
      <c r="AY28" t="s">
        <v>108</v>
      </c>
      <c r="AZ28" t="s">
        <v>108</v>
      </c>
      <c r="BA28" s="7">
        <v>0.04</v>
      </c>
      <c r="BB28" t="s">
        <v>108</v>
      </c>
      <c r="BC28" t="s">
        <v>108</v>
      </c>
      <c r="BD28" t="s">
        <v>108</v>
      </c>
      <c r="BE28" t="s">
        <v>108</v>
      </c>
      <c r="BF28" s="7">
        <v>0.01</v>
      </c>
      <c r="BG28" t="s">
        <v>108</v>
      </c>
      <c r="BH28" s="7">
        <v>0.01</v>
      </c>
      <c r="BI28" t="s">
        <v>108</v>
      </c>
      <c r="BJ28" t="s">
        <v>108</v>
      </c>
      <c r="BK28" t="s">
        <v>108</v>
      </c>
      <c r="BL28" t="s">
        <v>108</v>
      </c>
      <c r="BM28" t="s">
        <v>108</v>
      </c>
      <c r="BN28" t="s">
        <v>108</v>
      </c>
      <c r="BO28" t="s">
        <v>108</v>
      </c>
      <c r="BP28" s="7">
        <v>0.02</v>
      </c>
      <c r="BQ28" t="s">
        <v>108</v>
      </c>
      <c r="BR28" t="s">
        <v>108</v>
      </c>
      <c r="BS28" t="s">
        <v>108</v>
      </c>
      <c r="BT28" t="s">
        <v>108</v>
      </c>
      <c r="BU28" t="s">
        <v>108</v>
      </c>
      <c r="BV28" t="s">
        <v>108</v>
      </c>
      <c r="BW28" t="s">
        <v>108</v>
      </c>
      <c r="BX28" t="s">
        <v>108</v>
      </c>
      <c r="BY28">
        <v>0</v>
      </c>
      <c r="BZ28" t="s">
        <v>108</v>
      </c>
    </row>
    <row r="29" spans="1:78" x14ac:dyDescent="0.25">
      <c r="A29" t="s">
        <v>41</v>
      </c>
      <c r="B29">
        <v>14</v>
      </c>
      <c r="C29">
        <v>13</v>
      </c>
      <c r="D29">
        <v>1</v>
      </c>
      <c r="E29">
        <v>0</v>
      </c>
      <c r="F29">
        <v>4</v>
      </c>
      <c r="G29">
        <v>7</v>
      </c>
      <c r="H29">
        <v>3</v>
      </c>
      <c r="I29">
        <v>3</v>
      </c>
      <c r="J29">
        <v>8</v>
      </c>
      <c r="K29">
        <v>2</v>
      </c>
      <c r="L29">
        <v>1</v>
      </c>
      <c r="M29">
        <v>6</v>
      </c>
      <c r="N29">
        <v>6</v>
      </c>
      <c r="O29">
        <v>2</v>
      </c>
      <c r="P29">
        <v>0</v>
      </c>
      <c r="Q29">
        <v>1</v>
      </c>
      <c r="R29">
        <v>13</v>
      </c>
      <c r="S29">
        <v>7</v>
      </c>
      <c r="T29">
        <v>3</v>
      </c>
      <c r="U29">
        <v>3</v>
      </c>
      <c r="V29">
        <v>11</v>
      </c>
      <c r="W29">
        <v>0</v>
      </c>
      <c r="X29">
        <v>1</v>
      </c>
      <c r="Y29">
        <v>0</v>
      </c>
      <c r="Z29">
        <v>14</v>
      </c>
      <c r="AA29">
        <v>13</v>
      </c>
      <c r="AB29">
        <v>13</v>
      </c>
      <c r="AC29">
        <v>3</v>
      </c>
      <c r="AD29">
        <v>7</v>
      </c>
      <c r="AE29">
        <v>3</v>
      </c>
      <c r="AF29">
        <v>5</v>
      </c>
      <c r="AG29">
        <v>0</v>
      </c>
      <c r="AH29">
        <v>1</v>
      </c>
      <c r="AI29">
        <v>4</v>
      </c>
      <c r="AJ29">
        <v>3</v>
      </c>
      <c r="AK29">
        <v>4</v>
      </c>
      <c r="AL29">
        <v>1</v>
      </c>
      <c r="AM29">
        <v>5</v>
      </c>
      <c r="AN29">
        <v>0</v>
      </c>
      <c r="AO29">
        <v>8</v>
      </c>
      <c r="AP29">
        <v>3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1</v>
      </c>
      <c r="AW29">
        <v>0</v>
      </c>
      <c r="AX29">
        <v>1</v>
      </c>
      <c r="AY29">
        <v>5</v>
      </c>
      <c r="AZ29">
        <v>0</v>
      </c>
      <c r="BA29">
        <v>0</v>
      </c>
      <c r="BB29">
        <v>1</v>
      </c>
      <c r="BC29">
        <v>3</v>
      </c>
      <c r="BD29">
        <v>0</v>
      </c>
      <c r="BE29">
        <v>4</v>
      </c>
      <c r="BF29">
        <v>10</v>
      </c>
      <c r="BG29">
        <v>6</v>
      </c>
      <c r="BH29">
        <v>8</v>
      </c>
      <c r="BI29">
        <v>0</v>
      </c>
      <c r="BJ29">
        <v>0</v>
      </c>
      <c r="BK29">
        <v>0</v>
      </c>
      <c r="BL29">
        <v>0</v>
      </c>
      <c r="BM29">
        <v>1</v>
      </c>
      <c r="BN29">
        <v>0</v>
      </c>
      <c r="BO29">
        <v>5</v>
      </c>
      <c r="BP29">
        <v>9</v>
      </c>
      <c r="BQ29">
        <v>1</v>
      </c>
      <c r="BR29">
        <v>1</v>
      </c>
      <c r="BS29">
        <v>1</v>
      </c>
      <c r="BT29">
        <v>4</v>
      </c>
      <c r="BU29">
        <v>1</v>
      </c>
      <c r="BV29">
        <v>0</v>
      </c>
      <c r="BW29">
        <v>1</v>
      </c>
      <c r="BX29">
        <v>3</v>
      </c>
      <c r="BY29">
        <v>3</v>
      </c>
      <c r="BZ29">
        <v>2</v>
      </c>
    </row>
    <row r="30" spans="1:78" x14ac:dyDescent="0.25">
      <c r="B30" s="7">
        <v>0.03</v>
      </c>
      <c r="C30" s="7">
        <v>0.03</v>
      </c>
      <c r="D30" s="7">
        <v>0.02</v>
      </c>
      <c r="E30" t="s">
        <v>108</v>
      </c>
      <c r="F30" s="7">
        <v>0.04</v>
      </c>
      <c r="G30" s="7">
        <v>0.03</v>
      </c>
      <c r="H30" s="7">
        <v>0.02</v>
      </c>
      <c r="I30" s="7">
        <v>0.03</v>
      </c>
      <c r="J30" s="7">
        <v>0.04</v>
      </c>
      <c r="K30" s="7">
        <v>0.02</v>
      </c>
      <c r="L30" s="7">
        <v>0.01</v>
      </c>
      <c r="M30" s="7">
        <v>0.04</v>
      </c>
      <c r="N30" s="7">
        <v>0.02</v>
      </c>
      <c r="O30" s="7">
        <v>0.03</v>
      </c>
      <c r="P30" t="s">
        <v>108</v>
      </c>
      <c r="Q30" s="7">
        <v>0.01</v>
      </c>
      <c r="R30" s="7">
        <v>0.03</v>
      </c>
      <c r="S30" s="7">
        <v>0.02</v>
      </c>
      <c r="T30" s="7">
        <v>0.03</v>
      </c>
      <c r="U30" s="7">
        <v>0.03</v>
      </c>
      <c r="V30" s="7">
        <v>0.03</v>
      </c>
      <c r="W30" t="s">
        <v>108</v>
      </c>
      <c r="X30" s="7">
        <v>0.01</v>
      </c>
      <c r="Y30" t="s">
        <v>108</v>
      </c>
      <c r="Z30" s="7">
        <v>0.03</v>
      </c>
      <c r="AA30" s="7">
        <v>0.03</v>
      </c>
      <c r="AB30" s="7">
        <v>0.03</v>
      </c>
      <c r="AC30" s="7">
        <v>0.06</v>
      </c>
      <c r="AD30" s="7">
        <v>0.02</v>
      </c>
      <c r="AE30" s="7">
        <v>0.04</v>
      </c>
      <c r="AF30" s="7">
        <v>0.01</v>
      </c>
      <c r="AG30" t="s">
        <v>108</v>
      </c>
      <c r="AH30" s="7">
        <v>0.03</v>
      </c>
      <c r="AI30" s="7">
        <v>0.01</v>
      </c>
      <c r="AJ30" s="7">
        <v>0.03</v>
      </c>
      <c r="AK30" s="7">
        <v>0.03</v>
      </c>
      <c r="AL30" s="7">
        <v>0.01</v>
      </c>
      <c r="AM30" s="7">
        <v>0.02</v>
      </c>
      <c r="AN30" t="s">
        <v>108</v>
      </c>
      <c r="AO30" s="7">
        <v>0.08</v>
      </c>
      <c r="AP30" s="7">
        <v>7.0000000000000007E-2</v>
      </c>
      <c r="AQ30" t="s">
        <v>108</v>
      </c>
      <c r="AR30" s="7">
        <v>0.02</v>
      </c>
      <c r="AS30" t="s">
        <v>108</v>
      </c>
      <c r="AT30" t="s">
        <v>108</v>
      </c>
      <c r="AU30" t="s">
        <v>108</v>
      </c>
      <c r="AV30" s="7">
        <v>0.01</v>
      </c>
      <c r="AW30" t="s">
        <v>108</v>
      </c>
      <c r="AX30" s="7">
        <v>0.03</v>
      </c>
      <c r="AY30" s="7">
        <v>0.09</v>
      </c>
      <c r="AZ30" t="s">
        <v>108</v>
      </c>
      <c r="BA30" t="s">
        <v>108</v>
      </c>
      <c r="BB30" s="7">
        <v>0.03</v>
      </c>
      <c r="BC30" s="7">
        <v>0.14000000000000001</v>
      </c>
      <c r="BD30" t="s">
        <v>108</v>
      </c>
      <c r="BE30" s="7">
        <v>0.06</v>
      </c>
      <c r="BF30" s="7">
        <v>0.02</v>
      </c>
      <c r="BG30" s="7">
        <v>0.04</v>
      </c>
      <c r="BH30" s="7">
        <v>0.02</v>
      </c>
      <c r="BI30" t="s">
        <v>108</v>
      </c>
      <c r="BJ30" t="s">
        <v>108</v>
      </c>
      <c r="BK30" t="s">
        <v>108</v>
      </c>
      <c r="BL30" t="s">
        <v>108</v>
      </c>
      <c r="BM30" s="7">
        <v>0.03</v>
      </c>
      <c r="BN30" t="s">
        <v>108</v>
      </c>
      <c r="BO30" s="7">
        <v>0.02</v>
      </c>
      <c r="BP30" s="7">
        <v>0.05</v>
      </c>
      <c r="BQ30" s="7">
        <v>0.02</v>
      </c>
      <c r="BR30" s="7">
        <v>0.01</v>
      </c>
      <c r="BS30" s="7">
        <v>0.01</v>
      </c>
      <c r="BT30" s="7">
        <v>0.12</v>
      </c>
      <c r="BU30" s="7">
        <v>0.03</v>
      </c>
      <c r="BV30" t="s">
        <v>108</v>
      </c>
      <c r="BW30" s="7">
        <v>0.03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193</v>
      </c>
      <c r="B31">
        <v>0.81599999999999995</v>
      </c>
      <c r="C31">
        <v>0.80900000000000005</v>
      </c>
      <c r="D31">
        <v>0.745</v>
      </c>
      <c r="E31">
        <v>1.0349999999999999</v>
      </c>
      <c r="F31">
        <v>0.76900000000000002</v>
      </c>
      <c r="G31">
        <v>0.69399999999999995</v>
      </c>
      <c r="H31">
        <v>1.0349999999999999</v>
      </c>
      <c r="I31">
        <v>1.0249999999999999</v>
      </c>
      <c r="J31">
        <v>0.79500000000000004</v>
      </c>
      <c r="K31">
        <v>0.7</v>
      </c>
      <c r="L31">
        <v>0.753</v>
      </c>
      <c r="M31">
        <v>0.80500000000000005</v>
      </c>
      <c r="N31">
        <v>0.82699999999999996</v>
      </c>
      <c r="O31">
        <v>0.70599999999999996</v>
      </c>
      <c r="P31">
        <v>1.2270000000000001</v>
      </c>
      <c r="Q31">
        <v>0.79900000000000004</v>
      </c>
      <c r="R31">
        <v>0.82</v>
      </c>
      <c r="S31">
        <v>0.91100000000000003</v>
      </c>
      <c r="T31">
        <v>0.68899999999999995</v>
      </c>
      <c r="U31">
        <v>0.68600000000000005</v>
      </c>
      <c r="V31">
        <v>0.79300000000000004</v>
      </c>
      <c r="W31">
        <v>0.90500000000000003</v>
      </c>
      <c r="X31">
        <v>0.88500000000000001</v>
      </c>
      <c r="Y31">
        <v>0</v>
      </c>
      <c r="Z31">
        <v>0.81599999999999995</v>
      </c>
      <c r="AA31">
        <v>0.82399999999999995</v>
      </c>
      <c r="AB31">
        <v>0.82399999999999995</v>
      </c>
      <c r="AC31">
        <v>0.97699999999999998</v>
      </c>
      <c r="AD31">
        <v>0.84399999999999997</v>
      </c>
      <c r="AE31">
        <v>0.61299999999999999</v>
      </c>
      <c r="AF31">
        <v>0.875</v>
      </c>
      <c r="AG31">
        <v>1.0549999999999999</v>
      </c>
      <c r="AH31">
        <v>0.35199999999999998</v>
      </c>
      <c r="AI31">
        <v>0.89100000000000001</v>
      </c>
      <c r="AJ31">
        <v>0.83399999999999996</v>
      </c>
      <c r="AK31">
        <v>0.64900000000000002</v>
      </c>
      <c r="AL31">
        <v>0.87</v>
      </c>
      <c r="AM31">
        <v>0.80900000000000005</v>
      </c>
      <c r="AN31">
        <v>0.76800000000000002</v>
      </c>
      <c r="AO31">
        <v>0.79300000000000004</v>
      </c>
      <c r="AP31">
        <v>0.58799999999999997</v>
      </c>
      <c r="AQ31">
        <v>1.012</v>
      </c>
      <c r="AR31">
        <v>0.752</v>
      </c>
      <c r="AS31">
        <v>0.92300000000000004</v>
      </c>
      <c r="AT31">
        <v>0.67600000000000005</v>
      </c>
      <c r="AU31">
        <v>0.60499999999999998</v>
      </c>
      <c r="AV31">
        <v>0.83299999999999996</v>
      </c>
      <c r="AW31">
        <v>0.43</v>
      </c>
      <c r="AX31">
        <v>0.98199999999999998</v>
      </c>
      <c r="AY31">
        <v>0.98599999999999999</v>
      </c>
      <c r="AZ31">
        <v>0.71899999999999997</v>
      </c>
      <c r="BA31">
        <v>1.2649999999999999</v>
      </c>
      <c r="BB31">
        <v>0.95599999999999996</v>
      </c>
      <c r="BC31">
        <v>0.79700000000000004</v>
      </c>
      <c r="BD31">
        <f>--1</f>
        <v>1</v>
      </c>
      <c r="BE31">
        <v>0.71299999999999997</v>
      </c>
      <c r="BF31">
        <v>0.83</v>
      </c>
      <c r="BG31">
        <v>0.68</v>
      </c>
      <c r="BH31">
        <v>0.879</v>
      </c>
      <c r="BI31">
        <v>0.65700000000000003</v>
      </c>
      <c r="BJ31">
        <v>0.73299999999999998</v>
      </c>
      <c r="BK31">
        <v>0.40300000000000002</v>
      </c>
      <c r="BL31">
        <v>0.69299999999999995</v>
      </c>
      <c r="BM31">
        <v>0.71399999999999997</v>
      </c>
      <c r="BN31">
        <v>0.71199999999999997</v>
      </c>
      <c r="BO31">
        <v>0.90600000000000003</v>
      </c>
      <c r="BP31">
        <v>0.79800000000000004</v>
      </c>
      <c r="BQ31">
        <v>0.72199999999999998</v>
      </c>
      <c r="BR31">
        <v>0.81100000000000005</v>
      </c>
      <c r="BS31">
        <v>0.85899999999999999</v>
      </c>
      <c r="BT31">
        <v>0.67</v>
      </c>
      <c r="BU31">
        <v>0.81499999999999995</v>
      </c>
      <c r="BV31">
        <v>0.314</v>
      </c>
      <c r="BW31">
        <v>0.83099999999999996</v>
      </c>
      <c r="BX31">
        <v>1.0009999999999999</v>
      </c>
      <c r="BY31">
        <v>0.99299999999999999</v>
      </c>
      <c r="BZ31">
        <v>1.0189999999999999</v>
      </c>
    </row>
    <row r="32" spans="1:78" x14ac:dyDescent="0.25">
      <c r="A32" t="s">
        <v>194</v>
      </c>
      <c r="B32">
        <v>0.84799999999999998</v>
      </c>
      <c r="C32">
        <v>0.83399999999999996</v>
      </c>
      <c r="D32">
        <v>1.004</v>
      </c>
      <c r="E32">
        <v>0.73599999999999999</v>
      </c>
      <c r="F32">
        <v>0.69</v>
      </c>
      <c r="G32">
        <v>0.92200000000000004</v>
      </c>
      <c r="H32">
        <v>0.79700000000000004</v>
      </c>
      <c r="I32">
        <v>0.78600000000000003</v>
      </c>
      <c r="J32">
        <v>0.88800000000000001</v>
      </c>
      <c r="K32">
        <v>0.79200000000000004</v>
      </c>
      <c r="L32">
        <v>0.87</v>
      </c>
      <c r="M32">
        <v>0.871</v>
      </c>
      <c r="N32">
        <v>0.82199999999999995</v>
      </c>
      <c r="O32">
        <v>0.92100000000000004</v>
      </c>
      <c r="P32">
        <v>0.64300000000000002</v>
      </c>
      <c r="Q32">
        <v>0.90900000000000003</v>
      </c>
      <c r="R32">
        <v>0.83399999999999996</v>
      </c>
      <c r="S32">
        <v>0.81100000000000005</v>
      </c>
      <c r="T32">
        <v>0.83899999999999997</v>
      </c>
      <c r="U32">
        <v>0.92400000000000004</v>
      </c>
      <c r="V32">
        <v>0.82</v>
      </c>
      <c r="W32">
        <v>0.88600000000000001</v>
      </c>
      <c r="X32">
        <v>0.92600000000000005</v>
      </c>
      <c r="Y32">
        <v>0</v>
      </c>
      <c r="Z32">
        <v>0.84799999999999998</v>
      </c>
      <c r="AA32">
        <v>0.84799999999999998</v>
      </c>
      <c r="AB32">
        <v>0.84799999999999998</v>
      </c>
      <c r="AC32">
        <v>0.82799999999999996</v>
      </c>
      <c r="AD32">
        <v>0.84799999999999998</v>
      </c>
      <c r="AE32">
        <v>0.83299999999999996</v>
      </c>
      <c r="AF32">
        <v>0.85399999999999998</v>
      </c>
      <c r="AG32">
        <v>0.55000000000000004</v>
      </c>
      <c r="AH32">
        <v>1.046</v>
      </c>
      <c r="AI32">
        <v>0.80200000000000005</v>
      </c>
      <c r="AJ32">
        <v>0.88500000000000001</v>
      </c>
      <c r="AK32">
        <v>0.92100000000000004</v>
      </c>
      <c r="AL32">
        <v>0.78800000000000003</v>
      </c>
      <c r="AM32">
        <v>0.83699999999999997</v>
      </c>
      <c r="AN32">
        <v>1.232</v>
      </c>
      <c r="AO32">
        <v>0.81499999999999995</v>
      </c>
      <c r="AP32">
        <v>0.7</v>
      </c>
      <c r="AQ32">
        <v>0.77200000000000002</v>
      </c>
      <c r="AR32">
        <v>0.93400000000000005</v>
      </c>
      <c r="AS32">
        <v>0.90400000000000003</v>
      </c>
      <c r="AT32">
        <v>0.84199999999999997</v>
      </c>
      <c r="AU32">
        <v>1.071</v>
      </c>
      <c r="AV32">
        <v>0.72799999999999998</v>
      </c>
      <c r="AW32">
        <v>1.21</v>
      </c>
      <c r="AX32">
        <v>0.78400000000000003</v>
      </c>
      <c r="AY32">
        <v>0.68200000000000005</v>
      </c>
      <c r="AZ32">
        <v>0.872</v>
      </c>
      <c r="BA32">
        <v>0.66200000000000003</v>
      </c>
      <c r="BB32">
        <v>0.65600000000000003</v>
      </c>
      <c r="BC32">
        <v>1.1719999999999999</v>
      </c>
      <c r="BD32">
        <v>0</v>
      </c>
      <c r="BE32">
        <v>0.91600000000000004</v>
      </c>
      <c r="BF32">
        <v>0.83799999999999997</v>
      </c>
      <c r="BG32">
        <v>0.90800000000000003</v>
      </c>
      <c r="BH32">
        <v>0.81200000000000006</v>
      </c>
      <c r="BI32">
        <v>0.86899999999999999</v>
      </c>
      <c r="BJ32">
        <v>0.85799999999999998</v>
      </c>
      <c r="BK32">
        <v>0.94699999999999995</v>
      </c>
      <c r="BL32">
        <v>1.1339999999999999</v>
      </c>
      <c r="BM32">
        <v>0.79</v>
      </c>
      <c r="BN32">
        <v>1.0720000000000001</v>
      </c>
      <c r="BO32">
        <v>0.79200000000000004</v>
      </c>
      <c r="BP32">
        <v>0.75700000000000001</v>
      </c>
      <c r="BQ32">
        <v>0.88100000000000001</v>
      </c>
      <c r="BR32">
        <v>0.85599999999999998</v>
      </c>
      <c r="BS32">
        <v>0.83699999999999997</v>
      </c>
      <c r="BT32">
        <v>1.2250000000000001</v>
      </c>
      <c r="BU32">
        <v>0.60299999999999998</v>
      </c>
      <c r="BV32">
        <v>0.98799999999999999</v>
      </c>
      <c r="BW32">
        <v>0.82299999999999995</v>
      </c>
      <c r="BX32">
        <v>0.78500000000000003</v>
      </c>
      <c r="BY32">
        <v>0.77500000000000002</v>
      </c>
      <c r="BZ32">
        <v>0.80700000000000005</v>
      </c>
    </row>
    <row r="33" spans="1:78" x14ac:dyDescent="0.25">
      <c r="A33" t="s">
        <v>195</v>
      </c>
      <c r="B33">
        <v>1E-3</v>
      </c>
      <c r="C33">
        <v>2E-3</v>
      </c>
      <c r="D33">
        <v>2.1000000000000001E-2</v>
      </c>
      <c r="E33">
        <v>0.02</v>
      </c>
      <c r="F33">
        <v>4.0000000000000001E-3</v>
      </c>
      <c r="G33">
        <v>4.0000000000000001E-3</v>
      </c>
      <c r="H33">
        <v>3.0000000000000001E-3</v>
      </c>
      <c r="I33">
        <v>7.0000000000000001E-3</v>
      </c>
      <c r="J33">
        <v>6.0000000000000001E-3</v>
      </c>
      <c r="K33">
        <v>6.0000000000000001E-3</v>
      </c>
      <c r="L33">
        <v>4.0000000000000001E-3</v>
      </c>
      <c r="M33">
        <v>4.0000000000000001E-3</v>
      </c>
      <c r="N33">
        <v>3.0000000000000001E-3</v>
      </c>
      <c r="O33">
        <v>1.2999999999999999E-2</v>
      </c>
      <c r="P33">
        <v>2.8000000000000001E-2</v>
      </c>
      <c r="Q33">
        <v>7.0000000000000001E-3</v>
      </c>
      <c r="R33">
        <v>2E-3</v>
      </c>
      <c r="S33">
        <v>2E-3</v>
      </c>
      <c r="T33">
        <v>7.0000000000000001E-3</v>
      </c>
      <c r="U33">
        <v>7.0000000000000001E-3</v>
      </c>
      <c r="V33">
        <v>2E-3</v>
      </c>
      <c r="W33">
        <v>1.6E-2</v>
      </c>
      <c r="X33">
        <v>6.0000000000000001E-3</v>
      </c>
      <c r="Y33">
        <v>0</v>
      </c>
      <c r="Z33">
        <v>1E-3</v>
      </c>
      <c r="AA33">
        <v>1E-3</v>
      </c>
      <c r="AB33">
        <v>1E-3</v>
      </c>
      <c r="AC33">
        <v>1.7000000000000001E-2</v>
      </c>
      <c r="AD33">
        <v>2E-3</v>
      </c>
      <c r="AE33">
        <v>1.0999999999999999E-2</v>
      </c>
      <c r="AF33">
        <v>2E-3</v>
      </c>
      <c r="AG33">
        <v>0.05</v>
      </c>
      <c r="AH33">
        <v>0.03</v>
      </c>
      <c r="AI33">
        <v>2E-3</v>
      </c>
      <c r="AJ33">
        <v>7.0000000000000001E-3</v>
      </c>
      <c r="AK33">
        <v>6.0000000000000001E-3</v>
      </c>
      <c r="AL33">
        <v>7.0000000000000001E-3</v>
      </c>
      <c r="AM33">
        <v>2E-3</v>
      </c>
      <c r="AN33">
        <v>5.3999999999999999E-2</v>
      </c>
      <c r="AO33">
        <v>8.0000000000000002E-3</v>
      </c>
      <c r="AP33">
        <v>0.01</v>
      </c>
      <c r="AQ33">
        <v>2.1999999999999999E-2</v>
      </c>
      <c r="AR33">
        <v>1.6E-2</v>
      </c>
      <c r="AS33">
        <v>2.4E-2</v>
      </c>
      <c r="AT33">
        <v>1.2999999999999999E-2</v>
      </c>
      <c r="AU33">
        <v>7.1999999999999995E-2</v>
      </c>
      <c r="AV33">
        <v>0.01</v>
      </c>
      <c r="AW33">
        <v>9.0999999999999998E-2</v>
      </c>
      <c r="AX33">
        <v>0.02</v>
      </c>
      <c r="AY33">
        <v>0.01</v>
      </c>
      <c r="AZ33">
        <v>1.4999999999999999E-2</v>
      </c>
      <c r="BA33">
        <v>1.9E-2</v>
      </c>
      <c r="BB33">
        <v>1.2999999999999999E-2</v>
      </c>
      <c r="BC33">
        <v>7.1999999999999995E-2</v>
      </c>
      <c r="BD33">
        <v>0</v>
      </c>
      <c r="BE33">
        <v>1.4E-2</v>
      </c>
      <c r="BF33">
        <v>2E-3</v>
      </c>
      <c r="BG33">
        <v>5.0000000000000001E-3</v>
      </c>
      <c r="BH33">
        <v>2E-3</v>
      </c>
      <c r="BI33">
        <v>1.4999999999999999E-2</v>
      </c>
      <c r="BJ33">
        <v>1.7999999999999999E-2</v>
      </c>
      <c r="BK33">
        <v>2.1999999999999999E-2</v>
      </c>
      <c r="BL33">
        <v>0.11700000000000001</v>
      </c>
      <c r="BM33">
        <v>0.02</v>
      </c>
      <c r="BN33">
        <v>1.2E-2</v>
      </c>
      <c r="BO33">
        <v>3.0000000000000001E-3</v>
      </c>
      <c r="BP33">
        <v>3.0000000000000001E-3</v>
      </c>
      <c r="BQ33">
        <v>1.6E-2</v>
      </c>
      <c r="BR33">
        <v>8.0000000000000002E-3</v>
      </c>
      <c r="BS33">
        <v>8.0000000000000002E-3</v>
      </c>
      <c r="BT33">
        <v>4.7E-2</v>
      </c>
      <c r="BU33">
        <v>1.2E-2</v>
      </c>
      <c r="BV33">
        <v>5.7000000000000002E-2</v>
      </c>
      <c r="BW33">
        <v>2.1000000000000001E-2</v>
      </c>
      <c r="BX33">
        <v>2E-3</v>
      </c>
      <c r="BY33">
        <v>2E-3</v>
      </c>
      <c r="BZ33">
        <v>2E-3</v>
      </c>
    </row>
  </sheetData>
  <pageMargins left="0.7" right="0.7" top="0.75" bottom="0.75" header="0.3" footer="0.3"/>
  <pageSetup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591</v>
      </c>
    </row>
    <row r="2" spans="1:78" x14ac:dyDescent="0.25">
      <c r="A2" t="s">
        <v>117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525</v>
      </c>
      <c r="C8">
        <v>447</v>
      </c>
      <c r="D8">
        <v>50</v>
      </c>
      <c r="E8">
        <v>28</v>
      </c>
      <c r="F8">
        <v>119</v>
      </c>
      <c r="G8">
        <v>212</v>
      </c>
      <c r="H8">
        <v>194</v>
      </c>
      <c r="I8">
        <v>97</v>
      </c>
      <c r="J8">
        <v>147</v>
      </c>
      <c r="K8">
        <v>101</v>
      </c>
      <c r="L8">
        <v>180</v>
      </c>
      <c r="M8">
        <v>202</v>
      </c>
      <c r="N8">
        <v>235</v>
      </c>
      <c r="O8">
        <v>73</v>
      </c>
      <c r="P8">
        <v>15</v>
      </c>
      <c r="Q8">
        <v>118</v>
      </c>
      <c r="R8">
        <v>407</v>
      </c>
      <c r="S8">
        <v>282</v>
      </c>
      <c r="T8">
        <v>101</v>
      </c>
      <c r="U8">
        <v>129</v>
      </c>
      <c r="V8">
        <v>328</v>
      </c>
      <c r="W8">
        <v>50</v>
      </c>
      <c r="X8">
        <v>139</v>
      </c>
      <c r="Y8">
        <v>0</v>
      </c>
      <c r="Z8">
        <v>525</v>
      </c>
      <c r="AA8">
        <v>508</v>
      </c>
      <c r="AB8">
        <v>508</v>
      </c>
      <c r="AC8">
        <v>42</v>
      </c>
      <c r="AD8">
        <v>388</v>
      </c>
      <c r="AE8">
        <v>70</v>
      </c>
      <c r="AF8">
        <v>361</v>
      </c>
      <c r="AG8">
        <v>6</v>
      </c>
      <c r="AH8">
        <v>37</v>
      </c>
      <c r="AI8">
        <v>289</v>
      </c>
      <c r="AJ8">
        <v>108</v>
      </c>
      <c r="AK8">
        <v>140</v>
      </c>
      <c r="AL8">
        <v>92</v>
      </c>
      <c r="AM8">
        <v>306</v>
      </c>
      <c r="AN8">
        <v>28</v>
      </c>
      <c r="AO8">
        <v>95</v>
      </c>
      <c r="AP8">
        <v>52</v>
      </c>
      <c r="AQ8">
        <v>27</v>
      </c>
      <c r="AR8">
        <v>54</v>
      </c>
      <c r="AS8">
        <v>34</v>
      </c>
      <c r="AT8">
        <v>55</v>
      </c>
      <c r="AU8">
        <v>18</v>
      </c>
      <c r="AV8">
        <v>52</v>
      </c>
      <c r="AW8">
        <v>16</v>
      </c>
      <c r="AX8">
        <v>33</v>
      </c>
      <c r="AY8">
        <v>53</v>
      </c>
      <c r="AZ8">
        <v>51</v>
      </c>
      <c r="BA8">
        <v>24</v>
      </c>
      <c r="BB8">
        <v>34</v>
      </c>
      <c r="BC8">
        <v>21</v>
      </c>
      <c r="BD8">
        <v>1</v>
      </c>
      <c r="BE8">
        <v>61</v>
      </c>
      <c r="BF8">
        <v>464</v>
      </c>
      <c r="BG8">
        <v>160</v>
      </c>
      <c r="BH8">
        <v>365</v>
      </c>
      <c r="BI8">
        <v>52</v>
      </c>
      <c r="BJ8">
        <v>40</v>
      </c>
      <c r="BK8">
        <v>41</v>
      </c>
      <c r="BL8">
        <v>11</v>
      </c>
      <c r="BM8">
        <v>33</v>
      </c>
      <c r="BN8">
        <v>98</v>
      </c>
      <c r="BO8">
        <v>211</v>
      </c>
      <c r="BP8">
        <v>183</v>
      </c>
      <c r="BQ8">
        <v>49</v>
      </c>
      <c r="BR8">
        <v>88</v>
      </c>
      <c r="BS8">
        <v>85</v>
      </c>
      <c r="BT8">
        <v>35</v>
      </c>
      <c r="BU8">
        <v>31</v>
      </c>
      <c r="BV8">
        <v>17</v>
      </c>
      <c r="BW8">
        <v>34</v>
      </c>
      <c r="BX8">
        <v>376</v>
      </c>
      <c r="BY8">
        <v>368</v>
      </c>
      <c r="BZ8">
        <v>335</v>
      </c>
    </row>
    <row r="9" spans="1:78" x14ac:dyDescent="0.25">
      <c r="A9" t="s">
        <v>103</v>
      </c>
      <c r="B9">
        <v>515</v>
      </c>
      <c r="C9">
        <v>435</v>
      </c>
      <c r="D9">
        <v>51</v>
      </c>
      <c r="E9">
        <v>29</v>
      </c>
      <c r="F9">
        <v>119</v>
      </c>
      <c r="G9">
        <v>240</v>
      </c>
      <c r="H9">
        <v>156</v>
      </c>
      <c r="I9">
        <v>115</v>
      </c>
      <c r="J9">
        <v>172</v>
      </c>
      <c r="K9">
        <v>109</v>
      </c>
      <c r="L9">
        <v>119</v>
      </c>
      <c r="M9">
        <v>157</v>
      </c>
      <c r="N9">
        <v>271</v>
      </c>
      <c r="O9">
        <v>73</v>
      </c>
      <c r="P9">
        <v>14</v>
      </c>
      <c r="Q9">
        <v>98</v>
      </c>
      <c r="R9">
        <v>417</v>
      </c>
      <c r="S9">
        <v>294</v>
      </c>
      <c r="T9">
        <v>104</v>
      </c>
      <c r="U9">
        <v>106</v>
      </c>
      <c r="V9">
        <v>360</v>
      </c>
      <c r="W9">
        <v>41</v>
      </c>
      <c r="X9">
        <v>107</v>
      </c>
      <c r="Y9">
        <v>0</v>
      </c>
      <c r="Z9">
        <v>515</v>
      </c>
      <c r="AA9">
        <v>498</v>
      </c>
      <c r="AB9">
        <v>498</v>
      </c>
      <c r="AC9">
        <v>40</v>
      </c>
      <c r="AD9">
        <v>378</v>
      </c>
      <c r="AE9">
        <v>72</v>
      </c>
      <c r="AF9">
        <v>350</v>
      </c>
      <c r="AG9">
        <v>6</v>
      </c>
      <c r="AH9">
        <v>39</v>
      </c>
      <c r="AI9">
        <v>300</v>
      </c>
      <c r="AJ9">
        <v>96</v>
      </c>
      <c r="AK9">
        <v>132</v>
      </c>
      <c r="AL9">
        <v>94</v>
      </c>
      <c r="AM9">
        <v>291</v>
      </c>
      <c r="AN9">
        <v>29</v>
      </c>
      <c r="AO9">
        <v>97</v>
      </c>
      <c r="AP9">
        <v>52</v>
      </c>
      <c r="AQ9">
        <v>27</v>
      </c>
      <c r="AR9">
        <v>59</v>
      </c>
      <c r="AS9">
        <v>35</v>
      </c>
      <c r="AT9">
        <v>49</v>
      </c>
      <c r="AU9">
        <v>17</v>
      </c>
      <c r="AV9">
        <v>45</v>
      </c>
      <c r="AW9">
        <v>16</v>
      </c>
      <c r="AX9">
        <v>34</v>
      </c>
      <c r="AY9">
        <v>52</v>
      </c>
      <c r="AZ9">
        <v>49</v>
      </c>
      <c r="BA9">
        <v>26</v>
      </c>
      <c r="BB9">
        <v>33</v>
      </c>
      <c r="BC9">
        <v>21</v>
      </c>
      <c r="BD9">
        <v>1</v>
      </c>
      <c r="BE9">
        <v>67</v>
      </c>
      <c r="BF9">
        <v>448</v>
      </c>
      <c r="BG9">
        <v>165</v>
      </c>
      <c r="BH9">
        <v>350</v>
      </c>
      <c r="BI9">
        <v>60</v>
      </c>
      <c r="BJ9">
        <v>41</v>
      </c>
      <c r="BK9">
        <v>37</v>
      </c>
      <c r="BL9">
        <v>11</v>
      </c>
      <c r="BM9">
        <v>39</v>
      </c>
      <c r="BN9">
        <v>103</v>
      </c>
      <c r="BO9">
        <v>196</v>
      </c>
      <c r="BP9">
        <v>177</v>
      </c>
      <c r="BQ9">
        <v>51</v>
      </c>
      <c r="BR9">
        <v>99</v>
      </c>
      <c r="BS9">
        <v>94</v>
      </c>
      <c r="BT9">
        <v>34</v>
      </c>
      <c r="BU9">
        <v>38</v>
      </c>
      <c r="BV9">
        <v>16</v>
      </c>
      <c r="BW9">
        <v>37</v>
      </c>
      <c r="BX9">
        <v>360</v>
      </c>
      <c r="BY9">
        <v>352</v>
      </c>
      <c r="BZ9">
        <v>320</v>
      </c>
    </row>
    <row r="10" spans="1:78" x14ac:dyDescent="0.25">
      <c r="A10" t="s">
        <v>104</v>
      </c>
    </row>
    <row r="11" spans="1:78" x14ac:dyDescent="0.25">
      <c r="A11" t="s">
        <v>593</v>
      </c>
      <c r="B11">
        <v>56</v>
      </c>
      <c r="C11">
        <v>44</v>
      </c>
      <c r="D11">
        <v>9</v>
      </c>
      <c r="E11">
        <v>3</v>
      </c>
      <c r="F11">
        <v>12</v>
      </c>
      <c r="G11">
        <v>20</v>
      </c>
      <c r="H11">
        <v>25</v>
      </c>
      <c r="I11">
        <v>16</v>
      </c>
      <c r="J11">
        <v>16</v>
      </c>
      <c r="K11">
        <v>9</v>
      </c>
      <c r="L11">
        <v>15</v>
      </c>
      <c r="M11">
        <v>21</v>
      </c>
      <c r="N11">
        <v>24</v>
      </c>
      <c r="O11">
        <v>7</v>
      </c>
      <c r="P11">
        <v>5</v>
      </c>
      <c r="Q11">
        <v>10</v>
      </c>
      <c r="R11">
        <v>46</v>
      </c>
      <c r="S11">
        <v>33</v>
      </c>
      <c r="T11">
        <v>5</v>
      </c>
      <c r="U11">
        <v>17</v>
      </c>
      <c r="V11">
        <v>36</v>
      </c>
      <c r="W11">
        <v>4</v>
      </c>
      <c r="X11">
        <v>17</v>
      </c>
      <c r="Y11">
        <v>0</v>
      </c>
      <c r="Z11">
        <v>56</v>
      </c>
      <c r="AA11">
        <v>51</v>
      </c>
      <c r="AB11">
        <v>51</v>
      </c>
      <c r="AC11">
        <v>5</v>
      </c>
      <c r="AD11">
        <v>40</v>
      </c>
      <c r="AE11">
        <v>6</v>
      </c>
      <c r="AF11">
        <v>45</v>
      </c>
      <c r="AG11">
        <v>1</v>
      </c>
      <c r="AH11">
        <v>4</v>
      </c>
      <c r="AI11">
        <v>34</v>
      </c>
      <c r="AJ11">
        <v>10</v>
      </c>
      <c r="AK11">
        <v>18</v>
      </c>
      <c r="AL11">
        <v>13</v>
      </c>
      <c r="AM11">
        <v>31</v>
      </c>
      <c r="AN11">
        <v>4</v>
      </c>
      <c r="AO11">
        <v>7</v>
      </c>
      <c r="AP11">
        <v>4</v>
      </c>
      <c r="AQ11">
        <v>2</v>
      </c>
      <c r="AR11">
        <v>5</v>
      </c>
      <c r="AS11">
        <v>4</v>
      </c>
      <c r="AT11">
        <v>6</v>
      </c>
      <c r="AU11">
        <v>1</v>
      </c>
      <c r="AV11">
        <v>3</v>
      </c>
      <c r="AW11">
        <v>3</v>
      </c>
      <c r="AX11">
        <v>6</v>
      </c>
      <c r="AY11">
        <v>8</v>
      </c>
      <c r="AZ11">
        <v>6</v>
      </c>
      <c r="BA11">
        <v>4</v>
      </c>
      <c r="BB11">
        <v>2</v>
      </c>
      <c r="BC11">
        <v>2</v>
      </c>
      <c r="BD11">
        <v>0</v>
      </c>
      <c r="BE11">
        <v>4</v>
      </c>
      <c r="BF11">
        <v>52</v>
      </c>
      <c r="BG11">
        <v>16</v>
      </c>
      <c r="BH11">
        <v>40</v>
      </c>
      <c r="BI11">
        <v>5</v>
      </c>
      <c r="BJ11">
        <v>6</v>
      </c>
      <c r="BK11">
        <v>1</v>
      </c>
      <c r="BL11">
        <v>1</v>
      </c>
      <c r="BM11">
        <v>4</v>
      </c>
      <c r="BN11">
        <v>14</v>
      </c>
      <c r="BO11">
        <v>23</v>
      </c>
      <c r="BP11">
        <v>15</v>
      </c>
      <c r="BQ11">
        <v>8</v>
      </c>
      <c r="BR11">
        <v>10</v>
      </c>
      <c r="BS11">
        <v>10</v>
      </c>
      <c r="BT11">
        <v>2</v>
      </c>
      <c r="BU11">
        <v>2</v>
      </c>
      <c r="BV11">
        <v>4</v>
      </c>
      <c r="BW11">
        <v>4</v>
      </c>
      <c r="BX11">
        <v>56</v>
      </c>
      <c r="BY11">
        <v>55</v>
      </c>
      <c r="BZ11">
        <v>54</v>
      </c>
    </row>
    <row r="12" spans="1:78" x14ac:dyDescent="0.25">
      <c r="B12" s="7">
        <v>0.11</v>
      </c>
      <c r="C12" s="7">
        <v>0.1</v>
      </c>
      <c r="D12" s="7">
        <v>0.18</v>
      </c>
      <c r="E12" s="7">
        <v>0.09</v>
      </c>
      <c r="F12" s="7">
        <v>0.1</v>
      </c>
      <c r="G12" s="7">
        <v>0.08</v>
      </c>
      <c r="H12" s="7">
        <v>0.16</v>
      </c>
      <c r="I12" s="7">
        <v>0.14000000000000001</v>
      </c>
      <c r="J12" s="7">
        <v>0.09</v>
      </c>
      <c r="K12" s="7">
        <v>0.09</v>
      </c>
      <c r="L12" s="7">
        <v>0.12</v>
      </c>
      <c r="M12" s="7">
        <v>0.13</v>
      </c>
      <c r="N12" s="7">
        <v>0.09</v>
      </c>
      <c r="O12" s="7">
        <v>0.09</v>
      </c>
      <c r="P12" s="7">
        <v>0.32</v>
      </c>
      <c r="Q12" s="7">
        <v>0.1</v>
      </c>
      <c r="R12" s="7">
        <v>0.11</v>
      </c>
      <c r="S12" s="7">
        <v>0.11</v>
      </c>
      <c r="T12" s="7">
        <v>0.05</v>
      </c>
      <c r="U12" s="7">
        <v>0.16</v>
      </c>
      <c r="V12" s="7">
        <v>0.1</v>
      </c>
      <c r="W12" s="7">
        <v>0.09</v>
      </c>
      <c r="X12" s="7">
        <v>0.16</v>
      </c>
      <c r="Y12" t="s">
        <v>108</v>
      </c>
      <c r="Z12" s="7">
        <v>0.11</v>
      </c>
      <c r="AA12" s="7">
        <v>0.1</v>
      </c>
      <c r="AB12" s="7">
        <v>0.1</v>
      </c>
      <c r="AC12" s="7">
        <v>0.12</v>
      </c>
      <c r="AD12" s="7">
        <v>0.11</v>
      </c>
      <c r="AE12" s="7">
        <v>0.08</v>
      </c>
      <c r="AF12" s="7">
        <v>0.13</v>
      </c>
      <c r="AG12" s="7">
        <v>0.11</v>
      </c>
      <c r="AH12" s="7">
        <v>0.09</v>
      </c>
      <c r="AI12" s="7">
        <v>0.11</v>
      </c>
      <c r="AJ12" s="7">
        <v>0.11</v>
      </c>
      <c r="AK12" s="7">
        <v>0.14000000000000001</v>
      </c>
      <c r="AL12" s="7">
        <v>0.14000000000000001</v>
      </c>
      <c r="AM12" s="7">
        <v>0.11</v>
      </c>
      <c r="AN12" s="7">
        <v>0.15</v>
      </c>
      <c r="AO12" s="7">
        <v>7.0000000000000007E-2</v>
      </c>
      <c r="AP12" s="7">
        <v>0.08</v>
      </c>
      <c r="AQ12" s="7">
        <v>0.09</v>
      </c>
      <c r="AR12" s="7">
        <v>0.09</v>
      </c>
      <c r="AS12" s="7">
        <v>0.1</v>
      </c>
      <c r="AT12" s="7">
        <v>0.11</v>
      </c>
      <c r="AU12" s="7">
        <v>0.05</v>
      </c>
      <c r="AV12" s="7">
        <v>7.0000000000000007E-2</v>
      </c>
      <c r="AW12" s="7">
        <v>0.18</v>
      </c>
      <c r="AX12" s="7">
        <v>0.19</v>
      </c>
      <c r="AY12" s="7">
        <v>0.15</v>
      </c>
      <c r="AZ12" s="7">
        <v>0.12</v>
      </c>
      <c r="BA12" s="7">
        <v>0.17</v>
      </c>
      <c r="BB12" s="7">
        <v>7.0000000000000007E-2</v>
      </c>
      <c r="BC12" s="7">
        <v>0.08</v>
      </c>
      <c r="BD12" t="s">
        <v>108</v>
      </c>
      <c r="BE12" s="7">
        <v>0.06</v>
      </c>
      <c r="BF12" s="7">
        <v>0.12</v>
      </c>
      <c r="BG12" s="7">
        <v>0.1</v>
      </c>
      <c r="BH12" s="7">
        <v>0.11</v>
      </c>
      <c r="BI12" s="7">
        <v>0.09</v>
      </c>
      <c r="BJ12" s="7">
        <v>0.14000000000000001</v>
      </c>
      <c r="BK12" s="7">
        <v>0.04</v>
      </c>
      <c r="BL12" s="7">
        <v>0.08</v>
      </c>
      <c r="BM12" s="7">
        <v>0.1</v>
      </c>
      <c r="BN12" s="7">
        <v>0.14000000000000001</v>
      </c>
      <c r="BO12" s="7">
        <v>0.12</v>
      </c>
      <c r="BP12" s="7">
        <v>0.09</v>
      </c>
      <c r="BQ12" s="7">
        <v>0.16</v>
      </c>
      <c r="BR12" s="7">
        <v>0.1</v>
      </c>
      <c r="BS12" s="7">
        <v>0.11</v>
      </c>
      <c r="BT12" s="7">
        <v>0.06</v>
      </c>
      <c r="BU12" s="7">
        <v>0.05</v>
      </c>
      <c r="BV12" s="7">
        <v>0.26</v>
      </c>
      <c r="BW12" s="7">
        <v>0.11</v>
      </c>
      <c r="BX12" s="7">
        <v>0.16</v>
      </c>
      <c r="BY12" s="7">
        <v>0.16</v>
      </c>
      <c r="BZ12" s="7">
        <v>0.17</v>
      </c>
    </row>
    <row r="13" spans="1:78" x14ac:dyDescent="0.25">
      <c r="A13" t="s">
        <v>594</v>
      </c>
      <c r="B13">
        <v>262</v>
      </c>
      <c r="C13">
        <v>222</v>
      </c>
      <c r="D13">
        <v>24</v>
      </c>
      <c r="E13">
        <v>15</v>
      </c>
      <c r="F13">
        <v>64</v>
      </c>
      <c r="G13">
        <v>107</v>
      </c>
      <c r="H13">
        <v>90</v>
      </c>
      <c r="I13">
        <v>55</v>
      </c>
      <c r="J13">
        <v>92</v>
      </c>
      <c r="K13">
        <v>51</v>
      </c>
      <c r="L13">
        <v>64</v>
      </c>
      <c r="M13">
        <v>87</v>
      </c>
      <c r="N13">
        <v>139</v>
      </c>
      <c r="O13">
        <v>30</v>
      </c>
      <c r="P13">
        <v>6</v>
      </c>
      <c r="Q13">
        <v>50</v>
      </c>
      <c r="R13">
        <v>212</v>
      </c>
      <c r="S13">
        <v>143</v>
      </c>
      <c r="T13">
        <v>62</v>
      </c>
      <c r="U13">
        <v>51</v>
      </c>
      <c r="V13">
        <v>182</v>
      </c>
      <c r="W13">
        <v>23</v>
      </c>
      <c r="X13">
        <v>56</v>
      </c>
      <c r="Y13">
        <v>0</v>
      </c>
      <c r="Z13">
        <v>262</v>
      </c>
      <c r="AA13">
        <v>257</v>
      </c>
      <c r="AB13">
        <v>257</v>
      </c>
      <c r="AC13">
        <v>22</v>
      </c>
      <c r="AD13">
        <v>207</v>
      </c>
      <c r="AE13">
        <v>26</v>
      </c>
      <c r="AF13">
        <v>182</v>
      </c>
      <c r="AG13">
        <v>2</v>
      </c>
      <c r="AH13">
        <v>18</v>
      </c>
      <c r="AI13">
        <v>164</v>
      </c>
      <c r="AJ13">
        <v>46</v>
      </c>
      <c r="AK13">
        <v>63</v>
      </c>
      <c r="AL13">
        <v>49</v>
      </c>
      <c r="AM13">
        <v>153</v>
      </c>
      <c r="AN13">
        <v>16</v>
      </c>
      <c r="AO13">
        <v>45</v>
      </c>
      <c r="AP13">
        <v>27</v>
      </c>
      <c r="AQ13">
        <v>16</v>
      </c>
      <c r="AR13">
        <v>34</v>
      </c>
      <c r="AS13">
        <v>18</v>
      </c>
      <c r="AT13">
        <v>19</v>
      </c>
      <c r="AU13">
        <v>7</v>
      </c>
      <c r="AV13">
        <v>26</v>
      </c>
      <c r="AW13">
        <v>7</v>
      </c>
      <c r="AX13">
        <v>17</v>
      </c>
      <c r="AY13">
        <v>25</v>
      </c>
      <c r="AZ13">
        <v>24</v>
      </c>
      <c r="BA13">
        <v>14</v>
      </c>
      <c r="BB13">
        <v>22</v>
      </c>
      <c r="BC13">
        <v>6</v>
      </c>
      <c r="BD13">
        <v>0</v>
      </c>
      <c r="BE13">
        <v>32</v>
      </c>
      <c r="BF13">
        <v>229</v>
      </c>
      <c r="BG13">
        <v>69</v>
      </c>
      <c r="BH13">
        <v>193</v>
      </c>
      <c r="BI13">
        <v>21</v>
      </c>
      <c r="BJ13">
        <v>24</v>
      </c>
      <c r="BK13">
        <v>12</v>
      </c>
      <c r="BL13">
        <v>5</v>
      </c>
      <c r="BM13">
        <v>15</v>
      </c>
      <c r="BN13">
        <v>53</v>
      </c>
      <c r="BO13">
        <v>101</v>
      </c>
      <c r="BP13">
        <v>92</v>
      </c>
      <c r="BQ13">
        <v>21</v>
      </c>
      <c r="BR13">
        <v>51</v>
      </c>
      <c r="BS13">
        <v>47</v>
      </c>
      <c r="BT13">
        <v>16</v>
      </c>
      <c r="BU13">
        <v>18</v>
      </c>
      <c r="BV13">
        <v>4</v>
      </c>
      <c r="BW13">
        <v>17</v>
      </c>
      <c r="BX13">
        <v>262</v>
      </c>
      <c r="BY13">
        <v>236</v>
      </c>
      <c r="BZ13">
        <v>218</v>
      </c>
    </row>
    <row r="14" spans="1:78" x14ac:dyDescent="0.25">
      <c r="B14" s="7">
        <v>0.51</v>
      </c>
      <c r="C14" s="7">
        <v>0.51</v>
      </c>
      <c r="D14" s="7">
        <v>0.47</v>
      </c>
      <c r="E14" s="7">
        <v>0.52</v>
      </c>
      <c r="F14" s="7">
        <v>0.54</v>
      </c>
      <c r="G14" s="7">
        <v>0.45</v>
      </c>
      <c r="H14" s="7">
        <v>0.57999999999999996</v>
      </c>
      <c r="I14" s="7">
        <v>0.48</v>
      </c>
      <c r="J14" s="7">
        <v>0.54</v>
      </c>
      <c r="K14" s="7">
        <v>0.47</v>
      </c>
      <c r="L14" s="7">
        <v>0.54</v>
      </c>
      <c r="M14" s="7">
        <v>0.55000000000000004</v>
      </c>
      <c r="N14" s="7">
        <v>0.51</v>
      </c>
      <c r="O14" s="7">
        <v>0.41</v>
      </c>
      <c r="P14" s="7">
        <v>0.46</v>
      </c>
      <c r="Q14" s="7">
        <v>0.51</v>
      </c>
      <c r="R14" s="7">
        <v>0.51</v>
      </c>
      <c r="S14" s="7">
        <v>0.49</v>
      </c>
      <c r="T14" s="7">
        <v>0.6</v>
      </c>
      <c r="U14" s="7">
        <v>0.49</v>
      </c>
      <c r="V14" s="7">
        <v>0.51</v>
      </c>
      <c r="W14" s="7">
        <v>0.56000000000000005</v>
      </c>
      <c r="X14" s="7">
        <v>0.52</v>
      </c>
      <c r="Y14" t="s">
        <v>108</v>
      </c>
      <c r="Z14" s="7">
        <v>0.51</v>
      </c>
      <c r="AA14" s="7">
        <v>0.52</v>
      </c>
      <c r="AB14" s="7">
        <v>0.52</v>
      </c>
      <c r="AC14" s="7">
        <v>0.54</v>
      </c>
      <c r="AD14" s="7">
        <v>0.55000000000000004</v>
      </c>
      <c r="AE14" s="7">
        <v>0.37</v>
      </c>
      <c r="AF14" s="7">
        <v>0.52</v>
      </c>
      <c r="AG14" s="7">
        <v>0.4</v>
      </c>
      <c r="AH14" s="7">
        <v>0.47</v>
      </c>
      <c r="AI14" s="7">
        <v>0.55000000000000004</v>
      </c>
      <c r="AJ14" s="7">
        <v>0.48</v>
      </c>
      <c r="AK14" s="7">
        <v>0.48</v>
      </c>
      <c r="AL14" s="7">
        <v>0.51</v>
      </c>
      <c r="AM14" s="7">
        <v>0.53</v>
      </c>
      <c r="AN14" s="7">
        <v>0.55000000000000004</v>
      </c>
      <c r="AO14" s="7">
        <v>0.46</v>
      </c>
      <c r="AP14" s="7">
        <v>0.52</v>
      </c>
      <c r="AQ14" s="7">
        <v>0.61</v>
      </c>
      <c r="AR14" s="7">
        <v>0.57999999999999996</v>
      </c>
      <c r="AS14" s="7">
        <v>0.51</v>
      </c>
      <c r="AT14" s="7">
        <v>0.39</v>
      </c>
      <c r="AU14" s="7">
        <v>0.38</v>
      </c>
      <c r="AV14" s="7">
        <v>0.57999999999999996</v>
      </c>
      <c r="AW14" s="7">
        <v>0.43</v>
      </c>
      <c r="AX14" s="7">
        <v>0.51</v>
      </c>
      <c r="AY14" s="7">
        <v>0.49</v>
      </c>
      <c r="AZ14" s="7">
        <v>0.48</v>
      </c>
      <c r="BA14" s="7">
        <v>0.54</v>
      </c>
      <c r="BB14" s="7">
        <v>0.66</v>
      </c>
      <c r="BC14" s="7">
        <v>0.32</v>
      </c>
      <c r="BD14" t="s">
        <v>108</v>
      </c>
      <c r="BE14" s="7">
        <v>0.48</v>
      </c>
      <c r="BF14" s="7">
        <v>0.51</v>
      </c>
      <c r="BG14" s="7">
        <v>0.42</v>
      </c>
      <c r="BH14" s="7">
        <v>0.55000000000000004</v>
      </c>
      <c r="BI14" s="7">
        <v>0.36</v>
      </c>
      <c r="BJ14" s="7">
        <v>0.57999999999999996</v>
      </c>
      <c r="BK14" s="7">
        <v>0.31</v>
      </c>
      <c r="BL14" s="7">
        <v>0.42</v>
      </c>
      <c r="BM14" s="7">
        <v>0.39</v>
      </c>
      <c r="BN14" s="7">
        <v>0.51</v>
      </c>
      <c r="BO14" s="7">
        <v>0.52</v>
      </c>
      <c r="BP14" s="7">
        <v>0.52</v>
      </c>
      <c r="BQ14" s="7">
        <v>0.41</v>
      </c>
      <c r="BR14" s="7">
        <v>0.51</v>
      </c>
      <c r="BS14" s="7">
        <v>0.5</v>
      </c>
      <c r="BT14" s="7">
        <v>0.48</v>
      </c>
      <c r="BU14" s="7">
        <v>0.47</v>
      </c>
      <c r="BV14" s="7">
        <v>0.24</v>
      </c>
      <c r="BW14" s="7">
        <v>0.46</v>
      </c>
      <c r="BX14" s="7">
        <v>0.73</v>
      </c>
      <c r="BY14" s="7">
        <v>0.67</v>
      </c>
      <c r="BZ14" s="7">
        <v>0.68</v>
      </c>
    </row>
    <row r="15" spans="1:78" x14ac:dyDescent="0.25">
      <c r="A15" t="s">
        <v>595</v>
      </c>
      <c r="B15">
        <v>109</v>
      </c>
      <c r="C15">
        <v>92</v>
      </c>
      <c r="D15">
        <v>12</v>
      </c>
      <c r="E15">
        <v>5</v>
      </c>
      <c r="F15">
        <v>26</v>
      </c>
      <c r="G15">
        <v>62</v>
      </c>
      <c r="H15">
        <v>20</v>
      </c>
      <c r="I15">
        <v>23</v>
      </c>
      <c r="J15">
        <v>36</v>
      </c>
      <c r="K15">
        <v>31</v>
      </c>
      <c r="L15">
        <v>19</v>
      </c>
      <c r="M15">
        <v>29</v>
      </c>
      <c r="N15">
        <v>59</v>
      </c>
      <c r="O15">
        <v>19</v>
      </c>
      <c r="P15">
        <v>1</v>
      </c>
      <c r="Q15">
        <v>20</v>
      </c>
      <c r="R15">
        <v>89</v>
      </c>
      <c r="S15">
        <v>68</v>
      </c>
      <c r="T15">
        <v>21</v>
      </c>
      <c r="U15">
        <v>18</v>
      </c>
      <c r="V15">
        <v>80</v>
      </c>
      <c r="W15">
        <v>8</v>
      </c>
      <c r="X15">
        <v>18</v>
      </c>
      <c r="Y15">
        <v>0</v>
      </c>
      <c r="Z15">
        <v>109</v>
      </c>
      <c r="AA15">
        <v>105</v>
      </c>
      <c r="AB15">
        <v>105</v>
      </c>
      <c r="AC15">
        <v>9</v>
      </c>
      <c r="AD15">
        <v>80</v>
      </c>
      <c r="AE15">
        <v>14</v>
      </c>
      <c r="AF15">
        <v>75</v>
      </c>
      <c r="AG15">
        <v>1</v>
      </c>
      <c r="AH15">
        <v>7</v>
      </c>
      <c r="AI15">
        <v>56</v>
      </c>
      <c r="AJ15">
        <v>27</v>
      </c>
      <c r="AK15">
        <v>23</v>
      </c>
      <c r="AL15">
        <v>19</v>
      </c>
      <c r="AM15">
        <v>65</v>
      </c>
      <c r="AN15">
        <v>2</v>
      </c>
      <c r="AO15">
        <v>20</v>
      </c>
      <c r="AP15">
        <v>12</v>
      </c>
      <c r="AQ15">
        <v>6</v>
      </c>
      <c r="AR15">
        <v>9</v>
      </c>
      <c r="AS15">
        <v>7</v>
      </c>
      <c r="AT15">
        <v>16</v>
      </c>
      <c r="AU15">
        <v>4</v>
      </c>
      <c r="AV15">
        <v>8</v>
      </c>
      <c r="AW15">
        <v>4</v>
      </c>
      <c r="AX15">
        <v>8</v>
      </c>
      <c r="AY15">
        <v>10</v>
      </c>
      <c r="AZ15">
        <v>10</v>
      </c>
      <c r="BA15">
        <v>5</v>
      </c>
      <c r="BB15">
        <v>5</v>
      </c>
      <c r="BC15">
        <v>6</v>
      </c>
      <c r="BD15">
        <v>0</v>
      </c>
      <c r="BE15">
        <v>13</v>
      </c>
      <c r="BF15">
        <v>96</v>
      </c>
      <c r="BG15">
        <v>34</v>
      </c>
      <c r="BH15">
        <v>74</v>
      </c>
      <c r="BI15">
        <v>17</v>
      </c>
      <c r="BJ15">
        <v>4</v>
      </c>
      <c r="BK15">
        <v>12</v>
      </c>
      <c r="BL15">
        <v>3</v>
      </c>
      <c r="BM15">
        <v>10</v>
      </c>
      <c r="BN15">
        <v>17</v>
      </c>
      <c r="BO15">
        <v>44</v>
      </c>
      <c r="BP15">
        <v>38</v>
      </c>
      <c r="BQ15">
        <v>9</v>
      </c>
      <c r="BR15">
        <v>20</v>
      </c>
      <c r="BS15">
        <v>22</v>
      </c>
      <c r="BT15">
        <v>5</v>
      </c>
      <c r="BU15">
        <v>9</v>
      </c>
      <c r="BV15">
        <v>2</v>
      </c>
      <c r="BW15">
        <v>8</v>
      </c>
      <c r="BX15">
        <v>25</v>
      </c>
      <c r="BY15">
        <v>36</v>
      </c>
      <c r="BZ15">
        <v>27</v>
      </c>
    </row>
    <row r="16" spans="1:78" x14ac:dyDescent="0.25">
      <c r="B16" s="7">
        <v>0.21</v>
      </c>
      <c r="C16" s="7">
        <v>0.21</v>
      </c>
      <c r="D16" s="7">
        <v>0.23</v>
      </c>
      <c r="E16" s="7">
        <v>0.17</v>
      </c>
      <c r="F16" s="7">
        <v>0.22</v>
      </c>
      <c r="G16" s="7">
        <v>0.26</v>
      </c>
      <c r="H16" s="7">
        <v>0.13</v>
      </c>
      <c r="I16" s="7">
        <v>0.2</v>
      </c>
      <c r="J16" s="7">
        <v>0.21</v>
      </c>
      <c r="K16" s="7">
        <v>0.28000000000000003</v>
      </c>
      <c r="L16" s="7">
        <v>0.16</v>
      </c>
      <c r="M16" s="7">
        <v>0.19</v>
      </c>
      <c r="N16" s="7">
        <v>0.22</v>
      </c>
      <c r="O16" s="7">
        <v>0.26</v>
      </c>
      <c r="P16" s="7">
        <v>0.09</v>
      </c>
      <c r="Q16" s="7">
        <v>0.2</v>
      </c>
      <c r="R16" s="7">
        <v>0.21</v>
      </c>
      <c r="S16" s="7">
        <v>0.23</v>
      </c>
      <c r="T16" s="7">
        <v>0.21</v>
      </c>
      <c r="U16" s="7">
        <v>0.17</v>
      </c>
      <c r="V16" s="7">
        <v>0.22</v>
      </c>
      <c r="W16" s="7">
        <v>0.19</v>
      </c>
      <c r="X16" s="7">
        <v>0.17</v>
      </c>
      <c r="Y16" t="s">
        <v>108</v>
      </c>
      <c r="Z16" s="7">
        <v>0.21</v>
      </c>
      <c r="AA16" s="7">
        <v>0.21</v>
      </c>
      <c r="AB16" s="7">
        <v>0.21</v>
      </c>
      <c r="AC16" s="7">
        <v>0.23</v>
      </c>
      <c r="AD16" s="7">
        <v>0.21</v>
      </c>
      <c r="AE16" s="7">
        <v>0.19</v>
      </c>
      <c r="AF16" s="7">
        <v>0.21</v>
      </c>
      <c r="AG16" s="7">
        <v>0.23</v>
      </c>
      <c r="AH16" s="7">
        <v>0.19</v>
      </c>
      <c r="AI16" s="7">
        <v>0.19</v>
      </c>
      <c r="AJ16" s="7">
        <v>0.28000000000000003</v>
      </c>
      <c r="AK16" s="7">
        <v>0.18</v>
      </c>
      <c r="AL16" s="7">
        <v>0.2</v>
      </c>
      <c r="AM16" s="7">
        <v>0.22</v>
      </c>
      <c r="AN16" s="7">
        <v>0.08</v>
      </c>
      <c r="AO16" s="7">
        <v>0.21</v>
      </c>
      <c r="AP16" s="7">
        <v>0.23</v>
      </c>
      <c r="AQ16" s="7">
        <v>0.22</v>
      </c>
      <c r="AR16" s="7">
        <v>0.16</v>
      </c>
      <c r="AS16" s="7">
        <v>0.2</v>
      </c>
      <c r="AT16" s="7">
        <v>0.32</v>
      </c>
      <c r="AU16" s="7">
        <v>0.23</v>
      </c>
      <c r="AV16" s="7">
        <v>0.17</v>
      </c>
      <c r="AW16" s="7">
        <v>0.25</v>
      </c>
      <c r="AX16" s="7">
        <v>0.23</v>
      </c>
      <c r="AY16" s="7">
        <v>0.19</v>
      </c>
      <c r="AZ16" s="7">
        <v>0.2</v>
      </c>
      <c r="BA16" s="7">
        <v>0.18</v>
      </c>
      <c r="BB16" s="7">
        <v>0.15</v>
      </c>
      <c r="BC16" s="7">
        <v>0.28000000000000003</v>
      </c>
      <c r="BD16" t="s">
        <v>108</v>
      </c>
      <c r="BE16" s="7">
        <v>0.2</v>
      </c>
      <c r="BF16" s="7">
        <v>0.21</v>
      </c>
      <c r="BG16" s="7">
        <v>0.21</v>
      </c>
      <c r="BH16" s="7">
        <v>0.21</v>
      </c>
      <c r="BI16" s="7">
        <v>0.28000000000000003</v>
      </c>
      <c r="BJ16" s="7">
        <v>0.1</v>
      </c>
      <c r="BK16" s="7">
        <v>0.31</v>
      </c>
      <c r="BL16" s="7">
        <v>0.3</v>
      </c>
      <c r="BM16" s="7">
        <v>0.26</v>
      </c>
      <c r="BN16" s="7">
        <v>0.16</v>
      </c>
      <c r="BO16" s="7">
        <v>0.22</v>
      </c>
      <c r="BP16" s="7">
        <v>0.22</v>
      </c>
      <c r="BQ16" s="7">
        <v>0.18</v>
      </c>
      <c r="BR16" s="7">
        <v>0.2</v>
      </c>
      <c r="BS16" s="7">
        <v>0.24</v>
      </c>
      <c r="BT16" s="7">
        <v>0.14000000000000001</v>
      </c>
      <c r="BU16" s="7">
        <v>0.24</v>
      </c>
      <c r="BV16" s="7">
        <v>0.14000000000000001</v>
      </c>
      <c r="BW16" s="7">
        <v>0.22</v>
      </c>
      <c r="BX16" s="7">
        <v>7.0000000000000007E-2</v>
      </c>
      <c r="BY16" s="7">
        <v>0.1</v>
      </c>
      <c r="BZ16" s="7">
        <v>0.09</v>
      </c>
    </row>
    <row r="17" spans="1:78" x14ac:dyDescent="0.25">
      <c r="A17" t="s">
        <v>596</v>
      </c>
      <c r="B17">
        <v>44</v>
      </c>
      <c r="C17">
        <v>40</v>
      </c>
      <c r="D17">
        <v>1</v>
      </c>
      <c r="E17">
        <v>3</v>
      </c>
      <c r="F17">
        <v>9</v>
      </c>
      <c r="G17">
        <v>24</v>
      </c>
      <c r="H17">
        <v>11</v>
      </c>
      <c r="I17">
        <v>11</v>
      </c>
      <c r="J17">
        <v>11</v>
      </c>
      <c r="K17">
        <v>8</v>
      </c>
      <c r="L17">
        <v>13</v>
      </c>
      <c r="M17">
        <v>12</v>
      </c>
      <c r="N17">
        <v>25</v>
      </c>
      <c r="O17">
        <v>6</v>
      </c>
      <c r="P17">
        <v>1</v>
      </c>
      <c r="Q17">
        <v>10</v>
      </c>
      <c r="R17">
        <v>33</v>
      </c>
      <c r="S17">
        <v>23</v>
      </c>
      <c r="T17">
        <v>10</v>
      </c>
      <c r="U17">
        <v>10</v>
      </c>
      <c r="V17">
        <v>30</v>
      </c>
      <c r="W17">
        <v>7</v>
      </c>
      <c r="X17">
        <v>5</v>
      </c>
      <c r="Y17">
        <v>0</v>
      </c>
      <c r="Z17">
        <v>44</v>
      </c>
      <c r="AA17">
        <v>42</v>
      </c>
      <c r="AB17">
        <v>42</v>
      </c>
      <c r="AC17">
        <v>2</v>
      </c>
      <c r="AD17">
        <v>30</v>
      </c>
      <c r="AE17">
        <v>10</v>
      </c>
      <c r="AF17">
        <v>27</v>
      </c>
      <c r="AG17">
        <v>2</v>
      </c>
      <c r="AH17">
        <v>5</v>
      </c>
      <c r="AI17">
        <v>22</v>
      </c>
      <c r="AJ17">
        <v>7</v>
      </c>
      <c r="AK17">
        <v>15</v>
      </c>
      <c r="AL17">
        <v>9</v>
      </c>
      <c r="AM17">
        <v>25</v>
      </c>
      <c r="AN17">
        <v>1</v>
      </c>
      <c r="AO17">
        <v>9</v>
      </c>
      <c r="AP17">
        <v>4</v>
      </c>
      <c r="AQ17">
        <v>2</v>
      </c>
      <c r="AR17">
        <v>5</v>
      </c>
      <c r="AS17">
        <v>4</v>
      </c>
      <c r="AT17">
        <v>5</v>
      </c>
      <c r="AU17">
        <v>3</v>
      </c>
      <c r="AV17">
        <v>4</v>
      </c>
      <c r="AW17">
        <v>0</v>
      </c>
      <c r="AX17">
        <v>1</v>
      </c>
      <c r="AY17">
        <v>3</v>
      </c>
      <c r="AZ17">
        <v>6</v>
      </c>
      <c r="BA17">
        <v>2</v>
      </c>
      <c r="BB17">
        <v>2</v>
      </c>
      <c r="BC17">
        <v>2</v>
      </c>
      <c r="BD17">
        <v>0</v>
      </c>
      <c r="BE17">
        <v>9</v>
      </c>
      <c r="BF17">
        <v>35</v>
      </c>
      <c r="BG17">
        <v>24</v>
      </c>
      <c r="BH17">
        <v>20</v>
      </c>
      <c r="BI17">
        <v>10</v>
      </c>
      <c r="BJ17">
        <v>5</v>
      </c>
      <c r="BK17">
        <v>6</v>
      </c>
      <c r="BL17">
        <v>1</v>
      </c>
      <c r="BM17">
        <v>6</v>
      </c>
      <c r="BN17">
        <v>11</v>
      </c>
      <c r="BO17">
        <v>17</v>
      </c>
      <c r="BP17">
        <v>9</v>
      </c>
      <c r="BQ17">
        <v>9</v>
      </c>
      <c r="BR17">
        <v>14</v>
      </c>
      <c r="BS17">
        <v>9</v>
      </c>
      <c r="BT17">
        <v>4</v>
      </c>
      <c r="BU17">
        <v>7</v>
      </c>
      <c r="BV17">
        <v>4</v>
      </c>
      <c r="BW17">
        <v>5</v>
      </c>
      <c r="BX17">
        <v>7</v>
      </c>
      <c r="BY17">
        <v>14</v>
      </c>
      <c r="BZ17">
        <v>8</v>
      </c>
    </row>
    <row r="18" spans="1:78" x14ac:dyDescent="0.25">
      <c r="B18" s="7">
        <v>0.08</v>
      </c>
      <c r="C18" s="7">
        <v>0.09</v>
      </c>
      <c r="D18" s="7">
        <v>0.01</v>
      </c>
      <c r="E18" s="7">
        <v>0.1</v>
      </c>
      <c r="F18" s="7">
        <v>7.0000000000000007E-2</v>
      </c>
      <c r="G18" s="7">
        <v>0.1</v>
      </c>
      <c r="H18" s="7">
        <v>7.0000000000000007E-2</v>
      </c>
      <c r="I18" s="7">
        <v>0.1</v>
      </c>
      <c r="J18" s="7">
        <v>7.0000000000000007E-2</v>
      </c>
      <c r="K18" s="7">
        <v>7.0000000000000007E-2</v>
      </c>
      <c r="L18" s="7">
        <v>0.11</v>
      </c>
      <c r="M18" s="7">
        <v>0.08</v>
      </c>
      <c r="N18" s="7">
        <v>0.09</v>
      </c>
      <c r="O18" s="7">
        <v>0.08</v>
      </c>
      <c r="P18" s="7">
        <v>0.06</v>
      </c>
      <c r="Q18" s="7">
        <v>0.1</v>
      </c>
      <c r="R18" s="7">
        <v>0.08</v>
      </c>
      <c r="S18" s="7">
        <v>0.08</v>
      </c>
      <c r="T18" s="7">
        <v>0.1</v>
      </c>
      <c r="U18" s="7">
        <v>0.09</v>
      </c>
      <c r="V18" s="7">
        <v>0.08</v>
      </c>
      <c r="W18" s="7">
        <v>0.16</v>
      </c>
      <c r="X18" s="7">
        <v>0.05</v>
      </c>
      <c r="Y18" t="s">
        <v>108</v>
      </c>
      <c r="Z18" s="7">
        <v>0.08</v>
      </c>
      <c r="AA18" s="7">
        <v>0.08</v>
      </c>
      <c r="AB18" s="7">
        <v>0.08</v>
      </c>
      <c r="AC18" s="7">
        <v>0.05</v>
      </c>
      <c r="AD18" s="7">
        <v>0.08</v>
      </c>
      <c r="AE18" s="7">
        <v>0.14000000000000001</v>
      </c>
      <c r="AF18" s="7">
        <v>0.08</v>
      </c>
      <c r="AG18" s="7">
        <v>0.26</v>
      </c>
      <c r="AH18" s="7">
        <v>0.12</v>
      </c>
      <c r="AI18" s="7">
        <v>7.0000000000000007E-2</v>
      </c>
      <c r="AJ18" s="7">
        <v>0.08</v>
      </c>
      <c r="AK18" s="7">
        <v>0.11</v>
      </c>
      <c r="AL18" s="7">
        <v>0.09</v>
      </c>
      <c r="AM18" s="7">
        <v>0.09</v>
      </c>
      <c r="AN18" s="7">
        <v>0.03</v>
      </c>
      <c r="AO18" s="7">
        <v>0.09</v>
      </c>
      <c r="AP18" s="7">
        <v>7.0000000000000007E-2</v>
      </c>
      <c r="AQ18" s="7">
        <v>0.08</v>
      </c>
      <c r="AR18" s="7">
        <v>0.09</v>
      </c>
      <c r="AS18" s="7">
        <v>0.11</v>
      </c>
      <c r="AT18" s="7">
        <v>0.11</v>
      </c>
      <c r="AU18" s="7">
        <v>0.19</v>
      </c>
      <c r="AV18" s="7">
        <v>0.09</v>
      </c>
      <c r="AW18" t="s">
        <v>108</v>
      </c>
      <c r="AX18" s="7">
        <v>0.02</v>
      </c>
      <c r="AY18" s="7">
        <v>0.05</v>
      </c>
      <c r="AZ18" s="7">
        <v>0.12</v>
      </c>
      <c r="BA18" s="7">
        <v>0.09</v>
      </c>
      <c r="BB18" s="7">
        <v>0.06</v>
      </c>
      <c r="BC18" s="7">
        <v>0.12</v>
      </c>
      <c r="BD18" t="s">
        <v>108</v>
      </c>
      <c r="BE18" s="7">
        <v>0.13</v>
      </c>
      <c r="BF18" s="7">
        <v>0.08</v>
      </c>
      <c r="BG18" s="7">
        <v>0.14000000000000001</v>
      </c>
      <c r="BH18" s="7">
        <v>0.06</v>
      </c>
      <c r="BI18" s="7">
        <v>0.17</v>
      </c>
      <c r="BJ18" s="7">
        <v>0.13</v>
      </c>
      <c r="BK18" s="7">
        <v>0.16</v>
      </c>
      <c r="BL18" s="7">
        <v>0.14000000000000001</v>
      </c>
      <c r="BM18" s="7">
        <v>0.16</v>
      </c>
      <c r="BN18" s="7">
        <v>0.11</v>
      </c>
      <c r="BO18" s="7">
        <v>0.09</v>
      </c>
      <c r="BP18" s="7">
        <v>0.05</v>
      </c>
      <c r="BQ18" s="7">
        <v>0.17</v>
      </c>
      <c r="BR18" s="7">
        <v>0.14000000000000001</v>
      </c>
      <c r="BS18" s="7">
        <v>0.1</v>
      </c>
      <c r="BT18" s="7">
        <v>0.1</v>
      </c>
      <c r="BU18" s="7">
        <v>0.19</v>
      </c>
      <c r="BV18" s="7">
        <v>0.25</v>
      </c>
      <c r="BW18" s="7">
        <v>0.13</v>
      </c>
      <c r="BX18" s="7">
        <v>0.02</v>
      </c>
      <c r="BY18" s="7">
        <v>0.04</v>
      </c>
      <c r="BZ18" s="7">
        <v>0.03</v>
      </c>
    </row>
    <row r="19" spans="1:78" x14ac:dyDescent="0.25">
      <c r="A19" t="s">
        <v>597</v>
      </c>
      <c r="B19">
        <v>22</v>
      </c>
      <c r="C19">
        <v>18</v>
      </c>
      <c r="D19">
        <v>3</v>
      </c>
      <c r="E19">
        <v>1</v>
      </c>
      <c r="F19">
        <v>3</v>
      </c>
      <c r="G19">
        <v>17</v>
      </c>
      <c r="H19">
        <v>2</v>
      </c>
      <c r="I19">
        <v>4</v>
      </c>
      <c r="J19">
        <v>6</v>
      </c>
      <c r="K19">
        <v>6</v>
      </c>
      <c r="L19">
        <v>6</v>
      </c>
      <c r="M19">
        <v>4</v>
      </c>
      <c r="N19">
        <v>14</v>
      </c>
      <c r="O19">
        <v>4</v>
      </c>
      <c r="P19">
        <v>0</v>
      </c>
      <c r="Q19">
        <v>5</v>
      </c>
      <c r="R19">
        <v>17</v>
      </c>
      <c r="S19">
        <v>12</v>
      </c>
      <c r="T19">
        <v>4</v>
      </c>
      <c r="U19">
        <v>6</v>
      </c>
      <c r="V19">
        <v>18</v>
      </c>
      <c r="W19">
        <v>0</v>
      </c>
      <c r="X19">
        <v>4</v>
      </c>
      <c r="Y19">
        <v>0</v>
      </c>
      <c r="Z19">
        <v>22</v>
      </c>
      <c r="AA19">
        <v>21</v>
      </c>
      <c r="AB19">
        <v>21</v>
      </c>
      <c r="AC19">
        <v>1</v>
      </c>
      <c r="AD19">
        <v>12</v>
      </c>
      <c r="AE19">
        <v>8</v>
      </c>
      <c r="AF19">
        <v>13</v>
      </c>
      <c r="AG19">
        <v>0</v>
      </c>
      <c r="AH19">
        <v>4</v>
      </c>
      <c r="AI19">
        <v>14</v>
      </c>
      <c r="AJ19">
        <v>2</v>
      </c>
      <c r="AK19">
        <v>8</v>
      </c>
      <c r="AL19">
        <v>3</v>
      </c>
      <c r="AM19">
        <v>9</v>
      </c>
      <c r="AN19">
        <v>5</v>
      </c>
      <c r="AO19">
        <v>5</v>
      </c>
      <c r="AP19">
        <v>1</v>
      </c>
      <c r="AQ19">
        <v>0</v>
      </c>
      <c r="AR19">
        <v>2</v>
      </c>
      <c r="AS19">
        <v>1</v>
      </c>
      <c r="AT19">
        <v>2</v>
      </c>
      <c r="AU19">
        <v>1</v>
      </c>
      <c r="AV19">
        <v>3</v>
      </c>
      <c r="AW19">
        <v>1</v>
      </c>
      <c r="AX19">
        <v>0</v>
      </c>
      <c r="AY19">
        <v>1</v>
      </c>
      <c r="AZ19">
        <v>3</v>
      </c>
      <c r="BA19">
        <v>1</v>
      </c>
      <c r="BB19">
        <v>1</v>
      </c>
      <c r="BC19">
        <v>3</v>
      </c>
      <c r="BD19">
        <v>1</v>
      </c>
      <c r="BE19">
        <v>5</v>
      </c>
      <c r="BF19">
        <v>17</v>
      </c>
      <c r="BG19">
        <v>14</v>
      </c>
      <c r="BH19">
        <v>8</v>
      </c>
      <c r="BI19">
        <v>5</v>
      </c>
      <c r="BJ19">
        <v>2</v>
      </c>
      <c r="BK19">
        <v>6</v>
      </c>
      <c r="BL19">
        <v>1</v>
      </c>
      <c r="BM19">
        <v>2</v>
      </c>
      <c r="BN19">
        <v>8</v>
      </c>
      <c r="BO19">
        <v>4</v>
      </c>
      <c r="BP19">
        <v>7</v>
      </c>
      <c r="BQ19">
        <v>2</v>
      </c>
      <c r="BR19">
        <v>4</v>
      </c>
      <c r="BS19">
        <v>4</v>
      </c>
      <c r="BT19">
        <v>4</v>
      </c>
      <c r="BU19">
        <v>1</v>
      </c>
      <c r="BV19">
        <v>1</v>
      </c>
      <c r="BW19">
        <v>2</v>
      </c>
      <c r="BX19">
        <v>6</v>
      </c>
      <c r="BY19">
        <v>6</v>
      </c>
      <c r="BZ19">
        <v>8</v>
      </c>
    </row>
    <row r="20" spans="1:78" x14ac:dyDescent="0.25">
      <c r="B20" s="7">
        <v>0.04</v>
      </c>
      <c r="C20" s="7">
        <v>0.04</v>
      </c>
      <c r="D20" s="7">
        <v>0.05</v>
      </c>
      <c r="E20" s="7">
        <v>0.05</v>
      </c>
      <c r="F20" s="7">
        <v>0.02</v>
      </c>
      <c r="G20" s="7">
        <v>7.0000000000000007E-2</v>
      </c>
      <c r="H20" s="7">
        <v>0.01</v>
      </c>
      <c r="I20" s="7">
        <v>0.04</v>
      </c>
      <c r="J20" s="7">
        <v>0.03</v>
      </c>
      <c r="K20" s="7">
        <v>0.05</v>
      </c>
      <c r="L20" s="7">
        <v>0.05</v>
      </c>
      <c r="M20" s="7">
        <v>0.03</v>
      </c>
      <c r="N20" s="7">
        <v>0.05</v>
      </c>
      <c r="O20" s="7">
        <v>0.05</v>
      </c>
      <c r="P20" t="s">
        <v>108</v>
      </c>
      <c r="Q20" s="7">
        <v>0.05</v>
      </c>
      <c r="R20" s="7">
        <v>0.04</v>
      </c>
      <c r="S20" s="7">
        <v>0.04</v>
      </c>
      <c r="T20" s="7">
        <v>0.03</v>
      </c>
      <c r="U20" s="7">
        <v>0.06</v>
      </c>
      <c r="V20" s="7">
        <v>0.05</v>
      </c>
      <c r="W20" t="s">
        <v>108</v>
      </c>
      <c r="X20" s="7">
        <v>0.04</v>
      </c>
      <c r="Y20" t="s">
        <v>108</v>
      </c>
      <c r="Z20" s="7">
        <v>0.04</v>
      </c>
      <c r="AA20" s="7">
        <v>0.04</v>
      </c>
      <c r="AB20" s="7">
        <v>0.04</v>
      </c>
      <c r="AC20" s="7">
        <v>0.02</v>
      </c>
      <c r="AD20" s="7">
        <v>0.03</v>
      </c>
      <c r="AE20" s="7">
        <v>0.11</v>
      </c>
      <c r="AF20" s="7">
        <v>0.04</v>
      </c>
      <c r="AG20" t="s">
        <v>108</v>
      </c>
      <c r="AH20" s="7">
        <v>0.1</v>
      </c>
      <c r="AI20" s="7">
        <v>0.05</v>
      </c>
      <c r="AJ20" s="7">
        <v>0.03</v>
      </c>
      <c r="AK20" s="7">
        <v>0.06</v>
      </c>
      <c r="AL20" s="7">
        <v>0.03</v>
      </c>
      <c r="AM20" s="7">
        <v>0.03</v>
      </c>
      <c r="AN20" s="7">
        <v>0.19</v>
      </c>
      <c r="AO20" s="7">
        <v>0.05</v>
      </c>
      <c r="AP20" s="7">
        <v>0.02</v>
      </c>
      <c r="AQ20" t="s">
        <v>108</v>
      </c>
      <c r="AR20" s="7">
        <v>0.04</v>
      </c>
      <c r="AS20" s="7">
        <v>0.02</v>
      </c>
      <c r="AT20" s="7">
        <v>0.04</v>
      </c>
      <c r="AU20" s="7">
        <v>7.0000000000000007E-2</v>
      </c>
      <c r="AV20" s="7">
        <v>7.0000000000000007E-2</v>
      </c>
      <c r="AW20" s="7">
        <v>7.0000000000000007E-2</v>
      </c>
      <c r="AX20" t="s">
        <v>108</v>
      </c>
      <c r="AY20" s="7">
        <v>0.03</v>
      </c>
      <c r="AZ20" s="7">
        <v>7.0000000000000007E-2</v>
      </c>
      <c r="BA20" s="7">
        <v>0.03</v>
      </c>
      <c r="BB20" s="7">
        <v>0.02</v>
      </c>
      <c r="BC20" s="7">
        <v>0.13</v>
      </c>
      <c r="BD20" s="7">
        <v>1</v>
      </c>
      <c r="BE20" s="7">
        <v>7.0000000000000007E-2</v>
      </c>
      <c r="BF20" s="7">
        <v>0.04</v>
      </c>
      <c r="BG20" s="7">
        <v>0.08</v>
      </c>
      <c r="BH20" s="7">
        <v>0.02</v>
      </c>
      <c r="BI20" s="7">
        <v>0.08</v>
      </c>
      <c r="BJ20" s="7">
        <v>0.06</v>
      </c>
      <c r="BK20" s="7">
        <v>0.15</v>
      </c>
      <c r="BL20" s="7">
        <v>0.06</v>
      </c>
      <c r="BM20" s="7">
        <v>0.06</v>
      </c>
      <c r="BN20" s="7">
        <v>0.08</v>
      </c>
      <c r="BO20" s="7">
        <v>0.02</v>
      </c>
      <c r="BP20" s="7">
        <v>0.04</v>
      </c>
      <c r="BQ20" s="7">
        <v>0.04</v>
      </c>
      <c r="BR20" s="7">
        <v>0.04</v>
      </c>
      <c r="BS20" s="7">
        <v>0.04</v>
      </c>
      <c r="BT20" s="7">
        <v>0.12</v>
      </c>
      <c r="BU20" s="7">
        <v>0.03</v>
      </c>
      <c r="BV20" s="7">
        <v>0.06</v>
      </c>
      <c r="BW20" s="7">
        <v>0.06</v>
      </c>
      <c r="BX20" s="7">
        <v>0.02</v>
      </c>
      <c r="BY20" s="7">
        <v>0.02</v>
      </c>
      <c r="BZ20" s="7">
        <v>0.03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598</v>
      </c>
      <c r="B23">
        <v>318</v>
      </c>
      <c r="C23">
        <v>267</v>
      </c>
      <c r="D23">
        <v>34</v>
      </c>
      <c r="E23">
        <v>18</v>
      </c>
      <c r="F23">
        <v>76</v>
      </c>
      <c r="G23">
        <v>127</v>
      </c>
      <c r="H23">
        <v>115</v>
      </c>
      <c r="I23">
        <v>70</v>
      </c>
      <c r="J23">
        <v>108</v>
      </c>
      <c r="K23">
        <v>60</v>
      </c>
      <c r="L23">
        <v>79</v>
      </c>
      <c r="M23">
        <v>108</v>
      </c>
      <c r="N23">
        <v>162</v>
      </c>
      <c r="O23">
        <v>37</v>
      </c>
      <c r="P23">
        <v>11</v>
      </c>
      <c r="Q23">
        <v>60</v>
      </c>
      <c r="R23">
        <v>258</v>
      </c>
      <c r="S23">
        <v>176</v>
      </c>
      <c r="T23">
        <v>67</v>
      </c>
      <c r="U23">
        <v>69</v>
      </c>
      <c r="V23">
        <v>218</v>
      </c>
      <c r="W23">
        <v>27</v>
      </c>
      <c r="X23">
        <v>73</v>
      </c>
      <c r="Y23">
        <v>0</v>
      </c>
      <c r="Z23">
        <v>318</v>
      </c>
      <c r="AA23">
        <v>309</v>
      </c>
      <c r="AB23">
        <v>309</v>
      </c>
      <c r="AC23">
        <v>27</v>
      </c>
      <c r="AD23">
        <v>247</v>
      </c>
      <c r="AE23">
        <v>32</v>
      </c>
      <c r="AF23">
        <v>228</v>
      </c>
      <c r="AG23">
        <v>3</v>
      </c>
      <c r="AH23">
        <v>22</v>
      </c>
      <c r="AI23">
        <v>197</v>
      </c>
      <c r="AJ23">
        <v>56</v>
      </c>
      <c r="AK23">
        <v>82</v>
      </c>
      <c r="AL23">
        <v>62</v>
      </c>
      <c r="AM23">
        <v>184</v>
      </c>
      <c r="AN23">
        <v>20</v>
      </c>
      <c r="AO23">
        <v>52</v>
      </c>
      <c r="AP23">
        <v>31</v>
      </c>
      <c r="AQ23">
        <v>19</v>
      </c>
      <c r="AR23">
        <v>39</v>
      </c>
      <c r="AS23">
        <v>21</v>
      </c>
      <c r="AT23">
        <v>25</v>
      </c>
      <c r="AU23">
        <v>7</v>
      </c>
      <c r="AV23">
        <v>29</v>
      </c>
      <c r="AW23">
        <v>10</v>
      </c>
      <c r="AX23">
        <v>24</v>
      </c>
      <c r="AY23">
        <v>33</v>
      </c>
      <c r="AZ23">
        <v>29</v>
      </c>
      <c r="BA23">
        <v>18</v>
      </c>
      <c r="BB23">
        <v>25</v>
      </c>
      <c r="BC23">
        <v>8</v>
      </c>
      <c r="BD23">
        <v>0</v>
      </c>
      <c r="BE23">
        <v>36</v>
      </c>
      <c r="BF23">
        <v>282</v>
      </c>
      <c r="BG23">
        <v>85</v>
      </c>
      <c r="BH23">
        <v>232</v>
      </c>
      <c r="BI23">
        <v>27</v>
      </c>
      <c r="BJ23">
        <v>29</v>
      </c>
      <c r="BK23">
        <v>13</v>
      </c>
      <c r="BL23">
        <v>6</v>
      </c>
      <c r="BM23">
        <v>19</v>
      </c>
      <c r="BN23">
        <v>67</v>
      </c>
      <c r="BO23">
        <v>124</v>
      </c>
      <c r="BP23">
        <v>108</v>
      </c>
      <c r="BQ23">
        <v>29</v>
      </c>
      <c r="BR23">
        <v>61</v>
      </c>
      <c r="BS23">
        <v>57</v>
      </c>
      <c r="BT23">
        <v>18</v>
      </c>
      <c r="BU23">
        <v>20</v>
      </c>
      <c r="BV23">
        <v>8</v>
      </c>
      <c r="BW23">
        <v>21</v>
      </c>
      <c r="BX23">
        <v>318</v>
      </c>
      <c r="BY23">
        <v>291</v>
      </c>
      <c r="BZ23">
        <v>272</v>
      </c>
    </row>
    <row r="24" spans="1:78" x14ac:dyDescent="0.25">
      <c r="B24" s="7">
        <v>0.62</v>
      </c>
      <c r="C24" s="7">
        <v>0.61</v>
      </c>
      <c r="D24" s="7">
        <v>0.65</v>
      </c>
      <c r="E24" s="7">
        <v>0.61</v>
      </c>
      <c r="F24" s="7">
        <v>0.64</v>
      </c>
      <c r="G24" s="7">
        <v>0.53</v>
      </c>
      <c r="H24" s="7">
        <v>0.74</v>
      </c>
      <c r="I24" s="7">
        <v>0.61</v>
      </c>
      <c r="J24" s="7">
        <v>0.63</v>
      </c>
      <c r="K24" s="7">
        <v>0.55000000000000004</v>
      </c>
      <c r="L24" s="7">
        <v>0.66</v>
      </c>
      <c r="M24" s="7">
        <v>0.69</v>
      </c>
      <c r="N24" s="7">
        <v>0.6</v>
      </c>
      <c r="O24" s="7">
        <v>0.5</v>
      </c>
      <c r="P24" s="7">
        <v>0.78</v>
      </c>
      <c r="Q24" s="7">
        <v>0.61</v>
      </c>
      <c r="R24" s="7">
        <v>0.62</v>
      </c>
      <c r="S24" s="7">
        <v>0.6</v>
      </c>
      <c r="T24" s="7">
        <v>0.64</v>
      </c>
      <c r="U24" s="7">
        <v>0.65</v>
      </c>
      <c r="V24" s="7">
        <v>0.61</v>
      </c>
      <c r="W24" s="7">
        <v>0.64</v>
      </c>
      <c r="X24" s="7">
        <v>0.68</v>
      </c>
      <c r="Y24" t="s">
        <v>108</v>
      </c>
      <c r="Z24" s="7">
        <v>0.62</v>
      </c>
      <c r="AA24" s="7">
        <v>0.62</v>
      </c>
      <c r="AB24" s="7">
        <v>0.62</v>
      </c>
      <c r="AC24" s="7">
        <v>0.66</v>
      </c>
      <c r="AD24" s="7">
        <v>0.65</v>
      </c>
      <c r="AE24" s="7">
        <v>0.45</v>
      </c>
      <c r="AF24" s="7">
        <v>0.65</v>
      </c>
      <c r="AG24" s="7">
        <v>0.51</v>
      </c>
      <c r="AH24" s="7">
        <v>0.56000000000000005</v>
      </c>
      <c r="AI24" s="7">
        <v>0.66</v>
      </c>
      <c r="AJ24" s="7">
        <v>0.59</v>
      </c>
      <c r="AK24" s="7">
        <v>0.62</v>
      </c>
      <c r="AL24" s="7">
        <v>0.66</v>
      </c>
      <c r="AM24" s="7">
        <v>0.63</v>
      </c>
      <c r="AN24" s="7">
        <v>0.71</v>
      </c>
      <c r="AO24" s="7">
        <v>0.53</v>
      </c>
      <c r="AP24" s="7">
        <v>0.59</v>
      </c>
      <c r="AQ24" s="7">
        <v>0.69</v>
      </c>
      <c r="AR24" s="7">
        <v>0.67</v>
      </c>
      <c r="AS24" s="7">
        <v>0.61</v>
      </c>
      <c r="AT24" s="7">
        <v>0.5</v>
      </c>
      <c r="AU24" s="7">
        <v>0.43</v>
      </c>
      <c r="AV24" s="7">
        <v>0.65</v>
      </c>
      <c r="AW24" s="7">
        <v>0.61</v>
      </c>
      <c r="AX24" s="7">
        <v>0.7</v>
      </c>
      <c r="AY24" s="7">
        <v>0.64</v>
      </c>
      <c r="AZ24" s="7">
        <v>0.6</v>
      </c>
      <c r="BA24" s="7">
        <v>0.71</v>
      </c>
      <c r="BB24" s="7">
        <v>0.74</v>
      </c>
      <c r="BC24" s="7">
        <v>0.39</v>
      </c>
      <c r="BD24" t="s">
        <v>108</v>
      </c>
      <c r="BE24" s="7">
        <v>0.54</v>
      </c>
      <c r="BF24" s="7">
        <v>0.63</v>
      </c>
      <c r="BG24" s="7">
        <v>0.52</v>
      </c>
      <c r="BH24" s="7">
        <v>0.66</v>
      </c>
      <c r="BI24" s="7">
        <v>0.44</v>
      </c>
      <c r="BJ24" s="7">
        <v>0.71</v>
      </c>
      <c r="BK24" s="7">
        <v>0.35</v>
      </c>
      <c r="BL24" s="7">
        <v>0.5</v>
      </c>
      <c r="BM24" s="7">
        <v>0.49</v>
      </c>
      <c r="BN24" s="7">
        <v>0.65</v>
      </c>
      <c r="BO24" s="7">
        <v>0.63</v>
      </c>
      <c r="BP24" s="7">
        <v>0.61</v>
      </c>
      <c r="BQ24" s="7">
        <v>0.56999999999999995</v>
      </c>
      <c r="BR24" s="7">
        <v>0.61</v>
      </c>
      <c r="BS24" s="7">
        <v>0.6</v>
      </c>
      <c r="BT24" s="7">
        <v>0.54</v>
      </c>
      <c r="BU24" s="7">
        <v>0.52</v>
      </c>
      <c r="BV24" s="7">
        <v>0.49</v>
      </c>
      <c r="BW24" s="7">
        <v>0.56000000000000005</v>
      </c>
      <c r="BX24" s="7">
        <v>0.88</v>
      </c>
      <c r="BY24" s="7">
        <v>0.83</v>
      </c>
      <c r="BZ24" s="7">
        <v>0.85</v>
      </c>
    </row>
    <row r="25" spans="1:78" x14ac:dyDescent="0.25">
      <c r="A25" t="s">
        <v>599</v>
      </c>
      <c r="B25">
        <v>66</v>
      </c>
      <c r="C25">
        <v>58</v>
      </c>
      <c r="D25">
        <v>3</v>
      </c>
      <c r="E25">
        <v>4</v>
      </c>
      <c r="F25">
        <v>11</v>
      </c>
      <c r="G25">
        <v>41</v>
      </c>
      <c r="H25">
        <v>13</v>
      </c>
      <c r="I25">
        <v>15</v>
      </c>
      <c r="J25">
        <v>17</v>
      </c>
      <c r="K25">
        <v>13</v>
      </c>
      <c r="L25">
        <v>19</v>
      </c>
      <c r="M25">
        <v>16</v>
      </c>
      <c r="N25">
        <v>39</v>
      </c>
      <c r="O25">
        <v>10</v>
      </c>
      <c r="P25">
        <v>1</v>
      </c>
      <c r="Q25">
        <v>15</v>
      </c>
      <c r="R25">
        <v>50</v>
      </c>
      <c r="S25">
        <v>35</v>
      </c>
      <c r="T25">
        <v>14</v>
      </c>
      <c r="U25">
        <v>16</v>
      </c>
      <c r="V25">
        <v>48</v>
      </c>
      <c r="W25">
        <v>7</v>
      </c>
      <c r="X25">
        <v>9</v>
      </c>
      <c r="Y25">
        <v>0</v>
      </c>
      <c r="Z25">
        <v>66</v>
      </c>
      <c r="AA25">
        <v>63</v>
      </c>
      <c r="AB25">
        <v>63</v>
      </c>
      <c r="AC25">
        <v>3</v>
      </c>
      <c r="AD25">
        <v>42</v>
      </c>
      <c r="AE25">
        <v>18</v>
      </c>
      <c r="AF25">
        <v>39</v>
      </c>
      <c r="AG25">
        <v>2</v>
      </c>
      <c r="AH25">
        <v>8</v>
      </c>
      <c r="AI25">
        <v>37</v>
      </c>
      <c r="AJ25">
        <v>10</v>
      </c>
      <c r="AK25">
        <v>22</v>
      </c>
      <c r="AL25">
        <v>12</v>
      </c>
      <c r="AM25">
        <v>34</v>
      </c>
      <c r="AN25">
        <v>6</v>
      </c>
      <c r="AO25">
        <v>13</v>
      </c>
      <c r="AP25">
        <v>5</v>
      </c>
      <c r="AQ25">
        <v>2</v>
      </c>
      <c r="AR25">
        <v>8</v>
      </c>
      <c r="AS25">
        <v>4</v>
      </c>
      <c r="AT25">
        <v>7</v>
      </c>
      <c r="AU25">
        <v>5</v>
      </c>
      <c r="AV25">
        <v>7</v>
      </c>
      <c r="AW25">
        <v>1</v>
      </c>
      <c r="AX25">
        <v>1</v>
      </c>
      <c r="AY25">
        <v>4</v>
      </c>
      <c r="AZ25">
        <v>9</v>
      </c>
      <c r="BA25">
        <v>3</v>
      </c>
      <c r="BB25">
        <v>3</v>
      </c>
      <c r="BC25">
        <v>5</v>
      </c>
      <c r="BD25">
        <v>1</v>
      </c>
      <c r="BE25">
        <v>14</v>
      </c>
      <c r="BF25">
        <v>52</v>
      </c>
      <c r="BG25">
        <v>38</v>
      </c>
      <c r="BH25">
        <v>28</v>
      </c>
      <c r="BI25">
        <v>15</v>
      </c>
      <c r="BJ25">
        <v>8</v>
      </c>
      <c r="BK25">
        <v>12</v>
      </c>
      <c r="BL25">
        <v>2</v>
      </c>
      <c r="BM25">
        <v>9</v>
      </c>
      <c r="BN25">
        <v>19</v>
      </c>
      <c r="BO25">
        <v>21</v>
      </c>
      <c r="BP25">
        <v>17</v>
      </c>
      <c r="BQ25">
        <v>11</v>
      </c>
      <c r="BR25">
        <v>17</v>
      </c>
      <c r="BS25">
        <v>13</v>
      </c>
      <c r="BT25">
        <v>7</v>
      </c>
      <c r="BU25">
        <v>8</v>
      </c>
      <c r="BV25">
        <v>5</v>
      </c>
      <c r="BW25">
        <v>7</v>
      </c>
      <c r="BX25">
        <v>13</v>
      </c>
      <c r="BY25">
        <v>20</v>
      </c>
      <c r="BZ25">
        <v>16</v>
      </c>
    </row>
    <row r="26" spans="1:78" x14ac:dyDescent="0.25">
      <c r="B26" s="7">
        <v>0.13</v>
      </c>
      <c r="C26" s="7">
        <v>0.13</v>
      </c>
      <c r="D26" s="7">
        <v>7.0000000000000007E-2</v>
      </c>
      <c r="E26" s="7">
        <v>0.15</v>
      </c>
      <c r="F26" s="7">
        <v>0.1</v>
      </c>
      <c r="G26" s="7">
        <v>0.17</v>
      </c>
      <c r="H26" s="7">
        <v>0.08</v>
      </c>
      <c r="I26" s="7">
        <v>0.13</v>
      </c>
      <c r="J26" s="7">
        <v>0.1</v>
      </c>
      <c r="K26" s="7">
        <v>0.12</v>
      </c>
      <c r="L26" s="7">
        <v>0.16</v>
      </c>
      <c r="M26" s="7">
        <v>0.1</v>
      </c>
      <c r="N26" s="7">
        <v>0.14000000000000001</v>
      </c>
      <c r="O26" s="7">
        <v>0.14000000000000001</v>
      </c>
      <c r="P26" s="7">
        <v>0.06</v>
      </c>
      <c r="Q26" s="7">
        <v>0.16</v>
      </c>
      <c r="R26" s="7">
        <v>0.12</v>
      </c>
      <c r="S26" s="7">
        <v>0.12</v>
      </c>
      <c r="T26" s="7">
        <v>0.13</v>
      </c>
      <c r="U26" s="7">
        <v>0.15</v>
      </c>
      <c r="V26" s="7">
        <v>0.13</v>
      </c>
      <c r="W26" s="7">
        <v>0.16</v>
      </c>
      <c r="X26" s="7">
        <v>0.09</v>
      </c>
      <c r="Y26" t="s">
        <v>108</v>
      </c>
      <c r="Z26" s="7">
        <v>0.13</v>
      </c>
      <c r="AA26" s="7">
        <v>0.13</v>
      </c>
      <c r="AB26" s="7">
        <v>0.13</v>
      </c>
      <c r="AC26" s="7">
        <v>7.0000000000000007E-2</v>
      </c>
      <c r="AD26" s="7">
        <v>0.11</v>
      </c>
      <c r="AE26" s="7">
        <v>0.25</v>
      </c>
      <c r="AF26" s="7">
        <v>0.11</v>
      </c>
      <c r="AG26" s="7">
        <v>0.26</v>
      </c>
      <c r="AH26" s="7">
        <v>0.22</v>
      </c>
      <c r="AI26" s="7">
        <v>0.12</v>
      </c>
      <c r="AJ26" s="7">
        <v>0.1</v>
      </c>
      <c r="AK26" s="7">
        <v>0.17</v>
      </c>
      <c r="AL26" s="7">
        <v>0.13</v>
      </c>
      <c r="AM26" s="7">
        <v>0.12</v>
      </c>
      <c r="AN26" s="7">
        <v>0.22</v>
      </c>
      <c r="AO26" s="7">
        <v>0.14000000000000001</v>
      </c>
      <c r="AP26" s="7">
        <v>0.09</v>
      </c>
      <c r="AQ26" s="7">
        <v>0.08</v>
      </c>
      <c r="AR26" s="7">
        <v>0.13</v>
      </c>
      <c r="AS26" s="7">
        <v>0.13</v>
      </c>
      <c r="AT26" s="7">
        <v>0.15</v>
      </c>
      <c r="AU26" s="7">
        <v>0.26</v>
      </c>
      <c r="AV26" s="7">
        <v>0.17</v>
      </c>
      <c r="AW26" s="7">
        <v>7.0000000000000007E-2</v>
      </c>
      <c r="AX26" s="7">
        <v>0.02</v>
      </c>
      <c r="AY26" s="7">
        <v>0.08</v>
      </c>
      <c r="AZ26" s="7">
        <v>0.18</v>
      </c>
      <c r="BA26" s="7">
        <v>0.12</v>
      </c>
      <c r="BB26" s="7">
        <v>0.08</v>
      </c>
      <c r="BC26" s="7">
        <v>0.25</v>
      </c>
      <c r="BD26" s="7">
        <v>1</v>
      </c>
      <c r="BE26" s="7">
        <v>0.21</v>
      </c>
      <c r="BF26" s="7">
        <v>0.12</v>
      </c>
      <c r="BG26" s="7">
        <v>0.23</v>
      </c>
      <c r="BH26" s="7">
        <v>0.08</v>
      </c>
      <c r="BI26" s="7">
        <v>0.25</v>
      </c>
      <c r="BJ26" s="7">
        <v>0.19</v>
      </c>
      <c r="BK26" s="7">
        <v>0.31</v>
      </c>
      <c r="BL26" s="7">
        <v>0.2</v>
      </c>
      <c r="BM26" s="7">
        <v>0.22</v>
      </c>
      <c r="BN26" s="7">
        <v>0.19</v>
      </c>
      <c r="BO26" s="7">
        <v>0.11</v>
      </c>
      <c r="BP26" s="7">
        <v>0.09</v>
      </c>
      <c r="BQ26" s="7">
        <v>0.21</v>
      </c>
      <c r="BR26" s="7">
        <v>0.18</v>
      </c>
      <c r="BS26" s="7">
        <v>0.13</v>
      </c>
      <c r="BT26" s="7">
        <v>0.22</v>
      </c>
      <c r="BU26" s="7">
        <v>0.22</v>
      </c>
      <c r="BV26" s="7">
        <v>0.31</v>
      </c>
      <c r="BW26" s="7">
        <v>0.19</v>
      </c>
      <c r="BX26" s="7">
        <v>0.04</v>
      </c>
      <c r="BY26" s="7">
        <v>0.06</v>
      </c>
      <c r="BZ26" s="7">
        <v>0.05</v>
      </c>
    </row>
    <row r="27" spans="1:78" x14ac:dyDescent="0.25">
      <c r="A27" t="s">
        <v>40</v>
      </c>
      <c r="B27">
        <v>3</v>
      </c>
      <c r="C27">
        <v>2</v>
      </c>
      <c r="D27">
        <v>1</v>
      </c>
      <c r="E27">
        <v>0</v>
      </c>
      <c r="F27">
        <v>2</v>
      </c>
      <c r="G27">
        <v>0</v>
      </c>
      <c r="H27">
        <v>1</v>
      </c>
      <c r="I27">
        <v>1</v>
      </c>
      <c r="J27">
        <v>0</v>
      </c>
      <c r="K27">
        <v>0</v>
      </c>
      <c r="L27">
        <v>1</v>
      </c>
      <c r="M27">
        <v>0</v>
      </c>
      <c r="N27">
        <v>1</v>
      </c>
      <c r="O27">
        <v>2</v>
      </c>
      <c r="P27">
        <v>0</v>
      </c>
      <c r="Q27">
        <v>0</v>
      </c>
      <c r="R27">
        <v>3</v>
      </c>
      <c r="S27">
        <v>1</v>
      </c>
      <c r="T27">
        <v>1</v>
      </c>
      <c r="U27">
        <v>1</v>
      </c>
      <c r="V27">
        <v>2</v>
      </c>
      <c r="W27">
        <v>0</v>
      </c>
      <c r="X27">
        <v>0</v>
      </c>
      <c r="Y27">
        <v>0</v>
      </c>
      <c r="Z27">
        <v>3</v>
      </c>
      <c r="AA27">
        <v>3</v>
      </c>
      <c r="AB27">
        <v>3</v>
      </c>
      <c r="AC27">
        <v>0</v>
      </c>
      <c r="AD27">
        <v>1</v>
      </c>
      <c r="AE27">
        <v>0</v>
      </c>
      <c r="AF27">
        <v>1</v>
      </c>
      <c r="AG27">
        <v>0</v>
      </c>
      <c r="AH27">
        <v>0</v>
      </c>
      <c r="AI27">
        <v>1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1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1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3</v>
      </c>
      <c r="BG27">
        <v>0</v>
      </c>
      <c r="BH27">
        <v>3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</v>
      </c>
      <c r="BP27">
        <v>2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 s="7">
        <v>0.01</v>
      </c>
      <c r="C28">
        <v>0</v>
      </c>
      <c r="D28" s="7">
        <v>0.01</v>
      </c>
      <c r="E28" t="s">
        <v>108</v>
      </c>
      <c r="F28" s="7">
        <v>0.02</v>
      </c>
      <c r="G28" t="s">
        <v>108</v>
      </c>
      <c r="H28">
        <v>0</v>
      </c>
      <c r="I28" s="7">
        <v>0.01</v>
      </c>
      <c r="J28" t="s">
        <v>108</v>
      </c>
      <c r="K28" t="s">
        <v>108</v>
      </c>
      <c r="L28" s="7">
        <v>0.01</v>
      </c>
      <c r="M28" t="s">
        <v>108</v>
      </c>
      <c r="N28">
        <v>0</v>
      </c>
      <c r="O28" s="7">
        <v>0.03</v>
      </c>
      <c r="P28" t="s">
        <v>108</v>
      </c>
      <c r="Q28" t="s">
        <v>108</v>
      </c>
      <c r="R28" s="7">
        <v>0.01</v>
      </c>
      <c r="S28">
        <v>0</v>
      </c>
      <c r="T28" s="7">
        <v>0.01</v>
      </c>
      <c r="U28" s="7">
        <v>0.01</v>
      </c>
      <c r="V28" s="7">
        <v>0.01</v>
      </c>
      <c r="W28" t="s">
        <v>108</v>
      </c>
      <c r="X28" t="s">
        <v>108</v>
      </c>
      <c r="Y28" t="s">
        <v>108</v>
      </c>
      <c r="Z28" s="7">
        <v>0.01</v>
      </c>
      <c r="AA28" s="7">
        <v>0.01</v>
      </c>
      <c r="AB28" s="7">
        <v>0.01</v>
      </c>
      <c r="AC28" t="s">
        <v>108</v>
      </c>
      <c r="AD28">
        <v>0</v>
      </c>
      <c r="AE28" t="s">
        <v>108</v>
      </c>
      <c r="AF28">
        <v>0</v>
      </c>
      <c r="AG28" t="s">
        <v>108</v>
      </c>
      <c r="AH28" t="s">
        <v>108</v>
      </c>
      <c r="AI28">
        <v>0</v>
      </c>
      <c r="AJ28" t="s">
        <v>108</v>
      </c>
      <c r="AK28" t="s">
        <v>108</v>
      </c>
      <c r="AL28" t="s">
        <v>108</v>
      </c>
      <c r="AM28" t="s">
        <v>108</v>
      </c>
      <c r="AN28" t="s">
        <v>108</v>
      </c>
      <c r="AO28" s="7">
        <v>0.01</v>
      </c>
      <c r="AP28" t="s">
        <v>108</v>
      </c>
      <c r="AQ28" t="s">
        <v>108</v>
      </c>
      <c r="AR28" t="s">
        <v>108</v>
      </c>
      <c r="AS28" t="s">
        <v>108</v>
      </c>
      <c r="AT28" t="s">
        <v>108</v>
      </c>
      <c r="AU28" s="7">
        <v>7.0000000000000007E-2</v>
      </c>
      <c r="AV28" t="s">
        <v>108</v>
      </c>
      <c r="AW28" t="s">
        <v>108</v>
      </c>
      <c r="AX28" s="7">
        <v>0.02</v>
      </c>
      <c r="AY28" s="7">
        <v>0.01</v>
      </c>
      <c r="AZ28" t="s">
        <v>108</v>
      </c>
      <c r="BA28" t="s">
        <v>108</v>
      </c>
      <c r="BB28" t="s">
        <v>108</v>
      </c>
      <c r="BC28" t="s">
        <v>108</v>
      </c>
      <c r="BD28" t="s">
        <v>108</v>
      </c>
      <c r="BE28" t="s">
        <v>108</v>
      </c>
      <c r="BF28" s="7">
        <v>0.01</v>
      </c>
      <c r="BG28" t="s">
        <v>108</v>
      </c>
      <c r="BH28" s="7">
        <v>0.01</v>
      </c>
      <c r="BI28" t="s">
        <v>108</v>
      </c>
      <c r="BJ28" t="s">
        <v>108</v>
      </c>
      <c r="BK28" t="s">
        <v>108</v>
      </c>
      <c r="BL28" t="s">
        <v>108</v>
      </c>
      <c r="BM28" t="s">
        <v>108</v>
      </c>
      <c r="BN28" t="s">
        <v>108</v>
      </c>
      <c r="BO28">
        <v>0</v>
      </c>
      <c r="BP28" s="7">
        <v>0.01</v>
      </c>
      <c r="BQ28" t="s">
        <v>108</v>
      </c>
      <c r="BR28" t="s">
        <v>108</v>
      </c>
      <c r="BS28" t="s">
        <v>108</v>
      </c>
      <c r="BT28" t="s">
        <v>108</v>
      </c>
      <c r="BU28" t="s">
        <v>108</v>
      </c>
      <c r="BV28" t="s">
        <v>108</v>
      </c>
      <c r="BW28" t="s">
        <v>108</v>
      </c>
      <c r="BX28" t="s">
        <v>108</v>
      </c>
      <c r="BY28" t="s">
        <v>108</v>
      </c>
      <c r="BZ28" t="s">
        <v>108</v>
      </c>
    </row>
    <row r="29" spans="1:78" x14ac:dyDescent="0.25">
      <c r="A29" t="s">
        <v>41</v>
      </c>
      <c r="B29">
        <v>20</v>
      </c>
      <c r="C29">
        <v>16</v>
      </c>
      <c r="D29">
        <v>2</v>
      </c>
      <c r="E29">
        <v>2</v>
      </c>
      <c r="F29">
        <v>3</v>
      </c>
      <c r="G29">
        <v>10</v>
      </c>
      <c r="H29">
        <v>7</v>
      </c>
      <c r="I29">
        <v>4</v>
      </c>
      <c r="J29">
        <v>10</v>
      </c>
      <c r="K29">
        <v>4</v>
      </c>
      <c r="L29">
        <v>1</v>
      </c>
      <c r="M29">
        <v>4</v>
      </c>
      <c r="N29">
        <v>11</v>
      </c>
      <c r="O29">
        <v>5</v>
      </c>
      <c r="P29">
        <v>1</v>
      </c>
      <c r="Q29">
        <v>3</v>
      </c>
      <c r="R29">
        <v>18</v>
      </c>
      <c r="S29">
        <v>15</v>
      </c>
      <c r="T29">
        <v>1</v>
      </c>
      <c r="U29">
        <v>3</v>
      </c>
      <c r="V29">
        <v>12</v>
      </c>
      <c r="W29">
        <v>0</v>
      </c>
      <c r="X29">
        <v>7</v>
      </c>
      <c r="Y29">
        <v>0</v>
      </c>
      <c r="Z29">
        <v>20</v>
      </c>
      <c r="AA29">
        <v>19</v>
      </c>
      <c r="AB29">
        <v>19</v>
      </c>
      <c r="AC29">
        <v>2</v>
      </c>
      <c r="AD29">
        <v>8</v>
      </c>
      <c r="AE29">
        <v>9</v>
      </c>
      <c r="AF29">
        <v>7</v>
      </c>
      <c r="AG29">
        <v>0</v>
      </c>
      <c r="AH29">
        <v>1</v>
      </c>
      <c r="AI29">
        <v>10</v>
      </c>
      <c r="AJ29">
        <v>3</v>
      </c>
      <c r="AK29">
        <v>5</v>
      </c>
      <c r="AL29">
        <v>1</v>
      </c>
      <c r="AM29">
        <v>8</v>
      </c>
      <c r="AN29">
        <v>0</v>
      </c>
      <c r="AO29">
        <v>11</v>
      </c>
      <c r="AP29">
        <v>5</v>
      </c>
      <c r="AQ29">
        <v>0</v>
      </c>
      <c r="AR29">
        <v>2</v>
      </c>
      <c r="AS29">
        <v>2</v>
      </c>
      <c r="AT29">
        <v>1</v>
      </c>
      <c r="AU29">
        <v>0</v>
      </c>
      <c r="AV29">
        <v>1</v>
      </c>
      <c r="AW29">
        <v>1</v>
      </c>
      <c r="AX29">
        <v>1</v>
      </c>
      <c r="AY29">
        <v>4</v>
      </c>
      <c r="AZ29">
        <v>1</v>
      </c>
      <c r="BA29">
        <v>0</v>
      </c>
      <c r="BB29">
        <v>1</v>
      </c>
      <c r="BC29">
        <v>1</v>
      </c>
      <c r="BD29">
        <v>0</v>
      </c>
      <c r="BE29">
        <v>4</v>
      </c>
      <c r="BF29">
        <v>17</v>
      </c>
      <c r="BG29">
        <v>8</v>
      </c>
      <c r="BH29">
        <v>13</v>
      </c>
      <c r="BI29">
        <v>2</v>
      </c>
      <c r="BJ29">
        <v>0</v>
      </c>
      <c r="BK29">
        <v>1</v>
      </c>
      <c r="BL29">
        <v>0</v>
      </c>
      <c r="BM29">
        <v>1</v>
      </c>
      <c r="BN29">
        <v>0</v>
      </c>
      <c r="BO29">
        <v>7</v>
      </c>
      <c r="BP29">
        <v>13</v>
      </c>
      <c r="BQ29">
        <v>2</v>
      </c>
      <c r="BR29">
        <v>1</v>
      </c>
      <c r="BS29">
        <v>2</v>
      </c>
      <c r="BT29">
        <v>4</v>
      </c>
      <c r="BU29">
        <v>1</v>
      </c>
      <c r="BV29">
        <v>1</v>
      </c>
      <c r="BW29">
        <v>1</v>
      </c>
      <c r="BX29">
        <v>4</v>
      </c>
      <c r="BY29">
        <v>5</v>
      </c>
      <c r="BZ29">
        <v>3</v>
      </c>
    </row>
    <row r="30" spans="1:78" x14ac:dyDescent="0.25">
      <c r="B30" s="7">
        <v>0.04</v>
      </c>
      <c r="C30" s="7">
        <v>0.04</v>
      </c>
      <c r="D30" s="7">
        <v>0.04</v>
      </c>
      <c r="E30" s="7">
        <v>7.0000000000000007E-2</v>
      </c>
      <c r="F30" s="7">
        <v>0.03</v>
      </c>
      <c r="G30" s="7">
        <v>0.04</v>
      </c>
      <c r="H30" s="7">
        <v>0.05</v>
      </c>
      <c r="I30" s="7">
        <v>0.04</v>
      </c>
      <c r="J30" s="7">
        <v>0.06</v>
      </c>
      <c r="K30" s="7">
        <v>0.04</v>
      </c>
      <c r="L30" s="7">
        <v>0.01</v>
      </c>
      <c r="M30" s="7">
        <v>0.02</v>
      </c>
      <c r="N30" s="7">
        <v>0.04</v>
      </c>
      <c r="O30" s="7">
        <v>7.0000000000000007E-2</v>
      </c>
      <c r="P30" s="7">
        <v>7.0000000000000007E-2</v>
      </c>
      <c r="Q30" s="7">
        <v>0.03</v>
      </c>
      <c r="R30" s="7">
        <v>0.04</v>
      </c>
      <c r="S30" s="7">
        <v>0.05</v>
      </c>
      <c r="T30" s="7">
        <v>0.01</v>
      </c>
      <c r="U30" s="7">
        <v>0.03</v>
      </c>
      <c r="V30" s="7">
        <v>0.03</v>
      </c>
      <c r="W30" t="s">
        <v>108</v>
      </c>
      <c r="X30" s="7">
        <v>7.0000000000000007E-2</v>
      </c>
      <c r="Y30" t="s">
        <v>108</v>
      </c>
      <c r="Z30" s="7">
        <v>0.04</v>
      </c>
      <c r="AA30" s="7">
        <v>0.04</v>
      </c>
      <c r="AB30" s="7">
        <v>0.04</v>
      </c>
      <c r="AC30" s="7">
        <v>0.04</v>
      </c>
      <c r="AD30" s="7">
        <v>0.02</v>
      </c>
      <c r="AE30" s="7">
        <v>0.12</v>
      </c>
      <c r="AF30" s="7">
        <v>0.02</v>
      </c>
      <c r="AG30" t="s">
        <v>108</v>
      </c>
      <c r="AH30" s="7">
        <v>0.03</v>
      </c>
      <c r="AI30" s="7">
        <v>0.03</v>
      </c>
      <c r="AJ30" s="7">
        <v>0.03</v>
      </c>
      <c r="AK30" s="7">
        <v>0.04</v>
      </c>
      <c r="AL30" s="7">
        <v>0.01</v>
      </c>
      <c r="AM30" s="7">
        <v>0.03</v>
      </c>
      <c r="AN30" t="s">
        <v>108</v>
      </c>
      <c r="AO30" s="7">
        <v>0.12</v>
      </c>
      <c r="AP30" s="7">
        <v>0.09</v>
      </c>
      <c r="AQ30" t="s">
        <v>108</v>
      </c>
      <c r="AR30" s="7">
        <v>0.04</v>
      </c>
      <c r="AS30" s="7">
        <v>0.06</v>
      </c>
      <c r="AT30" s="7">
        <v>0.02</v>
      </c>
      <c r="AU30" t="s">
        <v>108</v>
      </c>
      <c r="AV30" s="7">
        <v>0.01</v>
      </c>
      <c r="AW30" s="7">
        <v>0.06</v>
      </c>
      <c r="AX30" s="7">
        <v>0.03</v>
      </c>
      <c r="AY30" s="7">
        <v>0.08</v>
      </c>
      <c r="AZ30" s="7">
        <v>0.02</v>
      </c>
      <c r="BA30" t="s">
        <v>108</v>
      </c>
      <c r="BB30" s="7">
        <v>0.03</v>
      </c>
      <c r="BC30" s="7">
        <v>7.0000000000000007E-2</v>
      </c>
      <c r="BD30" t="s">
        <v>108</v>
      </c>
      <c r="BE30" s="7">
        <v>0.06</v>
      </c>
      <c r="BF30" s="7">
        <v>0.04</v>
      </c>
      <c r="BG30" s="7">
        <v>0.05</v>
      </c>
      <c r="BH30" s="7">
        <v>0.04</v>
      </c>
      <c r="BI30" s="7">
        <v>0.02</v>
      </c>
      <c r="BJ30" t="s">
        <v>108</v>
      </c>
      <c r="BK30" s="7">
        <v>0.02</v>
      </c>
      <c r="BL30" t="s">
        <v>108</v>
      </c>
      <c r="BM30" s="7">
        <v>0.03</v>
      </c>
      <c r="BN30" t="s">
        <v>108</v>
      </c>
      <c r="BO30" s="7">
        <v>0.03</v>
      </c>
      <c r="BP30" s="7">
        <v>7.0000000000000007E-2</v>
      </c>
      <c r="BQ30" s="7">
        <v>0.04</v>
      </c>
      <c r="BR30" s="7">
        <v>0.01</v>
      </c>
      <c r="BS30" s="7">
        <v>0.02</v>
      </c>
      <c r="BT30" s="7">
        <v>0.11</v>
      </c>
      <c r="BU30" s="7">
        <v>0.03</v>
      </c>
      <c r="BV30" s="7">
        <v>0.06</v>
      </c>
      <c r="BW30" s="7">
        <v>0.03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193</v>
      </c>
      <c r="B31">
        <v>0.58199999999999996</v>
      </c>
      <c r="C31">
        <v>0.56499999999999995</v>
      </c>
      <c r="D31">
        <v>0.75900000000000001</v>
      </c>
      <c r="E31">
        <v>0.53600000000000003</v>
      </c>
      <c r="F31">
        <v>0.64900000000000002</v>
      </c>
      <c r="G31">
        <v>0.38400000000000001</v>
      </c>
      <c r="H31">
        <v>0.83899999999999997</v>
      </c>
      <c r="I31">
        <v>0.60899999999999999</v>
      </c>
      <c r="J31">
        <v>0.625</v>
      </c>
      <c r="K31">
        <v>0.48399999999999999</v>
      </c>
      <c r="L31">
        <v>0.58599999999999997</v>
      </c>
      <c r="M31">
        <v>0.71099999999999997</v>
      </c>
      <c r="N31">
        <v>0.51300000000000001</v>
      </c>
      <c r="O31">
        <v>0.44900000000000001</v>
      </c>
      <c r="P31">
        <v>1.1200000000000001</v>
      </c>
      <c r="Q31">
        <v>0.51400000000000001</v>
      </c>
      <c r="R31">
        <v>0.59899999999999998</v>
      </c>
      <c r="S31">
        <v>0.58199999999999996</v>
      </c>
      <c r="T31">
        <v>0.53100000000000003</v>
      </c>
      <c r="U31">
        <v>0.623</v>
      </c>
      <c r="V31">
        <v>0.54300000000000004</v>
      </c>
      <c r="W31">
        <v>0.56499999999999995</v>
      </c>
      <c r="X31">
        <v>0.77</v>
      </c>
      <c r="Y31">
        <v>0</v>
      </c>
      <c r="Z31">
        <v>0.58199999999999996</v>
      </c>
      <c r="AA31">
        <v>0.57999999999999996</v>
      </c>
      <c r="AB31">
        <v>0.57999999999999996</v>
      </c>
      <c r="AC31">
        <v>0.72499999999999998</v>
      </c>
      <c r="AD31">
        <v>0.63</v>
      </c>
      <c r="AE31">
        <v>0.192</v>
      </c>
      <c r="AF31">
        <v>0.64700000000000002</v>
      </c>
      <c r="AG31">
        <v>0.36399999999999999</v>
      </c>
      <c r="AH31">
        <v>0.35499999999999998</v>
      </c>
      <c r="AI31">
        <v>0.62</v>
      </c>
      <c r="AJ31">
        <v>0.58399999999999996</v>
      </c>
      <c r="AK31">
        <v>0.55300000000000005</v>
      </c>
      <c r="AL31">
        <v>0.64500000000000002</v>
      </c>
      <c r="AM31">
        <v>0.61099999999999999</v>
      </c>
      <c r="AN31">
        <v>0.45600000000000002</v>
      </c>
      <c r="AO31">
        <v>0.47599999999999998</v>
      </c>
      <c r="AP31">
        <v>0.623</v>
      </c>
      <c r="AQ31">
        <v>0.70399999999999996</v>
      </c>
      <c r="AR31">
        <v>0.623</v>
      </c>
      <c r="AS31">
        <v>0.59599999999999997</v>
      </c>
      <c r="AT31">
        <v>0.435</v>
      </c>
      <c r="AU31">
        <v>0.161</v>
      </c>
      <c r="AV31">
        <v>0.47799999999999998</v>
      </c>
      <c r="AW31">
        <v>0.69799999999999995</v>
      </c>
      <c r="AX31">
        <v>0.91400000000000003</v>
      </c>
      <c r="AY31">
        <v>0.74199999999999999</v>
      </c>
      <c r="AZ31">
        <v>0.47299999999999998</v>
      </c>
      <c r="BA31">
        <v>0.73099999999999998</v>
      </c>
      <c r="BB31">
        <v>0.73599999999999999</v>
      </c>
      <c r="BC31">
        <v>9.6000000000000002E-2</v>
      </c>
      <c r="BD31">
        <f>--2</f>
        <v>2</v>
      </c>
      <c r="BE31">
        <v>0.33500000000000002</v>
      </c>
      <c r="BF31">
        <v>0.61899999999999999</v>
      </c>
      <c r="BG31">
        <v>0.31900000000000001</v>
      </c>
      <c r="BH31">
        <v>0.70599999999999996</v>
      </c>
      <c r="BI31">
        <v>0.19700000000000001</v>
      </c>
      <c r="BJ31">
        <v>0.6</v>
      </c>
      <c r="BK31">
        <f>--0.086</f>
        <v>8.5999999999999993E-2</v>
      </c>
      <c r="BL31">
        <v>0.31900000000000001</v>
      </c>
      <c r="BM31">
        <v>0.32200000000000001</v>
      </c>
      <c r="BN31">
        <v>0.51200000000000001</v>
      </c>
      <c r="BO31">
        <v>0.64800000000000002</v>
      </c>
      <c r="BP31">
        <v>0.61199999999999999</v>
      </c>
      <c r="BQ31">
        <v>0.48799999999999999</v>
      </c>
      <c r="BR31">
        <v>0.51</v>
      </c>
      <c r="BS31">
        <v>0.55300000000000005</v>
      </c>
      <c r="BT31">
        <v>0.29099999999999998</v>
      </c>
      <c r="BU31">
        <v>0.33500000000000002</v>
      </c>
      <c r="BV31">
        <v>0.39900000000000002</v>
      </c>
      <c r="BW31">
        <v>0.436</v>
      </c>
      <c r="BX31">
        <v>0.998</v>
      </c>
      <c r="BY31">
        <v>0.92400000000000004</v>
      </c>
      <c r="BZ31">
        <v>0.95399999999999996</v>
      </c>
    </row>
    <row r="32" spans="1:78" x14ac:dyDescent="0.25">
      <c r="A32" t="s">
        <v>194</v>
      </c>
      <c r="B32">
        <v>0.95799999999999996</v>
      </c>
      <c r="C32">
        <v>0.95399999999999996</v>
      </c>
      <c r="D32">
        <v>0.97199999999999998</v>
      </c>
      <c r="E32">
        <v>1.0029999999999999</v>
      </c>
      <c r="F32">
        <v>0.86099999999999999</v>
      </c>
      <c r="G32">
        <v>1.032</v>
      </c>
      <c r="H32">
        <v>0.84099999999999997</v>
      </c>
      <c r="I32">
        <v>0.98899999999999999</v>
      </c>
      <c r="J32">
        <v>0.89400000000000002</v>
      </c>
      <c r="K32">
        <v>0.95799999999999996</v>
      </c>
      <c r="L32">
        <v>1.02</v>
      </c>
      <c r="M32">
        <v>0.89400000000000002</v>
      </c>
      <c r="N32">
        <v>0.97499999999999998</v>
      </c>
      <c r="O32">
        <v>1.0049999999999999</v>
      </c>
      <c r="P32">
        <v>0.86499999999999999</v>
      </c>
      <c r="Q32">
        <v>1.006</v>
      </c>
      <c r="R32">
        <v>0.94699999999999995</v>
      </c>
      <c r="S32">
        <v>0.95</v>
      </c>
      <c r="T32">
        <v>0.873</v>
      </c>
      <c r="U32">
        <v>1.0640000000000001</v>
      </c>
      <c r="V32">
        <v>0.97099999999999997</v>
      </c>
      <c r="W32">
        <v>0.874</v>
      </c>
      <c r="X32">
        <v>0.93200000000000005</v>
      </c>
      <c r="Y32">
        <v>0</v>
      </c>
      <c r="Z32">
        <v>0.95799999999999996</v>
      </c>
      <c r="AA32">
        <v>0.94799999999999995</v>
      </c>
      <c r="AB32">
        <v>0.94799999999999995</v>
      </c>
      <c r="AC32">
        <v>0.84</v>
      </c>
      <c r="AD32">
        <v>0.90100000000000002</v>
      </c>
      <c r="AE32">
        <v>1.1910000000000001</v>
      </c>
      <c r="AF32">
        <v>0.93400000000000005</v>
      </c>
      <c r="AG32">
        <v>1.071</v>
      </c>
      <c r="AH32">
        <v>1.1399999999999999</v>
      </c>
      <c r="AI32">
        <v>0.96</v>
      </c>
      <c r="AJ32">
        <v>0.88700000000000001</v>
      </c>
      <c r="AK32">
        <v>1.0629999999999999</v>
      </c>
      <c r="AL32">
        <v>0.95899999999999996</v>
      </c>
      <c r="AM32">
        <v>0.90700000000000003</v>
      </c>
      <c r="AN32">
        <v>1.347</v>
      </c>
      <c r="AO32">
        <v>0.98399999999999999</v>
      </c>
      <c r="AP32">
        <v>0.83699999999999997</v>
      </c>
      <c r="AQ32">
        <v>0.754</v>
      </c>
      <c r="AR32">
        <v>0.93899999999999995</v>
      </c>
      <c r="AS32">
        <v>0.91600000000000004</v>
      </c>
      <c r="AT32">
        <v>0.98599999999999999</v>
      </c>
      <c r="AU32">
        <v>1.0980000000000001</v>
      </c>
      <c r="AV32">
        <v>1.0249999999999999</v>
      </c>
      <c r="AW32">
        <v>1.0720000000000001</v>
      </c>
      <c r="AX32">
        <v>0.73299999999999998</v>
      </c>
      <c r="AY32">
        <v>0.91500000000000004</v>
      </c>
      <c r="AZ32">
        <v>1.079</v>
      </c>
      <c r="BA32">
        <v>0.95</v>
      </c>
      <c r="BB32">
        <v>0.78</v>
      </c>
      <c r="BC32">
        <v>1.1970000000000001</v>
      </c>
      <c r="BD32">
        <v>0</v>
      </c>
      <c r="BE32">
        <v>1.0569999999999999</v>
      </c>
      <c r="BF32">
        <v>0.93899999999999995</v>
      </c>
      <c r="BG32">
        <v>1.1240000000000001</v>
      </c>
      <c r="BH32">
        <v>0.84299999999999997</v>
      </c>
      <c r="BI32">
        <v>1.105</v>
      </c>
      <c r="BJ32">
        <v>1.0780000000000001</v>
      </c>
      <c r="BK32">
        <v>1.133</v>
      </c>
      <c r="BL32">
        <v>1.07</v>
      </c>
      <c r="BM32">
        <v>1.0669999999999999</v>
      </c>
      <c r="BN32">
        <v>1.115</v>
      </c>
      <c r="BO32">
        <v>0.88800000000000001</v>
      </c>
      <c r="BP32">
        <v>0.89900000000000002</v>
      </c>
      <c r="BQ32">
        <v>1.1100000000000001</v>
      </c>
      <c r="BR32">
        <v>0.98299999999999998</v>
      </c>
      <c r="BS32">
        <v>0.95299999999999996</v>
      </c>
      <c r="BT32">
        <v>1.1779999999999999</v>
      </c>
      <c r="BU32">
        <v>0.95199999999999996</v>
      </c>
      <c r="BV32">
        <v>1.353</v>
      </c>
      <c r="BW32">
        <v>1.0620000000000001</v>
      </c>
      <c r="BX32">
        <v>0.67800000000000005</v>
      </c>
      <c r="BY32">
        <v>0.75700000000000001</v>
      </c>
      <c r="BZ32">
        <v>0.77300000000000002</v>
      </c>
    </row>
    <row r="33" spans="1:78" x14ac:dyDescent="0.25">
      <c r="A33" t="s">
        <v>195</v>
      </c>
      <c r="B33">
        <v>2E-3</v>
      </c>
      <c r="C33">
        <v>2E-3</v>
      </c>
      <c r="D33">
        <v>0.02</v>
      </c>
      <c r="E33">
        <v>3.6999999999999998E-2</v>
      </c>
      <c r="F33">
        <v>6.0000000000000001E-3</v>
      </c>
      <c r="G33">
        <v>5.0000000000000001E-3</v>
      </c>
      <c r="H33">
        <v>4.0000000000000001E-3</v>
      </c>
      <c r="I33">
        <v>1.0999999999999999E-2</v>
      </c>
      <c r="J33">
        <v>6.0000000000000001E-3</v>
      </c>
      <c r="K33">
        <v>8.9999999999999993E-3</v>
      </c>
      <c r="L33">
        <v>6.0000000000000001E-3</v>
      </c>
      <c r="M33">
        <v>4.0000000000000001E-3</v>
      </c>
      <c r="N33">
        <v>4.0000000000000001E-3</v>
      </c>
      <c r="O33">
        <v>1.4999999999999999E-2</v>
      </c>
      <c r="P33">
        <v>5.2999999999999999E-2</v>
      </c>
      <c r="Q33">
        <v>8.9999999999999993E-3</v>
      </c>
      <c r="R33">
        <v>2E-3</v>
      </c>
      <c r="S33">
        <v>3.0000000000000001E-3</v>
      </c>
      <c r="T33">
        <v>8.0000000000000002E-3</v>
      </c>
      <c r="U33">
        <v>8.9999999999999993E-3</v>
      </c>
      <c r="V33">
        <v>3.0000000000000001E-3</v>
      </c>
      <c r="W33">
        <v>1.4999999999999999E-2</v>
      </c>
      <c r="X33">
        <v>7.0000000000000001E-3</v>
      </c>
      <c r="Y33">
        <v>0</v>
      </c>
      <c r="Z33">
        <v>2E-3</v>
      </c>
      <c r="AA33">
        <v>2E-3</v>
      </c>
      <c r="AB33">
        <v>2E-3</v>
      </c>
      <c r="AC33">
        <v>1.7000000000000001E-2</v>
      </c>
      <c r="AD33">
        <v>2E-3</v>
      </c>
      <c r="AE33">
        <v>2.3E-2</v>
      </c>
      <c r="AF33">
        <v>2E-3</v>
      </c>
      <c r="AG33">
        <v>0.191</v>
      </c>
      <c r="AH33">
        <v>3.5999999999999997E-2</v>
      </c>
      <c r="AI33">
        <v>3.0000000000000001E-3</v>
      </c>
      <c r="AJ33">
        <v>7.0000000000000001E-3</v>
      </c>
      <c r="AK33">
        <v>8.0000000000000002E-3</v>
      </c>
      <c r="AL33">
        <v>0.01</v>
      </c>
      <c r="AM33">
        <v>3.0000000000000001E-3</v>
      </c>
      <c r="AN33">
        <v>6.5000000000000002E-2</v>
      </c>
      <c r="AO33">
        <v>1.2E-2</v>
      </c>
      <c r="AP33">
        <v>1.4999999999999999E-2</v>
      </c>
      <c r="AQ33">
        <v>2.1000000000000001E-2</v>
      </c>
      <c r="AR33">
        <v>1.7000000000000001E-2</v>
      </c>
      <c r="AS33">
        <v>2.5000000000000001E-2</v>
      </c>
      <c r="AT33">
        <v>1.7999999999999999E-2</v>
      </c>
      <c r="AU33">
        <v>7.0999999999999994E-2</v>
      </c>
      <c r="AV33">
        <v>2.1000000000000001E-2</v>
      </c>
      <c r="AW33">
        <v>7.6999999999999999E-2</v>
      </c>
      <c r="AX33">
        <v>1.7000000000000001E-2</v>
      </c>
      <c r="AY33">
        <v>1.7000000000000001E-2</v>
      </c>
      <c r="AZ33">
        <v>2.3E-2</v>
      </c>
      <c r="BA33">
        <v>3.7999999999999999E-2</v>
      </c>
      <c r="BB33">
        <v>1.7999999999999999E-2</v>
      </c>
      <c r="BC33">
        <v>7.1999999999999995E-2</v>
      </c>
      <c r="BD33">
        <v>0</v>
      </c>
      <c r="BE33">
        <v>1.9E-2</v>
      </c>
      <c r="BF33">
        <v>2E-3</v>
      </c>
      <c r="BG33">
        <v>8.0000000000000002E-3</v>
      </c>
      <c r="BH33">
        <v>2E-3</v>
      </c>
      <c r="BI33">
        <v>2.4E-2</v>
      </c>
      <c r="BJ33">
        <v>2.9000000000000001E-2</v>
      </c>
      <c r="BK33">
        <v>3.2000000000000001E-2</v>
      </c>
      <c r="BL33">
        <v>0.104</v>
      </c>
      <c r="BM33">
        <v>3.5999999999999997E-2</v>
      </c>
      <c r="BN33">
        <v>1.2999999999999999E-2</v>
      </c>
      <c r="BO33">
        <v>4.0000000000000001E-3</v>
      </c>
      <c r="BP33">
        <v>5.0000000000000001E-3</v>
      </c>
      <c r="BQ33">
        <v>2.5999999999999999E-2</v>
      </c>
      <c r="BR33">
        <v>1.0999999999999999E-2</v>
      </c>
      <c r="BS33">
        <v>1.0999999999999999E-2</v>
      </c>
      <c r="BT33">
        <v>4.2999999999999997E-2</v>
      </c>
      <c r="BU33">
        <v>0.03</v>
      </c>
      <c r="BV33">
        <v>0.114</v>
      </c>
      <c r="BW33">
        <v>3.4000000000000002E-2</v>
      </c>
      <c r="BX33">
        <v>1E-3</v>
      </c>
      <c r="BY33">
        <v>2E-3</v>
      </c>
      <c r="BZ33">
        <v>2E-3</v>
      </c>
    </row>
  </sheetData>
  <pageMargins left="0.7" right="0.7" top="0.75" bottom="0.75" header="0.3" footer="0.3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600</v>
      </c>
    </row>
    <row r="2" spans="1:78" x14ac:dyDescent="0.25">
      <c r="A2" t="s">
        <v>117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525</v>
      </c>
      <c r="C8">
        <v>447</v>
      </c>
      <c r="D8">
        <v>50</v>
      </c>
      <c r="E8">
        <v>28</v>
      </c>
      <c r="F8">
        <v>119</v>
      </c>
      <c r="G8">
        <v>212</v>
      </c>
      <c r="H8">
        <v>194</v>
      </c>
      <c r="I8">
        <v>97</v>
      </c>
      <c r="J8">
        <v>147</v>
      </c>
      <c r="K8">
        <v>101</v>
      </c>
      <c r="L8">
        <v>180</v>
      </c>
      <c r="M8">
        <v>202</v>
      </c>
      <c r="N8">
        <v>235</v>
      </c>
      <c r="O8">
        <v>73</v>
      </c>
      <c r="P8">
        <v>15</v>
      </c>
      <c r="Q8">
        <v>118</v>
      </c>
      <c r="R8">
        <v>407</v>
      </c>
      <c r="S8">
        <v>282</v>
      </c>
      <c r="T8">
        <v>101</v>
      </c>
      <c r="U8">
        <v>129</v>
      </c>
      <c r="V8">
        <v>328</v>
      </c>
      <c r="W8">
        <v>50</v>
      </c>
      <c r="X8">
        <v>139</v>
      </c>
      <c r="Y8">
        <v>0</v>
      </c>
      <c r="Z8">
        <v>525</v>
      </c>
      <c r="AA8">
        <v>508</v>
      </c>
      <c r="AB8">
        <v>508</v>
      </c>
      <c r="AC8">
        <v>42</v>
      </c>
      <c r="AD8">
        <v>388</v>
      </c>
      <c r="AE8">
        <v>70</v>
      </c>
      <c r="AF8">
        <v>361</v>
      </c>
      <c r="AG8">
        <v>6</v>
      </c>
      <c r="AH8">
        <v>37</v>
      </c>
      <c r="AI8">
        <v>289</v>
      </c>
      <c r="AJ8">
        <v>108</v>
      </c>
      <c r="AK8">
        <v>140</v>
      </c>
      <c r="AL8">
        <v>92</v>
      </c>
      <c r="AM8">
        <v>306</v>
      </c>
      <c r="AN8">
        <v>28</v>
      </c>
      <c r="AO8">
        <v>95</v>
      </c>
      <c r="AP8">
        <v>52</v>
      </c>
      <c r="AQ8">
        <v>27</v>
      </c>
      <c r="AR8">
        <v>54</v>
      </c>
      <c r="AS8">
        <v>34</v>
      </c>
      <c r="AT8">
        <v>55</v>
      </c>
      <c r="AU8">
        <v>18</v>
      </c>
      <c r="AV8">
        <v>52</v>
      </c>
      <c r="AW8">
        <v>16</v>
      </c>
      <c r="AX8">
        <v>33</v>
      </c>
      <c r="AY8">
        <v>53</v>
      </c>
      <c r="AZ8">
        <v>51</v>
      </c>
      <c r="BA8">
        <v>24</v>
      </c>
      <c r="BB8">
        <v>34</v>
      </c>
      <c r="BC8">
        <v>21</v>
      </c>
      <c r="BD8">
        <v>1</v>
      </c>
      <c r="BE8">
        <v>61</v>
      </c>
      <c r="BF8">
        <v>464</v>
      </c>
      <c r="BG8">
        <v>160</v>
      </c>
      <c r="BH8">
        <v>365</v>
      </c>
      <c r="BI8">
        <v>52</v>
      </c>
      <c r="BJ8">
        <v>40</v>
      </c>
      <c r="BK8">
        <v>41</v>
      </c>
      <c r="BL8">
        <v>11</v>
      </c>
      <c r="BM8">
        <v>33</v>
      </c>
      <c r="BN8">
        <v>98</v>
      </c>
      <c r="BO8">
        <v>211</v>
      </c>
      <c r="BP8">
        <v>183</v>
      </c>
      <c r="BQ8">
        <v>49</v>
      </c>
      <c r="BR8">
        <v>88</v>
      </c>
      <c r="BS8">
        <v>85</v>
      </c>
      <c r="BT8">
        <v>35</v>
      </c>
      <c r="BU8">
        <v>31</v>
      </c>
      <c r="BV8">
        <v>17</v>
      </c>
      <c r="BW8">
        <v>34</v>
      </c>
      <c r="BX8">
        <v>376</v>
      </c>
      <c r="BY8">
        <v>368</v>
      </c>
      <c r="BZ8">
        <v>335</v>
      </c>
    </row>
    <row r="9" spans="1:78" x14ac:dyDescent="0.25">
      <c r="A9" t="s">
        <v>103</v>
      </c>
      <c r="B9">
        <v>515</v>
      </c>
      <c r="C9">
        <v>435</v>
      </c>
      <c r="D9">
        <v>51</v>
      </c>
      <c r="E9">
        <v>29</v>
      </c>
      <c r="F9">
        <v>119</v>
      </c>
      <c r="G9">
        <v>240</v>
      </c>
      <c r="H9">
        <v>156</v>
      </c>
      <c r="I9">
        <v>115</v>
      </c>
      <c r="J9">
        <v>172</v>
      </c>
      <c r="K9">
        <v>109</v>
      </c>
      <c r="L9">
        <v>119</v>
      </c>
      <c r="M9">
        <v>157</v>
      </c>
      <c r="N9">
        <v>271</v>
      </c>
      <c r="O9">
        <v>73</v>
      </c>
      <c r="P9">
        <v>14</v>
      </c>
      <c r="Q9">
        <v>98</v>
      </c>
      <c r="R9">
        <v>417</v>
      </c>
      <c r="S9">
        <v>294</v>
      </c>
      <c r="T9">
        <v>104</v>
      </c>
      <c r="U9">
        <v>106</v>
      </c>
      <c r="V9">
        <v>360</v>
      </c>
      <c r="W9">
        <v>41</v>
      </c>
      <c r="X9">
        <v>107</v>
      </c>
      <c r="Y9">
        <v>0</v>
      </c>
      <c r="Z9">
        <v>515</v>
      </c>
      <c r="AA9">
        <v>498</v>
      </c>
      <c r="AB9">
        <v>498</v>
      </c>
      <c r="AC9">
        <v>40</v>
      </c>
      <c r="AD9">
        <v>378</v>
      </c>
      <c r="AE9">
        <v>72</v>
      </c>
      <c r="AF9">
        <v>350</v>
      </c>
      <c r="AG9">
        <v>6</v>
      </c>
      <c r="AH9">
        <v>39</v>
      </c>
      <c r="AI9">
        <v>300</v>
      </c>
      <c r="AJ9">
        <v>96</v>
      </c>
      <c r="AK9">
        <v>132</v>
      </c>
      <c r="AL9">
        <v>94</v>
      </c>
      <c r="AM9">
        <v>291</v>
      </c>
      <c r="AN9">
        <v>29</v>
      </c>
      <c r="AO9">
        <v>97</v>
      </c>
      <c r="AP9">
        <v>52</v>
      </c>
      <c r="AQ9">
        <v>27</v>
      </c>
      <c r="AR9">
        <v>59</v>
      </c>
      <c r="AS9">
        <v>35</v>
      </c>
      <c r="AT9">
        <v>49</v>
      </c>
      <c r="AU9">
        <v>17</v>
      </c>
      <c r="AV9">
        <v>45</v>
      </c>
      <c r="AW9">
        <v>16</v>
      </c>
      <c r="AX9">
        <v>34</v>
      </c>
      <c r="AY9">
        <v>52</v>
      </c>
      <c r="AZ9">
        <v>49</v>
      </c>
      <c r="BA9">
        <v>26</v>
      </c>
      <c r="BB9">
        <v>33</v>
      </c>
      <c r="BC9">
        <v>21</v>
      </c>
      <c r="BD9">
        <v>1</v>
      </c>
      <c r="BE9">
        <v>67</v>
      </c>
      <c r="BF9">
        <v>448</v>
      </c>
      <c r="BG9">
        <v>165</v>
      </c>
      <c r="BH9">
        <v>350</v>
      </c>
      <c r="BI9">
        <v>60</v>
      </c>
      <c r="BJ9">
        <v>41</v>
      </c>
      <c r="BK9">
        <v>37</v>
      </c>
      <c r="BL9">
        <v>11</v>
      </c>
      <c r="BM9">
        <v>39</v>
      </c>
      <c r="BN9">
        <v>103</v>
      </c>
      <c r="BO9">
        <v>196</v>
      </c>
      <c r="BP9">
        <v>177</v>
      </c>
      <c r="BQ9">
        <v>51</v>
      </c>
      <c r="BR9">
        <v>99</v>
      </c>
      <c r="BS9">
        <v>94</v>
      </c>
      <c r="BT9">
        <v>34</v>
      </c>
      <c r="BU9">
        <v>38</v>
      </c>
      <c r="BV9">
        <v>16</v>
      </c>
      <c r="BW9">
        <v>37</v>
      </c>
      <c r="BX9">
        <v>360</v>
      </c>
      <c r="BY9">
        <v>352</v>
      </c>
      <c r="BZ9">
        <v>320</v>
      </c>
    </row>
    <row r="10" spans="1:78" x14ac:dyDescent="0.25">
      <c r="A10" t="s">
        <v>104</v>
      </c>
    </row>
    <row r="11" spans="1:78" x14ac:dyDescent="0.25">
      <c r="A11" t="s">
        <v>593</v>
      </c>
      <c r="B11">
        <v>66</v>
      </c>
      <c r="C11">
        <v>54</v>
      </c>
      <c r="D11">
        <v>7</v>
      </c>
      <c r="E11">
        <v>4</v>
      </c>
      <c r="F11">
        <v>14</v>
      </c>
      <c r="G11">
        <v>25</v>
      </c>
      <c r="H11">
        <v>27</v>
      </c>
      <c r="I11">
        <v>19</v>
      </c>
      <c r="J11">
        <v>21</v>
      </c>
      <c r="K11">
        <v>11</v>
      </c>
      <c r="L11">
        <v>16</v>
      </c>
      <c r="M11">
        <v>23</v>
      </c>
      <c r="N11">
        <v>31</v>
      </c>
      <c r="O11">
        <v>9</v>
      </c>
      <c r="P11">
        <v>4</v>
      </c>
      <c r="Q11">
        <v>11</v>
      </c>
      <c r="R11">
        <v>54</v>
      </c>
      <c r="S11">
        <v>39</v>
      </c>
      <c r="T11">
        <v>6</v>
      </c>
      <c r="U11">
        <v>20</v>
      </c>
      <c r="V11">
        <v>43</v>
      </c>
      <c r="W11">
        <v>6</v>
      </c>
      <c r="X11">
        <v>17</v>
      </c>
      <c r="Y11">
        <v>0</v>
      </c>
      <c r="Z11">
        <v>66</v>
      </c>
      <c r="AA11">
        <v>62</v>
      </c>
      <c r="AB11">
        <v>62</v>
      </c>
      <c r="AC11">
        <v>7</v>
      </c>
      <c r="AD11">
        <v>47</v>
      </c>
      <c r="AE11">
        <v>7</v>
      </c>
      <c r="AF11">
        <v>50</v>
      </c>
      <c r="AG11">
        <v>1</v>
      </c>
      <c r="AH11">
        <v>6</v>
      </c>
      <c r="AI11">
        <v>43</v>
      </c>
      <c r="AJ11">
        <v>10</v>
      </c>
      <c r="AK11">
        <v>17</v>
      </c>
      <c r="AL11">
        <v>17</v>
      </c>
      <c r="AM11">
        <v>38</v>
      </c>
      <c r="AN11">
        <v>4</v>
      </c>
      <c r="AO11">
        <v>7</v>
      </c>
      <c r="AP11">
        <v>7</v>
      </c>
      <c r="AQ11">
        <v>2</v>
      </c>
      <c r="AR11">
        <v>8</v>
      </c>
      <c r="AS11">
        <v>4</v>
      </c>
      <c r="AT11">
        <v>5</v>
      </c>
      <c r="AU11">
        <v>3</v>
      </c>
      <c r="AV11">
        <v>5</v>
      </c>
      <c r="AW11">
        <v>1</v>
      </c>
      <c r="AX11">
        <v>6</v>
      </c>
      <c r="AY11">
        <v>9</v>
      </c>
      <c r="AZ11">
        <v>6</v>
      </c>
      <c r="BA11">
        <v>6</v>
      </c>
      <c r="BB11">
        <v>2</v>
      </c>
      <c r="BC11">
        <v>3</v>
      </c>
      <c r="BD11">
        <v>0</v>
      </c>
      <c r="BE11">
        <v>6</v>
      </c>
      <c r="BF11">
        <v>60</v>
      </c>
      <c r="BG11">
        <v>19</v>
      </c>
      <c r="BH11">
        <v>47</v>
      </c>
      <c r="BI11">
        <v>6</v>
      </c>
      <c r="BJ11">
        <v>5</v>
      </c>
      <c r="BK11">
        <v>3</v>
      </c>
      <c r="BL11">
        <v>4</v>
      </c>
      <c r="BM11">
        <v>4</v>
      </c>
      <c r="BN11">
        <v>16</v>
      </c>
      <c r="BO11">
        <v>26</v>
      </c>
      <c r="BP11">
        <v>20</v>
      </c>
      <c r="BQ11">
        <v>9</v>
      </c>
      <c r="BR11">
        <v>10</v>
      </c>
      <c r="BS11">
        <v>11</v>
      </c>
      <c r="BT11">
        <v>4</v>
      </c>
      <c r="BU11">
        <v>2</v>
      </c>
      <c r="BV11">
        <v>4</v>
      </c>
      <c r="BW11">
        <v>5</v>
      </c>
      <c r="BX11">
        <v>64</v>
      </c>
      <c r="BY11">
        <v>66</v>
      </c>
      <c r="BZ11">
        <v>61</v>
      </c>
    </row>
    <row r="12" spans="1:78" x14ac:dyDescent="0.25">
      <c r="B12" s="7">
        <v>0.13</v>
      </c>
      <c r="C12" s="7">
        <v>0.12</v>
      </c>
      <c r="D12" s="7">
        <v>0.14000000000000001</v>
      </c>
      <c r="E12" s="7">
        <v>0.15</v>
      </c>
      <c r="F12" s="7">
        <v>0.11</v>
      </c>
      <c r="G12" s="7">
        <v>0.11</v>
      </c>
      <c r="H12" s="7">
        <v>0.17</v>
      </c>
      <c r="I12" s="7">
        <v>0.16</v>
      </c>
      <c r="J12" s="7">
        <v>0.12</v>
      </c>
      <c r="K12" s="7">
        <v>0.1</v>
      </c>
      <c r="L12" s="7">
        <v>0.13</v>
      </c>
      <c r="M12" s="7">
        <v>0.14000000000000001</v>
      </c>
      <c r="N12" s="7">
        <v>0.11</v>
      </c>
      <c r="O12" s="7">
        <v>0.12</v>
      </c>
      <c r="P12" s="7">
        <v>0.27</v>
      </c>
      <c r="Q12" s="7">
        <v>0.12</v>
      </c>
      <c r="R12" s="7">
        <v>0.13</v>
      </c>
      <c r="S12" s="7">
        <v>0.13</v>
      </c>
      <c r="T12" s="7">
        <v>0.06</v>
      </c>
      <c r="U12" s="7">
        <v>0.19</v>
      </c>
      <c r="V12" s="7">
        <v>0.12</v>
      </c>
      <c r="W12" s="7">
        <v>0.16</v>
      </c>
      <c r="X12" s="7">
        <v>0.16</v>
      </c>
      <c r="Y12" t="s">
        <v>108</v>
      </c>
      <c r="Z12" s="7">
        <v>0.13</v>
      </c>
      <c r="AA12" s="7">
        <v>0.12</v>
      </c>
      <c r="AB12" s="7">
        <v>0.12</v>
      </c>
      <c r="AC12" s="7">
        <v>0.17</v>
      </c>
      <c r="AD12" s="7">
        <v>0.12</v>
      </c>
      <c r="AE12" s="7">
        <v>0.1</v>
      </c>
      <c r="AF12" s="7">
        <v>0.14000000000000001</v>
      </c>
      <c r="AG12" s="7">
        <v>0.11</v>
      </c>
      <c r="AH12" s="7">
        <v>0.16</v>
      </c>
      <c r="AI12" s="7">
        <v>0.14000000000000001</v>
      </c>
      <c r="AJ12" s="7">
        <v>0.11</v>
      </c>
      <c r="AK12" s="7">
        <v>0.13</v>
      </c>
      <c r="AL12" s="7">
        <v>0.18</v>
      </c>
      <c r="AM12" s="7">
        <v>0.13</v>
      </c>
      <c r="AN12" s="7">
        <v>0.13</v>
      </c>
      <c r="AO12" s="7">
        <v>7.0000000000000007E-2</v>
      </c>
      <c r="AP12" s="7">
        <v>0.13</v>
      </c>
      <c r="AQ12" s="7">
        <v>0.09</v>
      </c>
      <c r="AR12" s="7">
        <v>0.14000000000000001</v>
      </c>
      <c r="AS12" s="7">
        <v>0.1</v>
      </c>
      <c r="AT12" s="7">
        <v>0.1</v>
      </c>
      <c r="AU12" s="7">
        <v>0.16</v>
      </c>
      <c r="AV12" s="7">
        <v>0.11</v>
      </c>
      <c r="AW12" s="7">
        <v>0.06</v>
      </c>
      <c r="AX12" s="7">
        <v>0.19</v>
      </c>
      <c r="AY12" s="7">
        <v>0.17</v>
      </c>
      <c r="AZ12" s="7">
        <v>0.12</v>
      </c>
      <c r="BA12" s="7">
        <v>0.23</v>
      </c>
      <c r="BB12" s="7">
        <v>0.05</v>
      </c>
      <c r="BC12" s="7">
        <v>0.13</v>
      </c>
      <c r="BD12" t="s">
        <v>108</v>
      </c>
      <c r="BE12" s="7">
        <v>0.09</v>
      </c>
      <c r="BF12" s="7">
        <v>0.13</v>
      </c>
      <c r="BG12" s="7">
        <v>0.11</v>
      </c>
      <c r="BH12" s="7">
        <v>0.13</v>
      </c>
      <c r="BI12" s="7">
        <v>0.1</v>
      </c>
      <c r="BJ12" s="7">
        <v>0.13</v>
      </c>
      <c r="BK12" s="7">
        <v>0.08</v>
      </c>
      <c r="BL12" s="7">
        <v>0.37</v>
      </c>
      <c r="BM12" s="7">
        <v>0.1</v>
      </c>
      <c r="BN12" s="7">
        <v>0.16</v>
      </c>
      <c r="BO12" s="7">
        <v>0.13</v>
      </c>
      <c r="BP12" s="7">
        <v>0.11</v>
      </c>
      <c r="BQ12" s="7">
        <v>0.18</v>
      </c>
      <c r="BR12" s="7">
        <v>0.1</v>
      </c>
      <c r="BS12" s="7">
        <v>0.11</v>
      </c>
      <c r="BT12" s="7">
        <v>0.12</v>
      </c>
      <c r="BU12" s="7">
        <v>0.05</v>
      </c>
      <c r="BV12" s="7">
        <v>0.26</v>
      </c>
      <c r="BW12" s="7">
        <v>0.13</v>
      </c>
      <c r="BX12" s="7">
        <v>0.18</v>
      </c>
      <c r="BY12" s="7">
        <v>0.19</v>
      </c>
      <c r="BZ12" s="7">
        <v>0.19</v>
      </c>
    </row>
    <row r="13" spans="1:78" x14ac:dyDescent="0.25">
      <c r="A13" t="s">
        <v>594</v>
      </c>
      <c r="B13">
        <v>240</v>
      </c>
      <c r="C13">
        <v>203</v>
      </c>
      <c r="D13">
        <v>25</v>
      </c>
      <c r="E13">
        <v>12</v>
      </c>
      <c r="F13">
        <v>58</v>
      </c>
      <c r="G13">
        <v>99</v>
      </c>
      <c r="H13">
        <v>83</v>
      </c>
      <c r="I13">
        <v>53</v>
      </c>
      <c r="J13">
        <v>82</v>
      </c>
      <c r="K13">
        <v>44</v>
      </c>
      <c r="L13">
        <v>61</v>
      </c>
      <c r="M13">
        <v>81</v>
      </c>
      <c r="N13">
        <v>123</v>
      </c>
      <c r="O13">
        <v>30</v>
      </c>
      <c r="P13">
        <v>6</v>
      </c>
      <c r="Q13">
        <v>45</v>
      </c>
      <c r="R13">
        <v>195</v>
      </c>
      <c r="S13">
        <v>131</v>
      </c>
      <c r="T13">
        <v>60</v>
      </c>
      <c r="U13">
        <v>45</v>
      </c>
      <c r="V13">
        <v>161</v>
      </c>
      <c r="W13">
        <v>20</v>
      </c>
      <c r="X13">
        <v>58</v>
      </c>
      <c r="Y13">
        <v>0</v>
      </c>
      <c r="Z13">
        <v>240</v>
      </c>
      <c r="AA13">
        <v>234</v>
      </c>
      <c r="AB13">
        <v>234</v>
      </c>
      <c r="AC13">
        <v>19</v>
      </c>
      <c r="AD13">
        <v>190</v>
      </c>
      <c r="AE13">
        <v>22</v>
      </c>
      <c r="AF13">
        <v>168</v>
      </c>
      <c r="AG13">
        <v>2</v>
      </c>
      <c r="AH13">
        <v>15</v>
      </c>
      <c r="AI13">
        <v>142</v>
      </c>
      <c r="AJ13">
        <v>46</v>
      </c>
      <c r="AK13">
        <v>60</v>
      </c>
      <c r="AL13">
        <v>43</v>
      </c>
      <c r="AM13">
        <v>132</v>
      </c>
      <c r="AN13">
        <v>15</v>
      </c>
      <c r="AO13">
        <v>48</v>
      </c>
      <c r="AP13">
        <v>23</v>
      </c>
      <c r="AQ13">
        <v>12</v>
      </c>
      <c r="AR13">
        <v>28</v>
      </c>
      <c r="AS13">
        <v>19</v>
      </c>
      <c r="AT13">
        <v>18</v>
      </c>
      <c r="AU13">
        <v>8</v>
      </c>
      <c r="AV13">
        <v>23</v>
      </c>
      <c r="AW13">
        <v>9</v>
      </c>
      <c r="AX13">
        <v>16</v>
      </c>
      <c r="AY13">
        <v>25</v>
      </c>
      <c r="AZ13">
        <v>22</v>
      </c>
      <c r="BA13">
        <v>10</v>
      </c>
      <c r="BB13">
        <v>23</v>
      </c>
      <c r="BC13">
        <v>4</v>
      </c>
      <c r="BD13">
        <v>0</v>
      </c>
      <c r="BE13">
        <v>32</v>
      </c>
      <c r="BF13">
        <v>208</v>
      </c>
      <c r="BG13">
        <v>70</v>
      </c>
      <c r="BH13">
        <v>170</v>
      </c>
      <c r="BI13">
        <v>24</v>
      </c>
      <c r="BJ13">
        <v>19</v>
      </c>
      <c r="BK13">
        <v>16</v>
      </c>
      <c r="BL13">
        <v>2</v>
      </c>
      <c r="BM13">
        <v>16</v>
      </c>
      <c r="BN13">
        <v>42</v>
      </c>
      <c r="BO13">
        <v>102</v>
      </c>
      <c r="BP13">
        <v>80</v>
      </c>
      <c r="BQ13">
        <v>16</v>
      </c>
      <c r="BR13">
        <v>47</v>
      </c>
      <c r="BS13">
        <v>43</v>
      </c>
      <c r="BT13">
        <v>15</v>
      </c>
      <c r="BU13">
        <v>18</v>
      </c>
      <c r="BV13">
        <v>4</v>
      </c>
      <c r="BW13">
        <v>13</v>
      </c>
      <c r="BX13">
        <v>225</v>
      </c>
      <c r="BY13">
        <v>240</v>
      </c>
      <c r="BZ13">
        <v>202</v>
      </c>
    </row>
    <row r="14" spans="1:78" x14ac:dyDescent="0.25">
      <c r="B14" s="7">
        <v>0.47</v>
      </c>
      <c r="C14" s="7">
        <v>0.47</v>
      </c>
      <c r="D14" s="7">
        <v>0.49</v>
      </c>
      <c r="E14" s="7">
        <v>0.41</v>
      </c>
      <c r="F14" s="7">
        <v>0.49</v>
      </c>
      <c r="G14" s="7">
        <v>0.41</v>
      </c>
      <c r="H14" s="7">
        <v>0.53</v>
      </c>
      <c r="I14" s="7">
        <v>0.46</v>
      </c>
      <c r="J14" s="7">
        <v>0.48</v>
      </c>
      <c r="K14" s="7">
        <v>0.4</v>
      </c>
      <c r="L14" s="7">
        <v>0.51</v>
      </c>
      <c r="M14" s="7">
        <v>0.52</v>
      </c>
      <c r="N14" s="7">
        <v>0.45</v>
      </c>
      <c r="O14" s="7">
        <v>0.41</v>
      </c>
      <c r="P14" s="7">
        <v>0.42</v>
      </c>
      <c r="Q14" s="7">
        <v>0.46</v>
      </c>
      <c r="R14" s="7">
        <v>0.47</v>
      </c>
      <c r="S14" s="7">
        <v>0.45</v>
      </c>
      <c r="T14" s="7">
        <v>0.57999999999999996</v>
      </c>
      <c r="U14" s="7">
        <v>0.42</v>
      </c>
      <c r="V14" s="7">
        <v>0.45</v>
      </c>
      <c r="W14" s="7">
        <v>0.49</v>
      </c>
      <c r="X14" s="7">
        <v>0.55000000000000004</v>
      </c>
      <c r="Y14" t="s">
        <v>108</v>
      </c>
      <c r="Z14" s="7">
        <v>0.47</v>
      </c>
      <c r="AA14" s="7">
        <v>0.47</v>
      </c>
      <c r="AB14" s="7">
        <v>0.47</v>
      </c>
      <c r="AC14" s="7">
        <v>0.48</v>
      </c>
      <c r="AD14" s="7">
        <v>0.5</v>
      </c>
      <c r="AE14" s="7">
        <v>0.31</v>
      </c>
      <c r="AF14" s="7">
        <v>0.48</v>
      </c>
      <c r="AG14" s="7">
        <v>0.4</v>
      </c>
      <c r="AH14" s="7">
        <v>0.38</v>
      </c>
      <c r="AI14" s="7">
        <v>0.47</v>
      </c>
      <c r="AJ14" s="7">
        <v>0.48</v>
      </c>
      <c r="AK14" s="7">
        <v>0.45</v>
      </c>
      <c r="AL14" s="7">
        <v>0.45</v>
      </c>
      <c r="AM14" s="7">
        <v>0.46</v>
      </c>
      <c r="AN14" s="7">
        <v>0.53</v>
      </c>
      <c r="AO14" s="7">
        <v>0.49</v>
      </c>
      <c r="AP14" s="7">
        <v>0.45</v>
      </c>
      <c r="AQ14" s="7">
        <v>0.45</v>
      </c>
      <c r="AR14" s="7">
        <v>0.47</v>
      </c>
      <c r="AS14" s="7">
        <v>0.54</v>
      </c>
      <c r="AT14" s="7">
        <v>0.37</v>
      </c>
      <c r="AU14" s="7">
        <v>0.46</v>
      </c>
      <c r="AV14" s="7">
        <v>0.53</v>
      </c>
      <c r="AW14" s="7">
        <v>0.57999999999999996</v>
      </c>
      <c r="AX14" s="7">
        <v>0.46</v>
      </c>
      <c r="AY14" s="7">
        <v>0.48</v>
      </c>
      <c r="AZ14" s="7">
        <v>0.45</v>
      </c>
      <c r="BA14" s="7">
        <v>0.37</v>
      </c>
      <c r="BB14" s="7">
        <v>0.69</v>
      </c>
      <c r="BC14" s="7">
        <v>0.22</v>
      </c>
      <c r="BD14" t="s">
        <v>108</v>
      </c>
      <c r="BE14" s="7">
        <v>0.48</v>
      </c>
      <c r="BF14" s="7">
        <v>0.46</v>
      </c>
      <c r="BG14" s="7">
        <v>0.42</v>
      </c>
      <c r="BH14" s="7">
        <v>0.49</v>
      </c>
      <c r="BI14" s="7">
        <v>0.4</v>
      </c>
      <c r="BJ14" s="7">
        <v>0.46</v>
      </c>
      <c r="BK14" s="7">
        <v>0.42</v>
      </c>
      <c r="BL14" s="7">
        <v>0.2</v>
      </c>
      <c r="BM14" s="7">
        <v>0.41</v>
      </c>
      <c r="BN14" s="7">
        <v>0.41</v>
      </c>
      <c r="BO14" s="7">
        <v>0.52</v>
      </c>
      <c r="BP14" s="7">
        <v>0.45</v>
      </c>
      <c r="BQ14" s="7">
        <v>0.32</v>
      </c>
      <c r="BR14" s="7">
        <v>0.48</v>
      </c>
      <c r="BS14" s="7">
        <v>0.45</v>
      </c>
      <c r="BT14" s="7">
        <v>0.46</v>
      </c>
      <c r="BU14" s="7">
        <v>0.49</v>
      </c>
      <c r="BV14" s="7">
        <v>0.22</v>
      </c>
      <c r="BW14" s="7">
        <v>0.34</v>
      </c>
      <c r="BX14" s="7">
        <v>0.63</v>
      </c>
      <c r="BY14" s="7">
        <v>0.68</v>
      </c>
      <c r="BZ14" s="7">
        <v>0.63</v>
      </c>
    </row>
    <row r="15" spans="1:78" x14ac:dyDescent="0.25">
      <c r="A15" t="s">
        <v>595</v>
      </c>
      <c r="B15">
        <v>124</v>
      </c>
      <c r="C15">
        <v>104</v>
      </c>
      <c r="D15">
        <v>13</v>
      </c>
      <c r="E15">
        <v>7</v>
      </c>
      <c r="F15">
        <v>31</v>
      </c>
      <c r="G15">
        <v>65</v>
      </c>
      <c r="H15">
        <v>29</v>
      </c>
      <c r="I15">
        <v>28</v>
      </c>
      <c r="J15">
        <v>47</v>
      </c>
      <c r="K15">
        <v>29</v>
      </c>
      <c r="L15">
        <v>20</v>
      </c>
      <c r="M15">
        <v>32</v>
      </c>
      <c r="N15">
        <v>68</v>
      </c>
      <c r="O15">
        <v>22</v>
      </c>
      <c r="P15">
        <v>3</v>
      </c>
      <c r="Q15">
        <v>27</v>
      </c>
      <c r="R15">
        <v>97</v>
      </c>
      <c r="S15">
        <v>80</v>
      </c>
      <c r="T15">
        <v>18</v>
      </c>
      <c r="U15">
        <v>22</v>
      </c>
      <c r="V15">
        <v>92</v>
      </c>
      <c r="W15">
        <v>10</v>
      </c>
      <c r="X15">
        <v>18</v>
      </c>
      <c r="Y15">
        <v>0</v>
      </c>
      <c r="Z15">
        <v>124</v>
      </c>
      <c r="AA15">
        <v>122</v>
      </c>
      <c r="AB15">
        <v>122</v>
      </c>
      <c r="AC15">
        <v>11</v>
      </c>
      <c r="AD15">
        <v>91</v>
      </c>
      <c r="AE15">
        <v>19</v>
      </c>
      <c r="AF15">
        <v>85</v>
      </c>
      <c r="AG15">
        <v>2</v>
      </c>
      <c r="AH15">
        <v>8</v>
      </c>
      <c r="AI15">
        <v>71</v>
      </c>
      <c r="AJ15">
        <v>28</v>
      </c>
      <c r="AK15">
        <v>28</v>
      </c>
      <c r="AL15">
        <v>21</v>
      </c>
      <c r="AM15">
        <v>80</v>
      </c>
      <c r="AN15">
        <v>3</v>
      </c>
      <c r="AO15">
        <v>21</v>
      </c>
      <c r="AP15">
        <v>11</v>
      </c>
      <c r="AQ15">
        <v>9</v>
      </c>
      <c r="AR15">
        <v>13</v>
      </c>
      <c r="AS15">
        <v>7</v>
      </c>
      <c r="AT15">
        <v>16</v>
      </c>
      <c r="AU15">
        <v>2</v>
      </c>
      <c r="AV15">
        <v>10</v>
      </c>
      <c r="AW15">
        <v>4</v>
      </c>
      <c r="AX15">
        <v>9</v>
      </c>
      <c r="AY15">
        <v>10</v>
      </c>
      <c r="AZ15">
        <v>12</v>
      </c>
      <c r="BA15">
        <v>9</v>
      </c>
      <c r="BB15">
        <v>6</v>
      </c>
      <c r="BC15">
        <v>7</v>
      </c>
      <c r="BD15">
        <v>0</v>
      </c>
      <c r="BE15">
        <v>17</v>
      </c>
      <c r="BF15">
        <v>107</v>
      </c>
      <c r="BG15">
        <v>41</v>
      </c>
      <c r="BH15">
        <v>83</v>
      </c>
      <c r="BI15">
        <v>17</v>
      </c>
      <c r="BJ15">
        <v>11</v>
      </c>
      <c r="BK15">
        <v>10</v>
      </c>
      <c r="BL15">
        <v>3</v>
      </c>
      <c r="BM15">
        <v>13</v>
      </c>
      <c r="BN15">
        <v>27</v>
      </c>
      <c r="BO15">
        <v>38</v>
      </c>
      <c r="BP15">
        <v>47</v>
      </c>
      <c r="BQ15">
        <v>18</v>
      </c>
      <c r="BR15">
        <v>27</v>
      </c>
      <c r="BS15">
        <v>29</v>
      </c>
      <c r="BT15">
        <v>6</v>
      </c>
      <c r="BU15">
        <v>13</v>
      </c>
      <c r="BV15">
        <v>5</v>
      </c>
      <c r="BW15">
        <v>14</v>
      </c>
      <c r="BX15">
        <v>44</v>
      </c>
      <c r="BY15">
        <v>26</v>
      </c>
      <c r="BZ15">
        <v>36</v>
      </c>
    </row>
    <row r="16" spans="1:78" x14ac:dyDescent="0.25">
      <c r="B16" s="7">
        <v>0.24</v>
      </c>
      <c r="C16" s="7">
        <v>0.24</v>
      </c>
      <c r="D16" s="7">
        <v>0.26</v>
      </c>
      <c r="E16" s="7">
        <v>0.25</v>
      </c>
      <c r="F16" s="7">
        <v>0.26</v>
      </c>
      <c r="G16" s="7">
        <v>0.27</v>
      </c>
      <c r="H16" s="7">
        <v>0.19</v>
      </c>
      <c r="I16" s="7">
        <v>0.24</v>
      </c>
      <c r="J16" s="7">
        <v>0.27</v>
      </c>
      <c r="K16" s="7">
        <v>0.26</v>
      </c>
      <c r="L16" s="7">
        <v>0.17</v>
      </c>
      <c r="M16" s="7">
        <v>0.2</v>
      </c>
      <c r="N16" s="7">
        <v>0.25</v>
      </c>
      <c r="O16" s="7">
        <v>0.3</v>
      </c>
      <c r="P16" s="7">
        <v>0.19</v>
      </c>
      <c r="Q16" s="7">
        <v>0.28000000000000003</v>
      </c>
      <c r="R16" s="7">
        <v>0.23</v>
      </c>
      <c r="S16" s="7">
        <v>0.27</v>
      </c>
      <c r="T16" s="7">
        <v>0.17</v>
      </c>
      <c r="U16" s="7">
        <v>0.21</v>
      </c>
      <c r="V16" s="7">
        <v>0.26</v>
      </c>
      <c r="W16" s="7">
        <v>0.25</v>
      </c>
      <c r="X16" s="7">
        <v>0.17</v>
      </c>
      <c r="Y16" t="s">
        <v>108</v>
      </c>
      <c r="Z16" s="7">
        <v>0.24</v>
      </c>
      <c r="AA16" s="7">
        <v>0.24</v>
      </c>
      <c r="AB16" s="7">
        <v>0.24</v>
      </c>
      <c r="AC16" s="7">
        <v>0.26</v>
      </c>
      <c r="AD16" s="7">
        <v>0.24</v>
      </c>
      <c r="AE16" s="7">
        <v>0.26</v>
      </c>
      <c r="AF16" s="7">
        <v>0.24</v>
      </c>
      <c r="AG16" s="7">
        <v>0.39</v>
      </c>
      <c r="AH16" s="7">
        <v>0.21</v>
      </c>
      <c r="AI16" s="7">
        <v>0.24</v>
      </c>
      <c r="AJ16" s="7">
        <v>0.28999999999999998</v>
      </c>
      <c r="AK16" s="7">
        <v>0.21</v>
      </c>
      <c r="AL16" s="7">
        <v>0.22</v>
      </c>
      <c r="AM16" s="7">
        <v>0.27</v>
      </c>
      <c r="AN16" s="7">
        <v>0.09</v>
      </c>
      <c r="AO16" s="7">
        <v>0.22</v>
      </c>
      <c r="AP16" s="7">
        <v>0.22</v>
      </c>
      <c r="AQ16" s="7">
        <v>0.34</v>
      </c>
      <c r="AR16" s="7">
        <v>0.23</v>
      </c>
      <c r="AS16" s="7">
        <v>0.2</v>
      </c>
      <c r="AT16" s="7">
        <v>0.32</v>
      </c>
      <c r="AU16" s="7">
        <v>0.09</v>
      </c>
      <c r="AV16" s="7">
        <v>0.22</v>
      </c>
      <c r="AW16" s="7">
        <v>0.24</v>
      </c>
      <c r="AX16" s="7">
        <v>0.28000000000000003</v>
      </c>
      <c r="AY16" s="7">
        <v>0.18</v>
      </c>
      <c r="AZ16" s="7">
        <v>0.24</v>
      </c>
      <c r="BA16" s="7">
        <v>0.33</v>
      </c>
      <c r="BB16" s="7">
        <v>0.19</v>
      </c>
      <c r="BC16" s="7">
        <v>0.32</v>
      </c>
      <c r="BD16" t="s">
        <v>108</v>
      </c>
      <c r="BE16" s="7">
        <v>0.26</v>
      </c>
      <c r="BF16" s="7">
        <v>0.24</v>
      </c>
      <c r="BG16" s="7">
        <v>0.25</v>
      </c>
      <c r="BH16" s="7">
        <v>0.24</v>
      </c>
      <c r="BI16" s="7">
        <v>0.28000000000000003</v>
      </c>
      <c r="BJ16" s="7">
        <v>0.26</v>
      </c>
      <c r="BK16" s="7">
        <v>0.27</v>
      </c>
      <c r="BL16" s="7">
        <v>0.3</v>
      </c>
      <c r="BM16" s="7">
        <v>0.33</v>
      </c>
      <c r="BN16" s="7">
        <v>0.26</v>
      </c>
      <c r="BO16" s="7">
        <v>0.19</v>
      </c>
      <c r="BP16" s="7">
        <v>0.26</v>
      </c>
      <c r="BQ16" s="7">
        <v>0.35</v>
      </c>
      <c r="BR16" s="7">
        <v>0.27</v>
      </c>
      <c r="BS16" s="7">
        <v>0.31</v>
      </c>
      <c r="BT16" s="7">
        <v>0.17</v>
      </c>
      <c r="BU16" s="7">
        <v>0.35</v>
      </c>
      <c r="BV16" s="7">
        <v>0.32</v>
      </c>
      <c r="BW16" s="7">
        <v>0.38</v>
      </c>
      <c r="BX16" s="7">
        <v>0.12</v>
      </c>
      <c r="BY16" s="7">
        <v>0.08</v>
      </c>
      <c r="BZ16" s="7">
        <v>0.11</v>
      </c>
    </row>
    <row r="17" spans="1:78" x14ac:dyDescent="0.25">
      <c r="A17" t="s">
        <v>596</v>
      </c>
      <c r="B17">
        <v>43</v>
      </c>
      <c r="C17">
        <v>39</v>
      </c>
      <c r="D17">
        <v>3</v>
      </c>
      <c r="E17">
        <v>2</v>
      </c>
      <c r="F17">
        <v>7</v>
      </c>
      <c r="G17">
        <v>26</v>
      </c>
      <c r="H17">
        <v>10</v>
      </c>
      <c r="I17">
        <v>7</v>
      </c>
      <c r="J17">
        <v>8</v>
      </c>
      <c r="K17">
        <v>15</v>
      </c>
      <c r="L17">
        <v>14</v>
      </c>
      <c r="M17">
        <v>14</v>
      </c>
      <c r="N17">
        <v>26</v>
      </c>
      <c r="O17">
        <v>3</v>
      </c>
      <c r="P17">
        <v>1</v>
      </c>
      <c r="Q17">
        <v>6</v>
      </c>
      <c r="R17">
        <v>38</v>
      </c>
      <c r="S17">
        <v>20</v>
      </c>
      <c r="T17">
        <v>12</v>
      </c>
      <c r="U17">
        <v>11</v>
      </c>
      <c r="V17">
        <v>34</v>
      </c>
      <c r="W17">
        <v>4</v>
      </c>
      <c r="X17">
        <v>4</v>
      </c>
      <c r="Y17">
        <v>0</v>
      </c>
      <c r="Z17">
        <v>43</v>
      </c>
      <c r="AA17">
        <v>42</v>
      </c>
      <c r="AB17">
        <v>42</v>
      </c>
      <c r="AC17">
        <v>2</v>
      </c>
      <c r="AD17">
        <v>29</v>
      </c>
      <c r="AE17">
        <v>10</v>
      </c>
      <c r="AF17">
        <v>27</v>
      </c>
      <c r="AG17">
        <v>1</v>
      </c>
      <c r="AH17">
        <v>5</v>
      </c>
      <c r="AI17">
        <v>26</v>
      </c>
      <c r="AJ17">
        <v>7</v>
      </c>
      <c r="AK17">
        <v>13</v>
      </c>
      <c r="AL17">
        <v>9</v>
      </c>
      <c r="AM17">
        <v>24</v>
      </c>
      <c r="AN17">
        <v>3</v>
      </c>
      <c r="AO17">
        <v>7</v>
      </c>
      <c r="AP17">
        <v>5</v>
      </c>
      <c r="AQ17">
        <v>3</v>
      </c>
      <c r="AR17">
        <v>6</v>
      </c>
      <c r="AS17">
        <v>2</v>
      </c>
      <c r="AT17">
        <v>8</v>
      </c>
      <c r="AU17">
        <v>2</v>
      </c>
      <c r="AV17">
        <v>3</v>
      </c>
      <c r="AW17">
        <v>1</v>
      </c>
      <c r="AX17">
        <v>1</v>
      </c>
      <c r="AY17">
        <v>2</v>
      </c>
      <c r="AZ17">
        <v>5</v>
      </c>
      <c r="BA17">
        <v>1</v>
      </c>
      <c r="BB17">
        <v>0</v>
      </c>
      <c r="BC17">
        <v>3</v>
      </c>
      <c r="BD17">
        <v>1</v>
      </c>
      <c r="BE17">
        <v>6</v>
      </c>
      <c r="BF17">
        <v>38</v>
      </c>
      <c r="BG17">
        <v>18</v>
      </c>
      <c r="BH17">
        <v>25</v>
      </c>
      <c r="BI17">
        <v>8</v>
      </c>
      <c r="BJ17">
        <v>3</v>
      </c>
      <c r="BK17">
        <v>5</v>
      </c>
      <c r="BL17">
        <v>1</v>
      </c>
      <c r="BM17">
        <v>3</v>
      </c>
      <c r="BN17">
        <v>12</v>
      </c>
      <c r="BO17">
        <v>17</v>
      </c>
      <c r="BP17">
        <v>10</v>
      </c>
      <c r="BQ17">
        <v>5</v>
      </c>
      <c r="BR17">
        <v>11</v>
      </c>
      <c r="BS17">
        <v>7</v>
      </c>
      <c r="BT17">
        <v>4</v>
      </c>
      <c r="BU17">
        <v>2</v>
      </c>
      <c r="BV17">
        <v>2</v>
      </c>
      <c r="BW17">
        <v>3</v>
      </c>
      <c r="BX17">
        <v>18</v>
      </c>
      <c r="BY17">
        <v>13</v>
      </c>
      <c r="BZ17">
        <v>16</v>
      </c>
    </row>
    <row r="18" spans="1:78" x14ac:dyDescent="0.25">
      <c r="B18" s="7">
        <v>0.08</v>
      </c>
      <c r="C18" s="7">
        <v>0.09</v>
      </c>
      <c r="D18" s="7">
        <v>0.06</v>
      </c>
      <c r="E18" s="7">
        <v>0.05</v>
      </c>
      <c r="F18" s="7">
        <v>0.06</v>
      </c>
      <c r="G18" s="7">
        <v>0.11</v>
      </c>
      <c r="H18" s="7">
        <v>0.06</v>
      </c>
      <c r="I18" s="7">
        <v>0.06</v>
      </c>
      <c r="J18" s="7">
        <v>0.04</v>
      </c>
      <c r="K18" s="7">
        <v>0.14000000000000001</v>
      </c>
      <c r="L18" s="7">
        <v>0.11</v>
      </c>
      <c r="M18" s="7">
        <v>0.09</v>
      </c>
      <c r="N18" s="7">
        <v>0.1</v>
      </c>
      <c r="O18" s="7">
        <v>0.04</v>
      </c>
      <c r="P18" s="7">
        <v>0.04</v>
      </c>
      <c r="Q18" s="7">
        <v>0.06</v>
      </c>
      <c r="R18" s="7">
        <v>0.09</v>
      </c>
      <c r="S18" s="7">
        <v>7.0000000000000007E-2</v>
      </c>
      <c r="T18" s="7">
        <v>0.11</v>
      </c>
      <c r="U18" s="7">
        <v>0.1</v>
      </c>
      <c r="V18" s="7">
        <v>0.09</v>
      </c>
      <c r="W18" s="7">
        <v>0.11</v>
      </c>
      <c r="X18" s="7">
        <v>0.04</v>
      </c>
      <c r="Y18" t="s">
        <v>108</v>
      </c>
      <c r="Z18" s="7">
        <v>0.08</v>
      </c>
      <c r="AA18" s="7">
        <v>0.08</v>
      </c>
      <c r="AB18" s="7">
        <v>0.08</v>
      </c>
      <c r="AC18" s="7">
        <v>0.05</v>
      </c>
      <c r="AD18" s="7">
        <v>0.08</v>
      </c>
      <c r="AE18" s="7">
        <v>0.14000000000000001</v>
      </c>
      <c r="AF18" s="7">
        <v>0.08</v>
      </c>
      <c r="AG18" s="7">
        <v>0.1</v>
      </c>
      <c r="AH18" s="7">
        <v>0.14000000000000001</v>
      </c>
      <c r="AI18" s="7">
        <v>0.09</v>
      </c>
      <c r="AJ18" s="7">
        <v>7.0000000000000007E-2</v>
      </c>
      <c r="AK18" s="7">
        <v>0.1</v>
      </c>
      <c r="AL18" s="7">
        <v>0.1</v>
      </c>
      <c r="AM18" s="7">
        <v>0.08</v>
      </c>
      <c r="AN18" s="7">
        <v>0.12</v>
      </c>
      <c r="AO18" s="7">
        <v>7.0000000000000007E-2</v>
      </c>
      <c r="AP18" s="7">
        <v>0.1</v>
      </c>
      <c r="AQ18" s="7">
        <v>0.13</v>
      </c>
      <c r="AR18" s="7">
        <v>0.11</v>
      </c>
      <c r="AS18" s="7">
        <v>0.06</v>
      </c>
      <c r="AT18" s="7">
        <v>0.15</v>
      </c>
      <c r="AU18" s="7">
        <v>0.13</v>
      </c>
      <c r="AV18" s="7">
        <v>0.08</v>
      </c>
      <c r="AW18" s="7">
        <v>0.04</v>
      </c>
      <c r="AX18" s="7">
        <v>0.02</v>
      </c>
      <c r="AY18" s="7">
        <v>0.04</v>
      </c>
      <c r="AZ18" s="7">
        <v>0.09</v>
      </c>
      <c r="BA18" s="7">
        <v>0.03</v>
      </c>
      <c r="BB18" s="7">
        <v>0.01</v>
      </c>
      <c r="BC18" s="7">
        <v>0.14000000000000001</v>
      </c>
      <c r="BD18" s="7">
        <v>1</v>
      </c>
      <c r="BE18" s="7">
        <v>0.08</v>
      </c>
      <c r="BF18" s="7">
        <v>0.08</v>
      </c>
      <c r="BG18" s="7">
        <v>0.11</v>
      </c>
      <c r="BH18" s="7">
        <v>7.0000000000000007E-2</v>
      </c>
      <c r="BI18" s="7">
        <v>0.14000000000000001</v>
      </c>
      <c r="BJ18" s="7">
        <v>0.08</v>
      </c>
      <c r="BK18" s="7">
        <v>0.12</v>
      </c>
      <c r="BL18" s="7">
        <v>0.13</v>
      </c>
      <c r="BM18" s="7">
        <v>0.09</v>
      </c>
      <c r="BN18" s="7">
        <v>0.12</v>
      </c>
      <c r="BO18" s="7">
        <v>0.09</v>
      </c>
      <c r="BP18" s="7">
        <v>0.06</v>
      </c>
      <c r="BQ18" s="7">
        <v>0.09</v>
      </c>
      <c r="BR18" s="7">
        <v>0.11</v>
      </c>
      <c r="BS18" s="7">
        <v>0.08</v>
      </c>
      <c r="BT18" s="7">
        <v>0.12</v>
      </c>
      <c r="BU18" s="7">
        <v>0.06</v>
      </c>
      <c r="BV18" s="7">
        <v>0.14000000000000001</v>
      </c>
      <c r="BW18" s="7">
        <v>7.0000000000000007E-2</v>
      </c>
      <c r="BX18" s="7">
        <v>0.05</v>
      </c>
      <c r="BY18" s="7">
        <v>0.04</v>
      </c>
      <c r="BZ18" s="7">
        <v>0.05</v>
      </c>
    </row>
    <row r="19" spans="1:78" x14ac:dyDescent="0.25">
      <c r="A19" t="s">
        <v>597</v>
      </c>
      <c r="B19">
        <v>22</v>
      </c>
      <c r="C19">
        <v>21</v>
      </c>
      <c r="D19">
        <v>1</v>
      </c>
      <c r="E19">
        <v>1</v>
      </c>
      <c r="F19">
        <v>4</v>
      </c>
      <c r="G19">
        <v>15</v>
      </c>
      <c r="H19">
        <v>3</v>
      </c>
      <c r="I19">
        <v>4</v>
      </c>
      <c r="J19">
        <v>5</v>
      </c>
      <c r="K19">
        <v>7</v>
      </c>
      <c r="L19">
        <v>6</v>
      </c>
      <c r="M19">
        <v>5</v>
      </c>
      <c r="N19">
        <v>15</v>
      </c>
      <c r="O19">
        <v>3</v>
      </c>
      <c r="P19">
        <v>0</v>
      </c>
      <c r="Q19">
        <v>7</v>
      </c>
      <c r="R19">
        <v>16</v>
      </c>
      <c r="S19">
        <v>11</v>
      </c>
      <c r="T19">
        <v>6</v>
      </c>
      <c r="U19">
        <v>5</v>
      </c>
      <c r="V19">
        <v>17</v>
      </c>
      <c r="W19">
        <v>0</v>
      </c>
      <c r="X19">
        <v>5</v>
      </c>
      <c r="Y19">
        <v>0</v>
      </c>
      <c r="Z19">
        <v>22</v>
      </c>
      <c r="AA19">
        <v>21</v>
      </c>
      <c r="AB19">
        <v>21</v>
      </c>
      <c r="AC19">
        <v>0</v>
      </c>
      <c r="AD19">
        <v>14</v>
      </c>
      <c r="AE19">
        <v>8</v>
      </c>
      <c r="AF19">
        <v>12</v>
      </c>
      <c r="AG19">
        <v>0</v>
      </c>
      <c r="AH19">
        <v>3</v>
      </c>
      <c r="AI19">
        <v>12</v>
      </c>
      <c r="AJ19">
        <v>4</v>
      </c>
      <c r="AK19">
        <v>8</v>
      </c>
      <c r="AL19">
        <v>4</v>
      </c>
      <c r="AM19">
        <v>10</v>
      </c>
      <c r="AN19">
        <v>4</v>
      </c>
      <c r="AO19">
        <v>5</v>
      </c>
      <c r="AP19">
        <v>1</v>
      </c>
      <c r="AQ19">
        <v>0</v>
      </c>
      <c r="AR19">
        <v>3</v>
      </c>
      <c r="AS19">
        <v>0</v>
      </c>
      <c r="AT19">
        <v>3</v>
      </c>
      <c r="AU19">
        <v>1</v>
      </c>
      <c r="AV19">
        <v>3</v>
      </c>
      <c r="AW19">
        <v>1</v>
      </c>
      <c r="AX19">
        <v>0</v>
      </c>
      <c r="AY19">
        <v>2</v>
      </c>
      <c r="AZ19">
        <v>3</v>
      </c>
      <c r="BA19">
        <v>1</v>
      </c>
      <c r="BB19">
        <v>2</v>
      </c>
      <c r="BC19">
        <v>3</v>
      </c>
      <c r="BD19">
        <v>0</v>
      </c>
      <c r="BE19">
        <v>3</v>
      </c>
      <c r="BF19">
        <v>20</v>
      </c>
      <c r="BG19">
        <v>10</v>
      </c>
      <c r="BH19">
        <v>12</v>
      </c>
      <c r="BI19">
        <v>3</v>
      </c>
      <c r="BJ19">
        <v>3</v>
      </c>
      <c r="BK19">
        <v>4</v>
      </c>
      <c r="BL19">
        <v>0</v>
      </c>
      <c r="BM19">
        <v>2</v>
      </c>
      <c r="BN19">
        <v>5</v>
      </c>
      <c r="BO19">
        <v>8</v>
      </c>
      <c r="BP19">
        <v>7</v>
      </c>
      <c r="BQ19">
        <v>2</v>
      </c>
      <c r="BR19">
        <v>3</v>
      </c>
      <c r="BS19">
        <v>3</v>
      </c>
      <c r="BT19">
        <v>2</v>
      </c>
      <c r="BU19">
        <v>1</v>
      </c>
      <c r="BV19">
        <v>1</v>
      </c>
      <c r="BW19">
        <v>2</v>
      </c>
      <c r="BX19">
        <v>6</v>
      </c>
      <c r="BY19">
        <v>6</v>
      </c>
      <c r="BZ19">
        <v>5</v>
      </c>
    </row>
    <row r="20" spans="1:78" x14ac:dyDescent="0.25">
      <c r="B20" s="7">
        <v>0.04</v>
      </c>
      <c r="C20" s="7">
        <v>0.05</v>
      </c>
      <c r="D20" s="7">
        <v>0.02</v>
      </c>
      <c r="E20" s="7">
        <v>0.02</v>
      </c>
      <c r="F20" s="7">
        <v>0.03</v>
      </c>
      <c r="G20" s="7">
        <v>0.06</v>
      </c>
      <c r="H20" s="7">
        <v>0.02</v>
      </c>
      <c r="I20" s="7">
        <v>0.04</v>
      </c>
      <c r="J20" s="7">
        <v>0.03</v>
      </c>
      <c r="K20" s="7">
        <v>0.06</v>
      </c>
      <c r="L20" s="7">
        <v>0.05</v>
      </c>
      <c r="M20" s="7">
        <v>0.03</v>
      </c>
      <c r="N20" s="7">
        <v>0.05</v>
      </c>
      <c r="O20" s="7">
        <v>0.04</v>
      </c>
      <c r="P20" t="s">
        <v>108</v>
      </c>
      <c r="Q20" s="7">
        <v>7.0000000000000007E-2</v>
      </c>
      <c r="R20" s="7">
        <v>0.04</v>
      </c>
      <c r="S20" s="7">
        <v>0.04</v>
      </c>
      <c r="T20" s="7">
        <v>0.06</v>
      </c>
      <c r="U20" s="7">
        <v>0.05</v>
      </c>
      <c r="V20" s="7">
        <v>0.05</v>
      </c>
      <c r="W20" t="s">
        <v>108</v>
      </c>
      <c r="X20" s="7">
        <v>0.05</v>
      </c>
      <c r="Y20" t="s">
        <v>108</v>
      </c>
      <c r="Z20" s="7">
        <v>0.04</v>
      </c>
      <c r="AA20" s="7">
        <v>0.04</v>
      </c>
      <c r="AB20" s="7">
        <v>0.04</v>
      </c>
      <c r="AC20" t="s">
        <v>108</v>
      </c>
      <c r="AD20" s="7">
        <v>0.04</v>
      </c>
      <c r="AE20" s="7">
        <v>0.1</v>
      </c>
      <c r="AF20" s="7">
        <v>0.04</v>
      </c>
      <c r="AG20" t="s">
        <v>108</v>
      </c>
      <c r="AH20" s="7">
        <v>0.08</v>
      </c>
      <c r="AI20" s="7">
        <v>0.04</v>
      </c>
      <c r="AJ20" s="7">
        <v>0.04</v>
      </c>
      <c r="AK20" s="7">
        <v>0.06</v>
      </c>
      <c r="AL20" s="7">
        <v>0.04</v>
      </c>
      <c r="AM20" s="7">
        <v>0.04</v>
      </c>
      <c r="AN20" s="7">
        <v>0.12</v>
      </c>
      <c r="AO20" s="7">
        <v>0.05</v>
      </c>
      <c r="AP20" s="7">
        <v>0.02</v>
      </c>
      <c r="AQ20" t="s">
        <v>108</v>
      </c>
      <c r="AR20" s="7">
        <v>0.05</v>
      </c>
      <c r="AS20" t="s">
        <v>108</v>
      </c>
      <c r="AT20" s="7">
        <v>0.05</v>
      </c>
      <c r="AU20" s="7">
        <v>7.0000000000000007E-2</v>
      </c>
      <c r="AV20" s="7">
        <v>0.06</v>
      </c>
      <c r="AW20" s="7">
        <v>7.0000000000000007E-2</v>
      </c>
      <c r="AX20" t="s">
        <v>108</v>
      </c>
      <c r="AY20" s="7">
        <v>0.04</v>
      </c>
      <c r="AZ20" s="7">
        <v>7.0000000000000007E-2</v>
      </c>
      <c r="BA20" s="7">
        <v>0.03</v>
      </c>
      <c r="BB20" s="7">
        <v>0.06</v>
      </c>
      <c r="BC20" s="7">
        <v>0.13</v>
      </c>
      <c r="BD20" t="s">
        <v>108</v>
      </c>
      <c r="BE20" s="7">
        <v>0.04</v>
      </c>
      <c r="BF20" s="7">
        <v>0.04</v>
      </c>
      <c r="BG20" s="7">
        <v>0.06</v>
      </c>
      <c r="BH20" s="7">
        <v>0.03</v>
      </c>
      <c r="BI20" s="7">
        <v>0.06</v>
      </c>
      <c r="BJ20" s="7">
        <v>0.08</v>
      </c>
      <c r="BK20" s="7">
        <v>0.1</v>
      </c>
      <c r="BL20" t="s">
        <v>108</v>
      </c>
      <c r="BM20" s="7">
        <v>0.05</v>
      </c>
      <c r="BN20" s="7">
        <v>0.05</v>
      </c>
      <c r="BO20" s="7">
        <v>0.04</v>
      </c>
      <c r="BP20" s="7">
        <v>0.04</v>
      </c>
      <c r="BQ20" s="7">
        <v>0.04</v>
      </c>
      <c r="BR20" s="7">
        <v>0.03</v>
      </c>
      <c r="BS20" s="7">
        <v>0.03</v>
      </c>
      <c r="BT20" s="7">
        <v>0.05</v>
      </c>
      <c r="BU20" s="7">
        <v>0.03</v>
      </c>
      <c r="BV20" s="7">
        <v>0.06</v>
      </c>
      <c r="BW20" s="7">
        <v>0.05</v>
      </c>
      <c r="BX20" s="7">
        <v>0.02</v>
      </c>
      <c r="BY20" s="7">
        <v>0.02</v>
      </c>
      <c r="BZ20" s="7">
        <v>0.02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598</v>
      </c>
      <c r="B23">
        <v>306</v>
      </c>
      <c r="C23">
        <v>258</v>
      </c>
      <c r="D23">
        <v>32</v>
      </c>
      <c r="E23">
        <v>16</v>
      </c>
      <c r="F23">
        <v>72</v>
      </c>
      <c r="G23">
        <v>124</v>
      </c>
      <c r="H23">
        <v>110</v>
      </c>
      <c r="I23">
        <v>72</v>
      </c>
      <c r="J23">
        <v>103</v>
      </c>
      <c r="K23">
        <v>54</v>
      </c>
      <c r="L23">
        <v>77</v>
      </c>
      <c r="M23">
        <v>104</v>
      </c>
      <c r="N23">
        <v>154</v>
      </c>
      <c r="O23">
        <v>39</v>
      </c>
      <c r="P23">
        <v>10</v>
      </c>
      <c r="Q23">
        <v>57</v>
      </c>
      <c r="R23">
        <v>249</v>
      </c>
      <c r="S23">
        <v>170</v>
      </c>
      <c r="T23">
        <v>67</v>
      </c>
      <c r="U23">
        <v>64</v>
      </c>
      <c r="V23">
        <v>204</v>
      </c>
      <c r="W23">
        <v>27</v>
      </c>
      <c r="X23">
        <v>75</v>
      </c>
      <c r="Y23">
        <v>0</v>
      </c>
      <c r="Z23">
        <v>306</v>
      </c>
      <c r="AA23">
        <v>296</v>
      </c>
      <c r="AB23">
        <v>296</v>
      </c>
      <c r="AC23">
        <v>26</v>
      </c>
      <c r="AD23">
        <v>236</v>
      </c>
      <c r="AE23">
        <v>29</v>
      </c>
      <c r="AF23">
        <v>218</v>
      </c>
      <c r="AG23">
        <v>3</v>
      </c>
      <c r="AH23">
        <v>21</v>
      </c>
      <c r="AI23">
        <v>185</v>
      </c>
      <c r="AJ23">
        <v>56</v>
      </c>
      <c r="AK23">
        <v>77</v>
      </c>
      <c r="AL23">
        <v>60</v>
      </c>
      <c r="AM23">
        <v>171</v>
      </c>
      <c r="AN23">
        <v>19</v>
      </c>
      <c r="AO23">
        <v>54</v>
      </c>
      <c r="AP23">
        <v>30</v>
      </c>
      <c r="AQ23">
        <v>14</v>
      </c>
      <c r="AR23">
        <v>36</v>
      </c>
      <c r="AS23">
        <v>22</v>
      </c>
      <c r="AT23">
        <v>23</v>
      </c>
      <c r="AU23">
        <v>11</v>
      </c>
      <c r="AV23">
        <v>28</v>
      </c>
      <c r="AW23">
        <v>10</v>
      </c>
      <c r="AX23">
        <v>22</v>
      </c>
      <c r="AY23">
        <v>34</v>
      </c>
      <c r="AZ23">
        <v>28</v>
      </c>
      <c r="BA23">
        <v>16</v>
      </c>
      <c r="BB23">
        <v>25</v>
      </c>
      <c r="BC23">
        <v>7</v>
      </c>
      <c r="BD23">
        <v>0</v>
      </c>
      <c r="BE23">
        <v>38</v>
      </c>
      <c r="BF23">
        <v>268</v>
      </c>
      <c r="BG23">
        <v>89</v>
      </c>
      <c r="BH23">
        <v>218</v>
      </c>
      <c r="BI23">
        <v>30</v>
      </c>
      <c r="BJ23">
        <v>24</v>
      </c>
      <c r="BK23">
        <v>19</v>
      </c>
      <c r="BL23">
        <v>6</v>
      </c>
      <c r="BM23">
        <v>20</v>
      </c>
      <c r="BN23">
        <v>58</v>
      </c>
      <c r="BO23">
        <v>128</v>
      </c>
      <c r="BP23">
        <v>100</v>
      </c>
      <c r="BQ23">
        <v>25</v>
      </c>
      <c r="BR23">
        <v>57</v>
      </c>
      <c r="BS23">
        <v>53</v>
      </c>
      <c r="BT23">
        <v>20</v>
      </c>
      <c r="BU23">
        <v>20</v>
      </c>
      <c r="BV23">
        <v>8</v>
      </c>
      <c r="BW23">
        <v>17</v>
      </c>
      <c r="BX23">
        <v>289</v>
      </c>
      <c r="BY23">
        <v>306</v>
      </c>
      <c r="BZ23">
        <v>263</v>
      </c>
    </row>
    <row r="24" spans="1:78" x14ac:dyDescent="0.25">
      <c r="B24" s="7">
        <v>0.59</v>
      </c>
      <c r="C24" s="7">
        <v>0.59</v>
      </c>
      <c r="D24" s="7">
        <v>0.63</v>
      </c>
      <c r="E24" s="7">
        <v>0.56000000000000005</v>
      </c>
      <c r="F24" s="7">
        <v>0.6</v>
      </c>
      <c r="G24" s="7">
        <v>0.52</v>
      </c>
      <c r="H24" s="7">
        <v>0.71</v>
      </c>
      <c r="I24" s="7">
        <v>0.62</v>
      </c>
      <c r="J24" s="7">
        <v>0.6</v>
      </c>
      <c r="K24" s="7">
        <v>0.5</v>
      </c>
      <c r="L24" s="7">
        <v>0.65</v>
      </c>
      <c r="M24" s="7">
        <v>0.66</v>
      </c>
      <c r="N24" s="7">
        <v>0.56999999999999995</v>
      </c>
      <c r="O24" s="7">
        <v>0.53</v>
      </c>
      <c r="P24" s="7">
        <v>0.7</v>
      </c>
      <c r="Q24" s="7">
        <v>0.57999999999999996</v>
      </c>
      <c r="R24" s="7">
        <v>0.6</v>
      </c>
      <c r="S24" s="7">
        <v>0.57999999999999996</v>
      </c>
      <c r="T24" s="7">
        <v>0.64</v>
      </c>
      <c r="U24" s="7">
        <v>0.61</v>
      </c>
      <c r="V24" s="7">
        <v>0.56999999999999995</v>
      </c>
      <c r="W24" s="7">
        <v>0.64</v>
      </c>
      <c r="X24" s="7">
        <v>0.71</v>
      </c>
      <c r="Y24" t="s">
        <v>108</v>
      </c>
      <c r="Z24" s="7">
        <v>0.59</v>
      </c>
      <c r="AA24" s="7">
        <v>0.59</v>
      </c>
      <c r="AB24" s="7">
        <v>0.59</v>
      </c>
      <c r="AC24" s="7">
        <v>0.65</v>
      </c>
      <c r="AD24" s="7">
        <v>0.63</v>
      </c>
      <c r="AE24" s="7">
        <v>0.41</v>
      </c>
      <c r="AF24" s="7">
        <v>0.62</v>
      </c>
      <c r="AG24" s="7">
        <v>0.51</v>
      </c>
      <c r="AH24" s="7">
        <v>0.54</v>
      </c>
      <c r="AI24" s="7">
        <v>0.62</v>
      </c>
      <c r="AJ24" s="7">
        <v>0.57999999999999996</v>
      </c>
      <c r="AK24" s="7">
        <v>0.57999999999999996</v>
      </c>
      <c r="AL24" s="7">
        <v>0.63</v>
      </c>
      <c r="AM24" s="7">
        <v>0.59</v>
      </c>
      <c r="AN24" s="7">
        <v>0.67</v>
      </c>
      <c r="AO24" s="7">
        <v>0.56000000000000005</v>
      </c>
      <c r="AP24" s="7">
        <v>0.57999999999999996</v>
      </c>
      <c r="AQ24" s="7">
        <v>0.53</v>
      </c>
      <c r="AR24" s="7">
        <v>0.61</v>
      </c>
      <c r="AS24" s="7">
        <v>0.65</v>
      </c>
      <c r="AT24" s="7">
        <v>0.47</v>
      </c>
      <c r="AU24" s="7">
        <v>0.63</v>
      </c>
      <c r="AV24" s="7">
        <v>0.63</v>
      </c>
      <c r="AW24" s="7">
        <v>0.65</v>
      </c>
      <c r="AX24" s="7">
        <v>0.65</v>
      </c>
      <c r="AY24" s="7">
        <v>0.65</v>
      </c>
      <c r="AZ24" s="7">
        <v>0.57999999999999996</v>
      </c>
      <c r="BA24" s="7">
        <v>0.61</v>
      </c>
      <c r="BB24" s="7">
        <v>0.74</v>
      </c>
      <c r="BC24" s="7">
        <v>0.34</v>
      </c>
      <c r="BD24" t="s">
        <v>108</v>
      </c>
      <c r="BE24" s="7">
        <v>0.56999999999999995</v>
      </c>
      <c r="BF24" s="7">
        <v>0.6</v>
      </c>
      <c r="BG24" s="7">
        <v>0.54</v>
      </c>
      <c r="BH24" s="7">
        <v>0.62</v>
      </c>
      <c r="BI24" s="7">
        <v>0.5</v>
      </c>
      <c r="BJ24" s="7">
        <v>0.59</v>
      </c>
      <c r="BK24" s="7">
        <v>0.5</v>
      </c>
      <c r="BL24" s="7">
        <v>0.56999999999999995</v>
      </c>
      <c r="BM24" s="7">
        <v>0.51</v>
      </c>
      <c r="BN24" s="7">
        <v>0.56999999999999995</v>
      </c>
      <c r="BO24" s="7">
        <v>0.65</v>
      </c>
      <c r="BP24" s="7">
        <v>0.56000000000000005</v>
      </c>
      <c r="BQ24" s="7">
        <v>0.5</v>
      </c>
      <c r="BR24" s="7">
        <v>0.57999999999999996</v>
      </c>
      <c r="BS24" s="7">
        <v>0.56999999999999995</v>
      </c>
      <c r="BT24" s="7">
        <v>0.57999999999999996</v>
      </c>
      <c r="BU24" s="7">
        <v>0.54</v>
      </c>
      <c r="BV24" s="7">
        <v>0.48</v>
      </c>
      <c r="BW24" s="7">
        <v>0.47</v>
      </c>
      <c r="BX24" s="7">
        <v>0.8</v>
      </c>
      <c r="BY24" s="7">
        <v>0.87</v>
      </c>
      <c r="BZ24" s="7">
        <v>0.82</v>
      </c>
    </row>
    <row r="25" spans="1:78" x14ac:dyDescent="0.25">
      <c r="A25" t="s">
        <v>599</v>
      </c>
      <c r="B25">
        <v>66</v>
      </c>
      <c r="C25">
        <v>60</v>
      </c>
      <c r="D25">
        <v>4</v>
      </c>
      <c r="E25">
        <v>2</v>
      </c>
      <c r="F25">
        <v>12</v>
      </c>
      <c r="G25">
        <v>41</v>
      </c>
      <c r="H25">
        <v>13</v>
      </c>
      <c r="I25">
        <v>11</v>
      </c>
      <c r="J25">
        <v>13</v>
      </c>
      <c r="K25">
        <v>22</v>
      </c>
      <c r="L25">
        <v>19</v>
      </c>
      <c r="M25">
        <v>18</v>
      </c>
      <c r="N25">
        <v>41</v>
      </c>
      <c r="O25">
        <v>6</v>
      </c>
      <c r="P25">
        <v>1</v>
      </c>
      <c r="Q25">
        <v>12</v>
      </c>
      <c r="R25">
        <v>53</v>
      </c>
      <c r="S25">
        <v>32</v>
      </c>
      <c r="T25">
        <v>18</v>
      </c>
      <c r="U25">
        <v>16</v>
      </c>
      <c r="V25">
        <v>51</v>
      </c>
      <c r="W25">
        <v>4</v>
      </c>
      <c r="X25">
        <v>9</v>
      </c>
      <c r="Y25">
        <v>0</v>
      </c>
      <c r="Z25">
        <v>66</v>
      </c>
      <c r="AA25">
        <v>63</v>
      </c>
      <c r="AB25">
        <v>63</v>
      </c>
      <c r="AC25">
        <v>2</v>
      </c>
      <c r="AD25">
        <v>43</v>
      </c>
      <c r="AE25">
        <v>18</v>
      </c>
      <c r="AF25">
        <v>40</v>
      </c>
      <c r="AG25">
        <v>1</v>
      </c>
      <c r="AH25">
        <v>8</v>
      </c>
      <c r="AI25">
        <v>38</v>
      </c>
      <c r="AJ25">
        <v>11</v>
      </c>
      <c r="AK25">
        <v>21</v>
      </c>
      <c r="AL25">
        <v>13</v>
      </c>
      <c r="AM25">
        <v>34</v>
      </c>
      <c r="AN25">
        <v>7</v>
      </c>
      <c r="AO25">
        <v>12</v>
      </c>
      <c r="AP25">
        <v>6</v>
      </c>
      <c r="AQ25">
        <v>3</v>
      </c>
      <c r="AR25">
        <v>9</v>
      </c>
      <c r="AS25">
        <v>2</v>
      </c>
      <c r="AT25">
        <v>10</v>
      </c>
      <c r="AU25">
        <v>4</v>
      </c>
      <c r="AV25">
        <v>6</v>
      </c>
      <c r="AW25">
        <v>2</v>
      </c>
      <c r="AX25">
        <v>1</v>
      </c>
      <c r="AY25">
        <v>4</v>
      </c>
      <c r="AZ25">
        <v>8</v>
      </c>
      <c r="BA25">
        <v>2</v>
      </c>
      <c r="BB25">
        <v>2</v>
      </c>
      <c r="BC25">
        <v>5</v>
      </c>
      <c r="BD25">
        <v>1</v>
      </c>
      <c r="BE25">
        <v>8</v>
      </c>
      <c r="BF25">
        <v>58</v>
      </c>
      <c r="BG25">
        <v>29</v>
      </c>
      <c r="BH25">
        <v>37</v>
      </c>
      <c r="BI25">
        <v>12</v>
      </c>
      <c r="BJ25">
        <v>6</v>
      </c>
      <c r="BK25">
        <v>8</v>
      </c>
      <c r="BL25">
        <v>1</v>
      </c>
      <c r="BM25">
        <v>5</v>
      </c>
      <c r="BN25">
        <v>18</v>
      </c>
      <c r="BO25">
        <v>25</v>
      </c>
      <c r="BP25">
        <v>18</v>
      </c>
      <c r="BQ25">
        <v>7</v>
      </c>
      <c r="BR25">
        <v>14</v>
      </c>
      <c r="BS25">
        <v>11</v>
      </c>
      <c r="BT25">
        <v>6</v>
      </c>
      <c r="BU25">
        <v>3</v>
      </c>
      <c r="BV25">
        <v>3</v>
      </c>
      <c r="BW25">
        <v>4</v>
      </c>
      <c r="BX25">
        <v>25</v>
      </c>
      <c r="BY25">
        <v>18</v>
      </c>
      <c r="BZ25">
        <v>21</v>
      </c>
    </row>
    <row r="26" spans="1:78" x14ac:dyDescent="0.25">
      <c r="B26" s="7">
        <v>0.13</v>
      </c>
      <c r="C26" s="7">
        <v>0.14000000000000001</v>
      </c>
      <c r="D26" s="7">
        <v>0.08</v>
      </c>
      <c r="E26" s="7">
        <v>0.08</v>
      </c>
      <c r="F26" s="7">
        <v>0.1</v>
      </c>
      <c r="G26" s="7">
        <v>0.17</v>
      </c>
      <c r="H26" s="7">
        <v>0.08</v>
      </c>
      <c r="I26" s="7">
        <v>0.1</v>
      </c>
      <c r="J26" s="7">
        <v>0.08</v>
      </c>
      <c r="K26" s="7">
        <v>0.2</v>
      </c>
      <c r="L26" s="7">
        <v>0.16</v>
      </c>
      <c r="M26" s="7">
        <v>0.12</v>
      </c>
      <c r="N26" s="7">
        <v>0.15</v>
      </c>
      <c r="O26" s="7">
        <v>0.08</v>
      </c>
      <c r="P26" s="7">
        <v>0.04</v>
      </c>
      <c r="Q26" s="7">
        <v>0.13</v>
      </c>
      <c r="R26" s="7">
        <v>0.13</v>
      </c>
      <c r="S26" s="7">
        <v>0.11</v>
      </c>
      <c r="T26" s="7">
        <v>0.17</v>
      </c>
      <c r="U26" s="7">
        <v>0.15</v>
      </c>
      <c r="V26" s="7">
        <v>0.14000000000000001</v>
      </c>
      <c r="W26" s="7">
        <v>0.11</v>
      </c>
      <c r="X26" s="7">
        <v>0.09</v>
      </c>
      <c r="Y26" t="s">
        <v>108</v>
      </c>
      <c r="Z26" s="7">
        <v>0.13</v>
      </c>
      <c r="AA26" s="7">
        <v>0.13</v>
      </c>
      <c r="AB26" s="7">
        <v>0.13</v>
      </c>
      <c r="AC26" s="7">
        <v>0.05</v>
      </c>
      <c r="AD26" s="7">
        <v>0.11</v>
      </c>
      <c r="AE26" s="7">
        <v>0.25</v>
      </c>
      <c r="AF26" s="7">
        <v>0.11</v>
      </c>
      <c r="AG26" s="7">
        <v>0.1</v>
      </c>
      <c r="AH26" s="7">
        <v>0.22</v>
      </c>
      <c r="AI26" s="7">
        <v>0.13</v>
      </c>
      <c r="AJ26" s="7">
        <v>0.12</v>
      </c>
      <c r="AK26" s="7">
        <v>0.16</v>
      </c>
      <c r="AL26" s="7">
        <v>0.14000000000000001</v>
      </c>
      <c r="AM26" s="7">
        <v>0.12</v>
      </c>
      <c r="AN26" s="7">
        <v>0.24</v>
      </c>
      <c r="AO26" s="7">
        <v>0.12</v>
      </c>
      <c r="AP26" s="7">
        <v>0.11</v>
      </c>
      <c r="AQ26" s="7">
        <v>0.13</v>
      </c>
      <c r="AR26" s="7">
        <v>0.16</v>
      </c>
      <c r="AS26" s="7">
        <v>0.06</v>
      </c>
      <c r="AT26" s="7">
        <v>0.21</v>
      </c>
      <c r="AU26" s="7">
        <v>0.21</v>
      </c>
      <c r="AV26" s="7">
        <v>0.14000000000000001</v>
      </c>
      <c r="AW26" s="7">
        <v>0.11</v>
      </c>
      <c r="AX26" s="7">
        <v>0.02</v>
      </c>
      <c r="AY26" s="7">
        <v>0.08</v>
      </c>
      <c r="AZ26" s="7">
        <v>0.16</v>
      </c>
      <c r="BA26" s="7">
        <v>0.06</v>
      </c>
      <c r="BB26" s="7">
        <v>7.0000000000000007E-2</v>
      </c>
      <c r="BC26" s="7">
        <v>0.27</v>
      </c>
      <c r="BD26" s="7">
        <v>1</v>
      </c>
      <c r="BE26" s="7">
        <v>0.12</v>
      </c>
      <c r="BF26" s="7">
        <v>0.13</v>
      </c>
      <c r="BG26" s="7">
        <v>0.17</v>
      </c>
      <c r="BH26" s="7">
        <v>0.11</v>
      </c>
      <c r="BI26" s="7">
        <v>0.2</v>
      </c>
      <c r="BJ26" s="7">
        <v>0.15</v>
      </c>
      <c r="BK26" s="7">
        <v>0.22</v>
      </c>
      <c r="BL26" s="7">
        <v>0.13</v>
      </c>
      <c r="BM26" s="7">
        <v>0.13</v>
      </c>
      <c r="BN26" s="7">
        <v>0.17</v>
      </c>
      <c r="BO26" s="7">
        <v>0.13</v>
      </c>
      <c r="BP26" s="7">
        <v>0.1</v>
      </c>
      <c r="BQ26" s="7">
        <v>0.13</v>
      </c>
      <c r="BR26" s="7">
        <v>0.14000000000000001</v>
      </c>
      <c r="BS26" s="7">
        <v>0.11</v>
      </c>
      <c r="BT26" s="7">
        <v>0.17</v>
      </c>
      <c r="BU26" s="7">
        <v>0.08</v>
      </c>
      <c r="BV26" s="7">
        <v>0.2</v>
      </c>
      <c r="BW26" s="7">
        <v>0.12</v>
      </c>
      <c r="BX26" s="7">
        <v>7.0000000000000007E-2</v>
      </c>
      <c r="BY26" s="7">
        <v>0.05</v>
      </c>
      <c r="BZ26" s="7">
        <v>7.0000000000000007E-2</v>
      </c>
    </row>
    <row r="27" spans="1:78" x14ac:dyDescent="0.25">
      <c r="A27" t="s">
        <v>40</v>
      </c>
      <c r="B27">
        <v>3</v>
      </c>
      <c r="C27">
        <v>2</v>
      </c>
      <c r="D27">
        <v>1</v>
      </c>
      <c r="E27">
        <v>0</v>
      </c>
      <c r="F27">
        <v>2</v>
      </c>
      <c r="G27">
        <v>0</v>
      </c>
      <c r="H27">
        <v>1</v>
      </c>
      <c r="I27">
        <v>1</v>
      </c>
      <c r="J27">
        <v>0</v>
      </c>
      <c r="K27">
        <v>0</v>
      </c>
      <c r="L27">
        <v>1</v>
      </c>
      <c r="M27">
        <v>0</v>
      </c>
      <c r="N27">
        <v>1</v>
      </c>
      <c r="O27">
        <v>2</v>
      </c>
      <c r="P27">
        <v>0</v>
      </c>
      <c r="Q27">
        <v>0</v>
      </c>
      <c r="R27">
        <v>3</v>
      </c>
      <c r="S27">
        <v>1</v>
      </c>
      <c r="T27">
        <v>1</v>
      </c>
      <c r="U27">
        <v>1</v>
      </c>
      <c r="V27">
        <v>2</v>
      </c>
      <c r="W27">
        <v>0</v>
      </c>
      <c r="X27">
        <v>0</v>
      </c>
      <c r="Y27">
        <v>0</v>
      </c>
      <c r="Z27">
        <v>3</v>
      </c>
      <c r="AA27">
        <v>3</v>
      </c>
      <c r="AB27">
        <v>3</v>
      </c>
      <c r="AC27">
        <v>0</v>
      </c>
      <c r="AD27">
        <v>1</v>
      </c>
      <c r="AE27">
        <v>0</v>
      </c>
      <c r="AF27">
        <v>1</v>
      </c>
      <c r="AG27">
        <v>0</v>
      </c>
      <c r="AH27">
        <v>0</v>
      </c>
      <c r="AI27">
        <v>1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1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1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3</v>
      </c>
      <c r="BG27">
        <v>0</v>
      </c>
      <c r="BH27">
        <v>3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</v>
      </c>
      <c r="BP27">
        <v>2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 s="7">
        <v>0.01</v>
      </c>
      <c r="C28">
        <v>0</v>
      </c>
      <c r="D28" s="7">
        <v>0.01</v>
      </c>
      <c r="E28" t="s">
        <v>108</v>
      </c>
      <c r="F28" s="7">
        <v>0.02</v>
      </c>
      <c r="G28" t="s">
        <v>108</v>
      </c>
      <c r="H28">
        <v>0</v>
      </c>
      <c r="I28" s="7">
        <v>0.01</v>
      </c>
      <c r="J28" t="s">
        <v>108</v>
      </c>
      <c r="K28" t="s">
        <v>108</v>
      </c>
      <c r="L28" s="7">
        <v>0.01</v>
      </c>
      <c r="M28" t="s">
        <v>108</v>
      </c>
      <c r="N28">
        <v>0</v>
      </c>
      <c r="O28" s="7">
        <v>0.03</v>
      </c>
      <c r="P28" t="s">
        <v>108</v>
      </c>
      <c r="Q28" t="s">
        <v>108</v>
      </c>
      <c r="R28" s="7">
        <v>0.01</v>
      </c>
      <c r="S28">
        <v>0</v>
      </c>
      <c r="T28" s="7">
        <v>0.01</v>
      </c>
      <c r="U28" s="7">
        <v>0.01</v>
      </c>
      <c r="V28" s="7">
        <v>0.01</v>
      </c>
      <c r="W28" t="s">
        <v>108</v>
      </c>
      <c r="X28" t="s">
        <v>108</v>
      </c>
      <c r="Y28" t="s">
        <v>108</v>
      </c>
      <c r="Z28" s="7">
        <v>0.01</v>
      </c>
      <c r="AA28" s="7">
        <v>0.01</v>
      </c>
      <c r="AB28" s="7">
        <v>0.01</v>
      </c>
      <c r="AC28" t="s">
        <v>108</v>
      </c>
      <c r="AD28">
        <v>0</v>
      </c>
      <c r="AE28" t="s">
        <v>108</v>
      </c>
      <c r="AF28">
        <v>0</v>
      </c>
      <c r="AG28" t="s">
        <v>108</v>
      </c>
      <c r="AH28" t="s">
        <v>108</v>
      </c>
      <c r="AI28">
        <v>0</v>
      </c>
      <c r="AJ28" t="s">
        <v>108</v>
      </c>
      <c r="AK28" t="s">
        <v>108</v>
      </c>
      <c r="AL28" t="s">
        <v>108</v>
      </c>
      <c r="AM28" t="s">
        <v>108</v>
      </c>
      <c r="AN28" t="s">
        <v>108</v>
      </c>
      <c r="AO28" s="7">
        <v>0.01</v>
      </c>
      <c r="AP28" t="s">
        <v>108</v>
      </c>
      <c r="AQ28" t="s">
        <v>108</v>
      </c>
      <c r="AR28" t="s">
        <v>108</v>
      </c>
      <c r="AS28" t="s">
        <v>108</v>
      </c>
      <c r="AT28" t="s">
        <v>108</v>
      </c>
      <c r="AU28" s="7">
        <v>7.0000000000000007E-2</v>
      </c>
      <c r="AV28" t="s">
        <v>108</v>
      </c>
      <c r="AW28" t="s">
        <v>108</v>
      </c>
      <c r="AX28" s="7">
        <v>0.02</v>
      </c>
      <c r="AY28" s="7">
        <v>0.01</v>
      </c>
      <c r="AZ28" t="s">
        <v>108</v>
      </c>
      <c r="BA28" t="s">
        <v>108</v>
      </c>
      <c r="BB28" t="s">
        <v>108</v>
      </c>
      <c r="BC28" t="s">
        <v>108</v>
      </c>
      <c r="BD28" t="s">
        <v>108</v>
      </c>
      <c r="BE28" t="s">
        <v>108</v>
      </c>
      <c r="BF28" s="7">
        <v>0.01</v>
      </c>
      <c r="BG28" t="s">
        <v>108</v>
      </c>
      <c r="BH28" s="7">
        <v>0.01</v>
      </c>
      <c r="BI28" t="s">
        <v>108</v>
      </c>
      <c r="BJ28" t="s">
        <v>108</v>
      </c>
      <c r="BK28" t="s">
        <v>108</v>
      </c>
      <c r="BL28" t="s">
        <v>108</v>
      </c>
      <c r="BM28" t="s">
        <v>108</v>
      </c>
      <c r="BN28" t="s">
        <v>108</v>
      </c>
      <c r="BO28">
        <v>0</v>
      </c>
      <c r="BP28" s="7">
        <v>0.01</v>
      </c>
      <c r="BQ28" t="s">
        <v>108</v>
      </c>
      <c r="BR28" t="s">
        <v>108</v>
      </c>
      <c r="BS28" t="s">
        <v>108</v>
      </c>
      <c r="BT28" t="s">
        <v>108</v>
      </c>
      <c r="BU28" t="s">
        <v>108</v>
      </c>
      <c r="BV28" t="s">
        <v>108</v>
      </c>
      <c r="BW28" t="s">
        <v>108</v>
      </c>
      <c r="BX28" t="s">
        <v>108</v>
      </c>
      <c r="BY28" t="s">
        <v>108</v>
      </c>
      <c r="BZ28" t="s">
        <v>108</v>
      </c>
    </row>
    <row r="29" spans="1:78" x14ac:dyDescent="0.25">
      <c r="A29" t="s">
        <v>41</v>
      </c>
      <c r="B29">
        <v>16</v>
      </c>
      <c r="C29">
        <v>12</v>
      </c>
      <c r="D29">
        <v>1</v>
      </c>
      <c r="E29">
        <v>3</v>
      </c>
      <c r="F29">
        <v>3</v>
      </c>
      <c r="G29">
        <v>10</v>
      </c>
      <c r="H29">
        <v>3</v>
      </c>
      <c r="I29">
        <v>2</v>
      </c>
      <c r="J29">
        <v>8</v>
      </c>
      <c r="K29">
        <v>4</v>
      </c>
      <c r="L29">
        <v>1</v>
      </c>
      <c r="M29">
        <v>3</v>
      </c>
      <c r="N29">
        <v>8</v>
      </c>
      <c r="O29">
        <v>4</v>
      </c>
      <c r="P29">
        <v>1</v>
      </c>
      <c r="Q29">
        <v>2</v>
      </c>
      <c r="R29">
        <v>15</v>
      </c>
      <c r="S29">
        <v>11</v>
      </c>
      <c r="T29">
        <v>1</v>
      </c>
      <c r="U29">
        <v>3</v>
      </c>
      <c r="V29">
        <v>11</v>
      </c>
      <c r="W29">
        <v>0</v>
      </c>
      <c r="X29">
        <v>4</v>
      </c>
      <c r="Y29">
        <v>0</v>
      </c>
      <c r="Z29">
        <v>16</v>
      </c>
      <c r="AA29">
        <v>15</v>
      </c>
      <c r="AB29">
        <v>15</v>
      </c>
      <c r="AC29">
        <v>2</v>
      </c>
      <c r="AD29">
        <v>7</v>
      </c>
      <c r="AE29">
        <v>6</v>
      </c>
      <c r="AF29">
        <v>7</v>
      </c>
      <c r="AG29">
        <v>0</v>
      </c>
      <c r="AH29">
        <v>1</v>
      </c>
      <c r="AI29">
        <v>5</v>
      </c>
      <c r="AJ29">
        <v>1</v>
      </c>
      <c r="AK29">
        <v>6</v>
      </c>
      <c r="AL29">
        <v>1</v>
      </c>
      <c r="AM29">
        <v>6</v>
      </c>
      <c r="AN29">
        <v>0</v>
      </c>
      <c r="AO29">
        <v>9</v>
      </c>
      <c r="AP29">
        <v>5</v>
      </c>
      <c r="AQ29">
        <v>0</v>
      </c>
      <c r="AR29">
        <v>0</v>
      </c>
      <c r="AS29">
        <v>3</v>
      </c>
      <c r="AT29">
        <v>0</v>
      </c>
      <c r="AU29">
        <v>0</v>
      </c>
      <c r="AV29">
        <v>1</v>
      </c>
      <c r="AW29">
        <v>0</v>
      </c>
      <c r="AX29">
        <v>1</v>
      </c>
      <c r="AY29">
        <v>4</v>
      </c>
      <c r="AZ29">
        <v>1</v>
      </c>
      <c r="BA29">
        <v>0</v>
      </c>
      <c r="BB29">
        <v>0</v>
      </c>
      <c r="BC29">
        <v>1</v>
      </c>
      <c r="BD29">
        <v>0</v>
      </c>
      <c r="BE29">
        <v>3</v>
      </c>
      <c r="BF29">
        <v>13</v>
      </c>
      <c r="BG29">
        <v>7</v>
      </c>
      <c r="BH29">
        <v>9</v>
      </c>
      <c r="BI29">
        <v>2</v>
      </c>
      <c r="BJ29">
        <v>0</v>
      </c>
      <c r="BK29">
        <v>0</v>
      </c>
      <c r="BL29">
        <v>0</v>
      </c>
      <c r="BM29">
        <v>1</v>
      </c>
      <c r="BN29">
        <v>0</v>
      </c>
      <c r="BO29">
        <v>4</v>
      </c>
      <c r="BP29">
        <v>11</v>
      </c>
      <c r="BQ29">
        <v>1</v>
      </c>
      <c r="BR29">
        <v>1</v>
      </c>
      <c r="BS29">
        <v>1</v>
      </c>
      <c r="BT29">
        <v>3</v>
      </c>
      <c r="BU29">
        <v>1</v>
      </c>
      <c r="BV29">
        <v>0</v>
      </c>
      <c r="BW29">
        <v>1</v>
      </c>
      <c r="BX29">
        <v>2</v>
      </c>
      <c r="BY29">
        <v>1</v>
      </c>
      <c r="BZ29">
        <v>0</v>
      </c>
    </row>
    <row r="30" spans="1:78" x14ac:dyDescent="0.25">
      <c r="B30" s="7">
        <v>0.03</v>
      </c>
      <c r="C30" s="7">
        <v>0.03</v>
      </c>
      <c r="D30" s="7">
        <v>0.02</v>
      </c>
      <c r="E30" s="7">
        <v>0.11</v>
      </c>
      <c r="F30" s="7">
        <v>0.03</v>
      </c>
      <c r="G30" s="7">
        <v>0.04</v>
      </c>
      <c r="H30" s="7">
        <v>0.02</v>
      </c>
      <c r="I30" s="7">
        <v>0.02</v>
      </c>
      <c r="J30" s="7">
        <v>0.05</v>
      </c>
      <c r="K30" s="7">
        <v>0.04</v>
      </c>
      <c r="L30" s="7">
        <v>0.01</v>
      </c>
      <c r="M30" s="7">
        <v>0.02</v>
      </c>
      <c r="N30" s="7">
        <v>0.03</v>
      </c>
      <c r="O30" s="7">
        <v>0.06</v>
      </c>
      <c r="P30" s="7">
        <v>7.0000000000000007E-2</v>
      </c>
      <c r="Q30" s="7">
        <v>0.02</v>
      </c>
      <c r="R30" s="7">
        <v>0.03</v>
      </c>
      <c r="S30" s="7">
        <v>0.04</v>
      </c>
      <c r="T30" s="7">
        <v>0.01</v>
      </c>
      <c r="U30" s="7">
        <v>0.03</v>
      </c>
      <c r="V30" s="7">
        <v>0.03</v>
      </c>
      <c r="W30" t="s">
        <v>108</v>
      </c>
      <c r="X30" s="7">
        <v>0.04</v>
      </c>
      <c r="Y30" t="s">
        <v>108</v>
      </c>
      <c r="Z30" s="7">
        <v>0.03</v>
      </c>
      <c r="AA30" s="7">
        <v>0.03</v>
      </c>
      <c r="AB30" s="7">
        <v>0.03</v>
      </c>
      <c r="AC30" s="7">
        <v>0.04</v>
      </c>
      <c r="AD30" s="7">
        <v>0.02</v>
      </c>
      <c r="AE30" s="7">
        <v>0.09</v>
      </c>
      <c r="AF30" s="7">
        <v>0.02</v>
      </c>
      <c r="AG30" t="s">
        <v>108</v>
      </c>
      <c r="AH30" s="7">
        <v>0.03</v>
      </c>
      <c r="AI30" s="7">
        <v>0.02</v>
      </c>
      <c r="AJ30" s="7">
        <v>0.01</v>
      </c>
      <c r="AK30" s="7">
        <v>0.05</v>
      </c>
      <c r="AL30" s="7">
        <v>0.01</v>
      </c>
      <c r="AM30" s="7">
        <v>0.02</v>
      </c>
      <c r="AN30" t="s">
        <v>108</v>
      </c>
      <c r="AO30" s="7">
        <v>0.1</v>
      </c>
      <c r="AP30" s="7">
        <v>0.09</v>
      </c>
      <c r="AQ30" t="s">
        <v>108</v>
      </c>
      <c r="AR30" t="s">
        <v>108</v>
      </c>
      <c r="AS30" s="7">
        <v>0.09</v>
      </c>
      <c r="AT30" t="s">
        <v>108</v>
      </c>
      <c r="AU30" t="s">
        <v>108</v>
      </c>
      <c r="AV30" s="7">
        <v>0.01</v>
      </c>
      <c r="AW30" t="s">
        <v>108</v>
      </c>
      <c r="AX30" s="7">
        <v>0.03</v>
      </c>
      <c r="AY30" s="7">
        <v>0.08</v>
      </c>
      <c r="AZ30" s="7">
        <v>0.02</v>
      </c>
      <c r="BA30" t="s">
        <v>108</v>
      </c>
      <c r="BB30" t="s">
        <v>108</v>
      </c>
      <c r="BC30" s="7">
        <v>7.0000000000000007E-2</v>
      </c>
      <c r="BD30" t="s">
        <v>108</v>
      </c>
      <c r="BE30" s="7">
        <v>0.04</v>
      </c>
      <c r="BF30" s="7">
        <v>0.03</v>
      </c>
      <c r="BG30" s="7">
        <v>0.04</v>
      </c>
      <c r="BH30" s="7">
        <v>0.03</v>
      </c>
      <c r="BI30" s="7">
        <v>0.02</v>
      </c>
      <c r="BJ30" t="s">
        <v>108</v>
      </c>
      <c r="BK30" t="s">
        <v>108</v>
      </c>
      <c r="BL30" t="s">
        <v>108</v>
      </c>
      <c r="BM30" s="7">
        <v>0.03</v>
      </c>
      <c r="BN30" t="s">
        <v>108</v>
      </c>
      <c r="BO30" s="7">
        <v>0.02</v>
      </c>
      <c r="BP30" s="7">
        <v>0.06</v>
      </c>
      <c r="BQ30" s="7">
        <v>0.02</v>
      </c>
      <c r="BR30" s="7">
        <v>0.01</v>
      </c>
      <c r="BS30" s="7">
        <v>0.01</v>
      </c>
      <c r="BT30" s="7">
        <v>0.08</v>
      </c>
      <c r="BU30" s="7">
        <v>0.03</v>
      </c>
      <c r="BV30" t="s">
        <v>108</v>
      </c>
      <c r="BW30" s="7">
        <v>0.03</v>
      </c>
      <c r="BX30" s="7">
        <v>0.01</v>
      </c>
      <c r="BY30">
        <v>0</v>
      </c>
      <c r="BZ30" t="s">
        <v>108</v>
      </c>
    </row>
    <row r="31" spans="1:78" x14ac:dyDescent="0.25">
      <c r="A31" t="s">
        <v>193</v>
      </c>
      <c r="B31">
        <v>0.57199999999999995</v>
      </c>
      <c r="C31">
        <v>0.55100000000000005</v>
      </c>
      <c r="D31">
        <v>0.69599999999999995</v>
      </c>
      <c r="E31">
        <v>0.68899999999999995</v>
      </c>
      <c r="F31">
        <v>0.61099999999999999</v>
      </c>
      <c r="G31">
        <v>0.40699999999999997</v>
      </c>
      <c r="H31">
        <v>0.79300000000000004</v>
      </c>
      <c r="I31">
        <v>0.67100000000000004</v>
      </c>
      <c r="J31">
        <v>0.64700000000000002</v>
      </c>
      <c r="K31">
        <v>0.34</v>
      </c>
      <c r="L31">
        <v>0.58199999999999996</v>
      </c>
      <c r="M31">
        <v>0.67500000000000004</v>
      </c>
      <c r="N31">
        <v>0.49099999999999999</v>
      </c>
      <c r="O31">
        <v>0.57399999999999995</v>
      </c>
      <c r="P31">
        <v>0.999</v>
      </c>
      <c r="Q31">
        <v>0.51100000000000001</v>
      </c>
      <c r="R31">
        <v>0.58699999999999997</v>
      </c>
      <c r="S31">
        <v>0.58699999999999997</v>
      </c>
      <c r="T31">
        <v>0.48499999999999999</v>
      </c>
      <c r="U31">
        <v>0.61599999999999999</v>
      </c>
      <c r="V31">
        <v>0.51300000000000001</v>
      </c>
      <c r="W31">
        <v>0.69199999999999995</v>
      </c>
      <c r="X31">
        <v>0.75900000000000001</v>
      </c>
      <c r="Y31">
        <v>0</v>
      </c>
      <c r="Z31">
        <v>0.57199999999999995</v>
      </c>
      <c r="AA31">
        <v>0.56799999999999995</v>
      </c>
      <c r="AB31">
        <v>0.56799999999999995</v>
      </c>
      <c r="AC31">
        <v>0.79900000000000004</v>
      </c>
      <c r="AD31">
        <v>0.61099999999999999</v>
      </c>
      <c r="AE31">
        <v>0.16500000000000001</v>
      </c>
      <c r="AF31">
        <v>0.63200000000000001</v>
      </c>
      <c r="AG31">
        <v>0.51900000000000002</v>
      </c>
      <c r="AH31">
        <v>0.42</v>
      </c>
      <c r="AI31">
        <v>0.60899999999999999</v>
      </c>
      <c r="AJ31">
        <v>0.53400000000000003</v>
      </c>
      <c r="AK31">
        <v>0.52</v>
      </c>
      <c r="AL31">
        <v>0.64100000000000001</v>
      </c>
      <c r="AM31">
        <v>0.57699999999999996</v>
      </c>
      <c r="AN31">
        <v>0.42899999999999999</v>
      </c>
      <c r="AO31">
        <v>0.51900000000000002</v>
      </c>
      <c r="AP31">
        <v>0.63</v>
      </c>
      <c r="AQ31">
        <v>0.499</v>
      </c>
      <c r="AR31">
        <v>0.54900000000000004</v>
      </c>
      <c r="AS31">
        <v>0.76100000000000001</v>
      </c>
      <c r="AT31">
        <v>0.308</v>
      </c>
      <c r="AU31">
        <v>0.54900000000000004</v>
      </c>
      <c r="AV31">
        <v>0.55000000000000004</v>
      </c>
      <c r="AW31">
        <v>0.52400000000000002</v>
      </c>
      <c r="AX31">
        <v>0.85899999999999999</v>
      </c>
      <c r="AY31">
        <v>0.76500000000000001</v>
      </c>
      <c r="AZ31">
        <v>0.47599999999999998</v>
      </c>
      <c r="BA31">
        <v>0.755</v>
      </c>
      <c r="BB31">
        <v>0.66</v>
      </c>
      <c r="BC31">
        <v>8.1000000000000003E-2</v>
      </c>
      <c r="BD31">
        <f>--1</f>
        <v>1</v>
      </c>
      <c r="BE31">
        <v>0.52700000000000002</v>
      </c>
      <c r="BF31">
        <v>0.57899999999999996</v>
      </c>
      <c r="BG31">
        <v>0.43099999999999999</v>
      </c>
      <c r="BH31">
        <v>0.63800000000000001</v>
      </c>
      <c r="BI31">
        <v>0.35899999999999999</v>
      </c>
      <c r="BJ31">
        <v>0.48399999999999999</v>
      </c>
      <c r="BK31">
        <v>0.25700000000000001</v>
      </c>
      <c r="BL31">
        <v>0.80400000000000005</v>
      </c>
      <c r="BM31">
        <v>0.44600000000000001</v>
      </c>
      <c r="BN31">
        <v>0.498</v>
      </c>
      <c r="BO31">
        <v>0.63400000000000001</v>
      </c>
      <c r="BP31">
        <v>0.57599999999999996</v>
      </c>
      <c r="BQ31">
        <v>0.52300000000000002</v>
      </c>
      <c r="BR31">
        <v>0.51100000000000001</v>
      </c>
      <c r="BS31">
        <v>0.54200000000000004</v>
      </c>
      <c r="BT31">
        <v>0.53300000000000003</v>
      </c>
      <c r="BU31">
        <v>0.48899999999999999</v>
      </c>
      <c r="BV31">
        <v>0.47099999999999997</v>
      </c>
      <c r="BW31">
        <v>0.45500000000000002</v>
      </c>
      <c r="BX31">
        <v>0.9</v>
      </c>
      <c r="BY31">
        <v>0.99199999999999999</v>
      </c>
      <c r="BZ31">
        <v>0.92900000000000005</v>
      </c>
    </row>
    <row r="32" spans="1:78" x14ac:dyDescent="0.25">
      <c r="A32" t="s">
        <v>194</v>
      </c>
      <c r="B32">
        <v>0.97899999999999998</v>
      </c>
      <c r="C32">
        <v>0.99299999999999999</v>
      </c>
      <c r="D32">
        <v>0.88400000000000001</v>
      </c>
      <c r="E32">
        <v>0.93200000000000005</v>
      </c>
      <c r="F32">
        <v>0.91300000000000003</v>
      </c>
      <c r="G32">
        <v>1.0409999999999999</v>
      </c>
      <c r="H32">
        <v>0.88500000000000001</v>
      </c>
      <c r="I32">
        <v>0.96299999999999997</v>
      </c>
      <c r="J32">
        <v>0.88600000000000001</v>
      </c>
      <c r="K32">
        <v>1.0580000000000001</v>
      </c>
      <c r="L32">
        <v>1.0229999999999999</v>
      </c>
      <c r="M32">
        <v>0.93500000000000005</v>
      </c>
      <c r="N32">
        <v>1.012</v>
      </c>
      <c r="O32">
        <v>0.94299999999999995</v>
      </c>
      <c r="P32">
        <v>0.86299999999999999</v>
      </c>
      <c r="Q32">
        <v>1.016</v>
      </c>
      <c r="R32">
        <v>0.97099999999999997</v>
      </c>
      <c r="S32">
        <v>0.95199999999999996</v>
      </c>
      <c r="T32">
        <v>0.97599999999999998</v>
      </c>
      <c r="U32">
        <v>1.0720000000000001</v>
      </c>
      <c r="V32">
        <v>0.997</v>
      </c>
      <c r="W32">
        <v>0.87</v>
      </c>
      <c r="X32">
        <v>0.94699999999999995</v>
      </c>
      <c r="Y32">
        <v>0</v>
      </c>
      <c r="Z32">
        <v>0.97899999999999998</v>
      </c>
      <c r="AA32">
        <v>0.97099999999999997</v>
      </c>
      <c r="AB32">
        <v>0.97099999999999997</v>
      </c>
      <c r="AC32">
        <v>0.79900000000000004</v>
      </c>
      <c r="AD32">
        <v>0.93500000000000005</v>
      </c>
      <c r="AE32">
        <v>1.17</v>
      </c>
      <c r="AF32">
        <v>0.95099999999999996</v>
      </c>
      <c r="AG32">
        <v>0.89300000000000002</v>
      </c>
      <c r="AH32">
        <v>1.179</v>
      </c>
      <c r="AI32">
        <v>0.97699999999999998</v>
      </c>
      <c r="AJ32">
        <v>0.94</v>
      </c>
      <c r="AK32">
        <v>1.0649999999999999</v>
      </c>
      <c r="AL32">
        <v>1.0229999999999999</v>
      </c>
      <c r="AM32">
        <v>0.95199999999999996</v>
      </c>
      <c r="AN32">
        <v>1.2430000000000001</v>
      </c>
      <c r="AO32">
        <v>0.94399999999999995</v>
      </c>
      <c r="AP32">
        <v>0.93200000000000005</v>
      </c>
      <c r="AQ32">
        <v>0.84</v>
      </c>
      <c r="AR32">
        <v>1.0329999999999999</v>
      </c>
      <c r="AS32">
        <v>0.745</v>
      </c>
      <c r="AT32">
        <v>1.0309999999999999</v>
      </c>
      <c r="AU32">
        <v>1.2090000000000001</v>
      </c>
      <c r="AV32">
        <v>1.0009999999999999</v>
      </c>
      <c r="AW32">
        <v>0.97499999999999998</v>
      </c>
      <c r="AX32">
        <v>0.76300000000000001</v>
      </c>
      <c r="AY32">
        <v>0.96099999999999997</v>
      </c>
      <c r="AZ32">
        <v>1.0669999999999999</v>
      </c>
      <c r="BA32">
        <v>0.95599999999999996</v>
      </c>
      <c r="BB32">
        <v>0.84599999999999997</v>
      </c>
      <c r="BC32">
        <v>1.2529999999999999</v>
      </c>
      <c r="BD32">
        <v>0</v>
      </c>
      <c r="BE32">
        <v>0.93300000000000005</v>
      </c>
      <c r="BF32">
        <v>0.98699999999999999</v>
      </c>
      <c r="BG32">
        <v>1.0569999999999999</v>
      </c>
      <c r="BH32">
        <v>0.93500000000000005</v>
      </c>
      <c r="BI32">
        <v>1.044</v>
      </c>
      <c r="BJ32">
        <v>1.079</v>
      </c>
      <c r="BK32">
        <v>1.113</v>
      </c>
      <c r="BL32">
        <v>1.125</v>
      </c>
      <c r="BM32">
        <v>0.96799999999999997</v>
      </c>
      <c r="BN32">
        <v>1.0629999999999999</v>
      </c>
      <c r="BO32">
        <v>0.96799999999999997</v>
      </c>
      <c r="BP32">
        <v>0.94199999999999995</v>
      </c>
      <c r="BQ32">
        <v>1.0229999999999999</v>
      </c>
      <c r="BR32">
        <v>0.93200000000000005</v>
      </c>
      <c r="BS32">
        <v>0.92200000000000004</v>
      </c>
      <c r="BT32">
        <v>1.0620000000000001</v>
      </c>
      <c r="BU32">
        <v>0.80800000000000005</v>
      </c>
      <c r="BV32">
        <v>1.23</v>
      </c>
      <c r="BW32">
        <v>0.999</v>
      </c>
      <c r="BX32">
        <v>0.81100000000000005</v>
      </c>
      <c r="BY32">
        <v>0.745</v>
      </c>
      <c r="BZ32">
        <v>0.80100000000000005</v>
      </c>
    </row>
    <row r="33" spans="1:78" x14ac:dyDescent="0.25">
      <c r="A33" t="s">
        <v>195</v>
      </c>
      <c r="B33">
        <v>2E-3</v>
      </c>
      <c r="C33">
        <v>2E-3</v>
      </c>
      <c r="D33">
        <v>1.6E-2</v>
      </c>
      <c r="E33">
        <v>3.3000000000000002E-2</v>
      </c>
      <c r="F33">
        <v>7.0000000000000001E-3</v>
      </c>
      <c r="G33">
        <v>5.0000000000000001E-3</v>
      </c>
      <c r="H33">
        <v>4.0000000000000001E-3</v>
      </c>
      <c r="I33">
        <v>0.01</v>
      </c>
      <c r="J33">
        <v>6.0000000000000001E-3</v>
      </c>
      <c r="K33">
        <v>1.0999999999999999E-2</v>
      </c>
      <c r="L33">
        <v>6.0000000000000001E-3</v>
      </c>
      <c r="M33">
        <v>4.0000000000000001E-3</v>
      </c>
      <c r="N33">
        <v>4.0000000000000001E-3</v>
      </c>
      <c r="O33">
        <v>1.2999999999999999E-2</v>
      </c>
      <c r="P33">
        <v>5.2999999999999999E-2</v>
      </c>
      <c r="Q33">
        <v>8.9999999999999993E-3</v>
      </c>
      <c r="R33">
        <v>2E-3</v>
      </c>
      <c r="S33">
        <v>3.0000000000000001E-3</v>
      </c>
      <c r="T33">
        <v>0.01</v>
      </c>
      <c r="U33">
        <v>8.9999999999999993E-3</v>
      </c>
      <c r="V33">
        <v>3.0000000000000001E-3</v>
      </c>
      <c r="W33">
        <v>1.4999999999999999E-2</v>
      </c>
      <c r="X33">
        <v>7.0000000000000001E-3</v>
      </c>
      <c r="Y33">
        <v>0</v>
      </c>
      <c r="Z33">
        <v>2E-3</v>
      </c>
      <c r="AA33">
        <v>2E-3</v>
      </c>
      <c r="AB33">
        <v>2E-3</v>
      </c>
      <c r="AC33">
        <v>1.6E-2</v>
      </c>
      <c r="AD33">
        <v>2E-3</v>
      </c>
      <c r="AE33">
        <v>2.1000000000000001E-2</v>
      </c>
      <c r="AF33">
        <v>3.0000000000000001E-3</v>
      </c>
      <c r="AG33">
        <v>0.13300000000000001</v>
      </c>
      <c r="AH33">
        <v>3.9E-2</v>
      </c>
      <c r="AI33">
        <v>3.0000000000000001E-3</v>
      </c>
      <c r="AJ33">
        <v>8.0000000000000002E-3</v>
      </c>
      <c r="AK33">
        <v>8.0000000000000002E-3</v>
      </c>
      <c r="AL33">
        <v>1.2E-2</v>
      </c>
      <c r="AM33">
        <v>3.0000000000000001E-3</v>
      </c>
      <c r="AN33">
        <v>5.5E-2</v>
      </c>
      <c r="AO33">
        <v>0.01</v>
      </c>
      <c r="AP33">
        <v>1.7999999999999999E-2</v>
      </c>
      <c r="AQ33">
        <v>2.5999999999999999E-2</v>
      </c>
      <c r="AR33">
        <v>0.02</v>
      </c>
      <c r="AS33">
        <v>1.7000000000000001E-2</v>
      </c>
      <c r="AT33">
        <v>1.9E-2</v>
      </c>
      <c r="AU33">
        <v>8.5999999999999993E-2</v>
      </c>
      <c r="AV33">
        <v>0.02</v>
      </c>
      <c r="AW33">
        <v>5.8999999999999997E-2</v>
      </c>
      <c r="AX33">
        <v>1.9E-2</v>
      </c>
      <c r="AY33">
        <v>1.9E-2</v>
      </c>
      <c r="AZ33">
        <v>2.3E-2</v>
      </c>
      <c r="BA33">
        <v>3.7999999999999999E-2</v>
      </c>
      <c r="BB33">
        <v>2.1000000000000001E-2</v>
      </c>
      <c r="BC33">
        <v>7.8E-2</v>
      </c>
      <c r="BD33">
        <v>0</v>
      </c>
      <c r="BE33">
        <v>1.4999999999999999E-2</v>
      </c>
      <c r="BF33">
        <v>2E-3</v>
      </c>
      <c r="BG33">
        <v>7.0000000000000001E-3</v>
      </c>
      <c r="BH33">
        <v>2E-3</v>
      </c>
      <c r="BI33">
        <v>2.1000000000000001E-2</v>
      </c>
      <c r="BJ33">
        <v>2.9000000000000001E-2</v>
      </c>
      <c r="BK33">
        <v>0.03</v>
      </c>
      <c r="BL33">
        <v>0.115</v>
      </c>
      <c r="BM33">
        <v>2.9000000000000001E-2</v>
      </c>
      <c r="BN33">
        <v>1.2E-2</v>
      </c>
      <c r="BO33">
        <v>5.0000000000000001E-3</v>
      </c>
      <c r="BP33">
        <v>5.0000000000000001E-3</v>
      </c>
      <c r="BQ33">
        <v>2.1999999999999999E-2</v>
      </c>
      <c r="BR33">
        <v>0.01</v>
      </c>
      <c r="BS33">
        <v>0.01</v>
      </c>
      <c r="BT33">
        <v>3.4000000000000002E-2</v>
      </c>
      <c r="BU33">
        <v>2.1999999999999999E-2</v>
      </c>
      <c r="BV33">
        <v>8.8999999999999996E-2</v>
      </c>
      <c r="BW33">
        <v>0.03</v>
      </c>
      <c r="BX33">
        <v>2E-3</v>
      </c>
      <c r="BY33">
        <v>2E-3</v>
      </c>
      <c r="BZ33">
        <v>2E-3</v>
      </c>
    </row>
  </sheetData>
  <pageMargins left="0.7" right="0.7" top="0.75" bottom="0.75" header="0.3" footer="0.3"/>
  <pageSetup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602</v>
      </c>
    </row>
    <row r="2" spans="1:78" x14ac:dyDescent="0.25">
      <c r="A2" t="s">
        <v>117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525</v>
      </c>
      <c r="C8">
        <v>447</v>
      </c>
      <c r="D8">
        <v>50</v>
      </c>
      <c r="E8">
        <v>28</v>
      </c>
      <c r="F8">
        <v>119</v>
      </c>
      <c r="G8">
        <v>212</v>
      </c>
      <c r="H8">
        <v>194</v>
      </c>
      <c r="I8">
        <v>97</v>
      </c>
      <c r="J8">
        <v>147</v>
      </c>
      <c r="K8">
        <v>101</v>
      </c>
      <c r="L8">
        <v>180</v>
      </c>
      <c r="M8">
        <v>202</v>
      </c>
      <c r="N8">
        <v>235</v>
      </c>
      <c r="O8">
        <v>73</v>
      </c>
      <c r="P8">
        <v>15</v>
      </c>
      <c r="Q8">
        <v>118</v>
      </c>
      <c r="R8">
        <v>407</v>
      </c>
      <c r="S8">
        <v>282</v>
      </c>
      <c r="T8">
        <v>101</v>
      </c>
      <c r="U8">
        <v>129</v>
      </c>
      <c r="V8">
        <v>328</v>
      </c>
      <c r="W8">
        <v>50</v>
      </c>
      <c r="X8">
        <v>139</v>
      </c>
      <c r="Y8">
        <v>0</v>
      </c>
      <c r="Z8">
        <v>525</v>
      </c>
      <c r="AA8">
        <v>508</v>
      </c>
      <c r="AB8">
        <v>508</v>
      </c>
      <c r="AC8">
        <v>42</v>
      </c>
      <c r="AD8">
        <v>388</v>
      </c>
      <c r="AE8">
        <v>70</v>
      </c>
      <c r="AF8">
        <v>361</v>
      </c>
      <c r="AG8">
        <v>6</v>
      </c>
      <c r="AH8">
        <v>37</v>
      </c>
      <c r="AI8">
        <v>289</v>
      </c>
      <c r="AJ8">
        <v>108</v>
      </c>
      <c r="AK8">
        <v>140</v>
      </c>
      <c r="AL8">
        <v>92</v>
      </c>
      <c r="AM8">
        <v>306</v>
      </c>
      <c r="AN8">
        <v>28</v>
      </c>
      <c r="AO8">
        <v>95</v>
      </c>
      <c r="AP8">
        <v>52</v>
      </c>
      <c r="AQ8">
        <v>27</v>
      </c>
      <c r="AR8">
        <v>54</v>
      </c>
      <c r="AS8">
        <v>34</v>
      </c>
      <c r="AT8">
        <v>55</v>
      </c>
      <c r="AU8">
        <v>18</v>
      </c>
      <c r="AV8">
        <v>52</v>
      </c>
      <c r="AW8">
        <v>16</v>
      </c>
      <c r="AX8">
        <v>33</v>
      </c>
      <c r="AY8">
        <v>53</v>
      </c>
      <c r="AZ8">
        <v>51</v>
      </c>
      <c r="BA8">
        <v>24</v>
      </c>
      <c r="BB8">
        <v>34</v>
      </c>
      <c r="BC8">
        <v>21</v>
      </c>
      <c r="BD8">
        <v>1</v>
      </c>
      <c r="BE8">
        <v>61</v>
      </c>
      <c r="BF8">
        <v>464</v>
      </c>
      <c r="BG8">
        <v>160</v>
      </c>
      <c r="BH8">
        <v>365</v>
      </c>
      <c r="BI8">
        <v>52</v>
      </c>
      <c r="BJ8">
        <v>40</v>
      </c>
      <c r="BK8">
        <v>41</v>
      </c>
      <c r="BL8">
        <v>11</v>
      </c>
      <c r="BM8">
        <v>33</v>
      </c>
      <c r="BN8">
        <v>98</v>
      </c>
      <c r="BO8">
        <v>211</v>
      </c>
      <c r="BP8">
        <v>183</v>
      </c>
      <c r="BQ8">
        <v>49</v>
      </c>
      <c r="BR8">
        <v>88</v>
      </c>
      <c r="BS8">
        <v>85</v>
      </c>
      <c r="BT8">
        <v>35</v>
      </c>
      <c r="BU8">
        <v>31</v>
      </c>
      <c r="BV8">
        <v>17</v>
      </c>
      <c r="BW8">
        <v>34</v>
      </c>
      <c r="BX8">
        <v>376</v>
      </c>
      <c r="BY8">
        <v>368</v>
      </c>
      <c r="BZ8">
        <v>335</v>
      </c>
    </row>
    <row r="9" spans="1:78" x14ac:dyDescent="0.25">
      <c r="A9" t="s">
        <v>103</v>
      </c>
      <c r="B9">
        <v>515</v>
      </c>
      <c r="C9">
        <v>435</v>
      </c>
      <c r="D9">
        <v>51</v>
      </c>
      <c r="E9">
        <v>29</v>
      </c>
      <c r="F9">
        <v>119</v>
      </c>
      <c r="G9">
        <v>240</v>
      </c>
      <c r="H9">
        <v>156</v>
      </c>
      <c r="I9">
        <v>115</v>
      </c>
      <c r="J9">
        <v>172</v>
      </c>
      <c r="K9">
        <v>109</v>
      </c>
      <c r="L9">
        <v>119</v>
      </c>
      <c r="M9">
        <v>157</v>
      </c>
      <c r="N9">
        <v>271</v>
      </c>
      <c r="O9">
        <v>73</v>
      </c>
      <c r="P9">
        <v>14</v>
      </c>
      <c r="Q9">
        <v>98</v>
      </c>
      <c r="R9">
        <v>417</v>
      </c>
      <c r="S9">
        <v>294</v>
      </c>
      <c r="T9">
        <v>104</v>
      </c>
      <c r="U9">
        <v>106</v>
      </c>
      <c r="V9">
        <v>360</v>
      </c>
      <c r="W9">
        <v>41</v>
      </c>
      <c r="X9">
        <v>107</v>
      </c>
      <c r="Y9">
        <v>0</v>
      </c>
      <c r="Z9">
        <v>515</v>
      </c>
      <c r="AA9">
        <v>498</v>
      </c>
      <c r="AB9">
        <v>498</v>
      </c>
      <c r="AC9">
        <v>40</v>
      </c>
      <c r="AD9">
        <v>378</v>
      </c>
      <c r="AE9">
        <v>72</v>
      </c>
      <c r="AF9">
        <v>350</v>
      </c>
      <c r="AG9">
        <v>6</v>
      </c>
      <c r="AH9">
        <v>39</v>
      </c>
      <c r="AI9">
        <v>300</v>
      </c>
      <c r="AJ9">
        <v>96</v>
      </c>
      <c r="AK9">
        <v>132</v>
      </c>
      <c r="AL9">
        <v>94</v>
      </c>
      <c r="AM9">
        <v>291</v>
      </c>
      <c r="AN9">
        <v>29</v>
      </c>
      <c r="AO9">
        <v>97</v>
      </c>
      <c r="AP9">
        <v>52</v>
      </c>
      <c r="AQ9">
        <v>27</v>
      </c>
      <c r="AR9">
        <v>59</v>
      </c>
      <c r="AS9">
        <v>35</v>
      </c>
      <c r="AT9">
        <v>49</v>
      </c>
      <c r="AU9">
        <v>17</v>
      </c>
      <c r="AV9">
        <v>45</v>
      </c>
      <c r="AW9">
        <v>16</v>
      </c>
      <c r="AX9">
        <v>34</v>
      </c>
      <c r="AY9">
        <v>52</v>
      </c>
      <c r="AZ9">
        <v>49</v>
      </c>
      <c r="BA9">
        <v>26</v>
      </c>
      <c r="BB9">
        <v>33</v>
      </c>
      <c r="BC9">
        <v>21</v>
      </c>
      <c r="BD9">
        <v>1</v>
      </c>
      <c r="BE9">
        <v>67</v>
      </c>
      <c r="BF9">
        <v>448</v>
      </c>
      <c r="BG9">
        <v>165</v>
      </c>
      <c r="BH9">
        <v>350</v>
      </c>
      <c r="BI9">
        <v>60</v>
      </c>
      <c r="BJ9">
        <v>41</v>
      </c>
      <c r="BK9">
        <v>37</v>
      </c>
      <c r="BL9">
        <v>11</v>
      </c>
      <c r="BM9">
        <v>39</v>
      </c>
      <c r="BN9">
        <v>103</v>
      </c>
      <c r="BO9">
        <v>196</v>
      </c>
      <c r="BP9">
        <v>177</v>
      </c>
      <c r="BQ9">
        <v>51</v>
      </c>
      <c r="BR9">
        <v>99</v>
      </c>
      <c r="BS9">
        <v>94</v>
      </c>
      <c r="BT9">
        <v>34</v>
      </c>
      <c r="BU9">
        <v>38</v>
      </c>
      <c r="BV9">
        <v>16</v>
      </c>
      <c r="BW9">
        <v>37</v>
      </c>
      <c r="BX9">
        <v>360</v>
      </c>
      <c r="BY9">
        <v>352</v>
      </c>
      <c r="BZ9">
        <v>320</v>
      </c>
    </row>
    <row r="10" spans="1:78" x14ac:dyDescent="0.25">
      <c r="A10" t="s">
        <v>104</v>
      </c>
    </row>
    <row r="11" spans="1:78" x14ac:dyDescent="0.25">
      <c r="A11" t="s">
        <v>593</v>
      </c>
      <c r="B11">
        <v>46</v>
      </c>
      <c r="C11">
        <v>38</v>
      </c>
      <c r="D11">
        <v>8</v>
      </c>
      <c r="E11">
        <v>1</v>
      </c>
      <c r="F11">
        <v>9</v>
      </c>
      <c r="G11">
        <v>15</v>
      </c>
      <c r="H11">
        <v>22</v>
      </c>
      <c r="I11">
        <v>11</v>
      </c>
      <c r="J11">
        <v>16</v>
      </c>
      <c r="K11">
        <v>7</v>
      </c>
      <c r="L11">
        <v>12</v>
      </c>
      <c r="M11">
        <v>19</v>
      </c>
      <c r="N11">
        <v>17</v>
      </c>
      <c r="O11">
        <v>6</v>
      </c>
      <c r="P11">
        <v>4</v>
      </c>
      <c r="Q11">
        <v>8</v>
      </c>
      <c r="R11">
        <v>39</v>
      </c>
      <c r="S11">
        <v>26</v>
      </c>
      <c r="T11">
        <v>4</v>
      </c>
      <c r="U11">
        <v>15</v>
      </c>
      <c r="V11">
        <v>27</v>
      </c>
      <c r="W11">
        <v>4</v>
      </c>
      <c r="X11">
        <v>15</v>
      </c>
      <c r="Y11">
        <v>0</v>
      </c>
      <c r="Z11">
        <v>46</v>
      </c>
      <c r="AA11">
        <v>42</v>
      </c>
      <c r="AB11">
        <v>42</v>
      </c>
      <c r="AC11">
        <v>6</v>
      </c>
      <c r="AD11">
        <v>30</v>
      </c>
      <c r="AE11">
        <v>4</v>
      </c>
      <c r="AF11">
        <v>35</v>
      </c>
      <c r="AG11">
        <v>1</v>
      </c>
      <c r="AH11">
        <v>2</v>
      </c>
      <c r="AI11">
        <v>29</v>
      </c>
      <c r="AJ11">
        <v>10</v>
      </c>
      <c r="AK11">
        <v>12</v>
      </c>
      <c r="AL11">
        <v>12</v>
      </c>
      <c r="AM11">
        <v>24</v>
      </c>
      <c r="AN11">
        <v>3</v>
      </c>
      <c r="AO11">
        <v>7</v>
      </c>
      <c r="AP11">
        <v>3</v>
      </c>
      <c r="AQ11">
        <v>2</v>
      </c>
      <c r="AR11">
        <v>4</v>
      </c>
      <c r="AS11">
        <v>3</v>
      </c>
      <c r="AT11">
        <v>5</v>
      </c>
      <c r="AU11">
        <v>1</v>
      </c>
      <c r="AV11">
        <v>5</v>
      </c>
      <c r="AW11">
        <v>2</v>
      </c>
      <c r="AX11">
        <v>6</v>
      </c>
      <c r="AY11">
        <v>5</v>
      </c>
      <c r="AZ11">
        <v>4</v>
      </c>
      <c r="BA11">
        <v>3</v>
      </c>
      <c r="BB11">
        <v>2</v>
      </c>
      <c r="BC11">
        <v>1</v>
      </c>
      <c r="BD11">
        <v>0</v>
      </c>
      <c r="BE11">
        <v>3</v>
      </c>
      <c r="BF11">
        <v>43</v>
      </c>
      <c r="BG11">
        <v>13</v>
      </c>
      <c r="BH11">
        <v>33</v>
      </c>
      <c r="BI11">
        <v>4</v>
      </c>
      <c r="BJ11">
        <v>4</v>
      </c>
      <c r="BK11">
        <v>1</v>
      </c>
      <c r="BL11">
        <v>1</v>
      </c>
      <c r="BM11">
        <v>2</v>
      </c>
      <c r="BN11">
        <v>12</v>
      </c>
      <c r="BO11">
        <v>20</v>
      </c>
      <c r="BP11">
        <v>12</v>
      </c>
      <c r="BQ11">
        <v>6</v>
      </c>
      <c r="BR11">
        <v>6</v>
      </c>
      <c r="BS11">
        <v>6</v>
      </c>
      <c r="BT11">
        <v>3</v>
      </c>
      <c r="BU11">
        <v>2</v>
      </c>
      <c r="BV11">
        <v>4</v>
      </c>
      <c r="BW11">
        <v>2</v>
      </c>
      <c r="BX11">
        <v>46</v>
      </c>
      <c r="BY11">
        <v>46</v>
      </c>
      <c r="BZ11">
        <v>46</v>
      </c>
    </row>
    <row r="12" spans="1:78" x14ac:dyDescent="0.25">
      <c r="B12" s="7">
        <v>0.09</v>
      </c>
      <c r="C12" s="7">
        <v>0.09</v>
      </c>
      <c r="D12" s="7">
        <v>0.15</v>
      </c>
      <c r="E12" s="7">
        <v>0.03</v>
      </c>
      <c r="F12" s="7">
        <v>0.08</v>
      </c>
      <c r="G12" s="7">
        <v>0.06</v>
      </c>
      <c r="H12" s="7">
        <v>0.14000000000000001</v>
      </c>
      <c r="I12" s="7">
        <v>0.1</v>
      </c>
      <c r="J12" s="7">
        <v>0.09</v>
      </c>
      <c r="K12" s="7">
        <v>0.06</v>
      </c>
      <c r="L12" s="7">
        <v>0.1</v>
      </c>
      <c r="M12" s="7">
        <v>0.12</v>
      </c>
      <c r="N12" s="7">
        <v>0.06</v>
      </c>
      <c r="O12" s="7">
        <v>0.09</v>
      </c>
      <c r="P12" s="7">
        <v>0.26</v>
      </c>
      <c r="Q12" s="7">
        <v>0.08</v>
      </c>
      <c r="R12" s="7">
        <v>0.09</v>
      </c>
      <c r="S12" s="7">
        <v>0.09</v>
      </c>
      <c r="T12" s="7">
        <v>0.04</v>
      </c>
      <c r="U12" s="7">
        <v>0.15</v>
      </c>
      <c r="V12" s="7">
        <v>0.08</v>
      </c>
      <c r="W12" s="7">
        <v>0.09</v>
      </c>
      <c r="X12" s="7">
        <v>0.14000000000000001</v>
      </c>
      <c r="Y12" t="s">
        <v>108</v>
      </c>
      <c r="Z12" s="7">
        <v>0.09</v>
      </c>
      <c r="AA12" s="7">
        <v>0.08</v>
      </c>
      <c r="AB12" s="7">
        <v>0.08</v>
      </c>
      <c r="AC12" s="7">
        <v>0.15</v>
      </c>
      <c r="AD12" s="7">
        <v>0.08</v>
      </c>
      <c r="AE12" s="7">
        <v>0.06</v>
      </c>
      <c r="AF12" s="7">
        <v>0.1</v>
      </c>
      <c r="AG12" s="7">
        <v>0.11</v>
      </c>
      <c r="AH12" s="7">
        <v>0.05</v>
      </c>
      <c r="AI12" s="7">
        <v>0.1</v>
      </c>
      <c r="AJ12" s="7">
        <v>0.1</v>
      </c>
      <c r="AK12" s="7">
        <v>0.09</v>
      </c>
      <c r="AL12" s="7">
        <v>0.12</v>
      </c>
      <c r="AM12" s="7">
        <v>0.08</v>
      </c>
      <c r="AN12" s="7">
        <v>0.12</v>
      </c>
      <c r="AO12" s="7">
        <v>7.0000000000000007E-2</v>
      </c>
      <c r="AP12" s="7">
        <v>0.06</v>
      </c>
      <c r="AQ12" s="7">
        <v>0.09</v>
      </c>
      <c r="AR12" s="7">
        <v>7.0000000000000007E-2</v>
      </c>
      <c r="AS12" s="7">
        <v>0.08</v>
      </c>
      <c r="AT12" s="7">
        <v>0.1</v>
      </c>
      <c r="AU12" s="7">
        <v>0.05</v>
      </c>
      <c r="AV12" s="7">
        <v>0.11</v>
      </c>
      <c r="AW12" s="7">
        <v>0.12</v>
      </c>
      <c r="AX12" s="7">
        <v>0.17</v>
      </c>
      <c r="AY12" s="7">
        <v>0.1</v>
      </c>
      <c r="AZ12" s="7">
        <v>0.09</v>
      </c>
      <c r="BA12" s="7">
        <v>0.12</v>
      </c>
      <c r="BB12" s="7">
        <v>7.0000000000000007E-2</v>
      </c>
      <c r="BC12" s="7">
        <v>0.03</v>
      </c>
      <c r="BD12" t="s">
        <v>108</v>
      </c>
      <c r="BE12" s="7">
        <v>0.05</v>
      </c>
      <c r="BF12" s="7">
        <v>0.1</v>
      </c>
      <c r="BG12" s="7">
        <v>0.08</v>
      </c>
      <c r="BH12" s="7">
        <v>0.09</v>
      </c>
      <c r="BI12" s="7">
        <v>7.0000000000000007E-2</v>
      </c>
      <c r="BJ12" s="7">
        <v>0.1</v>
      </c>
      <c r="BK12" s="7">
        <v>0.04</v>
      </c>
      <c r="BL12" s="7">
        <v>0.08</v>
      </c>
      <c r="BM12" s="7">
        <v>0.05</v>
      </c>
      <c r="BN12" s="7">
        <v>0.12</v>
      </c>
      <c r="BO12" s="7">
        <v>0.1</v>
      </c>
      <c r="BP12" s="7">
        <v>7.0000000000000007E-2</v>
      </c>
      <c r="BQ12" s="7">
        <v>0.12</v>
      </c>
      <c r="BR12" s="7">
        <v>0.06</v>
      </c>
      <c r="BS12" s="7">
        <v>0.06</v>
      </c>
      <c r="BT12" s="7">
        <v>0.09</v>
      </c>
      <c r="BU12" s="7">
        <v>0.05</v>
      </c>
      <c r="BV12" s="7">
        <v>0.26</v>
      </c>
      <c r="BW12" s="7">
        <v>0.06</v>
      </c>
      <c r="BX12" s="7">
        <v>0.13</v>
      </c>
      <c r="BY12" s="7">
        <v>0.13</v>
      </c>
      <c r="BZ12" s="7">
        <v>0.14000000000000001</v>
      </c>
    </row>
    <row r="13" spans="1:78" x14ac:dyDescent="0.25">
      <c r="A13" t="s">
        <v>594</v>
      </c>
      <c r="B13">
        <v>224</v>
      </c>
      <c r="C13">
        <v>189</v>
      </c>
      <c r="D13">
        <v>24</v>
      </c>
      <c r="E13">
        <v>11</v>
      </c>
      <c r="F13">
        <v>58</v>
      </c>
      <c r="G13">
        <v>86</v>
      </c>
      <c r="H13">
        <v>80</v>
      </c>
      <c r="I13">
        <v>43</v>
      </c>
      <c r="J13">
        <v>79</v>
      </c>
      <c r="K13">
        <v>47</v>
      </c>
      <c r="L13">
        <v>55</v>
      </c>
      <c r="M13">
        <v>71</v>
      </c>
      <c r="N13">
        <v>119</v>
      </c>
      <c r="O13">
        <v>27</v>
      </c>
      <c r="P13">
        <v>6</v>
      </c>
      <c r="Q13">
        <v>36</v>
      </c>
      <c r="R13">
        <v>188</v>
      </c>
      <c r="S13">
        <v>120</v>
      </c>
      <c r="T13">
        <v>52</v>
      </c>
      <c r="U13">
        <v>47</v>
      </c>
      <c r="V13">
        <v>153</v>
      </c>
      <c r="W13">
        <v>20</v>
      </c>
      <c r="X13">
        <v>50</v>
      </c>
      <c r="Y13">
        <v>0</v>
      </c>
      <c r="Z13">
        <v>224</v>
      </c>
      <c r="AA13">
        <v>220</v>
      </c>
      <c r="AB13">
        <v>220</v>
      </c>
      <c r="AC13">
        <v>17</v>
      </c>
      <c r="AD13">
        <v>180</v>
      </c>
      <c r="AE13">
        <v>22</v>
      </c>
      <c r="AF13">
        <v>155</v>
      </c>
      <c r="AG13">
        <v>1</v>
      </c>
      <c r="AH13">
        <v>22</v>
      </c>
      <c r="AI13">
        <v>137</v>
      </c>
      <c r="AJ13">
        <v>39</v>
      </c>
      <c r="AK13">
        <v>55</v>
      </c>
      <c r="AL13">
        <v>42</v>
      </c>
      <c r="AM13">
        <v>130</v>
      </c>
      <c r="AN13">
        <v>14</v>
      </c>
      <c r="AO13">
        <v>36</v>
      </c>
      <c r="AP13">
        <v>23</v>
      </c>
      <c r="AQ13">
        <v>13</v>
      </c>
      <c r="AR13">
        <v>32</v>
      </c>
      <c r="AS13">
        <v>14</v>
      </c>
      <c r="AT13">
        <v>17</v>
      </c>
      <c r="AU13">
        <v>8</v>
      </c>
      <c r="AV13">
        <v>20</v>
      </c>
      <c r="AW13">
        <v>8</v>
      </c>
      <c r="AX13">
        <v>15</v>
      </c>
      <c r="AY13">
        <v>22</v>
      </c>
      <c r="AZ13">
        <v>16</v>
      </c>
      <c r="BA13">
        <v>11</v>
      </c>
      <c r="BB13">
        <v>15</v>
      </c>
      <c r="BC13">
        <v>8</v>
      </c>
      <c r="BD13">
        <v>1</v>
      </c>
      <c r="BE13">
        <v>32</v>
      </c>
      <c r="BF13">
        <v>192</v>
      </c>
      <c r="BG13">
        <v>65</v>
      </c>
      <c r="BH13">
        <v>159</v>
      </c>
      <c r="BI13">
        <v>25</v>
      </c>
      <c r="BJ13">
        <v>17</v>
      </c>
      <c r="BK13">
        <v>13</v>
      </c>
      <c r="BL13">
        <v>5</v>
      </c>
      <c r="BM13">
        <v>15</v>
      </c>
      <c r="BN13">
        <v>43</v>
      </c>
      <c r="BO13">
        <v>85</v>
      </c>
      <c r="BP13">
        <v>81</v>
      </c>
      <c r="BQ13">
        <v>19</v>
      </c>
      <c r="BR13">
        <v>42</v>
      </c>
      <c r="BS13">
        <v>44</v>
      </c>
      <c r="BT13">
        <v>18</v>
      </c>
      <c r="BU13">
        <v>13</v>
      </c>
      <c r="BV13">
        <v>4</v>
      </c>
      <c r="BW13">
        <v>16</v>
      </c>
      <c r="BX13">
        <v>215</v>
      </c>
      <c r="BY13">
        <v>212</v>
      </c>
      <c r="BZ13">
        <v>224</v>
      </c>
    </row>
    <row r="14" spans="1:78" x14ac:dyDescent="0.25">
      <c r="B14" s="7">
        <v>0.43</v>
      </c>
      <c r="C14" s="7">
        <v>0.43</v>
      </c>
      <c r="D14" s="7">
        <v>0.47</v>
      </c>
      <c r="E14" s="7">
        <v>0.37</v>
      </c>
      <c r="F14" s="7">
        <v>0.49</v>
      </c>
      <c r="G14" s="7">
        <v>0.36</v>
      </c>
      <c r="H14" s="7">
        <v>0.51</v>
      </c>
      <c r="I14" s="7">
        <v>0.37</v>
      </c>
      <c r="J14" s="7">
        <v>0.46</v>
      </c>
      <c r="K14" s="7">
        <v>0.43</v>
      </c>
      <c r="L14" s="7">
        <v>0.46</v>
      </c>
      <c r="M14" s="7">
        <v>0.45</v>
      </c>
      <c r="N14" s="7">
        <v>0.44</v>
      </c>
      <c r="O14" s="7">
        <v>0.37</v>
      </c>
      <c r="P14" s="7">
        <v>0.46</v>
      </c>
      <c r="Q14" s="7">
        <v>0.36</v>
      </c>
      <c r="R14" s="7">
        <v>0.45</v>
      </c>
      <c r="S14" s="7">
        <v>0.41</v>
      </c>
      <c r="T14" s="7">
        <v>0.5</v>
      </c>
      <c r="U14" s="7">
        <v>0.44</v>
      </c>
      <c r="V14" s="7">
        <v>0.42</v>
      </c>
      <c r="W14" s="7">
        <v>0.49</v>
      </c>
      <c r="X14" s="7">
        <v>0.47</v>
      </c>
      <c r="Y14" t="s">
        <v>108</v>
      </c>
      <c r="Z14" s="7">
        <v>0.43</v>
      </c>
      <c r="AA14" s="7">
        <v>0.44</v>
      </c>
      <c r="AB14" s="7">
        <v>0.44</v>
      </c>
      <c r="AC14" s="7">
        <v>0.42</v>
      </c>
      <c r="AD14" s="7">
        <v>0.48</v>
      </c>
      <c r="AE14" s="7">
        <v>0.3</v>
      </c>
      <c r="AF14" s="7">
        <v>0.44</v>
      </c>
      <c r="AG14" s="7">
        <v>0.24</v>
      </c>
      <c r="AH14" s="7">
        <v>0.56999999999999995</v>
      </c>
      <c r="AI14" s="7">
        <v>0.46</v>
      </c>
      <c r="AJ14" s="7">
        <v>0.4</v>
      </c>
      <c r="AK14" s="7">
        <v>0.41</v>
      </c>
      <c r="AL14" s="7">
        <v>0.45</v>
      </c>
      <c r="AM14" s="7">
        <v>0.45</v>
      </c>
      <c r="AN14" s="7">
        <v>0.5</v>
      </c>
      <c r="AO14" s="7">
        <v>0.37</v>
      </c>
      <c r="AP14" s="7">
        <v>0.43</v>
      </c>
      <c r="AQ14" s="7">
        <v>0.48</v>
      </c>
      <c r="AR14" s="7">
        <v>0.55000000000000004</v>
      </c>
      <c r="AS14" s="7">
        <v>0.39</v>
      </c>
      <c r="AT14" s="7">
        <v>0.36</v>
      </c>
      <c r="AU14" s="7">
        <v>0.47</v>
      </c>
      <c r="AV14" s="7">
        <v>0.46</v>
      </c>
      <c r="AW14" s="7">
        <v>0.49</v>
      </c>
      <c r="AX14" s="7">
        <v>0.44</v>
      </c>
      <c r="AY14" s="7">
        <v>0.43</v>
      </c>
      <c r="AZ14" s="7">
        <v>0.33</v>
      </c>
      <c r="BA14" s="7">
        <v>0.42</v>
      </c>
      <c r="BB14" s="7">
        <v>0.46</v>
      </c>
      <c r="BC14" s="7">
        <v>0.37</v>
      </c>
      <c r="BD14" s="7">
        <v>1</v>
      </c>
      <c r="BE14" s="7">
        <v>0.47</v>
      </c>
      <c r="BF14" s="7">
        <v>0.43</v>
      </c>
      <c r="BG14" s="7">
        <v>0.39</v>
      </c>
      <c r="BH14" s="7">
        <v>0.45</v>
      </c>
      <c r="BI14" s="7">
        <v>0.42</v>
      </c>
      <c r="BJ14" s="7">
        <v>0.41</v>
      </c>
      <c r="BK14" s="7">
        <v>0.36</v>
      </c>
      <c r="BL14" s="7">
        <v>0.47</v>
      </c>
      <c r="BM14" s="7">
        <v>0.37</v>
      </c>
      <c r="BN14" s="7">
        <v>0.42</v>
      </c>
      <c r="BO14" s="7">
        <v>0.43</v>
      </c>
      <c r="BP14" s="7">
        <v>0.46</v>
      </c>
      <c r="BQ14" s="7">
        <v>0.38</v>
      </c>
      <c r="BR14" s="7">
        <v>0.42</v>
      </c>
      <c r="BS14" s="7">
        <v>0.47</v>
      </c>
      <c r="BT14" s="7">
        <v>0.54</v>
      </c>
      <c r="BU14" s="7">
        <v>0.35</v>
      </c>
      <c r="BV14" s="7">
        <v>0.24</v>
      </c>
      <c r="BW14" s="7">
        <v>0.42</v>
      </c>
      <c r="BX14" s="7">
        <v>0.6</v>
      </c>
      <c r="BY14" s="7">
        <v>0.6</v>
      </c>
      <c r="BZ14" s="7">
        <v>0.7</v>
      </c>
    </row>
    <row r="15" spans="1:78" x14ac:dyDescent="0.25">
      <c r="A15" t="s">
        <v>595</v>
      </c>
      <c r="B15">
        <v>129</v>
      </c>
      <c r="C15">
        <v>110</v>
      </c>
      <c r="D15">
        <v>14</v>
      </c>
      <c r="E15">
        <v>5</v>
      </c>
      <c r="F15">
        <v>30</v>
      </c>
      <c r="G15">
        <v>72</v>
      </c>
      <c r="H15">
        <v>27</v>
      </c>
      <c r="I15">
        <v>32</v>
      </c>
      <c r="J15">
        <v>41</v>
      </c>
      <c r="K15">
        <v>30</v>
      </c>
      <c r="L15">
        <v>26</v>
      </c>
      <c r="M15">
        <v>39</v>
      </c>
      <c r="N15">
        <v>66</v>
      </c>
      <c r="O15">
        <v>21</v>
      </c>
      <c r="P15">
        <v>3</v>
      </c>
      <c r="Q15">
        <v>28</v>
      </c>
      <c r="R15">
        <v>101</v>
      </c>
      <c r="S15">
        <v>81</v>
      </c>
      <c r="T15">
        <v>26</v>
      </c>
      <c r="U15">
        <v>19</v>
      </c>
      <c r="V15">
        <v>97</v>
      </c>
      <c r="W15">
        <v>10</v>
      </c>
      <c r="X15">
        <v>18</v>
      </c>
      <c r="Y15">
        <v>0</v>
      </c>
      <c r="Z15">
        <v>129</v>
      </c>
      <c r="AA15">
        <v>125</v>
      </c>
      <c r="AB15">
        <v>125</v>
      </c>
      <c r="AC15">
        <v>12</v>
      </c>
      <c r="AD15">
        <v>93</v>
      </c>
      <c r="AE15">
        <v>17</v>
      </c>
      <c r="AF15">
        <v>88</v>
      </c>
      <c r="AG15">
        <v>2</v>
      </c>
      <c r="AH15">
        <v>5</v>
      </c>
      <c r="AI15">
        <v>73</v>
      </c>
      <c r="AJ15">
        <v>28</v>
      </c>
      <c r="AK15">
        <v>29</v>
      </c>
      <c r="AL15">
        <v>21</v>
      </c>
      <c r="AM15">
        <v>75</v>
      </c>
      <c r="AN15">
        <v>4</v>
      </c>
      <c r="AO15">
        <v>28</v>
      </c>
      <c r="AP15">
        <v>16</v>
      </c>
      <c r="AQ15">
        <v>7</v>
      </c>
      <c r="AR15">
        <v>9</v>
      </c>
      <c r="AS15">
        <v>8</v>
      </c>
      <c r="AT15">
        <v>12</v>
      </c>
      <c r="AU15">
        <v>2</v>
      </c>
      <c r="AV15">
        <v>10</v>
      </c>
      <c r="AW15">
        <v>5</v>
      </c>
      <c r="AX15">
        <v>9</v>
      </c>
      <c r="AY15">
        <v>14</v>
      </c>
      <c r="AZ15">
        <v>15</v>
      </c>
      <c r="BA15">
        <v>7</v>
      </c>
      <c r="BB15">
        <v>9</v>
      </c>
      <c r="BC15">
        <v>6</v>
      </c>
      <c r="BD15">
        <v>0</v>
      </c>
      <c r="BE15">
        <v>13</v>
      </c>
      <c r="BF15">
        <v>116</v>
      </c>
      <c r="BG15">
        <v>40</v>
      </c>
      <c r="BH15">
        <v>88</v>
      </c>
      <c r="BI15">
        <v>11</v>
      </c>
      <c r="BJ15">
        <v>13</v>
      </c>
      <c r="BK15">
        <v>11</v>
      </c>
      <c r="BL15">
        <v>3</v>
      </c>
      <c r="BM15">
        <v>7</v>
      </c>
      <c r="BN15">
        <v>27</v>
      </c>
      <c r="BO15">
        <v>53</v>
      </c>
      <c r="BP15">
        <v>42</v>
      </c>
      <c r="BQ15">
        <v>8</v>
      </c>
      <c r="BR15">
        <v>25</v>
      </c>
      <c r="BS15">
        <v>22</v>
      </c>
      <c r="BT15">
        <v>4</v>
      </c>
      <c r="BU15">
        <v>11</v>
      </c>
      <c r="BV15">
        <v>1</v>
      </c>
      <c r="BW15">
        <v>8</v>
      </c>
      <c r="BX15">
        <v>58</v>
      </c>
      <c r="BY15">
        <v>52</v>
      </c>
      <c r="BZ15">
        <v>27</v>
      </c>
    </row>
    <row r="16" spans="1:78" x14ac:dyDescent="0.25">
      <c r="B16" s="7">
        <v>0.25</v>
      </c>
      <c r="C16" s="7">
        <v>0.25</v>
      </c>
      <c r="D16" s="7">
        <v>0.27</v>
      </c>
      <c r="E16" s="7">
        <v>0.19</v>
      </c>
      <c r="F16" s="7">
        <v>0.25</v>
      </c>
      <c r="G16" s="7">
        <v>0.3</v>
      </c>
      <c r="H16" s="7">
        <v>0.17</v>
      </c>
      <c r="I16" s="7">
        <v>0.27</v>
      </c>
      <c r="J16" s="7">
        <v>0.24</v>
      </c>
      <c r="K16" s="7">
        <v>0.27</v>
      </c>
      <c r="L16" s="7">
        <v>0.22</v>
      </c>
      <c r="M16" s="7">
        <v>0.25</v>
      </c>
      <c r="N16" s="7">
        <v>0.24</v>
      </c>
      <c r="O16" s="7">
        <v>0.28999999999999998</v>
      </c>
      <c r="P16" s="7">
        <v>0.21</v>
      </c>
      <c r="Q16" s="7">
        <v>0.28000000000000003</v>
      </c>
      <c r="R16" s="7">
        <v>0.24</v>
      </c>
      <c r="S16" s="7">
        <v>0.28000000000000003</v>
      </c>
      <c r="T16" s="7">
        <v>0.25</v>
      </c>
      <c r="U16" s="7">
        <v>0.18</v>
      </c>
      <c r="V16" s="7">
        <v>0.27</v>
      </c>
      <c r="W16" s="7">
        <v>0.25</v>
      </c>
      <c r="X16" s="7">
        <v>0.17</v>
      </c>
      <c r="Y16" t="s">
        <v>108</v>
      </c>
      <c r="Z16" s="7">
        <v>0.25</v>
      </c>
      <c r="AA16" s="7">
        <v>0.25</v>
      </c>
      <c r="AB16" s="7">
        <v>0.25</v>
      </c>
      <c r="AC16" s="7">
        <v>0.28999999999999998</v>
      </c>
      <c r="AD16" s="7">
        <v>0.25</v>
      </c>
      <c r="AE16" s="7">
        <v>0.23</v>
      </c>
      <c r="AF16" s="7">
        <v>0.25</v>
      </c>
      <c r="AG16" s="7">
        <v>0.39</v>
      </c>
      <c r="AH16" s="7">
        <v>0.13</v>
      </c>
      <c r="AI16" s="7">
        <v>0.24</v>
      </c>
      <c r="AJ16" s="7">
        <v>0.3</v>
      </c>
      <c r="AK16" s="7">
        <v>0.22</v>
      </c>
      <c r="AL16" s="7">
        <v>0.22</v>
      </c>
      <c r="AM16" s="7">
        <v>0.26</v>
      </c>
      <c r="AN16" s="7">
        <v>0.15</v>
      </c>
      <c r="AO16" s="7">
        <v>0.28999999999999998</v>
      </c>
      <c r="AP16" s="7">
        <v>0.3</v>
      </c>
      <c r="AQ16" s="7">
        <v>0.27</v>
      </c>
      <c r="AR16" s="7">
        <v>0.16</v>
      </c>
      <c r="AS16" s="7">
        <v>0.22</v>
      </c>
      <c r="AT16" s="7">
        <v>0.25</v>
      </c>
      <c r="AU16" s="7">
        <v>0.14000000000000001</v>
      </c>
      <c r="AV16" s="7">
        <v>0.23</v>
      </c>
      <c r="AW16" s="7">
        <v>0.33</v>
      </c>
      <c r="AX16" s="7">
        <v>0.25</v>
      </c>
      <c r="AY16" s="7">
        <v>0.28000000000000003</v>
      </c>
      <c r="AZ16" s="7">
        <v>0.3</v>
      </c>
      <c r="BA16" s="7">
        <v>0.25</v>
      </c>
      <c r="BB16" s="7">
        <v>0.26</v>
      </c>
      <c r="BC16" s="7">
        <v>0.27</v>
      </c>
      <c r="BD16" t="s">
        <v>108</v>
      </c>
      <c r="BE16" s="7">
        <v>0.2</v>
      </c>
      <c r="BF16" s="7">
        <v>0.26</v>
      </c>
      <c r="BG16" s="7">
        <v>0.24</v>
      </c>
      <c r="BH16" s="7">
        <v>0.25</v>
      </c>
      <c r="BI16" s="7">
        <v>0.18</v>
      </c>
      <c r="BJ16" s="7">
        <v>0.32</v>
      </c>
      <c r="BK16" s="7">
        <v>0.31</v>
      </c>
      <c r="BL16" s="7">
        <v>0.25</v>
      </c>
      <c r="BM16" s="7">
        <v>0.18</v>
      </c>
      <c r="BN16" s="7">
        <v>0.26</v>
      </c>
      <c r="BO16" s="7">
        <v>0.27</v>
      </c>
      <c r="BP16" s="7">
        <v>0.24</v>
      </c>
      <c r="BQ16" s="7">
        <v>0.15</v>
      </c>
      <c r="BR16" s="7">
        <v>0.25</v>
      </c>
      <c r="BS16" s="7">
        <v>0.23</v>
      </c>
      <c r="BT16" s="7">
        <v>0.12</v>
      </c>
      <c r="BU16" s="7">
        <v>0.28000000000000003</v>
      </c>
      <c r="BV16" s="7">
        <v>0.08</v>
      </c>
      <c r="BW16" s="7">
        <v>0.21</v>
      </c>
      <c r="BX16" s="7">
        <v>0.16</v>
      </c>
      <c r="BY16" s="7">
        <v>0.15</v>
      </c>
      <c r="BZ16" s="7">
        <v>0.08</v>
      </c>
    </row>
    <row r="17" spans="1:78" x14ac:dyDescent="0.25">
      <c r="A17" t="s">
        <v>596</v>
      </c>
      <c r="B17">
        <v>59</v>
      </c>
      <c r="C17">
        <v>52</v>
      </c>
      <c r="D17">
        <v>3</v>
      </c>
      <c r="E17">
        <v>4</v>
      </c>
      <c r="F17">
        <v>12</v>
      </c>
      <c r="G17">
        <v>31</v>
      </c>
      <c r="H17">
        <v>16</v>
      </c>
      <c r="I17">
        <v>17</v>
      </c>
      <c r="J17">
        <v>16</v>
      </c>
      <c r="K17">
        <v>13</v>
      </c>
      <c r="L17">
        <v>12</v>
      </c>
      <c r="M17">
        <v>18</v>
      </c>
      <c r="N17">
        <v>37</v>
      </c>
      <c r="O17">
        <v>3</v>
      </c>
      <c r="P17">
        <v>0</v>
      </c>
      <c r="Q17">
        <v>14</v>
      </c>
      <c r="R17">
        <v>45</v>
      </c>
      <c r="S17">
        <v>36</v>
      </c>
      <c r="T17">
        <v>11</v>
      </c>
      <c r="U17">
        <v>11</v>
      </c>
      <c r="V17">
        <v>43</v>
      </c>
      <c r="W17">
        <v>3</v>
      </c>
      <c r="X17">
        <v>12</v>
      </c>
      <c r="Y17">
        <v>0</v>
      </c>
      <c r="Z17">
        <v>59</v>
      </c>
      <c r="AA17">
        <v>57</v>
      </c>
      <c r="AB17">
        <v>57</v>
      </c>
      <c r="AC17">
        <v>3</v>
      </c>
      <c r="AD17">
        <v>44</v>
      </c>
      <c r="AE17">
        <v>10</v>
      </c>
      <c r="AF17">
        <v>37</v>
      </c>
      <c r="AG17">
        <v>2</v>
      </c>
      <c r="AH17">
        <v>5</v>
      </c>
      <c r="AI17">
        <v>36</v>
      </c>
      <c r="AJ17">
        <v>13</v>
      </c>
      <c r="AK17">
        <v>15</v>
      </c>
      <c r="AL17">
        <v>14</v>
      </c>
      <c r="AM17">
        <v>31</v>
      </c>
      <c r="AN17">
        <v>6</v>
      </c>
      <c r="AO17">
        <v>9</v>
      </c>
      <c r="AP17">
        <v>5</v>
      </c>
      <c r="AQ17">
        <v>4</v>
      </c>
      <c r="AR17">
        <v>8</v>
      </c>
      <c r="AS17">
        <v>3</v>
      </c>
      <c r="AT17">
        <v>8</v>
      </c>
      <c r="AU17">
        <v>4</v>
      </c>
      <c r="AV17">
        <v>4</v>
      </c>
      <c r="AW17">
        <v>1</v>
      </c>
      <c r="AX17">
        <v>2</v>
      </c>
      <c r="AY17">
        <v>4</v>
      </c>
      <c r="AZ17">
        <v>8</v>
      </c>
      <c r="BA17">
        <v>2</v>
      </c>
      <c r="BB17">
        <v>4</v>
      </c>
      <c r="BC17">
        <v>2</v>
      </c>
      <c r="BD17">
        <v>0</v>
      </c>
      <c r="BE17">
        <v>12</v>
      </c>
      <c r="BF17">
        <v>47</v>
      </c>
      <c r="BG17">
        <v>23</v>
      </c>
      <c r="BH17">
        <v>36</v>
      </c>
      <c r="BI17">
        <v>14</v>
      </c>
      <c r="BJ17">
        <v>1</v>
      </c>
      <c r="BK17">
        <v>4</v>
      </c>
      <c r="BL17">
        <v>1</v>
      </c>
      <c r="BM17">
        <v>11</v>
      </c>
      <c r="BN17">
        <v>10</v>
      </c>
      <c r="BO17">
        <v>23</v>
      </c>
      <c r="BP17">
        <v>14</v>
      </c>
      <c r="BQ17">
        <v>10</v>
      </c>
      <c r="BR17">
        <v>17</v>
      </c>
      <c r="BS17">
        <v>15</v>
      </c>
      <c r="BT17">
        <v>3</v>
      </c>
      <c r="BU17">
        <v>9</v>
      </c>
      <c r="BV17">
        <v>3</v>
      </c>
      <c r="BW17">
        <v>7</v>
      </c>
      <c r="BX17">
        <v>24</v>
      </c>
      <c r="BY17">
        <v>24</v>
      </c>
      <c r="BZ17">
        <v>11</v>
      </c>
    </row>
    <row r="18" spans="1:78" x14ac:dyDescent="0.25">
      <c r="B18" s="7">
        <v>0.11</v>
      </c>
      <c r="C18" s="7">
        <v>0.12</v>
      </c>
      <c r="D18" s="7">
        <v>0.05</v>
      </c>
      <c r="E18" s="7">
        <v>0.12</v>
      </c>
      <c r="F18" s="7">
        <v>0.1</v>
      </c>
      <c r="G18" s="7">
        <v>0.13</v>
      </c>
      <c r="H18" s="7">
        <v>0.1</v>
      </c>
      <c r="I18" s="7">
        <v>0.15</v>
      </c>
      <c r="J18" s="7">
        <v>0.1</v>
      </c>
      <c r="K18" s="7">
        <v>0.12</v>
      </c>
      <c r="L18" s="7">
        <v>0.1</v>
      </c>
      <c r="M18" s="7">
        <v>0.12</v>
      </c>
      <c r="N18" s="7">
        <v>0.14000000000000001</v>
      </c>
      <c r="O18" s="7">
        <v>0.05</v>
      </c>
      <c r="P18" t="s">
        <v>108</v>
      </c>
      <c r="Q18" s="7">
        <v>0.14000000000000001</v>
      </c>
      <c r="R18" s="7">
        <v>0.11</v>
      </c>
      <c r="S18" s="7">
        <v>0.12</v>
      </c>
      <c r="T18" s="7">
        <v>0.11</v>
      </c>
      <c r="U18" s="7">
        <v>0.1</v>
      </c>
      <c r="V18" s="7">
        <v>0.12</v>
      </c>
      <c r="W18" s="7">
        <v>0.08</v>
      </c>
      <c r="X18" s="7">
        <v>0.11</v>
      </c>
      <c r="Y18" t="s">
        <v>108</v>
      </c>
      <c r="Z18" s="7">
        <v>0.11</v>
      </c>
      <c r="AA18" s="7">
        <v>0.11</v>
      </c>
      <c r="AB18" s="7">
        <v>0.11</v>
      </c>
      <c r="AC18" s="7">
        <v>0.08</v>
      </c>
      <c r="AD18" s="7">
        <v>0.12</v>
      </c>
      <c r="AE18" s="7">
        <v>0.13</v>
      </c>
      <c r="AF18" s="7">
        <v>0.11</v>
      </c>
      <c r="AG18" s="7">
        <v>0.26</v>
      </c>
      <c r="AH18" s="7">
        <v>0.12</v>
      </c>
      <c r="AI18" s="7">
        <v>0.12</v>
      </c>
      <c r="AJ18" s="7">
        <v>0.14000000000000001</v>
      </c>
      <c r="AK18" s="7">
        <v>0.11</v>
      </c>
      <c r="AL18" s="7">
        <v>0.14000000000000001</v>
      </c>
      <c r="AM18" s="7">
        <v>0.11</v>
      </c>
      <c r="AN18" s="7">
        <v>0.19</v>
      </c>
      <c r="AO18" s="7">
        <v>0.09</v>
      </c>
      <c r="AP18" s="7">
        <v>0.09</v>
      </c>
      <c r="AQ18" s="7">
        <v>0.14000000000000001</v>
      </c>
      <c r="AR18" s="7">
        <v>0.13</v>
      </c>
      <c r="AS18" s="7">
        <v>0.1</v>
      </c>
      <c r="AT18" s="7">
        <v>0.16</v>
      </c>
      <c r="AU18" s="7">
        <v>0.22</v>
      </c>
      <c r="AV18" s="7">
        <v>0.08</v>
      </c>
      <c r="AW18" s="7">
        <v>0.06</v>
      </c>
      <c r="AX18" s="7">
        <v>0.05</v>
      </c>
      <c r="AY18" s="7">
        <v>0.08</v>
      </c>
      <c r="AZ18" s="7">
        <v>0.17</v>
      </c>
      <c r="BA18" s="7">
        <v>0.09</v>
      </c>
      <c r="BB18" s="7">
        <v>0.13</v>
      </c>
      <c r="BC18" s="7">
        <v>0.12</v>
      </c>
      <c r="BD18" t="s">
        <v>108</v>
      </c>
      <c r="BE18" s="7">
        <v>0.17</v>
      </c>
      <c r="BF18" s="7">
        <v>0.11</v>
      </c>
      <c r="BG18" s="7">
        <v>0.14000000000000001</v>
      </c>
      <c r="BH18" s="7">
        <v>0.1</v>
      </c>
      <c r="BI18" s="7">
        <v>0.23</v>
      </c>
      <c r="BJ18" s="7">
        <v>0.03</v>
      </c>
      <c r="BK18" s="7">
        <v>0.12</v>
      </c>
      <c r="BL18" s="7">
        <v>0.14000000000000001</v>
      </c>
      <c r="BM18" s="7">
        <v>0.28000000000000003</v>
      </c>
      <c r="BN18" s="7">
        <v>0.1</v>
      </c>
      <c r="BO18" s="7">
        <v>0.12</v>
      </c>
      <c r="BP18" s="7">
        <v>0.08</v>
      </c>
      <c r="BQ18" s="7">
        <v>0.2</v>
      </c>
      <c r="BR18" s="7">
        <v>0.17</v>
      </c>
      <c r="BS18" s="7">
        <v>0.16</v>
      </c>
      <c r="BT18" s="7">
        <v>0.1</v>
      </c>
      <c r="BU18" s="7">
        <v>0.24</v>
      </c>
      <c r="BV18" s="7">
        <v>0.17</v>
      </c>
      <c r="BW18" s="7">
        <v>0.2</v>
      </c>
      <c r="BX18" s="7">
        <v>7.0000000000000007E-2</v>
      </c>
      <c r="BY18" s="7">
        <v>7.0000000000000007E-2</v>
      </c>
      <c r="BZ18" s="7">
        <v>0.04</v>
      </c>
    </row>
    <row r="19" spans="1:78" x14ac:dyDescent="0.25">
      <c r="A19" t="s">
        <v>597</v>
      </c>
      <c r="B19">
        <v>30</v>
      </c>
      <c r="C19">
        <v>25</v>
      </c>
      <c r="D19">
        <v>1</v>
      </c>
      <c r="E19">
        <v>3</v>
      </c>
      <c r="F19">
        <v>3</v>
      </c>
      <c r="G19">
        <v>22</v>
      </c>
      <c r="H19">
        <v>4</v>
      </c>
      <c r="I19">
        <v>5</v>
      </c>
      <c r="J19">
        <v>9</v>
      </c>
      <c r="K19">
        <v>7</v>
      </c>
      <c r="L19">
        <v>9</v>
      </c>
      <c r="M19">
        <v>5</v>
      </c>
      <c r="N19">
        <v>17</v>
      </c>
      <c r="O19">
        <v>9</v>
      </c>
      <c r="P19">
        <v>0</v>
      </c>
      <c r="Q19">
        <v>9</v>
      </c>
      <c r="R19">
        <v>21</v>
      </c>
      <c r="S19">
        <v>14</v>
      </c>
      <c r="T19">
        <v>7</v>
      </c>
      <c r="U19">
        <v>9</v>
      </c>
      <c r="V19">
        <v>21</v>
      </c>
      <c r="W19">
        <v>3</v>
      </c>
      <c r="X19">
        <v>6</v>
      </c>
      <c r="Y19">
        <v>0</v>
      </c>
      <c r="Z19">
        <v>30</v>
      </c>
      <c r="AA19">
        <v>29</v>
      </c>
      <c r="AB19">
        <v>29</v>
      </c>
      <c r="AC19">
        <v>1</v>
      </c>
      <c r="AD19">
        <v>18</v>
      </c>
      <c r="AE19">
        <v>10</v>
      </c>
      <c r="AF19">
        <v>20</v>
      </c>
      <c r="AG19">
        <v>0</v>
      </c>
      <c r="AH19">
        <v>4</v>
      </c>
      <c r="AI19">
        <v>13</v>
      </c>
      <c r="AJ19">
        <v>4</v>
      </c>
      <c r="AK19">
        <v>14</v>
      </c>
      <c r="AL19">
        <v>4</v>
      </c>
      <c r="AM19">
        <v>19</v>
      </c>
      <c r="AN19">
        <v>1</v>
      </c>
      <c r="AO19">
        <v>6</v>
      </c>
      <c r="AP19">
        <v>1</v>
      </c>
      <c r="AQ19">
        <v>1</v>
      </c>
      <c r="AR19">
        <v>4</v>
      </c>
      <c r="AS19">
        <v>4</v>
      </c>
      <c r="AT19">
        <v>5</v>
      </c>
      <c r="AU19">
        <v>1</v>
      </c>
      <c r="AV19">
        <v>4</v>
      </c>
      <c r="AW19">
        <v>0</v>
      </c>
      <c r="AX19">
        <v>1</v>
      </c>
      <c r="AY19">
        <v>1</v>
      </c>
      <c r="AZ19">
        <v>4</v>
      </c>
      <c r="BA19">
        <v>1</v>
      </c>
      <c r="BB19">
        <v>1</v>
      </c>
      <c r="BC19">
        <v>3</v>
      </c>
      <c r="BD19">
        <v>0</v>
      </c>
      <c r="BE19">
        <v>3</v>
      </c>
      <c r="BF19">
        <v>27</v>
      </c>
      <c r="BG19">
        <v>14</v>
      </c>
      <c r="BH19">
        <v>16</v>
      </c>
      <c r="BI19">
        <v>4</v>
      </c>
      <c r="BJ19">
        <v>4</v>
      </c>
      <c r="BK19">
        <v>6</v>
      </c>
      <c r="BL19">
        <v>1</v>
      </c>
      <c r="BM19">
        <v>3</v>
      </c>
      <c r="BN19">
        <v>9</v>
      </c>
      <c r="BO19">
        <v>8</v>
      </c>
      <c r="BP19">
        <v>10</v>
      </c>
      <c r="BQ19">
        <v>4</v>
      </c>
      <c r="BR19">
        <v>7</v>
      </c>
      <c r="BS19">
        <v>6</v>
      </c>
      <c r="BT19">
        <v>2</v>
      </c>
      <c r="BU19">
        <v>1</v>
      </c>
      <c r="BV19">
        <v>3</v>
      </c>
      <c r="BW19">
        <v>2</v>
      </c>
      <c r="BX19">
        <v>9</v>
      </c>
      <c r="BY19">
        <v>10</v>
      </c>
      <c r="BZ19">
        <v>8</v>
      </c>
    </row>
    <row r="20" spans="1:78" x14ac:dyDescent="0.25">
      <c r="B20" s="7">
        <v>0.06</v>
      </c>
      <c r="C20" s="7">
        <v>0.06</v>
      </c>
      <c r="D20" s="7">
        <v>0.03</v>
      </c>
      <c r="E20" s="7">
        <v>0.11</v>
      </c>
      <c r="F20" s="7">
        <v>0.03</v>
      </c>
      <c r="G20" s="7">
        <v>0.09</v>
      </c>
      <c r="H20" s="7">
        <v>0.03</v>
      </c>
      <c r="I20" s="7">
        <v>0.05</v>
      </c>
      <c r="J20" s="7">
        <v>0.05</v>
      </c>
      <c r="K20" s="7">
        <v>0.06</v>
      </c>
      <c r="L20" s="7">
        <v>0.08</v>
      </c>
      <c r="M20" s="7">
        <v>0.03</v>
      </c>
      <c r="N20" s="7">
        <v>0.06</v>
      </c>
      <c r="O20" s="7">
        <v>0.12</v>
      </c>
      <c r="P20" t="s">
        <v>108</v>
      </c>
      <c r="Q20" s="7">
        <v>0.1</v>
      </c>
      <c r="R20" s="7">
        <v>0.05</v>
      </c>
      <c r="S20" s="7">
        <v>0.05</v>
      </c>
      <c r="T20" s="7">
        <v>7.0000000000000007E-2</v>
      </c>
      <c r="U20" s="7">
        <v>0.08</v>
      </c>
      <c r="V20" s="7">
        <v>0.06</v>
      </c>
      <c r="W20" s="7">
        <v>0.08</v>
      </c>
      <c r="X20" s="7">
        <v>0.05</v>
      </c>
      <c r="Y20" t="s">
        <v>108</v>
      </c>
      <c r="Z20" s="7">
        <v>0.06</v>
      </c>
      <c r="AA20" s="7">
        <v>0.06</v>
      </c>
      <c r="AB20" s="7">
        <v>0.06</v>
      </c>
      <c r="AC20" s="7">
        <v>0.02</v>
      </c>
      <c r="AD20" s="7">
        <v>0.05</v>
      </c>
      <c r="AE20" s="7">
        <v>0.14000000000000001</v>
      </c>
      <c r="AF20" s="7">
        <v>0.06</v>
      </c>
      <c r="AG20" t="s">
        <v>108</v>
      </c>
      <c r="AH20" s="7">
        <v>0.1</v>
      </c>
      <c r="AI20" s="7">
        <v>0.04</v>
      </c>
      <c r="AJ20" s="7">
        <v>0.04</v>
      </c>
      <c r="AK20" s="7">
        <v>0.11</v>
      </c>
      <c r="AL20" s="7">
        <v>0.05</v>
      </c>
      <c r="AM20" s="7">
        <v>7.0000000000000007E-2</v>
      </c>
      <c r="AN20" s="7">
        <v>0.04</v>
      </c>
      <c r="AO20" s="7">
        <v>0.06</v>
      </c>
      <c r="AP20" s="7">
        <v>0.02</v>
      </c>
      <c r="AQ20" s="7">
        <v>0.02</v>
      </c>
      <c r="AR20" s="7">
        <v>0.06</v>
      </c>
      <c r="AS20" s="7">
        <v>0.11</v>
      </c>
      <c r="AT20" s="7">
        <v>0.09</v>
      </c>
      <c r="AU20" s="7">
        <v>0.04</v>
      </c>
      <c r="AV20" s="7">
        <v>0.1</v>
      </c>
      <c r="AW20" t="s">
        <v>108</v>
      </c>
      <c r="AX20" s="7">
        <v>0.04</v>
      </c>
      <c r="AY20" s="7">
        <v>0.03</v>
      </c>
      <c r="AZ20" s="7">
        <v>0.09</v>
      </c>
      <c r="BA20" s="7">
        <v>0.05</v>
      </c>
      <c r="BB20" s="7">
        <v>0.02</v>
      </c>
      <c r="BC20" s="7">
        <v>0.13</v>
      </c>
      <c r="BD20" t="s">
        <v>108</v>
      </c>
      <c r="BE20" s="7">
        <v>0.04</v>
      </c>
      <c r="BF20" s="7">
        <v>0.06</v>
      </c>
      <c r="BG20" s="7">
        <v>0.09</v>
      </c>
      <c r="BH20" s="7">
        <v>0.05</v>
      </c>
      <c r="BI20" s="7">
        <v>0.06</v>
      </c>
      <c r="BJ20" s="7">
        <v>0.11</v>
      </c>
      <c r="BK20" s="7">
        <v>0.15</v>
      </c>
      <c r="BL20" s="7">
        <v>0.06</v>
      </c>
      <c r="BM20" s="7">
        <v>0.08</v>
      </c>
      <c r="BN20" s="7">
        <v>0.09</v>
      </c>
      <c r="BO20" s="7">
        <v>0.04</v>
      </c>
      <c r="BP20" s="7">
        <v>0.06</v>
      </c>
      <c r="BQ20" s="7">
        <v>7.0000000000000007E-2</v>
      </c>
      <c r="BR20" s="7">
        <v>7.0000000000000007E-2</v>
      </c>
      <c r="BS20" s="7">
        <v>0.06</v>
      </c>
      <c r="BT20" s="7">
        <v>0.05</v>
      </c>
      <c r="BU20" s="7">
        <v>0.03</v>
      </c>
      <c r="BV20" s="7">
        <v>0.17</v>
      </c>
      <c r="BW20" s="7">
        <v>0.05</v>
      </c>
      <c r="BX20" s="7">
        <v>0.02</v>
      </c>
      <c r="BY20" s="7">
        <v>0.03</v>
      </c>
      <c r="BZ20" s="7">
        <v>0.03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598</v>
      </c>
      <c r="B23">
        <v>270</v>
      </c>
      <c r="C23">
        <v>227</v>
      </c>
      <c r="D23">
        <v>32</v>
      </c>
      <c r="E23">
        <v>12</v>
      </c>
      <c r="F23">
        <v>67</v>
      </c>
      <c r="G23">
        <v>101</v>
      </c>
      <c r="H23">
        <v>102</v>
      </c>
      <c r="I23">
        <v>54</v>
      </c>
      <c r="J23">
        <v>95</v>
      </c>
      <c r="K23">
        <v>54</v>
      </c>
      <c r="L23">
        <v>67</v>
      </c>
      <c r="M23">
        <v>90</v>
      </c>
      <c r="N23">
        <v>137</v>
      </c>
      <c r="O23">
        <v>34</v>
      </c>
      <c r="P23">
        <v>10</v>
      </c>
      <c r="Q23">
        <v>43</v>
      </c>
      <c r="R23">
        <v>227</v>
      </c>
      <c r="S23">
        <v>146</v>
      </c>
      <c r="T23">
        <v>56</v>
      </c>
      <c r="U23">
        <v>62</v>
      </c>
      <c r="V23">
        <v>180</v>
      </c>
      <c r="W23">
        <v>24</v>
      </c>
      <c r="X23">
        <v>65</v>
      </c>
      <c r="Y23">
        <v>0</v>
      </c>
      <c r="Z23">
        <v>270</v>
      </c>
      <c r="AA23">
        <v>262</v>
      </c>
      <c r="AB23">
        <v>262</v>
      </c>
      <c r="AC23">
        <v>23</v>
      </c>
      <c r="AD23">
        <v>210</v>
      </c>
      <c r="AE23">
        <v>26</v>
      </c>
      <c r="AF23">
        <v>191</v>
      </c>
      <c r="AG23">
        <v>2</v>
      </c>
      <c r="AH23">
        <v>24</v>
      </c>
      <c r="AI23">
        <v>166</v>
      </c>
      <c r="AJ23">
        <v>49</v>
      </c>
      <c r="AK23">
        <v>66</v>
      </c>
      <c r="AL23">
        <v>54</v>
      </c>
      <c r="AM23">
        <v>154</v>
      </c>
      <c r="AN23">
        <v>18</v>
      </c>
      <c r="AO23">
        <v>43</v>
      </c>
      <c r="AP23">
        <v>26</v>
      </c>
      <c r="AQ23">
        <v>15</v>
      </c>
      <c r="AR23">
        <v>36</v>
      </c>
      <c r="AS23">
        <v>16</v>
      </c>
      <c r="AT23">
        <v>22</v>
      </c>
      <c r="AU23">
        <v>9</v>
      </c>
      <c r="AV23">
        <v>25</v>
      </c>
      <c r="AW23">
        <v>10</v>
      </c>
      <c r="AX23">
        <v>20</v>
      </c>
      <c r="AY23">
        <v>27</v>
      </c>
      <c r="AZ23">
        <v>21</v>
      </c>
      <c r="BA23">
        <v>14</v>
      </c>
      <c r="BB23">
        <v>18</v>
      </c>
      <c r="BC23">
        <v>8</v>
      </c>
      <c r="BD23">
        <v>1</v>
      </c>
      <c r="BE23">
        <v>35</v>
      </c>
      <c r="BF23">
        <v>235</v>
      </c>
      <c r="BG23">
        <v>78</v>
      </c>
      <c r="BH23">
        <v>192</v>
      </c>
      <c r="BI23">
        <v>29</v>
      </c>
      <c r="BJ23">
        <v>21</v>
      </c>
      <c r="BK23">
        <v>15</v>
      </c>
      <c r="BL23">
        <v>6</v>
      </c>
      <c r="BM23">
        <v>17</v>
      </c>
      <c r="BN23">
        <v>55</v>
      </c>
      <c r="BO23">
        <v>105</v>
      </c>
      <c r="BP23">
        <v>93</v>
      </c>
      <c r="BQ23">
        <v>26</v>
      </c>
      <c r="BR23">
        <v>48</v>
      </c>
      <c r="BS23">
        <v>50</v>
      </c>
      <c r="BT23">
        <v>21</v>
      </c>
      <c r="BU23">
        <v>15</v>
      </c>
      <c r="BV23">
        <v>8</v>
      </c>
      <c r="BW23">
        <v>18</v>
      </c>
      <c r="BX23">
        <v>261</v>
      </c>
      <c r="BY23">
        <v>258</v>
      </c>
      <c r="BZ23">
        <v>270</v>
      </c>
    </row>
    <row r="24" spans="1:78" x14ac:dyDescent="0.25">
      <c r="B24" s="7">
        <v>0.52</v>
      </c>
      <c r="C24" s="7">
        <v>0.52</v>
      </c>
      <c r="D24" s="7">
        <v>0.62</v>
      </c>
      <c r="E24" s="7">
        <v>0.41</v>
      </c>
      <c r="F24" s="7">
        <v>0.56000000000000005</v>
      </c>
      <c r="G24" s="7">
        <v>0.42</v>
      </c>
      <c r="H24" s="7">
        <v>0.65</v>
      </c>
      <c r="I24" s="7">
        <v>0.47</v>
      </c>
      <c r="J24" s="7">
        <v>0.55000000000000004</v>
      </c>
      <c r="K24" s="7">
        <v>0.5</v>
      </c>
      <c r="L24" s="7">
        <v>0.56000000000000005</v>
      </c>
      <c r="M24" s="7">
        <v>0.56999999999999995</v>
      </c>
      <c r="N24" s="7">
        <v>0.5</v>
      </c>
      <c r="O24" s="7">
        <v>0.46</v>
      </c>
      <c r="P24" s="7">
        <v>0.72</v>
      </c>
      <c r="Q24" s="7">
        <v>0.44</v>
      </c>
      <c r="R24" s="7">
        <v>0.54</v>
      </c>
      <c r="S24" s="7">
        <v>0.5</v>
      </c>
      <c r="T24" s="7">
        <v>0.54</v>
      </c>
      <c r="U24" s="7">
        <v>0.59</v>
      </c>
      <c r="V24" s="7">
        <v>0.5</v>
      </c>
      <c r="W24" s="7">
        <v>0.59</v>
      </c>
      <c r="X24" s="7">
        <v>0.61</v>
      </c>
      <c r="Y24" t="s">
        <v>108</v>
      </c>
      <c r="Z24" s="7">
        <v>0.52</v>
      </c>
      <c r="AA24" s="7">
        <v>0.53</v>
      </c>
      <c r="AB24" s="7">
        <v>0.53</v>
      </c>
      <c r="AC24" s="7">
        <v>0.56000000000000005</v>
      </c>
      <c r="AD24" s="7">
        <v>0.56000000000000005</v>
      </c>
      <c r="AE24" s="7">
        <v>0.36</v>
      </c>
      <c r="AF24" s="7">
        <v>0.54</v>
      </c>
      <c r="AG24" s="7">
        <v>0.35</v>
      </c>
      <c r="AH24" s="7">
        <v>0.62</v>
      </c>
      <c r="AI24" s="7">
        <v>0.55000000000000004</v>
      </c>
      <c r="AJ24" s="7">
        <v>0.51</v>
      </c>
      <c r="AK24" s="7">
        <v>0.5</v>
      </c>
      <c r="AL24" s="7">
        <v>0.56999999999999995</v>
      </c>
      <c r="AM24" s="7">
        <v>0.53</v>
      </c>
      <c r="AN24" s="7">
        <v>0.62</v>
      </c>
      <c r="AO24" s="7">
        <v>0.44</v>
      </c>
      <c r="AP24" s="7">
        <v>0.49</v>
      </c>
      <c r="AQ24" s="7">
        <v>0.56999999999999995</v>
      </c>
      <c r="AR24" s="7">
        <v>0.62</v>
      </c>
      <c r="AS24" s="7">
        <v>0.47</v>
      </c>
      <c r="AT24" s="7">
        <v>0.46</v>
      </c>
      <c r="AU24" s="7">
        <v>0.52</v>
      </c>
      <c r="AV24" s="7">
        <v>0.56000000000000005</v>
      </c>
      <c r="AW24" s="7">
        <v>0.61</v>
      </c>
      <c r="AX24" s="7">
        <v>0.6</v>
      </c>
      <c r="AY24" s="7">
        <v>0.53</v>
      </c>
      <c r="AZ24" s="7">
        <v>0.42</v>
      </c>
      <c r="BA24" s="7">
        <v>0.54</v>
      </c>
      <c r="BB24" s="7">
        <v>0.53</v>
      </c>
      <c r="BC24" s="7">
        <v>0.41</v>
      </c>
      <c r="BD24" s="7">
        <v>1</v>
      </c>
      <c r="BE24" s="7">
        <v>0.52</v>
      </c>
      <c r="BF24" s="7">
        <v>0.53</v>
      </c>
      <c r="BG24" s="7">
        <v>0.47</v>
      </c>
      <c r="BH24" s="7">
        <v>0.55000000000000004</v>
      </c>
      <c r="BI24" s="7">
        <v>0.49</v>
      </c>
      <c r="BJ24" s="7">
        <v>0.52</v>
      </c>
      <c r="BK24" s="7">
        <v>0.4</v>
      </c>
      <c r="BL24" s="7">
        <v>0.55000000000000004</v>
      </c>
      <c r="BM24" s="7">
        <v>0.43</v>
      </c>
      <c r="BN24" s="7">
        <v>0.54</v>
      </c>
      <c r="BO24" s="7">
        <v>0.53</v>
      </c>
      <c r="BP24" s="7">
        <v>0.53</v>
      </c>
      <c r="BQ24" s="7">
        <v>0.51</v>
      </c>
      <c r="BR24" s="7">
        <v>0.48</v>
      </c>
      <c r="BS24" s="7">
        <v>0.53</v>
      </c>
      <c r="BT24" s="7">
        <v>0.62</v>
      </c>
      <c r="BU24" s="7">
        <v>0.4</v>
      </c>
      <c r="BV24" s="7">
        <v>0.49</v>
      </c>
      <c r="BW24" s="7">
        <v>0.48</v>
      </c>
      <c r="BX24" s="7">
        <v>0.73</v>
      </c>
      <c r="BY24" s="7">
        <v>0.73</v>
      </c>
      <c r="BZ24" s="7">
        <v>0.84</v>
      </c>
    </row>
    <row r="25" spans="1:78" x14ac:dyDescent="0.25">
      <c r="A25" t="s">
        <v>599</v>
      </c>
      <c r="B25">
        <v>89</v>
      </c>
      <c r="C25">
        <v>78</v>
      </c>
      <c r="D25">
        <v>4</v>
      </c>
      <c r="E25">
        <v>7</v>
      </c>
      <c r="F25">
        <v>15</v>
      </c>
      <c r="G25">
        <v>53</v>
      </c>
      <c r="H25">
        <v>21</v>
      </c>
      <c r="I25">
        <v>23</v>
      </c>
      <c r="J25">
        <v>25</v>
      </c>
      <c r="K25">
        <v>19</v>
      </c>
      <c r="L25">
        <v>21</v>
      </c>
      <c r="M25">
        <v>23</v>
      </c>
      <c r="N25">
        <v>54</v>
      </c>
      <c r="O25">
        <v>12</v>
      </c>
      <c r="P25">
        <v>0</v>
      </c>
      <c r="Q25">
        <v>23</v>
      </c>
      <c r="R25">
        <v>65</v>
      </c>
      <c r="S25">
        <v>50</v>
      </c>
      <c r="T25">
        <v>18</v>
      </c>
      <c r="U25">
        <v>19</v>
      </c>
      <c r="V25">
        <v>64</v>
      </c>
      <c r="W25">
        <v>6</v>
      </c>
      <c r="X25">
        <v>17</v>
      </c>
      <c r="Y25">
        <v>0</v>
      </c>
      <c r="Z25">
        <v>89</v>
      </c>
      <c r="AA25">
        <v>86</v>
      </c>
      <c r="AB25">
        <v>86</v>
      </c>
      <c r="AC25">
        <v>4</v>
      </c>
      <c r="AD25">
        <v>62</v>
      </c>
      <c r="AE25">
        <v>20</v>
      </c>
      <c r="AF25">
        <v>57</v>
      </c>
      <c r="AG25">
        <v>2</v>
      </c>
      <c r="AH25">
        <v>9</v>
      </c>
      <c r="AI25">
        <v>49</v>
      </c>
      <c r="AJ25">
        <v>17</v>
      </c>
      <c r="AK25">
        <v>29</v>
      </c>
      <c r="AL25">
        <v>18</v>
      </c>
      <c r="AM25">
        <v>50</v>
      </c>
      <c r="AN25">
        <v>7</v>
      </c>
      <c r="AO25">
        <v>15</v>
      </c>
      <c r="AP25">
        <v>6</v>
      </c>
      <c r="AQ25">
        <v>4</v>
      </c>
      <c r="AR25">
        <v>11</v>
      </c>
      <c r="AS25">
        <v>7</v>
      </c>
      <c r="AT25">
        <v>12</v>
      </c>
      <c r="AU25">
        <v>5</v>
      </c>
      <c r="AV25">
        <v>8</v>
      </c>
      <c r="AW25">
        <v>1</v>
      </c>
      <c r="AX25">
        <v>3</v>
      </c>
      <c r="AY25">
        <v>5</v>
      </c>
      <c r="AZ25">
        <v>13</v>
      </c>
      <c r="BA25">
        <v>3</v>
      </c>
      <c r="BB25">
        <v>5</v>
      </c>
      <c r="BC25">
        <v>5</v>
      </c>
      <c r="BD25">
        <v>0</v>
      </c>
      <c r="BE25">
        <v>14</v>
      </c>
      <c r="BF25">
        <v>74</v>
      </c>
      <c r="BG25">
        <v>37</v>
      </c>
      <c r="BH25">
        <v>52</v>
      </c>
      <c r="BI25">
        <v>18</v>
      </c>
      <c r="BJ25">
        <v>6</v>
      </c>
      <c r="BK25">
        <v>10</v>
      </c>
      <c r="BL25">
        <v>2</v>
      </c>
      <c r="BM25">
        <v>14</v>
      </c>
      <c r="BN25">
        <v>19</v>
      </c>
      <c r="BO25">
        <v>31</v>
      </c>
      <c r="BP25">
        <v>24</v>
      </c>
      <c r="BQ25">
        <v>14</v>
      </c>
      <c r="BR25">
        <v>24</v>
      </c>
      <c r="BS25">
        <v>20</v>
      </c>
      <c r="BT25">
        <v>5</v>
      </c>
      <c r="BU25">
        <v>10</v>
      </c>
      <c r="BV25">
        <v>5</v>
      </c>
      <c r="BW25">
        <v>9</v>
      </c>
      <c r="BX25">
        <v>32</v>
      </c>
      <c r="BY25">
        <v>35</v>
      </c>
      <c r="BZ25">
        <v>20</v>
      </c>
    </row>
    <row r="26" spans="1:78" x14ac:dyDescent="0.25">
      <c r="B26" s="7">
        <v>0.17</v>
      </c>
      <c r="C26" s="7">
        <v>0.18</v>
      </c>
      <c r="D26" s="7">
        <v>0.08</v>
      </c>
      <c r="E26" s="7">
        <v>0.23</v>
      </c>
      <c r="F26" s="7">
        <v>0.13</v>
      </c>
      <c r="G26" s="7">
        <v>0.22</v>
      </c>
      <c r="H26" s="7">
        <v>0.13</v>
      </c>
      <c r="I26" s="7">
        <v>0.2</v>
      </c>
      <c r="J26" s="7">
        <v>0.15</v>
      </c>
      <c r="K26" s="7">
        <v>0.18</v>
      </c>
      <c r="L26" s="7">
        <v>0.18</v>
      </c>
      <c r="M26" s="7">
        <v>0.15</v>
      </c>
      <c r="N26" s="7">
        <v>0.2</v>
      </c>
      <c r="O26" s="7">
        <v>0.16</v>
      </c>
      <c r="P26" t="s">
        <v>108</v>
      </c>
      <c r="Q26" s="7">
        <v>0.24</v>
      </c>
      <c r="R26" s="7">
        <v>0.16</v>
      </c>
      <c r="S26" s="7">
        <v>0.17</v>
      </c>
      <c r="T26" s="7">
        <v>0.18</v>
      </c>
      <c r="U26" s="7">
        <v>0.18</v>
      </c>
      <c r="V26" s="7">
        <v>0.18</v>
      </c>
      <c r="W26" s="7">
        <v>0.16</v>
      </c>
      <c r="X26" s="7">
        <v>0.16</v>
      </c>
      <c r="Y26" t="s">
        <v>108</v>
      </c>
      <c r="Z26" s="7">
        <v>0.17</v>
      </c>
      <c r="AA26" s="7">
        <v>0.17</v>
      </c>
      <c r="AB26" s="7">
        <v>0.17</v>
      </c>
      <c r="AC26" s="7">
        <v>0.1</v>
      </c>
      <c r="AD26" s="7">
        <v>0.16</v>
      </c>
      <c r="AE26" s="7">
        <v>0.28000000000000003</v>
      </c>
      <c r="AF26" s="7">
        <v>0.16</v>
      </c>
      <c r="AG26" s="7">
        <v>0.26</v>
      </c>
      <c r="AH26" s="7">
        <v>0.22</v>
      </c>
      <c r="AI26" s="7">
        <v>0.16</v>
      </c>
      <c r="AJ26" s="7">
        <v>0.18</v>
      </c>
      <c r="AK26" s="7">
        <v>0.22</v>
      </c>
      <c r="AL26" s="7">
        <v>0.19</v>
      </c>
      <c r="AM26" s="7">
        <v>0.17</v>
      </c>
      <c r="AN26" s="7">
        <v>0.23</v>
      </c>
      <c r="AO26" s="7">
        <v>0.15</v>
      </c>
      <c r="AP26" s="7">
        <v>0.11</v>
      </c>
      <c r="AQ26" s="7">
        <v>0.16</v>
      </c>
      <c r="AR26" s="7">
        <v>0.19</v>
      </c>
      <c r="AS26" s="7">
        <v>0.21</v>
      </c>
      <c r="AT26" s="7">
        <v>0.25</v>
      </c>
      <c r="AU26" s="7">
        <v>0.26</v>
      </c>
      <c r="AV26" s="7">
        <v>0.18</v>
      </c>
      <c r="AW26" s="7">
        <v>0.06</v>
      </c>
      <c r="AX26" s="7">
        <v>0.1</v>
      </c>
      <c r="AY26" s="7">
        <v>0.1</v>
      </c>
      <c r="AZ26" s="7">
        <v>0.26</v>
      </c>
      <c r="BA26" s="7">
        <v>0.13</v>
      </c>
      <c r="BB26" s="7">
        <v>0.14000000000000001</v>
      </c>
      <c r="BC26" s="7">
        <v>0.25</v>
      </c>
      <c r="BD26" t="s">
        <v>108</v>
      </c>
      <c r="BE26" s="7">
        <v>0.22</v>
      </c>
      <c r="BF26" s="7">
        <v>0.17</v>
      </c>
      <c r="BG26" s="7">
        <v>0.23</v>
      </c>
      <c r="BH26" s="7">
        <v>0.15</v>
      </c>
      <c r="BI26" s="7">
        <v>0.28999999999999998</v>
      </c>
      <c r="BJ26" s="7">
        <v>0.14000000000000001</v>
      </c>
      <c r="BK26" s="7">
        <v>0.27</v>
      </c>
      <c r="BL26" s="7">
        <v>0.2</v>
      </c>
      <c r="BM26" s="7">
        <v>0.37</v>
      </c>
      <c r="BN26" s="7">
        <v>0.19</v>
      </c>
      <c r="BO26" s="7">
        <v>0.16</v>
      </c>
      <c r="BP26" s="7">
        <v>0.14000000000000001</v>
      </c>
      <c r="BQ26" s="7">
        <v>0.27</v>
      </c>
      <c r="BR26" s="7">
        <v>0.24</v>
      </c>
      <c r="BS26" s="7">
        <v>0.22</v>
      </c>
      <c r="BT26" s="7">
        <v>0.15</v>
      </c>
      <c r="BU26" s="7">
        <v>0.27</v>
      </c>
      <c r="BV26" s="7">
        <v>0.34</v>
      </c>
      <c r="BW26" s="7">
        <v>0.25</v>
      </c>
      <c r="BX26" s="7">
        <v>0.09</v>
      </c>
      <c r="BY26" s="7">
        <v>0.1</v>
      </c>
      <c r="BZ26" s="7">
        <v>0.06</v>
      </c>
    </row>
    <row r="27" spans="1:78" x14ac:dyDescent="0.25">
      <c r="A27" t="s">
        <v>40</v>
      </c>
      <c r="B27">
        <v>2</v>
      </c>
      <c r="C27">
        <v>1</v>
      </c>
      <c r="D27">
        <v>1</v>
      </c>
      <c r="E27">
        <v>0</v>
      </c>
      <c r="F27">
        <v>1</v>
      </c>
      <c r="G27">
        <v>0</v>
      </c>
      <c r="H27">
        <v>1</v>
      </c>
      <c r="I27">
        <v>1</v>
      </c>
      <c r="J27">
        <v>0</v>
      </c>
      <c r="K27">
        <v>0</v>
      </c>
      <c r="L27">
        <v>1</v>
      </c>
      <c r="M27">
        <v>0</v>
      </c>
      <c r="N27">
        <v>0</v>
      </c>
      <c r="O27">
        <v>2</v>
      </c>
      <c r="P27">
        <v>0</v>
      </c>
      <c r="Q27">
        <v>0</v>
      </c>
      <c r="R27">
        <v>2</v>
      </c>
      <c r="S27">
        <v>1</v>
      </c>
      <c r="T27">
        <v>0</v>
      </c>
      <c r="U27">
        <v>1</v>
      </c>
      <c r="V27">
        <v>1</v>
      </c>
      <c r="W27">
        <v>0</v>
      </c>
      <c r="X27">
        <v>0</v>
      </c>
      <c r="Y27">
        <v>0</v>
      </c>
      <c r="Z27">
        <v>2</v>
      </c>
      <c r="AA27">
        <v>2</v>
      </c>
      <c r="AB27">
        <v>2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2</v>
      </c>
      <c r="BG27">
        <v>0</v>
      </c>
      <c r="BH27">
        <v>2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2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 s="7">
        <v>0.01</v>
      </c>
      <c r="E28" t="s">
        <v>106</v>
      </c>
      <c r="F28" s="7">
        <v>0.01</v>
      </c>
      <c r="G28" t="s">
        <v>106</v>
      </c>
      <c r="H28">
        <v>0</v>
      </c>
      <c r="I28" s="7">
        <v>0.01</v>
      </c>
      <c r="J28" t="s">
        <v>106</v>
      </c>
      <c r="K28" t="s">
        <v>106</v>
      </c>
      <c r="L28" s="7">
        <v>0.01</v>
      </c>
      <c r="M28" t="s">
        <v>106</v>
      </c>
      <c r="N28" t="s">
        <v>106</v>
      </c>
      <c r="O28" s="7">
        <v>0.03</v>
      </c>
      <c r="P28" t="s">
        <v>106</v>
      </c>
      <c r="Q28" t="s">
        <v>106</v>
      </c>
      <c r="R28">
        <v>0</v>
      </c>
      <c r="S28">
        <v>0</v>
      </c>
      <c r="T28" t="s">
        <v>106</v>
      </c>
      <c r="U28" s="7">
        <v>0.01</v>
      </c>
      <c r="V28">
        <v>0</v>
      </c>
      <c r="W28" t="s">
        <v>106</v>
      </c>
      <c r="X28" t="s">
        <v>106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 t="s">
        <v>106</v>
      </c>
      <c r="AE28" t="s">
        <v>106</v>
      </c>
      <c r="AF28" t="s">
        <v>106</v>
      </c>
      <c r="AG28" t="s">
        <v>106</v>
      </c>
      <c r="AH28" t="s">
        <v>106</v>
      </c>
      <c r="AI28" t="s">
        <v>106</v>
      </c>
      <c r="AJ28" t="s">
        <v>106</v>
      </c>
      <c r="AK28" t="s">
        <v>106</v>
      </c>
      <c r="AL28" t="s">
        <v>106</v>
      </c>
      <c r="AM28" t="s">
        <v>106</v>
      </c>
      <c r="AN28" t="s">
        <v>106</v>
      </c>
      <c r="AO28" t="s">
        <v>106</v>
      </c>
      <c r="AP28" t="s">
        <v>106</v>
      </c>
      <c r="AQ28" t="s">
        <v>106</v>
      </c>
      <c r="AR28" t="s">
        <v>106</v>
      </c>
      <c r="AS28" t="s">
        <v>106</v>
      </c>
      <c r="AT28" t="s">
        <v>106</v>
      </c>
      <c r="AU28" s="7">
        <v>7.0000000000000007E-2</v>
      </c>
      <c r="AV28" t="s">
        <v>106</v>
      </c>
      <c r="AW28" t="s">
        <v>106</v>
      </c>
      <c r="AX28" s="7">
        <v>0.02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 t="s">
        <v>106</v>
      </c>
      <c r="BH28" s="7">
        <v>0.01</v>
      </c>
      <c r="BI28" t="s">
        <v>106</v>
      </c>
      <c r="BJ28" t="s">
        <v>106</v>
      </c>
      <c r="BK28" t="s">
        <v>106</v>
      </c>
      <c r="BL28" t="s">
        <v>106</v>
      </c>
      <c r="BM28" t="s">
        <v>106</v>
      </c>
      <c r="BN28" t="s">
        <v>106</v>
      </c>
      <c r="BO28" t="s">
        <v>106</v>
      </c>
      <c r="BP28" s="7">
        <v>0.01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25</v>
      </c>
      <c r="C29">
        <v>19</v>
      </c>
      <c r="D29">
        <v>1</v>
      </c>
      <c r="E29">
        <v>5</v>
      </c>
      <c r="F29">
        <v>6</v>
      </c>
      <c r="G29">
        <v>13</v>
      </c>
      <c r="H29">
        <v>6</v>
      </c>
      <c r="I29">
        <v>5</v>
      </c>
      <c r="J29">
        <v>10</v>
      </c>
      <c r="K29">
        <v>6</v>
      </c>
      <c r="L29">
        <v>4</v>
      </c>
      <c r="M29">
        <v>5</v>
      </c>
      <c r="N29">
        <v>15</v>
      </c>
      <c r="O29">
        <v>4</v>
      </c>
      <c r="P29">
        <v>1</v>
      </c>
      <c r="Q29">
        <v>3</v>
      </c>
      <c r="R29">
        <v>22</v>
      </c>
      <c r="S29">
        <v>15</v>
      </c>
      <c r="T29">
        <v>4</v>
      </c>
      <c r="U29">
        <v>5</v>
      </c>
      <c r="V29">
        <v>18</v>
      </c>
      <c r="W29">
        <v>0</v>
      </c>
      <c r="X29">
        <v>6</v>
      </c>
      <c r="Y29">
        <v>0</v>
      </c>
      <c r="Z29">
        <v>25</v>
      </c>
      <c r="AA29">
        <v>24</v>
      </c>
      <c r="AB29">
        <v>24</v>
      </c>
      <c r="AC29">
        <v>2</v>
      </c>
      <c r="AD29">
        <v>13</v>
      </c>
      <c r="AE29">
        <v>9</v>
      </c>
      <c r="AF29">
        <v>14</v>
      </c>
      <c r="AG29">
        <v>0</v>
      </c>
      <c r="AH29">
        <v>1</v>
      </c>
      <c r="AI29">
        <v>12</v>
      </c>
      <c r="AJ29">
        <v>2</v>
      </c>
      <c r="AK29">
        <v>9</v>
      </c>
      <c r="AL29">
        <v>2</v>
      </c>
      <c r="AM29">
        <v>11</v>
      </c>
      <c r="AN29">
        <v>0</v>
      </c>
      <c r="AO29">
        <v>12</v>
      </c>
      <c r="AP29">
        <v>5</v>
      </c>
      <c r="AQ29">
        <v>0</v>
      </c>
      <c r="AR29">
        <v>1</v>
      </c>
      <c r="AS29">
        <v>3</v>
      </c>
      <c r="AT29">
        <v>2</v>
      </c>
      <c r="AU29">
        <v>0</v>
      </c>
      <c r="AV29">
        <v>1</v>
      </c>
      <c r="AW29">
        <v>0</v>
      </c>
      <c r="AX29">
        <v>1</v>
      </c>
      <c r="AY29">
        <v>5</v>
      </c>
      <c r="AZ29">
        <v>1</v>
      </c>
      <c r="BA29">
        <v>2</v>
      </c>
      <c r="BB29">
        <v>2</v>
      </c>
      <c r="BC29">
        <v>1</v>
      </c>
      <c r="BD29">
        <v>0</v>
      </c>
      <c r="BE29">
        <v>4</v>
      </c>
      <c r="BF29">
        <v>21</v>
      </c>
      <c r="BG29">
        <v>10</v>
      </c>
      <c r="BH29">
        <v>16</v>
      </c>
      <c r="BI29">
        <v>2</v>
      </c>
      <c r="BJ29">
        <v>1</v>
      </c>
      <c r="BK29">
        <v>1</v>
      </c>
      <c r="BL29">
        <v>0</v>
      </c>
      <c r="BM29">
        <v>1</v>
      </c>
      <c r="BN29">
        <v>2</v>
      </c>
      <c r="BO29">
        <v>7</v>
      </c>
      <c r="BP29">
        <v>15</v>
      </c>
      <c r="BQ29">
        <v>4</v>
      </c>
      <c r="BR29">
        <v>3</v>
      </c>
      <c r="BS29">
        <v>2</v>
      </c>
      <c r="BT29">
        <v>4</v>
      </c>
      <c r="BU29">
        <v>2</v>
      </c>
      <c r="BV29">
        <v>2</v>
      </c>
      <c r="BW29">
        <v>2</v>
      </c>
      <c r="BX29">
        <v>9</v>
      </c>
      <c r="BY29">
        <v>7</v>
      </c>
      <c r="BZ29">
        <v>3</v>
      </c>
    </row>
    <row r="30" spans="1:78" x14ac:dyDescent="0.25">
      <c r="B30" s="7">
        <v>0.05</v>
      </c>
      <c r="C30" s="7">
        <v>0.04</v>
      </c>
      <c r="D30" s="7">
        <v>0.02</v>
      </c>
      <c r="E30" s="7">
        <v>0.18</v>
      </c>
      <c r="F30" s="7">
        <v>0.05</v>
      </c>
      <c r="G30" s="7">
        <v>0.06</v>
      </c>
      <c r="H30" s="7">
        <v>0.04</v>
      </c>
      <c r="I30" s="7">
        <v>0.05</v>
      </c>
      <c r="J30" s="7">
        <v>0.06</v>
      </c>
      <c r="K30" s="7">
        <v>0.06</v>
      </c>
      <c r="L30" s="7">
        <v>0.03</v>
      </c>
      <c r="M30" s="7">
        <v>0.03</v>
      </c>
      <c r="N30" s="7">
        <v>0.05</v>
      </c>
      <c r="O30" s="7">
        <v>0.06</v>
      </c>
      <c r="P30" s="7">
        <v>7.0000000000000007E-2</v>
      </c>
      <c r="Q30" s="7">
        <v>0.03</v>
      </c>
      <c r="R30" s="7">
        <v>0.05</v>
      </c>
      <c r="S30" s="7">
        <v>0.05</v>
      </c>
      <c r="T30" s="7">
        <v>0.04</v>
      </c>
      <c r="U30" s="7">
        <v>0.04</v>
      </c>
      <c r="V30" s="7">
        <v>0.05</v>
      </c>
      <c r="W30" t="s">
        <v>108</v>
      </c>
      <c r="X30" s="7">
        <v>0.06</v>
      </c>
      <c r="Y30" t="s">
        <v>108</v>
      </c>
      <c r="Z30" s="7">
        <v>0.05</v>
      </c>
      <c r="AA30" s="7">
        <v>0.05</v>
      </c>
      <c r="AB30" s="7">
        <v>0.05</v>
      </c>
      <c r="AC30" s="7">
        <v>0.04</v>
      </c>
      <c r="AD30" s="7">
        <v>0.03</v>
      </c>
      <c r="AE30" s="7">
        <v>0.13</v>
      </c>
      <c r="AF30" s="7">
        <v>0.04</v>
      </c>
      <c r="AG30" t="s">
        <v>108</v>
      </c>
      <c r="AH30" s="7">
        <v>0.03</v>
      </c>
      <c r="AI30" s="7">
        <v>0.04</v>
      </c>
      <c r="AJ30" s="7">
        <v>0.02</v>
      </c>
      <c r="AK30" s="7">
        <v>7.0000000000000007E-2</v>
      </c>
      <c r="AL30" s="7">
        <v>0.02</v>
      </c>
      <c r="AM30" s="7">
        <v>0.04</v>
      </c>
      <c r="AN30" t="s">
        <v>108</v>
      </c>
      <c r="AO30" s="7">
        <v>0.12</v>
      </c>
      <c r="AP30" s="7">
        <v>0.1</v>
      </c>
      <c r="AQ30" t="s">
        <v>108</v>
      </c>
      <c r="AR30" s="7">
        <v>0.02</v>
      </c>
      <c r="AS30" s="7">
        <v>0.09</v>
      </c>
      <c r="AT30" s="7">
        <v>0.04</v>
      </c>
      <c r="AU30" t="s">
        <v>108</v>
      </c>
      <c r="AV30" s="7">
        <v>0.03</v>
      </c>
      <c r="AW30" t="s">
        <v>108</v>
      </c>
      <c r="AX30" s="7">
        <v>0.03</v>
      </c>
      <c r="AY30" s="7">
        <v>0.09</v>
      </c>
      <c r="AZ30" s="7">
        <v>0.02</v>
      </c>
      <c r="BA30" s="7">
        <v>7.0000000000000007E-2</v>
      </c>
      <c r="BB30" s="7">
        <v>0.06</v>
      </c>
      <c r="BC30" s="7">
        <v>7.0000000000000007E-2</v>
      </c>
      <c r="BD30" t="s">
        <v>108</v>
      </c>
      <c r="BE30" s="7">
        <v>0.06</v>
      </c>
      <c r="BF30" s="7">
        <v>0.05</v>
      </c>
      <c r="BG30" s="7">
        <v>0.06</v>
      </c>
      <c r="BH30" s="7">
        <v>0.05</v>
      </c>
      <c r="BI30" s="7">
        <v>0.04</v>
      </c>
      <c r="BJ30" s="7">
        <v>0.02</v>
      </c>
      <c r="BK30" s="7">
        <v>0.02</v>
      </c>
      <c r="BL30" t="s">
        <v>108</v>
      </c>
      <c r="BM30" s="7">
        <v>0.03</v>
      </c>
      <c r="BN30" s="7">
        <v>0.01</v>
      </c>
      <c r="BO30" s="7">
        <v>0.04</v>
      </c>
      <c r="BP30" s="7">
        <v>0.09</v>
      </c>
      <c r="BQ30" s="7">
        <v>7.0000000000000007E-2</v>
      </c>
      <c r="BR30" s="7">
        <v>0.03</v>
      </c>
      <c r="BS30" s="7">
        <v>0.02</v>
      </c>
      <c r="BT30" s="7">
        <v>0.11</v>
      </c>
      <c r="BU30" s="7">
        <v>0.05</v>
      </c>
      <c r="BV30" s="7">
        <v>0.09</v>
      </c>
      <c r="BW30" s="7">
        <v>0.06</v>
      </c>
      <c r="BX30" s="7">
        <v>0.02</v>
      </c>
      <c r="BY30" s="7">
        <v>0.02</v>
      </c>
      <c r="BZ30" s="7">
        <v>0.01</v>
      </c>
    </row>
    <row r="31" spans="1:78" x14ac:dyDescent="0.25">
      <c r="A31" t="s">
        <v>193</v>
      </c>
      <c r="B31">
        <v>0.40500000000000003</v>
      </c>
      <c r="C31">
        <v>0.38900000000000001</v>
      </c>
      <c r="D31">
        <v>0.67600000000000005</v>
      </c>
      <c r="E31">
        <v>0.11700000000000001</v>
      </c>
      <c r="F31">
        <v>0.51500000000000001</v>
      </c>
      <c r="G31">
        <v>0.17899999999999999</v>
      </c>
      <c r="H31">
        <v>0.66500000000000004</v>
      </c>
      <c r="I31">
        <v>0.34300000000000003</v>
      </c>
      <c r="J31">
        <v>0.47199999999999998</v>
      </c>
      <c r="K31">
        <v>0.34300000000000003</v>
      </c>
      <c r="L31">
        <v>0.42299999999999999</v>
      </c>
      <c r="M31">
        <v>0.53400000000000003</v>
      </c>
      <c r="N31">
        <v>0.32500000000000001</v>
      </c>
      <c r="O31">
        <v>0.28899999999999998</v>
      </c>
      <c r="P31">
        <v>1.0469999999999999</v>
      </c>
      <c r="Q31">
        <v>0.188</v>
      </c>
      <c r="R31">
        <v>0.45700000000000002</v>
      </c>
      <c r="S31">
        <v>0.39100000000000001</v>
      </c>
      <c r="T31">
        <v>0.34399999999999997</v>
      </c>
      <c r="U31">
        <v>0.498</v>
      </c>
      <c r="V31">
        <v>0.35799999999999998</v>
      </c>
      <c r="W31">
        <v>0.44900000000000001</v>
      </c>
      <c r="X31">
        <v>0.56799999999999995</v>
      </c>
      <c r="Y31">
        <v>0</v>
      </c>
      <c r="Z31">
        <v>0.40500000000000003</v>
      </c>
      <c r="AA31">
        <v>0.39800000000000002</v>
      </c>
      <c r="AB31">
        <v>0.39800000000000002</v>
      </c>
      <c r="AC31">
        <v>0.61599999999999999</v>
      </c>
      <c r="AD31">
        <v>0.441</v>
      </c>
      <c r="AE31">
        <v>2E-3</v>
      </c>
      <c r="AF31">
        <v>0.44400000000000001</v>
      </c>
      <c r="AG31">
        <v>0.20399999999999999</v>
      </c>
      <c r="AH31">
        <v>0.35</v>
      </c>
      <c r="AI31">
        <v>0.46100000000000002</v>
      </c>
      <c r="AJ31">
        <v>0.39600000000000002</v>
      </c>
      <c r="AK31">
        <v>0.28599999999999998</v>
      </c>
      <c r="AL31">
        <v>0.46500000000000002</v>
      </c>
      <c r="AM31">
        <v>0.39300000000000002</v>
      </c>
      <c r="AN31">
        <v>0.47299999999999998</v>
      </c>
      <c r="AO31">
        <v>0.34899999999999998</v>
      </c>
      <c r="AP31">
        <v>0.46899999999999997</v>
      </c>
      <c r="AQ31">
        <v>0.48199999999999998</v>
      </c>
      <c r="AR31">
        <v>0.45400000000000001</v>
      </c>
      <c r="AS31">
        <v>0.26400000000000001</v>
      </c>
      <c r="AT31">
        <v>0.22700000000000001</v>
      </c>
      <c r="AU31">
        <v>0.29699999999999999</v>
      </c>
      <c r="AV31">
        <v>0.40600000000000003</v>
      </c>
      <c r="AW31">
        <v>0.67</v>
      </c>
      <c r="AX31">
        <v>0.66400000000000003</v>
      </c>
      <c r="AY31">
        <v>0.54200000000000004</v>
      </c>
      <c r="AZ31">
        <v>0.161</v>
      </c>
      <c r="BA31">
        <v>0.51600000000000001</v>
      </c>
      <c r="BB31">
        <v>0.47</v>
      </c>
      <c r="BC31">
        <v>6.6000000000000003E-2</v>
      </c>
      <c r="BD31">
        <v>1</v>
      </c>
      <c r="BE31">
        <v>0.32400000000000001</v>
      </c>
      <c r="BF31">
        <v>0.41599999999999998</v>
      </c>
      <c r="BG31">
        <v>0.25600000000000001</v>
      </c>
      <c r="BH31">
        <v>0.47499999999999998</v>
      </c>
      <c r="BI31">
        <v>0.221</v>
      </c>
      <c r="BJ31">
        <v>0.38900000000000001</v>
      </c>
      <c r="BK31">
        <v>8.0000000000000002E-3</v>
      </c>
      <c r="BL31">
        <v>0.373</v>
      </c>
      <c r="BM31">
        <v>3.2000000000000001E-2</v>
      </c>
      <c r="BN31">
        <v>0.38600000000000001</v>
      </c>
      <c r="BO31">
        <v>0.45500000000000002</v>
      </c>
      <c r="BP31">
        <v>0.44600000000000001</v>
      </c>
      <c r="BQ31">
        <v>0.313</v>
      </c>
      <c r="BR31">
        <v>0.224</v>
      </c>
      <c r="BS31">
        <v>0.32800000000000001</v>
      </c>
      <c r="BT31">
        <v>0.56799999999999995</v>
      </c>
      <c r="BU31">
        <v>0.152</v>
      </c>
      <c r="BV31">
        <v>0.26800000000000002</v>
      </c>
      <c r="BW31">
        <v>0.251</v>
      </c>
      <c r="BX31">
        <v>0.75700000000000001</v>
      </c>
      <c r="BY31">
        <v>0.753</v>
      </c>
      <c r="BZ31">
        <v>0.91100000000000003</v>
      </c>
    </row>
    <row r="32" spans="1:78" x14ac:dyDescent="0.25">
      <c r="A32" t="s">
        <v>194</v>
      </c>
      <c r="B32">
        <v>1.022</v>
      </c>
      <c r="C32">
        <v>1.0209999999999999</v>
      </c>
      <c r="D32">
        <v>0.91200000000000003</v>
      </c>
      <c r="E32">
        <v>1.157</v>
      </c>
      <c r="F32">
        <v>0.89800000000000002</v>
      </c>
      <c r="G32">
        <v>1.0720000000000001</v>
      </c>
      <c r="H32">
        <v>0.95899999999999996</v>
      </c>
      <c r="I32">
        <v>1.03</v>
      </c>
      <c r="J32">
        <v>0.99299999999999999</v>
      </c>
      <c r="K32">
        <v>0.999</v>
      </c>
      <c r="L32">
        <v>1.0780000000000001</v>
      </c>
      <c r="M32">
        <v>0.96599999999999997</v>
      </c>
      <c r="N32">
        <v>1.0209999999999999</v>
      </c>
      <c r="O32">
        <v>1.133</v>
      </c>
      <c r="P32">
        <v>0.73899999999999999</v>
      </c>
      <c r="Q32">
        <v>1.105</v>
      </c>
      <c r="R32">
        <v>0.995</v>
      </c>
      <c r="S32">
        <v>0.995</v>
      </c>
      <c r="T32">
        <v>0.97599999999999998</v>
      </c>
      <c r="U32">
        <v>1.135</v>
      </c>
      <c r="V32">
        <v>1.0089999999999999</v>
      </c>
      <c r="W32">
        <v>1.0409999999999999</v>
      </c>
      <c r="X32">
        <v>1.0629999999999999</v>
      </c>
      <c r="Y32">
        <v>0</v>
      </c>
      <c r="Z32">
        <v>1.022</v>
      </c>
      <c r="AA32">
        <v>1.0129999999999999</v>
      </c>
      <c r="AB32">
        <v>1.0129999999999999</v>
      </c>
      <c r="AC32">
        <v>0.93100000000000005</v>
      </c>
      <c r="AD32">
        <v>0.97499999999999998</v>
      </c>
      <c r="AE32">
        <v>1.2030000000000001</v>
      </c>
      <c r="AF32">
        <v>1.0189999999999999</v>
      </c>
      <c r="AG32">
        <v>1.0309999999999999</v>
      </c>
      <c r="AH32">
        <v>1.1100000000000001</v>
      </c>
      <c r="AI32">
        <v>0.98799999999999999</v>
      </c>
      <c r="AJ32">
        <v>0.996</v>
      </c>
      <c r="AK32">
        <v>1.1479999999999999</v>
      </c>
      <c r="AL32">
        <v>1.0429999999999999</v>
      </c>
      <c r="AM32">
        <v>1.0209999999999999</v>
      </c>
      <c r="AN32">
        <v>1.0660000000000001</v>
      </c>
      <c r="AO32">
        <v>1.0089999999999999</v>
      </c>
      <c r="AP32">
        <v>0.84199999999999997</v>
      </c>
      <c r="AQ32">
        <v>0.92600000000000005</v>
      </c>
      <c r="AR32">
        <v>1.0289999999999999</v>
      </c>
      <c r="AS32">
        <v>1.1639999999999999</v>
      </c>
      <c r="AT32">
        <v>1.155</v>
      </c>
      <c r="AU32">
        <v>1.0649999999999999</v>
      </c>
      <c r="AV32">
        <v>1.1200000000000001</v>
      </c>
      <c r="AW32">
        <v>0.79400000000000004</v>
      </c>
      <c r="AX32">
        <v>0.995</v>
      </c>
      <c r="AY32">
        <v>0.91</v>
      </c>
      <c r="AZ32">
        <v>1.105</v>
      </c>
      <c r="BA32">
        <v>1.016</v>
      </c>
      <c r="BB32">
        <v>0.90800000000000003</v>
      </c>
      <c r="BC32">
        <v>1.143</v>
      </c>
      <c r="BD32">
        <v>0</v>
      </c>
      <c r="BE32">
        <v>0.99099999999999999</v>
      </c>
      <c r="BF32">
        <v>1.0269999999999999</v>
      </c>
      <c r="BG32">
        <v>1.099</v>
      </c>
      <c r="BH32">
        <v>0.97699999999999998</v>
      </c>
      <c r="BI32">
        <v>1.0920000000000001</v>
      </c>
      <c r="BJ32">
        <v>1.093</v>
      </c>
      <c r="BK32">
        <v>1.1379999999999999</v>
      </c>
      <c r="BL32">
        <v>1.079</v>
      </c>
      <c r="BM32">
        <v>1.1259999999999999</v>
      </c>
      <c r="BN32">
        <v>1.1040000000000001</v>
      </c>
      <c r="BO32">
        <v>0.98099999999999998</v>
      </c>
      <c r="BP32">
        <v>0.97799999999999998</v>
      </c>
      <c r="BQ32">
        <v>1.177</v>
      </c>
      <c r="BR32">
        <v>1.0529999999999999</v>
      </c>
      <c r="BS32">
        <v>1.02</v>
      </c>
      <c r="BT32">
        <v>1.032</v>
      </c>
      <c r="BU32">
        <v>0.96699999999999997</v>
      </c>
      <c r="BV32">
        <v>1.556</v>
      </c>
      <c r="BW32">
        <v>1.0369999999999999</v>
      </c>
      <c r="BX32">
        <v>0.85699999999999998</v>
      </c>
      <c r="BY32">
        <v>0.88</v>
      </c>
      <c r="BZ32">
        <v>0.77600000000000002</v>
      </c>
    </row>
    <row r="33" spans="1:78" x14ac:dyDescent="0.25">
      <c r="A33" t="s">
        <v>195</v>
      </c>
      <c r="B33">
        <v>2E-3</v>
      </c>
      <c r="C33">
        <v>2E-3</v>
      </c>
      <c r="D33">
        <v>1.7000000000000001E-2</v>
      </c>
      <c r="E33">
        <v>5.3999999999999999E-2</v>
      </c>
      <c r="F33">
        <v>7.0000000000000001E-3</v>
      </c>
      <c r="G33">
        <v>6.0000000000000001E-3</v>
      </c>
      <c r="H33">
        <v>5.0000000000000001E-3</v>
      </c>
      <c r="I33">
        <v>1.2E-2</v>
      </c>
      <c r="J33">
        <v>7.0000000000000001E-3</v>
      </c>
      <c r="K33">
        <v>0.01</v>
      </c>
      <c r="L33">
        <v>7.0000000000000001E-3</v>
      </c>
      <c r="M33">
        <v>5.0000000000000001E-3</v>
      </c>
      <c r="N33">
        <v>5.0000000000000001E-3</v>
      </c>
      <c r="O33">
        <v>1.9E-2</v>
      </c>
      <c r="P33">
        <v>3.9E-2</v>
      </c>
      <c r="Q33">
        <v>1.0999999999999999E-2</v>
      </c>
      <c r="R33">
        <v>3.0000000000000001E-3</v>
      </c>
      <c r="S33">
        <v>4.0000000000000001E-3</v>
      </c>
      <c r="T33">
        <v>0.01</v>
      </c>
      <c r="U33">
        <v>0.01</v>
      </c>
      <c r="V33">
        <v>3.0000000000000001E-3</v>
      </c>
      <c r="W33">
        <v>2.1999999999999999E-2</v>
      </c>
      <c r="X33">
        <v>8.9999999999999993E-3</v>
      </c>
      <c r="Y33">
        <v>0</v>
      </c>
      <c r="Z33">
        <v>2E-3</v>
      </c>
      <c r="AA33">
        <v>2E-3</v>
      </c>
      <c r="AB33">
        <v>2E-3</v>
      </c>
      <c r="AC33">
        <v>2.1000000000000001E-2</v>
      </c>
      <c r="AD33">
        <v>3.0000000000000001E-3</v>
      </c>
      <c r="AE33">
        <v>2.4E-2</v>
      </c>
      <c r="AF33">
        <v>3.0000000000000001E-3</v>
      </c>
      <c r="AG33">
        <v>0.17699999999999999</v>
      </c>
      <c r="AH33">
        <v>3.4000000000000002E-2</v>
      </c>
      <c r="AI33">
        <v>3.0000000000000001E-3</v>
      </c>
      <c r="AJ33">
        <v>8.9999999999999993E-3</v>
      </c>
      <c r="AK33">
        <v>0.01</v>
      </c>
      <c r="AL33">
        <v>1.2E-2</v>
      </c>
      <c r="AM33">
        <v>4.0000000000000001E-3</v>
      </c>
      <c r="AN33">
        <v>4.1000000000000002E-2</v>
      </c>
      <c r="AO33">
        <v>1.2E-2</v>
      </c>
      <c r="AP33">
        <v>1.4999999999999999E-2</v>
      </c>
      <c r="AQ33">
        <v>3.2000000000000001E-2</v>
      </c>
      <c r="AR33">
        <v>0.02</v>
      </c>
      <c r="AS33">
        <v>4.2000000000000003E-2</v>
      </c>
      <c r="AT33">
        <v>2.5000000000000001E-2</v>
      </c>
      <c r="AU33">
        <v>6.7000000000000004E-2</v>
      </c>
      <c r="AV33">
        <v>2.5000000000000001E-2</v>
      </c>
      <c r="AW33">
        <v>3.9E-2</v>
      </c>
      <c r="AX33">
        <v>3.2000000000000001E-2</v>
      </c>
      <c r="AY33">
        <v>1.7000000000000001E-2</v>
      </c>
      <c r="AZ33">
        <v>2.4E-2</v>
      </c>
      <c r="BA33">
        <v>4.4999999999999998E-2</v>
      </c>
      <c r="BB33">
        <v>2.5999999999999999E-2</v>
      </c>
      <c r="BC33">
        <v>6.5000000000000002E-2</v>
      </c>
      <c r="BD33">
        <v>0</v>
      </c>
      <c r="BE33">
        <v>1.7000000000000001E-2</v>
      </c>
      <c r="BF33">
        <v>2E-3</v>
      </c>
      <c r="BG33">
        <v>8.0000000000000002E-3</v>
      </c>
      <c r="BH33">
        <v>3.0000000000000001E-3</v>
      </c>
      <c r="BI33">
        <v>2.4E-2</v>
      </c>
      <c r="BJ33">
        <v>3.1E-2</v>
      </c>
      <c r="BK33">
        <v>3.2000000000000001E-2</v>
      </c>
      <c r="BL33">
        <v>0.106</v>
      </c>
      <c r="BM33">
        <v>0.04</v>
      </c>
      <c r="BN33">
        <v>1.2999999999999999E-2</v>
      </c>
      <c r="BO33">
        <v>5.0000000000000001E-3</v>
      </c>
      <c r="BP33">
        <v>6.0000000000000001E-3</v>
      </c>
      <c r="BQ33">
        <v>3.1E-2</v>
      </c>
      <c r="BR33">
        <v>1.2999999999999999E-2</v>
      </c>
      <c r="BS33">
        <v>1.2999999999999999E-2</v>
      </c>
      <c r="BT33">
        <v>3.3000000000000002E-2</v>
      </c>
      <c r="BU33">
        <v>3.2000000000000001E-2</v>
      </c>
      <c r="BV33">
        <v>0.16200000000000001</v>
      </c>
      <c r="BW33">
        <v>3.4000000000000002E-2</v>
      </c>
      <c r="BX33">
        <v>2E-3</v>
      </c>
      <c r="BY33">
        <v>2E-3</v>
      </c>
      <c r="BZ33">
        <v>2E-3</v>
      </c>
    </row>
  </sheetData>
  <pageMargins left="0.7" right="0.7" top="0.75" bottom="0.75" header="0.3" footer="0.3"/>
  <pageSetup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4" x14ac:dyDescent="0.25">
      <c r="A1" t="s">
        <v>604</v>
      </c>
    </row>
    <row r="2" spans="1:4" x14ac:dyDescent="0.25">
      <c r="A2" t="s">
        <v>117</v>
      </c>
    </row>
    <row r="4" spans="1:4" x14ac:dyDescent="0.25">
      <c r="B4" t="s">
        <v>99</v>
      </c>
      <c r="C4" t="s">
        <v>100</v>
      </c>
      <c r="D4" t="s">
        <v>606</v>
      </c>
    </row>
    <row r="6" spans="1:4" x14ac:dyDescent="0.25">
      <c r="A6" t="s">
        <v>102</v>
      </c>
      <c r="B6">
        <v>525</v>
      </c>
      <c r="C6">
        <v>525</v>
      </c>
      <c r="D6">
        <v>525</v>
      </c>
    </row>
    <row r="7" spans="1:4" x14ac:dyDescent="0.25">
      <c r="A7" t="s">
        <v>103</v>
      </c>
      <c r="B7">
        <v>515</v>
      </c>
      <c r="C7">
        <v>515</v>
      </c>
      <c r="D7">
        <v>515</v>
      </c>
    </row>
    <row r="8" spans="1:4" x14ac:dyDescent="0.25">
      <c r="A8" t="s">
        <v>104</v>
      </c>
    </row>
    <row r="9" spans="1:4" x14ac:dyDescent="0.25">
      <c r="A9" t="s">
        <v>593</v>
      </c>
      <c r="B9">
        <v>56</v>
      </c>
      <c r="C9">
        <v>66</v>
      </c>
      <c r="D9">
        <v>46</v>
      </c>
    </row>
    <row r="10" spans="1:4" x14ac:dyDescent="0.25">
      <c r="B10" s="7">
        <v>0.11</v>
      </c>
      <c r="C10" s="7">
        <v>0.13</v>
      </c>
      <c r="D10" s="7">
        <v>0.09</v>
      </c>
    </row>
    <row r="11" spans="1:4" x14ac:dyDescent="0.25">
      <c r="A11" t="s">
        <v>594</v>
      </c>
      <c r="B11">
        <v>262</v>
      </c>
      <c r="C11">
        <v>240</v>
      </c>
      <c r="D11">
        <v>224</v>
      </c>
    </row>
    <row r="12" spans="1:4" x14ac:dyDescent="0.25">
      <c r="B12" s="7">
        <v>0.51</v>
      </c>
      <c r="C12" s="7">
        <v>0.47</v>
      </c>
      <c r="D12" s="7">
        <v>0.43</v>
      </c>
    </row>
    <row r="13" spans="1:4" x14ac:dyDescent="0.25">
      <c r="A13" t="s">
        <v>595</v>
      </c>
      <c r="B13">
        <v>109</v>
      </c>
      <c r="C13">
        <v>124</v>
      </c>
      <c r="D13">
        <v>129</v>
      </c>
    </row>
    <row r="14" spans="1:4" x14ac:dyDescent="0.25">
      <c r="B14" s="7">
        <v>0.21</v>
      </c>
      <c r="C14" s="7">
        <v>0.24</v>
      </c>
      <c r="D14" s="7">
        <v>0.25</v>
      </c>
    </row>
    <row r="15" spans="1:4" x14ac:dyDescent="0.25">
      <c r="A15" t="s">
        <v>596</v>
      </c>
      <c r="B15">
        <v>44</v>
      </c>
      <c r="C15">
        <v>43</v>
      </c>
      <c r="D15">
        <v>59</v>
      </c>
    </row>
    <row r="16" spans="1:4" x14ac:dyDescent="0.25">
      <c r="B16" s="7">
        <v>0.08</v>
      </c>
      <c r="C16" s="7">
        <v>0.08</v>
      </c>
      <c r="D16" s="7">
        <v>0.11</v>
      </c>
    </row>
    <row r="17" spans="1:4" x14ac:dyDescent="0.25">
      <c r="A17" t="s">
        <v>597</v>
      </c>
      <c r="B17">
        <v>22</v>
      </c>
      <c r="C17">
        <v>22</v>
      </c>
      <c r="D17">
        <v>30</v>
      </c>
    </row>
    <row r="18" spans="1:4" x14ac:dyDescent="0.25">
      <c r="B18" s="7">
        <v>0.04</v>
      </c>
      <c r="C18" s="7">
        <v>0.04</v>
      </c>
      <c r="D18" s="7">
        <v>0.06</v>
      </c>
    </row>
    <row r="19" spans="1:4" x14ac:dyDescent="0.25">
      <c r="A19" t="s">
        <v>166</v>
      </c>
    </row>
    <row r="20" spans="1:4" x14ac:dyDescent="0.25">
      <c r="A20" t="s">
        <v>104</v>
      </c>
    </row>
    <row r="21" spans="1:4" x14ac:dyDescent="0.25">
      <c r="A21" t="s">
        <v>598</v>
      </c>
      <c r="B21">
        <v>318</v>
      </c>
      <c r="C21">
        <v>306</v>
      </c>
      <c r="D21">
        <v>270</v>
      </c>
    </row>
    <row r="22" spans="1:4" x14ac:dyDescent="0.25">
      <c r="B22" s="7">
        <v>0.62</v>
      </c>
      <c r="C22" s="7">
        <v>0.59</v>
      </c>
      <c r="D22" s="7">
        <v>0.52</v>
      </c>
    </row>
    <row r="23" spans="1:4" x14ac:dyDescent="0.25">
      <c r="A23" t="s">
        <v>599</v>
      </c>
      <c r="B23">
        <v>66</v>
      </c>
      <c r="C23">
        <v>66</v>
      </c>
      <c r="D23">
        <v>89</v>
      </c>
    </row>
    <row r="24" spans="1:4" x14ac:dyDescent="0.25">
      <c r="B24" s="7">
        <v>0.13</v>
      </c>
      <c r="C24" s="7">
        <v>0.13</v>
      </c>
      <c r="D24" s="7">
        <v>0.17</v>
      </c>
    </row>
    <row r="25" spans="1:4" x14ac:dyDescent="0.25">
      <c r="A25" t="s">
        <v>40</v>
      </c>
      <c r="B25">
        <v>3</v>
      </c>
      <c r="C25">
        <v>3</v>
      </c>
      <c r="D25">
        <v>2</v>
      </c>
    </row>
    <row r="26" spans="1:4" x14ac:dyDescent="0.25">
      <c r="B26" s="7">
        <v>0.01</v>
      </c>
      <c r="C26" s="7">
        <v>0.01</v>
      </c>
      <c r="D26">
        <v>0</v>
      </c>
    </row>
    <row r="27" spans="1:4" x14ac:dyDescent="0.25">
      <c r="A27" t="s">
        <v>41</v>
      </c>
      <c r="B27">
        <v>20</v>
      </c>
      <c r="C27">
        <v>16</v>
      </c>
      <c r="D27">
        <v>25</v>
      </c>
    </row>
    <row r="28" spans="1:4" x14ac:dyDescent="0.25">
      <c r="B28" s="7">
        <v>0.04</v>
      </c>
      <c r="C28" s="7">
        <v>0.03</v>
      </c>
      <c r="D28" s="7">
        <v>0.05</v>
      </c>
    </row>
    <row r="29" spans="1:4" x14ac:dyDescent="0.25">
      <c r="A29" t="s">
        <v>193</v>
      </c>
      <c r="B29">
        <v>0.58199999999999996</v>
      </c>
      <c r="C29">
        <v>0.57199999999999995</v>
      </c>
      <c r="D29">
        <v>0.40500000000000003</v>
      </c>
    </row>
    <row r="30" spans="1:4" x14ac:dyDescent="0.25">
      <c r="A30" t="s">
        <v>194</v>
      </c>
      <c r="B30">
        <v>0.95799999999999996</v>
      </c>
      <c r="C30">
        <v>0.97899999999999998</v>
      </c>
      <c r="D30">
        <v>1.022</v>
      </c>
    </row>
    <row r="31" spans="1:4" x14ac:dyDescent="0.25">
      <c r="A31" t="s">
        <v>195</v>
      </c>
      <c r="B31">
        <v>2E-3</v>
      </c>
      <c r="C31">
        <v>2E-3</v>
      </c>
      <c r="D31">
        <v>2E-3</v>
      </c>
    </row>
  </sheetData>
  <pageMargins left="0.7" right="0.7" top="0.75" bottom="0.75" header="0.3" footer="0.3"/>
  <pageSetup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607</v>
      </c>
    </row>
    <row r="2" spans="1:78" x14ac:dyDescent="0.25">
      <c r="A2" t="s">
        <v>142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1251</v>
      </c>
      <c r="C8">
        <v>1007</v>
      </c>
      <c r="D8">
        <v>151</v>
      </c>
      <c r="E8">
        <v>93</v>
      </c>
      <c r="F8">
        <v>238</v>
      </c>
      <c r="G8">
        <v>509</v>
      </c>
      <c r="H8">
        <v>504</v>
      </c>
      <c r="I8">
        <v>245</v>
      </c>
      <c r="J8">
        <v>307</v>
      </c>
      <c r="K8">
        <v>238</v>
      </c>
      <c r="L8">
        <v>461</v>
      </c>
      <c r="M8">
        <v>515</v>
      </c>
      <c r="N8">
        <v>565</v>
      </c>
      <c r="O8">
        <v>133</v>
      </c>
      <c r="P8">
        <v>38</v>
      </c>
      <c r="Q8">
        <v>303</v>
      </c>
      <c r="R8">
        <v>948</v>
      </c>
      <c r="S8">
        <v>659</v>
      </c>
      <c r="T8">
        <v>275</v>
      </c>
      <c r="U8">
        <v>288</v>
      </c>
      <c r="V8">
        <v>756</v>
      </c>
      <c r="W8">
        <v>158</v>
      </c>
      <c r="X8">
        <v>320</v>
      </c>
      <c r="Y8">
        <v>743</v>
      </c>
      <c r="Z8">
        <v>508</v>
      </c>
      <c r="AA8">
        <v>1251</v>
      </c>
      <c r="AB8">
        <v>508</v>
      </c>
      <c r="AC8">
        <v>306</v>
      </c>
      <c r="AD8">
        <v>796</v>
      </c>
      <c r="AE8">
        <v>135</v>
      </c>
      <c r="AF8">
        <v>955</v>
      </c>
      <c r="AG8">
        <v>85</v>
      </c>
      <c r="AH8">
        <v>37</v>
      </c>
      <c r="AI8">
        <v>748</v>
      </c>
      <c r="AJ8">
        <v>192</v>
      </c>
      <c r="AK8">
        <v>281</v>
      </c>
      <c r="AL8">
        <v>341</v>
      </c>
      <c r="AM8">
        <v>701</v>
      </c>
      <c r="AN8">
        <v>28</v>
      </c>
      <c r="AO8">
        <v>175</v>
      </c>
      <c r="AP8">
        <v>129</v>
      </c>
      <c r="AQ8">
        <v>101</v>
      </c>
      <c r="AR8">
        <v>110</v>
      </c>
      <c r="AS8">
        <v>68</v>
      </c>
      <c r="AT8">
        <v>117</v>
      </c>
      <c r="AU8">
        <v>38</v>
      </c>
      <c r="AV8">
        <v>69</v>
      </c>
      <c r="AW8">
        <v>54</v>
      </c>
      <c r="AX8">
        <v>95</v>
      </c>
      <c r="AY8">
        <v>103</v>
      </c>
      <c r="AZ8">
        <v>104</v>
      </c>
      <c r="BA8">
        <v>63</v>
      </c>
      <c r="BB8">
        <v>141</v>
      </c>
      <c r="BC8">
        <v>54</v>
      </c>
      <c r="BD8">
        <v>5</v>
      </c>
      <c r="BE8">
        <v>149</v>
      </c>
      <c r="BF8">
        <v>1102</v>
      </c>
      <c r="BG8">
        <v>454</v>
      </c>
      <c r="BH8">
        <v>797</v>
      </c>
      <c r="BI8">
        <v>153</v>
      </c>
      <c r="BJ8">
        <v>115</v>
      </c>
      <c r="BK8">
        <v>125</v>
      </c>
      <c r="BL8">
        <v>35</v>
      </c>
      <c r="BM8">
        <v>123</v>
      </c>
      <c r="BN8">
        <v>285</v>
      </c>
      <c r="BO8">
        <v>480</v>
      </c>
      <c r="BP8">
        <v>363</v>
      </c>
      <c r="BQ8">
        <v>136</v>
      </c>
      <c r="BR8">
        <v>239</v>
      </c>
      <c r="BS8">
        <v>222</v>
      </c>
      <c r="BT8">
        <v>73</v>
      </c>
      <c r="BU8">
        <v>81</v>
      </c>
      <c r="BV8">
        <v>42</v>
      </c>
      <c r="BW8">
        <v>96</v>
      </c>
      <c r="BX8">
        <v>864</v>
      </c>
      <c r="BY8">
        <v>861</v>
      </c>
      <c r="BZ8">
        <v>752</v>
      </c>
    </row>
    <row r="9" spans="1:78" x14ac:dyDescent="0.25">
      <c r="A9" t="s">
        <v>103</v>
      </c>
      <c r="B9">
        <v>1215</v>
      </c>
      <c r="C9">
        <v>965</v>
      </c>
      <c r="D9">
        <v>157</v>
      </c>
      <c r="E9">
        <v>92</v>
      </c>
      <c r="F9">
        <v>247</v>
      </c>
      <c r="G9">
        <v>567</v>
      </c>
      <c r="H9">
        <v>401</v>
      </c>
      <c r="I9">
        <v>293</v>
      </c>
      <c r="J9">
        <v>361</v>
      </c>
      <c r="K9">
        <v>259</v>
      </c>
      <c r="L9">
        <v>301</v>
      </c>
      <c r="M9">
        <v>409</v>
      </c>
      <c r="N9">
        <v>636</v>
      </c>
      <c r="O9">
        <v>135</v>
      </c>
      <c r="P9">
        <v>35</v>
      </c>
      <c r="Q9">
        <v>247</v>
      </c>
      <c r="R9">
        <v>968</v>
      </c>
      <c r="S9">
        <v>670</v>
      </c>
      <c r="T9">
        <v>292</v>
      </c>
      <c r="U9">
        <v>230</v>
      </c>
      <c r="V9">
        <v>825</v>
      </c>
      <c r="W9">
        <v>134</v>
      </c>
      <c r="X9">
        <v>240</v>
      </c>
      <c r="Y9">
        <v>717</v>
      </c>
      <c r="Z9">
        <v>498</v>
      </c>
      <c r="AA9">
        <v>1215</v>
      </c>
      <c r="AB9">
        <v>498</v>
      </c>
      <c r="AC9">
        <v>300</v>
      </c>
      <c r="AD9">
        <v>758</v>
      </c>
      <c r="AE9">
        <v>144</v>
      </c>
      <c r="AF9">
        <v>910</v>
      </c>
      <c r="AG9">
        <v>96</v>
      </c>
      <c r="AH9">
        <v>39</v>
      </c>
      <c r="AI9">
        <v>760</v>
      </c>
      <c r="AJ9">
        <v>173</v>
      </c>
      <c r="AK9">
        <v>258</v>
      </c>
      <c r="AL9">
        <v>341</v>
      </c>
      <c r="AM9">
        <v>669</v>
      </c>
      <c r="AN9">
        <v>29</v>
      </c>
      <c r="AO9">
        <v>169</v>
      </c>
      <c r="AP9">
        <v>129</v>
      </c>
      <c r="AQ9">
        <v>97</v>
      </c>
      <c r="AR9">
        <v>127</v>
      </c>
      <c r="AS9">
        <v>67</v>
      </c>
      <c r="AT9">
        <v>105</v>
      </c>
      <c r="AU9">
        <v>37</v>
      </c>
      <c r="AV9">
        <v>60</v>
      </c>
      <c r="AW9">
        <v>57</v>
      </c>
      <c r="AX9">
        <v>98</v>
      </c>
      <c r="AY9">
        <v>93</v>
      </c>
      <c r="AZ9">
        <v>98</v>
      </c>
      <c r="BA9">
        <v>64</v>
      </c>
      <c r="BB9">
        <v>126</v>
      </c>
      <c r="BC9">
        <v>51</v>
      </c>
      <c r="BD9">
        <v>6</v>
      </c>
      <c r="BE9">
        <v>155</v>
      </c>
      <c r="BF9">
        <v>1059</v>
      </c>
      <c r="BG9">
        <v>453</v>
      </c>
      <c r="BH9">
        <v>762</v>
      </c>
      <c r="BI9">
        <v>165</v>
      </c>
      <c r="BJ9">
        <v>116</v>
      </c>
      <c r="BK9">
        <v>111</v>
      </c>
      <c r="BL9">
        <v>37</v>
      </c>
      <c r="BM9">
        <v>137</v>
      </c>
      <c r="BN9">
        <v>274</v>
      </c>
      <c r="BO9">
        <v>457</v>
      </c>
      <c r="BP9">
        <v>348</v>
      </c>
      <c r="BQ9">
        <v>139</v>
      </c>
      <c r="BR9">
        <v>253</v>
      </c>
      <c r="BS9">
        <v>233</v>
      </c>
      <c r="BT9">
        <v>71</v>
      </c>
      <c r="BU9">
        <v>90</v>
      </c>
      <c r="BV9">
        <v>40</v>
      </c>
      <c r="BW9">
        <v>101</v>
      </c>
      <c r="BX9">
        <v>830</v>
      </c>
      <c r="BY9">
        <v>824</v>
      </c>
      <c r="BZ9">
        <v>710</v>
      </c>
    </row>
    <row r="10" spans="1:78" x14ac:dyDescent="0.25">
      <c r="A10" t="s">
        <v>104</v>
      </c>
    </row>
    <row r="11" spans="1:78" x14ac:dyDescent="0.25">
      <c r="A11" t="s">
        <v>584</v>
      </c>
      <c r="B11">
        <v>227</v>
      </c>
      <c r="C11">
        <v>172</v>
      </c>
      <c r="D11">
        <v>37</v>
      </c>
      <c r="E11">
        <v>18</v>
      </c>
      <c r="F11">
        <v>35</v>
      </c>
      <c r="G11">
        <v>99</v>
      </c>
      <c r="H11">
        <v>92</v>
      </c>
      <c r="I11">
        <v>72</v>
      </c>
      <c r="J11">
        <v>56</v>
      </c>
      <c r="K11">
        <v>39</v>
      </c>
      <c r="L11">
        <v>59</v>
      </c>
      <c r="M11">
        <v>83</v>
      </c>
      <c r="N11">
        <v>104</v>
      </c>
      <c r="O11">
        <v>24</v>
      </c>
      <c r="P11">
        <v>15</v>
      </c>
      <c r="Q11">
        <v>60</v>
      </c>
      <c r="R11">
        <v>167</v>
      </c>
      <c r="S11">
        <v>146</v>
      </c>
      <c r="T11">
        <v>36</v>
      </c>
      <c r="U11">
        <v>37</v>
      </c>
      <c r="V11">
        <v>143</v>
      </c>
      <c r="W11">
        <v>27</v>
      </c>
      <c r="X11">
        <v>54</v>
      </c>
      <c r="Y11">
        <v>162</v>
      </c>
      <c r="Z11">
        <v>64</v>
      </c>
      <c r="AA11">
        <v>227</v>
      </c>
      <c r="AB11">
        <v>64</v>
      </c>
      <c r="AC11">
        <v>66</v>
      </c>
      <c r="AD11">
        <v>143</v>
      </c>
      <c r="AE11">
        <v>14</v>
      </c>
      <c r="AF11">
        <v>161</v>
      </c>
      <c r="AG11">
        <v>33</v>
      </c>
      <c r="AH11">
        <v>5</v>
      </c>
      <c r="AI11">
        <v>156</v>
      </c>
      <c r="AJ11">
        <v>25</v>
      </c>
      <c r="AK11">
        <v>44</v>
      </c>
      <c r="AL11">
        <v>77</v>
      </c>
      <c r="AM11">
        <v>119</v>
      </c>
      <c r="AN11">
        <v>8</v>
      </c>
      <c r="AO11">
        <v>23</v>
      </c>
      <c r="AP11">
        <v>28</v>
      </c>
      <c r="AQ11">
        <v>17</v>
      </c>
      <c r="AR11">
        <v>12</v>
      </c>
      <c r="AS11">
        <v>13</v>
      </c>
      <c r="AT11">
        <v>20</v>
      </c>
      <c r="AU11">
        <v>6</v>
      </c>
      <c r="AV11">
        <v>9</v>
      </c>
      <c r="AW11">
        <v>21</v>
      </c>
      <c r="AX11">
        <v>16</v>
      </c>
      <c r="AY11">
        <v>10</v>
      </c>
      <c r="AZ11">
        <v>22</v>
      </c>
      <c r="BA11">
        <v>16</v>
      </c>
      <c r="BB11">
        <v>24</v>
      </c>
      <c r="BC11">
        <v>13</v>
      </c>
      <c r="BD11">
        <v>0</v>
      </c>
      <c r="BE11">
        <v>43</v>
      </c>
      <c r="BF11">
        <v>184</v>
      </c>
      <c r="BG11">
        <v>107</v>
      </c>
      <c r="BH11">
        <v>119</v>
      </c>
      <c r="BI11">
        <v>37</v>
      </c>
      <c r="BJ11">
        <v>33</v>
      </c>
      <c r="BK11">
        <v>18</v>
      </c>
      <c r="BL11">
        <v>14</v>
      </c>
      <c r="BM11">
        <v>32</v>
      </c>
      <c r="BN11">
        <v>65</v>
      </c>
      <c r="BO11">
        <v>79</v>
      </c>
      <c r="BP11">
        <v>50</v>
      </c>
      <c r="BQ11">
        <v>36</v>
      </c>
      <c r="BR11">
        <v>54</v>
      </c>
      <c r="BS11">
        <v>58</v>
      </c>
      <c r="BT11">
        <v>24</v>
      </c>
      <c r="BU11">
        <v>21</v>
      </c>
      <c r="BV11">
        <v>9</v>
      </c>
      <c r="BW11">
        <v>27</v>
      </c>
      <c r="BX11">
        <v>208</v>
      </c>
      <c r="BY11">
        <v>207</v>
      </c>
      <c r="BZ11">
        <v>195</v>
      </c>
    </row>
    <row r="12" spans="1:78" x14ac:dyDescent="0.25">
      <c r="B12" s="7">
        <v>0.19</v>
      </c>
      <c r="C12" s="7">
        <v>0.18</v>
      </c>
      <c r="D12" s="7">
        <v>0.23</v>
      </c>
      <c r="E12" s="7">
        <v>0.19</v>
      </c>
      <c r="F12" s="7">
        <v>0.14000000000000001</v>
      </c>
      <c r="G12" s="7">
        <v>0.18</v>
      </c>
      <c r="H12" s="7">
        <v>0.23</v>
      </c>
      <c r="I12" s="7">
        <v>0.25</v>
      </c>
      <c r="J12" s="7">
        <v>0.16</v>
      </c>
      <c r="K12" s="7">
        <v>0.15</v>
      </c>
      <c r="L12" s="7">
        <v>0.19</v>
      </c>
      <c r="M12" s="7">
        <v>0.2</v>
      </c>
      <c r="N12" s="7">
        <v>0.16</v>
      </c>
      <c r="O12" s="7">
        <v>0.18</v>
      </c>
      <c r="P12" s="7">
        <v>0.43</v>
      </c>
      <c r="Q12" s="7">
        <v>0.24</v>
      </c>
      <c r="R12" s="7">
        <v>0.17</v>
      </c>
      <c r="S12" s="7">
        <v>0.22</v>
      </c>
      <c r="T12" s="7">
        <v>0.12</v>
      </c>
      <c r="U12" s="7">
        <v>0.16</v>
      </c>
      <c r="V12" s="7">
        <v>0.17</v>
      </c>
      <c r="W12" s="7">
        <v>0.2</v>
      </c>
      <c r="X12" s="7">
        <v>0.22</v>
      </c>
      <c r="Y12" s="7">
        <v>0.23</v>
      </c>
      <c r="Z12" s="7">
        <v>0.13</v>
      </c>
      <c r="AA12" s="7">
        <v>0.19</v>
      </c>
      <c r="AB12" s="7">
        <v>0.13</v>
      </c>
      <c r="AC12" s="7">
        <v>0.22</v>
      </c>
      <c r="AD12" s="7">
        <v>0.19</v>
      </c>
      <c r="AE12" s="7">
        <v>0.1</v>
      </c>
      <c r="AF12" s="7">
        <v>0.18</v>
      </c>
      <c r="AG12" s="7">
        <v>0.34</v>
      </c>
      <c r="AH12" s="7">
        <v>0.12</v>
      </c>
      <c r="AI12" s="7">
        <v>0.21</v>
      </c>
      <c r="AJ12" s="7">
        <v>0.14000000000000001</v>
      </c>
      <c r="AK12" s="7">
        <v>0.17</v>
      </c>
      <c r="AL12" s="7">
        <v>0.23</v>
      </c>
      <c r="AM12" s="7">
        <v>0.18</v>
      </c>
      <c r="AN12" s="7">
        <v>0.28000000000000003</v>
      </c>
      <c r="AO12" s="7">
        <v>0.13</v>
      </c>
      <c r="AP12" s="7">
        <v>0.22</v>
      </c>
      <c r="AQ12" s="7">
        <v>0.17</v>
      </c>
      <c r="AR12" s="7">
        <v>0.09</v>
      </c>
      <c r="AS12" s="7">
        <v>0.19</v>
      </c>
      <c r="AT12" s="7">
        <v>0.19</v>
      </c>
      <c r="AU12" s="7">
        <v>0.17</v>
      </c>
      <c r="AV12" s="7">
        <v>0.16</v>
      </c>
      <c r="AW12" s="7">
        <v>0.36</v>
      </c>
      <c r="AX12" s="7">
        <v>0.16</v>
      </c>
      <c r="AY12" s="7">
        <v>0.11</v>
      </c>
      <c r="AZ12" s="7">
        <v>0.22</v>
      </c>
      <c r="BA12" s="7">
        <v>0.25</v>
      </c>
      <c r="BB12" s="7">
        <v>0.19</v>
      </c>
      <c r="BC12" s="7">
        <v>0.26</v>
      </c>
      <c r="BD12" t="s">
        <v>108</v>
      </c>
      <c r="BE12" s="7">
        <v>0.27</v>
      </c>
      <c r="BF12" s="7">
        <v>0.17</v>
      </c>
      <c r="BG12" s="7">
        <v>0.24</v>
      </c>
      <c r="BH12" s="7">
        <v>0.16</v>
      </c>
      <c r="BI12" s="7">
        <v>0.23</v>
      </c>
      <c r="BJ12" s="7">
        <v>0.28999999999999998</v>
      </c>
      <c r="BK12" s="7">
        <v>0.16</v>
      </c>
      <c r="BL12" s="7">
        <v>0.37</v>
      </c>
      <c r="BM12" s="7">
        <v>0.24</v>
      </c>
      <c r="BN12" s="7">
        <v>0.24</v>
      </c>
      <c r="BO12" s="7">
        <v>0.17</v>
      </c>
      <c r="BP12" s="7">
        <v>0.14000000000000001</v>
      </c>
      <c r="BQ12" s="7">
        <v>0.26</v>
      </c>
      <c r="BR12" s="7">
        <v>0.22</v>
      </c>
      <c r="BS12" s="7">
        <v>0.25</v>
      </c>
      <c r="BT12" s="7">
        <v>0.33</v>
      </c>
      <c r="BU12" s="7">
        <v>0.23</v>
      </c>
      <c r="BV12" s="7">
        <v>0.23</v>
      </c>
      <c r="BW12" s="7">
        <v>0.27</v>
      </c>
      <c r="BX12" s="7">
        <v>0.25</v>
      </c>
      <c r="BY12" s="7">
        <v>0.25</v>
      </c>
      <c r="BZ12" s="7">
        <v>0.27</v>
      </c>
    </row>
    <row r="13" spans="1:78" x14ac:dyDescent="0.25">
      <c r="A13" t="s">
        <v>585</v>
      </c>
      <c r="B13">
        <v>666</v>
      </c>
      <c r="C13">
        <v>545</v>
      </c>
      <c r="D13">
        <v>76</v>
      </c>
      <c r="E13">
        <v>45</v>
      </c>
      <c r="F13">
        <v>142</v>
      </c>
      <c r="G13">
        <v>292</v>
      </c>
      <c r="H13">
        <v>232</v>
      </c>
      <c r="I13">
        <v>144</v>
      </c>
      <c r="J13">
        <v>202</v>
      </c>
      <c r="K13">
        <v>146</v>
      </c>
      <c r="L13">
        <v>174</v>
      </c>
      <c r="M13">
        <v>230</v>
      </c>
      <c r="N13">
        <v>361</v>
      </c>
      <c r="O13">
        <v>61</v>
      </c>
      <c r="P13">
        <v>15</v>
      </c>
      <c r="Q13">
        <v>124</v>
      </c>
      <c r="R13">
        <v>543</v>
      </c>
      <c r="S13">
        <v>356</v>
      </c>
      <c r="T13">
        <v>166</v>
      </c>
      <c r="U13">
        <v>136</v>
      </c>
      <c r="V13">
        <v>446</v>
      </c>
      <c r="W13">
        <v>72</v>
      </c>
      <c r="X13">
        <v>145</v>
      </c>
      <c r="Y13">
        <v>375</v>
      </c>
      <c r="Z13">
        <v>292</v>
      </c>
      <c r="AA13">
        <v>666</v>
      </c>
      <c r="AB13">
        <v>292</v>
      </c>
      <c r="AC13">
        <v>155</v>
      </c>
      <c r="AD13">
        <v>437</v>
      </c>
      <c r="AE13">
        <v>72</v>
      </c>
      <c r="AF13">
        <v>523</v>
      </c>
      <c r="AG13">
        <v>38</v>
      </c>
      <c r="AH13">
        <v>21</v>
      </c>
      <c r="AI13">
        <v>422</v>
      </c>
      <c r="AJ13">
        <v>98</v>
      </c>
      <c r="AK13">
        <v>137</v>
      </c>
      <c r="AL13">
        <v>187</v>
      </c>
      <c r="AM13">
        <v>377</v>
      </c>
      <c r="AN13">
        <v>18</v>
      </c>
      <c r="AO13">
        <v>82</v>
      </c>
      <c r="AP13">
        <v>70</v>
      </c>
      <c r="AQ13">
        <v>54</v>
      </c>
      <c r="AR13">
        <v>73</v>
      </c>
      <c r="AS13">
        <v>33</v>
      </c>
      <c r="AT13">
        <v>61</v>
      </c>
      <c r="AU13">
        <v>16</v>
      </c>
      <c r="AV13">
        <v>34</v>
      </c>
      <c r="AW13">
        <v>26</v>
      </c>
      <c r="AX13">
        <v>48</v>
      </c>
      <c r="AY13">
        <v>63</v>
      </c>
      <c r="AZ13">
        <v>57</v>
      </c>
      <c r="BA13">
        <v>32</v>
      </c>
      <c r="BB13">
        <v>73</v>
      </c>
      <c r="BC13">
        <v>23</v>
      </c>
      <c r="BD13">
        <v>4</v>
      </c>
      <c r="BE13">
        <v>79</v>
      </c>
      <c r="BF13">
        <v>587</v>
      </c>
      <c r="BG13">
        <v>236</v>
      </c>
      <c r="BH13">
        <v>431</v>
      </c>
      <c r="BI13">
        <v>87</v>
      </c>
      <c r="BJ13">
        <v>57</v>
      </c>
      <c r="BK13">
        <v>69</v>
      </c>
      <c r="BL13">
        <v>11</v>
      </c>
      <c r="BM13">
        <v>64</v>
      </c>
      <c r="BN13">
        <v>140</v>
      </c>
      <c r="BO13">
        <v>272</v>
      </c>
      <c r="BP13">
        <v>190</v>
      </c>
      <c r="BQ13">
        <v>66</v>
      </c>
      <c r="BR13">
        <v>136</v>
      </c>
      <c r="BS13">
        <v>116</v>
      </c>
      <c r="BT13">
        <v>29</v>
      </c>
      <c r="BU13">
        <v>51</v>
      </c>
      <c r="BV13">
        <v>17</v>
      </c>
      <c r="BW13">
        <v>50</v>
      </c>
      <c r="BX13">
        <v>521</v>
      </c>
      <c r="BY13">
        <v>531</v>
      </c>
      <c r="BZ13">
        <v>461</v>
      </c>
    </row>
    <row r="14" spans="1:78" x14ac:dyDescent="0.25">
      <c r="B14" s="7">
        <v>0.55000000000000004</v>
      </c>
      <c r="C14" s="7">
        <v>0.56000000000000005</v>
      </c>
      <c r="D14" s="7">
        <v>0.48</v>
      </c>
      <c r="E14" s="7">
        <v>0.49</v>
      </c>
      <c r="F14" s="7">
        <v>0.56999999999999995</v>
      </c>
      <c r="G14" s="7">
        <v>0.52</v>
      </c>
      <c r="H14" s="7">
        <v>0.57999999999999996</v>
      </c>
      <c r="I14" s="7">
        <v>0.49</v>
      </c>
      <c r="J14" s="7">
        <v>0.56000000000000005</v>
      </c>
      <c r="K14" s="7">
        <v>0.56000000000000005</v>
      </c>
      <c r="L14" s="7">
        <v>0.57999999999999996</v>
      </c>
      <c r="M14" s="7">
        <v>0.56000000000000005</v>
      </c>
      <c r="N14" s="7">
        <v>0.56999999999999995</v>
      </c>
      <c r="O14" s="7">
        <v>0.45</v>
      </c>
      <c r="P14" s="7">
        <v>0.42</v>
      </c>
      <c r="Q14" s="7">
        <v>0.5</v>
      </c>
      <c r="R14" s="7">
        <v>0.56000000000000005</v>
      </c>
      <c r="S14" s="7">
        <v>0.53</v>
      </c>
      <c r="T14" s="7">
        <v>0.56999999999999995</v>
      </c>
      <c r="U14" s="7">
        <v>0.59</v>
      </c>
      <c r="V14" s="7">
        <v>0.54</v>
      </c>
      <c r="W14" s="7">
        <v>0.53</v>
      </c>
      <c r="X14" s="7">
        <v>0.6</v>
      </c>
      <c r="Y14" s="7">
        <v>0.52</v>
      </c>
      <c r="Z14" s="7">
        <v>0.59</v>
      </c>
      <c r="AA14" s="7">
        <v>0.55000000000000004</v>
      </c>
      <c r="AB14" s="7">
        <v>0.59</v>
      </c>
      <c r="AC14" s="7">
        <v>0.52</v>
      </c>
      <c r="AD14" s="7">
        <v>0.57999999999999996</v>
      </c>
      <c r="AE14" s="7">
        <v>0.5</v>
      </c>
      <c r="AF14" s="7">
        <v>0.57999999999999996</v>
      </c>
      <c r="AG14" s="7">
        <v>0.39</v>
      </c>
      <c r="AH14" s="7">
        <v>0.53</v>
      </c>
      <c r="AI14" s="7">
        <v>0.56000000000000005</v>
      </c>
      <c r="AJ14" s="7">
        <v>0.56999999999999995</v>
      </c>
      <c r="AK14" s="7">
        <v>0.53</v>
      </c>
      <c r="AL14" s="7">
        <v>0.55000000000000004</v>
      </c>
      <c r="AM14" s="7">
        <v>0.56000000000000005</v>
      </c>
      <c r="AN14" s="7">
        <v>0.65</v>
      </c>
      <c r="AO14" s="7">
        <v>0.49</v>
      </c>
      <c r="AP14" s="7">
        <v>0.55000000000000004</v>
      </c>
      <c r="AQ14" s="7">
        <v>0.55000000000000004</v>
      </c>
      <c r="AR14" s="7">
        <v>0.56999999999999995</v>
      </c>
      <c r="AS14" s="7">
        <v>0.49</v>
      </c>
      <c r="AT14" s="7">
        <v>0.57999999999999996</v>
      </c>
      <c r="AU14" s="7">
        <v>0.44</v>
      </c>
      <c r="AV14" s="7">
        <v>0.56000000000000005</v>
      </c>
      <c r="AW14" s="7">
        <v>0.45</v>
      </c>
      <c r="AX14" s="7">
        <v>0.49</v>
      </c>
      <c r="AY14" s="7">
        <v>0.68</v>
      </c>
      <c r="AZ14" s="7">
        <v>0.57999999999999996</v>
      </c>
      <c r="BA14" s="7">
        <v>0.5</v>
      </c>
      <c r="BB14" s="7">
        <v>0.57999999999999996</v>
      </c>
      <c r="BC14" s="7">
        <v>0.45</v>
      </c>
      <c r="BD14" s="7">
        <v>0.67</v>
      </c>
      <c r="BE14" s="7">
        <v>0.51</v>
      </c>
      <c r="BF14" s="7">
        <v>0.55000000000000004</v>
      </c>
      <c r="BG14" s="7">
        <v>0.52</v>
      </c>
      <c r="BH14" s="7">
        <v>0.56999999999999995</v>
      </c>
      <c r="BI14" s="7">
        <v>0.52</v>
      </c>
      <c r="BJ14" s="7">
        <v>0.49</v>
      </c>
      <c r="BK14" s="7">
        <v>0.62</v>
      </c>
      <c r="BL14" s="7">
        <v>0.28999999999999998</v>
      </c>
      <c r="BM14" s="7">
        <v>0.47</v>
      </c>
      <c r="BN14" s="7">
        <v>0.51</v>
      </c>
      <c r="BO14" s="7">
        <v>0.59</v>
      </c>
      <c r="BP14" s="7">
        <v>0.55000000000000004</v>
      </c>
      <c r="BQ14" s="7">
        <v>0.47</v>
      </c>
      <c r="BR14" s="7">
        <v>0.54</v>
      </c>
      <c r="BS14" s="7">
        <v>0.5</v>
      </c>
      <c r="BT14" s="7">
        <v>0.41</v>
      </c>
      <c r="BU14" s="7">
        <v>0.56999999999999995</v>
      </c>
      <c r="BV14" s="7">
        <v>0.42</v>
      </c>
      <c r="BW14" s="7">
        <v>0.49</v>
      </c>
      <c r="BX14" s="7">
        <v>0.63</v>
      </c>
      <c r="BY14" s="7">
        <v>0.64</v>
      </c>
      <c r="BZ14" s="7">
        <v>0.65</v>
      </c>
    </row>
    <row r="15" spans="1:78" x14ac:dyDescent="0.25">
      <c r="A15" t="s">
        <v>586</v>
      </c>
      <c r="B15">
        <v>213</v>
      </c>
      <c r="C15">
        <v>173</v>
      </c>
      <c r="D15">
        <v>23</v>
      </c>
      <c r="E15">
        <v>17</v>
      </c>
      <c r="F15">
        <v>46</v>
      </c>
      <c r="G15">
        <v>116</v>
      </c>
      <c r="H15">
        <v>51</v>
      </c>
      <c r="I15">
        <v>53</v>
      </c>
      <c r="J15">
        <v>68</v>
      </c>
      <c r="K15">
        <v>50</v>
      </c>
      <c r="L15">
        <v>42</v>
      </c>
      <c r="M15">
        <v>58</v>
      </c>
      <c r="N15">
        <v>117</v>
      </c>
      <c r="O15">
        <v>35</v>
      </c>
      <c r="P15">
        <v>2</v>
      </c>
      <c r="Q15">
        <v>41</v>
      </c>
      <c r="R15">
        <v>172</v>
      </c>
      <c r="S15">
        <v>118</v>
      </c>
      <c r="T15">
        <v>57</v>
      </c>
      <c r="U15">
        <v>31</v>
      </c>
      <c r="V15">
        <v>161</v>
      </c>
      <c r="W15">
        <v>23</v>
      </c>
      <c r="X15">
        <v>25</v>
      </c>
      <c r="Y15">
        <v>109</v>
      </c>
      <c r="Z15">
        <v>103</v>
      </c>
      <c r="AA15">
        <v>213</v>
      </c>
      <c r="AB15">
        <v>103</v>
      </c>
      <c r="AC15">
        <v>49</v>
      </c>
      <c r="AD15">
        <v>126</v>
      </c>
      <c r="AE15">
        <v>33</v>
      </c>
      <c r="AF15">
        <v>143</v>
      </c>
      <c r="AG15">
        <v>17</v>
      </c>
      <c r="AH15">
        <v>10</v>
      </c>
      <c r="AI15">
        <v>121</v>
      </c>
      <c r="AJ15">
        <v>38</v>
      </c>
      <c r="AK15">
        <v>44</v>
      </c>
      <c r="AL15">
        <v>45</v>
      </c>
      <c r="AM15">
        <v>123</v>
      </c>
      <c r="AN15">
        <v>1</v>
      </c>
      <c r="AO15">
        <v>42</v>
      </c>
      <c r="AP15">
        <v>22</v>
      </c>
      <c r="AQ15">
        <v>21</v>
      </c>
      <c r="AR15">
        <v>30</v>
      </c>
      <c r="AS15">
        <v>15</v>
      </c>
      <c r="AT15">
        <v>13</v>
      </c>
      <c r="AU15">
        <v>8</v>
      </c>
      <c r="AV15">
        <v>10</v>
      </c>
      <c r="AW15">
        <v>6</v>
      </c>
      <c r="AX15">
        <v>17</v>
      </c>
      <c r="AY15">
        <v>12</v>
      </c>
      <c r="AZ15">
        <v>13</v>
      </c>
      <c r="BA15">
        <v>9</v>
      </c>
      <c r="BB15">
        <v>26</v>
      </c>
      <c r="BC15">
        <v>9</v>
      </c>
      <c r="BD15">
        <v>2</v>
      </c>
      <c r="BE15">
        <v>18</v>
      </c>
      <c r="BF15">
        <v>195</v>
      </c>
      <c r="BG15">
        <v>66</v>
      </c>
      <c r="BH15">
        <v>147</v>
      </c>
      <c r="BI15">
        <v>27</v>
      </c>
      <c r="BJ15">
        <v>11</v>
      </c>
      <c r="BK15">
        <v>17</v>
      </c>
      <c r="BL15">
        <v>7</v>
      </c>
      <c r="BM15">
        <v>20</v>
      </c>
      <c r="BN15">
        <v>41</v>
      </c>
      <c r="BO15">
        <v>77</v>
      </c>
      <c r="BP15">
        <v>74</v>
      </c>
      <c r="BQ15">
        <v>20</v>
      </c>
      <c r="BR15">
        <v>41</v>
      </c>
      <c r="BS15">
        <v>40</v>
      </c>
      <c r="BT15">
        <v>7</v>
      </c>
      <c r="BU15">
        <v>11</v>
      </c>
      <c r="BV15">
        <v>7</v>
      </c>
      <c r="BW15">
        <v>14</v>
      </c>
      <c r="BX15">
        <v>69</v>
      </c>
      <c r="BY15">
        <v>62</v>
      </c>
      <c r="BZ15">
        <v>40</v>
      </c>
    </row>
    <row r="16" spans="1:78" x14ac:dyDescent="0.25">
      <c r="B16" s="7">
        <v>0.18</v>
      </c>
      <c r="C16" s="7">
        <v>0.18</v>
      </c>
      <c r="D16" s="7">
        <v>0.15</v>
      </c>
      <c r="E16" s="7">
        <v>0.18</v>
      </c>
      <c r="F16" s="7">
        <v>0.19</v>
      </c>
      <c r="G16" s="7">
        <v>0.2</v>
      </c>
      <c r="H16" s="7">
        <v>0.13</v>
      </c>
      <c r="I16" s="7">
        <v>0.18</v>
      </c>
      <c r="J16" s="7">
        <v>0.19</v>
      </c>
      <c r="K16" s="7">
        <v>0.19</v>
      </c>
      <c r="L16" s="7">
        <v>0.14000000000000001</v>
      </c>
      <c r="M16" s="7">
        <v>0.14000000000000001</v>
      </c>
      <c r="N16" s="7">
        <v>0.18</v>
      </c>
      <c r="O16" s="7">
        <v>0.26</v>
      </c>
      <c r="P16" s="7">
        <v>7.0000000000000007E-2</v>
      </c>
      <c r="Q16" s="7">
        <v>0.17</v>
      </c>
      <c r="R16" s="7">
        <v>0.18</v>
      </c>
      <c r="S16" s="7">
        <v>0.18</v>
      </c>
      <c r="T16" s="7">
        <v>0.2</v>
      </c>
      <c r="U16" s="7">
        <v>0.14000000000000001</v>
      </c>
      <c r="V16" s="7">
        <v>0.19</v>
      </c>
      <c r="W16" s="7">
        <v>0.17</v>
      </c>
      <c r="X16" s="7">
        <v>0.1</v>
      </c>
      <c r="Y16" s="7">
        <v>0.15</v>
      </c>
      <c r="Z16" s="7">
        <v>0.21</v>
      </c>
      <c r="AA16" s="7">
        <v>0.18</v>
      </c>
      <c r="AB16" s="7">
        <v>0.21</v>
      </c>
      <c r="AC16" s="7">
        <v>0.16</v>
      </c>
      <c r="AD16" s="7">
        <v>0.17</v>
      </c>
      <c r="AE16" s="7">
        <v>0.23</v>
      </c>
      <c r="AF16" s="7">
        <v>0.16</v>
      </c>
      <c r="AG16" s="7">
        <v>0.18</v>
      </c>
      <c r="AH16" s="7">
        <v>0.26</v>
      </c>
      <c r="AI16" s="7">
        <v>0.16</v>
      </c>
      <c r="AJ16" s="7">
        <v>0.22</v>
      </c>
      <c r="AK16" s="7">
        <v>0.17</v>
      </c>
      <c r="AL16" s="7">
        <v>0.13</v>
      </c>
      <c r="AM16" s="7">
        <v>0.18</v>
      </c>
      <c r="AN16" s="7">
        <v>0.03</v>
      </c>
      <c r="AO16" s="7">
        <v>0.25</v>
      </c>
      <c r="AP16" s="7">
        <v>0.17</v>
      </c>
      <c r="AQ16" s="7">
        <v>0.21</v>
      </c>
      <c r="AR16" s="7">
        <v>0.24</v>
      </c>
      <c r="AS16" s="7">
        <v>0.22</v>
      </c>
      <c r="AT16" s="7">
        <v>0.13</v>
      </c>
      <c r="AU16" s="7">
        <v>0.2</v>
      </c>
      <c r="AV16" s="7">
        <v>0.17</v>
      </c>
      <c r="AW16" s="7">
        <v>0.1</v>
      </c>
      <c r="AX16" s="7">
        <v>0.18</v>
      </c>
      <c r="AY16" s="7">
        <v>0.13</v>
      </c>
      <c r="AZ16" s="7">
        <v>0.13</v>
      </c>
      <c r="BA16" s="7">
        <v>0.14000000000000001</v>
      </c>
      <c r="BB16" s="7">
        <v>0.2</v>
      </c>
      <c r="BC16" s="7">
        <v>0.18</v>
      </c>
      <c r="BD16" s="7">
        <v>0.33</v>
      </c>
      <c r="BE16" s="7">
        <v>0.12</v>
      </c>
      <c r="BF16" s="7">
        <v>0.18</v>
      </c>
      <c r="BG16" s="7">
        <v>0.15</v>
      </c>
      <c r="BH16" s="7">
        <v>0.19</v>
      </c>
      <c r="BI16" s="7">
        <v>0.17</v>
      </c>
      <c r="BJ16" s="7">
        <v>0.09</v>
      </c>
      <c r="BK16" s="7">
        <v>0.16</v>
      </c>
      <c r="BL16" s="7">
        <v>0.19</v>
      </c>
      <c r="BM16" s="7">
        <v>0.15</v>
      </c>
      <c r="BN16" s="7">
        <v>0.15</v>
      </c>
      <c r="BO16" s="7">
        <v>0.17</v>
      </c>
      <c r="BP16" s="7">
        <v>0.21</v>
      </c>
      <c r="BQ16" s="7">
        <v>0.14000000000000001</v>
      </c>
      <c r="BR16" s="7">
        <v>0.16</v>
      </c>
      <c r="BS16" s="7">
        <v>0.17</v>
      </c>
      <c r="BT16" s="7">
        <v>0.1</v>
      </c>
      <c r="BU16" s="7">
        <v>0.13</v>
      </c>
      <c r="BV16" s="7">
        <v>0.17</v>
      </c>
      <c r="BW16" s="7">
        <v>0.14000000000000001</v>
      </c>
      <c r="BX16" s="7">
        <v>0.08</v>
      </c>
      <c r="BY16" s="7">
        <v>7.0000000000000007E-2</v>
      </c>
      <c r="BZ16" s="7">
        <v>0.06</v>
      </c>
    </row>
    <row r="17" spans="1:78" x14ac:dyDescent="0.25">
      <c r="A17" t="s">
        <v>587</v>
      </c>
      <c r="B17">
        <v>58</v>
      </c>
      <c r="C17">
        <v>39</v>
      </c>
      <c r="D17">
        <v>11</v>
      </c>
      <c r="E17">
        <v>8</v>
      </c>
      <c r="F17">
        <v>13</v>
      </c>
      <c r="G17">
        <v>28</v>
      </c>
      <c r="H17">
        <v>17</v>
      </c>
      <c r="I17">
        <v>15</v>
      </c>
      <c r="J17">
        <v>14</v>
      </c>
      <c r="K17">
        <v>15</v>
      </c>
      <c r="L17">
        <v>14</v>
      </c>
      <c r="M17">
        <v>21</v>
      </c>
      <c r="N17">
        <v>30</v>
      </c>
      <c r="O17">
        <v>6</v>
      </c>
      <c r="P17">
        <v>1</v>
      </c>
      <c r="Q17">
        <v>11</v>
      </c>
      <c r="R17">
        <v>47</v>
      </c>
      <c r="S17">
        <v>25</v>
      </c>
      <c r="T17">
        <v>23</v>
      </c>
      <c r="U17">
        <v>11</v>
      </c>
      <c r="V17">
        <v>42</v>
      </c>
      <c r="W17">
        <v>9</v>
      </c>
      <c r="X17">
        <v>7</v>
      </c>
      <c r="Y17">
        <v>41</v>
      </c>
      <c r="Z17">
        <v>17</v>
      </c>
      <c r="AA17">
        <v>58</v>
      </c>
      <c r="AB17">
        <v>17</v>
      </c>
      <c r="AC17">
        <v>18</v>
      </c>
      <c r="AD17">
        <v>29</v>
      </c>
      <c r="AE17">
        <v>11</v>
      </c>
      <c r="AF17">
        <v>48</v>
      </c>
      <c r="AG17">
        <v>4</v>
      </c>
      <c r="AH17">
        <v>2</v>
      </c>
      <c r="AI17">
        <v>32</v>
      </c>
      <c r="AJ17">
        <v>9</v>
      </c>
      <c r="AK17">
        <v>20</v>
      </c>
      <c r="AL17">
        <v>13</v>
      </c>
      <c r="AM17">
        <v>34</v>
      </c>
      <c r="AN17">
        <v>1</v>
      </c>
      <c r="AO17">
        <v>8</v>
      </c>
      <c r="AP17">
        <v>4</v>
      </c>
      <c r="AQ17">
        <v>4</v>
      </c>
      <c r="AR17">
        <v>9</v>
      </c>
      <c r="AS17">
        <v>4</v>
      </c>
      <c r="AT17">
        <v>8</v>
      </c>
      <c r="AU17">
        <v>3</v>
      </c>
      <c r="AV17">
        <v>5</v>
      </c>
      <c r="AW17">
        <v>3</v>
      </c>
      <c r="AX17">
        <v>9</v>
      </c>
      <c r="AY17">
        <v>0</v>
      </c>
      <c r="AZ17">
        <v>2</v>
      </c>
      <c r="BA17">
        <v>4</v>
      </c>
      <c r="BB17">
        <v>0</v>
      </c>
      <c r="BC17">
        <v>2</v>
      </c>
      <c r="BD17">
        <v>0</v>
      </c>
      <c r="BE17">
        <v>5</v>
      </c>
      <c r="BF17">
        <v>53</v>
      </c>
      <c r="BG17">
        <v>21</v>
      </c>
      <c r="BH17">
        <v>37</v>
      </c>
      <c r="BI17">
        <v>6</v>
      </c>
      <c r="BJ17">
        <v>7</v>
      </c>
      <c r="BK17">
        <v>5</v>
      </c>
      <c r="BL17">
        <v>2</v>
      </c>
      <c r="BM17">
        <v>9</v>
      </c>
      <c r="BN17">
        <v>11</v>
      </c>
      <c r="BO17">
        <v>19</v>
      </c>
      <c r="BP17">
        <v>19</v>
      </c>
      <c r="BQ17">
        <v>9</v>
      </c>
      <c r="BR17">
        <v>10</v>
      </c>
      <c r="BS17">
        <v>10</v>
      </c>
      <c r="BT17">
        <v>3</v>
      </c>
      <c r="BU17">
        <v>3</v>
      </c>
      <c r="BV17">
        <v>3</v>
      </c>
      <c r="BW17">
        <v>6</v>
      </c>
      <c r="BX17">
        <v>20</v>
      </c>
      <c r="BY17">
        <v>15</v>
      </c>
      <c r="BZ17">
        <v>7</v>
      </c>
    </row>
    <row r="18" spans="1:78" x14ac:dyDescent="0.25">
      <c r="B18" s="7">
        <v>0.05</v>
      </c>
      <c r="C18" s="7">
        <v>0.04</v>
      </c>
      <c r="D18" s="7">
        <v>7.0000000000000007E-2</v>
      </c>
      <c r="E18" s="7">
        <v>0.08</v>
      </c>
      <c r="F18" s="7">
        <v>0.05</v>
      </c>
      <c r="G18" s="7">
        <v>0.05</v>
      </c>
      <c r="H18" s="7">
        <v>0.04</v>
      </c>
      <c r="I18" s="7">
        <v>0.05</v>
      </c>
      <c r="J18" s="7">
        <v>0.04</v>
      </c>
      <c r="K18" s="7">
        <v>0.06</v>
      </c>
      <c r="L18" s="7">
        <v>0.05</v>
      </c>
      <c r="M18" s="7">
        <v>0.05</v>
      </c>
      <c r="N18" s="7">
        <v>0.05</v>
      </c>
      <c r="O18" s="7">
        <v>0.05</v>
      </c>
      <c r="P18" s="7">
        <v>0.03</v>
      </c>
      <c r="Q18" s="7">
        <v>0.04</v>
      </c>
      <c r="R18" s="7">
        <v>0.05</v>
      </c>
      <c r="S18" s="7">
        <v>0.04</v>
      </c>
      <c r="T18" s="7">
        <v>0.08</v>
      </c>
      <c r="U18" s="7">
        <v>0.05</v>
      </c>
      <c r="V18" s="7">
        <v>0.05</v>
      </c>
      <c r="W18" s="7">
        <v>7.0000000000000007E-2</v>
      </c>
      <c r="X18" s="7">
        <v>0.03</v>
      </c>
      <c r="Y18" s="7">
        <v>0.06</v>
      </c>
      <c r="Z18" s="7">
        <v>0.03</v>
      </c>
      <c r="AA18" s="7">
        <v>0.05</v>
      </c>
      <c r="AB18" s="7">
        <v>0.03</v>
      </c>
      <c r="AC18" s="7">
        <v>0.06</v>
      </c>
      <c r="AD18" s="7">
        <v>0.04</v>
      </c>
      <c r="AE18" s="7">
        <v>7.0000000000000007E-2</v>
      </c>
      <c r="AF18" s="7">
        <v>0.05</v>
      </c>
      <c r="AG18" s="7">
        <v>0.05</v>
      </c>
      <c r="AH18" s="7">
        <v>0.06</v>
      </c>
      <c r="AI18" s="7">
        <v>0.04</v>
      </c>
      <c r="AJ18" s="7">
        <v>0.05</v>
      </c>
      <c r="AK18" s="7">
        <v>0.08</v>
      </c>
      <c r="AL18" s="7">
        <v>0.04</v>
      </c>
      <c r="AM18" s="7">
        <v>0.05</v>
      </c>
      <c r="AN18" s="7">
        <v>0.05</v>
      </c>
      <c r="AO18" s="7">
        <v>0.05</v>
      </c>
      <c r="AP18" s="7">
        <v>0.03</v>
      </c>
      <c r="AQ18" s="7">
        <v>0.04</v>
      </c>
      <c r="AR18" s="7">
        <v>7.0000000000000007E-2</v>
      </c>
      <c r="AS18" s="7">
        <v>0.06</v>
      </c>
      <c r="AT18" s="7">
        <v>7.0000000000000007E-2</v>
      </c>
      <c r="AU18" s="7">
        <v>0.09</v>
      </c>
      <c r="AV18" s="7">
        <v>0.08</v>
      </c>
      <c r="AW18" s="7">
        <v>0.05</v>
      </c>
      <c r="AX18" s="7">
        <v>0.09</v>
      </c>
      <c r="AY18" t="s">
        <v>108</v>
      </c>
      <c r="AZ18" s="7">
        <v>0.03</v>
      </c>
      <c r="BA18" s="7">
        <v>7.0000000000000007E-2</v>
      </c>
      <c r="BB18">
        <v>0</v>
      </c>
      <c r="BC18" s="7">
        <v>0.05</v>
      </c>
      <c r="BD18" t="s">
        <v>108</v>
      </c>
      <c r="BE18" s="7">
        <v>0.03</v>
      </c>
      <c r="BF18" s="7">
        <v>0.05</v>
      </c>
      <c r="BG18" s="7">
        <v>0.05</v>
      </c>
      <c r="BH18" s="7">
        <v>0.05</v>
      </c>
      <c r="BI18" s="7">
        <v>0.04</v>
      </c>
      <c r="BJ18" s="7">
        <v>0.06</v>
      </c>
      <c r="BK18" s="7">
        <v>0.05</v>
      </c>
      <c r="BL18" s="7">
        <v>0.05</v>
      </c>
      <c r="BM18" s="7">
        <v>0.06</v>
      </c>
      <c r="BN18" s="7">
        <v>0.04</v>
      </c>
      <c r="BO18" s="7">
        <v>0.04</v>
      </c>
      <c r="BP18" s="7">
        <v>0.06</v>
      </c>
      <c r="BQ18" s="7">
        <v>7.0000000000000007E-2</v>
      </c>
      <c r="BR18" s="7">
        <v>0.04</v>
      </c>
      <c r="BS18" s="7">
        <v>0.04</v>
      </c>
      <c r="BT18" s="7">
        <v>0.04</v>
      </c>
      <c r="BU18" s="7">
        <v>0.03</v>
      </c>
      <c r="BV18" s="7">
        <v>0.09</v>
      </c>
      <c r="BW18" s="7">
        <v>0.06</v>
      </c>
      <c r="BX18" s="7">
        <v>0.02</v>
      </c>
      <c r="BY18" s="7">
        <v>0.02</v>
      </c>
      <c r="BZ18" s="7">
        <v>0.01</v>
      </c>
    </row>
    <row r="19" spans="1:78" x14ac:dyDescent="0.25">
      <c r="A19" t="s">
        <v>588</v>
      </c>
      <c r="B19">
        <v>33</v>
      </c>
      <c r="C19">
        <v>20</v>
      </c>
      <c r="D19">
        <v>8</v>
      </c>
      <c r="E19">
        <v>4</v>
      </c>
      <c r="F19">
        <v>7</v>
      </c>
      <c r="G19">
        <v>22</v>
      </c>
      <c r="H19">
        <v>4</v>
      </c>
      <c r="I19">
        <v>8</v>
      </c>
      <c r="J19">
        <v>9</v>
      </c>
      <c r="K19">
        <v>7</v>
      </c>
      <c r="L19">
        <v>8</v>
      </c>
      <c r="M19">
        <v>11</v>
      </c>
      <c r="N19">
        <v>19</v>
      </c>
      <c r="O19">
        <v>3</v>
      </c>
      <c r="P19">
        <v>0</v>
      </c>
      <c r="Q19">
        <v>8</v>
      </c>
      <c r="R19">
        <v>25</v>
      </c>
      <c r="S19">
        <v>13</v>
      </c>
      <c r="T19">
        <v>9</v>
      </c>
      <c r="U19">
        <v>9</v>
      </c>
      <c r="V19">
        <v>22</v>
      </c>
      <c r="W19">
        <v>3</v>
      </c>
      <c r="X19">
        <v>7</v>
      </c>
      <c r="Y19">
        <v>19</v>
      </c>
      <c r="Z19">
        <v>14</v>
      </c>
      <c r="AA19">
        <v>33</v>
      </c>
      <c r="AB19">
        <v>14</v>
      </c>
      <c r="AC19">
        <v>8</v>
      </c>
      <c r="AD19">
        <v>16</v>
      </c>
      <c r="AE19">
        <v>9</v>
      </c>
      <c r="AF19">
        <v>30</v>
      </c>
      <c r="AG19">
        <v>0</v>
      </c>
      <c r="AH19">
        <v>0</v>
      </c>
      <c r="AI19">
        <v>21</v>
      </c>
      <c r="AJ19">
        <v>2</v>
      </c>
      <c r="AK19">
        <v>10</v>
      </c>
      <c r="AL19">
        <v>10</v>
      </c>
      <c r="AM19">
        <v>15</v>
      </c>
      <c r="AN19">
        <v>0</v>
      </c>
      <c r="AO19">
        <v>8</v>
      </c>
      <c r="AP19">
        <v>3</v>
      </c>
      <c r="AQ19">
        <v>1</v>
      </c>
      <c r="AR19">
        <v>1</v>
      </c>
      <c r="AS19">
        <v>3</v>
      </c>
      <c r="AT19">
        <v>2</v>
      </c>
      <c r="AU19">
        <v>2</v>
      </c>
      <c r="AV19">
        <v>2</v>
      </c>
      <c r="AW19">
        <v>3</v>
      </c>
      <c r="AX19">
        <v>6</v>
      </c>
      <c r="AY19">
        <v>3</v>
      </c>
      <c r="AZ19">
        <v>2</v>
      </c>
      <c r="BA19">
        <v>1</v>
      </c>
      <c r="BB19">
        <v>0</v>
      </c>
      <c r="BC19">
        <v>4</v>
      </c>
      <c r="BD19">
        <v>0</v>
      </c>
      <c r="BE19">
        <v>5</v>
      </c>
      <c r="BF19">
        <v>28</v>
      </c>
      <c r="BG19">
        <v>16</v>
      </c>
      <c r="BH19">
        <v>17</v>
      </c>
      <c r="BI19">
        <v>6</v>
      </c>
      <c r="BJ19">
        <v>6</v>
      </c>
      <c r="BK19">
        <v>1</v>
      </c>
      <c r="BL19">
        <v>2</v>
      </c>
      <c r="BM19">
        <v>7</v>
      </c>
      <c r="BN19">
        <v>14</v>
      </c>
      <c r="BO19">
        <v>6</v>
      </c>
      <c r="BP19">
        <v>6</v>
      </c>
      <c r="BQ19">
        <v>4</v>
      </c>
      <c r="BR19">
        <v>7</v>
      </c>
      <c r="BS19">
        <v>4</v>
      </c>
      <c r="BT19">
        <v>5</v>
      </c>
      <c r="BU19">
        <v>0</v>
      </c>
      <c r="BV19">
        <v>3</v>
      </c>
      <c r="BW19">
        <v>1</v>
      </c>
      <c r="BX19">
        <v>7</v>
      </c>
      <c r="BY19">
        <v>4</v>
      </c>
      <c r="BZ19">
        <v>3</v>
      </c>
    </row>
    <row r="20" spans="1:78" x14ac:dyDescent="0.25">
      <c r="B20" s="7">
        <v>0.03</v>
      </c>
      <c r="C20" s="7">
        <v>0.02</v>
      </c>
      <c r="D20" s="7">
        <v>0.05</v>
      </c>
      <c r="E20" s="7">
        <v>0.04</v>
      </c>
      <c r="F20" s="7">
        <v>0.03</v>
      </c>
      <c r="G20" s="7">
        <v>0.04</v>
      </c>
      <c r="H20" s="7">
        <v>0.01</v>
      </c>
      <c r="I20" s="7">
        <v>0.03</v>
      </c>
      <c r="J20" s="7">
        <v>0.03</v>
      </c>
      <c r="K20" s="7">
        <v>0.03</v>
      </c>
      <c r="L20" s="7">
        <v>0.03</v>
      </c>
      <c r="M20" s="7">
        <v>0.03</v>
      </c>
      <c r="N20" s="7">
        <v>0.03</v>
      </c>
      <c r="O20" s="7">
        <v>0.02</v>
      </c>
      <c r="P20" t="s">
        <v>108</v>
      </c>
      <c r="Q20" s="7">
        <v>0.03</v>
      </c>
      <c r="R20" s="7">
        <v>0.03</v>
      </c>
      <c r="S20" s="7">
        <v>0.02</v>
      </c>
      <c r="T20" s="7">
        <v>0.03</v>
      </c>
      <c r="U20" s="7">
        <v>0.04</v>
      </c>
      <c r="V20" s="7">
        <v>0.03</v>
      </c>
      <c r="W20" s="7">
        <v>0.02</v>
      </c>
      <c r="X20" s="7">
        <v>0.03</v>
      </c>
      <c r="Y20" s="7">
        <v>0.03</v>
      </c>
      <c r="Z20" s="7">
        <v>0.03</v>
      </c>
      <c r="AA20" s="7">
        <v>0.03</v>
      </c>
      <c r="AB20" s="7">
        <v>0.03</v>
      </c>
      <c r="AC20" s="7">
        <v>0.03</v>
      </c>
      <c r="AD20" s="7">
        <v>0.02</v>
      </c>
      <c r="AE20" s="7">
        <v>0.06</v>
      </c>
      <c r="AF20" s="7">
        <v>0.03</v>
      </c>
      <c r="AG20" t="s">
        <v>108</v>
      </c>
      <c r="AH20" t="s">
        <v>108</v>
      </c>
      <c r="AI20" s="7">
        <v>0.03</v>
      </c>
      <c r="AJ20" s="7">
        <v>0.01</v>
      </c>
      <c r="AK20" s="7">
        <v>0.04</v>
      </c>
      <c r="AL20" s="7">
        <v>0.03</v>
      </c>
      <c r="AM20" s="7">
        <v>0.02</v>
      </c>
      <c r="AN20" t="s">
        <v>108</v>
      </c>
      <c r="AO20" s="7">
        <v>0.05</v>
      </c>
      <c r="AP20" s="7">
        <v>0.02</v>
      </c>
      <c r="AQ20" s="7">
        <v>0.01</v>
      </c>
      <c r="AR20" s="7">
        <v>0.01</v>
      </c>
      <c r="AS20" s="7">
        <v>0.04</v>
      </c>
      <c r="AT20" s="7">
        <v>0.02</v>
      </c>
      <c r="AU20" s="7">
        <v>0.06</v>
      </c>
      <c r="AV20" s="7">
        <v>0.03</v>
      </c>
      <c r="AW20" s="7">
        <v>0.05</v>
      </c>
      <c r="AX20" s="7">
        <v>0.06</v>
      </c>
      <c r="AY20" s="7">
        <v>0.04</v>
      </c>
      <c r="AZ20" s="7">
        <v>0.02</v>
      </c>
      <c r="BA20" s="7">
        <v>0.02</v>
      </c>
      <c r="BB20">
        <v>0</v>
      </c>
      <c r="BC20" s="7">
        <v>7.0000000000000007E-2</v>
      </c>
      <c r="BD20" t="s">
        <v>108</v>
      </c>
      <c r="BE20" s="7">
        <v>0.03</v>
      </c>
      <c r="BF20" s="7">
        <v>0.03</v>
      </c>
      <c r="BG20" s="7">
        <v>0.04</v>
      </c>
      <c r="BH20" s="7">
        <v>0.02</v>
      </c>
      <c r="BI20" s="7">
        <v>0.04</v>
      </c>
      <c r="BJ20" s="7">
        <v>0.06</v>
      </c>
      <c r="BK20" s="7">
        <v>0.01</v>
      </c>
      <c r="BL20" s="7">
        <v>0.05</v>
      </c>
      <c r="BM20" s="7">
        <v>0.05</v>
      </c>
      <c r="BN20" s="7">
        <v>0.05</v>
      </c>
      <c r="BO20" s="7">
        <v>0.01</v>
      </c>
      <c r="BP20" s="7">
        <v>0.02</v>
      </c>
      <c r="BQ20" s="7">
        <v>0.03</v>
      </c>
      <c r="BR20" s="7">
        <v>0.03</v>
      </c>
      <c r="BS20" s="7">
        <v>0.02</v>
      </c>
      <c r="BT20" s="7">
        <v>7.0000000000000007E-2</v>
      </c>
      <c r="BU20" t="s">
        <v>108</v>
      </c>
      <c r="BV20" s="7">
        <v>7.0000000000000007E-2</v>
      </c>
      <c r="BW20" s="7">
        <v>0.01</v>
      </c>
      <c r="BX20" s="7">
        <v>0.01</v>
      </c>
      <c r="BY20" s="7">
        <v>0.01</v>
      </c>
      <c r="BZ20">
        <v>0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589</v>
      </c>
      <c r="B23">
        <v>893</v>
      </c>
      <c r="C23">
        <v>718</v>
      </c>
      <c r="D23">
        <v>112</v>
      </c>
      <c r="E23">
        <v>63</v>
      </c>
      <c r="F23">
        <v>177</v>
      </c>
      <c r="G23">
        <v>392</v>
      </c>
      <c r="H23">
        <v>324</v>
      </c>
      <c r="I23">
        <v>217</v>
      </c>
      <c r="J23">
        <v>258</v>
      </c>
      <c r="K23">
        <v>185</v>
      </c>
      <c r="L23">
        <v>233</v>
      </c>
      <c r="M23">
        <v>313</v>
      </c>
      <c r="N23">
        <v>465</v>
      </c>
      <c r="O23">
        <v>85</v>
      </c>
      <c r="P23">
        <v>30</v>
      </c>
      <c r="Q23">
        <v>183</v>
      </c>
      <c r="R23">
        <v>710</v>
      </c>
      <c r="S23">
        <v>502</v>
      </c>
      <c r="T23">
        <v>202</v>
      </c>
      <c r="U23">
        <v>173</v>
      </c>
      <c r="V23">
        <v>590</v>
      </c>
      <c r="W23">
        <v>99</v>
      </c>
      <c r="X23">
        <v>199</v>
      </c>
      <c r="Y23">
        <v>537</v>
      </c>
      <c r="Z23">
        <v>356</v>
      </c>
      <c r="AA23">
        <v>893</v>
      </c>
      <c r="AB23">
        <v>356</v>
      </c>
      <c r="AC23">
        <v>221</v>
      </c>
      <c r="AD23">
        <v>580</v>
      </c>
      <c r="AE23">
        <v>86</v>
      </c>
      <c r="AF23">
        <v>684</v>
      </c>
      <c r="AG23">
        <v>70</v>
      </c>
      <c r="AH23">
        <v>25</v>
      </c>
      <c r="AI23">
        <v>579</v>
      </c>
      <c r="AJ23">
        <v>123</v>
      </c>
      <c r="AK23">
        <v>181</v>
      </c>
      <c r="AL23">
        <v>264</v>
      </c>
      <c r="AM23">
        <v>496</v>
      </c>
      <c r="AN23">
        <v>26</v>
      </c>
      <c r="AO23">
        <v>105</v>
      </c>
      <c r="AP23">
        <v>98</v>
      </c>
      <c r="AQ23">
        <v>70</v>
      </c>
      <c r="AR23">
        <v>85</v>
      </c>
      <c r="AS23">
        <v>46</v>
      </c>
      <c r="AT23">
        <v>82</v>
      </c>
      <c r="AU23">
        <v>22</v>
      </c>
      <c r="AV23">
        <v>43</v>
      </c>
      <c r="AW23">
        <v>46</v>
      </c>
      <c r="AX23">
        <v>64</v>
      </c>
      <c r="AY23">
        <v>73</v>
      </c>
      <c r="AZ23">
        <v>79</v>
      </c>
      <c r="BA23">
        <v>48</v>
      </c>
      <c r="BB23">
        <v>97</v>
      </c>
      <c r="BC23">
        <v>36</v>
      </c>
      <c r="BD23">
        <v>4</v>
      </c>
      <c r="BE23">
        <v>122</v>
      </c>
      <c r="BF23">
        <v>771</v>
      </c>
      <c r="BG23">
        <v>343</v>
      </c>
      <c r="BH23">
        <v>550</v>
      </c>
      <c r="BI23">
        <v>124</v>
      </c>
      <c r="BJ23">
        <v>90</v>
      </c>
      <c r="BK23">
        <v>87</v>
      </c>
      <c r="BL23">
        <v>25</v>
      </c>
      <c r="BM23">
        <v>97</v>
      </c>
      <c r="BN23">
        <v>205</v>
      </c>
      <c r="BO23">
        <v>351</v>
      </c>
      <c r="BP23">
        <v>240</v>
      </c>
      <c r="BQ23">
        <v>102</v>
      </c>
      <c r="BR23">
        <v>191</v>
      </c>
      <c r="BS23">
        <v>174</v>
      </c>
      <c r="BT23">
        <v>53</v>
      </c>
      <c r="BU23">
        <v>72</v>
      </c>
      <c r="BV23">
        <v>26</v>
      </c>
      <c r="BW23">
        <v>77</v>
      </c>
      <c r="BX23">
        <v>729</v>
      </c>
      <c r="BY23">
        <v>738</v>
      </c>
      <c r="BZ23">
        <v>655</v>
      </c>
    </row>
    <row r="24" spans="1:78" x14ac:dyDescent="0.25">
      <c r="B24" s="7">
        <v>0.74</v>
      </c>
      <c r="C24" s="7">
        <v>0.74</v>
      </c>
      <c r="D24" s="7">
        <v>0.71</v>
      </c>
      <c r="E24" s="7">
        <v>0.68</v>
      </c>
      <c r="F24" s="7">
        <v>0.72</v>
      </c>
      <c r="G24" s="7">
        <v>0.69</v>
      </c>
      <c r="H24" s="7">
        <v>0.81</v>
      </c>
      <c r="I24" s="7">
        <v>0.74</v>
      </c>
      <c r="J24" s="7">
        <v>0.72</v>
      </c>
      <c r="K24" s="7">
        <v>0.71</v>
      </c>
      <c r="L24" s="7">
        <v>0.77</v>
      </c>
      <c r="M24" s="7">
        <v>0.77</v>
      </c>
      <c r="N24" s="7">
        <v>0.73</v>
      </c>
      <c r="O24" s="7">
        <v>0.63</v>
      </c>
      <c r="P24" s="7">
        <v>0.86</v>
      </c>
      <c r="Q24" s="7">
        <v>0.74</v>
      </c>
      <c r="R24" s="7">
        <v>0.73</v>
      </c>
      <c r="S24" s="7">
        <v>0.75</v>
      </c>
      <c r="T24" s="7">
        <v>0.69</v>
      </c>
      <c r="U24" s="7">
        <v>0.75</v>
      </c>
      <c r="V24" s="7">
        <v>0.71</v>
      </c>
      <c r="W24" s="7">
        <v>0.74</v>
      </c>
      <c r="X24" s="7">
        <v>0.83</v>
      </c>
      <c r="Y24" s="7">
        <v>0.75</v>
      </c>
      <c r="Z24" s="7">
        <v>0.71</v>
      </c>
      <c r="AA24" s="7">
        <v>0.74</v>
      </c>
      <c r="AB24" s="7">
        <v>0.71</v>
      </c>
      <c r="AC24" s="7">
        <v>0.74</v>
      </c>
      <c r="AD24" s="7">
        <v>0.77</v>
      </c>
      <c r="AE24" s="7">
        <v>0.6</v>
      </c>
      <c r="AF24" s="7">
        <v>0.75</v>
      </c>
      <c r="AG24" s="7">
        <v>0.74</v>
      </c>
      <c r="AH24" s="7">
        <v>0.65</v>
      </c>
      <c r="AI24" s="7">
        <v>0.76</v>
      </c>
      <c r="AJ24" s="7">
        <v>0.71</v>
      </c>
      <c r="AK24" s="7">
        <v>0.7</v>
      </c>
      <c r="AL24" s="7">
        <v>0.77</v>
      </c>
      <c r="AM24" s="7">
        <v>0.74</v>
      </c>
      <c r="AN24" s="7">
        <v>0.93</v>
      </c>
      <c r="AO24" s="7">
        <v>0.62</v>
      </c>
      <c r="AP24" s="7">
        <v>0.76</v>
      </c>
      <c r="AQ24" s="7">
        <v>0.72</v>
      </c>
      <c r="AR24" s="7">
        <v>0.67</v>
      </c>
      <c r="AS24" s="7">
        <v>0.68</v>
      </c>
      <c r="AT24" s="7">
        <v>0.78</v>
      </c>
      <c r="AU24" s="7">
        <v>0.6</v>
      </c>
      <c r="AV24" s="7">
        <v>0.72</v>
      </c>
      <c r="AW24" s="7">
        <v>0.81</v>
      </c>
      <c r="AX24" s="7">
        <v>0.65</v>
      </c>
      <c r="AY24" s="7">
        <v>0.79</v>
      </c>
      <c r="AZ24" s="7">
        <v>0.8</v>
      </c>
      <c r="BA24" s="7">
        <v>0.75</v>
      </c>
      <c r="BB24" s="7">
        <v>0.77</v>
      </c>
      <c r="BC24" s="7">
        <v>0.7</v>
      </c>
      <c r="BD24" s="7">
        <v>0.67</v>
      </c>
      <c r="BE24" s="7">
        <v>0.79</v>
      </c>
      <c r="BF24" s="7">
        <v>0.73</v>
      </c>
      <c r="BG24" s="7">
        <v>0.76</v>
      </c>
      <c r="BH24" s="7">
        <v>0.72</v>
      </c>
      <c r="BI24" s="7">
        <v>0.75</v>
      </c>
      <c r="BJ24" s="7">
        <v>0.78</v>
      </c>
      <c r="BK24" s="7">
        <v>0.79</v>
      </c>
      <c r="BL24" s="7">
        <v>0.66</v>
      </c>
      <c r="BM24" s="7">
        <v>0.71</v>
      </c>
      <c r="BN24" s="7">
        <v>0.75</v>
      </c>
      <c r="BO24" s="7">
        <v>0.77</v>
      </c>
      <c r="BP24" s="7">
        <v>0.69</v>
      </c>
      <c r="BQ24" s="7">
        <v>0.73</v>
      </c>
      <c r="BR24" s="7">
        <v>0.75</v>
      </c>
      <c r="BS24" s="7">
        <v>0.75</v>
      </c>
      <c r="BT24" s="7">
        <v>0.75</v>
      </c>
      <c r="BU24" s="7">
        <v>0.8</v>
      </c>
      <c r="BV24" s="7">
        <v>0.65</v>
      </c>
      <c r="BW24" s="7">
        <v>0.76</v>
      </c>
      <c r="BX24" s="7">
        <v>0.88</v>
      </c>
      <c r="BY24" s="7">
        <v>0.9</v>
      </c>
      <c r="BZ24" s="7">
        <v>0.92</v>
      </c>
    </row>
    <row r="25" spans="1:78" x14ac:dyDescent="0.25">
      <c r="A25" t="s">
        <v>590</v>
      </c>
      <c r="B25">
        <v>91</v>
      </c>
      <c r="C25">
        <v>60</v>
      </c>
      <c r="D25">
        <v>20</v>
      </c>
      <c r="E25">
        <v>12</v>
      </c>
      <c r="F25">
        <v>20</v>
      </c>
      <c r="G25">
        <v>50</v>
      </c>
      <c r="H25">
        <v>21</v>
      </c>
      <c r="I25">
        <v>22</v>
      </c>
      <c r="J25">
        <v>24</v>
      </c>
      <c r="K25">
        <v>23</v>
      </c>
      <c r="L25">
        <v>22</v>
      </c>
      <c r="M25">
        <v>32</v>
      </c>
      <c r="N25">
        <v>49</v>
      </c>
      <c r="O25">
        <v>9</v>
      </c>
      <c r="P25">
        <v>1</v>
      </c>
      <c r="Q25">
        <v>19</v>
      </c>
      <c r="R25">
        <v>72</v>
      </c>
      <c r="S25">
        <v>38</v>
      </c>
      <c r="T25">
        <v>32</v>
      </c>
      <c r="U25">
        <v>20</v>
      </c>
      <c r="V25">
        <v>65</v>
      </c>
      <c r="W25">
        <v>12</v>
      </c>
      <c r="X25">
        <v>13</v>
      </c>
      <c r="Y25">
        <v>60</v>
      </c>
      <c r="Z25">
        <v>31</v>
      </c>
      <c r="AA25">
        <v>91</v>
      </c>
      <c r="AB25">
        <v>31</v>
      </c>
      <c r="AC25">
        <v>27</v>
      </c>
      <c r="AD25">
        <v>45</v>
      </c>
      <c r="AE25">
        <v>19</v>
      </c>
      <c r="AF25">
        <v>77</v>
      </c>
      <c r="AG25">
        <v>4</v>
      </c>
      <c r="AH25">
        <v>2</v>
      </c>
      <c r="AI25">
        <v>53</v>
      </c>
      <c r="AJ25">
        <v>11</v>
      </c>
      <c r="AK25">
        <v>30</v>
      </c>
      <c r="AL25">
        <v>24</v>
      </c>
      <c r="AM25">
        <v>49</v>
      </c>
      <c r="AN25">
        <v>1</v>
      </c>
      <c r="AO25">
        <v>16</v>
      </c>
      <c r="AP25">
        <v>7</v>
      </c>
      <c r="AQ25">
        <v>5</v>
      </c>
      <c r="AR25">
        <v>10</v>
      </c>
      <c r="AS25">
        <v>7</v>
      </c>
      <c r="AT25">
        <v>10</v>
      </c>
      <c r="AU25">
        <v>6</v>
      </c>
      <c r="AV25">
        <v>6</v>
      </c>
      <c r="AW25">
        <v>5</v>
      </c>
      <c r="AX25">
        <v>14</v>
      </c>
      <c r="AY25">
        <v>3</v>
      </c>
      <c r="AZ25">
        <v>5</v>
      </c>
      <c r="BA25">
        <v>6</v>
      </c>
      <c r="BB25">
        <v>1</v>
      </c>
      <c r="BC25">
        <v>6</v>
      </c>
      <c r="BD25">
        <v>0</v>
      </c>
      <c r="BE25">
        <v>10</v>
      </c>
      <c r="BF25">
        <v>81</v>
      </c>
      <c r="BG25">
        <v>37</v>
      </c>
      <c r="BH25">
        <v>54</v>
      </c>
      <c r="BI25">
        <v>12</v>
      </c>
      <c r="BJ25">
        <v>13</v>
      </c>
      <c r="BK25">
        <v>7</v>
      </c>
      <c r="BL25">
        <v>4</v>
      </c>
      <c r="BM25">
        <v>16</v>
      </c>
      <c r="BN25">
        <v>25</v>
      </c>
      <c r="BO25">
        <v>25</v>
      </c>
      <c r="BP25">
        <v>26</v>
      </c>
      <c r="BQ25">
        <v>13</v>
      </c>
      <c r="BR25">
        <v>16</v>
      </c>
      <c r="BS25">
        <v>14</v>
      </c>
      <c r="BT25">
        <v>8</v>
      </c>
      <c r="BU25">
        <v>3</v>
      </c>
      <c r="BV25">
        <v>6</v>
      </c>
      <c r="BW25">
        <v>7</v>
      </c>
      <c r="BX25">
        <v>27</v>
      </c>
      <c r="BY25">
        <v>19</v>
      </c>
      <c r="BZ25">
        <v>10</v>
      </c>
    </row>
    <row r="26" spans="1:78" x14ac:dyDescent="0.25">
      <c r="B26" s="7">
        <v>7.0000000000000007E-2</v>
      </c>
      <c r="C26" s="7">
        <v>0.06</v>
      </c>
      <c r="D26" s="7">
        <v>0.13</v>
      </c>
      <c r="E26" s="7">
        <v>0.13</v>
      </c>
      <c r="F26" s="7">
        <v>0.08</v>
      </c>
      <c r="G26" s="7">
        <v>0.09</v>
      </c>
      <c r="H26" s="7">
        <v>0.05</v>
      </c>
      <c r="I26" s="7">
        <v>0.08</v>
      </c>
      <c r="J26" s="7">
        <v>7.0000000000000007E-2</v>
      </c>
      <c r="K26" s="7">
        <v>0.09</v>
      </c>
      <c r="L26" s="7">
        <v>7.0000000000000007E-2</v>
      </c>
      <c r="M26" s="7">
        <v>0.08</v>
      </c>
      <c r="N26" s="7">
        <v>0.08</v>
      </c>
      <c r="O26" s="7">
        <v>0.06</v>
      </c>
      <c r="P26" s="7">
        <v>0.03</v>
      </c>
      <c r="Q26" s="7">
        <v>0.08</v>
      </c>
      <c r="R26" s="7">
        <v>7.0000000000000007E-2</v>
      </c>
      <c r="S26" s="7">
        <v>0.06</v>
      </c>
      <c r="T26" s="7">
        <v>0.11</v>
      </c>
      <c r="U26" s="7">
        <v>0.09</v>
      </c>
      <c r="V26" s="7">
        <v>0.08</v>
      </c>
      <c r="W26" s="7">
        <v>0.09</v>
      </c>
      <c r="X26" s="7">
        <v>0.06</v>
      </c>
      <c r="Y26" s="7">
        <v>0.08</v>
      </c>
      <c r="Z26" s="7">
        <v>0.06</v>
      </c>
      <c r="AA26" s="7">
        <v>7.0000000000000007E-2</v>
      </c>
      <c r="AB26" s="7">
        <v>0.06</v>
      </c>
      <c r="AC26" s="7">
        <v>0.09</v>
      </c>
      <c r="AD26" s="7">
        <v>0.06</v>
      </c>
      <c r="AE26" s="7">
        <v>0.13</v>
      </c>
      <c r="AF26" s="7">
        <v>0.08</v>
      </c>
      <c r="AG26" s="7">
        <v>0.05</v>
      </c>
      <c r="AH26" s="7">
        <v>0.06</v>
      </c>
      <c r="AI26" s="7">
        <v>7.0000000000000007E-2</v>
      </c>
      <c r="AJ26" s="7">
        <v>0.06</v>
      </c>
      <c r="AK26" s="7">
        <v>0.12</v>
      </c>
      <c r="AL26" s="7">
        <v>7.0000000000000007E-2</v>
      </c>
      <c r="AM26" s="7">
        <v>7.0000000000000007E-2</v>
      </c>
      <c r="AN26" s="7">
        <v>0.05</v>
      </c>
      <c r="AO26" s="7">
        <v>0.1</v>
      </c>
      <c r="AP26" s="7">
        <v>0.06</v>
      </c>
      <c r="AQ26" s="7">
        <v>0.05</v>
      </c>
      <c r="AR26" s="7">
        <v>0.08</v>
      </c>
      <c r="AS26" s="7">
        <v>0.1</v>
      </c>
      <c r="AT26" s="7">
        <v>0.09</v>
      </c>
      <c r="AU26" s="7">
        <v>0.16</v>
      </c>
      <c r="AV26" s="7">
        <v>0.1</v>
      </c>
      <c r="AW26" s="7">
        <v>0.09</v>
      </c>
      <c r="AX26" s="7">
        <v>0.15</v>
      </c>
      <c r="AY26" s="7">
        <v>0.04</v>
      </c>
      <c r="AZ26" s="7">
        <v>0.05</v>
      </c>
      <c r="BA26" s="7">
        <v>0.09</v>
      </c>
      <c r="BB26" s="7">
        <v>0.01</v>
      </c>
      <c r="BC26" s="7">
        <v>0.12</v>
      </c>
      <c r="BD26" t="s">
        <v>108</v>
      </c>
      <c r="BE26" s="7">
        <v>7.0000000000000007E-2</v>
      </c>
      <c r="BF26" s="7">
        <v>0.08</v>
      </c>
      <c r="BG26" s="7">
        <v>0.08</v>
      </c>
      <c r="BH26" s="7">
        <v>7.0000000000000007E-2</v>
      </c>
      <c r="BI26" s="7">
        <v>0.08</v>
      </c>
      <c r="BJ26" s="7">
        <v>0.12</v>
      </c>
      <c r="BK26" s="7">
        <v>0.06</v>
      </c>
      <c r="BL26" s="7">
        <v>0.1</v>
      </c>
      <c r="BM26" s="7">
        <v>0.12</v>
      </c>
      <c r="BN26" s="7">
        <v>0.09</v>
      </c>
      <c r="BO26" s="7">
        <v>0.05</v>
      </c>
      <c r="BP26" s="7">
        <v>7.0000000000000007E-2</v>
      </c>
      <c r="BQ26" s="7">
        <v>0.09</v>
      </c>
      <c r="BR26" s="7">
        <v>7.0000000000000007E-2</v>
      </c>
      <c r="BS26" s="7">
        <v>0.06</v>
      </c>
      <c r="BT26" s="7">
        <v>0.11</v>
      </c>
      <c r="BU26" s="7">
        <v>0.03</v>
      </c>
      <c r="BV26" s="7">
        <v>0.15</v>
      </c>
      <c r="BW26" s="7">
        <v>0.06</v>
      </c>
      <c r="BX26" s="7">
        <v>0.03</v>
      </c>
      <c r="BY26" s="7">
        <v>0.02</v>
      </c>
      <c r="BZ26" s="7">
        <v>0.01</v>
      </c>
    </row>
    <row r="27" spans="1:78" x14ac:dyDescent="0.25">
      <c r="A27" t="s">
        <v>40</v>
      </c>
      <c r="B27">
        <v>3</v>
      </c>
      <c r="C27">
        <v>2</v>
      </c>
      <c r="D27">
        <v>1</v>
      </c>
      <c r="E27">
        <v>0</v>
      </c>
      <c r="F27">
        <v>1</v>
      </c>
      <c r="G27">
        <v>0</v>
      </c>
      <c r="H27">
        <v>1</v>
      </c>
      <c r="I27">
        <v>1</v>
      </c>
      <c r="J27">
        <v>0</v>
      </c>
      <c r="K27">
        <v>0</v>
      </c>
      <c r="L27">
        <v>1</v>
      </c>
      <c r="M27">
        <v>0</v>
      </c>
      <c r="N27">
        <v>0</v>
      </c>
      <c r="O27">
        <v>3</v>
      </c>
      <c r="P27">
        <v>0</v>
      </c>
      <c r="Q27">
        <v>0</v>
      </c>
      <c r="R27">
        <v>3</v>
      </c>
      <c r="S27">
        <v>1</v>
      </c>
      <c r="T27">
        <v>0</v>
      </c>
      <c r="U27">
        <v>1</v>
      </c>
      <c r="V27">
        <v>1</v>
      </c>
      <c r="W27">
        <v>0</v>
      </c>
      <c r="X27">
        <v>0</v>
      </c>
      <c r="Y27">
        <v>1</v>
      </c>
      <c r="Z27">
        <v>2</v>
      </c>
      <c r="AA27">
        <v>3</v>
      </c>
      <c r="AB27">
        <v>2</v>
      </c>
      <c r="AC27">
        <v>1</v>
      </c>
      <c r="AD27">
        <v>0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1</v>
      </c>
      <c r="AK27">
        <v>0</v>
      </c>
      <c r="AL27">
        <v>0</v>
      </c>
      <c r="AM27">
        <v>1</v>
      </c>
      <c r="AN27">
        <v>0</v>
      </c>
      <c r="AO27">
        <v>0</v>
      </c>
      <c r="AP27">
        <v>1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3</v>
      </c>
      <c r="BG27">
        <v>1</v>
      </c>
      <c r="BH27">
        <v>2</v>
      </c>
      <c r="BI27">
        <v>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3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>
        <v>0</v>
      </c>
      <c r="E28" t="s">
        <v>106</v>
      </c>
      <c r="F28" s="7">
        <v>0.01</v>
      </c>
      <c r="G28" t="s">
        <v>106</v>
      </c>
      <c r="H28">
        <v>0</v>
      </c>
      <c r="I28">
        <v>0</v>
      </c>
      <c r="J28" t="s">
        <v>106</v>
      </c>
      <c r="K28" t="s">
        <v>106</v>
      </c>
      <c r="L28">
        <v>0</v>
      </c>
      <c r="M28" t="s">
        <v>106</v>
      </c>
      <c r="N28" t="s">
        <v>106</v>
      </c>
      <c r="O28" s="7">
        <v>0.02</v>
      </c>
      <c r="P28" t="s">
        <v>106</v>
      </c>
      <c r="Q28" t="s">
        <v>106</v>
      </c>
      <c r="R28">
        <v>0</v>
      </c>
      <c r="S28">
        <v>0</v>
      </c>
      <c r="T28" t="s">
        <v>106</v>
      </c>
      <c r="U28" s="7">
        <v>0.01</v>
      </c>
      <c r="V28">
        <v>0</v>
      </c>
      <c r="W28" t="s">
        <v>106</v>
      </c>
      <c r="X28" t="s">
        <v>106</v>
      </c>
      <c r="Y28">
        <v>0</v>
      </c>
      <c r="Z28">
        <v>0</v>
      </c>
      <c r="AA28">
        <v>0</v>
      </c>
      <c r="AB28">
        <v>0</v>
      </c>
      <c r="AC28">
        <v>0</v>
      </c>
      <c r="AD28" t="s">
        <v>106</v>
      </c>
      <c r="AE28" t="s">
        <v>106</v>
      </c>
      <c r="AF28">
        <v>0</v>
      </c>
      <c r="AG28" t="s">
        <v>106</v>
      </c>
      <c r="AH28" t="s">
        <v>106</v>
      </c>
      <c r="AI28" t="s">
        <v>106</v>
      </c>
      <c r="AJ28">
        <v>0</v>
      </c>
      <c r="AK28" t="s">
        <v>106</v>
      </c>
      <c r="AL28" t="s">
        <v>106</v>
      </c>
      <c r="AM28">
        <v>0</v>
      </c>
      <c r="AN28" t="s">
        <v>106</v>
      </c>
      <c r="AO28" t="s">
        <v>106</v>
      </c>
      <c r="AP28">
        <v>0</v>
      </c>
      <c r="AQ28" t="s">
        <v>106</v>
      </c>
      <c r="AR28" t="s">
        <v>106</v>
      </c>
      <c r="AS28" t="s">
        <v>106</v>
      </c>
      <c r="AT28" t="s">
        <v>106</v>
      </c>
      <c r="AU28" s="7">
        <v>0.03</v>
      </c>
      <c r="AV28" t="s">
        <v>106</v>
      </c>
      <c r="AW28" t="s">
        <v>106</v>
      </c>
      <c r="AX28" s="7">
        <v>0.01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>
        <v>0</v>
      </c>
      <c r="BH28">
        <v>0</v>
      </c>
      <c r="BI28">
        <v>0</v>
      </c>
      <c r="BJ28" t="s">
        <v>106</v>
      </c>
      <c r="BK28" t="s">
        <v>106</v>
      </c>
      <c r="BL28" t="s">
        <v>106</v>
      </c>
      <c r="BM28" t="s">
        <v>106</v>
      </c>
      <c r="BN28" t="s">
        <v>106</v>
      </c>
      <c r="BO28" t="s">
        <v>106</v>
      </c>
      <c r="BP28" s="7">
        <v>0.01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16</v>
      </c>
      <c r="C29">
        <v>13</v>
      </c>
      <c r="D29">
        <v>2</v>
      </c>
      <c r="E29">
        <v>1</v>
      </c>
      <c r="F29">
        <v>2</v>
      </c>
      <c r="G29">
        <v>9</v>
      </c>
      <c r="H29">
        <v>4</v>
      </c>
      <c r="I29">
        <v>0</v>
      </c>
      <c r="J29">
        <v>10</v>
      </c>
      <c r="K29">
        <v>2</v>
      </c>
      <c r="L29">
        <v>3</v>
      </c>
      <c r="M29">
        <v>6</v>
      </c>
      <c r="N29">
        <v>5</v>
      </c>
      <c r="O29">
        <v>3</v>
      </c>
      <c r="P29">
        <v>2</v>
      </c>
      <c r="Q29">
        <v>4</v>
      </c>
      <c r="R29">
        <v>12</v>
      </c>
      <c r="S29">
        <v>10</v>
      </c>
      <c r="T29">
        <v>1</v>
      </c>
      <c r="U29">
        <v>5</v>
      </c>
      <c r="V29">
        <v>9</v>
      </c>
      <c r="W29">
        <v>1</v>
      </c>
      <c r="X29">
        <v>3</v>
      </c>
      <c r="Y29">
        <v>10</v>
      </c>
      <c r="Z29">
        <v>6</v>
      </c>
      <c r="AA29">
        <v>16</v>
      </c>
      <c r="AB29">
        <v>6</v>
      </c>
      <c r="AC29">
        <v>2</v>
      </c>
      <c r="AD29">
        <v>7</v>
      </c>
      <c r="AE29">
        <v>7</v>
      </c>
      <c r="AF29">
        <v>5</v>
      </c>
      <c r="AG29">
        <v>3</v>
      </c>
      <c r="AH29">
        <v>1</v>
      </c>
      <c r="AI29">
        <v>8</v>
      </c>
      <c r="AJ29">
        <v>1</v>
      </c>
      <c r="AK29">
        <v>3</v>
      </c>
      <c r="AL29">
        <v>8</v>
      </c>
      <c r="AM29">
        <v>1</v>
      </c>
      <c r="AN29">
        <v>0</v>
      </c>
      <c r="AO29">
        <v>6</v>
      </c>
      <c r="AP29">
        <v>1</v>
      </c>
      <c r="AQ29">
        <v>2</v>
      </c>
      <c r="AR29">
        <v>2</v>
      </c>
      <c r="AS29">
        <v>0</v>
      </c>
      <c r="AT29">
        <v>1</v>
      </c>
      <c r="AU29">
        <v>0</v>
      </c>
      <c r="AV29">
        <v>1</v>
      </c>
      <c r="AW29">
        <v>0</v>
      </c>
      <c r="AX29">
        <v>2</v>
      </c>
      <c r="AY29">
        <v>4</v>
      </c>
      <c r="AZ29">
        <v>2</v>
      </c>
      <c r="BA29">
        <v>1</v>
      </c>
      <c r="BB29">
        <v>2</v>
      </c>
      <c r="BC29">
        <v>0</v>
      </c>
      <c r="BD29">
        <v>0</v>
      </c>
      <c r="BE29">
        <v>5</v>
      </c>
      <c r="BF29">
        <v>10</v>
      </c>
      <c r="BG29">
        <v>6</v>
      </c>
      <c r="BH29">
        <v>9</v>
      </c>
      <c r="BI29">
        <v>1</v>
      </c>
      <c r="BJ29">
        <v>1</v>
      </c>
      <c r="BK29">
        <v>0</v>
      </c>
      <c r="BL29">
        <v>2</v>
      </c>
      <c r="BM29">
        <v>4</v>
      </c>
      <c r="BN29">
        <v>3</v>
      </c>
      <c r="BO29">
        <v>4</v>
      </c>
      <c r="BP29">
        <v>5</v>
      </c>
      <c r="BQ29">
        <v>4</v>
      </c>
      <c r="BR29">
        <v>5</v>
      </c>
      <c r="BS29">
        <v>5</v>
      </c>
      <c r="BT29">
        <v>3</v>
      </c>
      <c r="BU29">
        <v>4</v>
      </c>
      <c r="BV29">
        <v>1</v>
      </c>
      <c r="BW29">
        <v>3</v>
      </c>
      <c r="BX29">
        <v>5</v>
      </c>
      <c r="BY29">
        <v>5</v>
      </c>
      <c r="BZ29">
        <v>5</v>
      </c>
    </row>
    <row r="30" spans="1:78" x14ac:dyDescent="0.25">
      <c r="B30" s="7">
        <v>0.01</v>
      </c>
      <c r="C30" s="7">
        <v>0.01</v>
      </c>
      <c r="D30" s="7">
        <v>0.01</v>
      </c>
      <c r="E30" s="7">
        <v>0.01</v>
      </c>
      <c r="F30" s="7">
        <v>0.01</v>
      </c>
      <c r="G30" s="7">
        <v>0.02</v>
      </c>
      <c r="H30" s="7">
        <v>0.01</v>
      </c>
      <c r="I30" t="s">
        <v>108</v>
      </c>
      <c r="J30" s="7">
        <v>0.03</v>
      </c>
      <c r="K30" s="7">
        <v>0.01</v>
      </c>
      <c r="L30" s="7">
        <v>0.01</v>
      </c>
      <c r="M30" s="7">
        <v>0.01</v>
      </c>
      <c r="N30" s="7">
        <v>0.01</v>
      </c>
      <c r="O30" s="7">
        <v>0.03</v>
      </c>
      <c r="P30" s="7">
        <v>0.04</v>
      </c>
      <c r="Q30" s="7">
        <v>0.02</v>
      </c>
      <c r="R30" s="7">
        <v>0.01</v>
      </c>
      <c r="S30" s="7">
        <v>0.02</v>
      </c>
      <c r="T30">
        <v>0</v>
      </c>
      <c r="U30" s="7">
        <v>0.02</v>
      </c>
      <c r="V30" s="7">
        <v>0.01</v>
      </c>
      <c r="W30" s="7">
        <v>0.01</v>
      </c>
      <c r="X30" s="7">
        <v>0.01</v>
      </c>
      <c r="Y30" s="7">
        <v>0.01</v>
      </c>
      <c r="Z30" s="7">
        <v>0.01</v>
      </c>
      <c r="AA30" s="7">
        <v>0.01</v>
      </c>
      <c r="AB30" s="7">
        <v>0.01</v>
      </c>
      <c r="AC30" s="7">
        <v>0.01</v>
      </c>
      <c r="AD30" s="7">
        <v>0.01</v>
      </c>
      <c r="AE30" s="7">
        <v>0.05</v>
      </c>
      <c r="AF30" s="7">
        <v>0.01</v>
      </c>
      <c r="AG30" s="7">
        <v>0.04</v>
      </c>
      <c r="AH30" s="7">
        <v>0.03</v>
      </c>
      <c r="AI30" s="7">
        <v>0.01</v>
      </c>
      <c r="AJ30">
        <v>0</v>
      </c>
      <c r="AK30" s="7">
        <v>0.01</v>
      </c>
      <c r="AL30" s="7">
        <v>0.02</v>
      </c>
      <c r="AM30">
        <v>0</v>
      </c>
      <c r="AN30" t="s">
        <v>108</v>
      </c>
      <c r="AO30" s="7">
        <v>0.03</v>
      </c>
      <c r="AP30" s="7">
        <v>0.01</v>
      </c>
      <c r="AQ30" s="7">
        <v>0.02</v>
      </c>
      <c r="AR30" s="7">
        <v>0.01</v>
      </c>
      <c r="AS30" t="s">
        <v>108</v>
      </c>
      <c r="AT30" s="7">
        <v>0.01</v>
      </c>
      <c r="AU30" t="s">
        <v>108</v>
      </c>
      <c r="AV30" s="7">
        <v>0.01</v>
      </c>
      <c r="AW30" t="s">
        <v>108</v>
      </c>
      <c r="AX30" s="7">
        <v>0.02</v>
      </c>
      <c r="AY30" s="7">
        <v>0.04</v>
      </c>
      <c r="AZ30" s="7">
        <v>0.02</v>
      </c>
      <c r="BA30" s="7">
        <v>0.01</v>
      </c>
      <c r="BB30" s="7">
        <v>0.02</v>
      </c>
      <c r="BC30" t="s">
        <v>108</v>
      </c>
      <c r="BD30" t="s">
        <v>108</v>
      </c>
      <c r="BE30" s="7">
        <v>0.03</v>
      </c>
      <c r="BF30" s="7">
        <v>0.01</v>
      </c>
      <c r="BG30" s="7">
        <v>0.01</v>
      </c>
      <c r="BH30" s="7">
        <v>0.01</v>
      </c>
      <c r="BI30" s="7">
        <v>0.01</v>
      </c>
      <c r="BJ30" s="7">
        <v>0.01</v>
      </c>
      <c r="BK30" t="s">
        <v>108</v>
      </c>
      <c r="BL30" s="7">
        <v>0.04</v>
      </c>
      <c r="BM30" s="7">
        <v>0.03</v>
      </c>
      <c r="BN30" s="7">
        <v>0.01</v>
      </c>
      <c r="BO30" s="7">
        <v>0.01</v>
      </c>
      <c r="BP30" s="7">
        <v>0.02</v>
      </c>
      <c r="BQ30" s="7">
        <v>0.03</v>
      </c>
      <c r="BR30" s="7">
        <v>0.02</v>
      </c>
      <c r="BS30" s="7">
        <v>0.02</v>
      </c>
      <c r="BT30" s="7">
        <v>0.04</v>
      </c>
      <c r="BU30" s="7">
        <v>0.04</v>
      </c>
      <c r="BV30" s="7">
        <v>0.02</v>
      </c>
      <c r="BW30" s="7">
        <v>0.03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193</v>
      </c>
      <c r="B31">
        <v>0.83199999999999996</v>
      </c>
      <c r="C31">
        <v>0.85199999999999998</v>
      </c>
      <c r="D31">
        <v>0.77900000000000003</v>
      </c>
      <c r="E31">
        <v>0.71399999999999997</v>
      </c>
      <c r="F31">
        <v>0.76200000000000001</v>
      </c>
      <c r="G31">
        <v>0.753</v>
      </c>
      <c r="H31">
        <v>0.98699999999999999</v>
      </c>
      <c r="I31">
        <v>0.88800000000000001</v>
      </c>
      <c r="J31">
        <v>0.80200000000000005</v>
      </c>
      <c r="K31">
        <v>0.755</v>
      </c>
      <c r="L31">
        <v>0.879</v>
      </c>
      <c r="M31">
        <v>0.875</v>
      </c>
      <c r="N31">
        <v>0.79300000000000004</v>
      </c>
      <c r="O31">
        <v>0.76300000000000001</v>
      </c>
      <c r="P31">
        <v>1.32</v>
      </c>
      <c r="Q31">
        <v>0.89200000000000002</v>
      </c>
      <c r="R31">
        <v>0.81699999999999995</v>
      </c>
      <c r="S31">
        <v>0.90500000000000003</v>
      </c>
      <c r="T31">
        <v>0.67200000000000004</v>
      </c>
      <c r="U31">
        <v>0.80700000000000005</v>
      </c>
      <c r="V31">
        <v>0.79300000000000004</v>
      </c>
      <c r="W31">
        <v>0.82899999999999996</v>
      </c>
      <c r="X31">
        <v>0.98</v>
      </c>
      <c r="Y31">
        <v>0.879</v>
      </c>
      <c r="Z31">
        <v>0.76500000000000001</v>
      </c>
      <c r="AA31">
        <v>0.83199999999999996</v>
      </c>
      <c r="AB31">
        <v>0.76500000000000001</v>
      </c>
      <c r="AC31">
        <v>0.85199999999999998</v>
      </c>
      <c r="AD31">
        <v>0.88</v>
      </c>
      <c r="AE31">
        <v>0.52800000000000002</v>
      </c>
      <c r="AF31">
        <v>0.81599999999999995</v>
      </c>
      <c r="AG31">
        <v>1.07</v>
      </c>
      <c r="AH31">
        <v>0.73599999999999999</v>
      </c>
      <c r="AI31">
        <v>0.879</v>
      </c>
      <c r="AJ31">
        <v>0.78300000000000003</v>
      </c>
      <c r="AK31">
        <v>0.72699999999999998</v>
      </c>
      <c r="AL31">
        <v>0.92300000000000004</v>
      </c>
      <c r="AM31">
        <v>0.82599999999999996</v>
      </c>
      <c r="AN31">
        <v>1.1619999999999999</v>
      </c>
      <c r="AO31">
        <v>0.63400000000000001</v>
      </c>
      <c r="AP31">
        <v>0.91200000000000003</v>
      </c>
      <c r="AQ31">
        <v>0.85099999999999998</v>
      </c>
      <c r="AR31">
        <v>0.68899999999999995</v>
      </c>
      <c r="AS31">
        <v>0.72599999999999998</v>
      </c>
      <c r="AT31">
        <v>0.86199999999999999</v>
      </c>
      <c r="AU31">
        <v>0.56899999999999995</v>
      </c>
      <c r="AV31">
        <v>0.753</v>
      </c>
      <c r="AW31">
        <v>1.022</v>
      </c>
      <c r="AX31">
        <v>0.628</v>
      </c>
      <c r="AY31">
        <v>0.86</v>
      </c>
      <c r="AZ31">
        <v>0.97199999999999998</v>
      </c>
      <c r="BA31">
        <v>0.90600000000000003</v>
      </c>
      <c r="BB31">
        <v>0.96599999999999997</v>
      </c>
      <c r="BC31">
        <v>0.76400000000000001</v>
      </c>
      <c r="BD31">
        <v>0.66500000000000004</v>
      </c>
      <c r="BE31">
        <v>0.997</v>
      </c>
      <c r="BF31">
        <v>0.80800000000000005</v>
      </c>
      <c r="BG31">
        <v>0.89100000000000001</v>
      </c>
      <c r="BH31">
        <v>0.79700000000000004</v>
      </c>
      <c r="BI31">
        <v>0.87</v>
      </c>
      <c r="BJ31">
        <v>0.90700000000000003</v>
      </c>
      <c r="BK31">
        <v>0.875</v>
      </c>
      <c r="BL31">
        <v>0.90900000000000003</v>
      </c>
      <c r="BM31">
        <v>0.79100000000000004</v>
      </c>
      <c r="BN31">
        <v>0.85499999999999998</v>
      </c>
      <c r="BO31">
        <v>0.88300000000000001</v>
      </c>
      <c r="BP31">
        <v>0.76200000000000001</v>
      </c>
      <c r="BQ31">
        <v>0.90900000000000003</v>
      </c>
      <c r="BR31">
        <v>0.89600000000000002</v>
      </c>
      <c r="BS31">
        <v>0.94199999999999995</v>
      </c>
      <c r="BT31">
        <v>0.93600000000000005</v>
      </c>
      <c r="BU31">
        <v>1.0409999999999999</v>
      </c>
      <c r="BV31">
        <v>0.68300000000000005</v>
      </c>
      <c r="BW31">
        <v>0.98699999999999999</v>
      </c>
      <c r="BX31">
        <v>1.0960000000000001</v>
      </c>
      <c r="BY31">
        <v>1.125</v>
      </c>
      <c r="BZ31">
        <v>1.1870000000000001</v>
      </c>
    </row>
    <row r="32" spans="1:78" x14ac:dyDescent="0.25">
      <c r="A32" t="s">
        <v>194</v>
      </c>
      <c r="B32">
        <v>0.88300000000000001</v>
      </c>
      <c r="C32">
        <v>0.83699999999999997</v>
      </c>
      <c r="D32">
        <v>1.0589999999999999</v>
      </c>
      <c r="E32">
        <v>1.018</v>
      </c>
      <c r="F32">
        <v>0.86799999999999999</v>
      </c>
      <c r="G32">
        <v>0.93700000000000006</v>
      </c>
      <c r="H32">
        <v>0.79200000000000004</v>
      </c>
      <c r="I32">
        <v>0.92500000000000004</v>
      </c>
      <c r="J32">
        <v>0.85299999999999998</v>
      </c>
      <c r="K32">
        <v>0.88200000000000001</v>
      </c>
      <c r="L32">
        <v>0.876</v>
      </c>
      <c r="M32">
        <v>0.88900000000000001</v>
      </c>
      <c r="N32">
        <v>0.88</v>
      </c>
      <c r="O32">
        <v>0.88200000000000001</v>
      </c>
      <c r="P32">
        <v>0.747</v>
      </c>
      <c r="Q32">
        <v>0.93200000000000005</v>
      </c>
      <c r="R32">
        <v>0.87</v>
      </c>
      <c r="S32">
        <v>0.85399999999999998</v>
      </c>
      <c r="T32">
        <v>0.90500000000000003</v>
      </c>
      <c r="U32">
        <v>0.91400000000000003</v>
      </c>
      <c r="V32">
        <v>0.88600000000000001</v>
      </c>
      <c r="W32">
        <v>0.90500000000000003</v>
      </c>
      <c r="X32">
        <v>0.83699999999999997</v>
      </c>
      <c r="Y32">
        <v>0.91800000000000004</v>
      </c>
      <c r="Z32">
        <v>0.82699999999999996</v>
      </c>
      <c r="AA32">
        <v>0.88300000000000001</v>
      </c>
      <c r="AB32">
        <v>0.82699999999999996</v>
      </c>
      <c r="AC32">
        <v>0.92800000000000005</v>
      </c>
      <c r="AD32">
        <v>0.83299999999999996</v>
      </c>
      <c r="AE32">
        <v>0.99399999999999999</v>
      </c>
      <c r="AF32">
        <v>0.9</v>
      </c>
      <c r="AG32">
        <v>0.85899999999999999</v>
      </c>
      <c r="AH32">
        <v>0.76700000000000002</v>
      </c>
      <c r="AI32">
        <v>0.879</v>
      </c>
      <c r="AJ32">
        <v>0.79600000000000004</v>
      </c>
      <c r="AK32">
        <v>0.97199999999999998</v>
      </c>
      <c r="AL32">
        <v>0.89700000000000002</v>
      </c>
      <c r="AM32">
        <v>0.85699999999999998</v>
      </c>
      <c r="AN32">
        <v>0.69199999999999995</v>
      </c>
      <c r="AO32">
        <v>0.94899999999999995</v>
      </c>
      <c r="AP32">
        <v>0.86</v>
      </c>
      <c r="AQ32">
        <v>0.77800000000000002</v>
      </c>
      <c r="AR32">
        <v>0.76800000000000002</v>
      </c>
      <c r="AS32">
        <v>0.97099999999999997</v>
      </c>
      <c r="AT32">
        <v>0.88200000000000001</v>
      </c>
      <c r="AU32">
        <v>1.1060000000000001</v>
      </c>
      <c r="AV32">
        <v>0.91100000000000003</v>
      </c>
      <c r="AW32">
        <v>1.048</v>
      </c>
      <c r="AX32">
        <v>1.0569999999999999</v>
      </c>
      <c r="AY32">
        <v>0.76100000000000001</v>
      </c>
      <c r="AZ32">
        <v>0.82199999999999995</v>
      </c>
      <c r="BA32">
        <v>0.94399999999999995</v>
      </c>
      <c r="BB32">
        <v>0.67300000000000004</v>
      </c>
      <c r="BC32">
        <v>1.115</v>
      </c>
      <c r="BD32">
        <v>0.52100000000000002</v>
      </c>
      <c r="BE32">
        <v>0.91700000000000004</v>
      </c>
      <c r="BF32">
        <v>0.876</v>
      </c>
      <c r="BG32">
        <v>0.94299999999999995</v>
      </c>
      <c r="BH32">
        <v>0.84499999999999997</v>
      </c>
      <c r="BI32">
        <v>0.93500000000000005</v>
      </c>
      <c r="BJ32">
        <v>1.0649999999999999</v>
      </c>
      <c r="BK32">
        <v>0.77900000000000003</v>
      </c>
      <c r="BL32">
        <v>1.1539999999999999</v>
      </c>
      <c r="BM32">
        <v>1.06</v>
      </c>
      <c r="BN32">
        <v>0.995</v>
      </c>
      <c r="BO32">
        <v>0.78300000000000003</v>
      </c>
      <c r="BP32">
        <v>0.83699999999999997</v>
      </c>
      <c r="BQ32">
        <v>0.96</v>
      </c>
      <c r="BR32">
        <v>0.88</v>
      </c>
      <c r="BS32">
        <v>0.86699999999999999</v>
      </c>
      <c r="BT32">
        <v>1.1379999999999999</v>
      </c>
      <c r="BU32">
        <v>0.71699999999999997</v>
      </c>
      <c r="BV32">
        <v>1.145</v>
      </c>
      <c r="BW32">
        <v>0.86199999999999999</v>
      </c>
      <c r="BX32">
        <v>0.70599999999999996</v>
      </c>
      <c r="BY32">
        <v>0.65800000000000003</v>
      </c>
      <c r="BZ32">
        <v>0.61399999999999999</v>
      </c>
    </row>
    <row r="33" spans="1:78" x14ac:dyDescent="0.25">
      <c r="A33" t="s">
        <v>195</v>
      </c>
      <c r="B33">
        <v>1E-3</v>
      </c>
      <c r="C33">
        <v>1E-3</v>
      </c>
      <c r="D33">
        <v>8.0000000000000002E-3</v>
      </c>
      <c r="E33">
        <v>1.0999999999999999E-2</v>
      </c>
      <c r="F33">
        <v>3.0000000000000001E-3</v>
      </c>
      <c r="G33">
        <v>2E-3</v>
      </c>
      <c r="H33">
        <v>1E-3</v>
      </c>
      <c r="I33">
        <v>4.0000000000000001E-3</v>
      </c>
      <c r="J33">
        <v>2E-3</v>
      </c>
      <c r="K33">
        <v>3.0000000000000001E-3</v>
      </c>
      <c r="L33">
        <v>2E-3</v>
      </c>
      <c r="M33">
        <v>2E-3</v>
      </c>
      <c r="N33">
        <v>1E-3</v>
      </c>
      <c r="O33">
        <v>6.0000000000000001E-3</v>
      </c>
      <c r="P33">
        <v>1.6E-2</v>
      </c>
      <c r="Q33">
        <v>3.0000000000000001E-3</v>
      </c>
      <c r="R33">
        <v>1E-3</v>
      </c>
      <c r="S33">
        <v>1E-3</v>
      </c>
      <c r="T33">
        <v>3.0000000000000001E-3</v>
      </c>
      <c r="U33">
        <v>3.0000000000000001E-3</v>
      </c>
      <c r="V33">
        <v>1E-3</v>
      </c>
      <c r="W33">
        <v>5.0000000000000001E-3</v>
      </c>
      <c r="X33">
        <v>2E-3</v>
      </c>
      <c r="Y33">
        <v>1E-3</v>
      </c>
      <c r="Z33">
        <v>1E-3</v>
      </c>
      <c r="AA33">
        <v>1E-3</v>
      </c>
      <c r="AB33">
        <v>1E-3</v>
      </c>
      <c r="AC33">
        <v>3.0000000000000001E-3</v>
      </c>
      <c r="AD33">
        <v>1E-3</v>
      </c>
      <c r="AE33">
        <v>8.0000000000000002E-3</v>
      </c>
      <c r="AF33">
        <v>1E-3</v>
      </c>
      <c r="AG33">
        <v>8.9999999999999993E-3</v>
      </c>
      <c r="AH33">
        <v>1.6E-2</v>
      </c>
      <c r="AI33">
        <v>1E-3</v>
      </c>
      <c r="AJ33">
        <v>3.0000000000000001E-3</v>
      </c>
      <c r="AK33">
        <v>3.0000000000000001E-3</v>
      </c>
      <c r="AL33">
        <v>2E-3</v>
      </c>
      <c r="AM33">
        <v>1E-3</v>
      </c>
      <c r="AN33">
        <v>1.7000000000000001E-2</v>
      </c>
      <c r="AO33">
        <v>5.0000000000000001E-3</v>
      </c>
      <c r="AP33">
        <v>6.0000000000000001E-3</v>
      </c>
      <c r="AQ33">
        <v>6.0000000000000001E-3</v>
      </c>
      <c r="AR33">
        <v>5.0000000000000001E-3</v>
      </c>
      <c r="AS33">
        <v>1.4E-2</v>
      </c>
      <c r="AT33">
        <v>7.0000000000000001E-3</v>
      </c>
      <c r="AU33">
        <v>3.3000000000000002E-2</v>
      </c>
      <c r="AV33">
        <v>1.2E-2</v>
      </c>
      <c r="AW33">
        <v>0.02</v>
      </c>
      <c r="AX33">
        <v>1.2E-2</v>
      </c>
      <c r="AY33">
        <v>6.0000000000000001E-3</v>
      </c>
      <c r="AZ33">
        <v>7.0000000000000001E-3</v>
      </c>
      <c r="BA33">
        <v>1.4E-2</v>
      </c>
      <c r="BB33">
        <v>3.0000000000000001E-3</v>
      </c>
      <c r="BC33">
        <v>2.3E-2</v>
      </c>
      <c r="BD33">
        <v>5.3999999999999999E-2</v>
      </c>
      <c r="BE33">
        <v>6.0000000000000001E-3</v>
      </c>
      <c r="BF33">
        <v>1E-3</v>
      </c>
      <c r="BG33">
        <v>2E-3</v>
      </c>
      <c r="BH33">
        <v>1E-3</v>
      </c>
      <c r="BI33">
        <v>6.0000000000000001E-3</v>
      </c>
      <c r="BJ33">
        <v>0.01</v>
      </c>
      <c r="BK33">
        <v>5.0000000000000001E-3</v>
      </c>
      <c r="BL33">
        <v>3.9E-2</v>
      </c>
      <c r="BM33">
        <v>8.9999999999999993E-3</v>
      </c>
      <c r="BN33">
        <v>3.0000000000000001E-3</v>
      </c>
      <c r="BO33">
        <v>1E-3</v>
      </c>
      <c r="BP33">
        <v>2E-3</v>
      </c>
      <c r="BQ33">
        <v>7.0000000000000001E-3</v>
      </c>
      <c r="BR33">
        <v>3.0000000000000001E-3</v>
      </c>
      <c r="BS33">
        <v>3.0000000000000001E-3</v>
      </c>
      <c r="BT33">
        <v>1.7999999999999999E-2</v>
      </c>
      <c r="BU33">
        <v>7.0000000000000001E-3</v>
      </c>
      <c r="BV33">
        <v>3.2000000000000001E-2</v>
      </c>
      <c r="BW33">
        <v>8.0000000000000002E-3</v>
      </c>
      <c r="BX33">
        <v>1E-3</v>
      </c>
      <c r="BY33">
        <v>1E-3</v>
      </c>
      <c r="BZ33">
        <v>1E-3</v>
      </c>
    </row>
  </sheetData>
  <pageMargins left="0.7" right="0.7" top="0.75" bottom="0.75" header="0.3" footer="0.3"/>
  <pageSetup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609</v>
      </c>
    </row>
    <row r="2" spans="1:78" x14ac:dyDescent="0.25">
      <c r="A2" t="s">
        <v>142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1251</v>
      </c>
      <c r="C8">
        <v>1007</v>
      </c>
      <c r="D8">
        <v>151</v>
      </c>
      <c r="E8">
        <v>93</v>
      </c>
      <c r="F8">
        <v>238</v>
      </c>
      <c r="G8">
        <v>509</v>
      </c>
      <c r="H8">
        <v>504</v>
      </c>
      <c r="I8">
        <v>245</v>
      </c>
      <c r="J8">
        <v>307</v>
      </c>
      <c r="K8">
        <v>238</v>
      </c>
      <c r="L8">
        <v>461</v>
      </c>
      <c r="M8">
        <v>515</v>
      </c>
      <c r="N8">
        <v>565</v>
      </c>
      <c r="O8">
        <v>133</v>
      </c>
      <c r="P8">
        <v>38</v>
      </c>
      <c r="Q8">
        <v>303</v>
      </c>
      <c r="R8">
        <v>948</v>
      </c>
      <c r="S8">
        <v>659</v>
      </c>
      <c r="T8">
        <v>275</v>
      </c>
      <c r="U8">
        <v>288</v>
      </c>
      <c r="V8">
        <v>756</v>
      </c>
      <c r="W8">
        <v>158</v>
      </c>
      <c r="X8">
        <v>320</v>
      </c>
      <c r="Y8">
        <v>743</v>
      </c>
      <c r="Z8">
        <v>508</v>
      </c>
      <c r="AA8">
        <v>1251</v>
      </c>
      <c r="AB8">
        <v>508</v>
      </c>
      <c r="AC8">
        <v>306</v>
      </c>
      <c r="AD8">
        <v>796</v>
      </c>
      <c r="AE8">
        <v>135</v>
      </c>
      <c r="AF8">
        <v>955</v>
      </c>
      <c r="AG8">
        <v>85</v>
      </c>
      <c r="AH8">
        <v>37</v>
      </c>
      <c r="AI8">
        <v>748</v>
      </c>
      <c r="AJ8">
        <v>192</v>
      </c>
      <c r="AK8">
        <v>281</v>
      </c>
      <c r="AL8">
        <v>341</v>
      </c>
      <c r="AM8">
        <v>701</v>
      </c>
      <c r="AN8">
        <v>28</v>
      </c>
      <c r="AO8">
        <v>175</v>
      </c>
      <c r="AP8">
        <v>129</v>
      </c>
      <c r="AQ8">
        <v>101</v>
      </c>
      <c r="AR8">
        <v>110</v>
      </c>
      <c r="AS8">
        <v>68</v>
      </c>
      <c r="AT8">
        <v>117</v>
      </c>
      <c r="AU8">
        <v>38</v>
      </c>
      <c r="AV8">
        <v>69</v>
      </c>
      <c r="AW8">
        <v>54</v>
      </c>
      <c r="AX8">
        <v>95</v>
      </c>
      <c r="AY8">
        <v>103</v>
      </c>
      <c r="AZ8">
        <v>104</v>
      </c>
      <c r="BA8">
        <v>63</v>
      </c>
      <c r="BB8">
        <v>141</v>
      </c>
      <c r="BC8">
        <v>54</v>
      </c>
      <c r="BD8">
        <v>5</v>
      </c>
      <c r="BE8">
        <v>149</v>
      </c>
      <c r="BF8">
        <v>1102</v>
      </c>
      <c r="BG8">
        <v>454</v>
      </c>
      <c r="BH8">
        <v>797</v>
      </c>
      <c r="BI8">
        <v>153</v>
      </c>
      <c r="BJ8">
        <v>115</v>
      </c>
      <c r="BK8">
        <v>125</v>
      </c>
      <c r="BL8">
        <v>35</v>
      </c>
      <c r="BM8">
        <v>123</v>
      </c>
      <c r="BN8">
        <v>285</v>
      </c>
      <c r="BO8">
        <v>480</v>
      </c>
      <c r="BP8">
        <v>363</v>
      </c>
      <c r="BQ8">
        <v>136</v>
      </c>
      <c r="BR8">
        <v>239</v>
      </c>
      <c r="BS8">
        <v>222</v>
      </c>
      <c r="BT8">
        <v>73</v>
      </c>
      <c r="BU8">
        <v>81</v>
      </c>
      <c r="BV8">
        <v>42</v>
      </c>
      <c r="BW8">
        <v>96</v>
      </c>
      <c r="BX8">
        <v>864</v>
      </c>
      <c r="BY8">
        <v>861</v>
      </c>
      <c r="BZ8">
        <v>752</v>
      </c>
    </row>
    <row r="9" spans="1:78" x14ac:dyDescent="0.25">
      <c r="A9" t="s">
        <v>103</v>
      </c>
      <c r="B9">
        <v>1215</v>
      </c>
      <c r="C9">
        <v>965</v>
      </c>
      <c r="D9">
        <v>157</v>
      </c>
      <c r="E9">
        <v>92</v>
      </c>
      <c r="F9">
        <v>247</v>
      </c>
      <c r="G9">
        <v>567</v>
      </c>
      <c r="H9">
        <v>401</v>
      </c>
      <c r="I9">
        <v>293</v>
      </c>
      <c r="J9">
        <v>361</v>
      </c>
      <c r="K9">
        <v>259</v>
      </c>
      <c r="L9">
        <v>301</v>
      </c>
      <c r="M9">
        <v>409</v>
      </c>
      <c r="N9">
        <v>636</v>
      </c>
      <c r="O9">
        <v>135</v>
      </c>
      <c r="P9">
        <v>35</v>
      </c>
      <c r="Q9">
        <v>247</v>
      </c>
      <c r="R9">
        <v>968</v>
      </c>
      <c r="S9">
        <v>670</v>
      </c>
      <c r="T9">
        <v>292</v>
      </c>
      <c r="U9">
        <v>230</v>
      </c>
      <c r="V9">
        <v>825</v>
      </c>
      <c r="W9">
        <v>134</v>
      </c>
      <c r="X9">
        <v>240</v>
      </c>
      <c r="Y9">
        <v>717</v>
      </c>
      <c r="Z9">
        <v>498</v>
      </c>
      <c r="AA9">
        <v>1215</v>
      </c>
      <c r="AB9">
        <v>498</v>
      </c>
      <c r="AC9">
        <v>300</v>
      </c>
      <c r="AD9">
        <v>758</v>
      </c>
      <c r="AE9">
        <v>144</v>
      </c>
      <c r="AF9">
        <v>910</v>
      </c>
      <c r="AG9">
        <v>96</v>
      </c>
      <c r="AH9">
        <v>39</v>
      </c>
      <c r="AI9">
        <v>760</v>
      </c>
      <c r="AJ9">
        <v>173</v>
      </c>
      <c r="AK9">
        <v>258</v>
      </c>
      <c r="AL9">
        <v>341</v>
      </c>
      <c r="AM9">
        <v>669</v>
      </c>
      <c r="AN9">
        <v>29</v>
      </c>
      <c r="AO9">
        <v>169</v>
      </c>
      <c r="AP9">
        <v>129</v>
      </c>
      <c r="AQ9">
        <v>97</v>
      </c>
      <c r="AR9">
        <v>127</v>
      </c>
      <c r="AS9">
        <v>67</v>
      </c>
      <c r="AT9">
        <v>105</v>
      </c>
      <c r="AU9">
        <v>37</v>
      </c>
      <c r="AV9">
        <v>60</v>
      </c>
      <c r="AW9">
        <v>57</v>
      </c>
      <c r="AX9">
        <v>98</v>
      </c>
      <c r="AY9">
        <v>93</v>
      </c>
      <c r="AZ9">
        <v>98</v>
      </c>
      <c r="BA9">
        <v>64</v>
      </c>
      <c r="BB9">
        <v>126</v>
      </c>
      <c r="BC9">
        <v>51</v>
      </c>
      <c r="BD9">
        <v>6</v>
      </c>
      <c r="BE9">
        <v>155</v>
      </c>
      <c r="BF9">
        <v>1059</v>
      </c>
      <c r="BG9">
        <v>453</v>
      </c>
      <c r="BH9">
        <v>762</v>
      </c>
      <c r="BI9">
        <v>165</v>
      </c>
      <c r="BJ9">
        <v>116</v>
      </c>
      <c r="BK9">
        <v>111</v>
      </c>
      <c r="BL9">
        <v>37</v>
      </c>
      <c r="BM9">
        <v>137</v>
      </c>
      <c r="BN9">
        <v>274</v>
      </c>
      <c r="BO9">
        <v>457</v>
      </c>
      <c r="BP9">
        <v>348</v>
      </c>
      <c r="BQ9">
        <v>139</v>
      </c>
      <c r="BR9">
        <v>253</v>
      </c>
      <c r="BS9">
        <v>233</v>
      </c>
      <c r="BT9">
        <v>71</v>
      </c>
      <c r="BU9">
        <v>90</v>
      </c>
      <c r="BV9">
        <v>40</v>
      </c>
      <c r="BW9">
        <v>101</v>
      </c>
      <c r="BX9">
        <v>830</v>
      </c>
      <c r="BY9">
        <v>824</v>
      </c>
      <c r="BZ9">
        <v>710</v>
      </c>
    </row>
    <row r="10" spans="1:78" x14ac:dyDescent="0.25">
      <c r="A10" t="s">
        <v>104</v>
      </c>
    </row>
    <row r="11" spans="1:78" x14ac:dyDescent="0.25">
      <c r="A11" t="s">
        <v>593</v>
      </c>
      <c r="B11">
        <v>170</v>
      </c>
      <c r="C11">
        <v>125</v>
      </c>
      <c r="D11">
        <v>28</v>
      </c>
      <c r="E11">
        <v>18</v>
      </c>
      <c r="F11">
        <v>28</v>
      </c>
      <c r="G11">
        <v>72</v>
      </c>
      <c r="H11">
        <v>70</v>
      </c>
      <c r="I11">
        <v>39</v>
      </c>
      <c r="J11">
        <v>48</v>
      </c>
      <c r="K11">
        <v>32</v>
      </c>
      <c r="L11">
        <v>51</v>
      </c>
      <c r="M11">
        <v>68</v>
      </c>
      <c r="N11">
        <v>71</v>
      </c>
      <c r="O11">
        <v>20</v>
      </c>
      <c r="P11">
        <v>11</v>
      </c>
      <c r="Q11">
        <v>46</v>
      </c>
      <c r="R11">
        <v>124</v>
      </c>
      <c r="S11">
        <v>96</v>
      </c>
      <c r="T11">
        <v>37</v>
      </c>
      <c r="U11">
        <v>27</v>
      </c>
      <c r="V11">
        <v>103</v>
      </c>
      <c r="W11">
        <v>20</v>
      </c>
      <c r="X11">
        <v>46</v>
      </c>
      <c r="Y11">
        <v>128</v>
      </c>
      <c r="Z11">
        <v>42</v>
      </c>
      <c r="AA11">
        <v>170</v>
      </c>
      <c r="AB11">
        <v>42</v>
      </c>
      <c r="AC11">
        <v>56</v>
      </c>
      <c r="AD11">
        <v>96</v>
      </c>
      <c r="AE11">
        <v>15</v>
      </c>
      <c r="AF11">
        <v>120</v>
      </c>
      <c r="AG11">
        <v>30</v>
      </c>
      <c r="AH11">
        <v>4</v>
      </c>
      <c r="AI11">
        <v>115</v>
      </c>
      <c r="AJ11">
        <v>20</v>
      </c>
      <c r="AK11">
        <v>34</v>
      </c>
      <c r="AL11">
        <v>64</v>
      </c>
      <c r="AM11">
        <v>88</v>
      </c>
      <c r="AN11">
        <v>6</v>
      </c>
      <c r="AO11">
        <v>12</v>
      </c>
      <c r="AP11">
        <v>13</v>
      </c>
      <c r="AQ11">
        <v>11</v>
      </c>
      <c r="AR11">
        <v>17</v>
      </c>
      <c r="AS11">
        <v>8</v>
      </c>
      <c r="AT11">
        <v>20</v>
      </c>
      <c r="AU11">
        <v>0</v>
      </c>
      <c r="AV11">
        <v>5</v>
      </c>
      <c r="AW11">
        <v>11</v>
      </c>
      <c r="AX11">
        <v>17</v>
      </c>
      <c r="AY11">
        <v>7</v>
      </c>
      <c r="AZ11">
        <v>16</v>
      </c>
      <c r="BA11">
        <v>15</v>
      </c>
      <c r="BB11">
        <v>17</v>
      </c>
      <c r="BC11">
        <v>12</v>
      </c>
      <c r="BD11">
        <v>0</v>
      </c>
      <c r="BE11">
        <v>25</v>
      </c>
      <c r="BF11">
        <v>145</v>
      </c>
      <c r="BG11">
        <v>72</v>
      </c>
      <c r="BH11">
        <v>98</v>
      </c>
      <c r="BI11">
        <v>20</v>
      </c>
      <c r="BJ11">
        <v>26</v>
      </c>
      <c r="BK11">
        <v>15</v>
      </c>
      <c r="BL11">
        <v>9</v>
      </c>
      <c r="BM11">
        <v>18</v>
      </c>
      <c r="BN11">
        <v>50</v>
      </c>
      <c r="BO11">
        <v>65</v>
      </c>
      <c r="BP11">
        <v>38</v>
      </c>
      <c r="BQ11">
        <v>25</v>
      </c>
      <c r="BR11">
        <v>37</v>
      </c>
      <c r="BS11">
        <v>39</v>
      </c>
      <c r="BT11">
        <v>13</v>
      </c>
      <c r="BU11">
        <v>13</v>
      </c>
      <c r="BV11">
        <v>7</v>
      </c>
      <c r="BW11">
        <v>18</v>
      </c>
      <c r="BX11">
        <v>170</v>
      </c>
      <c r="BY11">
        <v>170</v>
      </c>
      <c r="BZ11">
        <v>161</v>
      </c>
    </row>
    <row r="12" spans="1:78" x14ac:dyDescent="0.25">
      <c r="B12" s="7">
        <v>0.14000000000000001</v>
      </c>
      <c r="C12" s="7">
        <v>0.13</v>
      </c>
      <c r="D12" s="7">
        <v>0.18</v>
      </c>
      <c r="E12" s="7">
        <v>0.19</v>
      </c>
      <c r="F12" s="7">
        <v>0.11</v>
      </c>
      <c r="G12" s="7">
        <v>0.13</v>
      </c>
      <c r="H12" s="7">
        <v>0.18</v>
      </c>
      <c r="I12" s="7">
        <v>0.13</v>
      </c>
      <c r="J12" s="7">
        <v>0.13</v>
      </c>
      <c r="K12" s="7">
        <v>0.12</v>
      </c>
      <c r="L12" s="7">
        <v>0.17</v>
      </c>
      <c r="M12" s="7">
        <v>0.17</v>
      </c>
      <c r="N12" s="7">
        <v>0.11</v>
      </c>
      <c r="O12" s="7">
        <v>0.15</v>
      </c>
      <c r="P12" s="7">
        <v>0.33</v>
      </c>
      <c r="Q12" s="7">
        <v>0.19</v>
      </c>
      <c r="R12" s="7">
        <v>0.13</v>
      </c>
      <c r="S12" s="7">
        <v>0.14000000000000001</v>
      </c>
      <c r="T12" s="7">
        <v>0.13</v>
      </c>
      <c r="U12" s="7">
        <v>0.12</v>
      </c>
      <c r="V12" s="7">
        <v>0.13</v>
      </c>
      <c r="W12" s="7">
        <v>0.15</v>
      </c>
      <c r="X12" s="7">
        <v>0.19</v>
      </c>
      <c r="Y12" s="7">
        <v>0.18</v>
      </c>
      <c r="Z12" s="7">
        <v>0.08</v>
      </c>
      <c r="AA12" s="7">
        <v>0.14000000000000001</v>
      </c>
      <c r="AB12" s="7">
        <v>0.08</v>
      </c>
      <c r="AC12" s="7">
        <v>0.19</v>
      </c>
      <c r="AD12" s="7">
        <v>0.13</v>
      </c>
      <c r="AE12" s="7">
        <v>0.11</v>
      </c>
      <c r="AF12" s="7">
        <v>0.13</v>
      </c>
      <c r="AG12" s="7">
        <v>0.31</v>
      </c>
      <c r="AH12" s="7">
        <v>0.09</v>
      </c>
      <c r="AI12" s="7">
        <v>0.15</v>
      </c>
      <c r="AJ12" s="7">
        <v>0.12</v>
      </c>
      <c r="AK12" s="7">
        <v>0.13</v>
      </c>
      <c r="AL12" s="7">
        <v>0.19</v>
      </c>
      <c r="AM12" s="7">
        <v>0.13</v>
      </c>
      <c r="AN12" s="7">
        <v>0.19</v>
      </c>
      <c r="AO12" s="7">
        <v>7.0000000000000007E-2</v>
      </c>
      <c r="AP12" s="7">
        <v>0.1</v>
      </c>
      <c r="AQ12" s="7">
        <v>0.12</v>
      </c>
      <c r="AR12" s="7">
        <v>0.13</v>
      </c>
      <c r="AS12" s="7">
        <v>0.11</v>
      </c>
      <c r="AT12" s="7">
        <v>0.19</v>
      </c>
      <c r="AU12" s="7">
        <v>0.01</v>
      </c>
      <c r="AV12" s="7">
        <v>0.08</v>
      </c>
      <c r="AW12" s="7">
        <v>0.18</v>
      </c>
      <c r="AX12" s="7">
        <v>0.18</v>
      </c>
      <c r="AY12" s="7">
        <v>0.08</v>
      </c>
      <c r="AZ12" s="7">
        <v>0.17</v>
      </c>
      <c r="BA12" s="7">
        <v>0.24</v>
      </c>
      <c r="BB12" s="7">
        <v>0.14000000000000001</v>
      </c>
      <c r="BC12" s="7">
        <v>0.23</v>
      </c>
      <c r="BD12" t="s">
        <v>108</v>
      </c>
      <c r="BE12" s="7">
        <v>0.16</v>
      </c>
      <c r="BF12" s="7">
        <v>0.14000000000000001</v>
      </c>
      <c r="BG12" s="7">
        <v>0.16</v>
      </c>
      <c r="BH12" s="7">
        <v>0.13</v>
      </c>
      <c r="BI12" s="7">
        <v>0.12</v>
      </c>
      <c r="BJ12" s="7">
        <v>0.23</v>
      </c>
      <c r="BK12" s="7">
        <v>0.13</v>
      </c>
      <c r="BL12" s="7">
        <v>0.25</v>
      </c>
      <c r="BM12" s="7">
        <v>0.13</v>
      </c>
      <c r="BN12" s="7">
        <v>0.18</v>
      </c>
      <c r="BO12" s="7">
        <v>0.14000000000000001</v>
      </c>
      <c r="BP12" s="7">
        <v>0.11</v>
      </c>
      <c r="BQ12" s="7">
        <v>0.18</v>
      </c>
      <c r="BR12" s="7">
        <v>0.15</v>
      </c>
      <c r="BS12" s="7">
        <v>0.17</v>
      </c>
      <c r="BT12" s="7">
        <v>0.18</v>
      </c>
      <c r="BU12" s="7">
        <v>0.14000000000000001</v>
      </c>
      <c r="BV12" s="7">
        <v>0.19</v>
      </c>
      <c r="BW12" s="7">
        <v>0.17</v>
      </c>
      <c r="BX12" s="7">
        <v>0.2</v>
      </c>
      <c r="BY12" s="7">
        <v>0.21</v>
      </c>
      <c r="BZ12" s="7">
        <v>0.23</v>
      </c>
    </row>
    <row r="13" spans="1:78" x14ac:dyDescent="0.25">
      <c r="A13" t="s">
        <v>594</v>
      </c>
      <c r="B13">
        <v>617</v>
      </c>
      <c r="C13">
        <v>506</v>
      </c>
      <c r="D13">
        <v>73</v>
      </c>
      <c r="E13">
        <v>38</v>
      </c>
      <c r="F13">
        <v>134</v>
      </c>
      <c r="G13">
        <v>266</v>
      </c>
      <c r="H13">
        <v>217</v>
      </c>
      <c r="I13">
        <v>145</v>
      </c>
      <c r="J13">
        <v>195</v>
      </c>
      <c r="K13">
        <v>121</v>
      </c>
      <c r="L13">
        <v>155</v>
      </c>
      <c r="M13">
        <v>207</v>
      </c>
      <c r="N13">
        <v>338</v>
      </c>
      <c r="O13">
        <v>54</v>
      </c>
      <c r="P13">
        <v>19</v>
      </c>
      <c r="Q13">
        <v>116</v>
      </c>
      <c r="R13">
        <v>500</v>
      </c>
      <c r="S13">
        <v>331</v>
      </c>
      <c r="T13">
        <v>159</v>
      </c>
      <c r="U13">
        <v>118</v>
      </c>
      <c r="V13">
        <v>423</v>
      </c>
      <c r="W13">
        <v>62</v>
      </c>
      <c r="X13">
        <v>130</v>
      </c>
      <c r="Y13">
        <v>351</v>
      </c>
      <c r="Z13">
        <v>265</v>
      </c>
      <c r="AA13">
        <v>617</v>
      </c>
      <c r="AB13">
        <v>265</v>
      </c>
      <c r="AC13">
        <v>154</v>
      </c>
      <c r="AD13">
        <v>399</v>
      </c>
      <c r="AE13">
        <v>60</v>
      </c>
      <c r="AF13">
        <v>476</v>
      </c>
      <c r="AG13">
        <v>36</v>
      </c>
      <c r="AH13">
        <v>19</v>
      </c>
      <c r="AI13">
        <v>391</v>
      </c>
      <c r="AJ13">
        <v>90</v>
      </c>
      <c r="AK13">
        <v>128</v>
      </c>
      <c r="AL13">
        <v>159</v>
      </c>
      <c r="AM13">
        <v>355</v>
      </c>
      <c r="AN13">
        <v>17</v>
      </c>
      <c r="AO13">
        <v>84</v>
      </c>
      <c r="AP13">
        <v>74</v>
      </c>
      <c r="AQ13">
        <v>51</v>
      </c>
      <c r="AR13">
        <v>64</v>
      </c>
      <c r="AS13">
        <v>33</v>
      </c>
      <c r="AT13">
        <v>47</v>
      </c>
      <c r="AU13">
        <v>20</v>
      </c>
      <c r="AV13">
        <v>37</v>
      </c>
      <c r="AW13">
        <v>32</v>
      </c>
      <c r="AX13">
        <v>40</v>
      </c>
      <c r="AY13">
        <v>53</v>
      </c>
      <c r="AZ13">
        <v>53</v>
      </c>
      <c r="BA13">
        <v>27</v>
      </c>
      <c r="BB13">
        <v>63</v>
      </c>
      <c r="BC13">
        <v>19</v>
      </c>
      <c r="BD13">
        <v>4</v>
      </c>
      <c r="BE13">
        <v>70</v>
      </c>
      <c r="BF13">
        <v>546</v>
      </c>
      <c r="BG13">
        <v>212</v>
      </c>
      <c r="BH13">
        <v>404</v>
      </c>
      <c r="BI13">
        <v>72</v>
      </c>
      <c r="BJ13">
        <v>53</v>
      </c>
      <c r="BK13">
        <v>61</v>
      </c>
      <c r="BL13">
        <v>17</v>
      </c>
      <c r="BM13">
        <v>53</v>
      </c>
      <c r="BN13">
        <v>132</v>
      </c>
      <c r="BO13">
        <v>259</v>
      </c>
      <c r="BP13">
        <v>172</v>
      </c>
      <c r="BQ13">
        <v>63</v>
      </c>
      <c r="BR13">
        <v>122</v>
      </c>
      <c r="BS13">
        <v>106</v>
      </c>
      <c r="BT13">
        <v>37</v>
      </c>
      <c r="BU13">
        <v>35</v>
      </c>
      <c r="BV13">
        <v>20</v>
      </c>
      <c r="BW13">
        <v>44</v>
      </c>
      <c r="BX13">
        <v>617</v>
      </c>
      <c r="BY13">
        <v>546</v>
      </c>
      <c r="BZ13">
        <v>492</v>
      </c>
    </row>
    <row r="14" spans="1:78" x14ac:dyDescent="0.25">
      <c r="B14" s="7">
        <v>0.51</v>
      </c>
      <c r="C14" s="7">
        <v>0.52</v>
      </c>
      <c r="D14" s="7">
        <v>0.46</v>
      </c>
      <c r="E14" s="7">
        <v>0.41</v>
      </c>
      <c r="F14" s="7">
        <v>0.54</v>
      </c>
      <c r="G14" s="7">
        <v>0.47</v>
      </c>
      <c r="H14" s="7">
        <v>0.54</v>
      </c>
      <c r="I14" s="7">
        <v>0.5</v>
      </c>
      <c r="J14" s="7">
        <v>0.54</v>
      </c>
      <c r="K14" s="7">
        <v>0.47</v>
      </c>
      <c r="L14" s="7">
        <v>0.52</v>
      </c>
      <c r="M14" s="7">
        <v>0.51</v>
      </c>
      <c r="N14" s="7">
        <v>0.53</v>
      </c>
      <c r="O14" s="7">
        <v>0.4</v>
      </c>
      <c r="P14" s="7">
        <v>0.53</v>
      </c>
      <c r="Q14" s="7">
        <v>0.47</v>
      </c>
      <c r="R14" s="7">
        <v>0.52</v>
      </c>
      <c r="S14" s="7">
        <v>0.49</v>
      </c>
      <c r="T14" s="7">
        <v>0.54</v>
      </c>
      <c r="U14" s="7">
        <v>0.52</v>
      </c>
      <c r="V14" s="7">
        <v>0.51</v>
      </c>
      <c r="W14" s="7">
        <v>0.47</v>
      </c>
      <c r="X14" s="7">
        <v>0.54</v>
      </c>
      <c r="Y14" s="7">
        <v>0.49</v>
      </c>
      <c r="Z14" s="7">
        <v>0.53</v>
      </c>
      <c r="AA14" s="7">
        <v>0.51</v>
      </c>
      <c r="AB14" s="7">
        <v>0.53</v>
      </c>
      <c r="AC14" s="7">
        <v>0.51</v>
      </c>
      <c r="AD14" s="7">
        <v>0.53</v>
      </c>
      <c r="AE14" s="7">
        <v>0.41</v>
      </c>
      <c r="AF14" s="7">
        <v>0.52</v>
      </c>
      <c r="AG14" s="7">
        <v>0.38</v>
      </c>
      <c r="AH14" s="7">
        <v>0.5</v>
      </c>
      <c r="AI14" s="7">
        <v>0.51</v>
      </c>
      <c r="AJ14" s="7">
        <v>0.52</v>
      </c>
      <c r="AK14" s="7">
        <v>0.5</v>
      </c>
      <c r="AL14" s="7">
        <v>0.46</v>
      </c>
      <c r="AM14" s="7">
        <v>0.53</v>
      </c>
      <c r="AN14" s="7">
        <v>0.59</v>
      </c>
      <c r="AO14" s="7">
        <v>0.5</v>
      </c>
      <c r="AP14" s="7">
        <v>0.56999999999999995</v>
      </c>
      <c r="AQ14" s="7">
        <v>0.53</v>
      </c>
      <c r="AR14" s="7">
        <v>0.5</v>
      </c>
      <c r="AS14" s="7">
        <v>0.49</v>
      </c>
      <c r="AT14" s="7">
        <v>0.45</v>
      </c>
      <c r="AU14" s="7">
        <v>0.54</v>
      </c>
      <c r="AV14" s="7">
        <v>0.62</v>
      </c>
      <c r="AW14" s="7">
        <v>0.55000000000000004</v>
      </c>
      <c r="AX14" s="7">
        <v>0.41</v>
      </c>
      <c r="AY14" s="7">
        <v>0.56999999999999995</v>
      </c>
      <c r="AZ14" s="7">
        <v>0.54</v>
      </c>
      <c r="BA14" s="7">
        <v>0.42</v>
      </c>
      <c r="BB14" s="7">
        <v>0.5</v>
      </c>
      <c r="BC14" s="7">
        <v>0.37</v>
      </c>
      <c r="BD14" s="7">
        <v>0.74</v>
      </c>
      <c r="BE14" s="7">
        <v>0.45</v>
      </c>
      <c r="BF14" s="7">
        <v>0.52</v>
      </c>
      <c r="BG14" s="7">
        <v>0.47</v>
      </c>
      <c r="BH14" s="7">
        <v>0.53</v>
      </c>
      <c r="BI14" s="7">
        <v>0.43</v>
      </c>
      <c r="BJ14" s="7">
        <v>0.46</v>
      </c>
      <c r="BK14" s="7">
        <v>0.55000000000000004</v>
      </c>
      <c r="BL14" s="7">
        <v>0.44</v>
      </c>
      <c r="BM14" s="7">
        <v>0.39</v>
      </c>
      <c r="BN14" s="7">
        <v>0.48</v>
      </c>
      <c r="BO14" s="7">
        <v>0.56999999999999995</v>
      </c>
      <c r="BP14" s="7">
        <v>0.5</v>
      </c>
      <c r="BQ14" s="7">
        <v>0.45</v>
      </c>
      <c r="BR14" s="7">
        <v>0.48</v>
      </c>
      <c r="BS14" s="7">
        <v>0.45</v>
      </c>
      <c r="BT14" s="7">
        <v>0.52</v>
      </c>
      <c r="BU14" s="7">
        <v>0.39</v>
      </c>
      <c r="BV14" s="7">
        <v>0.51</v>
      </c>
      <c r="BW14" s="7">
        <v>0.43</v>
      </c>
      <c r="BX14" s="7">
        <v>0.74</v>
      </c>
      <c r="BY14" s="7">
        <v>0.66</v>
      </c>
      <c r="BZ14" s="7">
        <v>0.69</v>
      </c>
    </row>
    <row r="15" spans="1:78" x14ac:dyDescent="0.25">
      <c r="A15" t="s">
        <v>595</v>
      </c>
      <c r="B15">
        <v>240</v>
      </c>
      <c r="C15">
        <v>192</v>
      </c>
      <c r="D15">
        <v>30</v>
      </c>
      <c r="E15">
        <v>18</v>
      </c>
      <c r="F15">
        <v>40</v>
      </c>
      <c r="G15">
        <v>137</v>
      </c>
      <c r="H15">
        <v>63</v>
      </c>
      <c r="I15">
        <v>69</v>
      </c>
      <c r="J15">
        <v>66</v>
      </c>
      <c r="K15">
        <v>55</v>
      </c>
      <c r="L15">
        <v>50</v>
      </c>
      <c r="M15">
        <v>71</v>
      </c>
      <c r="N15">
        <v>134</v>
      </c>
      <c r="O15">
        <v>32</v>
      </c>
      <c r="P15">
        <v>3</v>
      </c>
      <c r="Q15">
        <v>43</v>
      </c>
      <c r="R15">
        <v>197</v>
      </c>
      <c r="S15">
        <v>143</v>
      </c>
      <c r="T15">
        <v>52</v>
      </c>
      <c r="U15">
        <v>41</v>
      </c>
      <c r="V15">
        <v>167</v>
      </c>
      <c r="W15">
        <v>29</v>
      </c>
      <c r="X15">
        <v>37</v>
      </c>
      <c r="Y15">
        <v>128</v>
      </c>
      <c r="Z15">
        <v>113</v>
      </c>
      <c r="AA15">
        <v>240</v>
      </c>
      <c r="AB15">
        <v>113</v>
      </c>
      <c r="AC15">
        <v>48</v>
      </c>
      <c r="AD15">
        <v>158</v>
      </c>
      <c r="AE15">
        <v>32</v>
      </c>
      <c r="AF15">
        <v>183</v>
      </c>
      <c r="AG15">
        <v>14</v>
      </c>
      <c r="AH15">
        <v>10</v>
      </c>
      <c r="AI15">
        <v>151</v>
      </c>
      <c r="AJ15">
        <v>33</v>
      </c>
      <c r="AK15">
        <v>52</v>
      </c>
      <c r="AL15">
        <v>68</v>
      </c>
      <c r="AM15">
        <v>129</v>
      </c>
      <c r="AN15">
        <v>4</v>
      </c>
      <c r="AO15">
        <v>37</v>
      </c>
      <c r="AP15">
        <v>27</v>
      </c>
      <c r="AQ15">
        <v>21</v>
      </c>
      <c r="AR15">
        <v>21</v>
      </c>
      <c r="AS15">
        <v>15</v>
      </c>
      <c r="AT15">
        <v>21</v>
      </c>
      <c r="AU15">
        <v>8</v>
      </c>
      <c r="AV15">
        <v>12</v>
      </c>
      <c r="AW15">
        <v>3</v>
      </c>
      <c r="AX15">
        <v>27</v>
      </c>
      <c r="AY15">
        <v>20</v>
      </c>
      <c r="AZ15">
        <v>15</v>
      </c>
      <c r="BA15">
        <v>11</v>
      </c>
      <c r="BB15">
        <v>30</v>
      </c>
      <c r="BC15">
        <v>8</v>
      </c>
      <c r="BD15">
        <v>0</v>
      </c>
      <c r="BE15">
        <v>31</v>
      </c>
      <c r="BF15">
        <v>210</v>
      </c>
      <c r="BG15">
        <v>87</v>
      </c>
      <c r="BH15">
        <v>153</v>
      </c>
      <c r="BI15">
        <v>44</v>
      </c>
      <c r="BJ15">
        <v>19</v>
      </c>
      <c r="BK15">
        <v>16</v>
      </c>
      <c r="BL15">
        <v>5</v>
      </c>
      <c r="BM15">
        <v>41</v>
      </c>
      <c r="BN15">
        <v>40</v>
      </c>
      <c r="BO15">
        <v>80</v>
      </c>
      <c r="BP15">
        <v>80</v>
      </c>
      <c r="BQ15">
        <v>31</v>
      </c>
      <c r="BR15">
        <v>51</v>
      </c>
      <c r="BS15">
        <v>49</v>
      </c>
      <c r="BT15">
        <v>8</v>
      </c>
      <c r="BU15">
        <v>24</v>
      </c>
      <c r="BV15">
        <v>9</v>
      </c>
      <c r="BW15">
        <v>24</v>
      </c>
      <c r="BX15">
        <v>29</v>
      </c>
      <c r="BY15">
        <v>71</v>
      </c>
      <c r="BZ15">
        <v>37</v>
      </c>
    </row>
    <row r="16" spans="1:78" x14ac:dyDescent="0.25">
      <c r="B16" s="7">
        <v>0.2</v>
      </c>
      <c r="C16" s="7">
        <v>0.2</v>
      </c>
      <c r="D16" s="7">
        <v>0.19</v>
      </c>
      <c r="E16" s="7">
        <v>0.2</v>
      </c>
      <c r="F16" s="7">
        <v>0.16</v>
      </c>
      <c r="G16" s="7">
        <v>0.24</v>
      </c>
      <c r="H16" s="7">
        <v>0.16</v>
      </c>
      <c r="I16" s="7">
        <v>0.24</v>
      </c>
      <c r="J16" s="7">
        <v>0.18</v>
      </c>
      <c r="K16" s="7">
        <v>0.21</v>
      </c>
      <c r="L16" s="7">
        <v>0.17</v>
      </c>
      <c r="M16" s="7">
        <v>0.17</v>
      </c>
      <c r="N16" s="7">
        <v>0.21</v>
      </c>
      <c r="O16" s="7">
        <v>0.24</v>
      </c>
      <c r="P16" s="7">
        <v>0.08</v>
      </c>
      <c r="Q16" s="7">
        <v>0.18</v>
      </c>
      <c r="R16" s="7">
        <v>0.2</v>
      </c>
      <c r="S16" s="7">
        <v>0.21</v>
      </c>
      <c r="T16" s="7">
        <v>0.18</v>
      </c>
      <c r="U16" s="7">
        <v>0.18</v>
      </c>
      <c r="V16" s="7">
        <v>0.2</v>
      </c>
      <c r="W16" s="7">
        <v>0.22</v>
      </c>
      <c r="X16" s="7">
        <v>0.16</v>
      </c>
      <c r="Y16" s="7">
        <v>0.18</v>
      </c>
      <c r="Z16" s="7">
        <v>0.23</v>
      </c>
      <c r="AA16" s="7">
        <v>0.2</v>
      </c>
      <c r="AB16" s="7">
        <v>0.23</v>
      </c>
      <c r="AC16" s="7">
        <v>0.16</v>
      </c>
      <c r="AD16" s="7">
        <v>0.21</v>
      </c>
      <c r="AE16" s="7">
        <v>0.22</v>
      </c>
      <c r="AF16" s="7">
        <v>0.2</v>
      </c>
      <c r="AG16" s="7">
        <v>0.14000000000000001</v>
      </c>
      <c r="AH16" s="7">
        <v>0.26</v>
      </c>
      <c r="AI16" s="7">
        <v>0.2</v>
      </c>
      <c r="AJ16" s="7">
        <v>0.19</v>
      </c>
      <c r="AK16" s="7">
        <v>0.2</v>
      </c>
      <c r="AL16" s="7">
        <v>0.2</v>
      </c>
      <c r="AM16" s="7">
        <v>0.19</v>
      </c>
      <c r="AN16" s="7">
        <v>0.14000000000000001</v>
      </c>
      <c r="AO16" s="7">
        <v>0.22</v>
      </c>
      <c r="AP16" s="7">
        <v>0.21</v>
      </c>
      <c r="AQ16" s="7">
        <v>0.22</v>
      </c>
      <c r="AR16" s="7">
        <v>0.17</v>
      </c>
      <c r="AS16" s="7">
        <v>0.22</v>
      </c>
      <c r="AT16" s="7">
        <v>0.2</v>
      </c>
      <c r="AU16" s="7">
        <v>0.23</v>
      </c>
      <c r="AV16" s="7">
        <v>0.2</v>
      </c>
      <c r="AW16" s="7">
        <v>0.06</v>
      </c>
      <c r="AX16" s="7">
        <v>0.28000000000000003</v>
      </c>
      <c r="AY16" s="7">
        <v>0.21</v>
      </c>
      <c r="AZ16" s="7">
        <v>0.16</v>
      </c>
      <c r="BA16" s="7">
        <v>0.17</v>
      </c>
      <c r="BB16" s="7">
        <v>0.24</v>
      </c>
      <c r="BC16" s="7">
        <v>0.15</v>
      </c>
      <c r="BD16" t="s">
        <v>108</v>
      </c>
      <c r="BE16" s="7">
        <v>0.2</v>
      </c>
      <c r="BF16" s="7">
        <v>0.2</v>
      </c>
      <c r="BG16" s="7">
        <v>0.19</v>
      </c>
      <c r="BH16" s="7">
        <v>0.2</v>
      </c>
      <c r="BI16" s="7">
        <v>0.27</v>
      </c>
      <c r="BJ16" s="7">
        <v>0.17</v>
      </c>
      <c r="BK16" s="7">
        <v>0.15</v>
      </c>
      <c r="BL16" s="7">
        <v>0.14000000000000001</v>
      </c>
      <c r="BM16" s="7">
        <v>0.3</v>
      </c>
      <c r="BN16" s="7">
        <v>0.15</v>
      </c>
      <c r="BO16" s="7">
        <v>0.18</v>
      </c>
      <c r="BP16" s="7">
        <v>0.23</v>
      </c>
      <c r="BQ16" s="7">
        <v>0.22</v>
      </c>
      <c r="BR16" s="7">
        <v>0.2</v>
      </c>
      <c r="BS16" s="7">
        <v>0.21</v>
      </c>
      <c r="BT16" s="7">
        <v>0.12</v>
      </c>
      <c r="BU16" s="7">
        <v>0.27</v>
      </c>
      <c r="BV16" s="7">
        <v>0.22</v>
      </c>
      <c r="BW16" s="7">
        <v>0.23</v>
      </c>
      <c r="BX16" s="7">
        <v>0.04</v>
      </c>
      <c r="BY16" s="7">
        <v>0.09</v>
      </c>
      <c r="BZ16" s="7">
        <v>0.05</v>
      </c>
    </row>
    <row r="17" spans="1:78" x14ac:dyDescent="0.25">
      <c r="A17" t="s">
        <v>596</v>
      </c>
      <c r="B17">
        <v>102</v>
      </c>
      <c r="C17">
        <v>80</v>
      </c>
      <c r="D17">
        <v>13</v>
      </c>
      <c r="E17">
        <v>9</v>
      </c>
      <c r="F17">
        <v>28</v>
      </c>
      <c r="G17">
        <v>41</v>
      </c>
      <c r="H17">
        <v>33</v>
      </c>
      <c r="I17">
        <v>24</v>
      </c>
      <c r="J17">
        <v>20</v>
      </c>
      <c r="K17">
        <v>30</v>
      </c>
      <c r="L17">
        <v>28</v>
      </c>
      <c r="M17">
        <v>36</v>
      </c>
      <c r="N17">
        <v>54</v>
      </c>
      <c r="O17">
        <v>11</v>
      </c>
      <c r="P17">
        <v>1</v>
      </c>
      <c r="Q17">
        <v>26</v>
      </c>
      <c r="R17">
        <v>76</v>
      </c>
      <c r="S17">
        <v>52</v>
      </c>
      <c r="T17">
        <v>29</v>
      </c>
      <c r="U17">
        <v>20</v>
      </c>
      <c r="V17">
        <v>72</v>
      </c>
      <c r="W17">
        <v>15</v>
      </c>
      <c r="X17">
        <v>13</v>
      </c>
      <c r="Y17">
        <v>59</v>
      </c>
      <c r="Z17">
        <v>43</v>
      </c>
      <c r="AA17">
        <v>102</v>
      </c>
      <c r="AB17">
        <v>43</v>
      </c>
      <c r="AC17">
        <v>18</v>
      </c>
      <c r="AD17">
        <v>70</v>
      </c>
      <c r="AE17">
        <v>13</v>
      </c>
      <c r="AF17">
        <v>75</v>
      </c>
      <c r="AG17">
        <v>7</v>
      </c>
      <c r="AH17">
        <v>4</v>
      </c>
      <c r="AI17">
        <v>55</v>
      </c>
      <c r="AJ17">
        <v>18</v>
      </c>
      <c r="AK17">
        <v>30</v>
      </c>
      <c r="AL17">
        <v>23</v>
      </c>
      <c r="AM17">
        <v>64</v>
      </c>
      <c r="AN17">
        <v>2</v>
      </c>
      <c r="AO17">
        <v>13</v>
      </c>
      <c r="AP17">
        <v>6</v>
      </c>
      <c r="AQ17">
        <v>11</v>
      </c>
      <c r="AR17">
        <v>12</v>
      </c>
      <c r="AS17">
        <v>7</v>
      </c>
      <c r="AT17">
        <v>12</v>
      </c>
      <c r="AU17">
        <v>6</v>
      </c>
      <c r="AV17">
        <v>2</v>
      </c>
      <c r="AW17">
        <v>5</v>
      </c>
      <c r="AX17">
        <v>6</v>
      </c>
      <c r="AY17">
        <v>3</v>
      </c>
      <c r="AZ17">
        <v>7</v>
      </c>
      <c r="BA17">
        <v>6</v>
      </c>
      <c r="BB17">
        <v>10</v>
      </c>
      <c r="BC17">
        <v>6</v>
      </c>
      <c r="BD17">
        <v>1</v>
      </c>
      <c r="BE17">
        <v>19</v>
      </c>
      <c r="BF17">
        <v>83</v>
      </c>
      <c r="BG17">
        <v>47</v>
      </c>
      <c r="BH17">
        <v>55</v>
      </c>
      <c r="BI17">
        <v>17</v>
      </c>
      <c r="BJ17">
        <v>7</v>
      </c>
      <c r="BK17">
        <v>14</v>
      </c>
      <c r="BL17">
        <v>4</v>
      </c>
      <c r="BM17">
        <v>15</v>
      </c>
      <c r="BN17">
        <v>28</v>
      </c>
      <c r="BO17">
        <v>33</v>
      </c>
      <c r="BP17">
        <v>26</v>
      </c>
      <c r="BQ17">
        <v>11</v>
      </c>
      <c r="BR17">
        <v>22</v>
      </c>
      <c r="BS17">
        <v>20</v>
      </c>
      <c r="BT17">
        <v>7</v>
      </c>
      <c r="BU17">
        <v>12</v>
      </c>
      <c r="BV17">
        <v>3</v>
      </c>
      <c r="BW17">
        <v>9</v>
      </c>
      <c r="BX17">
        <v>10</v>
      </c>
      <c r="BY17">
        <v>25</v>
      </c>
      <c r="BZ17">
        <v>12</v>
      </c>
    </row>
    <row r="18" spans="1:78" x14ac:dyDescent="0.25">
      <c r="B18" s="7">
        <v>0.08</v>
      </c>
      <c r="C18" s="7">
        <v>0.08</v>
      </c>
      <c r="D18" s="7">
        <v>0.08</v>
      </c>
      <c r="E18" s="7">
        <v>0.1</v>
      </c>
      <c r="F18" s="7">
        <v>0.11</v>
      </c>
      <c r="G18" s="7">
        <v>7.0000000000000007E-2</v>
      </c>
      <c r="H18" s="7">
        <v>0.08</v>
      </c>
      <c r="I18" s="7">
        <v>0.08</v>
      </c>
      <c r="J18" s="7">
        <v>0.06</v>
      </c>
      <c r="K18" s="7">
        <v>0.12</v>
      </c>
      <c r="L18" s="7">
        <v>0.09</v>
      </c>
      <c r="M18" s="7">
        <v>0.09</v>
      </c>
      <c r="N18" s="7">
        <v>0.09</v>
      </c>
      <c r="O18" s="7">
        <v>0.08</v>
      </c>
      <c r="P18" s="7">
        <v>0.03</v>
      </c>
      <c r="Q18" s="7">
        <v>0.11</v>
      </c>
      <c r="R18" s="7">
        <v>0.08</v>
      </c>
      <c r="S18" s="7">
        <v>0.08</v>
      </c>
      <c r="T18" s="7">
        <v>0.1</v>
      </c>
      <c r="U18" s="7">
        <v>0.09</v>
      </c>
      <c r="V18" s="7">
        <v>0.09</v>
      </c>
      <c r="W18" s="7">
        <v>0.11</v>
      </c>
      <c r="X18" s="7">
        <v>0.05</v>
      </c>
      <c r="Y18" s="7">
        <v>0.08</v>
      </c>
      <c r="Z18" s="7">
        <v>0.09</v>
      </c>
      <c r="AA18" s="7">
        <v>0.08</v>
      </c>
      <c r="AB18" s="7">
        <v>0.09</v>
      </c>
      <c r="AC18" s="7">
        <v>0.06</v>
      </c>
      <c r="AD18" s="7">
        <v>0.09</v>
      </c>
      <c r="AE18" s="7">
        <v>0.09</v>
      </c>
      <c r="AF18" s="7">
        <v>0.08</v>
      </c>
      <c r="AG18" s="7">
        <v>7.0000000000000007E-2</v>
      </c>
      <c r="AH18" s="7">
        <v>0.1</v>
      </c>
      <c r="AI18" s="7">
        <v>7.0000000000000007E-2</v>
      </c>
      <c r="AJ18" s="7">
        <v>0.11</v>
      </c>
      <c r="AK18" s="7">
        <v>0.12</v>
      </c>
      <c r="AL18" s="7">
        <v>7.0000000000000007E-2</v>
      </c>
      <c r="AM18" s="7">
        <v>0.1</v>
      </c>
      <c r="AN18" s="7">
        <v>7.0000000000000007E-2</v>
      </c>
      <c r="AO18" s="7">
        <v>0.08</v>
      </c>
      <c r="AP18" s="7">
        <v>0.05</v>
      </c>
      <c r="AQ18" s="7">
        <v>0.11</v>
      </c>
      <c r="AR18" s="7">
        <v>0.1</v>
      </c>
      <c r="AS18" s="7">
        <v>0.1</v>
      </c>
      <c r="AT18" s="7">
        <v>0.12</v>
      </c>
      <c r="AU18" s="7">
        <v>0.16</v>
      </c>
      <c r="AV18" s="7">
        <v>0.03</v>
      </c>
      <c r="AW18" s="7">
        <v>0.09</v>
      </c>
      <c r="AX18" s="7">
        <v>0.06</v>
      </c>
      <c r="AY18" s="7">
        <v>0.04</v>
      </c>
      <c r="AZ18" s="7">
        <v>0.08</v>
      </c>
      <c r="BA18" s="7">
        <v>0.1</v>
      </c>
      <c r="BB18" s="7">
        <v>0.08</v>
      </c>
      <c r="BC18" s="7">
        <v>0.11</v>
      </c>
      <c r="BD18" s="7">
        <v>0.26</v>
      </c>
      <c r="BE18" s="7">
        <v>0.12</v>
      </c>
      <c r="BF18" s="7">
        <v>0.08</v>
      </c>
      <c r="BG18" s="7">
        <v>0.1</v>
      </c>
      <c r="BH18" s="7">
        <v>7.0000000000000007E-2</v>
      </c>
      <c r="BI18" s="7">
        <v>0.11</v>
      </c>
      <c r="BJ18" s="7">
        <v>0.06</v>
      </c>
      <c r="BK18" s="7">
        <v>0.13</v>
      </c>
      <c r="BL18" s="7">
        <v>0.11</v>
      </c>
      <c r="BM18" s="7">
        <v>0.11</v>
      </c>
      <c r="BN18" s="7">
        <v>0.1</v>
      </c>
      <c r="BO18" s="7">
        <v>7.0000000000000007E-2</v>
      </c>
      <c r="BP18" s="7">
        <v>7.0000000000000007E-2</v>
      </c>
      <c r="BQ18" s="7">
        <v>0.08</v>
      </c>
      <c r="BR18" s="7">
        <v>0.09</v>
      </c>
      <c r="BS18" s="7">
        <v>0.09</v>
      </c>
      <c r="BT18" s="7">
        <v>0.1</v>
      </c>
      <c r="BU18" s="7">
        <v>0.14000000000000001</v>
      </c>
      <c r="BV18" s="7">
        <v>0.06</v>
      </c>
      <c r="BW18" s="7">
        <v>0.09</v>
      </c>
      <c r="BX18" s="7">
        <v>0.01</v>
      </c>
      <c r="BY18" s="7">
        <v>0.03</v>
      </c>
      <c r="BZ18" s="7">
        <v>0.02</v>
      </c>
    </row>
    <row r="19" spans="1:78" x14ac:dyDescent="0.25">
      <c r="A19" t="s">
        <v>597</v>
      </c>
      <c r="B19">
        <v>50</v>
      </c>
      <c r="C19">
        <v>32</v>
      </c>
      <c r="D19">
        <v>11</v>
      </c>
      <c r="E19">
        <v>7</v>
      </c>
      <c r="F19">
        <v>6</v>
      </c>
      <c r="G19">
        <v>36</v>
      </c>
      <c r="H19">
        <v>9</v>
      </c>
      <c r="I19">
        <v>9</v>
      </c>
      <c r="J19">
        <v>16</v>
      </c>
      <c r="K19">
        <v>16</v>
      </c>
      <c r="L19">
        <v>10</v>
      </c>
      <c r="M19">
        <v>17</v>
      </c>
      <c r="N19">
        <v>25</v>
      </c>
      <c r="O19">
        <v>8</v>
      </c>
      <c r="P19">
        <v>0</v>
      </c>
      <c r="Q19">
        <v>12</v>
      </c>
      <c r="R19">
        <v>38</v>
      </c>
      <c r="S19">
        <v>27</v>
      </c>
      <c r="T19">
        <v>10</v>
      </c>
      <c r="U19">
        <v>13</v>
      </c>
      <c r="V19">
        <v>38</v>
      </c>
      <c r="W19">
        <v>4</v>
      </c>
      <c r="X19">
        <v>8</v>
      </c>
      <c r="Y19">
        <v>34</v>
      </c>
      <c r="Z19">
        <v>17</v>
      </c>
      <c r="AA19">
        <v>50</v>
      </c>
      <c r="AB19">
        <v>17</v>
      </c>
      <c r="AC19">
        <v>16</v>
      </c>
      <c r="AD19">
        <v>24</v>
      </c>
      <c r="AE19">
        <v>11</v>
      </c>
      <c r="AF19">
        <v>41</v>
      </c>
      <c r="AG19">
        <v>2</v>
      </c>
      <c r="AH19">
        <v>0</v>
      </c>
      <c r="AI19">
        <v>32</v>
      </c>
      <c r="AJ19">
        <v>6</v>
      </c>
      <c r="AK19">
        <v>9</v>
      </c>
      <c r="AL19">
        <v>16</v>
      </c>
      <c r="AM19">
        <v>24</v>
      </c>
      <c r="AN19">
        <v>0</v>
      </c>
      <c r="AO19">
        <v>11</v>
      </c>
      <c r="AP19">
        <v>2</v>
      </c>
      <c r="AQ19">
        <v>1</v>
      </c>
      <c r="AR19">
        <v>4</v>
      </c>
      <c r="AS19">
        <v>3</v>
      </c>
      <c r="AT19">
        <v>5</v>
      </c>
      <c r="AU19">
        <v>1</v>
      </c>
      <c r="AV19">
        <v>4</v>
      </c>
      <c r="AW19">
        <v>6</v>
      </c>
      <c r="AX19">
        <v>4</v>
      </c>
      <c r="AY19">
        <v>4</v>
      </c>
      <c r="AZ19">
        <v>4</v>
      </c>
      <c r="BA19">
        <v>4</v>
      </c>
      <c r="BB19">
        <v>2</v>
      </c>
      <c r="BC19">
        <v>6</v>
      </c>
      <c r="BD19">
        <v>0</v>
      </c>
      <c r="BE19">
        <v>6</v>
      </c>
      <c r="BF19">
        <v>44</v>
      </c>
      <c r="BG19">
        <v>22</v>
      </c>
      <c r="BH19">
        <v>28</v>
      </c>
      <c r="BI19">
        <v>7</v>
      </c>
      <c r="BJ19">
        <v>8</v>
      </c>
      <c r="BK19">
        <v>6</v>
      </c>
      <c r="BL19">
        <v>0</v>
      </c>
      <c r="BM19">
        <v>8</v>
      </c>
      <c r="BN19">
        <v>18</v>
      </c>
      <c r="BO19">
        <v>14</v>
      </c>
      <c r="BP19">
        <v>11</v>
      </c>
      <c r="BQ19">
        <v>4</v>
      </c>
      <c r="BR19">
        <v>14</v>
      </c>
      <c r="BS19">
        <v>14</v>
      </c>
      <c r="BT19">
        <v>3</v>
      </c>
      <c r="BU19">
        <v>3</v>
      </c>
      <c r="BV19">
        <v>1</v>
      </c>
      <c r="BW19">
        <v>3</v>
      </c>
      <c r="BX19">
        <v>4</v>
      </c>
      <c r="BY19">
        <v>4</v>
      </c>
      <c r="BZ19">
        <v>2</v>
      </c>
    </row>
    <row r="20" spans="1:78" x14ac:dyDescent="0.25">
      <c r="B20" s="7">
        <v>0.04</v>
      </c>
      <c r="C20" s="7">
        <v>0.03</v>
      </c>
      <c r="D20" s="7">
        <v>7.0000000000000007E-2</v>
      </c>
      <c r="E20" s="7">
        <v>0.08</v>
      </c>
      <c r="F20" s="7">
        <v>0.02</v>
      </c>
      <c r="G20" s="7">
        <v>0.06</v>
      </c>
      <c r="H20" s="7">
        <v>0.02</v>
      </c>
      <c r="I20" s="7">
        <v>0.03</v>
      </c>
      <c r="J20" s="7">
        <v>0.04</v>
      </c>
      <c r="K20" s="7">
        <v>0.06</v>
      </c>
      <c r="L20" s="7">
        <v>0.03</v>
      </c>
      <c r="M20" s="7">
        <v>0.04</v>
      </c>
      <c r="N20" s="7">
        <v>0.04</v>
      </c>
      <c r="O20" s="7">
        <v>0.06</v>
      </c>
      <c r="P20" t="s">
        <v>108</v>
      </c>
      <c r="Q20" s="7">
        <v>0.05</v>
      </c>
      <c r="R20" s="7">
        <v>0.04</v>
      </c>
      <c r="S20" s="7">
        <v>0.04</v>
      </c>
      <c r="T20" s="7">
        <v>0.03</v>
      </c>
      <c r="U20" s="7">
        <v>0.06</v>
      </c>
      <c r="V20" s="7">
        <v>0.05</v>
      </c>
      <c r="W20" s="7">
        <v>0.03</v>
      </c>
      <c r="X20" s="7">
        <v>0.04</v>
      </c>
      <c r="Y20" s="7">
        <v>0.05</v>
      </c>
      <c r="Z20" s="7">
        <v>0.03</v>
      </c>
      <c r="AA20" s="7">
        <v>0.04</v>
      </c>
      <c r="AB20" s="7">
        <v>0.03</v>
      </c>
      <c r="AC20" s="7">
        <v>0.05</v>
      </c>
      <c r="AD20" s="7">
        <v>0.03</v>
      </c>
      <c r="AE20" s="7">
        <v>7.0000000000000007E-2</v>
      </c>
      <c r="AF20" s="7">
        <v>0.04</v>
      </c>
      <c r="AG20" s="7">
        <v>0.03</v>
      </c>
      <c r="AH20" t="s">
        <v>108</v>
      </c>
      <c r="AI20" s="7">
        <v>0.04</v>
      </c>
      <c r="AJ20" s="7">
        <v>0.03</v>
      </c>
      <c r="AK20" s="7">
        <v>0.04</v>
      </c>
      <c r="AL20" s="7">
        <v>0.05</v>
      </c>
      <c r="AM20" s="7">
        <v>0.04</v>
      </c>
      <c r="AN20" t="s">
        <v>108</v>
      </c>
      <c r="AO20" s="7">
        <v>0.06</v>
      </c>
      <c r="AP20" s="7">
        <v>0.02</v>
      </c>
      <c r="AQ20" s="7">
        <v>0.01</v>
      </c>
      <c r="AR20" s="7">
        <v>0.03</v>
      </c>
      <c r="AS20" s="7">
        <v>0.04</v>
      </c>
      <c r="AT20" s="7">
        <v>0.05</v>
      </c>
      <c r="AU20" s="7">
        <v>0.02</v>
      </c>
      <c r="AV20" s="7">
        <v>0.06</v>
      </c>
      <c r="AW20" s="7">
        <v>0.11</v>
      </c>
      <c r="AX20" s="7">
        <v>0.04</v>
      </c>
      <c r="AY20" s="7">
        <v>0.04</v>
      </c>
      <c r="AZ20" s="7">
        <v>0.04</v>
      </c>
      <c r="BA20" s="7">
        <v>0.06</v>
      </c>
      <c r="BB20" s="7">
        <v>0.01</v>
      </c>
      <c r="BC20" s="7">
        <v>0.12</v>
      </c>
      <c r="BD20" t="s">
        <v>108</v>
      </c>
      <c r="BE20" s="7">
        <v>0.04</v>
      </c>
      <c r="BF20" s="7">
        <v>0.04</v>
      </c>
      <c r="BG20" s="7">
        <v>0.05</v>
      </c>
      <c r="BH20" s="7">
        <v>0.04</v>
      </c>
      <c r="BI20" s="7">
        <v>0.04</v>
      </c>
      <c r="BJ20" s="7">
        <v>7.0000000000000007E-2</v>
      </c>
      <c r="BK20" s="7">
        <v>0.05</v>
      </c>
      <c r="BL20" t="s">
        <v>108</v>
      </c>
      <c r="BM20" s="7">
        <v>0.06</v>
      </c>
      <c r="BN20" s="7">
        <v>0.06</v>
      </c>
      <c r="BO20" s="7">
        <v>0.03</v>
      </c>
      <c r="BP20" s="7">
        <v>0.03</v>
      </c>
      <c r="BQ20" s="7">
        <v>0.03</v>
      </c>
      <c r="BR20" s="7">
        <v>0.06</v>
      </c>
      <c r="BS20" s="7">
        <v>0.06</v>
      </c>
      <c r="BT20" s="7">
        <v>0.05</v>
      </c>
      <c r="BU20" s="7">
        <v>0.03</v>
      </c>
      <c r="BV20" s="7">
        <v>0.02</v>
      </c>
      <c r="BW20" s="7">
        <v>0.03</v>
      </c>
      <c r="BX20">
        <v>0</v>
      </c>
      <c r="BY20">
        <v>0</v>
      </c>
      <c r="BZ20">
        <v>0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598</v>
      </c>
      <c r="B23">
        <v>787</v>
      </c>
      <c r="C23">
        <v>631</v>
      </c>
      <c r="D23">
        <v>100</v>
      </c>
      <c r="E23">
        <v>55</v>
      </c>
      <c r="F23">
        <v>162</v>
      </c>
      <c r="G23">
        <v>338</v>
      </c>
      <c r="H23">
        <v>287</v>
      </c>
      <c r="I23">
        <v>185</v>
      </c>
      <c r="J23">
        <v>242</v>
      </c>
      <c r="K23">
        <v>153</v>
      </c>
      <c r="L23">
        <v>207</v>
      </c>
      <c r="M23">
        <v>274</v>
      </c>
      <c r="N23">
        <v>408</v>
      </c>
      <c r="O23">
        <v>74</v>
      </c>
      <c r="P23">
        <v>30</v>
      </c>
      <c r="Q23">
        <v>162</v>
      </c>
      <c r="R23">
        <v>624</v>
      </c>
      <c r="S23">
        <v>427</v>
      </c>
      <c r="T23">
        <v>196</v>
      </c>
      <c r="U23">
        <v>146</v>
      </c>
      <c r="V23">
        <v>526</v>
      </c>
      <c r="W23">
        <v>82</v>
      </c>
      <c r="X23">
        <v>176</v>
      </c>
      <c r="Y23">
        <v>479</v>
      </c>
      <c r="Z23">
        <v>307</v>
      </c>
      <c r="AA23">
        <v>787</v>
      </c>
      <c r="AB23">
        <v>307</v>
      </c>
      <c r="AC23">
        <v>210</v>
      </c>
      <c r="AD23">
        <v>495</v>
      </c>
      <c r="AE23">
        <v>75</v>
      </c>
      <c r="AF23">
        <v>597</v>
      </c>
      <c r="AG23">
        <v>66</v>
      </c>
      <c r="AH23">
        <v>23</v>
      </c>
      <c r="AI23">
        <v>505</v>
      </c>
      <c r="AJ23">
        <v>111</v>
      </c>
      <c r="AK23">
        <v>162</v>
      </c>
      <c r="AL23">
        <v>222</v>
      </c>
      <c r="AM23">
        <v>444</v>
      </c>
      <c r="AN23">
        <v>22</v>
      </c>
      <c r="AO23">
        <v>96</v>
      </c>
      <c r="AP23">
        <v>87</v>
      </c>
      <c r="AQ23">
        <v>63</v>
      </c>
      <c r="AR23">
        <v>81</v>
      </c>
      <c r="AS23">
        <v>41</v>
      </c>
      <c r="AT23">
        <v>67</v>
      </c>
      <c r="AU23">
        <v>21</v>
      </c>
      <c r="AV23">
        <v>42</v>
      </c>
      <c r="AW23">
        <v>42</v>
      </c>
      <c r="AX23">
        <v>57</v>
      </c>
      <c r="AY23">
        <v>60</v>
      </c>
      <c r="AZ23">
        <v>69</v>
      </c>
      <c r="BA23">
        <v>42</v>
      </c>
      <c r="BB23">
        <v>80</v>
      </c>
      <c r="BC23">
        <v>31</v>
      </c>
      <c r="BD23">
        <v>4</v>
      </c>
      <c r="BE23">
        <v>96</v>
      </c>
      <c r="BF23">
        <v>691</v>
      </c>
      <c r="BG23">
        <v>284</v>
      </c>
      <c r="BH23">
        <v>502</v>
      </c>
      <c r="BI23">
        <v>92</v>
      </c>
      <c r="BJ23">
        <v>79</v>
      </c>
      <c r="BK23">
        <v>75</v>
      </c>
      <c r="BL23">
        <v>26</v>
      </c>
      <c r="BM23">
        <v>71</v>
      </c>
      <c r="BN23">
        <v>182</v>
      </c>
      <c r="BO23">
        <v>324</v>
      </c>
      <c r="BP23">
        <v>210</v>
      </c>
      <c r="BQ23">
        <v>88</v>
      </c>
      <c r="BR23">
        <v>159</v>
      </c>
      <c r="BS23">
        <v>145</v>
      </c>
      <c r="BT23">
        <v>49</v>
      </c>
      <c r="BU23">
        <v>48</v>
      </c>
      <c r="BV23">
        <v>27</v>
      </c>
      <c r="BW23">
        <v>62</v>
      </c>
      <c r="BX23">
        <v>787</v>
      </c>
      <c r="BY23">
        <v>716</v>
      </c>
      <c r="BZ23">
        <v>652</v>
      </c>
    </row>
    <row r="24" spans="1:78" x14ac:dyDescent="0.25">
      <c r="B24" s="7">
        <v>0.65</v>
      </c>
      <c r="C24" s="7">
        <v>0.65</v>
      </c>
      <c r="D24" s="7">
        <v>0.64</v>
      </c>
      <c r="E24" s="7">
        <v>0.6</v>
      </c>
      <c r="F24" s="7">
        <v>0.65</v>
      </c>
      <c r="G24" s="7">
        <v>0.6</v>
      </c>
      <c r="H24" s="7">
        <v>0.72</v>
      </c>
      <c r="I24" s="7">
        <v>0.63</v>
      </c>
      <c r="J24" s="7">
        <v>0.67</v>
      </c>
      <c r="K24" s="7">
        <v>0.59</v>
      </c>
      <c r="L24" s="7">
        <v>0.69</v>
      </c>
      <c r="M24" s="7">
        <v>0.67</v>
      </c>
      <c r="N24" s="7">
        <v>0.64</v>
      </c>
      <c r="O24" s="7">
        <v>0.55000000000000004</v>
      </c>
      <c r="P24" s="7">
        <v>0.86</v>
      </c>
      <c r="Q24" s="7">
        <v>0.66</v>
      </c>
      <c r="R24" s="7">
        <v>0.64</v>
      </c>
      <c r="S24" s="7">
        <v>0.64</v>
      </c>
      <c r="T24" s="7">
        <v>0.67</v>
      </c>
      <c r="U24" s="7">
        <v>0.64</v>
      </c>
      <c r="V24" s="7">
        <v>0.64</v>
      </c>
      <c r="W24" s="7">
        <v>0.61</v>
      </c>
      <c r="X24" s="7">
        <v>0.73</v>
      </c>
      <c r="Y24" s="7">
        <v>0.67</v>
      </c>
      <c r="Z24" s="7">
        <v>0.62</v>
      </c>
      <c r="AA24" s="7">
        <v>0.65</v>
      </c>
      <c r="AB24" s="7">
        <v>0.62</v>
      </c>
      <c r="AC24" s="7">
        <v>0.7</v>
      </c>
      <c r="AD24" s="7">
        <v>0.65</v>
      </c>
      <c r="AE24" s="7">
        <v>0.52</v>
      </c>
      <c r="AF24" s="7">
        <v>0.66</v>
      </c>
      <c r="AG24" s="7">
        <v>0.69</v>
      </c>
      <c r="AH24" s="7">
        <v>0.59</v>
      </c>
      <c r="AI24" s="7">
        <v>0.66</v>
      </c>
      <c r="AJ24" s="7">
        <v>0.64</v>
      </c>
      <c r="AK24" s="7">
        <v>0.63</v>
      </c>
      <c r="AL24" s="7">
        <v>0.65</v>
      </c>
      <c r="AM24" s="7">
        <v>0.66</v>
      </c>
      <c r="AN24" s="7">
        <v>0.79</v>
      </c>
      <c r="AO24" s="7">
        <v>0.56999999999999995</v>
      </c>
      <c r="AP24" s="7">
        <v>0.68</v>
      </c>
      <c r="AQ24" s="7">
        <v>0.64</v>
      </c>
      <c r="AR24" s="7">
        <v>0.64</v>
      </c>
      <c r="AS24" s="7">
        <v>0.6</v>
      </c>
      <c r="AT24" s="7">
        <v>0.63</v>
      </c>
      <c r="AU24" s="7">
        <v>0.55000000000000004</v>
      </c>
      <c r="AV24" s="7">
        <v>0.7</v>
      </c>
      <c r="AW24" s="7">
        <v>0.74</v>
      </c>
      <c r="AX24" s="7">
        <v>0.57999999999999996</v>
      </c>
      <c r="AY24" s="7">
        <v>0.65</v>
      </c>
      <c r="AZ24" s="7">
        <v>0.71</v>
      </c>
      <c r="BA24" s="7">
        <v>0.66</v>
      </c>
      <c r="BB24" s="7">
        <v>0.64</v>
      </c>
      <c r="BC24" s="7">
        <v>0.61</v>
      </c>
      <c r="BD24" s="7">
        <v>0.74</v>
      </c>
      <c r="BE24" s="7">
        <v>0.62</v>
      </c>
      <c r="BF24" s="7">
        <v>0.65</v>
      </c>
      <c r="BG24" s="7">
        <v>0.63</v>
      </c>
      <c r="BH24" s="7">
        <v>0.66</v>
      </c>
      <c r="BI24" s="7">
        <v>0.56000000000000005</v>
      </c>
      <c r="BJ24" s="7">
        <v>0.68</v>
      </c>
      <c r="BK24" s="7">
        <v>0.68</v>
      </c>
      <c r="BL24" s="7">
        <v>0.69</v>
      </c>
      <c r="BM24" s="7">
        <v>0.52</v>
      </c>
      <c r="BN24" s="7">
        <v>0.67</v>
      </c>
      <c r="BO24" s="7">
        <v>0.71</v>
      </c>
      <c r="BP24" s="7">
        <v>0.6</v>
      </c>
      <c r="BQ24" s="7">
        <v>0.64</v>
      </c>
      <c r="BR24" s="7">
        <v>0.63</v>
      </c>
      <c r="BS24" s="7">
        <v>0.62</v>
      </c>
      <c r="BT24" s="7">
        <v>0.7</v>
      </c>
      <c r="BU24" s="7">
        <v>0.53</v>
      </c>
      <c r="BV24" s="7">
        <v>0.69</v>
      </c>
      <c r="BW24" s="7">
        <v>0.61</v>
      </c>
      <c r="BX24" s="7">
        <v>0.95</v>
      </c>
      <c r="BY24" s="7">
        <v>0.87</v>
      </c>
      <c r="BZ24" s="7">
        <v>0.92</v>
      </c>
    </row>
    <row r="25" spans="1:78" x14ac:dyDescent="0.25">
      <c r="A25" t="s">
        <v>599</v>
      </c>
      <c r="B25">
        <v>152</v>
      </c>
      <c r="C25">
        <v>113</v>
      </c>
      <c r="D25">
        <v>23</v>
      </c>
      <c r="E25">
        <v>16</v>
      </c>
      <c r="F25">
        <v>34</v>
      </c>
      <c r="G25">
        <v>77</v>
      </c>
      <c r="H25">
        <v>42</v>
      </c>
      <c r="I25">
        <v>33</v>
      </c>
      <c r="J25">
        <v>36</v>
      </c>
      <c r="K25">
        <v>46</v>
      </c>
      <c r="L25">
        <v>38</v>
      </c>
      <c r="M25">
        <v>53</v>
      </c>
      <c r="N25">
        <v>79</v>
      </c>
      <c r="O25">
        <v>19</v>
      </c>
      <c r="P25">
        <v>1</v>
      </c>
      <c r="Q25">
        <v>38</v>
      </c>
      <c r="R25">
        <v>114</v>
      </c>
      <c r="S25">
        <v>80</v>
      </c>
      <c r="T25">
        <v>38</v>
      </c>
      <c r="U25">
        <v>33</v>
      </c>
      <c r="V25">
        <v>110</v>
      </c>
      <c r="W25">
        <v>19</v>
      </c>
      <c r="X25">
        <v>21</v>
      </c>
      <c r="Y25">
        <v>93</v>
      </c>
      <c r="Z25">
        <v>60</v>
      </c>
      <c r="AA25">
        <v>152</v>
      </c>
      <c r="AB25">
        <v>60</v>
      </c>
      <c r="AC25">
        <v>33</v>
      </c>
      <c r="AD25">
        <v>94</v>
      </c>
      <c r="AE25">
        <v>24</v>
      </c>
      <c r="AF25">
        <v>116</v>
      </c>
      <c r="AG25">
        <v>9</v>
      </c>
      <c r="AH25">
        <v>4</v>
      </c>
      <c r="AI25">
        <v>87</v>
      </c>
      <c r="AJ25">
        <v>24</v>
      </c>
      <c r="AK25">
        <v>39</v>
      </c>
      <c r="AL25">
        <v>39</v>
      </c>
      <c r="AM25">
        <v>88</v>
      </c>
      <c r="AN25">
        <v>2</v>
      </c>
      <c r="AO25">
        <v>23</v>
      </c>
      <c r="AP25">
        <v>8</v>
      </c>
      <c r="AQ25">
        <v>12</v>
      </c>
      <c r="AR25">
        <v>17</v>
      </c>
      <c r="AS25">
        <v>10</v>
      </c>
      <c r="AT25">
        <v>17</v>
      </c>
      <c r="AU25">
        <v>7</v>
      </c>
      <c r="AV25">
        <v>6</v>
      </c>
      <c r="AW25">
        <v>12</v>
      </c>
      <c r="AX25">
        <v>10</v>
      </c>
      <c r="AY25">
        <v>7</v>
      </c>
      <c r="AZ25">
        <v>11</v>
      </c>
      <c r="BA25">
        <v>10</v>
      </c>
      <c r="BB25">
        <v>12</v>
      </c>
      <c r="BC25">
        <v>12</v>
      </c>
      <c r="BD25">
        <v>1</v>
      </c>
      <c r="BE25">
        <v>25</v>
      </c>
      <c r="BF25">
        <v>127</v>
      </c>
      <c r="BG25">
        <v>69</v>
      </c>
      <c r="BH25">
        <v>84</v>
      </c>
      <c r="BI25">
        <v>25</v>
      </c>
      <c r="BJ25">
        <v>16</v>
      </c>
      <c r="BK25">
        <v>19</v>
      </c>
      <c r="BL25">
        <v>4</v>
      </c>
      <c r="BM25">
        <v>23</v>
      </c>
      <c r="BN25">
        <v>46</v>
      </c>
      <c r="BO25">
        <v>47</v>
      </c>
      <c r="BP25">
        <v>37</v>
      </c>
      <c r="BQ25">
        <v>16</v>
      </c>
      <c r="BR25">
        <v>36</v>
      </c>
      <c r="BS25">
        <v>34</v>
      </c>
      <c r="BT25">
        <v>10</v>
      </c>
      <c r="BU25">
        <v>15</v>
      </c>
      <c r="BV25">
        <v>3</v>
      </c>
      <c r="BW25">
        <v>12</v>
      </c>
      <c r="BX25">
        <v>14</v>
      </c>
      <c r="BY25">
        <v>28</v>
      </c>
      <c r="BZ25">
        <v>13</v>
      </c>
    </row>
    <row r="26" spans="1:78" x14ac:dyDescent="0.25">
      <c r="B26" s="7">
        <v>0.13</v>
      </c>
      <c r="C26" s="7">
        <v>0.12</v>
      </c>
      <c r="D26" s="7">
        <v>0.15</v>
      </c>
      <c r="E26" s="7">
        <v>0.18</v>
      </c>
      <c r="F26" s="7">
        <v>0.14000000000000001</v>
      </c>
      <c r="G26" s="7">
        <v>0.14000000000000001</v>
      </c>
      <c r="H26" s="7">
        <v>0.1</v>
      </c>
      <c r="I26" s="7">
        <v>0.11</v>
      </c>
      <c r="J26" s="7">
        <v>0.1</v>
      </c>
      <c r="K26" s="7">
        <v>0.18</v>
      </c>
      <c r="L26" s="7">
        <v>0.12</v>
      </c>
      <c r="M26" s="7">
        <v>0.13</v>
      </c>
      <c r="N26" s="7">
        <v>0.12</v>
      </c>
      <c r="O26" s="7">
        <v>0.14000000000000001</v>
      </c>
      <c r="P26" s="7">
        <v>0.03</v>
      </c>
      <c r="Q26" s="7">
        <v>0.16</v>
      </c>
      <c r="R26" s="7">
        <v>0.12</v>
      </c>
      <c r="S26" s="7">
        <v>0.12</v>
      </c>
      <c r="T26" s="7">
        <v>0.13</v>
      </c>
      <c r="U26" s="7">
        <v>0.14000000000000001</v>
      </c>
      <c r="V26" s="7">
        <v>0.13</v>
      </c>
      <c r="W26" s="7">
        <v>0.14000000000000001</v>
      </c>
      <c r="X26" s="7">
        <v>0.09</v>
      </c>
      <c r="Y26" s="7">
        <v>0.13</v>
      </c>
      <c r="Z26" s="7">
        <v>0.12</v>
      </c>
      <c r="AA26" s="7">
        <v>0.13</v>
      </c>
      <c r="AB26" s="7">
        <v>0.12</v>
      </c>
      <c r="AC26" s="7">
        <v>0.11</v>
      </c>
      <c r="AD26" s="7">
        <v>0.12</v>
      </c>
      <c r="AE26" s="7">
        <v>0.17</v>
      </c>
      <c r="AF26" s="7">
        <v>0.13</v>
      </c>
      <c r="AG26" s="7">
        <v>0.1</v>
      </c>
      <c r="AH26" s="7">
        <v>0.1</v>
      </c>
      <c r="AI26" s="7">
        <v>0.11</v>
      </c>
      <c r="AJ26" s="7">
        <v>0.14000000000000001</v>
      </c>
      <c r="AK26" s="7">
        <v>0.15</v>
      </c>
      <c r="AL26" s="7">
        <v>0.11</v>
      </c>
      <c r="AM26" s="7">
        <v>0.13</v>
      </c>
      <c r="AN26" s="7">
        <v>7.0000000000000007E-2</v>
      </c>
      <c r="AO26" s="7">
        <v>0.14000000000000001</v>
      </c>
      <c r="AP26" s="7">
        <v>7.0000000000000007E-2</v>
      </c>
      <c r="AQ26" s="7">
        <v>0.13</v>
      </c>
      <c r="AR26" s="7">
        <v>0.13</v>
      </c>
      <c r="AS26" s="7">
        <v>0.14000000000000001</v>
      </c>
      <c r="AT26" s="7">
        <v>0.16</v>
      </c>
      <c r="AU26" s="7">
        <v>0.19</v>
      </c>
      <c r="AV26" s="7">
        <v>0.1</v>
      </c>
      <c r="AW26" s="7">
        <v>0.21</v>
      </c>
      <c r="AX26" s="7">
        <v>0.1</v>
      </c>
      <c r="AY26" s="7">
        <v>0.08</v>
      </c>
      <c r="AZ26" s="7">
        <v>0.12</v>
      </c>
      <c r="BA26" s="7">
        <v>0.16</v>
      </c>
      <c r="BB26" s="7">
        <v>0.09</v>
      </c>
      <c r="BC26" s="7">
        <v>0.23</v>
      </c>
      <c r="BD26" s="7">
        <v>0.26</v>
      </c>
      <c r="BE26" s="7">
        <v>0.16</v>
      </c>
      <c r="BF26" s="7">
        <v>0.12</v>
      </c>
      <c r="BG26" s="7">
        <v>0.15</v>
      </c>
      <c r="BH26" s="7">
        <v>0.11</v>
      </c>
      <c r="BI26" s="7">
        <v>0.15</v>
      </c>
      <c r="BJ26" s="7">
        <v>0.14000000000000001</v>
      </c>
      <c r="BK26" s="7">
        <v>0.18</v>
      </c>
      <c r="BL26" s="7">
        <v>0.11</v>
      </c>
      <c r="BM26" s="7">
        <v>0.17</v>
      </c>
      <c r="BN26" s="7">
        <v>0.17</v>
      </c>
      <c r="BO26" s="7">
        <v>0.1</v>
      </c>
      <c r="BP26" s="7">
        <v>0.11</v>
      </c>
      <c r="BQ26" s="7">
        <v>0.11</v>
      </c>
      <c r="BR26" s="7">
        <v>0.14000000000000001</v>
      </c>
      <c r="BS26" s="7">
        <v>0.15</v>
      </c>
      <c r="BT26" s="7">
        <v>0.14000000000000001</v>
      </c>
      <c r="BU26" s="7">
        <v>0.17</v>
      </c>
      <c r="BV26" s="7">
        <v>0.08</v>
      </c>
      <c r="BW26" s="7">
        <v>0.12</v>
      </c>
      <c r="BX26" s="7">
        <v>0.02</v>
      </c>
      <c r="BY26" s="7">
        <v>0.03</v>
      </c>
      <c r="BZ26" s="7">
        <v>0.02</v>
      </c>
    </row>
    <row r="27" spans="1:78" x14ac:dyDescent="0.25">
      <c r="A27" t="s">
        <v>40</v>
      </c>
      <c r="B27">
        <v>4</v>
      </c>
      <c r="C27">
        <v>2</v>
      </c>
      <c r="D27">
        <v>2</v>
      </c>
      <c r="E27">
        <v>0</v>
      </c>
      <c r="F27">
        <v>3</v>
      </c>
      <c r="G27">
        <v>0</v>
      </c>
      <c r="H27">
        <v>1</v>
      </c>
      <c r="I27">
        <v>1</v>
      </c>
      <c r="J27">
        <v>1</v>
      </c>
      <c r="K27">
        <v>0</v>
      </c>
      <c r="L27">
        <v>1</v>
      </c>
      <c r="M27">
        <v>0</v>
      </c>
      <c r="N27">
        <v>1</v>
      </c>
      <c r="O27">
        <v>3</v>
      </c>
      <c r="P27">
        <v>0</v>
      </c>
      <c r="Q27">
        <v>0</v>
      </c>
      <c r="R27">
        <v>4</v>
      </c>
      <c r="S27">
        <v>1</v>
      </c>
      <c r="T27">
        <v>0</v>
      </c>
      <c r="U27">
        <v>3</v>
      </c>
      <c r="V27">
        <v>3</v>
      </c>
      <c r="W27">
        <v>0</v>
      </c>
      <c r="X27">
        <v>0</v>
      </c>
      <c r="Y27">
        <v>2</v>
      </c>
      <c r="Z27">
        <v>2</v>
      </c>
      <c r="AA27">
        <v>4</v>
      </c>
      <c r="AB27">
        <v>2</v>
      </c>
      <c r="AC27">
        <v>1</v>
      </c>
      <c r="AD27">
        <v>0</v>
      </c>
      <c r="AE27">
        <v>1</v>
      </c>
      <c r="AF27">
        <v>2</v>
      </c>
      <c r="AG27">
        <v>0</v>
      </c>
      <c r="AH27">
        <v>0</v>
      </c>
      <c r="AI27">
        <v>0</v>
      </c>
      <c r="AJ27">
        <v>1</v>
      </c>
      <c r="AK27">
        <v>0</v>
      </c>
      <c r="AL27">
        <v>1</v>
      </c>
      <c r="AM27">
        <v>1</v>
      </c>
      <c r="AN27">
        <v>0</v>
      </c>
      <c r="AO27">
        <v>0</v>
      </c>
      <c r="AP27">
        <v>1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4</v>
      </c>
      <c r="BG27">
        <v>1</v>
      </c>
      <c r="BH27">
        <v>3</v>
      </c>
      <c r="BI27">
        <v>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4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 s="7">
        <v>0.01</v>
      </c>
      <c r="E28" t="s">
        <v>106</v>
      </c>
      <c r="F28" s="7">
        <v>0.01</v>
      </c>
      <c r="G28" t="s">
        <v>106</v>
      </c>
      <c r="H28">
        <v>0</v>
      </c>
      <c r="I28">
        <v>0</v>
      </c>
      <c r="J28">
        <v>0</v>
      </c>
      <c r="K28" t="s">
        <v>106</v>
      </c>
      <c r="L28">
        <v>0</v>
      </c>
      <c r="M28" t="s">
        <v>106</v>
      </c>
      <c r="N28">
        <v>0</v>
      </c>
      <c r="O28" s="7">
        <v>0.02</v>
      </c>
      <c r="P28" t="s">
        <v>106</v>
      </c>
      <c r="Q28" t="s">
        <v>106</v>
      </c>
      <c r="R28">
        <v>0</v>
      </c>
      <c r="S28">
        <v>0</v>
      </c>
      <c r="T28" t="s">
        <v>106</v>
      </c>
      <c r="U28" s="7">
        <v>0.01</v>
      </c>
      <c r="V28">
        <v>0</v>
      </c>
      <c r="W28" t="s">
        <v>106</v>
      </c>
      <c r="X28" t="s">
        <v>106</v>
      </c>
      <c r="Y28">
        <v>0</v>
      </c>
      <c r="Z28">
        <v>0</v>
      </c>
      <c r="AA28">
        <v>0</v>
      </c>
      <c r="AB28">
        <v>0</v>
      </c>
      <c r="AC28">
        <v>0</v>
      </c>
      <c r="AD28" t="s">
        <v>106</v>
      </c>
      <c r="AE28" s="7">
        <v>0.01</v>
      </c>
      <c r="AF28">
        <v>0</v>
      </c>
      <c r="AG28" t="s">
        <v>106</v>
      </c>
      <c r="AH28" t="s">
        <v>106</v>
      </c>
      <c r="AI28" t="s">
        <v>106</v>
      </c>
      <c r="AJ28">
        <v>0</v>
      </c>
      <c r="AK28" t="s">
        <v>106</v>
      </c>
      <c r="AL28">
        <v>0</v>
      </c>
      <c r="AM28">
        <v>0</v>
      </c>
      <c r="AN28" t="s">
        <v>106</v>
      </c>
      <c r="AO28" t="s">
        <v>106</v>
      </c>
      <c r="AP28">
        <v>0</v>
      </c>
      <c r="AQ28" t="s">
        <v>106</v>
      </c>
      <c r="AR28" t="s">
        <v>106</v>
      </c>
      <c r="AS28" t="s">
        <v>106</v>
      </c>
      <c r="AT28" t="s">
        <v>106</v>
      </c>
      <c r="AU28" s="7">
        <v>0.03</v>
      </c>
      <c r="AV28" t="s">
        <v>106</v>
      </c>
      <c r="AW28" t="s">
        <v>106</v>
      </c>
      <c r="AX28" s="7">
        <v>0.02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>
        <v>0</v>
      </c>
      <c r="BH28">
        <v>0</v>
      </c>
      <c r="BI28">
        <v>0</v>
      </c>
      <c r="BJ28" t="s">
        <v>106</v>
      </c>
      <c r="BK28" t="s">
        <v>106</v>
      </c>
      <c r="BL28" t="s">
        <v>106</v>
      </c>
      <c r="BM28" t="s">
        <v>106</v>
      </c>
      <c r="BN28" t="s">
        <v>106</v>
      </c>
      <c r="BO28" t="s">
        <v>106</v>
      </c>
      <c r="BP28" s="7">
        <v>0.01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32</v>
      </c>
      <c r="C29">
        <v>28</v>
      </c>
      <c r="D29">
        <v>1</v>
      </c>
      <c r="E29">
        <v>2</v>
      </c>
      <c r="F29">
        <v>9</v>
      </c>
      <c r="G29">
        <v>15</v>
      </c>
      <c r="H29">
        <v>7</v>
      </c>
      <c r="I29">
        <v>5</v>
      </c>
      <c r="J29">
        <v>15</v>
      </c>
      <c r="K29">
        <v>5</v>
      </c>
      <c r="L29">
        <v>6</v>
      </c>
      <c r="M29">
        <v>10</v>
      </c>
      <c r="N29">
        <v>13</v>
      </c>
      <c r="O29">
        <v>7</v>
      </c>
      <c r="P29">
        <v>1</v>
      </c>
      <c r="Q29">
        <v>3</v>
      </c>
      <c r="R29">
        <v>29</v>
      </c>
      <c r="S29">
        <v>19</v>
      </c>
      <c r="T29">
        <v>5</v>
      </c>
      <c r="U29">
        <v>7</v>
      </c>
      <c r="V29">
        <v>20</v>
      </c>
      <c r="W29">
        <v>3</v>
      </c>
      <c r="X29">
        <v>6</v>
      </c>
      <c r="Y29">
        <v>15</v>
      </c>
      <c r="Z29">
        <v>16</v>
      </c>
      <c r="AA29">
        <v>32</v>
      </c>
      <c r="AB29">
        <v>16</v>
      </c>
      <c r="AC29">
        <v>8</v>
      </c>
      <c r="AD29">
        <v>12</v>
      </c>
      <c r="AE29">
        <v>12</v>
      </c>
      <c r="AF29">
        <v>14</v>
      </c>
      <c r="AG29">
        <v>6</v>
      </c>
      <c r="AH29">
        <v>2</v>
      </c>
      <c r="AI29">
        <v>18</v>
      </c>
      <c r="AJ29">
        <v>4</v>
      </c>
      <c r="AK29">
        <v>5</v>
      </c>
      <c r="AL29">
        <v>10</v>
      </c>
      <c r="AM29">
        <v>8</v>
      </c>
      <c r="AN29">
        <v>0</v>
      </c>
      <c r="AO29">
        <v>13</v>
      </c>
      <c r="AP29">
        <v>6</v>
      </c>
      <c r="AQ29">
        <v>1</v>
      </c>
      <c r="AR29">
        <v>8</v>
      </c>
      <c r="AS29">
        <v>2</v>
      </c>
      <c r="AT29">
        <v>1</v>
      </c>
      <c r="AU29">
        <v>0</v>
      </c>
      <c r="AV29">
        <v>1</v>
      </c>
      <c r="AW29">
        <v>0</v>
      </c>
      <c r="AX29">
        <v>1</v>
      </c>
      <c r="AY29">
        <v>5</v>
      </c>
      <c r="AZ29">
        <v>2</v>
      </c>
      <c r="BA29">
        <v>0</v>
      </c>
      <c r="BB29">
        <v>3</v>
      </c>
      <c r="BC29">
        <v>1</v>
      </c>
      <c r="BD29">
        <v>0</v>
      </c>
      <c r="BE29">
        <v>4</v>
      </c>
      <c r="BF29">
        <v>28</v>
      </c>
      <c r="BG29">
        <v>12</v>
      </c>
      <c r="BH29">
        <v>20</v>
      </c>
      <c r="BI29">
        <v>3</v>
      </c>
      <c r="BJ29">
        <v>2</v>
      </c>
      <c r="BK29">
        <v>0</v>
      </c>
      <c r="BL29">
        <v>2</v>
      </c>
      <c r="BM29">
        <v>2</v>
      </c>
      <c r="BN29">
        <v>6</v>
      </c>
      <c r="BO29">
        <v>6</v>
      </c>
      <c r="BP29">
        <v>17</v>
      </c>
      <c r="BQ29">
        <v>4</v>
      </c>
      <c r="BR29">
        <v>6</v>
      </c>
      <c r="BS29">
        <v>5</v>
      </c>
      <c r="BT29">
        <v>3</v>
      </c>
      <c r="BU29">
        <v>2</v>
      </c>
      <c r="BV29">
        <v>0</v>
      </c>
      <c r="BW29">
        <v>4</v>
      </c>
      <c r="BX29">
        <v>1</v>
      </c>
      <c r="BY29">
        <v>10</v>
      </c>
      <c r="BZ29">
        <v>8</v>
      </c>
    </row>
    <row r="30" spans="1:78" x14ac:dyDescent="0.25">
      <c r="B30" s="7">
        <v>0.03</v>
      </c>
      <c r="C30" s="7">
        <v>0.03</v>
      </c>
      <c r="D30" s="7">
        <v>0.01</v>
      </c>
      <c r="E30" s="7">
        <v>0.02</v>
      </c>
      <c r="F30" s="7">
        <v>0.04</v>
      </c>
      <c r="G30" s="7">
        <v>0.03</v>
      </c>
      <c r="H30" s="7">
        <v>0.02</v>
      </c>
      <c r="I30" s="7">
        <v>0.02</v>
      </c>
      <c r="J30" s="7">
        <v>0.04</v>
      </c>
      <c r="K30" s="7">
        <v>0.02</v>
      </c>
      <c r="L30" s="7">
        <v>0.02</v>
      </c>
      <c r="M30" s="7">
        <v>0.03</v>
      </c>
      <c r="N30" s="7">
        <v>0.02</v>
      </c>
      <c r="O30" s="7">
        <v>0.05</v>
      </c>
      <c r="P30" s="7">
        <v>0.03</v>
      </c>
      <c r="Q30" s="7">
        <v>0.01</v>
      </c>
      <c r="R30" s="7">
        <v>0.03</v>
      </c>
      <c r="S30" s="7">
        <v>0.03</v>
      </c>
      <c r="T30" s="7">
        <v>0.02</v>
      </c>
      <c r="U30" s="7">
        <v>0.03</v>
      </c>
      <c r="V30" s="7">
        <v>0.02</v>
      </c>
      <c r="W30" s="7">
        <v>0.02</v>
      </c>
      <c r="X30" s="7">
        <v>0.02</v>
      </c>
      <c r="Y30" s="7">
        <v>0.02</v>
      </c>
      <c r="Z30" s="7">
        <v>0.03</v>
      </c>
      <c r="AA30" s="7">
        <v>0.03</v>
      </c>
      <c r="AB30" s="7">
        <v>0.03</v>
      </c>
      <c r="AC30" s="7">
        <v>0.03</v>
      </c>
      <c r="AD30" s="7">
        <v>0.02</v>
      </c>
      <c r="AE30" s="7">
        <v>0.08</v>
      </c>
      <c r="AF30" s="7">
        <v>0.01</v>
      </c>
      <c r="AG30" s="7">
        <v>0.06</v>
      </c>
      <c r="AH30" s="7">
        <v>0.06</v>
      </c>
      <c r="AI30" s="7">
        <v>0.02</v>
      </c>
      <c r="AJ30" s="7">
        <v>0.02</v>
      </c>
      <c r="AK30" s="7">
        <v>0.02</v>
      </c>
      <c r="AL30" s="7">
        <v>0.03</v>
      </c>
      <c r="AM30" s="7">
        <v>0.01</v>
      </c>
      <c r="AN30" t="s">
        <v>108</v>
      </c>
      <c r="AO30" s="7">
        <v>0.08</v>
      </c>
      <c r="AP30" s="7">
        <v>0.04</v>
      </c>
      <c r="AQ30" s="7">
        <v>0.01</v>
      </c>
      <c r="AR30" s="7">
        <v>7.0000000000000007E-2</v>
      </c>
      <c r="AS30" s="7">
        <v>0.03</v>
      </c>
      <c r="AT30" s="7">
        <v>0.01</v>
      </c>
      <c r="AU30" t="s">
        <v>108</v>
      </c>
      <c r="AV30" s="7">
        <v>0.01</v>
      </c>
      <c r="AW30" t="s">
        <v>108</v>
      </c>
      <c r="AX30" s="7">
        <v>0.01</v>
      </c>
      <c r="AY30" s="7">
        <v>0.06</v>
      </c>
      <c r="AZ30" s="7">
        <v>0.02</v>
      </c>
      <c r="BA30" t="s">
        <v>108</v>
      </c>
      <c r="BB30" s="7">
        <v>0.03</v>
      </c>
      <c r="BC30" s="7">
        <v>0.02</v>
      </c>
      <c r="BD30" t="s">
        <v>108</v>
      </c>
      <c r="BE30" s="7">
        <v>0.02</v>
      </c>
      <c r="BF30" s="7">
        <v>0.03</v>
      </c>
      <c r="BG30" s="7">
        <v>0.03</v>
      </c>
      <c r="BH30" s="7">
        <v>0.03</v>
      </c>
      <c r="BI30" s="7">
        <v>0.02</v>
      </c>
      <c r="BJ30" s="7">
        <v>0.01</v>
      </c>
      <c r="BK30" t="s">
        <v>108</v>
      </c>
      <c r="BL30" s="7">
        <v>0.06</v>
      </c>
      <c r="BM30" s="7">
        <v>0.02</v>
      </c>
      <c r="BN30" s="7">
        <v>0.02</v>
      </c>
      <c r="BO30" s="7">
        <v>0.01</v>
      </c>
      <c r="BP30" s="7">
        <v>0.05</v>
      </c>
      <c r="BQ30" s="7">
        <v>0.03</v>
      </c>
      <c r="BR30" s="7">
        <v>0.02</v>
      </c>
      <c r="BS30" s="7">
        <v>0.02</v>
      </c>
      <c r="BT30" s="7">
        <v>0.04</v>
      </c>
      <c r="BU30" s="7">
        <v>0.02</v>
      </c>
      <c r="BV30" t="s">
        <v>108</v>
      </c>
      <c r="BW30" s="7">
        <v>0.04</v>
      </c>
      <c r="BX30">
        <v>0</v>
      </c>
      <c r="BY30" s="7">
        <v>0.01</v>
      </c>
      <c r="BZ30" s="7">
        <v>0.01</v>
      </c>
    </row>
    <row r="31" spans="1:78" x14ac:dyDescent="0.25">
      <c r="A31" t="s">
        <v>193</v>
      </c>
      <c r="B31">
        <v>0.63900000000000001</v>
      </c>
      <c r="C31">
        <v>0.65300000000000002</v>
      </c>
      <c r="D31">
        <v>0.61</v>
      </c>
      <c r="E31">
        <v>0.54600000000000004</v>
      </c>
      <c r="F31">
        <v>0.63400000000000001</v>
      </c>
      <c r="G31">
        <v>0.53800000000000003</v>
      </c>
      <c r="H31">
        <v>0.78400000000000003</v>
      </c>
      <c r="I31">
        <v>0.63600000000000001</v>
      </c>
      <c r="J31">
        <v>0.69</v>
      </c>
      <c r="K31">
        <v>0.48499999999999999</v>
      </c>
      <c r="L31">
        <v>0.71499999999999997</v>
      </c>
      <c r="M31">
        <v>0.68300000000000005</v>
      </c>
      <c r="N31">
        <v>0.60299999999999998</v>
      </c>
      <c r="O31">
        <v>0.53</v>
      </c>
      <c r="P31">
        <v>1.1930000000000001</v>
      </c>
      <c r="Q31">
        <v>0.64700000000000002</v>
      </c>
      <c r="R31">
        <v>0.63700000000000001</v>
      </c>
      <c r="S31">
        <v>0.64</v>
      </c>
      <c r="T31">
        <v>0.64500000000000002</v>
      </c>
      <c r="U31">
        <v>0.58099999999999996</v>
      </c>
      <c r="V31">
        <v>0.6</v>
      </c>
      <c r="W31">
        <v>0.6</v>
      </c>
      <c r="X31">
        <v>0.82</v>
      </c>
      <c r="Y31">
        <v>0.68700000000000006</v>
      </c>
      <c r="Z31">
        <v>0.56899999999999995</v>
      </c>
      <c r="AA31">
        <v>0.63900000000000001</v>
      </c>
      <c r="AB31">
        <v>0.56899999999999995</v>
      </c>
      <c r="AC31">
        <v>0.746</v>
      </c>
      <c r="AD31">
        <v>0.63400000000000001</v>
      </c>
      <c r="AE31">
        <v>0.42599999999999999</v>
      </c>
      <c r="AF31">
        <v>0.626</v>
      </c>
      <c r="AG31">
        <v>0.94099999999999995</v>
      </c>
      <c r="AH31">
        <v>0.624</v>
      </c>
      <c r="AI31">
        <v>0.67500000000000004</v>
      </c>
      <c r="AJ31">
        <v>0.60599999999999998</v>
      </c>
      <c r="AK31">
        <v>0.58299999999999996</v>
      </c>
      <c r="AL31">
        <v>0.70099999999999996</v>
      </c>
      <c r="AM31">
        <v>0.63700000000000001</v>
      </c>
      <c r="AN31">
        <v>0.90900000000000003</v>
      </c>
      <c r="AO31">
        <v>0.47499999999999998</v>
      </c>
      <c r="AP31">
        <v>0.73399999999999999</v>
      </c>
      <c r="AQ31">
        <v>0.625</v>
      </c>
      <c r="AR31">
        <v>0.64600000000000002</v>
      </c>
      <c r="AS31">
        <v>0.55500000000000005</v>
      </c>
      <c r="AT31">
        <v>0.62</v>
      </c>
      <c r="AU31">
        <v>0.36799999999999999</v>
      </c>
      <c r="AV31">
        <v>0.622</v>
      </c>
      <c r="AW31">
        <v>0.60399999999999998</v>
      </c>
      <c r="AX31">
        <v>0.63400000000000001</v>
      </c>
      <c r="AY31">
        <v>0.64500000000000002</v>
      </c>
      <c r="AZ31">
        <v>0.73099999999999998</v>
      </c>
      <c r="BA31">
        <v>0.67900000000000005</v>
      </c>
      <c r="BB31">
        <v>0.68600000000000005</v>
      </c>
      <c r="BC31">
        <v>0.49399999999999999</v>
      </c>
      <c r="BD31">
        <v>0.47</v>
      </c>
      <c r="BE31">
        <v>0.59099999999999997</v>
      </c>
      <c r="BF31">
        <v>0.64600000000000002</v>
      </c>
      <c r="BG31">
        <v>0.60099999999999998</v>
      </c>
      <c r="BH31">
        <v>0.66200000000000003</v>
      </c>
      <c r="BI31">
        <v>0.501</v>
      </c>
      <c r="BJ31">
        <v>0.71399999999999997</v>
      </c>
      <c r="BK31">
        <v>0.58499999999999996</v>
      </c>
      <c r="BL31">
        <v>0.88600000000000001</v>
      </c>
      <c r="BM31">
        <v>0.42299999999999999</v>
      </c>
      <c r="BN31">
        <v>0.63100000000000001</v>
      </c>
      <c r="BO31">
        <v>0.72699999999999998</v>
      </c>
      <c r="BP31">
        <v>0.61299999999999999</v>
      </c>
      <c r="BQ31">
        <v>0.69299999999999995</v>
      </c>
      <c r="BR31">
        <v>0.59499999999999997</v>
      </c>
      <c r="BS31">
        <v>0.59299999999999997</v>
      </c>
      <c r="BT31">
        <v>0.71599999999999997</v>
      </c>
      <c r="BU31">
        <v>0.48599999999999999</v>
      </c>
      <c r="BV31">
        <v>0.78200000000000003</v>
      </c>
      <c r="BW31">
        <v>0.65200000000000002</v>
      </c>
      <c r="BX31">
        <v>1.1319999999999999</v>
      </c>
      <c r="BY31">
        <v>1.048</v>
      </c>
      <c r="BZ31">
        <v>1.135</v>
      </c>
    </row>
    <row r="32" spans="1:78" x14ac:dyDescent="0.25">
      <c r="A32" t="s">
        <v>194</v>
      </c>
      <c r="B32">
        <v>0.97399999999999998</v>
      </c>
      <c r="C32">
        <v>0.93500000000000005</v>
      </c>
      <c r="D32">
        <v>1.0900000000000001</v>
      </c>
      <c r="E32">
        <v>1.1599999999999999</v>
      </c>
      <c r="F32">
        <v>0.93100000000000005</v>
      </c>
      <c r="G32">
        <v>1.024</v>
      </c>
      <c r="H32">
        <v>0.91100000000000003</v>
      </c>
      <c r="I32">
        <v>0.92700000000000005</v>
      </c>
      <c r="J32">
        <v>0.94499999999999995</v>
      </c>
      <c r="K32">
        <v>1.0529999999999999</v>
      </c>
      <c r="L32">
        <v>0.97299999999999998</v>
      </c>
      <c r="M32">
        <v>1</v>
      </c>
      <c r="N32">
        <v>0.94</v>
      </c>
      <c r="O32">
        <v>1.07</v>
      </c>
      <c r="P32">
        <v>0.72099999999999997</v>
      </c>
      <c r="Q32">
        <v>1.0589999999999999</v>
      </c>
      <c r="R32">
        <v>0.95199999999999996</v>
      </c>
      <c r="S32">
        <v>0.97099999999999997</v>
      </c>
      <c r="T32">
        <v>0.94499999999999995</v>
      </c>
      <c r="U32">
        <v>1.0149999999999999</v>
      </c>
      <c r="V32">
        <v>0.98099999999999998</v>
      </c>
      <c r="W32">
        <v>0.98399999999999999</v>
      </c>
      <c r="X32">
        <v>0.93200000000000005</v>
      </c>
      <c r="Y32">
        <v>1.02</v>
      </c>
      <c r="Z32">
        <v>0.9</v>
      </c>
      <c r="AA32">
        <v>0.97399999999999998</v>
      </c>
      <c r="AB32">
        <v>0.9</v>
      </c>
      <c r="AC32">
        <v>1.012</v>
      </c>
      <c r="AD32">
        <v>0.93300000000000005</v>
      </c>
      <c r="AE32">
        <v>1.089</v>
      </c>
      <c r="AF32">
        <v>0.97199999999999998</v>
      </c>
      <c r="AG32">
        <v>1.0269999999999999</v>
      </c>
      <c r="AH32">
        <v>0.81</v>
      </c>
      <c r="AI32">
        <v>0.96799999999999997</v>
      </c>
      <c r="AJ32">
        <v>0.95099999999999996</v>
      </c>
      <c r="AK32">
        <v>0.98599999999999999</v>
      </c>
      <c r="AL32">
        <v>1.016</v>
      </c>
      <c r="AM32">
        <v>0.95499999999999996</v>
      </c>
      <c r="AN32">
        <v>0.79900000000000004</v>
      </c>
      <c r="AO32">
        <v>0.99099999999999999</v>
      </c>
      <c r="AP32">
        <v>0.79100000000000004</v>
      </c>
      <c r="AQ32">
        <v>0.89300000000000002</v>
      </c>
      <c r="AR32">
        <v>0.96899999999999997</v>
      </c>
      <c r="AS32">
        <v>0.97099999999999997</v>
      </c>
      <c r="AT32">
        <v>1.0629999999999999</v>
      </c>
      <c r="AU32">
        <v>0.876</v>
      </c>
      <c r="AV32">
        <v>0.93100000000000005</v>
      </c>
      <c r="AW32">
        <v>1.2230000000000001</v>
      </c>
      <c r="AX32">
        <v>1.002</v>
      </c>
      <c r="AY32">
        <v>0.86399999999999999</v>
      </c>
      <c r="AZ32">
        <v>0.97799999999999998</v>
      </c>
      <c r="BA32">
        <v>1.1399999999999999</v>
      </c>
      <c r="BB32">
        <v>0.86899999999999999</v>
      </c>
      <c r="BC32">
        <v>1.3069999999999999</v>
      </c>
      <c r="BD32">
        <v>0.97299999999999998</v>
      </c>
      <c r="BE32">
        <v>1.0389999999999999</v>
      </c>
      <c r="BF32">
        <v>0.96499999999999997</v>
      </c>
      <c r="BG32">
        <v>1.0409999999999999</v>
      </c>
      <c r="BH32">
        <v>0.93200000000000005</v>
      </c>
      <c r="BI32">
        <v>0.999</v>
      </c>
      <c r="BJ32">
        <v>1.1180000000000001</v>
      </c>
      <c r="BK32">
        <v>1.0329999999999999</v>
      </c>
      <c r="BL32">
        <v>0.94099999999999995</v>
      </c>
      <c r="BM32">
        <v>1.0509999999999999</v>
      </c>
      <c r="BN32">
        <v>1.1020000000000001</v>
      </c>
      <c r="BO32">
        <v>0.90300000000000002</v>
      </c>
      <c r="BP32">
        <v>0.91200000000000003</v>
      </c>
      <c r="BQ32">
        <v>0.97199999999999998</v>
      </c>
      <c r="BR32">
        <v>1.0329999999999999</v>
      </c>
      <c r="BS32">
        <v>1.0649999999999999</v>
      </c>
      <c r="BT32">
        <v>1.0409999999999999</v>
      </c>
      <c r="BU32">
        <v>1.0149999999999999</v>
      </c>
      <c r="BV32">
        <v>0.89200000000000002</v>
      </c>
      <c r="BW32">
        <v>0.997</v>
      </c>
      <c r="BX32">
        <v>0.55800000000000005</v>
      </c>
      <c r="BY32">
        <v>0.67400000000000004</v>
      </c>
      <c r="BZ32">
        <v>0.59299999999999997</v>
      </c>
    </row>
    <row r="33" spans="1:78" x14ac:dyDescent="0.25">
      <c r="A33" t="s">
        <v>195</v>
      </c>
      <c r="B33">
        <v>1E-3</v>
      </c>
      <c r="C33">
        <v>1E-3</v>
      </c>
      <c r="D33">
        <v>8.0000000000000002E-3</v>
      </c>
      <c r="E33">
        <v>1.4999999999999999E-2</v>
      </c>
      <c r="F33">
        <v>4.0000000000000001E-3</v>
      </c>
      <c r="G33">
        <v>2E-3</v>
      </c>
      <c r="H33">
        <v>2E-3</v>
      </c>
      <c r="I33">
        <v>4.0000000000000001E-3</v>
      </c>
      <c r="J33">
        <v>3.0000000000000001E-3</v>
      </c>
      <c r="K33">
        <v>5.0000000000000001E-3</v>
      </c>
      <c r="L33">
        <v>2E-3</v>
      </c>
      <c r="M33">
        <v>2E-3</v>
      </c>
      <c r="N33">
        <v>2E-3</v>
      </c>
      <c r="O33">
        <v>8.9999999999999993E-3</v>
      </c>
      <c r="P33">
        <v>1.4E-2</v>
      </c>
      <c r="Q33">
        <v>4.0000000000000001E-3</v>
      </c>
      <c r="R33">
        <v>1E-3</v>
      </c>
      <c r="S33">
        <v>1E-3</v>
      </c>
      <c r="T33">
        <v>3.0000000000000001E-3</v>
      </c>
      <c r="U33">
        <v>4.0000000000000001E-3</v>
      </c>
      <c r="V33">
        <v>1E-3</v>
      </c>
      <c r="W33">
        <v>6.0000000000000001E-3</v>
      </c>
      <c r="X33">
        <v>3.0000000000000001E-3</v>
      </c>
      <c r="Y33">
        <v>1E-3</v>
      </c>
      <c r="Z33">
        <v>2E-3</v>
      </c>
      <c r="AA33">
        <v>1E-3</v>
      </c>
      <c r="AB33">
        <v>2E-3</v>
      </c>
      <c r="AC33">
        <v>3.0000000000000001E-3</v>
      </c>
      <c r="AD33">
        <v>1E-3</v>
      </c>
      <c r="AE33">
        <v>0.01</v>
      </c>
      <c r="AF33">
        <v>1E-3</v>
      </c>
      <c r="AG33">
        <v>1.2999999999999999E-2</v>
      </c>
      <c r="AH33">
        <v>1.9E-2</v>
      </c>
      <c r="AI33">
        <v>1E-3</v>
      </c>
      <c r="AJ33">
        <v>5.0000000000000001E-3</v>
      </c>
      <c r="AK33">
        <v>4.0000000000000001E-3</v>
      </c>
      <c r="AL33">
        <v>3.0000000000000001E-3</v>
      </c>
      <c r="AM33">
        <v>1E-3</v>
      </c>
      <c r="AN33">
        <v>2.3E-2</v>
      </c>
      <c r="AO33">
        <v>6.0000000000000001E-3</v>
      </c>
      <c r="AP33">
        <v>5.0000000000000001E-3</v>
      </c>
      <c r="AQ33">
        <v>8.0000000000000002E-3</v>
      </c>
      <c r="AR33">
        <v>8.9999999999999993E-3</v>
      </c>
      <c r="AS33">
        <v>1.4E-2</v>
      </c>
      <c r="AT33">
        <v>0.01</v>
      </c>
      <c r="AU33">
        <v>2.1000000000000001E-2</v>
      </c>
      <c r="AV33">
        <v>1.2999999999999999E-2</v>
      </c>
      <c r="AW33">
        <v>2.8000000000000001E-2</v>
      </c>
      <c r="AX33">
        <v>1.0999999999999999E-2</v>
      </c>
      <c r="AY33">
        <v>8.0000000000000002E-3</v>
      </c>
      <c r="AZ33">
        <v>8.9999999999999993E-3</v>
      </c>
      <c r="BA33">
        <v>2.1000000000000001E-2</v>
      </c>
      <c r="BB33">
        <v>6.0000000000000001E-3</v>
      </c>
      <c r="BC33">
        <v>3.2000000000000001E-2</v>
      </c>
      <c r="BD33">
        <v>0.19</v>
      </c>
      <c r="BE33">
        <v>7.0000000000000001E-3</v>
      </c>
      <c r="BF33">
        <v>1E-3</v>
      </c>
      <c r="BG33">
        <v>2E-3</v>
      </c>
      <c r="BH33">
        <v>1E-3</v>
      </c>
      <c r="BI33">
        <v>7.0000000000000001E-3</v>
      </c>
      <c r="BJ33">
        <v>1.0999999999999999E-2</v>
      </c>
      <c r="BK33">
        <v>8.9999999999999993E-3</v>
      </c>
      <c r="BL33">
        <v>2.7E-2</v>
      </c>
      <c r="BM33">
        <v>8.9999999999999993E-3</v>
      </c>
      <c r="BN33">
        <v>4.0000000000000001E-3</v>
      </c>
      <c r="BO33">
        <v>2E-3</v>
      </c>
      <c r="BP33">
        <v>2E-3</v>
      </c>
      <c r="BQ33">
        <v>7.0000000000000001E-3</v>
      </c>
      <c r="BR33">
        <v>5.0000000000000001E-3</v>
      </c>
      <c r="BS33">
        <v>5.0000000000000001E-3</v>
      </c>
      <c r="BT33">
        <v>1.4999999999999999E-2</v>
      </c>
      <c r="BU33">
        <v>1.2999999999999999E-2</v>
      </c>
      <c r="BV33">
        <v>1.9E-2</v>
      </c>
      <c r="BW33">
        <v>1.0999999999999999E-2</v>
      </c>
      <c r="BX33">
        <v>0</v>
      </c>
      <c r="BY33">
        <v>1E-3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611</v>
      </c>
    </row>
    <row r="2" spans="1:78" x14ac:dyDescent="0.25">
      <c r="A2" t="s">
        <v>142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1251</v>
      </c>
      <c r="C8">
        <v>1007</v>
      </c>
      <c r="D8">
        <v>151</v>
      </c>
      <c r="E8">
        <v>93</v>
      </c>
      <c r="F8">
        <v>238</v>
      </c>
      <c r="G8">
        <v>509</v>
      </c>
      <c r="H8">
        <v>504</v>
      </c>
      <c r="I8">
        <v>245</v>
      </c>
      <c r="J8">
        <v>307</v>
      </c>
      <c r="K8">
        <v>238</v>
      </c>
      <c r="L8">
        <v>461</v>
      </c>
      <c r="M8">
        <v>515</v>
      </c>
      <c r="N8">
        <v>565</v>
      </c>
      <c r="O8">
        <v>133</v>
      </c>
      <c r="P8">
        <v>38</v>
      </c>
      <c r="Q8">
        <v>303</v>
      </c>
      <c r="R8">
        <v>948</v>
      </c>
      <c r="S8">
        <v>659</v>
      </c>
      <c r="T8">
        <v>275</v>
      </c>
      <c r="U8">
        <v>288</v>
      </c>
      <c r="V8">
        <v>756</v>
      </c>
      <c r="W8">
        <v>158</v>
      </c>
      <c r="X8">
        <v>320</v>
      </c>
      <c r="Y8">
        <v>743</v>
      </c>
      <c r="Z8">
        <v>508</v>
      </c>
      <c r="AA8">
        <v>1251</v>
      </c>
      <c r="AB8">
        <v>508</v>
      </c>
      <c r="AC8">
        <v>306</v>
      </c>
      <c r="AD8">
        <v>796</v>
      </c>
      <c r="AE8">
        <v>135</v>
      </c>
      <c r="AF8">
        <v>955</v>
      </c>
      <c r="AG8">
        <v>85</v>
      </c>
      <c r="AH8">
        <v>37</v>
      </c>
      <c r="AI8">
        <v>748</v>
      </c>
      <c r="AJ8">
        <v>192</v>
      </c>
      <c r="AK8">
        <v>281</v>
      </c>
      <c r="AL8">
        <v>341</v>
      </c>
      <c r="AM8">
        <v>701</v>
      </c>
      <c r="AN8">
        <v>28</v>
      </c>
      <c r="AO8">
        <v>175</v>
      </c>
      <c r="AP8">
        <v>129</v>
      </c>
      <c r="AQ8">
        <v>101</v>
      </c>
      <c r="AR8">
        <v>110</v>
      </c>
      <c r="AS8">
        <v>68</v>
      </c>
      <c r="AT8">
        <v>117</v>
      </c>
      <c r="AU8">
        <v>38</v>
      </c>
      <c r="AV8">
        <v>69</v>
      </c>
      <c r="AW8">
        <v>54</v>
      </c>
      <c r="AX8">
        <v>95</v>
      </c>
      <c r="AY8">
        <v>103</v>
      </c>
      <c r="AZ8">
        <v>104</v>
      </c>
      <c r="BA8">
        <v>63</v>
      </c>
      <c r="BB8">
        <v>141</v>
      </c>
      <c r="BC8">
        <v>54</v>
      </c>
      <c r="BD8">
        <v>5</v>
      </c>
      <c r="BE8">
        <v>149</v>
      </c>
      <c r="BF8">
        <v>1102</v>
      </c>
      <c r="BG8">
        <v>454</v>
      </c>
      <c r="BH8">
        <v>797</v>
      </c>
      <c r="BI8">
        <v>153</v>
      </c>
      <c r="BJ8">
        <v>115</v>
      </c>
      <c r="BK8">
        <v>125</v>
      </c>
      <c r="BL8">
        <v>35</v>
      </c>
      <c r="BM8">
        <v>123</v>
      </c>
      <c r="BN8">
        <v>285</v>
      </c>
      <c r="BO8">
        <v>480</v>
      </c>
      <c r="BP8">
        <v>363</v>
      </c>
      <c r="BQ8">
        <v>136</v>
      </c>
      <c r="BR8">
        <v>239</v>
      </c>
      <c r="BS8">
        <v>222</v>
      </c>
      <c r="BT8">
        <v>73</v>
      </c>
      <c r="BU8">
        <v>81</v>
      </c>
      <c r="BV8">
        <v>42</v>
      </c>
      <c r="BW8">
        <v>96</v>
      </c>
      <c r="BX8">
        <v>864</v>
      </c>
      <c r="BY8">
        <v>861</v>
      </c>
      <c r="BZ8">
        <v>752</v>
      </c>
    </row>
    <row r="9" spans="1:78" x14ac:dyDescent="0.25">
      <c r="A9" t="s">
        <v>103</v>
      </c>
      <c r="B9">
        <v>1215</v>
      </c>
      <c r="C9">
        <v>965</v>
      </c>
      <c r="D9">
        <v>157</v>
      </c>
      <c r="E9">
        <v>92</v>
      </c>
      <c r="F9">
        <v>247</v>
      </c>
      <c r="G9">
        <v>567</v>
      </c>
      <c r="H9">
        <v>401</v>
      </c>
      <c r="I9">
        <v>293</v>
      </c>
      <c r="J9">
        <v>361</v>
      </c>
      <c r="K9">
        <v>259</v>
      </c>
      <c r="L9">
        <v>301</v>
      </c>
      <c r="M9">
        <v>409</v>
      </c>
      <c r="N9">
        <v>636</v>
      </c>
      <c r="O9">
        <v>135</v>
      </c>
      <c r="P9">
        <v>35</v>
      </c>
      <c r="Q9">
        <v>247</v>
      </c>
      <c r="R9">
        <v>968</v>
      </c>
      <c r="S9">
        <v>670</v>
      </c>
      <c r="T9">
        <v>292</v>
      </c>
      <c r="U9">
        <v>230</v>
      </c>
      <c r="V9">
        <v>825</v>
      </c>
      <c r="W9">
        <v>134</v>
      </c>
      <c r="X9">
        <v>240</v>
      </c>
      <c r="Y9">
        <v>717</v>
      </c>
      <c r="Z9">
        <v>498</v>
      </c>
      <c r="AA9">
        <v>1215</v>
      </c>
      <c r="AB9">
        <v>498</v>
      </c>
      <c r="AC9">
        <v>300</v>
      </c>
      <c r="AD9">
        <v>758</v>
      </c>
      <c r="AE9">
        <v>144</v>
      </c>
      <c r="AF9">
        <v>910</v>
      </c>
      <c r="AG9">
        <v>96</v>
      </c>
      <c r="AH9">
        <v>39</v>
      </c>
      <c r="AI9">
        <v>760</v>
      </c>
      <c r="AJ9">
        <v>173</v>
      </c>
      <c r="AK9">
        <v>258</v>
      </c>
      <c r="AL9">
        <v>341</v>
      </c>
      <c r="AM9">
        <v>669</v>
      </c>
      <c r="AN9">
        <v>29</v>
      </c>
      <c r="AO9">
        <v>169</v>
      </c>
      <c r="AP9">
        <v>129</v>
      </c>
      <c r="AQ9">
        <v>97</v>
      </c>
      <c r="AR9">
        <v>127</v>
      </c>
      <c r="AS9">
        <v>67</v>
      </c>
      <c r="AT9">
        <v>105</v>
      </c>
      <c r="AU9">
        <v>37</v>
      </c>
      <c r="AV9">
        <v>60</v>
      </c>
      <c r="AW9">
        <v>57</v>
      </c>
      <c r="AX9">
        <v>98</v>
      </c>
      <c r="AY9">
        <v>93</v>
      </c>
      <c r="AZ9">
        <v>98</v>
      </c>
      <c r="BA9">
        <v>64</v>
      </c>
      <c r="BB9">
        <v>126</v>
      </c>
      <c r="BC9">
        <v>51</v>
      </c>
      <c r="BD9">
        <v>6</v>
      </c>
      <c r="BE9">
        <v>155</v>
      </c>
      <c r="BF9">
        <v>1059</v>
      </c>
      <c r="BG9">
        <v>453</v>
      </c>
      <c r="BH9">
        <v>762</v>
      </c>
      <c r="BI9">
        <v>165</v>
      </c>
      <c r="BJ9">
        <v>116</v>
      </c>
      <c r="BK9">
        <v>111</v>
      </c>
      <c r="BL9">
        <v>37</v>
      </c>
      <c r="BM9">
        <v>137</v>
      </c>
      <c r="BN9">
        <v>274</v>
      </c>
      <c r="BO9">
        <v>457</v>
      </c>
      <c r="BP9">
        <v>348</v>
      </c>
      <c r="BQ9">
        <v>139</v>
      </c>
      <c r="BR9">
        <v>253</v>
      </c>
      <c r="BS9">
        <v>233</v>
      </c>
      <c r="BT9">
        <v>71</v>
      </c>
      <c r="BU9">
        <v>90</v>
      </c>
      <c r="BV9">
        <v>40</v>
      </c>
      <c r="BW9">
        <v>101</v>
      </c>
      <c r="BX9">
        <v>830</v>
      </c>
      <c r="BY9">
        <v>824</v>
      </c>
      <c r="BZ9">
        <v>710</v>
      </c>
    </row>
    <row r="10" spans="1:78" x14ac:dyDescent="0.25">
      <c r="A10" t="s">
        <v>104</v>
      </c>
    </row>
    <row r="11" spans="1:78" x14ac:dyDescent="0.25">
      <c r="A11" t="s">
        <v>593</v>
      </c>
      <c r="B11">
        <v>177</v>
      </c>
      <c r="C11">
        <v>134</v>
      </c>
      <c r="D11">
        <v>29</v>
      </c>
      <c r="E11">
        <v>14</v>
      </c>
      <c r="F11">
        <v>34</v>
      </c>
      <c r="G11">
        <v>73</v>
      </c>
      <c r="H11">
        <v>70</v>
      </c>
      <c r="I11">
        <v>46</v>
      </c>
      <c r="J11">
        <v>50</v>
      </c>
      <c r="K11">
        <v>31</v>
      </c>
      <c r="L11">
        <v>49</v>
      </c>
      <c r="M11">
        <v>69</v>
      </c>
      <c r="N11">
        <v>77</v>
      </c>
      <c r="O11">
        <v>20</v>
      </c>
      <c r="P11">
        <v>11</v>
      </c>
      <c r="Q11">
        <v>44</v>
      </c>
      <c r="R11">
        <v>133</v>
      </c>
      <c r="S11">
        <v>102</v>
      </c>
      <c r="T11">
        <v>43</v>
      </c>
      <c r="U11">
        <v>24</v>
      </c>
      <c r="V11">
        <v>113</v>
      </c>
      <c r="W11">
        <v>16</v>
      </c>
      <c r="X11">
        <v>47</v>
      </c>
      <c r="Y11">
        <v>130</v>
      </c>
      <c r="Z11">
        <v>47</v>
      </c>
      <c r="AA11">
        <v>177</v>
      </c>
      <c r="AB11">
        <v>47</v>
      </c>
      <c r="AC11">
        <v>57</v>
      </c>
      <c r="AD11">
        <v>100</v>
      </c>
      <c r="AE11">
        <v>17</v>
      </c>
      <c r="AF11">
        <v>123</v>
      </c>
      <c r="AG11">
        <v>32</v>
      </c>
      <c r="AH11">
        <v>3</v>
      </c>
      <c r="AI11">
        <v>119</v>
      </c>
      <c r="AJ11">
        <v>22</v>
      </c>
      <c r="AK11">
        <v>32</v>
      </c>
      <c r="AL11">
        <v>64</v>
      </c>
      <c r="AM11">
        <v>91</v>
      </c>
      <c r="AN11">
        <v>7</v>
      </c>
      <c r="AO11">
        <v>15</v>
      </c>
      <c r="AP11">
        <v>13</v>
      </c>
      <c r="AQ11">
        <v>11</v>
      </c>
      <c r="AR11">
        <v>21</v>
      </c>
      <c r="AS11">
        <v>9</v>
      </c>
      <c r="AT11">
        <v>21</v>
      </c>
      <c r="AU11">
        <v>1</v>
      </c>
      <c r="AV11">
        <v>6</v>
      </c>
      <c r="AW11">
        <v>10</v>
      </c>
      <c r="AX11">
        <v>19</v>
      </c>
      <c r="AY11">
        <v>6</v>
      </c>
      <c r="AZ11">
        <v>18</v>
      </c>
      <c r="BA11">
        <v>12</v>
      </c>
      <c r="BB11">
        <v>17</v>
      </c>
      <c r="BC11">
        <v>11</v>
      </c>
      <c r="BD11">
        <v>0</v>
      </c>
      <c r="BE11">
        <v>28</v>
      </c>
      <c r="BF11">
        <v>149</v>
      </c>
      <c r="BG11">
        <v>72</v>
      </c>
      <c r="BH11">
        <v>105</v>
      </c>
      <c r="BI11">
        <v>21</v>
      </c>
      <c r="BJ11">
        <v>27</v>
      </c>
      <c r="BK11">
        <v>12</v>
      </c>
      <c r="BL11">
        <v>11</v>
      </c>
      <c r="BM11">
        <v>19</v>
      </c>
      <c r="BN11">
        <v>55</v>
      </c>
      <c r="BO11">
        <v>64</v>
      </c>
      <c r="BP11">
        <v>40</v>
      </c>
      <c r="BQ11">
        <v>25</v>
      </c>
      <c r="BR11">
        <v>41</v>
      </c>
      <c r="BS11">
        <v>45</v>
      </c>
      <c r="BT11">
        <v>16</v>
      </c>
      <c r="BU11">
        <v>14</v>
      </c>
      <c r="BV11">
        <v>6</v>
      </c>
      <c r="BW11">
        <v>19</v>
      </c>
      <c r="BX11">
        <v>175</v>
      </c>
      <c r="BY11">
        <v>177</v>
      </c>
      <c r="BZ11">
        <v>165</v>
      </c>
    </row>
    <row r="12" spans="1:78" x14ac:dyDescent="0.25">
      <c r="B12" s="7">
        <v>0.15</v>
      </c>
      <c r="C12" s="7">
        <v>0.14000000000000001</v>
      </c>
      <c r="D12" s="7">
        <v>0.18</v>
      </c>
      <c r="E12" s="7">
        <v>0.16</v>
      </c>
      <c r="F12" s="7">
        <v>0.14000000000000001</v>
      </c>
      <c r="G12" s="7">
        <v>0.13</v>
      </c>
      <c r="H12" s="7">
        <v>0.18</v>
      </c>
      <c r="I12" s="7">
        <v>0.16</v>
      </c>
      <c r="J12" s="7">
        <v>0.14000000000000001</v>
      </c>
      <c r="K12" s="7">
        <v>0.12</v>
      </c>
      <c r="L12" s="7">
        <v>0.16</v>
      </c>
      <c r="M12" s="7">
        <v>0.17</v>
      </c>
      <c r="N12" s="7">
        <v>0.12</v>
      </c>
      <c r="O12" s="7">
        <v>0.15</v>
      </c>
      <c r="P12" s="7">
        <v>0.33</v>
      </c>
      <c r="Q12" s="7">
        <v>0.18</v>
      </c>
      <c r="R12" s="7">
        <v>0.14000000000000001</v>
      </c>
      <c r="S12" s="7">
        <v>0.15</v>
      </c>
      <c r="T12" s="7">
        <v>0.15</v>
      </c>
      <c r="U12" s="7">
        <v>0.11</v>
      </c>
      <c r="V12" s="7">
        <v>0.14000000000000001</v>
      </c>
      <c r="W12" s="7">
        <v>0.12</v>
      </c>
      <c r="X12" s="7">
        <v>0.2</v>
      </c>
      <c r="Y12" s="7">
        <v>0.18</v>
      </c>
      <c r="Z12" s="7">
        <v>0.09</v>
      </c>
      <c r="AA12" s="7">
        <v>0.15</v>
      </c>
      <c r="AB12" s="7">
        <v>0.09</v>
      </c>
      <c r="AC12" s="7">
        <v>0.19</v>
      </c>
      <c r="AD12" s="7">
        <v>0.13</v>
      </c>
      <c r="AE12" s="7">
        <v>0.12</v>
      </c>
      <c r="AF12" s="7">
        <v>0.13</v>
      </c>
      <c r="AG12" s="7">
        <v>0.34</v>
      </c>
      <c r="AH12" s="7">
        <v>0.08</v>
      </c>
      <c r="AI12" s="7">
        <v>0.16</v>
      </c>
      <c r="AJ12" s="7">
        <v>0.13</v>
      </c>
      <c r="AK12" s="7">
        <v>0.12</v>
      </c>
      <c r="AL12" s="7">
        <v>0.19</v>
      </c>
      <c r="AM12" s="7">
        <v>0.14000000000000001</v>
      </c>
      <c r="AN12" s="7">
        <v>0.24</v>
      </c>
      <c r="AO12" s="7">
        <v>0.09</v>
      </c>
      <c r="AP12" s="7">
        <v>0.1</v>
      </c>
      <c r="AQ12" s="7">
        <v>0.12</v>
      </c>
      <c r="AR12" s="7">
        <v>0.17</v>
      </c>
      <c r="AS12" s="7">
        <v>0.13</v>
      </c>
      <c r="AT12" s="7">
        <v>0.2</v>
      </c>
      <c r="AU12" s="7">
        <v>0.03</v>
      </c>
      <c r="AV12" s="7">
        <v>0.11</v>
      </c>
      <c r="AW12" s="7">
        <v>0.17</v>
      </c>
      <c r="AX12" s="7">
        <v>0.2</v>
      </c>
      <c r="AY12" s="7">
        <v>7.0000000000000007E-2</v>
      </c>
      <c r="AZ12" s="7">
        <v>0.19</v>
      </c>
      <c r="BA12" s="7">
        <v>0.19</v>
      </c>
      <c r="BB12" s="7">
        <v>0.13</v>
      </c>
      <c r="BC12" s="7">
        <v>0.22</v>
      </c>
      <c r="BD12" t="s">
        <v>108</v>
      </c>
      <c r="BE12" s="7">
        <v>0.18</v>
      </c>
      <c r="BF12" s="7">
        <v>0.14000000000000001</v>
      </c>
      <c r="BG12" s="7">
        <v>0.16</v>
      </c>
      <c r="BH12" s="7">
        <v>0.14000000000000001</v>
      </c>
      <c r="BI12" s="7">
        <v>0.13</v>
      </c>
      <c r="BJ12" s="7">
        <v>0.24</v>
      </c>
      <c r="BK12" s="7">
        <v>0.1</v>
      </c>
      <c r="BL12" s="7">
        <v>0.28999999999999998</v>
      </c>
      <c r="BM12" s="7">
        <v>0.14000000000000001</v>
      </c>
      <c r="BN12" s="7">
        <v>0.2</v>
      </c>
      <c r="BO12" s="7">
        <v>0.14000000000000001</v>
      </c>
      <c r="BP12" s="7">
        <v>0.11</v>
      </c>
      <c r="BQ12" s="7">
        <v>0.18</v>
      </c>
      <c r="BR12" s="7">
        <v>0.16</v>
      </c>
      <c r="BS12" s="7">
        <v>0.19</v>
      </c>
      <c r="BT12" s="7">
        <v>0.23</v>
      </c>
      <c r="BU12" s="7">
        <v>0.15</v>
      </c>
      <c r="BV12" s="7">
        <v>0.14000000000000001</v>
      </c>
      <c r="BW12" s="7">
        <v>0.19</v>
      </c>
      <c r="BX12" s="7">
        <v>0.21</v>
      </c>
      <c r="BY12" s="7">
        <v>0.21</v>
      </c>
      <c r="BZ12" s="7">
        <v>0.23</v>
      </c>
    </row>
    <row r="13" spans="1:78" x14ac:dyDescent="0.25">
      <c r="A13" t="s">
        <v>594</v>
      </c>
      <c r="B13">
        <v>606</v>
      </c>
      <c r="C13">
        <v>488</v>
      </c>
      <c r="D13">
        <v>75</v>
      </c>
      <c r="E13">
        <v>43</v>
      </c>
      <c r="F13">
        <v>125</v>
      </c>
      <c r="G13">
        <v>268</v>
      </c>
      <c r="H13">
        <v>213</v>
      </c>
      <c r="I13">
        <v>150</v>
      </c>
      <c r="J13">
        <v>178</v>
      </c>
      <c r="K13">
        <v>122</v>
      </c>
      <c r="L13">
        <v>156</v>
      </c>
      <c r="M13">
        <v>201</v>
      </c>
      <c r="N13">
        <v>336</v>
      </c>
      <c r="O13">
        <v>50</v>
      </c>
      <c r="P13">
        <v>19</v>
      </c>
      <c r="Q13">
        <v>117</v>
      </c>
      <c r="R13">
        <v>489</v>
      </c>
      <c r="S13">
        <v>330</v>
      </c>
      <c r="T13">
        <v>144</v>
      </c>
      <c r="U13">
        <v>123</v>
      </c>
      <c r="V13">
        <v>409</v>
      </c>
      <c r="W13">
        <v>71</v>
      </c>
      <c r="X13">
        <v>126</v>
      </c>
      <c r="Y13">
        <v>353</v>
      </c>
      <c r="Z13">
        <v>253</v>
      </c>
      <c r="AA13">
        <v>606</v>
      </c>
      <c r="AB13">
        <v>253</v>
      </c>
      <c r="AC13">
        <v>146</v>
      </c>
      <c r="AD13">
        <v>405</v>
      </c>
      <c r="AE13">
        <v>51</v>
      </c>
      <c r="AF13">
        <v>475</v>
      </c>
      <c r="AG13">
        <v>34</v>
      </c>
      <c r="AH13">
        <v>19</v>
      </c>
      <c r="AI13">
        <v>381</v>
      </c>
      <c r="AJ13">
        <v>86</v>
      </c>
      <c r="AK13">
        <v>130</v>
      </c>
      <c r="AL13">
        <v>174</v>
      </c>
      <c r="AM13">
        <v>340</v>
      </c>
      <c r="AN13">
        <v>16</v>
      </c>
      <c r="AO13">
        <v>74</v>
      </c>
      <c r="AP13">
        <v>70</v>
      </c>
      <c r="AQ13">
        <v>47</v>
      </c>
      <c r="AR13">
        <v>52</v>
      </c>
      <c r="AS13">
        <v>36</v>
      </c>
      <c r="AT13">
        <v>50</v>
      </c>
      <c r="AU13">
        <v>22</v>
      </c>
      <c r="AV13">
        <v>33</v>
      </c>
      <c r="AW13">
        <v>33</v>
      </c>
      <c r="AX13">
        <v>42</v>
      </c>
      <c r="AY13">
        <v>55</v>
      </c>
      <c r="AZ13">
        <v>50</v>
      </c>
      <c r="BA13">
        <v>27</v>
      </c>
      <c r="BB13">
        <v>65</v>
      </c>
      <c r="BC13">
        <v>23</v>
      </c>
      <c r="BD13">
        <v>3</v>
      </c>
      <c r="BE13">
        <v>74</v>
      </c>
      <c r="BF13">
        <v>532</v>
      </c>
      <c r="BG13">
        <v>218</v>
      </c>
      <c r="BH13">
        <v>388</v>
      </c>
      <c r="BI13">
        <v>79</v>
      </c>
      <c r="BJ13">
        <v>47</v>
      </c>
      <c r="BK13">
        <v>66</v>
      </c>
      <c r="BL13">
        <v>11</v>
      </c>
      <c r="BM13">
        <v>65</v>
      </c>
      <c r="BN13">
        <v>127</v>
      </c>
      <c r="BO13">
        <v>252</v>
      </c>
      <c r="BP13">
        <v>163</v>
      </c>
      <c r="BQ13">
        <v>65</v>
      </c>
      <c r="BR13">
        <v>127</v>
      </c>
      <c r="BS13">
        <v>112</v>
      </c>
      <c r="BT13">
        <v>29</v>
      </c>
      <c r="BU13">
        <v>44</v>
      </c>
      <c r="BV13">
        <v>20</v>
      </c>
      <c r="BW13">
        <v>46</v>
      </c>
      <c r="BX13">
        <v>534</v>
      </c>
      <c r="BY13">
        <v>606</v>
      </c>
      <c r="BZ13">
        <v>478</v>
      </c>
    </row>
    <row r="14" spans="1:78" x14ac:dyDescent="0.25">
      <c r="B14" s="7">
        <v>0.5</v>
      </c>
      <c r="C14" s="7">
        <v>0.51</v>
      </c>
      <c r="D14" s="7">
        <v>0.48</v>
      </c>
      <c r="E14" s="7">
        <v>0.47</v>
      </c>
      <c r="F14" s="7">
        <v>0.51</v>
      </c>
      <c r="G14" s="7">
        <v>0.47</v>
      </c>
      <c r="H14" s="7">
        <v>0.53</v>
      </c>
      <c r="I14" s="7">
        <v>0.51</v>
      </c>
      <c r="J14" s="7">
        <v>0.49</v>
      </c>
      <c r="K14" s="7">
        <v>0.47</v>
      </c>
      <c r="L14" s="7">
        <v>0.52</v>
      </c>
      <c r="M14" s="7">
        <v>0.49</v>
      </c>
      <c r="N14" s="7">
        <v>0.53</v>
      </c>
      <c r="O14" s="7">
        <v>0.37</v>
      </c>
      <c r="P14" s="7">
        <v>0.55000000000000004</v>
      </c>
      <c r="Q14" s="7">
        <v>0.47</v>
      </c>
      <c r="R14" s="7">
        <v>0.51</v>
      </c>
      <c r="S14" s="7">
        <v>0.49</v>
      </c>
      <c r="T14" s="7">
        <v>0.49</v>
      </c>
      <c r="U14" s="7">
        <v>0.54</v>
      </c>
      <c r="V14" s="7">
        <v>0.49</v>
      </c>
      <c r="W14" s="7">
        <v>0.53</v>
      </c>
      <c r="X14" s="7">
        <v>0.53</v>
      </c>
      <c r="Y14" s="7">
        <v>0.49</v>
      </c>
      <c r="Z14" s="7">
        <v>0.51</v>
      </c>
      <c r="AA14" s="7">
        <v>0.5</v>
      </c>
      <c r="AB14" s="7">
        <v>0.51</v>
      </c>
      <c r="AC14" s="7">
        <v>0.49</v>
      </c>
      <c r="AD14" s="7">
        <v>0.53</v>
      </c>
      <c r="AE14" s="7">
        <v>0.35</v>
      </c>
      <c r="AF14" s="7">
        <v>0.52</v>
      </c>
      <c r="AG14" s="7">
        <v>0.35</v>
      </c>
      <c r="AH14" s="7">
        <v>0.49</v>
      </c>
      <c r="AI14" s="7">
        <v>0.5</v>
      </c>
      <c r="AJ14" s="7">
        <v>0.5</v>
      </c>
      <c r="AK14" s="7">
        <v>0.5</v>
      </c>
      <c r="AL14" s="7">
        <v>0.51</v>
      </c>
      <c r="AM14" s="7">
        <v>0.51</v>
      </c>
      <c r="AN14" s="7">
        <v>0.56000000000000005</v>
      </c>
      <c r="AO14" s="7">
        <v>0.44</v>
      </c>
      <c r="AP14" s="7">
        <v>0.54</v>
      </c>
      <c r="AQ14" s="7">
        <v>0.48</v>
      </c>
      <c r="AR14" s="7">
        <v>0.4</v>
      </c>
      <c r="AS14" s="7">
        <v>0.54</v>
      </c>
      <c r="AT14" s="7">
        <v>0.48</v>
      </c>
      <c r="AU14" s="7">
        <v>0.57999999999999996</v>
      </c>
      <c r="AV14" s="7">
        <v>0.54</v>
      </c>
      <c r="AW14" s="7">
        <v>0.56999999999999995</v>
      </c>
      <c r="AX14" s="7">
        <v>0.43</v>
      </c>
      <c r="AY14" s="7">
        <v>0.6</v>
      </c>
      <c r="AZ14" s="7">
        <v>0.51</v>
      </c>
      <c r="BA14" s="7">
        <v>0.42</v>
      </c>
      <c r="BB14" s="7">
        <v>0.51</v>
      </c>
      <c r="BC14" s="7">
        <v>0.45</v>
      </c>
      <c r="BD14" s="7">
        <v>0.56999999999999995</v>
      </c>
      <c r="BE14" s="7">
        <v>0.47</v>
      </c>
      <c r="BF14" s="7">
        <v>0.5</v>
      </c>
      <c r="BG14" s="7">
        <v>0.48</v>
      </c>
      <c r="BH14" s="7">
        <v>0.51</v>
      </c>
      <c r="BI14" s="7">
        <v>0.48</v>
      </c>
      <c r="BJ14" s="7">
        <v>0.4</v>
      </c>
      <c r="BK14" s="7">
        <v>0.6</v>
      </c>
      <c r="BL14" s="7">
        <v>0.31</v>
      </c>
      <c r="BM14" s="7">
        <v>0.47</v>
      </c>
      <c r="BN14" s="7">
        <v>0.46</v>
      </c>
      <c r="BO14" s="7">
        <v>0.55000000000000004</v>
      </c>
      <c r="BP14" s="7">
        <v>0.47</v>
      </c>
      <c r="BQ14" s="7">
        <v>0.47</v>
      </c>
      <c r="BR14" s="7">
        <v>0.5</v>
      </c>
      <c r="BS14" s="7">
        <v>0.48</v>
      </c>
      <c r="BT14" s="7">
        <v>0.41</v>
      </c>
      <c r="BU14" s="7">
        <v>0.49</v>
      </c>
      <c r="BV14" s="7">
        <v>0.52</v>
      </c>
      <c r="BW14" s="7">
        <v>0.45</v>
      </c>
      <c r="BX14" s="7">
        <v>0.64</v>
      </c>
      <c r="BY14" s="7">
        <v>0.74</v>
      </c>
      <c r="BZ14" s="7">
        <v>0.67</v>
      </c>
    </row>
    <row r="15" spans="1:78" x14ac:dyDescent="0.25">
      <c r="A15" t="s">
        <v>595</v>
      </c>
      <c r="B15">
        <v>253</v>
      </c>
      <c r="C15">
        <v>202</v>
      </c>
      <c r="D15">
        <v>27</v>
      </c>
      <c r="E15">
        <v>24</v>
      </c>
      <c r="F15">
        <v>55</v>
      </c>
      <c r="G15">
        <v>135</v>
      </c>
      <c r="H15">
        <v>63</v>
      </c>
      <c r="I15">
        <v>59</v>
      </c>
      <c r="J15">
        <v>78</v>
      </c>
      <c r="K15">
        <v>62</v>
      </c>
      <c r="L15">
        <v>53</v>
      </c>
      <c r="M15">
        <v>77</v>
      </c>
      <c r="N15">
        <v>131</v>
      </c>
      <c r="O15">
        <v>41</v>
      </c>
      <c r="P15">
        <v>3</v>
      </c>
      <c r="Q15">
        <v>46</v>
      </c>
      <c r="R15">
        <v>207</v>
      </c>
      <c r="S15">
        <v>143</v>
      </c>
      <c r="T15">
        <v>66</v>
      </c>
      <c r="U15">
        <v>39</v>
      </c>
      <c r="V15">
        <v>188</v>
      </c>
      <c r="W15">
        <v>23</v>
      </c>
      <c r="X15">
        <v>33</v>
      </c>
      <c r="Y15">
        <v>129</v>
      </c>
      <c r="Z15">
        <v>124</v>
      </c>
      <c r="AA15">
        <v>253</v>
      </c>
      <c r="AB15">
        <v>124</v>
      </c>
      <c r="AC15">
        <v>51</v>
      </c>
      <c r="AD15">
        <v>157</v>
      </c>
      <c r="AE15">
        <v>41</v>
      </c>
      <c r="AF15">
        <v>182</v>
      </c>
      <c r="AG15">
        <v>19</v>
      </c>
      <c r="AH15">
        <v>12</v>
      </c>
      <c r="AI15">
        <v>154</v>
      </c>
      <c r="AJ15">
        <v>40</v>
      </c>
      <c r="AK15">
        <v>55</v>
      </c>
      <c r="AL15">
        <v>54</v>
      </c>
      <c r="AM15">
        <v>148</v>
      </c>
      <c r="AN15">
        <v>2</v>
      </c>
      <c r="AO15">
        <v>48</v>
      </c>
      <c r="AP15">
        <v>29</v>
      </c>
      <c r="AQ15">
        <v>19</v>
      </c>
      <c r="AR15">
        <v>32</v>
      </c>
      <c r="AS15">
        <v>15</v>
      </c>
      <c r="AT15">
        <v>18</v>
      </c>
      <c r="AU15">
        <v>7</v>
      </c>
      <c r="AV15">
        <v>15</v>
      </c>
      <c r="AW15">
        <v>5</v>
      </c>
      <c r="AX15">
        <v>22</v>
      </c>
      <c r="AY15">
        <v>16</v>
      </c>
      <c r="AZ15">
        <v>18</v>
      </c>
      <c r="BA15">
        <v>19</v>
      </c>
      <c r="BB15">
        <v>28</v>
      </c>
      <c r="BC15">
        <v>8</v>
      </c>
      <c r="BD15">
        <v>1</v>
      </c>
      <c r="BE15">
        <v>27</v>
      </c>
      <c r="BF15">
        <v>226</v>
      </c>
      <c r="BG15">
        <v>86</v>
      </c>
      <c r="BH15">
        <v>167</v>
      </c>
      <c r="BI15">
        <v>35</v>
      </c>
      <c r="BJ15">
        <v>22</v>
      </c>
      <c r="BK15">
        <v>16</v>
      </c>
      <c r="BL15">
        <v>11</v>
      </c>
      <c r="BM15">
        <v>30</v>
      </c>
      <c r="BN15">
        <v>48</v>
      </c>
      <c r="BO15">
        <v>82</v>
      </c>
      <c r="BP15">
        <v>93</v>
      </c>
      <c r="BQ15">
        <v>27</v>
      </c>
      <c r="BR15">
        <v>50</v>
      </c>
      <c r="BS15">
        <v>43</v>
      </c>
      <c r="BT15">
        <v>12</v>
      </c>
      <c r="BU15">
        <v>17</v>
      </c>
      <c r="BV15">
        <v>7</v>
      </c>
      <c r="BW15">
        <v>22</v>
      </c>
      <c r="BX15">
        <v>82</v>
      </c>
      <c r="BY15">
        <v>28</v>
      </c>
      <c r="BZ15">
        <v>48</v>
      </c>
    </row>
    <row r="16" spans="1:78" x14ac:dyDescent="0.25">
      <c r="B16" s="7">
        <v>0.21</v>
      </c>
      <c r="C16" s="7">
        <v>0.21</v>
      </c>
      <c r="D16" s="7">
        <v>0.17</v>
      </c>
      <c r="E16" s="7">
        <v>0.26</v>
      </c>
      <c r="F16" s="7">
        <v>0.22</v>
      </c>
      <c r="G16" s="7">
        <v>0.24</v>
      </c>
      <c r="H16" s="7">
        <v>0.16</v>
      </c>
      <c r="I16" s="7">
        <v>0.2</v>
      </c>
      <c r="J16" s="7">
        <v>0.22</v>
      </c>
      <c r="K16" s="7">
        <v>0.24</v>
      </c>
      <c r="L16" s="7">
        <v>0.18</v>
      </c>
      <c r="M16" s="7">
        <v>0.19</v>
      </c>
      <c r="N16" s="7">
        <v>0.21</v>
      </c>
      <c r="O16" s="7">
        <v>0.3</v>
      </c>
      <c r="P16" s="7">
        <v>0.09</v>
      </c>
      <c r="Q16" s="7">
        <v>0.19</v>
      </c>
      <c r="R16" s="7">
        <v>0.21</v>
      </c>
      <c r="S16" s="7">
        <v>0.21</v>
      </c>
      <c r="T16" s="7">
        <v>0.23</v>
      </c>
      <c r="U16" s="7">
        <v>0.17</v>
      </c>
      <c r="V16" s="7">
        <v>0.23</v>
      </c>
      <c r="W16" s="7">
        <v>0.17</v>
      </c>
      <c r="X16" s="7">
        <v>0.14000000000000001</v>
      </c>
      <c r="Y16" s="7">
        <v>0.18</v>
      </c>
      <c r="Z16" s="7">
        <v>0.25</v>
      </c>
      <c r="AA16" s="7">
        <v>0.21</v>
      </c>
      <c r="AB16" s="7">
        <v>0.25</v>
      </c>
      <c r="AC16" s="7">
        <v>0.17</v>
      </c>
      <c r="AD16" s="7">
        <v>0.21</v>
      </c>
      <c r="AE16" s="7">
        <v>0.28999999999999998</v>
      </c>
      <c r="AF16" s="7">
        <v>0.2</v>
      </c>
      <c r="AG16" s="7">
        <v>0.2</v>
      </c>
      <c r="AH16" s="7">
        <v>0.3</v>
      </c>
      <c r="AI16" s="7">
        <v>0.2</v>
      </c>
      <c r="AJ16" s="7">
        <v>0.23</v>
      </c>
      <c r="AK16" s="7">
        <v>0.21</v>
      </c>
      <c r="AL16" s="7">
        <v>0.16</v>
      </c>
      <c r="AM16" s="7">
        <v>0.22</v>
      </c>
      <c r="AN16" s="7">
        <v>0.06</v>
      </c>
      <c r="AO16" s="7">
        <v>0.28000000000000003</v>
      </c>
      <c r="AP16" s="7">
        <v>0.23</v>
      </c>
      <c r="AQ16" s="7">
        <v>0.2</v>
      </c>
      <c r="AR16" s="7">
        <v>0.25</v>
      </c>
      <c r="AS16" s="7">
        <v>0.22</v>
      </c>
      <c r="AT16" s="7">
        <v>0.17</v>
      </c>
      <c r="AU16" s="7">
        <v>0.19</v>
      </c>
      <c r="AV16" s="7">
        <v>0.25</v>
      </c>
      <c r="AW16" s="7">
        <v>0.09</v>
      </c>
      <c r="AX16" s="7">
        <v>0.22</v>
      </c>
      <c r="AY16" s="7">
        <v>0.18</v>
      </c>
      <c r="AZ16" s="7">
        <v>0.18</v>
      </c>
      <c r="BA16" s="7">
        <v>0.31</v>
      </c>
      <c r="BB16" s="7">
        <v>0.22</v>
      </c>
      <c r="BC16" s="7">
        <v>0.15</v>
      </c>
      <c r="BD16" s="7">
        <v>0.16</v>
      </c>
      <c r="BE16" s="7">
        <v>0.17</v>
      </c>
      <c r="BF16" s="7">
        <v>0.21</v>
      </c>
      <c r="BG16" s="7">
        <v>0.19</v>
      </c>
      <c r="BH16" s="7">
        <v>0.22</v>
      </c>
      <c r="BI16" s="7">
        <v>0.21</v>
      </c>
      <c r="BJ16" s="7">
        <v>0.19</v>
      </c>
      <c r="BK16" s="7">
        <v>0.15</v>
      </c>
      <c r="BL16" s="7">
        <v>0.3</v>
      </c>
      <c r="BM16" s="7">
        <v>0.22</v>
      </c>
      <c r="BN16" s="7">
        <v>0.17</v>
      </c>
      <c r="BO16" s="7">
        <v>0.18</v>
      </c>
      <c r="BP16" s="7">
        <v>0.27</v>
      </c>
      <c r="BQ16" s="7">
        <v>0.19</v>
      </c>
      <c r="BR16" s="7">
        <v>0.2</v>
      </c>
      <c r="BS16" s="7">
        <v>0.18</v>
      </c>
      <c r="BT16" s="7">
        <v>0.17</v>
      </c>
      <c r="BU16" s="7">
        <v>0.19</v>
      </c>
      <c r="BV16" s="7">
        <v>0.17</v>
      </c>
      <c r="BW16" s="7">
        <v>0.21</v>
      </c>
      <c r="BX16" s="7">
        <v>0.1</v>
      </c>
      <c r="BY16" s="7">
        <v>0.03</v>
      </c>
      <c r="BZ16" s="7">
        <v>7.0000000000000007E-2</v>
      </c>
    </row>
    <row r="17" spans="1:78" x14ac:dyDescent="0.25">
      <c r="A17" t="s">
        <v>596</v>
      </c>
      <c r="B17">
        <v>97</v>
      </c>
      <c r="C17">
        <v>79</v>
      </c>
      <c r="D17">
        <v>13</v>
      </c>
      <c r="E17">
        <v>5</v>
      </c>
      <c r="F17">
        <v>17</v>
      </c>
      <c r="G17">
        <v>44</v>
      </c>
      <c r="H17">
        <v>35</v>
      </c>
      <c r="I17">
        <v>21</v>
      </c>
      <c r="J17">
        <v>22</v>
      </c>
      <c r="K17">
        <v>27</v>
      </c>
      <c r="L17">
        <v>26</v>
      </c>
      <c r="M17">
        <v>36</v>
      </c>
      <c r="N17">
        <v>54</v>
      </c>
      <c r="O17">
        <v>7</v>
      </c>
      <c r="P17">
        <v>0</v>
      </c>
      <c r="Q17">
        <v>26</v>
      </c>
      <c r="R17">
        <v>71</v>
      </c>
      <c r="S17">
        <v>53</v>
      </c>
      <c r="T17">
        <v>22</v>
      </c>
      <c r="U17">
        <v>22</v>
      </c>
      <c r="V17">
        <v>66</v>
      </c>
      <c r="W17">
        <v>13</v>
      </c>
      <c r="X17">
        <v>17</v>
      </c>
      <c r="Y17">
        <v>56</v>
      </c>
      <c r="Z17">
        <v>41</v>
      </c>
      <c r="AA17">
        <v>97</v>
      </c>
      <c r="AB17">
        <v>41</v>
      </c>
      <c r="AC17">
        <v>24</v>
      </c>
      <c r="AD17">
        <v>63</v>
      </c>
      <c r="AE17">
        <v>10</v>
      </c>
      <c r="AF17">
        <v>79</v>
      </c>
      <c r="AG17">
        <v>2</v>
      </c>
      <c r="AH17">
        <v>3</v>
      </c>
      <c r="AI17">
        <v>62</v>
      </c>
      <c r="AJ17">
        <v>13</v>
      </c>
      <c r="AK17">
        <v>22</v>
      </c>
      <c r="AL17">
        <v>28</v>
      </c>
      <c r="AM17">
        <v>53</v>
      </c>
      <c r="AN17">
        <v>4</v>
      </c>
      <c r="AO17">
        <v>9</v>
      </c>
      <c r="AP17">
        <v>9</v>
      </c>
      <c r="AQ17">
        <v>15</v>
      </c>
      <c r="AR17">
        <v>7</v>
      </c>
      <c r="AS17">
        <v>5</v>
      </c>
      <c r="AT17">
        <v>10</v>
      </c>
      <c r="AU17">
        <v>5</v>
      </c>
      <c r="AV17">
        <v>4</v>
      </c>
      <c r="AW17">
        <v>4</v>
      </c>
      <c r="AX17">
        <v>7</v>
      </c>
      <c r="AY17">
        <v>7</v>
      </c>
      <c r="AZ17">
        <v>4</v>
      </c>
      <c r="BA17">
        <v>3</v>
      </c>
      <c r="BB17">
        <v>11</v>
      </c>
      <c r="BC17">
        <v>4</v>
      </c>
      <c r="BD17">
        <v>1</v>
      </c>
      <c r="BE17">
        <v>16</v>
      </c>
      <c r="BF17">
        <v>81</v>
      </c>
      <c r="BG17">
        <v>45</v>
      </c>
      <c r="BH17">
        <v>52</v>
      </c>
      <c r="BI17">
        <v>18</v>
      </c>
      <c r="BJ17">
        <v>7</v>
      </c>
      <c r="BK17">
        <v>11</v>
      </c>
      <c r="BL17">
        <v>4</v>
      </c>
      <c r="BM17">
        <v>13</v>
      </c>
      <c r="BN17">
        <v>26</v>
      </c>
      <c r="BO17">
        <v>36</v>
      </c>
      <c r="BP17">
        <v>21</v>
      </c>
      <c r="BQ17">
        <v>15</v>
      </c>
      <c r="BR17">
        <v>20</v>
      </c>
      <c r="BS17">
        <v>20</v>
      </c>
      <c r="BT17">
        <v>6</v>
      </c>
      <c r="BU17">
        <v>10</v>
      </c>
      <c r="BV17">
        <v>4</v>
      </c>
      <c r="BW17">
        <v>10</v>
      </c>
      <c r="BX17">
        <v>26</v>
      </c>
      <c r="BY17">
        <v>9</v>
      </c>
      <c r="BZ17">
        <v>11</v>
      </c>
    </row>
    <row r="18" spans="1:78" x14ac:dyDescent="0.25">
      <c r="B18" s="7">
        <v>0.08</v>
      </c>
      <c r="C18" s="7">
        <v>0.08</v>
      </c>
      <c r="D18" s="7">
        <v>0.08</v>
      </c>
      <c r="E18" s="7">
        <v>0.05</v>
      </c>
      <c r="F18" s="7">
        <v>7.0000000000000007E-2</v>
      </c>
      <c r="G18" s="7">
        <v>0.08</v>
      </c>
      <c r="H18" s="7">
        <v>0.09</v>
      </c>
      <c r="I18" s="7">
        <v>7.0000000000000007E-2</v>
      </c>
      <c r="J18" s="7">
        <v>0.06</v>
      </c>
      <c r="K18" s="7">
        <v>0.1</v>
      </c>
      <c r="L18" s="7">
        <v>0.09</v>
      </c>
      <c r="M18" s="7">
        <v>0.09</v>
      </c>
      <c r="N18" s="7">
        <v>0.08</v>
      </c>
      <c r="O18" s="7">
        <v>0.05</v>
      </c>
      <c r="P18" t="s">
        <v>108</v>
      </c>
      <c r="Q18" s="7">
        <v>0.1</v>
      </c>
      <c r="R18" s="7">
        <v>7.0000000000000007E-2</v>
      </c>
      <c r="S18" s="7">
        <v>0.08</v>
      </c>
      <c r="T18" s="7">
        <v>7.0000000000000007E-2</v>
      </c>
      <c r="U18" s="7">
        <v>0.1</v>
      </c>
      <c r="V18" s="7">
        <v>0.08</v>
      </c>
      <c r="W18" s="7">
        <v>0.1</v>
      </c>
      <c r="X18" s="7">
        <v>7.0000000000000007E-2</v>
      </c>
      <c r="Y18" s="7">
        <v>0.08</v>
      </c>
      <c r="Z18" s="7">
        <v>0.08</v>
      </c>
      <c r="AA18" s="7">
        <v>0.08</v>
      </c>
      <c r="AB18" s="7">
        <v>0.08</v>
      </c>
      <c r="AC18" s="7">
        <v>0.08</v>
      </c>
      <c r="AD18" s="7">
        <v>0.08</v>
      </c>
      <c r="AE18" s="7">
        <v>7.0000000000000007E-2</v>
      </c>
      <c r="AF18" s="7">
        <v>0.09</v>
      </c>
      <c r="AG18" s="7">
        <v>0.03</v>
      </c>
      <c r="AH18" s="7">
        <v>0.08</v>
      </c>
      <c r="AI18" s="7">
        <v>0.08</v>
      </c>
      <c r="AJ18" s="7">
        <v>0.08</v>
      </c>
      <c r="AK18" s="7">
        <v>0.08</v>
      </c>
      <c r="AL18" s="7">
        <v>0.08</v>
      </c>
      <c r="AM18" s="7">
        <v>0.08</v>
      </c>
      <c r="AN18" s="7">
        <v>0.14000000000000001</v>
      </c>
      <c r="AO18" s="7">
        <v>0.06</v>
      </c>
      <c r="AP18" s="7">
        <v>7.0000000000000007E-2</v>
      </c>
      <c r="AQ18" s="7">
        <v>0.15</v>
      </c>
      <c r="AR18" s="7">
        <v>0.06</v>
      </c>
      <c r="AS18" s="7">
        <v>7.0000000000000007E-2</v>
      </c>
      <c r="AT18" s="7">
        <v>0.1</v>
      </c>
      <c r="AU18" s="7">
        <v>0.14000000000000001</v>
      </c>
      <c r="AV18" s="7">
        <v>0.06</v>
      </c>
      <c r="AW18" s="7">
        <v>0.08</v>
      </c>
      <c r="AX18" s="7">
        <v>7.0000000000000007E-2</v>
      </c>
      <c r="AY18" s="7">
        <v>0.08</v>
      </c>
      <c r="AZ18" s="7">
        <v>0.04</v>
      </c>
      <c r="BA18" s="7">
        <v>0.04</v>
      </c>
      <c r="BB18" s="7">
        <v>0.08</v>
      </c>
      <c r="BC18" s="7">
        <v>0.08</v>
      </c>
      <c r="BD18" s="7">
        <v>0.26</v>
      </c>
      <c r="BE18" s="7">
        <v>0.1</v>
      </c>
      <c r="BF18" s="7">
        <v>0.08</v>
      </c>
      <c r="BG18" s="7">
        <v>0.1</v>
      </c>
      <c r="BH18" s="7">
        <v>7.0000000000000007E-2</v>
      </c>
      <c r="BI18" s="7">
        <v>0.11</v>
      </c>
      <c r="BJ18" s="7">
        <v>0.06</v>
      </c>
      <c r="BK18" s="7">
        <v>0.1</v>
      </c>
      <c r="BL18" s="7">
        <v>0.11</v>
      </c>
      <c r="BM18" s="7">
        <v>0.1</v>
      </c>
      <c r="BN18" s="7">
        <v>0.1</v>
      </c>
      <c r="BO18" s="7">
        <v>0.08</v>
      </c>
      <c r="BP18" s="7">
        <v>0.06</v>
      </c>
      <c r="BQ18" s="7">
        <v>0.11</v>
      </c>
      <c r="BR18" s="7">
        <v>0.08</v>
      </c>
      <c r="BS18" s="7">
        <v>0.08</v>
      </c>
      <c r="BT18" s="7">
        <v>0.08</v>
      </c>
      <c r="BU18" s="7">
        <v>0.11</v>
      </c>
      <c r="BV18" s="7">
        <v>0.1</v>
      </c>
      <c r="BW18" s="7">
        <v>0.1</v>
      </c>
      <c r="BX18" s="7">
        <v>0.03</v>
      </c>
      <c r="BY18" s="7">
        <v>0.01</v>
      </c>
      <c r="BZ18" s="7">
        <v>0.02</v>
      </c>
    </row>
    <row r="19" spans="1:78" x14ac:dyDescent="0.25">
      <c r="A19" t="s">
        <v>597</v>
      </c>
      <c r="B19">
        <v>54</v>
      </c>
      <c r="C19">
        <v>35</v>
      </c>
      <c r="D19">
        <v>13</v>
      </c>
      <c r="E19">
        <v>6</v>
      </c>
      <c r="F19">
        <v>11</v>
      </c>
      <c r="G19">
        <v>34</v>
      </c>
      <c r="H19">
        <v>10</v>
      </c>
      <c r="I19">
        <v>11</v>
      </c>
      <c r="J19">
        <v>18</v>
      </c>
      <c r="K19">
        <v>14</v>
      </c>
      <c r="L19">
        <v>10</v>
      </c>
      <c r="M19">
        <v>17</v>
      </c>
      <c r="N19">
        <v>29</v>
      </c>
      <c r="O19">
        <v>9</v>
      </c>
      <c r="P19">
        <v>0</v>
      </c>
      <c r="Q19">
        <v>10</v>
      </c>
      <c r="R19">
        <v>44</v>
      </c>
      <c r="S19">
        <v>25</v>
      </c>
      <c r="T19">
        <v>15</v>
      </c>
      <c r="U19">
        <v>13</v>
      </c>
      <c r="V19">
        <v>37</v>
      </c>
      <c r="W19">
        <v>7</v>
      </c>
      <c r="X19">
        <v>10</v>
      </c>
      <c r="Y19">
        <v>37</v>
      </c>
      <c r="Z19">
        <v>17</v>
      </c>
      <c r="AA19">
        <v>54</v>
      </c>
      <c r="AB19">
        <v>17</v>
      </c>
      <c r="AC19">
        <v>15</v>
      </c>
      <c r="AD19">
        <v>25</v>
      </c>
      <c r="AE19">
        <v>14</v>
      </c>
      <c r="AF19">
        <v>42</v>
      </c>
      <c r="AG19">
        <v>4</v>
      </c>
      <c r="AH19">
        <v>0</v>
      </c>
      <c r="AI19">
        <v>29</v>
      </c>
      <c r="AJ19">
        <v>9</v>
      </c>
      <c r="AK19">
        <v>14</v>
      </c>
      <c r="AL19">
        <v>16</v>
      </c>
      <c r="AM19">
        <v>28</v>
      </c>
      <c r="AN19">
        <v>0</v>
      </c>
      <c r="AO19">
        <v>10</v>
      </c>
      <c r="AP19">
        <v>1</v>
      </c>
      <c r="AQ19">
        <v>3</v>
      </c>
      <c r="AR19">
        <v>8</v>
      </c>
      <c r="AS19">
        <v>3</v>
      </c>
      <c r="AT19">
        <v>5</v>
      </c>
      <c r="AU19">
        <v>1</v>
      </c>
      <c r="AV19">
        <v>2</v>
      </c>
      <c r="AW19">
        <v>5</v>
      </c>
      <c r="AX19">
        <v>7</v>
      </c>
      <c r="AY19">
        <v>3</v>
      </c>
      <c r="AZ19">
        <v>4</v>
      </c>
      <c r="BA19">
        <v>3</v>
      </c>
      <c r="BB19">
        <v>3</v>
      </c>
      <c r="BC19">
        <v>5</v>
      </c>
      <c r="BD19">
        <v>0</v>
      </c>
      <c r="BE19">
        <v>7</v>
      </c>
      <c r="BF19">
        <v>46</v>
      </c>
      <c r="BG19">
        <v>24</v>
      </c>
      <c r="BH19">
        <v>30</v>
      </c>
      <c r="BI19">
        <v>9</v>
      </c>
      <c r="BJ19">
        <v>11</v>
      </c>
      <c r="BK19">
        <v>5</v>
      </c>
      <c r="BL19">
        <v>0</v>
      </c>
      <c r="BM19">
        <v>8</v>
      </c>
      <c r="BN19">
        <v>16</v>
      </c>
      <c r="BO19">
        <v>14</v>
      </c>
      <c r="BP19">
        <v>16</v>
      </c>
      <c r="BQ19">
        <v>4</v>
      </c>
      <c r="BR19">
        <v>11</v>
      </c>
      <c r="BS19">
        <v>9</v>
      </c>
      <c r="BT19">
        <v>5</v>
      </c>
      <c r="BU19">
        <v>3</v>
      </c>
      <c r="BV19">
        <v>3</v>
      </c>
      <c r="BW19">
        <v>1</v>
      </c>
      <c r="BX19">
        <v>6</v>
      </c>
      <c r="BY19">
        <v>2</v>
      </c>
      <c r="BZ19">
        <v>1</v>
      </c>
    </row>
    <row r="20" spans="1:78" x14ac:dyDescent="0.25">
      <c r="B20" s="7">
        <v>0.04</v>
      </c>
      <c r="C20" s="7">
        <v>0.04</v>
      </c>
      <c r="D20" s="7">
        <v>0.08</v>
      </c>
      <c r="E20" s="7">
        <v>7.0000000000000007E-2</v>
      </c>
      <c r="F20" s="7">
        <v>0.04</v>
      </c>
      <c r="G20" s="7">
        <v>0.06</v>
      </c>
      <c r="H20" s="7">
        <v>0.02</v>
      </c>
      <c r="I20" s="7">
        <v>0.04</v>
      </c>
      <c r="J20" s="7">
        <v>0.05</v>
      </c>
      <c r="K20" s="7">
        <v>0.05</v>
      </c>
      <c r="L20" s="7">
        <v>0.03</v>
      </c>
      <c r="M20" s="7">
        <v>0.04</v>
      </c>
      <c r="N20" s="7">
        <v>0.05</v>
      </c>
      <c r="O20" s="7">
        <v>0.06</v>
      </c>
      <c r="P20" t="s">
        <v>108</v>
      </c>
      <c r="Q20" s="7">
        <v>0.04</v>
      </c>
      <c r="R20" s="7">
        <v>0.05</v>
      </c>
      <c r="S20" s="7">
        <v>0.04</v>
      </c>
      <c r="T20" s="7">
        <v>0.05</v>
      </c>
      <c r="U20" s="7">
        <v>0.06</v>
      </c>
      <c r="V20" s="7">
        <v>0.04</v>
      </c>
      <c r="W20" s="7">
        <v>0.05</v>
      </c>
      <c r="X20" s="7">
        <v>0.04</v>
      </c>
      <c r="Y20" s="7">
        <v>0.05</v>
      </c>
      <c r="Z20" s="7">
        <v>0.03</v>
      </c>
      <c r="AA20" s="7">
        <v>0.04</v>
      </c>
      <c r="AB20" s="7">
        <v>0.03</v>
      </c>
      <c r="AC20" s="7">
        <v>0.05</v>
      </c>
      <c r="AD20" s="7">
        <v>0.03</v>
      </c>
      <c r="AE20" s="7">
        <v>0.09</v>
      </c>
      <c r="AF20" s="7">
        <v>0.05</v>
      </c>
      <c r="AG20" s="7">
        <v>0.04</v>
      </c>
      <c r="AH20" t="s">
        <v>108</v>
      </c>
      <c r="AI20" s="7">
        <v>0.04</v>
      </c>
      <c r="AJ20" s="7">
        <v>0.05</v>
      </c>
      <c r="AK20" s="7">
        <v>0.06</v>
      </c>
      <c r="AL20" s="7">
        <v>0.05</v>
      </c>
      <c r="AM20" s="7">
        <v>0.04</v>
      </c>
      <c r="AN20" t="s">
        <v>108</v>
      </c>
      <c r="AO20" s="7">
        <v>0.06</v>
      </c>
      <c r="AP20" s="7">
        <v>0.01</v>
      </c>
      <c r="AQ20" s="7">
        <v>0.03</v>
      </c>
      <c r="AR20" s="7">
        <v>7.0000000000000007E-2</v>
      </c>
      <c r="AS20" s="7">
        <v>0.05</v>
      </c>
      <c r="AT20" s="7">
        <v>0.05</v>
      </c>
      <c r="AU20" s="7">
        <v>0.02</v>
      </c>
      <c r="AV20" s="7">
        <v>0.03</v>
      </c>
      <c r="AW20" s="7">
        <v>0.1</v>
      </c>
      <c r="AX20" s="7">
        <v>7.0000000000000007E-2</v>
      </c>
      <c r="AY20" s="7">
        <v>0.03</v>
      </c>
      <c r="AZ20" s="7">
        <v>0.04</v>
      </c>
      <c r="BA20" s="7">
        <v>0.04</v>
      </c>
      <c r="BB20" s="7">
        <v>0.02</v>
      </c>
      <c r="BC20" s="7">
        <v>0.11</v>
      </c>
      <c r="BD20" t="s">
        <v>108</v>
      </c>
      <c r="BE20" s="7">
        <v>0.05</v>
      </c>
      <c r="BF20" s="7">
        <v>0.04</v>
      </c>
      <c r="BG20" s="7">
        <v>0.05</v>
      </c>
      <c r="BH20" s="7">
        <v>0.04</v>
      </c>
      <c r="BI20" s="7">
        <v>0.05</v>
      </c>
      <c r="BJ20" s="7">
        <v>0.1</v>
      </c>
      <c r="BK20" s="7">
        <v>0.04</v>
      </c>
      <c r="BL20" t="s">
        <v>108</v>
      </c>
      <c r="BM20" s="7">
        <v>0.06</v>
      </c>
      <c r="BN20" s="7">
        <v>0.06</v>
      </c>
      <c r="BO20" s="7">
        <v>0.03</v>
      </c>
      <c r="BP20" s="7">
        <v>0.04</v>
      </c>
      <c r="BQ20" s="7">
        <v>0.03</v>
      </c>
      <c r="BR20" s="7">
        <v>0.04</v>
      </c>
      <c r="BS20" s="7">
        <v>0.04</v>
      </c>
      <c r="BT20" s="7">
        <v>7.0000000000000007E-2</v>
      </c>
      <c r="BU20" s="7">
        <v>0.03</v>
      </c>
      <c r="BV20" s="7">
        <v>7.0000000000000007E-2</v>
      </c>
      <c r="BW20" s="7">
        <v>0.01</v>
      </c>
      <c r="BX20" s="7">
        <v>0.01</v>
      </c>
      <c r="BY20">
        <v>0</v>
      </c>
      <c r="BZ20">
        <v>0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598</v>
      </c>
      <c r="B23">
        <v>783</v>
      </c>
      <c r="C23">
        <v>621</v>
      </c>
      <c r="D23">
        <v>104</v>
      </c>
      <c r="E23">
        <v>57</v>
      </c>
      <c r="F23">
        <v>159</v>
      </c>
      <c r="G23">
        <v>341</v>
      </c>
      <c r="H23">
        <v>283</v>
      </c>
      <c r="I23">
        <v>196</v>
      </c>
      <c r="J23">
        <v>228</v>
      </c>
      <c r="K23">
        <v>153</v>
      </c>
      <c r="L23">
        <v>205</v>
      </c>
      <c r="M23">
        <v>270</v>
      </c>
      <c r="N23">
        <v>413</v>
      </c>
      <c r="O23">
        <v>70</v>
      </c>
      <c r="P23">
        <v>30</v>
      </c>
      <c r="Q23">
        <v>161</v>
      </c>
      <c r="R23">
        <v>622</v>
      </c>
      <c r="S23">
        <v>432</v>
      </c>
      <c r="T23">
        <v>187</v>
      </c>
      <c r="U23">
        <v>148</v>
      </c>
      <c r="V23">
        <v>522</v>
      </c>
      <c r="W23">
        <v>86</v>
      </c>
      <c r="X23">
        <v>174</v>
      </c>
      <c r="Y23">
        <v>482</v>
      </c>
      <c r="Z23">
        <v>300</v>
      </c>
      <c r="AA23">
        <v>783</v>
      </c>
      <c r="AB23">
        <v>300</v>
      </c>
      <c r="AC23">
        <v>203</v>
      </c>
      <c r="AD23">
        <v>505</v>
      </c>
      <c r="AE23">
        <v>69</v>
      </c>
      <c r="AF23">
        <v>598</v>
      </c>
      <c r="AG23">
        <v>66</v>
      </c>
      <c r="AH23">
        <v>22</v>
      </c>
      <c r="AI23">
        <v>500</v>
      </c>
      <c r="AJ23">
        <v>108</v>
      </c>
      <c r="AK23">
        <v>162</v>
      </c>
      <c r="AL23">
        <v>238</v>
      </c>
      <c r="AM23">
        <v>432</v>
      </c>
      <c r="AN23">
        <v>23</v>
      </c>
      <c r="AO23">
        <v>89</v>
      </c>
      <c r="AP23">
        <v>84</v>
      </c>
      <c r="AQ23">
        <v>58</v>
      </c>
      <c r="AR23">
        <v>73</v>
      </c>
      <c r="AS23">
        <v>45</v>
      </c>
      <c r="AT23">
        <v>71</v>
      </c>
      <c r="AU23">
        <v>23</v>
      </c>
      <c r="AV23">
        <v>39</v>
      </c>
      <c r="AW23">
        <v>42</v>
      </c>
      <c r="AX23">
        <v>61</v>
      </c>
      <c r="AY23">
        <v>61</v>
      </c>
      <c r="AZ23">
        <v>68</v>
      </c>
      <c r="BA23">
        <v>39</v>
      </c>
      <c r="BB23">
        <v>81</v>
      </c>
      <c r="BC23">
        <v>34</v>
      </c>
      <c r="BD23">
        <v>3</v>
      </c>
      <c r="BE23">
        <v>102</v>
      </c>
      <c r="BF23">
        <v>681</v>
      </c>
      <c r="BG23">
        <v>289</v>
      </c>
      <c r="BH23">
        <v>494</v>
      </c>
      <c r="BI23">
        <v>100</v>
      </c>
      <c r="BJ23">
        <v>74</v>
      </c>
      <c r="BK23">
        <v>77</v>
      </c>
      <c r="BL23">
        <v>22</v>
      </c>
      <c r="BM23">
        <v>83</v>
      </c>
      <c r="BN23">
        <v>181</v>
      </c>
      <c r="BO23">
        <v>316</v>
      </c>
      <c r="BP23">
        <v>202</v>
      </c>
      <c r="BQ23">
        <v>90</v>
      </c>
      <c r="BR23">
        <v>168</v>
      </c>
      <c r="BS23">
        <v>157</v>
      </c>
      <c r="BT23">
        <v>46</v>
      </c>
      <c r="BU23">
        <v>58</v>
      </c>
      <c r="BV23">
        <v>26</v>
      </c>
      <c r="BW23">
        <v>65</v>
      </c>
      <c r="BX23">
        <v>709</v>
      </c>
      <c r="BY23">
        <v>783</v>
      </c>
      <c r="BZ23">
        <v>643</v>
      </c>
    </row>
    <row r="24" spans="1:78" x14ac:dyDescent="0.25">
      <c r="B24" s="7">
        <v>0.64</v>
      </c>
      <c r="C24" s="7">
        <v>0.64</v>
      </c>
      <c r="D24" s="7">
        <v>0.66</v>
      </c>
      <c r="E24" s="7">
        <v>0.62</v>
      </c>
      <c r="F24" s="7">
        <v>0.64</v>
      </c>
      <c r="G24" s="7">
        <v>0.6</v>
      </c>
      <c r="H24" s="7">
        <v>0.71</v>
      </c>
      <c r="I24" s="7">
        <v>0.67</v>
      </c>
      <c r="J24" s="7">
        <v>0.63</v>
      </c>
      <c r="K24" s="7">
        <v>0.59</v>
      </c>
      <c r="L24" s="7">
        <v>0.68</v>
      </c>
      <c r="M24" s="7">
        <v>0.66</v>
      </c>
      <c r="N24" s="7">
        <v>0.65</v>
      </c>
      <c r="O24" s="7">
        <v>0.52</v>
      </c>
      <c r="P24" s="7">
        <v>0.88</v>
      </c>
      <c r="Q24" s="7">
        <v>0.65</v>
      </c>
      <c r="R24" s="7">
        <v>0.64</v>
      </c>
      <c r="S24" s="7">
        <v>0.64</v>
      </c>
      <c r="T24" s="7">
        <v>0.64</v>
      </c>
      <c r="U24" s="7">
        <v>0.64</v>
      </c>
      <c r="V24" s="7">
        <v>0.63</v>
      </c>
      <c r="W24" s="7">
        <v>0.64</v>
      </c>
      <c r="X24" s="7">
        <v>0.72</v>
      </c>
      <c r="Y24" s="7">
        <v>0.67</v>
      </c>
      <c r="Z24" s="7">
        <v>0.6</v>
      </c>
      <c r="AA24" s="7">
        <v>0.64</v>
      </c>
      <c r="AB24" s="7">
        <v>0.6</v>
      </c>
      <c r="AC24" s="7">
        <v>0.68</v>
      </c>
      <c r="AD24" s="7">
        <v>0.67</v>
      </c>
      <c r="AE24" s="7">
        <v>0.47</v>
      </c>
      <c r="AF24" s="7">
        <v>0.66</v>
      </c>
      <c r="AG24" s="7">
        <v>0.69</v>
      </c>
      <c r="AH24" s="7">
        <v>0.56999999999999995</v>
      </c>
      <c r="AI24" s="7">
        <v>0.66</v>
      </c>
      <c r="AJ24" s="7">
        <v>0.63</v>
      </c>
      <c r="AK24" s="7">
        <v>0.63</v>
      </c>
      <c r="AL24" s="7">
        <v>0.7</v>
      </c>
      <c r="AM24" s="7">
        <v>0.64</v>
      </c>
      <c r="AN24" s="7">
        <v>0.8</v>
      </c>
      <c r="AO24" s="7">
        <v>0.52</v>
      </c>
      <c r="AP24" s="7">
        <v>0.65</v>
      </c>
      <c r="AQ24" s="7">
        <v>0.6</v>
      </c>
      <c r="AR24" s="7">
        <v>0.56999999999999995</v>
      </c>
      <c r="AS24" s="7">
        <v>0.67</v>
      </c>
      <c r="AT24" s="7">
        <v>0.68</v>
      </c>
      <c r="AU24" s="7">
        <v>0.61</v>
      </c>
      <c r="AV24" s="7">
        <v>0.65</v>
      </c>
      <c r="AW24" s="7">
        <v>0.74</v>
      </c>
      <c r="AX24" s="7">
        <v>0.63</v>
      </c>
      <c r="AY24" s="7">
        <v>0.66</v>
      </c>
      <c r="AZ24" s="7">
        <v>0.69</v>
      </c>
      <c r="BA24" s="7">
        <v>0.61</v>
      </c>
      <c r="BB24" s="7">
        <v>0.65</v>
      </c>
      <c r="BC24" s="7">
        <v>0.66</v>
      </c>
      <c r="BD24" s="7">
        <v>0.56999999999999995</v>
      </c>
      <c r="BE24" s="7">
        <v>0.65</v>
      </c>
      <c r="BF24" s="7">
        <v>0.64</v>
      </c>
      <c r="BG24" s="7">
        <v>0.64</v>
      </c>
      <c r="BH24" s="7">
        <v>0.65</v>
      </c>
      <c r="BI24" s="7">
        <v>0.61</v>
      </c>
      <c r="BJ24" s="7">
        <v>0.64</v>
      </c>
      <c r="BK24" s="7">
        <v>0.7</v>
      </c>
      <c r="BL24" s="7">
        <v>0.6</v>
      </c>
      <c r="BM24" s="7">
        <v>0.61</v>
      </c>
      <c r="BN24" s="7">
        <v>0.66</v>
      </c>
      <c r="BO24" s="7">
        <v>0.69</v>
      </c>
      <c r="BP24" s="7">
        <v>0.57999999999999996</v>
      </c>
      <c r="BQ24" s="7">
        <v>0.65</v>
      </c>
      <c r="BR24" s="7">
        <v>0.67</v>
      </c>
      <c r="BS24" s="7">
        <v>0.67</v>
      </c>
      <c r="BT24" s="7">
        <v>0.65</v>
      </c>
      <c r="BU24" s="7">
        <v>0.64</v>
      </c>
      <c r="BV24" s="7">
        <v>0.66</v>
      </c>
      <c r="BW24" s="7">
        <v>0.64</v>
      </c>
      <c r="BX24" s="7">
        <v>0.85</v>
      </c>
      <c r="BY24" s="7">
        <v>0.95</v>
      </c>
      <c r="BZ24" s="7">
        <v>0.91</v>
      </c>
    </row>
    <row r="25" spans="1:78" x14ac:dyDescent="0.25">
      <c r="A25" t="s">
        <v>599</v>
      </c>
      <c r="B25">
        <v>151</v>
      </c>
      <c r="C25">
        <v>114</v>
      </c>
      <c r="D25">
        <v>26</v>
      </c>
      <c r="E25">
        <v>11</v>
      </c>
      <c r="F25">
        <v>28</v>
      </c>
      <c r="G25">
        <v>78</v>
      </c>
      <c r="H25">
        <v>45</v>
      </c>
      <c r="I25">
        <v>33</v>
      </c>
      <c r="J25">
        <v>41</v>
      </c>
      <c r="K25">
        <v>41</v>
      </c>
      <c r="L25">
        <v>36</v>
      </c>
      <c r="M25">
        <v>53</v>
      </c>
      <c r="N25">
        <v>82</v>
      </c>
      <c r="O25">
        <v>15</v>
      </c>
      <c r="P25">
        <v>0</v>
      </c>
      <c r="Q25">
        <v>35</v>
      </c>
      <c r="R25">
        <v>115</v>
      </c>
      <c r="S25">
        <v>78</v>
      </c>
      <c r="T25">
        <v>36</v>
      </c>
      <c r="U25">
        <v>36</v>
      </c>
      <c r="V25">
        <v>103</v>
      </c>
      <c r="W25">
        <v>20</v>
      </c>
      <c r="X25">
        <v>27</v>
      </c>
      <c r="Y25">
        <v>93</v>
      </c>
      <c r="Z25">
        <v>58</v>
      </c>
      <c r="AA25">
        <v>151</v>
      </c>
      <c r="AB25">
        <v>58</v>
      </c>
      <c r="AC25">
        <v>39</v>
      </c>
      <c r="AD25">
        <v>88</v>
      </c>
      <c r="AE25">
        <v>24</v>
      </c>
      <c r="AF25">
        <v>121</v>
      </c>
      <c r="AG25">
        <v>6</v>
      </c>
      <c r="AH25">
        <v>3</v>
      </c>
      <c r="AI25">
        <v>91</v>
      </c>
      <c r="AJ25">
        <v>22</v>
      </c>
      <c r="AK25">
        <v>36</v>
      </c>
      <c r="AL25">
        <v>45</v>
      </c>
      <c r="AM25">
        <v>81</v>
      </c>
      <c r="AN25">
        <v>4</v>
      </c>
      <c r="AO25">
        <v>19</v>
      </c>
      <c r="AP25">
        <v>10</v>
      </c>
      <c r="AQ25">
        <v>18</v>
      </c>
      <c r="AR25">
        <v>16</v>
      </c>
      <c r="AS25">
        <v>8</v>
      </c>
      <c r="AT25">
        <v>15</v>
      </c>
      <c r="AU25">
        <v>6</v>
      </c>
      <c r="AV25">
        <v>6</v>
      </c>
      <c r="AW25">
        <v>10</v>
      </c>
      <c r="AX25">
        <v>14</v>
      </c>
      <c r="AY25">
        <v>10</v>
      </c>
      <c r="AZ25">
        <v>8</v>
      </c>
      <c r="BA25">
        <v>5</v>
      </c>
      <c r="BB25">
        <v>13</v>
      </c>
      <c r="BC25">
        <v>9</v>
      </c>
      <c r="BD25">
        <v>1</v>
      </c>
      <c r="BE25">
        <v>23</v>
      </c>
      <c r="BF25">
        <v>127</v>
      </c>
      <c r="BG25">
        <v>68</v>
      </c>
      <c r="BH25">
        <v>82</v>
      </c>
      <c r="BI25">
        <v>27</v>
      </c>
      <c r="BJ25">
        <v>18</v>
      </c>
      <c r="BK25">
        <v>16</v>
      </c>
      <c r="BL25">
        <v>4</v>
      </c>
      <c r="BM25">
        <v>21</v>
      </c>
      <c r="BN25">
        <v>42</v>
      </c>
      <c r="BO25">
        <v>51</v>
      </c>
      <c r="BP25">
        <v>37</v>
      </c>
      <c r="BQ25">
        <v>18</v>
      </c>
      <c r="BR25">
        <v>31</v>
      </c>
      <c r="BS25">
        <v>29</v>
      </c>
      <c r="BT25">
        <v>10</v>
      </c>
      <c r="BU25">
        <v>13</v>
      </c>
      <c r="BV25">
        <v>7</v>
      </c>
      <c r="BW25">
        <v>11</v>
      </c>
      <c r="BX25">
        <v>32</v>
      </c>
      <c r="BY25">
        <v>10</v>
      </c>
      <c r="BZ25">
        <v>12</v>
      </c>
    </row>
    <row r="26" spans="1:78" x14ac:dyDescent="0.25">
      <c r="B26" s="7">
        <v>0.12</v>
      </c>
      <c r="C26" s="7">
        <v>0.12</v>
      </c>
      <c r="D26" s="7">
        <v>0.16</v>
      </c>
      <c r="E26" s="7">
        <v>0.12</v>
      </c>
      <c r="F26" s="7">
        <v>0.11</v>
      </c>
      <c r="G26" s="7">
        <v>0.14000000000000001</v>
      </c>
      <c r="H26" s="7">
        <v>0.11</v>
      </c>
      <c r="I26" s="7">
        <v>0.11</v>
      </c>
      <c r="J26" s="7">
        <v>0.11</v>
      </c>
      <c r="K26" s="7">
        <v>0.16</v>
      </c>
      <c r="L26" s="7">
        <v>0.12</v>
      </c>
      <c r="M26" s="7">
        <v>0.13</v>
      </c>
      <c r="N26" s="7">
        <v>0.13</v>
      </c>
      <c r="O26" s="7">
        <v>0.11</v>
      </c>
      <c r="P26" t="s">
        <v>108</v>
      </c>
      <c r="Q26" s="7">
        <v>0.14000000000000001</v>
      </c>
      <c r="R26" s="7">
        <v>0.12</v>
      </c>
      <c r="S26" s="7">
        <v>0.12</v>
      </c>
      <c r="T26" s="7">
        <v>0.12</v>
      </c>
      <c r="U26" s="7">
        <v>0.16</v>
      </c>
      <c r="V26" s="7">
        <v>0.12</v>
      </c>
      <c r="W26" s="7">
        <v>0.15</v>
      </c>
      <c r="X26" s="7">
        <v>0.11</v>
      </c>
      <c r="Y26" s="7">
        <v>0.13</v>
      </c>
      <c r="Z26" s="7">
        <v>0.12</v>
      </c>
      <c r="AA26" s="7">
        <v>0.12</v>
      </c>
      <c r="AB26" s="7">
        <v>0.12</v>
      </c>
      <c r="AC26" s="7">
        <v>0.13</v>
      </c>
      <c r="AD26" s="7">
        <v>0.12</v>
      </c>
      <c r="AE26" s="7">
        <v>0.17</v>
      </c>
      <c r="AF26" s="7">
        <v>0.13</v>
      </c>
      <c r="AG26" s="7">
        <v>7.0000000000000007E-2</v>
      </c>
      <c r="AH26" s="7">
        <v>0.08</v>
      </c>
      <c r="AI26" s="7">
        <v>0.12</v>
      </c>
      <c r="AJ26" s="7">
        <v>0.13</v>
      </c>
      <c r="AK26" s="7">
        <v>0.14000000000000001</v>
      </c>
      <c r="AL26" s="7">
        <v>0.13</v>
      </c>
      <c r="AM26" s="7">
        <v>0.12</v>
      </c>
      <c r="AN26" s="7">
        <v>0.14000000000000001</v>
      </c>
      <c r="AO26" s="7">
        <v>0.11</v>
      </c>
      <c r="AP26" s="7">
        <v>0.08</v>
      </c>
      <c r="AQ26" s="7">
        <v>0.19</v>
      </c>
      <c r="AR26" s="7">
        <v>0.12</v>
      </c>
      <c r="AS26" s="7">
        <v>0.11</v>
      </c>
      <c r="AT26" s="7">
        <v>0.14000000000000001</v>
      </c>
      <c r="AU26" s="7">
        <v>0.17</v>
      </c>
      <c r="AV26" s="7">
        <v>0.09</v>
      </c>
      <c r="AW26" s="7">
        <v>0.17</v>
      </c>
      <c r="AX26" s="7">
        <v>0.15</v>
      </c>
      <c r="AY26" s="7">
        <v>0.11</v>
      </c>
      <c r="AZ26" s="7">
        <v>0.08</v>
      </c>
      <c r="BA26" s="7">
        <v>0.08</v>
      </c>
      <c r="BB26" s="7">
        <v>0.11</v>
      </c>
      <c r="BC26" s="7">
        <v>0.19</v>
      </c>
      <c r="BD26" s="7">
        <v>0.26</v>
      </c>
      <c r="BE26" s="7">
        <v>0.15</v>
      </c>
      <c r="BF26" s="7">
        <v>0.12</v>
      </c>
      <c r="BG26" s="7">
        <v>0.15</v>
      </c>
      <c r="BH26" s="7">
        <v>0.11</v>
      </c>
      <c r="BI26" s="7">
        <v>0.16</v>
      </c>
      <c r="BJ26" s="7">
        <v>0.16</v>
      </c>
      <c r="BK26" s="7">
        <v>0.14000000000000001</v>
      </c>
      <c r="BL26" s="7">
        <v>0.11</v>
      </c>
      <c r="BM26" s="7">
        <v>0.16</v>
      </c>
      <c r="BN26" s="7">
        <v>0.15</v>
      </c>
      <c r="BO26" s="7">
        <v>0.11</v>
      </c>
      <c r="BP26" s="7">
        <v>0.11</v>
      </c>
      <c r="BQ26" s="7">
        <v>0.13</v>
      </c>
      <c r="BR26" s="7">
        <v>0.12</v>
      </c>
      <c r="BS26" s="7">
        <v>0.12</v>
      </c>
      <c r="BT26" s="7">
        <v>0.15</v>
      </c>
      <c r="BU26" s="7">
        <v>0.14000000000000001</v>
      </c>
      <c r="BV26" s="7">
        <v>0.17</v>
      </c>
      <c r="BW26" s="7">
        <v>0.11</v>
      </c>
      <c r="BX26" s="7">
        <v>0.04</v>
      </c>
      <c r="BY26" s="7">
        <v>0.01</v>
      </c>
      <c r="BZ26" s="7">
        <v>0.02</v>
      </c>
    </row>
    <row r="27" spans="1:78" x14ac:dyDescent="0.25">
      <c r="A27" t="s">
        <v>40</v>
      </c>
      <c r="B27">
        <v>3</v>
      </c>
      <c r="C27">
        <v>2</v>
      </c>
      <c r="D27">
        <v>1</v>
      </c>
      <c r="E27">
        <v>0</v>
      </c>
      <c r="F27">
        <v>1</v>
      </c>
      <c r="G27">
        <v>0</v>
      </c>
      <c r="H27">
        <v>1</v>
      </c>
      <c r="I27">
        <v>1</v>
      </c>
      <c r="J27">
        <v>0</v>
      </c>
      <c r="K27">
        <v>0</v>
      </c>
      <c r="L27">
        <v>1</v>
      </c>
      <c r="M27">
        <v>0</v>
      </c>
      <c r="N27">
        <v>0</v>
      </c>
      <c r="O27">
        <v>3</v>
      </c>
      <c r="P27">
        <v>0</v>
      </c>
      <c r="Q27">
        <v>0</v>
      </c>
      <c r="R27">
        <v>3</v>
      </c>
      <c r="S27">
        <v>1</v>
      </c>
      <c r="T27">
        <v>0</v>
      </c>
      <c r="U27">
        <v>1</v>
      </c>
      <c r="V27">
        <v>1</v>
      </c>
      <c r="W27">
        <v>0</v>
      </c>
      <c r="X27">
        <v>0</v>
      </c>
      <c r="Y27">
        <v>1</v>
      </c>
      <c r="Z27">
        <v>2</v>
      </c>
      <c r="AA27">
        <v>3</v>
      </c>
      <c r="AB27">
        <v>2</v>
      </c>
      <c r="AC27">
        <v>1</v>
      </c>
      <c r="AD27">
        <v>0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1</v>
      </c>
      <c r="AK27">
        <v>0</v>
      </c>
      <c r="AL27">
        <v>0</v>
      </c>
      <c r="AM27">
        <v>1</v>
      </c>
      <c r="AN27">
        <v>0</v>
      </c>
      <c r="AO27">
        <v>0</v>
      </c>
      <c r="AP27">
        <v>1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3</v>
      </c>
      <c r="BG27">
        <v>1</v>
      </c>
      <c r="BH27">
        <v>2</v>
      </c>
      <c r="BI27">
        <v>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3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>
        <v>0</v>
      </c>
      <c r="E28" t="s">
        <v>106</v>
      </c>
      <c r="F28" s="7">
        <v>0.01</v>
      </c>
      <c r="G28" t="s">
        <v>106</v>
      </c>
      <c r="H28">
        <v>0</v>
      </c>
      <c r="I28">
        <v>0</v>
      </c>
      <c r="J28" t="s">
        <v>106</v>
      </c>
      <c r="K28" t="s">
        <v>106</v>
      </c>
      <c r="L28">
        <v>0</v>
      </c>
      <c r="M28" t="s">
        <v>106</v>
      </c>
      <c r="N28" t="s">
        <v>106</v>
      </c>
      <c r="O28" s="7">
        <v>0.02</v>
      </c>
      <c r="P28" t="s">
        <v>106</v>
      </c>
      <c r="Q28" t="s">
        <v>106</v>
      </c>
      <c r="R28">
        <v>0</v>
      </c>
      <c r="S28">
        <v>0</v>
      </c>
      <c r="T28" t="s">
        <v>106</v>
      </c>
      <c r="U28" s="7">
        <v>0.01</v>
      </c>
      <c r="V28">
        <v>0</v>
      </c>
      <c r="W28" t="s">
        <v>106</v>
      </c>
      <c r="X28" t="s">
        <v>106</v>
      </c>
      <c r="Y28">
        <v>0</v>
      </c>
      <c r="Z28">
        <v>0</v>
      </c>
      <c r="AA28">
        <v>0</v>
      </c>
      <c r="AB28">
        <v>0</v>
      </c>
      <c r="AC28">
        <v>0</v>
      </c>
      <c r="AD28" t="s">
        <v>106</v>
      </c>
      <c r="AE28" t="s">
        <v>106</v>
      </c>
      <c r="AF28">
        <v>0</v>
      </c>
      <c r="AG28" t="s">
        <v>106</v>
      </c>
      <c r="AH28" t="s">
        <v>106</v>
      </c>
      <c r="AI28" t="s">
        <v>106</v>
      </c>
      <c r="AJ28">
        <v>0</v>
      </c>
      <c r="AK28" t="s">
        <v>106</v>
      </c>
      <c r="AL28" t="s">
        <v>106</v>
      </c>
      <c r="AM28">
        <v>0</v>
      </c>
      <c r="AN28" t="s">
        <v>106</v>
      </c>
      <c r="AO28" t="s">
        <v>106</v>
      </c>
      <c r="AP28">
        <v>0</v>
      </c>
      <c r="AQ28" t="s">
        <v>106</v>
      </c>
      <c r="AR28" t="s">
        <v>106</v>
      </c>
      <c r="AS28" t="s">
        <v>106</v>
      </c>
      <c r="AT28" t="s">
        <v>106</v>
      </c>
      <c r="AU28" s="7">
        <v>0.03</v>
      </c>
      <c r="AV28" t="s">
        <v>106</v>
      </c>
      <c r="AW28" t="s">
        <v>106</v>
      </c>
      <c r="AX28" s="7">
        <v>0.01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>
        <v>0</v>
      </c>
      <c r="BH28">
        <v>0</v>
      </c>
      <c r="BI28">
        <v>0</v>
      </c>
      <c r="BJ28" t="s">
        <v>106</v>
      </c>
      <c r="BK28" t="s">
        <v>106</v>
      </c>
      <c r="BL28" t="s">
        <v>106</v>
      </c>
      <c r="BM28" t="s">
        <v>106</v>
      </c>
      <c r="BN28" t="s">
        <v>106</v>
      </c>
      <c r="BO28" t="s">
        <v>106</v>
      </c>
      <c r="BP28" s="7">
        <v>0.01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26</v>
      </c>
      <c r="C29">
        <v>26</v>
      </c>
      <c r="D29">
        <v>0</v>
      </c>
      <c r="E29">
        <v>0</v>
      </c>
      <c r="F29">
        <v>5</v>
      </c>
      <c r="G29">
        <v>12</v>
      </c>
      <c r="H29">
        <v>9</v>
      </c>
      <c r="I29">
        <v>4</v>
      </c>
      <c r="J29">
        <v>14</v>
      </c>
      <c r="K29">
        <v>3</v>
      </c>
      <c r="L29">
        <v>5</v>
      </c>
      <c r="M29">
        <v>9</v>
      </c>
      <c r="N29">
        <v>10</v>
      </c>
      <c r="O29">
        <v>7</v>
      </c>
      <c r="P29">
        <v>1</v>
      </c>
      <c r="Q29">
        <v>4</v>
      </c>
      <c r="R29">
        <v>22</v>
      </c>
      <c r="S29">
        <v>17</v>
      </c>
      <c r="T29">
        <v>3</v>
      </c>
      <c r="U29">
        <v>6</v>
      </c>
      <c r="V29">
        <v>11</v>
      </c>
      <c r="W29">
        <v>6</v>
      </c>
      <c r="X29">
        <v>7</v>
      </c>
      <c r="Y29">
        <v>12</v>
      </c>
      <c r="Z29">
        <v>14</v>
      </c>
      <c r="AA29">
        <v>26</v>
      </c>
      <c r="AB29">
        <v>14</v>
      </c>
      <c r="AC29">
        <v>6</v>
      </c>
      <c r="AD29">
        <v>8</v>
      </c>
      <c r="AE29">
        <v>11</v>
      </c>
      <c r="AF29">
        <v>9</v>
      </c>
      <c r="AG29">
        <v>3</v>
      </c>
      <c r="AH29">
        <v>2</v>
      </c>
      <c r="AI29">
        <v>15</v>
      </c>
      <c r="AJ29">
        <v>2</v>
      </c>
      <c r="AK29">
        <v>5</v>
      </c>
      <c r="AL29">
        <v>5</v>
      </c>
      <c r="AM29">
        <v>8</v>
      </c>
      <c r="AN29">
        <v>0</v>
      </c>
      <c r="AO29">
        <v>13</v>
      </c>
      <c r="AP29">
        <v>6</v>
      </c>
      <c r="AQ29">
        <v>1</v>
      </c>
      <c r="AR29">
        <v>6</v>
      </c>
      <c r="AS29">
        <v>0</v>
      </c>
      <c r="AT29">
        <v>1</v>
      </c>
      <c r="AU29">
        <v>0</v>
      </c>
      <c r="AV29">
        <v>1</v>
      </c>
      <c r="AW29">
        <v>0</v>
      </c>
      <c r="AX29">
        <v>0</v>
      </c>
      <c r="AY29">
        <v>5</v>
      </c>
      <c r="AZ29">
        <v>4</v>
      </c>
      <c r="BA29">
        <v>0</v>
      </c>
      <c r="BB29">
        <v>3</v>
      </c>
      <c r="BC29">
        <v>0</v>
      </c>
      <c r="BD29">
        <v>0</v>
      </c>
      <c r="BE29">
        <v>4</v>
      </c>
      <c r="BF29">
        <v>22</v>
      </c>
      <c r="BG29">
        <v>9</v>
      </c>
      <c r="BH29">
        <v>18</v>
      </c>
      <c r="BI29">
        <v>3</v>
      </c>
      <c r="BJ29">
        <v>1</v>
      </c>
      <c r="BK29">
        <v>1</v>
      </c>
      <c r="BL29">
        <v>0</v>
      </c>
      <c r="BM29">
        <v>2</v>
      </c>
      <c r="BN29">
        <v>3</v>
      </c>
      <c r="BO29">
        <v>8</v>
      </c>
      <c r="BP29">
        <v>14</v>
      </c>
      <c r="BQ29">
        <v>4</v>
      </c>
      <c r="BR29">
        <v>4</v>
      </c>
      <c r="BS29">
        <v>4</v>
      </c>
      <c r="BT29">
        <v>3</v>
      </c>
      <c r="BU29">
        <v>2</v>
      </c>
      <c r="BV29">
        <v>0</v>
      </c>
      <c r="BW29">
        <v>4</v>
      </c>
      <c r="BX29">
        <v>7</v>
      </c>
      <c r="BY29">
        <v>3</v>
      </c>
      <c r="BZ29">
        <v>7</v>
      </c>
    </row>
    <row r="30" spans="1:78" x14ac:dyDescent="0.25">
      <c r="B30" s="7">
        <v>0.02</v>
      </c>
      <c r="C30" s="7">
        <v>0.03</v>
      </c>
      <c r="D30" t="s">
        <v>108</v>
      </c>
      <c r="E30" t="s">
        <v>108</v>
      </c>
      <c r="F30" s="7">
        <v>0.02</v>
      </c>
      <c r="G30" s="7">
        <v>0.02</v>
      </c>
      <c r="H30" s="7">
        <v>0.02</v>
      </c>
      <c r="I30" s="7">
        <v>0.01</v>
      </c>
      <c r="J30" s="7">
        <v>0.04</v>
      </c>
      <c r="K30" s="7">
        <v>0.01</v>
      </c>
      <c r="L30" s="7">
        <v>0.02</v>
      </c>
      <c r="M30" s="7">
        <v>0.02</v>
      </c>
      <c r="N30" s="7">
        <v>0.02</v>
      </c>
      <c r="O30" s="7">
        <v>0.05</v>
      </c>
      <c r="P30" s="7">
        <v>0.03</v>
      </c>
      <c r="Q30" s="7">
        <v>0.02</v>
      </c>
      <c r="R30" s="7">
        <v>0.02</v>
      </c>
      <c r="S30" s="7">
        <v>0.03</v>
      </c>
      <c r="T30" s="7">
        <v>0.01</v>
      </c>
      <c r="U30" s="7">
        <v>0.03</v>
      </c>
      <c r="V30" s="7">
        <v>0.01</v>
      </c>
      <c r="W30" s="7">
        <v>0.04</v>
      </c>
      <c r="X30" s="7">
        <v>0.03</v>
      </c>
      <c r="Y30" s="7">
        <v>0.02</v>
      </c>
      <c r="Z30" s="7">
        <v>0.03</v>
      </c>
      <c r="AA30" s="7">
        <v>0.02</v>
      </c>
      <c r="AB30" s="7">
        <v>0.03</v>
      </c>
      <c r="AC30" s="7">
        <v>0.02</v>
      </c>
      <c r="AD30" s="7">
        <v>0.01</v>
      </c>
      <c r="AE30" s="7">
        <v>7.0000000000000007E-2</v>
      </c>
      <c r="AF30" s="7">
        <v>0.01</v>
      </c>
      <c r="AG30" s="7">
        <v>0.04</v>
      </c>
      <c r="AH30" s="7">
        <v>0.06</v>
      </c>
      <c r="AI30" s="7">
        <v>0.02</v>
      </c>
      <c r="AJ30" s="7">
        <v>0.01</v>
      </c>
      <c r="AK30" s="7">
        <v>0.02</v>
      </c>
      <c r="AL30" s="7">
        <v>0.01</v>
      </c>
      <c r="AM30" s="7">
        <v>0.01</v>
      </c>
      <c r="AN30" t="s">
        <v>108</v>
      </c>
      <c r="AO30" s="7">
        <v>0.08</v>
      </c>
      <c r="AP30" s="7">
        <v>0.04</v>
      </c>
      <c r="AQ30" s="7">
        <v>0.01</v>
      </c>
      <c r="AR30" s="7">
        <v>0.05</v>
      </c>
      <c r="AS30" t="s">
        <v>108</v>
      </c>
      <c r="AT30" s="7">
        <v>0.01</v>
      </c>
      <c r="AU30" t="s">
        <v>108</v>
      </c>
      <c r="AV30" s="7">
        <v>0.01</v>
      </c>
      <c r="AW30" t="s">
        <v>108</v>
      </c>
      <c r="AX30" t="s">
        <v>108</v>
      </c>
      <c r="AY30" s="7">
        <v>0.05</v>
      </c>
      <c r="AZ30" s="7">
        <v>0.04</v>
      </c>
      <c r="BA30" t="s">
        <v>108</v>
      </c>
      <c r="BB30" s="7">
        <v>0.02</v>
      </c>
      <c r="BC30" t="s">
        <v>108</v>
      </c>
      <c r="BD30" t="s">
        <v>108</v>
      </c>
      <c r="BE30" s="7">
        <v>0.02</v>
      </c>
      <c r="BF30" s="7">
        <v>0.02</v>
      </c>
      <c r="BG30" s="7">
        <v>0.02</v>
      </c>
      <c r="BH30" s="7">
        <v>0.02</v>
      </c>
      <c r="BI30" s="7">
        <v>0.02</v>
      </c>
      <c r="BJ30" s="7">
        <v>0.01</v>
      </c>
      <c r="BK30" s="7">
        <v>0.01</v>
      </c>
      <c r="BL30" t="s">
        <v>108</v>
      </c>
      <c r="BM30" s="7">
        <v>0.02</v>
      </c>
      <c r="BN30" s="7">
        <v>0.01</v>
      </c>
      <c r="BO30" s="7">
        <v>0.02</v>
      </c>
      <c r="BP30" s="7">
        <v>0.04</v>
      </c>
      <c r="BQ30" s="7">
        <v>0.03</v>
      </c>
      <c r="BR30" s="7">
        <v>0.02</v>
      </c>
      <c r="BS30" s="7">
        <v>0.02</v>
      </c>
      <c r="BT30" s="7">
        <v>0.04</v>
      </c>
      <c r="BU30" s="7">
        <v>0.02</v>
      </c>
      <c r="BV30" t="s">
        <v>108</v>
      </c>
      <c r="BW30" s="7">
        <v>0.04</v>
      </c>
      <c r="BX30" s="7">
        <v>0.01</v>
      </c>
      <c r="BY30">
        <v>0</v>
      </c>
      <c r="BZ30" s="7">
        <v>0.01</v>
      </c>
    </row>
    <row r="31" spans="1:78" x14ac:dyDescent="0.25">
      <c r="A31" t="s">
        <v>193</v>
      </c>
      <c r="B31">
        <v>0.63700000000000001</v>
      </c>
      <c r="C31">
        <v>0.64700000000000002</v>
      </c>
      <c r="D31">
        <v>0.60599999999999998</v>
      </c>
      <c r="E31">
        <v>0.58299999999999996</v>
      </c>
      <c r="F31">
        <v>0.63600000000000001</v>
      </c>
      <c r="G31">
        <v>0.54700000000000004</v>
      </c>
      <c r="H31">
        <v>0.76600000000000001</v>
      </c>
      <c r="I31">
        <v>0.69</v>
      </c>
      <c r="J31">
        <v>0.63200000000000001</v>
      </c>
      <c r="K31">
        <v>0.505</v>
      </c>
      <c r="L31">
        <v>0.70699999999999996</v>
      </c>
      <c r="M31">
        <v>0.67200000000000004</v>
      </c>
      <c r="N31">
        <v>0.60499999999999998</v>
      </c>
      <c r="O31">
        <v>0.52200000000000002</v>
      </c>
      <c r="P31">
        <v>1.242</v>
      </c>
      <c r="Q31">
        <v>0.65900000000000003</v>
      </c>
      <c r="R31">
        <v>0.63100000000000001</v>
      </c>
      <c r="S31">
        <v>0.66</v>
      </c>
      <c r="T31">
        <v>0.61799999999999999</v>
      </c>
      <c r="U31">
        <v>0.55400000000000005</v>
      </c>
      <c r="V31">
        <v>0.60899999999999999</v>
      </c>
      <c r="W31">
        <v>0.58799999999999997</v>
      </c>
      <c r="X31">
        <v>0.78800000000000003</v>
      </c>
      <c r="Y31">
        <v>0.68500000000000005</v>
      </c>
      <c r="Z31">
        <v>0.56799999999999995</v>
      </c>
      <c r="AA31">
        <v>0.63700000000000001</v>
      </c>
      <c r="AB31">
        <v>0.56799999999999995</v>
      </c>
      <c r="AC31">
        <v>0.70699999999999996</v>
      </c>
      <c r="AD31">
        <v>0.65500000000000003</v>
      </c>
      <c r="AE31">
        <v>0.36199999999999999</v>
      </c>
      <c r="AF31">
        <v>0.61899999999999999</v>
      </c>
      <c r="AG31">
        <v>0.95599999999999996</v>
      </c>
      <c r="AH31">
        <v>0.60299999999999998</v>
      </c>
      <c r="AI31">
        <v>0.67</v>
      </c>
      <c r="AJ31">
        <v>0.58499999999999996</v>
      </c>
      <c r="AK31">
        <v>0.56699999999999995</v>
      </c>
      <c r="AL31">
        <v>0.71699999999999997</v>
      </c>
      <c r="AM31">
        <v>0.628</v>
      </c>
      <c r="AN31">
        <v>0.89400000000000002</v>
      </c>
      <c r="AO31">
        <v>0.47799999999999998</v>
      </c>
      <c r="AP31">
        <v>0.69599999999999995</v>
      </c>
      <c r="AQ31">
        <v>0.50600000000000001</v>
      </c>
      <c r="AR31">
        <v>0.57799999999999996</v>
      </c>
      <c r="AS31">
        <v>0.63500000000000001</v>
      </c>
      <c r="AT31">
        <v>0.69299999999999995</v>
      </c>
      <c r="AU31">
        <v>0.46200000000000002</v>
      </c>
      <c r="AV31">
        <v>0.63700000000000001</v>
      </c>
      <c r="AW31">
        <v>0.63900000000000001</v>
      </c>
      <c r="AX31">
        <v>0.60699999999999998</v>
      </c>
      <c r="AY31">
        <v>0.62</v>
      </c>
      <c r="AZ31">
        <v>0.78800000000000003</v>
      </c>
      <c r="BA31">
        <v>0.68700000000000006</v>
      </c>
      <c r="BB31">
        <v>0.67</v>
      </c>
      <c r="BC31">
        <v>0.59099999999999997</v>
      </c>
      <c r="BD31">
        <v>0.31</v>
      </c>
      <c r="BE31">
        <v>0.65500000000000003</v>
      </c>
      <c r="BF31">
        <v>0.63400000000000001</v>
      </c>
      <c r="BG31">
        <v>0.60599999999999998</v>
      </c>
      <c r="BH31">
        <v>0.65600000000000003</v>
      </c>
      <c r="BI31">
        <v>0.52800000000000002</v>
      </c>
      <c r="BJ31">
        <v>0.626</v>
      </c>
      <c r="BK31">
        <v>0.625</v>
      </c>
      <c r="BL31">
        <v>0.77400000000000002</v>
      </c>
      <c r="BM31">
        <v>0.53700000000000003</v>
      </c>
      <c r="BN31">
        <v>0.65900000000000003</v>
      </c>
      <c r="BO31">
        <v>0.70199999999999996</v>
      </c>
      <c r="BP31">
        <v>0.57199999999999995</v>
      </c>
      <c r="BQ31">
        <v>0.68899999999999995</v>
      </c>
      <c r="BR31">
        <v>0.67300000000000004</v>
      </c>
      <c r="BS31">
        <v>0.71599999999999997</v>
      </c>
      <c r="BT31">
        <v>0.68500000000000005</v>
      </c>
      <c r="BU31">
        <v>0.64100000000000001</v>
      </c>
      <c r="BV31">
        <v>0.57299999999999995</v>
      </c>
      <c r="BW31">
        <v>0.73099999999999998</v>
      </c>
      <c r="BX31">
        <v>1.028</v>
      </c>
      <c r="BY31">
        <v>1.1539999999999999</v>
      </c>
      <c r="BZ31">
        <v>1.131</v>
      </c>
    </row>
    <row r="32" spans="1:78" x14ac:dyDescent="0.25">
      <c r="A32" t="s">
        <v>194</v>
      </c>
      <c r="B32">
        <v>0.98299999999999998</v>
      </c>
      <c r="C32">
        <v>0.95099999999999996</v>
      </c>
      <c r="D32">
        <v>1.1259999999999999</v>
      </c>
      <c r="E32">
        <v>1.044</v>
      </c>
      <c r="F32">
        <v>0.95899999999999996</v>
      </c>
      <c r="G32">
        <v>1.018</v>
      </c>
      <c r="H32">
        <v>0.93300000000000005</v>
      </c>
      <c r="I32">
        <v>0.96099999999999997</v>
      </c>
      <c r="J32">
        <v>0.98699999999999999</v>
      </c>
      <c r="K32">
        <v>1.0189999999999999</v>
      </c>
      <c r="L32">
        <v>0.96</v>
      </c>
      <c r="M32">
        <v>0.999</v>
      </c>
      <c r="N32">
        <v>0.96599999999999997</v>
      </c>
      <c r="O32">
        <v>1.0409999999999999</v>
      </c>
      <c r="P32">
        <v>0.62</v>
      </c>
      <c r="Q32">
        <v>1.024</v>
      </c>
      <c r="R32">
        <v>0.97199999999999998</v>
      </c>
      <c r="S32">
        <v>0.96499999999999997</v>
      </c>
      <c r="T32">
        <v>0.99399999999999999</v>
      </c>
      <c r="U32">
        <v>1.0169999999999999</v>
      </c>
      <c r="V32">
        <v>0.97599999999999998</v>
      </c>
      <c r="W32">
        <v>1.0029999999999999</v>
      </c>
      <c r="X32">
        <v>0.99199999999999999</v>
      </c>
      <c r="Y32">
        <v>1.0309999999999999</v>
      </c>
      <c r="Z32">
        <v>0.90500000000000003</v>
      </c>
      <c r="AA32">
        <v>0.98299999999999998</v>
      </c>
      <c r="AB32">
        <v>0.90500000000000003</v>
      </c>
      <c r="AC32">
        <v>1.0329999999999999</v>
      </c>
      <c r="AD32">
        <v>0.93</v>
      </c>
      <c r="AE32">
        <v>1.1240000000000001</v>
      </c>
      <c r="AF32">
        <v>0.98199999999999998</v>
      </c>
      <c r="AG32">
        <v>1.0369999999999999</v>
      </c>
      <c r="AH32">
        <v>0.76300000000000001</v>
      </c>
      <c r="AI32">
        <v>0.97099999999999997</v>
      </c>
      <c r="AJ32">
        <v>0.98499999999999999</v>
      </c>
      <c r="AK32">
        <v>1.008</v>
      </c>
      <c r="AL32">
        <v>1.0229999999999999</v>
      </c>
      <c r="AM32">
        <v>0.96099999999999997</v>
      </c>
      <c r="AN32">
        <v>0.93700000000000006</v>
      </c>
      <c r="AO32">
        <v>0.97299999999999998</v>
      </c>
      <c r="AP32">
        <v>0.80100000000000005</v>
      </c>
      <c r="AQ32">
        <v>1.006</v>
      </c>
      <c r="AR32">
        <v>1.0720000000000001</v>
      </c>
      <c r="AS32">
        <v>0.95499999999999996</v>
      </c>
      <c r="AT32">
        <v>1.0469999999999999</v>
      </c>
      <c r="AU32">
        <v>0.88300000000000001</v>
      </c>
      <c r="AV32">
        <v>0.88</v>
      </c>
      <c r="AW32">
        <v>1.149</v>
      </c>
      <c r="AX32">
        <v>1.115</v>
      </c>
      <c r="AY32">
        <v>0.86299999999999999</v>
      </c>
      <c r="AZ32">
        <v>0.95899999999999996</v>
      </c>
      <c r="BA32">
        <v>0.96499999999999997</v>
      </c>
      <c r="BB32">
        <v>0.89700000000000002</v>
      </c>
      <c r="BC32">
        <v>1.2250000000000001</v>
      </c>
      <c r="BD32">
        <v>0.95099999999999996</v>
      </c>
      <c r="BE32">
        <v>1.0509999999999999</v>
      </c>
      <c r="BF32">
        <v>0.97299999999999998</v>
      </c>
      <c r="BG32">
        <v>1.0429999999999999</v>
      </c>
      <c r="BH32">
        <v>0.94499999999999995</v>
      </c>
      <c r="BI32">
        <v>1.0349999999999999</v>
      </c>
      <c r="BJ32">
        <v>1.1990000000000001</v>
      </c>
      <c r="BK32">
        <v>0.95499999999999996</v>
      </c>
      <c r="BL32">
        <v>0.997</v>
      </c>
      <c r="BM32">
        <v>1.0469999999999999</v>
      </c>
      <c r="BN32">
        <v>1.083</v>
      </c>
      <c r="BO32">
        <v>0.92200000000000004</v>
      </c>
      <c r="BP32">
        <v>0.94599999999999995</v>
      </c>
      <c r="BQ32">
        <v>0.98</v>
      </c>
      <c r="BR32">
        <v>0.99199999999999999</v>
      </c>
      <c r="BS32">
        <v>1.0049999999999999</v>
      </c>
      <c r="BT32">
        <v>1.1459999999999999</v>
      </c>
      <c r="BU32">
        <v>0.97499999999999998</v>
      </c>
      <c r="BV32">
        <v>1.08</v>
      </c>
      <c r="BW32">
        <v>0.93100000000000005</v>
      </c>
      <c r="BX32">
        <v>0.71099999999999997</v>
      </c>
      <c r="BY32">
        <v>0.53700000000000003</v>
      </c>
      <c r="BZ32">
        <v>0.60199999999999998</v>
      </c>
    </row>
    <row r="33" spans="1:78" x14ac:dyDescent="0.25">
      <c r="A33" t="s">
        <v>195</v>
      </c>
      <c r="B33">
        <v>1E-3</v>
      </c>
      <c r="C33">
        <v>1E-3</v>
      </c>
      <c r="D33">
        <v>8.0000000000000002E-3</v>
      </c>
      <c r="E33">
        <v>1.2E-2</v>
      </c>
      <c r="F33">
        <v>4.0000000000000001E-3</v>
      </c>
      <c r="G33">
        <v>2E-3</v>
      </c>
      <c r="H33">
        <v>2E-3</v>
      </c>
      <c r="I33">
        <v>4.0000000000000001E-3</v>
      </c>
      <c r="J33">
        <v>3.0000000000000001E-3</v>
      </c>
      <c r="K33">
        <v>4.0000000000000001E-3</v>
      </c>
      <c r="L33">
        <v>2E-3</v>
      </c>
      <c r="M33">
        <v>2E-3</v>
      </c>
      <c r="N33">
        <v>2E-3</v>
      </c>
      <c r="O33">
        <v>8.9999999999999993E-3</v>
      </c>
      <c r="P33">
        <v>0.01</v>
      </c>
      <c r="Q33">
        <v>4.0000000000000001E-3</v>
      </c>
      <c r="R33">
        <v>1E-3</v>
      </c>
      <c r="S33">
        <v>1E-3</v>
      </c>
      <c r="T33">
        <v>4.0000000000000001E-3</v>
      </c>
      <c r="U33">
        <v>4.0000000000000001E-3</v>
      </c>
      <c r="V33">
        <v>1E-3</v>
      </c>
      <c r="W33">
        <v>7.0000000000000001E-3</v>
      </c>
      <c r="X33">
        <v>3.0000000000000001E-3</v>
      </c>
      <c r="Y33">
        <v>1E-3</v>
      </c>
      <c r="Z33">
        <v>2E-3</v>
      </c>
      <c r="AA33">
        <v>1E-3</v>
      </c>
      <c r="AB33">
        <v>2E-3</v>
      </c>
      <c r="AC33">
        <v>4.0000000000000001E-3</v>
      </c>
      <c r="AD33">
        <v>1E-3</v>
      </c>
      <c r="AE33">
        <v>0.01</v>
      </c>
      <c r="AF33">
        <v>1E-3</v>
      </c>
      <c r="AG33">
        <v>1.2999999999999999E-2</v>
      </c>
      <c r="AH33">
        <v>1.7000000000000001E-2</v>
      </c>
      <c r="AI33">
        <v>1E-3</v>
      </c>
      <c r="AJ33">
        <v>5.0000000000000001E-3</v>
      </c>
      <c r="AK33">
        <v>4.0000000000000001E-3</v>
      </c>
      <c r="AL33">
        <v>3.0000000000000001E-3</v>
      </c>
      <c r="AM33">
        <v>1E-3</v>
      </c>
      <c r="AN33">
        <v>3.1E-2</v>
      </c>
      <c r="AO33">
        <v>6.0000000000000001E-3</v>
      </c>
      <c r="AP33">
        <v>5.0000000000000001E-3</v>
      </c>
      <c r="AQ33">
        <v>0.01</v>
      </c>
      <c r="AR33">
        <v>1.0999999999999999E-2</v>
      </c>
      <c r="AS33">
        <v>1.2999999999999999E-2</v>
      </c>
      <c r="AT33">
        <v>8.9999999999999993E-3</v>
      </c>
      <c r="AU33">
        <v>2.1000000000000001E-2</v>
      </c>
      <c r="AV33">
        <v>1.0999999999999999E-2</v>
      </c>
      <c r="AW33">
        <v>2.4E-2</v>
      </c>
      <c r="AX33">
        <v>1.2999999999999999E-2</v>
      </c>
      <c r="AY33">
        <v>8.0000000000000002E-3</v>
      </c>
      <c r="AZ33">
        <v>8.9999999999999993E-3</v>
      </c>
      <c r="BA33">
        <v>1.4999999999999999E-2</v>
      </c>
      <c r="BB33">
        <v>6.0000000000000001E-3</v>
      </c>
      <c r="BC33">
        <v>2.8000000000000001E-2</v>
      </c>
      <c r="BD33">
        <v>0.18099999999999999</v>
      </c>
      <c r="BE33">
        <v>8.0000000000000002E-3</v>
      </c>
      <c r="BF33">
        <v>1E-3</v>
      </c>
      <c r="BG33">
        <v>2E-3</v>
      </c>
      <c r="BH33">
        <v>1E-3</v>
      </c>
      <c r="BI33">
        <v>7.0000000000000001E-3</v>
      </c>
      <c r="BJ33">
        <v>1.2999999999999999E-2</v>
      </c>
      <c r="BK33">
        <v>7.0000000000000001E-3</v>
      </c>
      <c r="BL33">
        <v>2.8000000000000001E-2</v>
      </c>
      <c r="BM33">
        <v>8.9999999999999993E-3</v>
      </c>
      <c r="BN33">
        <v>4.0000000000000001E-3</v>
      </c>
      <c r="BO33">
        <v>2E-3</v>
      </c>
      <c r="BP33">
        <v>3.0000000000000001E-3</v>
      </c>
      <c r="BQ33">
        <v>7.0000000000000001E-3</v>
      </c>
      <c r="BR33">
        <v>4.0000000000000001E-3</v>
      </c>
      <c r="BS33">
        <v>5.0000000000000001E-3</v>
      </c>
      <c r="BT33">
        <v>1.7999999999999999E-2</v>
      </c>
      <c r="BU33">
        <v>1.2E-2</v>
      </c>
      <c r="BV33">
        <v>2.8000000000000001E-2</v>
      </c>
      <c r="BW33">
        <v>8.9999999999999993E-3</v>
      </c>
      <c r="BX33">
        <v>1E-3</v>
      </c>
      <c r="BY33">
        <v>0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613</v>
      </c>
    </row>
    <row r="2" spans="1:78" x14ac:dyDescent="0.25">
      <c r="A2" t="s">
        <v>142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1251</v>
      </c>
      <c r="C8">
        <v>1007</v>
      </c>
      <c r="D8">
        <v>151</v>
      </c>
      <c r="E8">
        <v>93</v>
      </c>
      <c r="F8">
        <v>238</v>
      </c>
      <c r="G8">
        <v>509</v>
      </c>
      <c r="H8">
        <v>504</v>
      </c>
      <c r="I8">
        <v>245</v>
      </c>
      <c r="J8">
        <v>307</v>
      </c>
      <c r="K8">
        <v>238</v>
      </c>
      <c r="L8">
        <v>461</v>
      </c>
      <c r="M8">
        <v>515</v>
      </c>
      <c r="N8">
        <v>565</v>
      </c>
      <c r="O8">
        <v>133</v>
      </c>
      <c r="P8">
        <v>38</v>
      </c>
      <c r="Q8">
        <v>303</v>
      </c>
      <c r="R8">
        <v>948</v>
      </c>
      <c r="S8">
        <v>659</v>
      </c>
      <c r="T8">
        <v>275</v>
      </c>
      <c r="U8">
        <v>288</v>
      </c>
      <c r="V8">
        <v>756</v>
      </c>
      <c r="W8">
        <v>158</v>
      </c>
      <c r="X8">
        <v>320</v>
      </c>
      <c r="Y8">
        <v>743</v>
      </c>
      <c r="Z8">
        <v>508</v>
      </c>
      <c r="AA8">
        <v>1251</v>
      </c>
      <c r="AB8">
        <v>508</v>
      </c>
      <c r="AC8">
        <v>306</v>
      </c>
      <c r="AD8">
        <v>796</v>
      </c>
      <c r="AE8">
        <v>135</v>
      </c>
      <c r="AF8">
        <v>955</v>
      </c>
      <c r="AG8">
        <v>85</v>
      </c>
      <c r="AH8">
        <v>37</v>
      </c>
      <c r="AI8">
        <v>748</v>
      </c>
      <c r="AJ8">
        <v>192</v>
      </c>
      <c r="AK8">
        <v>281</v>
      </c>
      <c r="AL8">
        <v>341</v>
      </c>
      <c r="AM8">
        <v>701</v>
      </c>
      <c r="AN8">
        <v>28</v>
      </c>
      <c r="AO8">
        <v>175</v>
      </c>
      <c r="AP8">
        <v>129</v>
      </c>
      <c r="AQ8">
        <v>101</v>
      </c>
      <c r="AR8">
        <v>110</v>
      </c>
      <c r="AS8">
        <v>68</v>
      </c>
      <c r="AT8">
        <v>117</v>
      </c>
      <c r="AU8">
        <v>38</v>
      </c>
      <c r="AV8">
        <v>69</v>
      </c>
      <c r="AW8">
        <v>54</v>
      </c>
      <c r="AX8">
        <v>95</v>
      </c>
      <c r="AY8">
        <v>103</v>
      </c>
      <c r="AZ8">
        <v>104</v>
      </c>
      <c r="BA8">
        <v>63</v>
      </c>
      <c r="BB8">
        <v>141</v>
      </c>
      <c r="BC8">
        <v>54</v>
      </c>
      <c r="BD8">
        <v>5</v>
      </c>
      <c r="BE8">
        <v>149</v>
      </c>
      <c r="BF8">
        <v>1102</v>
      </c>
      <c r="BG8">
        <v>454</v>
      </c>
      <c r="BH8">
        <v>797</v>
      </c>
      <c r="BI8">
        <v>153</v>
      </c>
      <c r="BJ8">
        <v>115</v>
      </c>
      <c r="BK8">
        <v>125</v>
      </c>
      <c r="BL8">
        <v>35</v>
      </c>
      <c r="BM8">
        <v>123</v>
      </c>
      <c r="BN8">
        <v>285</v>
      </c>
      <c r="BO8">
        <v>480</v>
      </c>
      <c r="BP8">
        <v>363</v>
      </c>
      <c r="BQ8">
        <v>136</v>
      </c>
      <c r="BR8">
        <v>239</v>
      </c>
      <c r="BS8">
        <v>222</v>
      </c>
      <c r="BT8">
        <v>73</v>
      </c>
      <c r="BU8">
        <v>81</v>
      </c>
      <c r="BV8">
        <v>42</v>
      </c>
      <c r="BW8">
        <v>96</v>
      </c>
      <c r="BX8">
        <v>864</v>
      </c>
      <c r="BY8">
        <v>861</v>
      </c>
      <c r="BZ8">
        <v>752</v>
      </c>
    </row>
    <row r="9" spans="1:78" x14ac:dyDescent="0.25">
      <c r="A9" t="s">
        <v>103</v>
      </c>
      <c r="B9">
        <v>1215</v>
      </c>
      <c r="C9">
        <v>965</v>
      </c>
      <c r="D9">
        <v>157</v>
      </c>
      <c r="E9">
        <v>92</v>
      </c>
      <c r="F9">
        <v>247</v>
      </c>
      <c r="G9">
        <v>567</v>
      </c>
      <c r="H9">
        <v>401</v>
      </c>
      <c r="I9">
        <v>293</v>
      </c>
      <c r="J9">
        <v>361</v>
      </c>
      <c r="K9">
        <v>259</v>
      </c>
      <c r="L9">
        <v>301</v>
      </c>
      <c r="M9">
        <v>409</v>
      </c>
      <c r="N9">
        <v>636</v>
      </c>
      <c r="O9">
        <v>135</v>
      </c>
      <c r="P9">
        <v>35</v>
      </c>
      <c r="Q9">
        <v>247</v>
      </c>
      <c r="R9">
        <v>968</v>
      </c>
      <c r="S9">
        <v>670</v>
      </c>
      <c r="T9">
        <v>292</v>
      </c>
      <c r="U9">
        <v>230</v>
      </c>
      <c r="V9">
        <v>825</v>
      </c>
      <c r="W9">
        <v>134</v>
      </c>
      <c r="X9">
        <v>240</v>
      </c>
      <c r="Y9">
        <v>717</v>
      </c>
      <c r="Z9">
        <v>498</v>
      </c>
      <c r="AA9">
        <v>1215</v>
      </c>
      <c r="AB9">
        <v>498</v>
      </c>
      <c r="AC9">
        <v>300</v>
      </c>
      <c r="AD9">
        <v>758</v>
      </c>
      <c r="AE9">
        <v>144</v>
      </c>
      <c r="AF9">
        <v>910</v>
      </c>
      <c r="AG9">
        <v>96</v>
      </c>
      <c r="AH9">
        <v>39</v>
      </c>
      <c r="AI9">
        <v>760</v>
      </c>
      <c r="AJ9">
        <v>173</v>
      </c>
      <c r="AK9">
        <v>258</v>
      </c>
      <c r="AL9">
        <v>341</v>
      </c>
      <c r="AM9">
        <v>669</v>
      </c>
      <c r="AN9">
        <v>29</v>
      </c>
      <c r="AO9">
        <v>169</v>
      </c>
      <c r="AP9">
        <v>129</v>
      </c>
      <c r="AQ9">
        <v>97</v>
      </c>
      <c r="AR9">
        <v>127</v>
      </c>
      <c r="AS9">
        <v>67</v>
      </c>
      <c r="AT9">
        <v>105</v>
      </c>
      <c r="AU9">
        <v>37</v>
      </c>
      <c r="AV9">
        <v>60</v>
      </c>
      <c r="AW9">
        <v>57</v>
      </c>
      <c r="AX9">
        <v>98</v>
      </c>
      <c r="AY9">
        <v>93</v>
      </c>
      <c r="AZ9">
        <v>98</v>
      </c>
      <c r="BA9">
        <v>64</v>
      </c>
      <c r="BB9">
        <v>126</v>
      </c>
      <c r="BC9">
        <v>51</v>
      </c>
      <c r="BD9">
        <v>6</v>
      </c>
      <c r="BE9">
        <v>155</v>
      </c>
      <c r="BF9">
        <v>1059</v>
      </c>
      <c r="BG9">
        <v>453</v>
      </c>
      <c r="BH9">
        <v>762</v>
      </c>
      <c r="BI9">
        <v>165</v>
      </c>
      <c r="BJ9">
        <v>116</v>
      </c>
      <c r="BK9">
        <v>111</v>
      </c>
      <c r="BL9">
        <v>37</v>
      </c>
      <c r="BM9">
        <v>137</v>
      </c>
      <c r="BN9">
        <v>274</v>
      </c>
      <c r="BO9">
        <v>457</v>
      </c>
      <c r="BP9">
        <v>348</v>
      </c>
      <c r="BQ9">
        <v>139</v>
      </c>
      <c r="BR9">
        <v>253</v>
      </c>
      <c r="BS9">
        <v>233</v>
      </c>
      <c r="BT9">
        <v>71</v>
      </c>
      <c r="BU9">
        <v>90</v>
      </c>
      <c r="BV9">
        <v>40</v>
      </c>
      <c r="BW9">
        <v>101</v>
      </c>
      <c r="BX9">
        <v>830</v>
      </c>
      <c r="BY9">
        <v>824</v>
      </c>
      <c r="BZ9">
        <v>710</v>
      </c>
    </row>
    <row r="10" spans="1:78" x14ac:dyDescent="0.25">
      <c r="A10" t="s">
        <v>104</v>
      </c>
    </row>
    <row r="11" spans="1:78" x14ac:dyDescent="0.25">
      <c r="A11" t="s">
        <v>593</v>
      </c>
      <c r="B11">
        <v>151</v>
      </c>
      <c r="C11">
        <v>119</v>
      </c>
      <c r="D11">
        <v>18</v>
      </c>
      <c r="E11">
        <v>14</v>
      </c>
      <c r="F11">
        <v>25</v>
      </c>
      <c r="G11">
        <v>65</v>
      </c>
      <c r="H11">
        <v>60</v>
      </c>
      <c r="I11">
        <v>35</v>
      </c>
      <c r="J11">
        <v>47</v>
      </c>
      <c r="K11">
        <v>25</v>
      </c>
      <c r="L11">
        <v>44</v>
      </c>
      <c r="M11">
        <v>53</v>
      </c>
      <c r="N11">
        <v>68</v>
      </c>
      <c r="O11">
        <v>19</v>
      </c>
      <c r="P11">
        <v>11</v>
      </c>
      <c r="Q11">
        <v>39</v>
      </c>
      <c r="R11">
        <v>112</v>
      </c>
      <c r="S11">
        <v>87</v>
      </c>
      <c r="T11">
        <v>34</v>
      </c>
      <c r="U11">
        <v>24</v>
      </c>
      <c r="V11">
        <v>95</v>
      </c>
      <c r="W11">
        <v>16</v>
      </c>
      <c r="X11">
        <v>39</v>
      </c>
      <c r="Y11">
        <v>106</v>
      </c>
      <c r="Z11">
        <v>45</v>
      </c>
      <c r="AA11">
        <v>151</v>
      </c>
      <c r="AB11">
        <v>45</v>
      </c>
      <c r="AC11">
        <v>43</v>
      </c>
      <c r="AD11">
        <v>89</v>
      </c>
      <c r="AE11">
        <v>15</v>
      </c>
      <c r="AF11">
        <v>103</v>
      </c>
      <c r="AG11">
        <v>25</v>
      </c>
      <c r="AH11">
        <v>5</v>
      </c>
      <c r="AI11">
        <v>104</v>
      </c>
      <c r="AJ11">
        <v>19</v>
      </c>
      <c r="AK11">
        <v>31</v>
      </c>
      <c r="AL11">
        <v>54</v>
      </c>
      <c r="AM11">
        <v>81</v>
      </c>
      <c r="AN11">
        <v>6</v>
      </c>
      <c r="AO11">
        <v>11</v>
      </c>
      <c r="AP11">
        <v>12</v>
      </c>
      <c r="AQ11">
        <v>9</v>
      </c>
      <c r="AR11">
        <v>15</v>
      </c>
      <c r="AS11">
        <v>8</v>
      </c>
      <c r="AT11">
        <v>20</v>
      </c>
      <c r="AU11">
        <v>0</v>
      </c>
      <c r="AV11">
        <v>7</v>
      </c>
      <c r="AW11">
        <v>7</v>
      </c>
      <c r="AX11">
        <v>11</v>
      </c>
      <c r="AY11">
        <v>8</v>
      </c>
      <c r="AZ11">
        <v>17</v>
      </c>
      <c r="BA11">
        <v>12</v>
      </c>
      <c r="BB11">
        <v>15</v>
      </c>
      <c r="BC11">
        <v>10</v>
      </c>
      <c r="BD11">
        <v>0</v>
      </c>
      <c r="BE11">
        <v>26</v>
      </c>
      <c r="BF11">
        <v>125</v>
      </c>
      <c r="BG11">
        <v>67</v>
      </c>
      <c r="BH11">
        <v>84</v>
      </c>
      <c r="BI11">
        <v>19</v>
      </c>
      <c r="BJ11">
        <v>25</v>
      </c>
      <c r="BK11">
        <v>12</v>
      </c>
      <c r="BL11">
        <v>9</v>
      </c>
      <c r="BM11">
        <v>14</v>
      </c>
      <c r="BN11">
        <v>48</v>
      </c>
      <c r="BO11">
        <v>56</v>
      </c>
      <c r="BP11">
        <v>34</v>
      </c>
      <c r="BQ11">
        <v>19</v>
      </c>
      <c r="BR11">
        <v>34</v>
      </c>
      <c r="BS11">
        <v>34</v>
      </c>
      <c r="BT11">
        <v>14</v>
      </c>
      <c r="BU11">
        <v>13</v>
      </c>
      <c r="BV11">
        <v>7</v>
      </c>
      <c r="BW11">
        <v>13</v>
      </c>
      <c r="BX11">
        <v>150</v>
      </c>
      <c r="BY11">
        <v>149</v>
      </c>
      <c r="BZ11">
        <v>151</v>
      </c>
    </row>
    <row r="12" spans="1:78" x14ac:dyDescent="0.25">
      <c r="B12" s="7">
        <v>0.12</v>
      </c>
      <c r="C12" s="7">
        <v>0.12</v>
      </c>
      <c r="D12" s="7">
        <v>0.11</v>
      </c>
      <c r="E12" s="7">
        <v>0.15</v>
      </c>
      <c r="F12" s="7">
        <v>0.1</v>
      </c>
      <c r="G12" s="7">
        <v>0.12</v>
      </c>
      <c r="H12" s="7">
        <v>0.15</v>
      </c>
      <c r="I12" s="7">
        <v>0.12</v>
      </c>
      <c r="J12" s="7">
        <v>0.13</v>
      </c>
      <c r="K12" s="7">
        <v>0.1</v>
      </c>
      <c r="L12" s="7">
        <v>0.15</v>
      </c>
      <c r="M12" s="7">
        <v>0.13</v>
      </c>
      <c r="N12" s="7">
        <v>0.11</v>
      </c>
      <c r="O12" s="7">
        <v>0.14000000000000001</v>
      </c>
      <c r="P12" s="7">
        <v>0.31</v>
      </c>
      <c r="Q12" s="7">
        <v>0.16</v>
      </c>
      <c r="R12" s="7">
        <v>0.12</v>
      </c>
      <c r="S12" s="7">
        <v>0.13</v>
      </c>
      <c r="T12" s="7">
        <v>0.12</v>
      </c>
      <c r="U12" s="7">
        <v>0.1</v>
      </c>
      <c r="V12" s="7">
        <v>0.12</v>
      </c>
      <c r="W12" s="7">
        <v>0.12</v>
      </c>
      <c r="X12" s="7">
        <v>0.16</v>
      </c>
      <c r="Y12" s="7">
        <v>0.15</v>
      </c>
      <c r="Z12" s="7">
        <v>0.09</v>
      </c>
      <c r="AA12" s="7">
        <v>0.12</v>
      </c>
      <c r="AB12" s="7">
        <v>0.09</v>
      </c>
      <c r="AC12" s="7">
        <v>0.14000000000000001</v>
      </c>
      <c r="AD12" s="7">
        <v>0.12</v>
      </c>
      <c r="AE12" s="7">
        <v>0.11</v>
      </c>
      <c r="AF12" s="7">
        <v>0.11</v>
      </c>
      <c r="AG12" s="7">
        <v>0.26</v>
      </c>
      <c r="AH12" s="7">
        <v>0.12</v>
      </c>
      <c r="AI12" s="7">
        <v>0.14000000000000001</v>
      </c>
      <c r="AJ12" s="7">
        <v>0.11</v>
      </c>
      <c r="AK12" s="7">
        <v>0.12</v>
      </c>
      <c r="AL12" s="7">
        <v>0.16</v>
      </c>
      <c r="AM12" s="7">
        <v>0.12</v>
      </c>
      <c r="AN12" s="7">
        <v>0.19</v>
      </c>
      <c r="AO12" s="7">
        <v>0.06</v>
      </c>
      <c r="AP12" s="7">
        <v>0.09</v>
      </c>
      <c r="AQ12" s="7">
        <v>0.09</v>
      </c>
      <c r="AR12" s="7">
        <v>0.12</v>
      </c>
      <c r="AS12" s="7">
        <v>0.12</v>
      </c>
      <c r="AT12" s="7">
        <v>0.19</v>
      </c>
      <c r="AU12" t="s">
        <v>108</v>
      </c>
      <c r="AV12" s="7">
        <v>0.12</v>
      </c>
      <c r="AW12" s="7">
        <v>0.12</v>
      </c>
      <c r="AX12" s="7">
        <v>0.12</v>
      </c>
      <c r="AY12" s="7">
        <v>0.09</v>
      </c>
      <c r="AZ12" s="7">
        <v>0.17</v>
      </c>
      <c r="BA12" s="7">
        <v>0.19</v>
      </c>
      <c r="BB12" s="7">
        <v>0.12</v>
      </c>
      <c r="BC12" s="7">
        <v>0.2</v>
      </c>
      <c r="BD12" t="s">
        <v>108</v>
      </c>
      <c r="BE12" s="7">
        <v>0.17</v>
      </c>
      <c r="BF12" s="7">
        <v>0.12</v>
      </c>
      <c r="BG12" s="7">
        <v>0.15</v>
      </c>
      <c r="BH12" s="7">
        <v>0.11</v>
      </c>
      <c r="BI12" s="7">
        <v>0.11</v>
      </c>
      <c r="BJ12" s="7">
        <v>0.22</v>
      </c>
      <c r="BK12" s="7">
        <v>0.11</v>
      </c>
      <c r="BL12" s="7">
        <v>0.23</v>
      </c>
      <c r="BM12" s="7">
        <v>0.1</v>
      </c>
      <c r="BN12" s="7">
        <v>0.17</v>
      </c>
      <c r="BO12" s="7">
        <v>0.12</v>
      </c>
      <c r="BP12" s="7">
        <v>0.1</v>
      </c>
      <c r="BQ12" s="7">
        <v>0.14000000000000001</v>
      </c>
      <c r="BR12" s="7">
        <v>0.13</v>
      </c>
      <c r="BS12" s="7">
        <v>0.15</v>
      </c>
      <c r="BT12" s="7">
        <v>0.2</v>
      </c>
      <c r="BU12" s="7">
        <v>0.15</v>
      </c>
      <c r="BV12" s="7">
        <v>0.17</v>
      </c>
      <c r="BW12" s="7">
        <v>0.12</v>
      </c>
      <c r="BX12" s="7">
        <v>0.18</v>
      </c>
      <c r="BY12" s="7">
        <v>0.18</v>
      </c>
      <c r="BZ12" s="7">
        <v>0.21</v>
      </c>
    </row>
    <row r="13" spans="1:78" x14ac:dyDescent="0.25">
      <c r="A13" t="s">
        <v>594</v>
      </c>
      <c r="B13">
        <v>531</v>
      </c>
      <c r="C13">
        <v>430</v>
      </c>
      <c r="D13">
        <v>71</v>
      </c>
      <c r="E13">
        <v>30</v>
      </c>
      <c r="F13">
        <v>117</v>
      </c>
      <c r="G13">
        <v>213</v>
      </c>
      <c r="H13">
        <v>201</v>
      </c>
      <c r="I13">
        <v>119</v>
      </c>
      <c r="J13">
        <v>162</v>
      </c>
      <c r="K13">
        <v>104</v>
      </c>
      <c r="L13">
        <v>146</v>
      </c>
      <c r="M13">
        <v>199</v>
      </c>
      <c r="N13">
        <v>270</v>
      </c>
      <c r="O13">
        <v>47</v>
      </c>
      <c r="P13">
        <v>16</v>
      </c>
      <c r="Q13">
        <v>107</v>
      </c>
      <c r="R13">
        <v>424</v>
      </c>
      <c r="S13">
        <v>280</v>
      </c>
      <c r="T13">
        <v>136</v>
      </c>
      <c r="U13">
        <v>107</v>
      </c>
      <c r="V13">
        <v>344</v>
      </c>
      <c r="W13">
        <v>63</v>
      </c>
      <c r="X13">
        <v>122</v>
      </c>
      <c r="Y13">
        <v>293</v>
      </c>
      <c r="Z13">
        <v>238</v>
      </c>
      <c r="AA13">
        <v>531</v>
      </c>
      <c r="AB13">
        <v>238</v>
      </c>
      <c r="AC13">
        <v>132</v>
      </c>
      <c r="AD13">
        <v>349</v>
      </c>
      <c r="AE13">
        <v>47</v>
      </c>
      <c r="AF13">
        <v>406</v>
      </c>
      <c r="AG13">
        <v>35</v>
      </c>
      <c r="AH13">
        <v>16</v>
      </c>
      <c r="AI13">
        <v>343</v>
      </c>
      <c r="AJ13">
        <v>72</v>
      </c>
      <c r="AK13">
        <v>110</v>
      </c>
      <c r="AL13">
        <v>148</v>
      </c>
      <c r="AM13">
        <v>298</v>
      </c>
      <c r="AN13">
        <v>18</v>
      </c>
      <c r="AO13">
        <v>65</v>
      </c>
      <c r="AP13">
        <v>61</v>
      </c>
      <c r="AQ13">
        <v>39</v>
      </c>
      <c r="AR13">
        <v>51</v>
      </c>
      <c r="AS13">
        <v>31</v>
      </c>
      <c r="AT13">
        <v>41</v>
      </c>
      <c r="AU13">
        <v>18</v>
      </c>
      <c r="AV13">
        <v>33</v>
      </c>
      <c r="AW13">
        <v>29</v>
      </c>
      <c r="AX13">
        <v>39</v>
      </c>
      <c r="AY13">
        <v>45</v>
      </c>
      <c r="AZ13">
        <v>44</v>
      </c>
      <c r="BA13">
        <v>18</v>
      </c>
      <c r="BB13">
        <v>54</v>
      </c>
      <c r="BC13">
        <v>22</v>
      </c>
      <c r="BD13">
        <v>5</v>
      </c>
      <c r="BE13">
        <v>62</v>
      </c>
      <c r="BF13">
        <v>469</v>
      </c>
      <c r="BG13">
        <v>183</v>
      </c>
      <c r="BH13">
        <v>348</v>
      </c>
      <c r="BI13">
        <v>58</v>
      </c>
      <c r="BJ13">
        <v>42</v>
      </c>
      <c r="BK13">
        <v>60</v>
      </c>
      <c r="BL13">
        <v>15</v>
      </c>
      <c r="BM13">
        <v>51</v>
      </c>
      <c r="BN13">
        <v>111</v>
      </c>
      <c r="BO13">
        <v>221</v>
      </c>
      <c r="BP13">
        <v>148</v>
      </c>
      <c r="BQ13">
        <v>54</v>
      </c>
      <c r="BR13">
        <v>102</v>
      </c>
      <c r="BS13">
        <v>94</v>
      </c>
      <c r="BT13">
        <v>32</v>
      </c>
      <c r="BU13">
        <v>30</v>
      </c>
      <c r="BV13">
        <v>16</v>
      </c>
      <c r="BW13">
        <v>39</v>
      </c>
      <c r="BX13">
        <v>499</v>
      </c>
      <c r="BY13">
        <v>495</v>
      </c>
      <c r="BZ13">
        <v>531</v>
      </c>
    </row>
    <row r="14" spans="1:78" x14ac:dyDescent="0.25">
      <c r="B14" s="7">
        <v>0.44</v>
      </c>
      <c r="C14" s="7">
        <v>0.45</v>
      </c>
      <c r="D14" s="7">
        <v>0.45</v>
      </c>
      <c r="E14" s="7">
        <v>0.32</v>
      </c>
      <c r="F14" s="7">
        <v>0.47</v>
      </c>
      <c r="G14" s="7">
        <v>0.38</v>
      </c>
      <c r="H14" s="7">
        <v>0.5</v>
      </c>
      <c r="I14" s="7">
        <v>0.41</v>
      </c>
      <c r="J14" s="7">
        <v>0.45</v>
      </c>
      <c r="K14" s="7">
        <v>0.4</v>
      </c>
      <c r="L14" s="7">
        <v>0.48</v>
      </c>
      <c r="M14" s="7">
        <v>0.49</v>
      </c>
      <c r="N14" s="7">
        <v>0.42</v>
      </c>
      <c r="O14" s="7">
        <v>0.35</v>
      </c>
      <c r="P14" s="7">
        <v>0.45</v>
      </c>
      <c r="Q14" s="7">
        <v>0.43</v>
      </c>
      <c r="R14" s="7">
        <v>0.44</v>
      </c>
      <c r="S14" s="7">
        <v>0.42</v>
      </c>
      <c r="T14" s="7">
        <v>0.46</v>
      </c>
      <c r="U14" s="7">
        <v>0.47</v>
      </c>
      <c r="V14" s="7">
        <v>0.42</v>
      </c>
      <c r="W14" s="7">
        <v>0.47</v>
      </c>
      <c r="X14" s="7">
        <v>0.51</v>
      </c>
      <c r="Y14" s="7">
        <v>0.41</v>
      </c>
      <c r="Z14" s="7">
        <v>0.48</v>
      </c>
      <c r="AA14" s="7">
        <v>0.44</v>
      </c>
      <c r="AB14" s="7">
        <v>0.48</v>
      </c>
      <c r="AC14" s="7">
        <v>0.44</v>
      </c>
      <c r="AD14" s="7">
        <v>0.46</v>
      </c>
      <c r="AE14" s="7">
        <v>0.32</v>
      </c>
      <c r="AF14" s="7">
        <v>0.45</v>
      </c>
      <c r="AG14" s="7">
        <v>0.37</v>
      </c>
      <c r="AH14" s="7">
        <v>0.42</v>
      </c>
      <c r="AI14" s="7">
        <v>0.45</v>
      </c>
      <c r="AJ14" s="7">
        <v>0.42</v>
      </c>
      <c r="AK14" s="7">
        <v>0.43</v>
      </c>
      <c r="AL14" s="7">
        <v>0.43</v>
      </c>
      <c r="AM14" s="7">
        <v>0.45</v>
      </c>
      <c r="AN14" s="7">
        <v>0.62</v>
      </c>
      <c r="AO14" s="7">
        <v>0.39</v>
      </c>
      <c r="AP14" s="7">
        <v>0.48</v>
      </c>
      <c r="AQ14" s="7">
        <v>0.4</v>
      </c>
      <c r="AR14" s="7">
        <v>0.4</v>
      </c>
      <c r="AS14" s="7">
        <v>0.45</v>
      </c>
      <c r="AT14" s="7">
        <v>0.39</v>
      </c>
      <c r="AU14" s="7">
        <v>0.48</v>
      </c>
      <c r="AV14" s="7">
        <v>0.54</v>
      </c>
      <c r="AW14" s="7">
        <v>0.51</v>
      </c>
      <c r="AX14" s="7">
        <v>0.4</v>
      </c>
      <c r="AY14" s="7">
        <v>0.48</v>
      </c>
      <c r="AZ14" s="7">
        <v>0.45</v>
      </c>
      <c r="BA14" s="7">
        <v>0.28999999999999998</v>
      </c>
      <c r="BB14" s="7">
        <v>0.43</v>
      </c>
      <c r="BC14" s="7">
        <v>0.44</v>
      </c>
      <c r="BD14" s="7">
        <v>0.84</v>
      </c>
      <c r="BE14" s="7">
        <v>0.4</v>
      </c>
      <c r="BF14" s="7">
        <v>0.44</v>
      </c>
      <c r="BG14" s="7">
        <v>0.41</v>
      </c>
      <c r="BH14" s="7">
        <v>0.46</v>
      </c>
      <c r="BI14" s="7">
        <v>0.35</v>
      </c>
      <c r="BJ14" s="7">
        <v>0.37</v>
      </c>
      <c r="BK14" s="7">
        <v>0.55000000000000004</v>
      </c>
      <c r="BL14" s="7">
        <v>0.39</v>
      </c>
      <c r="BM14" s="7">
        <v>0.38</v>
      </c>
      <c r="BN14" s="7">
        <v>0.41</v>
      </c>
      <c r="BO14" s="7">
        <v>0.48</v>
      </c>
      <c r="BP14" s="7">
        <v>0.43</v>
      </c>
      <c r="BQ14" s="7">
        <v>0.39</v>
      </c>
      <c r="BR14" s="7">
        <v>0.4</v>
      </c>
      <c r="BS14" s="7">
        <v>0.4</v>
      </c>
      <c r="BT14" s="7">
        <v>0.45</v>
      </c>
      <c r="BU14" s="7">
        <v>0.33</v>
      </c>
      <c r="BV14" s="7">
        <v>0.4</v>
      </c>
      <c r="BW14" s="7">
        <v>0.39</v>
      </c>
      <c r="BX14" s="7">
        <v>0.6</v>
      </c>
      <c r="BY14" s="7">
        <v>0.6</v>
      </c>
      <c r="BZ14" s="7">
        <v>0.75</v>
      </c>
    </row>
    <row r="15" spans="1:78" x14ac:dyDescent="0.25">
      <c r="A15" t="s">
        <v>595</v>
      </c>
      <c r="B15">
        <v>258</v>
      </c>
      <c r="C15">
        <v>212</v>
      </c>
      <c r="D15">
        <v>28</v>
      </c>
      <c r="E15">
        <v>18</v>
      </c>
      <c r="F15">
        <v>49</v>
      </c>
      <c r="G15">
        <v>144</v>
      </c>
      <c r="H15">
        <v>65</v>
      </c>
      <c r="I15">
        <v>74</v>
      </c>
      <c r="J15">
        <v>71</v>
      </c>
      <c r="K15">
        <v>62</v>
      </c>
      <c r="L15">
        <v>51</v>
      </c>
      <c r="M15">
        <v>76</v>
      </c>
      <c r="N15">
        <v>147</v>
      </c>
      <c r="O15">
        <v>32</v>
      </c>
      <c r="P15">
        <v>4</v>
      </c>
      <c r="Q15">
        <v>42</v>
      </c>
      <c r="R15">
        <v>215</v>
      </c>
      <c r="S15">
        <v>153</v>
      </c>
      <c r="T15">
        <v>56</v>
      </c>
      <c r="U15">
        <v>43</v>
      </c>
      <c r="V15">
        <v>191</v>
      </c>
      <c r="W15">
        <v>23</v>
      </c>
      <c r="X15">
        <v>38</v>
      </c>
      <c r="Y15">
        <v>148</v>
      </c>
      <c r="Z15">
        <v>110</v>
      </c>
      <c r="AA15">
        <v>258</v>
      </c>
      <c r="AB15">
        <v>110</v>
      </c>
      <c r="AC15">
        <v>52</v>
      </c>
      <c r="AD15">
        <v>163</v>
      </c>
      <c r="AE15">
        <v>39</v>
      </c>
      <c r="AF15">
        <v>190</v>
      </c>
      <c r="AG15">
        <v>16</v>
      </c>
      <c r="AH15">
        <v>11</v>
      </c>
      <c r="AI15">
        <v>154</v>
      </c>
      <c r="AJ15">
        <v>42</v>
      </c>
      <c r="AK15">
        <v>50</v>
      </c>
      <c r="AL15">
        <v>68</v>
      </c>
      <c r="AM15">
        <v>139</v>
      </c>
      <c r="AN15">
        <v>1</v>
      </c>
      <c r="AO15">
        <v>47</v>
      </c>
      <c r="AP15">
        <v>31</v>
      </c>
      <c r="AQ15">
        <v>28</v>
      </c>
      <c r="AR15">
        <v>30</v>
      </c>
      <c r="AS15">
        <v>10</v>
      </c>
      <c r="AT15">
        <v>20</v>
      </c>
      <c r="AU15">
        <v>9</v>
      </c>
      <c r="AV15">
        <v>11</v>
      </c>
      <c r="AW15">
        <v>5</v>
      </c>
      <c r="AX15">
        <v>23</v>
      </c>
      <c r="AY15">
        <v>21</v>
      </c>
      <c r="AZ15">
        <v>17</v>
      </c>
      <c r="BA15">
        <v>17</v>
      </c>
      <c r="BB15">
        <v>29</v>
      </c>
      <c r="BC15">
        <v>6</v>
      </c>
      <c r="BD15">
        <v>1</v>
      </c>
      <c r="BE15">
        <v>31</v>
      </c>
      <c r="BF15">
        <v>227</v>
      </c>
      <c r="BG15">
        <v>90</v>
      </c>
      <c r="BH15">
        <v>167</v>
      </c>
      <c r="BI15">
        <v>41</v>
      </c>
      <c r="BJ15">
        <v>22</v>
      </c>
      <c r="BK15">
        <v>16</v>
      </c>
      <c r="BL15">
        <v>8</v>
      </c>
      <c r="BM15">
        <v>29</v>
      </c>
      <c r="BN15">
        <v>53</v>
      </c>
      <c r="BO15">
        <v>84</v>
      </c>
      <c r="BP15">
        <v>91</v>
      </c>
      <c r="BQ15">
        <v>31</v>
      </c>
      <c r="BR15">
        <v>54</v>
      </c>
      <c r="BS15">
        <v>49</v>
      </c>
      <c r="BT15">
        <v>10</v>
      </c>
      <c r="BU15">
        <v>22</v>
      </c>
      <c r="BV15">
        <v>10</v>
      </c>
      <c r="BW15">
        <v>22</v>
      </c>
      <c r="BX15">
        <v>107</v>
      </c>
      <c r="BY15">
        <v>102</v>
      </c>
      <c r="BZ15">
        <v>16</v>
      </c>
    </row>
    <row r="16" spans="1:78" x14ac:dyDescent="0.25">
      <c r="B16" s="7">
        <v>0.21</v>
      </c>
      <c r="C16" s="7">
        <v>0.22</v>
      </c>
      <c r="D16" s="7">
        <v>0.18</v>
      </c>
      <c r="E16" s="7">
        <v>0.19</v>
      </c>
      <c r="F16" s="7">
        <v>0.2</v>
      </c>
      <c r="G16" s="7">
        <v>0.25</v>
      </c>
      <c r="H16" s="7">
        <v>0.16</v>
      </c>
      <c r="I16" s="7">
        <v>0.25</v>
      </c>
      <c r="J16" s="7">
        <v>0.2</v>
      </c>
      <c r="K16" s="7">
        <v>0.24</v>
      </c>
      <c r="L16" s="7">
        <v>0.17</v>
      </c>
      <c r="M16" s="7">
        <v>0.18</v>
      </c>
      <c r="N16" s="7">
        <v>0.23</v>
      </c>
      <c r="O16" s="7">
        <v>0.23</v>
      </c>
      <c r="P16" s="7">
        <v>0.11</v>
      </c>
      <c r="Q16" s="7">
        <v>0.17</v>
      </c>
      <c r="R16" s="7">
        <v>0.22</v>
      </c>
      <c r="S16" s="7">
        <v>0.23</v>
      </c>
      <c r="T16" s="7">
        <v>0.19</v>
      </c>
      <c r="U16" s="7">
        <v>0.19</v>
      </c>
      <c r="V16" s="7">
        <v>0.23</v>
      </c>
      <c r="W16" s="7">
        <v>0.17</v>
      </c>
      <c r="X16" s="7">
        <v>0.16</v>
      </c>
      <c r="Y16" s="7">
        <v>0.21</v>
      </c>
      <c r="Z16" s="7">
        <v>0.22</v>
      </c>
      <c r="AA16" s="7">
        <v>0.21</v>
      </c>
      <c r="AB16" s="7">
        <v>0.22</v>
      </c>
      <c r="AC16" s="7">
        <v>0.17</v>
      </c>
      <c r="AD16" s="7">
        <v>0.22</v>
      </c>
      <c r="AE16" s="7">
        <v>0.27</v>
      </c>
      <c r="AF16" s="7">
        <v>0.21</v>
      </c>
      <c r="AG16" s="7">
        <v>0.17</v>
      </c>
      <c r="AH16" s="7">
        <v>0.28000000000000003</v>
      </c>
      <c r="AI16" s="7">
        <v>0.2</v>
      </c>
      <c r="AJ16" s="7">
        <v>0.24</v>
      </c>
      <c r="AK16" s="7">
        <v>0.19</v>
      </c>
      <c r="AL16" s="7">
        <v>0.2</v>
      </c>
      <c r="AM16" s="7">
        <v>0.21</v>
      </c>
      <c r="AN16" s="7">
        <v>0.04</v>
      </c>
      <c r="AO16" s="7">
        <v>0.28000000000000003</v>
      </c>
      <c r="AP16" s="7">
        <v>0.24</v>
      </c>
      <c r="AQ16" s="7">
        <v>0.28999999999999998</v>
      </c>
      <c r="AR16" s="7">
        <v>0.23</v>
      </c>
      <c r="AS16" s="7">
        <v>0.14000000000000001</v>
      </c>
      <c r="AT16" s="7">
        <v>0.19</v>
      </c>
      <c r="AU16" s="7">
        <v>0.23</v>
      </c>
      <c r="AV16" s="7">
        <v>0.18</v>
      </c>
      <c r="AW16" s="7">
        <v>0.09</v>
      </c>
      <c r="AX16" s="7">
        <v>0.24</v>
      </c>
      <c r="AY16" s="7">
        <v>0.23</v>
      </c>
      <c r="AZ16" s="7">
        <v>0.17</v>
      </c>
      <c r="BA16" s="7">
        <v>0.27</v>
      </c>
      <c r="BB16" s="7">
        <v>0.23</v>
      </c>
      <c r="BC16" s="7">
        <v>0.13</v>
      </c>
      <c r="BD16" s="7">
        <v>0.16</v>
      </c>
      <c r="BE16" s="7">
        <v>0.2</v>
      </c>
      <c r="BF16" s="7">
        <v>0.21</v>
      </c>
      <c r="BG16" s="7">
        <v>0.2</v>
      </c>
      <c r="BH16" s="7">
        <v>0.22</v>
      </c>
      <c r="BI16" s="7">
        <v>0.25</v>
      </c>
      <c r="BJ16" s="7">
        <v>0.19</v>
      </c>
      <c r="BK16" s="7">
        <v>0.14000000000000001</v>
      </c>
      <c r="BL16" s="7">
        <v>0.21</v>
      </c>
      <c r="BM16" s="7">
        <v>0.21</v>
      </c>
      <c r="BN16" s="7">
        <v>0.19</v>
      </c>
      <c r="BO16" s="7">
        <v>0.18</v>
      </c>
      <c r="BP16" s="7">
        <v>0.26</v>
      </c>
      <c r="BQ16" s="7">
        <v>0.22</v>
      </c>
      <c r="BR16" s="7">
        <v>0.21</v>
      </c>
      <c r="BS16" s="7">
        <v>0.21</v>
      </c>
      <c r="BT16" s="7">
        <v>0.14000000000000001</v>
      </c>
      <c r="BU16" s="7">
        <v>0.24</v>
      </c>
      <c r="BV16" s="7">
        <v>0.24</v>
      </c>
      <c r="BW16" s="7">
        <v>0.22</v>
      </c>
      <c r="BX16" s="7">
        <v>0.13</v>
      </c>
      <c r="BY16" s="7">
        <v>0.12</v>
      </c>
      <c r="BZ16" s="7">
        <v>0.02</v>
      </c>
    </row>
    <row r="17" spans="1:78" x14ac:dyDescent="0.25">
      <c r="A17" t="s">
        <v>596</v>
      </c>
      <c r="B17">
        <v>156</v>
      </c>
      <c r="C17">
        <v>111</v>
      </c>
      <c r="D17">
        <v>26</v>
      </c>
      <c r="E17">
        <v>20</v>
      </c>
      <c r="F17">
        <v>33</v>
      </c>
      <c r="G17">
        <v>73</v>
      </c>
      <c r="H17">
        <v>50</v>
      </c>
      <c r="I17">
        <v>40</v>
      </c>
      <c r="J17">
        <v>40</v>
      </c>
      <c r="K17">
        <v>40</v>
      </c>
      <c r="L17">
        <v>35</v>
      </c>
      <c r="M17">
        <v>49</v>
      </c>
      <c r="N17">
        <v>88</v>
      </c>
      <c r="O17">
        <v>16</v>
      </c>
      <c r="P17">
        <v>3</v>
      </c>
      <c r="Q17">
        <v>38</v>
      </c>
      <c r="R17">
        <v>118</v>
      </c>
      <c r="S17">
        <v>90</v>
      </c>
      <c r="T17">
        <v>38</v>
      </c>
      <c r="U17">
        <v>27</v>
      </c>
      <c r="V17">
        <v>108</v>
      </c>
      <c r="W17">
        <v>20</v>
      </c>
      <c r="X17">
        <v>26</v>
      </c>
      <c r="Y17">
        <v>98</v>
      </c>
      <c r="Z17">
        <v>58</v>
      </c>
      <c r="AA17">
        <v>156</v>
      </c>
      <c r="AB17">
        <v>58</v>
      </c>
      <c r="AC17">
        <v>41</v>
      </c>
      <c r="AD17">
        <v>103</v>
      </c>
      <c r="AE17">
        <v>11</v>
      </c>
      <c r="AF17">
        <v>132</v>
      </c>
      <c r="AG17">
        <v>4</v>
      </c>
      <c r="AH17">
        <v>4</v>
      </c>
      <c r="AI17">
        <v>97</v>
      </c>
      <c r="AJ17">
        <v>28</v>
      </c>
      <c r="AK17">
        <v>34</v>
      </c>
      <c r="AL17">
        <v>41</v>
      </c>
      <c r="AM17">
        <v>95</v>
      </c>
      <c r="AN17">
        <v>2</v>
      </c>
      <c r="AO17">
        <v>17</v>
      </c>
      <c r="AP17">
        <v>13</v>
      </c>
      <c r="AQ17">
        <v>16</v>
      </c>
      <c r="AR17">
        <v>9</v>
      </c>
      <c r="AS17">
        <v>13</v>
      </c>
      <c r="AT17">
        <v>13</v>
      </c>
      <c r="AU17">
        <v>8</v>
      </c>
      <c r="AV17">
        <v>4</v>
      </c>
      <c r="AW17">
        <v>9</v>
      </c>
      <c r="AX17">
        <v>16</v>
      </c>
      <c r="AY17">
        <v>10</v>
      </c>
      <c r="AZ17">
        <v>9</v>
      </c>
      <c r="BA17">
        <v>11</v>
      </c>
      <c r="BB17">
        <v>19</v>
      </c>
      <c r="BC17">
        <v>5</v>
      </c>
      <c r="BD17">
        <v>0</v>
      </c>
      <c r="BE17">
        <v>25</v>
      </c>
      <c r="BF17">
        <v>131</v>
      </c>
      <c r="BG17">
        <v>70</v>
      </c>
      <c r="BH17">
        <v>86</v>
      </c>
      <c r="BI17">
        <v>34</v>
      </c>
      <c r="BJ17">
        <v>15</v>
      </c>
      <c r="BK17">
        <v>12</v>
      </c>
      <c r="BL17">
        <v>6</v>
      </c>
      <c r="BM17">
        <v>32</v>
      </c>
      <c r="BN17">
        <v>34</v>
      </c>
      <c r="BO17">
        <v>62</v>
      </c>
      <c r="BP17">
        <v>28</v>
      </c>
      <c r="BQ17">
        <v>26</v>
      </c>
      <c r="BR17">
        <v>39</v>
      </c>
      <c r="BS17">
        <v>35</v>
      </c>
      <c r="BT17">
        <v>7</v>
      </c>
      <c r="BU17">
        <v>20</v>
      </c>
      <c r="BV17">
        <v>6</v>
      </c>
      <c r="BW17">
        <v>21</v>
      </c>
      <c r="BX17">
        <v>48</v>
      </c>
      <c r="BY17">
        <v>48</v>
      </c>
      <c r="BZ17">
        <v>7</v>
      </c>
    </row>
    <row r="18" spans="1:78" x14ac:dyDescent="0.25">
      <c r="B18" s="7">
        <v>0.13</v>
      </c>
      <c r="C18" s="7">
        <v>0.11</v>
      </c>
      <c r="D18" s="7">
        <v>0.16</v>
      </c>
      <c r="E18" s="7">
        <v>0.22</v>
      </c>
      <c r="F18" s="7">
        <v>0.13</v>
      </c>
      <c r="G18" s="7">
        <v>0.13</v>
      </c>
      <c r="H18" s="7">
        <v>0.13</v>
      </c>
      <c r="I18" s="7">
        <v>0.14000000000000001</v>
      </c>
      <c r="J18" s="7">
        <v>0.11</v>
      </c>
      <c r="K18" s="7">
        <v>0.16</v>
      </c>
      <c r="L18" s="7">
        <v>0.12</v>
      </c>
      <c r="M18" s="7">
        <v>0.12</v>
      </c>
      <c r="N18" s="7">
        <v>0.14000000000000001</v>
      </c>
      <c r="O18" s="7">
        <v>0.12</v>
      </c>
      <c r="P18" s="7">
        <v>0.1</v>
      </c>
      <c r="Q18" s="7">
        <v>0.16</v>
      </c>
      <c r="R18" s="7">
        <v>0.12</v>
      </c>
      <c r="S18" s="7">
        <v>0.13</v>
      </c>
      <c r="T18" s="7">
        <v>0.13</v>
      </c>
      <c r="U18" s="7">
        <v>0.12</v>
      </c>
      <c r="V18" s="7">
        <v>0.13</v>
      </c>
      <c r="W18" s="7">
        <v>0.15</v>
      </c>
      <c r="X18" s="7">
        <v>0.11</v>
      </c>
      <c r="Y18" s="7">
        <v>0.14000000000000001</v>
      </c>
      <c r="Z18" s="7">
        <v>0.12</v>
      </c>
      <c r="AA18" s="7">
        <v>0.13</v>
      </c>
      <c r="AB18" s="7">
        <v>0.12</v>
      </c>
      <c r="AC18" s="7">
        <v>0.14000000000000001</v>
      </c>
      <c r="AD18" s="7">
        <v>0.14000000000000001</v>
      </c>
      <c r="AE18" s="7">
        <v>0.08</v>
      </c>
      <c r="AF18" s="7">
        <v>0.14000000000000001</v>
      </c>
      <c r="AG18" s="7">
        <v>0.04</v>
      </c>
      <c r="AH18" s="7">
        <v>0.11</v>
      </c>
      <c r="AI18" s="7">
        <v>0.13</v>
      </c>
      <c r="AJ18" s="7">
        <v>0.16</v>
      </c>
      <c r="AK18" s="7">
        <v>0.13</v>
      </c>
      <c r="AL18" s="7">
        <v>0.12</v>
      </c>
      <c r="AM18" s="7">
        <v>0.14000000000000001</v>
      </c>
      <c r="AN18" s="7">
        <v>0.08</v>
      </c>
      <c r="AO18" s="7">
        <v>0.1</v>
      </c>
      <c r="AP18" s="7">
        <v>0.1</v>
      </c>
      <c r="AQ18" s="7">
        <v>0.16</v>
      </c>
      <c r="AR18" s="7">
        <v>7.0000000000000007E-2</v>
      </c>
      <c r="AS18" s="7">
        <v>0.19</v>
      </c>
      <c r="AT18" s="7">
        <v>0.13</v>
      </c>
      <c r="AU18" s="7">
        <v>0.2</v>
      </c>
      <c r="AV18" s="7">
        <v>7.0000000000000007E-2</v>
      </c>
      <c r="AW18" s="7">
        <v>0.16</v>
      </c>
      <c r="AX18" s="7">
        <v>0.17</v>
      </c>
      <c r="AY18" s="7">
        <v>0.11</v>
      </c>
      <c r="AZ18" s="7">
        <v>0.09</v>
      </c>
      <c r="BA18" s="7">
        <v>0.17</v>
      </c>
      <c r="BB18" s="7">
        <v>0.15</v>
      </c>
      <c r="BC18" s="7">
        <v>0.11</v>
      </c>
      <c r="BD18" t="s">
        <v>108</v>
      </c>
      <c r="BE18" s="7">
        <v>0.16</v>
      </c>
      <c r="BF18" s="7">
        <v>0.12</v>
      </c>
      <c r="BG18" s="7">
        <v>0.16</v>
      </c>
      <c r="BH18" s="7">
        <v>0.11</v>
      </c>
      <c r="BI18" s="7">
        <v>0.21</v>
      </c>
      <c r="BJ18" s="7">
        <v>0.13</v>
      </c>
      <c r="BK18" s="7">
        <v>0.1</v>
      </c>
      <c r="BL18" s="7">
        <v>0.15</v>
      </c>
      <c r="BM18" s="7">
        <v>0.23</v>
      </c>
      <c r="BN18" s="7">
        <v>0.13</v>
      </c>
      <c r="BO18" s="7">
        <v>0.14000000000000001</v>
      </c>
      <c r="BP18" s="7">
        <v>0.08</v>
      </c>
      <c r="BQ18" s="7">
        <v>0.19</v>
      </c>
      <c r="BR18" s="7">
        <v>0.15</v>
      </c>
      <c r="BS18" s="7">
        <v>0.15</v>
      </c>
      <c r="BT18" s="7">
        <v>0.1</v>
      </c>
      <c r="BU18" s="7">
        <v>0.22</v>
      </c>
      <c r="BV18" s="7">
        <v>0.14000000000000001</v>
      </c>
      <c r="BW18" s="7">
        <v>0.2</v>
      </c>
      <c r="BX18" s="7">
        <v>0.06</v>
      </c>
      <c r="BY18" s="7">
        <v>0.06</v>
      </c>
      <c r="BZ18" s="7">
        <v>0.01</v>
      </c>
    </row>
    <row r="19" spans="1:78" x14ac:dyDescent="0.25">
      <c r="A19" t="s">
        <v>597</v>
      </c>
      <c r="B19">
        <v>81</v>
      </c>
      <c r="C19">
        <v>59</v>
      </c>
      <c r="D19">
        <v>14</v>
      </c>
      <c r="E19">
        <v>8</v>
      </c>
      <c r="F19">
        <v>13</v>
      </c>
      <c r="G19">
        <v>55</v>
      </c>
      <c r="H19">
        <v>13</v>
      </c>
      <c r="I19">
        <v>16</v>
      </c>
      <c r="J19">
        <v>26</v>
      </c>
      <c r="K19">
        <v>22</v>
      </c>
      <c r="L19">
        <v>17</v>
      </c>
      <c r="M19">
        <v>23</v>
      </c>
      <c r="N19">
        <v>46</v>
      </c>
      <c r="O19">
        <v>12</v>
      </c>
      <c r="P19">
        <v>0</v>
      </c>
      <c r="Q19">
        <v>15</v>
      </c>
      <c r="R19">
        <v>66</v>
      </c>
      <c r="S19">
        <v>36</v>
      </c>
      <c r="T19">
        <v>23</v>
      </c>
      <c r="U19">
        <v>22</v>
      </c>
      <c r="V19">
        <v>61</v>
      </c>
      <c r="W19">
        <v>10</v>
      </c>
      <c r="X19">
        <v>9</v>
      </c>
      <c r="Y19">
        <v>54</v>
      </c>
      <c r="Z19">
        <v>26</v>
      </c>
      <c r="AA19">
        <v>81</v>
      </c>
      <c r="AB19">
        <v>26</v>
      </c>
      <c r="AC19">
        <v>27</v>
      </c>
      <c r="AD19">
        <v>35</v>
      </c>
      <c r="AE19">
        <v>19</v>
      </c>
      <c r="AF19">
        <v>62</v>
      </c>
      <c r="AG19">
        <v>9</v>
      </c>
      <c r="AH19">
        <v>1</v>
      </c>
      <c r="AI19">
        <v>40</v>
      </c>
      <c r="AJ19">
        <v>11</v>
      </c>
      <c r="AK19">
        <v>26</v>
      </c>
      <c r="AL19">
        <v>21</v>
      </c>
      <c r="AM19">
        <v>45</v>
      </c>
      <c r="AN19">
        <v>0</v>
      </c>
      <c r="AO19">
        <v>15</v>
      </c>
      <c r="AP19">
        <v>5</v>
      </c>
      <c r="AQ19">
        <v>5</v>
      </c>
      <c r="AR19">
        <v>15</v>
      </c>
      <c r="AS19">
        <v>4</v>
      </c>
      <c r="AT19">
        <v>8</v>
      </c>
      <c r="AU19">
        <v>1</v>
      </c>
      <c r="AV19">
        <v>5</v>
      </c>
      <c r="AW19">
        <v>7</v>
      </c>
      <c r="AX19">
        <v>7</v>
      </c>
      <c r="AY19">
        <v>4</v>
      </c>
      <c r="AZ19">
        <v>5</v>
      </c>
      <c r="BA19">
        <v>4</v>
      </c>
      <c r="BB19">
        <v>3</v>
      </c>
      <c r="BC19">
        <v>7</v>
      </c>
      <c r="BD19">
        <v>0</v>
      </c>
      <c r="BE19">
        <v>6</v>
      </c>
      <c r="BF19">
        <v>74</v>
      </c>
      <c r="BG19">
        <v>28</v>
      </c>
      <c r="BH19">
        <v>52</v>
      </c>
      <c r="BI19">
        <v>9</v>
      </c>
      <c r="BJ19">
        <v>10</v>
      </c>
      <c r="BK19">
        <v>9</v>
      </c>
      <c r="BL19">
        <v>0</v>
      </c>
      <c r="BM19">
        <v>8</v>
      </c>
      <c r="BN19">
        <v>23</v>
      </c>
      <c r="BO19">
        <v>25</v>
      </c>
      <c r="BP19">
        <v>25</v>
      </c>
      <c r="BQ19">
        <v>4</v>
      </c>
      <c r="BR19">
        <v>19</v>
      </c>
      <c r="BS19">
        <v>15</v>
      </c>
      <c r="BT19">
        <v>4</v>
      </c>
      <c r="BU19">
        <v>2</v>
      </c>
      <c r="BV19">
        <v>2</v>
      </c>
      <c r="BW19">
        <v>2</v>
      </c>
      <c r="BX19">
        <v>15</v>
      </c>
      <c r="BY19">
        <v>15</v>
      </c>
      <c r="BZ19">
        <v>4</v>
      </c>
    </row>
    <row r="20" spans="1:78" x14ac:dyDescent="0.25">
      <c r="B20" s="7">
        <v>7.0000000000000007E-2</v>
      </c>
      <c r="C20" s="7">
        <v>0.06</v>
      </c>
      <c r="D20" s="7">
        <v>0.09</v>
      </c>
      <c r="E20" s="7">
        <v>0.08</v>
      </c>
      <c r="F20" s="7">
        <v>0.05</v>
      </c>
      <c r="G20" s="7">
        <v>0.1</v>
      </c>
      <c r="H20" s="7">
        <v>0.03</v>
      </c>
      <c r="I20" s="7">
        <v>0.05</v>
      </c>
      <c r="J20" s="7">
        <v>7.0000000000000007E-2</v>
      </c>
      <c r="K20" s="7">
        <v>0.08</v>
      </c>
      <c r="L20" s="7">
        <v>0.06</v>
      </c>
      <c r="M20" s="7">
        <v>0.06</v>
      </c>
      <c r="N20" s="7">
        <v>7.0000000000000007E-2</v>
      </c>
      <c r="O20" s="7">
        <v>0.09</v>
      </c>
      <c r="P20" t="s">
        <v>108</v>
      </c>
      <c r="Q20" s="7">
        <v>0.06</v>
      </c>
      <c r="R20" s="7">
        <v>7.0000000000000007E-2</v>
      </c>
      <c r="S20" s="7">
        <v>0.05</v>
      </c>
      <c r="T20" s="7">
        <v>0.08</v>
      </c>
      <c r="U20" s="7">
        <v>0.09</v>
      </c>
      <c r="V20" s="7">
        <v>7.0000000000000007E-2</v>
      </c>
      <c r="W20" s="7">
        <v>7.0000000000000007E-2</v>
      </c>
      <c r="X20" s="7">
        <v>0.04</v>
      </c>
      <c r="Y20" s="7">
        <v>0.08</v>
      </c>
      <c r="Z20" s="7">
        <v>0.05</v>
      </c>
      <c r="AA20" s="7">
        <v>7.0000000000000007E-2</v>
      </c>
      <c r="AB20" s="7">
        <v>0.05</v>
      </c>
      <c r="AC20" s="7">
        <v>0.09</v>
      </c>
      <c r="AD20" s="7">
        <v>0.05</v>
      </c>
      <c r="AE20" s="7">
        <v>0.13</v>
      </c>
      <c r="AF20" s="7">
        <v>7.0000000000000007E-2</v>
      </c>
      <c r="AG20" s="7">
        <v>0.1</v>
      </c>
      <c r="AH20" s="7">
        <v>0.02</v>
      </c>
      <c r="AI20" s="7">
        <v>0.05</v>
      </c>
      <c r="AJ20" s="7">
        <v>0.06</v>
      </c>
      <c r="AK20" s="7">
        <v>0.1</v>
      </c>
      <c r="AL20" s="7">
        <v>0.06</v>
      </c>
      <c r="AM20" s="7">
        <v>7.0000000000000007E-2</v>
      </c>
      <c r="AN20" t="s">
        <v>108</v>
      </c>
      <c r="AO20" s="7">
        <v>0.09</v>
      </c>
      <c r="AP20" s="7">
        <v>0.04</v>
      </c>
      <c r="AQ20" s="7">
        <v>0.05</v>
      </c>
      <c r="AR20" s="7">
        <v>0.12</v>
      </c>
      <c r="AS20" s="7">
        <v>0.06</v>
      </c>
      <c r="AT20" s="7">
        <v>7.0000000000000007E-2</v>
      </c>
      <c r="AU20" s="7">
        <v>0.02</v>
      </c>
      <c r="AV20" s="7">
        <v>0.08</v>
      </c>
      <c r="AW20" s="7">
        <v>0.12</v>
      </c>
      <c r="AX20" s="7">
        <v>7.0000000000000007E-2</v>
      </c>
      <c r="AY20" s="7">
        <v>0.05</v>
      </c>
      <c r="AZ20" s="7">
        <v>0.05</v>
      </c>
      <c r="BA20" s="7">
        <v>7.0000000000000007E-2</v>
      </c>
      <c r="BB20" s="7">
        <v>0.03</v>
      </c>
      <c r="BC20" s="7">
        <v>0.13</v>
      </c>
      <c r="BD20" t="s">
        <v>108</v>
      </c>
      <c r="BE20" s="7">
        <v>0.04</v>
      </c>
      <c r="BF20" s="7">
        <v>7.0000000000000007E-2</v>
      </c>
      <c r="BG20" s="7">
        <v>0.06</v>
      </c>
      <c r="BH20" s="7">
        <v>7.0000000000000007E-2</v>
      </c>
      <c r="BI20" s="7">
        <v>0.05</v>
      </c>
      <c r="BJ20" s="7">
        <v>0.08</v>
      </c>
      <c r="BK20" s="7">
        <v>0.08</v>
      </c>
      <c r="BL20" t="s">
        <v>108</v>
      </c>
      <c r="BM20" s="7">
        <v>0.06</v>
      </c>
      <c r="BN20" s="7">
        <v>0.08</v>
      </c>
      <c r="BO20" s="7">
        <v>0.05</v>
      </c>
      <c r="BP20" s="7">
        <v>7.0000000000000007E-2</v>
      </c>
      <c r="BQ20" s="7">
        <v>0.03</v>
      </c>
      <c r="BR20" s="7">
        <v>0.08</v>
      </c>
      <c r="BS20" s="7">
        <v>7.0000000000000007E-2</v>
      </c>
      <c r="BT20" s="7">
        <v>0.06</v>
      </c>
      <c r="BU20" s="7">
        <v>0.03</v>
      </c>
      <c r="BV20" s="7">
        <v>0.04</v>
      </c>
      <c r="BW20" s="7">
        <v>0.02</v>
      </c>
      <c r="BX20" s="7">
        <v>0.02</v>
      </c>
      <c r="BY20" s="7">
        <v>0.02</v>
      </c>
      <c r="BZ20" s="7">
        <v>0.01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598</v>
      </c>
      <c r="B23">
        <v>682</v>
      </c>
      <c r="C23">
        <v>549</v>
      </c>
      <c r="D23">
        <v>89</v>
      </c>
      <c r="E23">
        <v>44</v>
      </c>
      <c r="F23">
        <v>142</v>
      </c>
      <c r="G23">
        <v>279</v>
      </c>
      <c r="H23">
        <v>261</v>
      </c>
      <c r="I23">
        <v>154</v>
      </c>
      <c r="J23">
        <v>209</v>
      </c>
      <c r="K23">
        <v>129</v>
      </c>
      <c r="L23">
        <v>190</v>
      </c>
      <c r="M23">
        <v>251</v>
      </c>
      <c r="N23">
        <v>338</v>
      </c>
      <c r="O23">
        <v>66</v>
      </c>
      <c r="P23">
        <v>26</v>
      </c>
      <c r="Q23">
        <v>146</v>
      </c>
      <c r="R23">
        <v>536</v>
      </c>
      <c r="S23">
        <v>366</v>
      </c>
      <c r="T23">
        <v>170</v>
      </c>
      <c r="U23">
        <v>131</v>
      </c>
      <c r="V23">
        <v>439</v>
      </c>
      <c r="W23">
        <v>79</v>
      </c>
      <c r="X23">
        <v>161</v>
      </c>
      <c r="Y23">
        <v>399</v>
      </c>
      <c r="Z23">
        <v>283</v>
      </c>
      <c r="AA23">
        <v>682</v>
      </c>
      <c r="AB23">
        <v>283</v>
      </c>
      <c r="AC23">
        <v>176</v>
      </c>
      <c r="AD23">
        <v>439</v>
      </c>
      <c r="AE23">
        <v>62</v>
      </c>
      <c r="AF23">
        <v>509</v>
      </c>
      <c r="AG23">
        <v>60</v>
      </c>
      <c r="AH23">
        <v>21</v>
      </c>
      <c r="AI23">
        <v>446</v>
      </c>
      <c r="AJ23">
        <v>90</v>
      </c>
      <c r="AK23">
        <v>140</v>
      </c>
      <c r="AL23">
        <v>202</v>
      </c>
      <c r="AM23">
        <v>379</v>
      </c>
      <c r="AN23">
        <v>23</v>
      </c>
      <c r="AO23">
        <v>76</v>
      </c>
      <c r="AP23">
        <v>73</v>
      </c>
      <c r="AQ23">
        <v>48</v>
      </c>
      <c r="AR23">
        <v>67</v>
      </c>
      <c r="AS23">
        <v>39</v>
      </c>
      <c r="AT23">
        <v>61</v>
      </c>
      <c r="AU23">
        <v>18</v>
      </c>
      <c r="AV23">
        <v>40</v>
      </c>
      <c r="AW23">
        <v>36</v>
      </c>
      <c r="AX23">
        <v>51</v>
      </c>
      <c r="AY23">
        <v>53</v>
      </c>
      <c r="AZ23">
        <v>61</v>
      </c>
      <c r="BA23">
        <v>30</v>
      </c>
      <c r="BB23">
        <v>69</v>
      </c>
      <c r="BC23">
        <v>32</v>
      </c>
      <c r="BD23">
        <v>5</v>
      </c>
      <c r="BE23">
        <v>88</v>
      </c>
      <c r="BF23">
        <v>594</v>
      </c>
      <c r="BG23">
        <v>250</v>
      </c>
      <c r="BH23">
        <v>432</v>
      </c>
      <c r="BI23">
        <v>77</v>
      </c>
      <c r="BJ23">
        <v>68</v>
      </c>
      <c r="BK23">
        <v>73</v>
      </c>
      <c r="BL23">
        <v>23</v>
      </c>
      <c r="BM23">
        <v>65</v>
      </c>
      <c r="BN23">
        <v>159</v>
      </c>
      <c r="BO23">
        <v>277</v>
      </c>
      <c r="BP23">
        <v>181</v>
      </c>
      <c r="BQ23">
        <v>73</v>
      </c>
      <c r="BR23">
        <v>136</v>
      </c>
      <c r="BS23">
        <v>128</v>
      </c>
      <c r="BT23">
        <v>46</v>
      </c>
      <c r="BU23">
        <v>43</v>
      </c>
      <c r="BV23">
        <v>23</v>
      </c>
      <c r="BW23">
        <v>52</v>
      </c>
      <c r="BX23">
        <v>648</v>
      </c>
      <c r="BY23">
        <v>645</v>
      </c>
      <c r="BZ23">
        <v>682</v>
      </c>
    </row>
    <row r="24" spans="1:78" x14ac:dyDescent="0.25">
      <c r="B24" s="7">
        <v>0.56000000000000005</v>
      </c>
      <c r="C24" s="7">
        <v>0.56999999999999995</v>
      </c>
      <c r="D24" s="7">
        <v>0.56999999999999995</v>
      </c>
      <c r="E24" s="7">
        <v>0.48</v>
      </c>
      <c r="F24" s="7">
        <v>0.57999999999999996</v>
      </c>
      <c r="G24" s="7">
        <v>0.49</v>
      </c>
      <c r="H24" s="7">
        <v>0.65</v>
      </c>
      <c r="I24" s="7">
        <v>0.53</v>
      </c>
      <c r="J24" s="7">
        <v>0.57999999999999996</v>
      </c>
      <c r="K24" s="7">
        <v>0.5</v>
      </c>
      <c r="L24" s="7">
        <v>0.63</v>
      </c>
      <c r="M24" s="7">
        <v>0.61</v>
      </c>
      <c r="N24" s="7">
        <v>0.53</v>
      </c>
      <c r="O24" s="7">
        <v>0.49</v>
      </c>
      <c r="P24" s="7">
        <v>0.77</v>
      </c>
      <c r="Q24" s="7">
        <v>0.59</v>
      </c>
      <c r="R24" s="7">
        <v>0.55000000000000004</v>
      </c>
      <c r="S24" s="7">
        <v>0.55000000000000004</v>
      </c>
      <c r="T24" s="7">
        <v>0.57999999999999996</v>
      </c>
      <c r="U24" s="7">
        <v>0.56999999999999995</v>
      </c>
      <c r="V24" s="7">
        <v>0.53</v>
      </c>
      <c r="W24" s="7">
        <v>0.59</v>
      </c>
      <c r="X24" s="7">
        <v>0.67</v>
      </c>
      <c r="Y24" s="7">
        <v>0.56000000000000005</v>
      </c>
      <c r="Z24" s="7">
        <v>0.56999999999999995</v>
      </c>
      <c r="AA24" s="7">
        <v>0.56000000000000005</v>
      </c>
      <c r="AB24" s="7">
        <v>0.56999999999999995</v>
      </c>
      <c r="AC24" s="7">
        <v>0.59</v>
      </c>
      <c r="AD24" s="7">
        <v>0.57999999999999996</v>
      </c>
      <c r="AE24" s="7">
        <v>0.43</v>
      </c>
      <c r="AF24" s="7">
        <v>0.56000000000000005</v>
      </c>
      <c r="AG24" s="7">
        <v>0.63</v>
      </c>
      <c r="AH24" s="7">
        <v>0.54</v>
      </c>
      <c r="AI24" s="7">
        <v>0.59</v>
      </c>
      <c r="AJ24" s="7">
        <v>0.52</v>
      </c>
      <c r="AK24" s="7">
        <v>0.54</v>
      </c>
      <c r="AL24" s="7">
        <v>0.59</v>
      </c>
      <c r="AM24" s="7">
        <v>0.56999999999999995</v>
      </c>
      <c r="AN24" s="7">
        <v>0.82</v>
      </c>
      <c r="AO24" s="7">
        <v>0.45</v>
      </c>
      <c r="AP24" s="7">
        <v>0.56999999999999995</v>
      </c>
      <c r="AQ24" s="7">
        <v>0.49</v>
      </c>
      <c r="AR24" s="7">
        <v>0.52</v>
      </c>
      <c r="AS24" s="7">
        <v>0.57999999999999996</v>
      </c>
      <c r="AT24" s="7">
        <v>0.57999999999999996</v>
      </c>
      <c r="AU24" s="7">
        <v>0.48</v>
      </c>
      <c r="AV24" s="7">
        <v>0.66</v>
      </c>
      <c r="AW24" s="7">
        <v>0.63</v>
      </c>
      <c r="AX24" s="7">
        <v>0.52</v>
      </c>
      <c r="AY24" s="7">
        <v>0.56999999999999995</v>
      </c>
      <c r="AZ24" s="7">
        <v>0.63</v>
      </c>
      <c r="BA24" s="7">
        <v>0.47</v>
      </c>
      <c r="BB24" s="7">
        <v>0.55000000000000004</v>
      </c>
      <c r="BC24" s="7">
        <v>0.64</v>
      </c>
      <c r="BD24" s="7">
        <v>0.84</v>
      </c>
      <c r="BE24" s="7">
        <v>0.56999999999999995</v>
      </c>
      <c r="BF24" s="7">
        <v>0.56000000000000005</v>
      </c>
      <c r="BG24" s="7">
        <v>0.55000000000000004</v>
      </c>
      <c r="BH24" s="7">
        <v>0.56999999999999995</v>
      </c>
      <c r="BI24" s="7">
        <v>0.47</v>
      </c>
      <c r="BJ24" s="7">
        <v>0.59</v>
      </c>
      <c r="BK24" s="7">
        <v>0.66</v>
      </c>
      <c r="BL24" s="7">
        <v>0.62</v>
      </c>
      <c r="BM24" s="7">
        <v>0.48</v>
      </c>
      <c r="BN24" s="7">
        <v>0.57999999999999996</v>
      </c>
      <c r="BO24" s="7">
        <v>0.61</v>
      </c>
      <c r="BP24" s="7">
        <v>0.52</v>
      </c>
      <c r="BQ24" s="7">
        <v>0.53</v>
      </c>
      <c r="BR24" s="7">
        <v>0.54</v>
      </c>
      <c r="BS24" s="7">
        <v>0.55000000000000004</v>
      </c>
      <c r="BT24" s="7">
        <v>0.65</v>
      </c>
      <c r="BU24" s="7">
        <v>0.48</v>
      </c>
      <c r="BV24" s="7">
        <v>0.56999999999999995</v>
      </c>
      <c r="BW24" s="7">
        <v>0.51</v>
      </c>
      <c r="BX24" s="7">
        <v>0.78</v>
      </c>
      <c r="BY24" s="7">
        <v>0.78</v>
      </c>
      <c r="BZ24" s="7">
        <v>0.96</v>
      </c>
    </row>
    <row r="25" spans="1:78" x14ac:dyDescent="0.25">
      <c r="A25" t="s">
        <v>599</v>
      </c>
      <c r="B25">
        <v>237</v>
      </c>
      <c r="C25">
        <v>170</v>
      </c>
      <c r="D25">
        <v>40</v>
      </c>
      <c r="E25">
        <v>28</v>
      </c>
      <c r="F25">
        <v>46</v>
      </c>
      <c r="G25">
        <v>128</v>
      </c>
      <c r="H25">
        <v>63</v>
      </c>
      <c r="I25">
        <v>56</v>
      </c>
      <c r="J25">
        <v>66</v>
      </c>
      <c r="K25">
        <v>62</v>
      </c>
      <c r="L25">
        <v>53</v>
      </c>
      <c r="M25">
        <v>72</v>
      </c>
      <c r="N25">
        <v>134</v>
      </c>
      <c r="O25">
        <v>27</v>
      </c>
      <c r="P25">
        <v>3</v>
      </c>
      <c r="Q25">
        <v>53</v>
      </c>
      <c r="R25">
        <v>184</v>
      </c>
      <c r="S25">
        <v>126</v>
      </c>
      <c r="T25">
        <v>61</v>
      </c>
      <c r="U25">
        <v>49</v>
      </c>
      <c r="V25">
        <v>169</v>
      </c>
      <c r="W25">
        <v>29</v>
      </c>
      <c r="X25">
        <v>36</v>
      </c>
      <c r="Y25">
        <v>152</v>
      </c>
      <c r="Z25">
        <v>85</v>
      </c>
      <c r="AA25">
        <v>237</v>
      </c>
      <c r="AB25">
        <v>85</v>
      </c>
      <c r="AC25">
        <v>68</v>
      </c>
      <c r="AD25">
        <v>138</v>
      </c>
      <c r="AE25">
        <v>30</v>
      </c>
      <c r="AF25">
        <v>194</v>
      </c>
      <c r="AG25">
        <v>13</v>
      </c>
      <c r="AH25">
        <v>5</v>
      </c>
      <c r="AI25">
        <v>136</v>
      </c>
      <c r="AJ25">
        <v>39</v>
      </c>
      <c r="AK25">
        <v>59</v>
      </c>
      <c r="AL25">
        <v>62</v>
      </c>
      <c r="AM25">
        <v>140</v>
      </c>
      <c r="AN25">
        <v>2</v>
      </c>
      <c r="AO25">
        <v>32</v>
      </c>
      <c r="AP25">
        <v>18</v>
      </c>
      <c r="AQ25">
        <v>21</v>
      </c>
      <c r="AR25">
        <v>24</v>
      </c>
      <c r="AS25">
        <v>17</v>
      </c>
      <c r="AT25">
        <v>21</v>
      </c>
      <c r="AU25">
        <v>8</v>
      </c>
      <c r="AV25">
        <v>9</v>
      </c>
      <c r="AW25">
        <v>16</v>
      </c>
      <c r="AX25">
        <v>23</v>
      </c>
      <c r="AY25">
        <v>14</v>
      </c>
      <c r="AZ25">
        <v>14</v>
      </c>
      <c r="BA25">
        <v>15</v>
      </c>
      <c r="BB25">
        <v>23</v>
      </c>
      <c r="BC25">
        <v>12</v>
      </c>
      <c r="BD25">
        <v>0</v>
      </c>
      <c r="BE25">
        <v>32</v>
      </c>
      <c r="BF25">
        <v>205</v>
      </c>
      <c r="BG25">
        <v>99</v>
      </c>
      <c r="BH25">
        <v>138</v>
      </c>
      <c r="BI25">
        <v>43</v>
      </c>
      <c r="BJ25">
        <v>24</v>
      </c>
      <c r="BK25">
        <v>20</v>
      </c>
      <c r="BL25">
        <v>6</v>
      </c>
      <c r="BM25">
        <v>39</v>
      </c>
      <c r="BN25">
        <v>57</v>
      </c>
      <c r="BO25">
        <v>87</v>
      </c>
      <c r="BP25">
        <v>54</v>
      </c>
      <c r="BQ25">
        <v>30</v>
      </c>
      <c r="BR25">
        <v>58</v>
      </c>
      <c r="BS25">
        <v>50</v>
      </c>
      <c r="BT25">
        <v>11</v>
      </c>
      <c r="BU25">
        <v>22</v>
      </c>
      <c r="BV25">
        <v>7</v>
      </c>
      <c r="BW25">
        <v>23</v>
      </c>
      <c r="BX25">
        <v>62</v>
      </c>
      <c r="BY25">
        <v>63</v>
      </c>
      <c r="BZ25">
        <v>10</v>
      </c>
    </row>
    <row r="26" spans="1:78" x14ac:dyDescent="0.25">
      <c r="B26" s="7">
        <v>0.19</v>
      </c>
      <c r="C26" s="7">
        <v>0.18</v>
      </c>
      <c r="D26" s="7">
        <v>0.25</v>
      </c>
      <c r="E26" s="7">
        <v>0.3</v>
      </c>
      <c r="F26" s="7">
        <v>0.18</v>
      </c>
      <c r="G26" s="7">
        <v>0.23</v>
      </c>
      <c r="H26" s="7">
        <v>0.16</v>
      </c>
      <c r="I26" s="7">
        <v>0.19</v>
      </c>
      <c r="J26" s="7">
        <v>0.18</v>
      </c>
      <c r="K26" s="7">
        <v>0.24</v>
      </c>
      <c r="L26" s="7">
        <v>0.17</v>
      </c>
      <c r="M26" s="7">
        <v>0.18</v>
      </c>
      <c r="N26" s="7">
        <v>0.21</v>
      </c>
      <c r="O26" s="7">
        <v>0.2</v>
      </c>
      <c r="P26" s="7">
        <v>0.1</v>
      </c>
      <c r="Q26" s="7">
        <v>0.22</v>
      </c>
      <c r="R26" s="7">
        <v>0.19</v>
      </c>
      <c r="S26" s="7">
        <v>0.19</v>
      </c>
      <c r="T26" s="7">
        <v>0.21</v>
      </c>
      <c r="U26" s="7">
        <v>0.21</v>
      </c>
      <c r="V26" s="7">
        <v>0.2</v>
      </c>
      <c r="W26" s="7">
        <v>0.22</v>
      </c>
      <c r="X26" s="7">
        <v>0.15</v>
      </c>
      <c r="Y26" s="7">
        <v>0.21</v>
      </c>
      <c r="Z26" s="7">
        <v>0.17</v>
      </c>
      <c r="AA26" s="7">
        <v>0.19</v>
      </c>
      <c r="AB26" s="7">
        <v>0.17</v>
      </c>
      <c r="AC26" s="7">
        <v>0.23</v>
      </c>
      <c r="AD26" s="7">
        <v>0.18</v>
      </c>
      <c r="AE26" s="7">
        <v>0.21</v>
      </c>
      <c r="AF26" s="7">
        <v>0.21</v>
      </c>
      <c r="AG26" s="7">
        <v>0.14000000000000001</v>
      </c>
      <c r="AH26" s="7">
        <v>0.13</v>
      </c>
      <c r="AI26" s="7">
        <v>0.18</v>
      </c>
      <c r="AJ26" s="7">
        <v>0.22</v>
      </c>
      <c r="AK26" s="7">
        <v>0.23</v>
      </c>
      <c r="AL26" s="7">
        <v>0.18</v>
      </c>
      <c r="AM26" s="7">
        <v>0.21</v>
      </c>
      <c r="AN26" s="7">
        <v>0.08</v>
      </c>
      <c r="AO26" s="7">
        <v>0.19</v>
      </c>
      <c r="AP26" s="7">
        <v>0.14000000000000001</v>
      </c>
      <c r="AQ26" s="7">
        <v>0.22</v>
      </c>
      <c r="AR26" s="7">
        <v>0.19</v>
      </c>
      <c r="AS26" s="7">
        <v>0.25</v>
      </c>
      <c r="AT26" s="7">
        <v>0.2</v>
      </c>
      <c r="AU26" s="7">
        <v>0.23</v>
      </c>
      <c r="AV26" s="7">
        <v>0.16</v>
      </c>
      <c r="AW26" s="7">
        <v>0.28000000000000003</v>
      </c>
      <c r="AX26" s="7">
        <v>0.24</v>
      </c>
      <c r="AY26" s="7">
        <v>0.16</v>
      </c>
      <c r="AZ26" s="7">
        <v>0.14000000000000001</v>
      </c>
      <c r="BA26" s="7">
        <v>0.24</v>
      </c>
      <c r="BB26" s="7">
        <v>0.18</v>
      </c>
      <c r="BC26" s="7">
        <v>0.24</v>
      </c>
      <c r="BD26" t="s">
        <v>108</v>
      </c>
      <c r="BE26" s="7">
        <v>0.2</v>
      </c>
      <c r="BF26" s="7">
        <v>0.19</v>
      </c>
      <c r="BG26" s="7">
        <v>0.22</v>
      </c>
      <c r="BH26" s="7">
        <v>0.18</v>
      </c>
      <c r="BI26" s="7">
        <v>0.26</v>
      </c>
      <c r="BJ26" s="7">
        <v>0.21</v>
      </c>
      <c r="BK26" s="7">
        <v>0.18</v>
      </c>
      <c r="BL26" s="7">
        <v>0.15</v>
      </c>
      <c r="BM26" s="7">
        <v>0.28999999999999998</v>
      </c>
      <c r="BN26" s="7">
        <v>0.21</v>
      </c>
      <c r="BO26" s="7">
        <v>0.19</v>
      </c>
      <c r="BP26" s="7">
        <v>0.15</v>
      </c>
      <c r="BQ26" s="7">
        <v>0.22</v>
      </c>
      <c r="BR26" s="7">
        <v>0.23</v>
      </c>
      <c r="BS26" s="7">
        <v>0.22</v>
      </c>
      <c r="BT26" s="7">
        <v>0.15</v>
      </c>
      <c r="BU26" s="7">
        <v>0.25</v>
      </c>
      <c r="BV26" s="7">
        <v>0.18</v>
      </c>
      <c r="BW26" s="7">
        <v>0.22</v>
      </c>
      <c r="BX26" s="7">
        <v>0.08</v>
      </c>
      <c r="BY26" s="7">
        <v>0.08</v>
      </c>
      <c r="BZ26" s="7">
        <v>0.01</v>
      </c>
    </row>
    <row r="27" spans="1:78" x14ac:dyDescent="0.25">
      <c r="A27" t="s">
        <v>40</v>
      </c>
      <c r="B27">
        <v>3</v>
      </c>
      <c r="C27">
        <v>3</v>
      </c>
      <c r="D27">
        <v>1</v>
      </c>
      <c r="E27">
        <v>0</v>
      </c>
      <c r="F27">
        <v>1</v>
      </c>
      <c r="G27">
        <v>0</v>
      </c>
      <c r="H27">
        <v>2</v>
      </c>
      <c r="I27">
        <v>1</v>
      </c>
      <c r="J27">
        <v>0</v>
      </c>
      <c r="K27">
        <v>1</v>
      </c>
      <c r="L27">
        <v>1</v>
      </c>
      <c r="M27">
        <v>0</v>
      </c>
      <c r="N27">
        <v>0</v>
      </c>
      <c r="O27">
        <v>3</v>
      </c>
      <c r="P27">
        <v>0</v>
      </c>
      <c r="Q27">
        <v>0</v>
      </c>
      <c r="R27">
        <v>3</v>
      </c>
      <c r="S27">
        <v>2</v>
      </c>
      <c r="T27">
        <v>0</v>
      </c>
      <c r="U27">
        <v>1</v>
      </c>
      <c r="V27">
        <v>1</v>
      </c>
      <c r="W27">
        <v>0</v>
      </c>
      <c r="X27">
        <v>0</v>
      </c>
      <c r="Y27">
        <v>1</v>
      </c>
      <c r="Z27">
        <v>3</v>
      </c>
      <c r="AA27">
        <v>3</v>
      </c>
      <c r="AB27">
        <v>3</v>
      </c>
      <c r="AC27">
        <v>1</v>
      </c>
      <c r="AD27">
        <v>0</v>
      </c>
      <c r="AE27">
        <v>0</v>
      </c>
      <c r="AF27">
        <v>1</v>
      </c>
      <c r="AG27">
        <v>0</v>
      </c>
      <c r="AH27">
        <v>0</v>
      </c>
      <c r="AI27">
        <v>1</v>
      </c>
      <c r="AJ27">
        <v>1</v>
      </c>
      <c r="AK27">
        <v>0</v>
      </c>
      <c r="AL27">
        <v>0</v>
      </c>
      <c r="AM27">
        <v>1</v>
      </c>
      <c r="AN27">
        <v>0</v>
      </c>
      <c r="AO27">
        <v>0</v>
      </c>
      <c r="AP27">
        <v>1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3</v>
      </c>
      <c r="BG27">
        <v>1</v>
      </c>
      <c r="BH27">
        <v>3</v>
      </c>
      <c r="BI27">
        <v>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3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>
        <v>0</v>
      </c>
      <c r="E28" t="s">
        <v>106</v>
      </c>
      <c r="F28" s="7">
        <v>0.01</v>
      </c>
      <c r="G28" t="s">
        <v>106</v>
      </c>
      <c r="H28" s="7">
        <v>0.01</v>
      </c>
      <c r="I28">
        <v>0</v>
      </c>
      <c r="J28" t="s">
        <v>106</v>
      </c>
      <c r="K28">
        <v>0</v>
      </c>
      <c r="L28">
        <v>0</v>
      </c>
      <c r="M28" t="s">
        <v>106</v>
      </c>
      <c r="N28" t="s">
        <v>106</v>
      </c>
      <c r="O28" s="7">
        <v>0.02</v>
      </c>
      <c r="P28" t="s">
        <v>106</v>
      </c>
      <c r="Q28" t="s">
        <v>106</v>
      </c>
      <c r="R28">
        <v>0</v>
      </c>
      <c r="S28">
        <v>0</v>
      </c>
      <c r="T28" t="s">
        <v>106</v>
      </c>
      <c r="U28" s="7">
        <v>0.01</v>
      </c>
      <c r="V28">
        <v>0</v>
      </c>
      <c r="W28" t="s">
        <v>106</v>
      </c>
      <c r="X28" t="s">
        <v>106</v>
      </c>
      <c r="Y28">
        <v>0</v>
      </c>
      <c r="Z28" s="7">
        <v>0.01</v>
      </c>
      <c r="AA28">
        <v>0</v>
      </c>
      <c r="AB28" s="7">
        <v>0.01</v>
      </c>
      <c r="AC28">
        <v>0</v>
      </c>
      <c r="AD28" t="s">
        <v>106</v>
      </c>
      <c r="AE28" t="s">
        <v>106</v>
      </c>
      <c r="AF28">
        <v>0</v>
      </c>
      <c r="AG28" t="s">
        <v>106</v>
      </c>
      <c r="AH28" t="s">
        <v>106</v>
      </c>
      <c r="AI28">
        <v>0</v>
      </c>
      <c r="AJ28">
        <v>0</v>
      </c>
      <c r="AK28" t="s">
        <v>106</v>
      </c>
      <c r="AL28" t="s">
        <v>106</v>
      </c>
      <c r="AM28">
        <v>0</v>
      </c>
      <c r="AN28" t="s">
        <v>106</v>
      </c>
      <c r="AO28" t="s">
        <v>106</v>
      </c>
      <c r="AP28" s="7">
        <v>0.01</v>
      </c>
      <c r="AQ28" t="s">
        <v>106</v>
      </c>
      <c r="AR28" t="s">
        <v>106</v>
      </c>
      <c r="AS28" t="s">
        <v>106</v>
      </c>
      <c r="AT28" t="s">
        <v>106</v>
      </c>
      <c r="AU28" s="7">
        <v>0.03</v>
      </c>
      <c r="AV28" t="s">
        <v>106</v>
      </c>
      <c r="AW28" t="s">
        <v>106</v>
      </c>
      <c r="AX28" s="7">
        <v>0.01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 t="s">
        <v>106</v>
      </c>
      <c r="BF28">
        <v>0</v>
      </c>
      <c r="BG28">
        <v>0</v>
      </c>
      <c r="BH28">
        <v>0</v>
      </c>
      <c r="BI28">
        <v>0</v>
      </c>
      <c r="BJ28" t="s">
        <v>106</v>
      </c>
      <c r="BK28" t="s">
        <v>106</v>
      </c>
      <c r="BL28" t="s">
        <v>106</v>
      </c>
      <c r="BM28" t="s">
        <v>106</v>
      </c>
      <c r="BN28" t="s">
        <v>106</v>
      </c>
      <c r="BO28" t="s">
        <v>106</v>
      </c>
      <c r="BP28" s="7">
        <v>0.01</v>
      </c>
      <c r="BQ28" t="s">
        <v>106</v>
      </c>
      <c r="BR28" t="s">
        <v>106</v>
      </c>
      <c r="BS28" t="s">
        <v>106</v>
      </c>
      <c r="BT28" t="s">
        <v>106</v>
      </c>
      <c r="BU28" t="s">
        <v>106</v>
      </c>
      <c r="BV28" t="s">
        <v>106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35</v>
      </c>
      <c r="C29">
        <v>32</v>
      </c>
      <c r="D29">
        <v>0</v>
      </c>
      <c r="E29">
        <v>3</v>
      </c>
      <c r="F29">
        <v>9</v>
      </c>
      <c r="G29">
        <v>16</v>
      </c>
      <c r="H29">
        <v>10</v>
      </c>
      <c r="I29">
        <v>8</v>
      </c>
      <c r="J29">
        <v>15</v>
      </c>
      <c r="K29">
        <v>6</v>
      </c>
      <c r="L29">
        <v>7</v>
      </c>
      <c r="M29">
        <v>10</v>
      </c>
      <c r="N29">
        <v>18</v>
      </c>
      <c r="O29">
        <v>6</v>
      </c>
      <c r="P29">
        <v>1</v>
      </c>
      <c r="Q29">
        <v>5</v>
      </c>
      <c r="R29">
        <v>30</v>
      </c>
      <c r="S29">
        <v>23</v>
      </c>
      <c r="T29">
        <v>6</v>
      </c>
      <c r="U29">
        <v>6</v>
      </c>
      <c r="V29">
        <v>25</v>
      </c>
      <c r="W29">
        <v>2</v>
      </c>
      <c r="X29">
        <v>6</v>
      </c>
      <c r="Y29">
        <v>17</v>
      </c>
      <c r="Z29">
        <v>18</v>
      </c>
      <c r="AA29">
        <v>35</v>
      </c>
      <c r="AB29">
        <v>18</v>
      </c>
      <c r="AC29">
        <v>3</v>
      </c>
      <c r="AD29">
        <v>19</v>
      </c>
      <c r="AE29">
        <v>13</v>
      </c>
      <c r="AF29">
        <v>15</v>
      </c>
      <c r="AG29">
        <v>6</v>
      </c>
      <c r="AH29">
        <v>2</v>
      </c>
      <c r="AI29">
        <v>23</v>
      </c>
      <c r="AJ29">
        <v>1</v>
      </c>
      <c r="AK29">
        <v>8</v>
      </c>
      <c r="AL29">
        <v>9</v>
      </c>
      <c r="AM29">
        <v>10</v>
      </c>
      <c r="AN29">
        <v>2</v>
      </c>
      <c r="AO29">
        <v>14</v>
      </c>
      <c r="AP29">
        <v>6</v>
      </c>
      <c r="AQ29">
        <v>0</v>
      </c>
      <c r="AR29">
        <v>6</v>
      </c>
      <c r="AS29">
        <v>2</v>
      </c>
      <c r="AT29">
        <v>3</v>
      </c>
      <c r="AU29">
        <v>1</v>
      </c>
      <c r="AV29">
        <v>1</v>
      </c>
      <c r="AW29">
        <v>0</v>
      </c>
      <c r="AX29">
        <v>0</v>
      </c>
      <c r="AY29">
        <v>4</v>
      </c>
      <c r="AZ29">
        <v>6</v>
      </c>
      <c r="BA29">
        <v>1</v>
      </c>
      <c r="BB29">
        <v>5</v>
      </c>
      <c r="BC29">
        <v>0</v>
      </c>
      <c r="BD29">
        <v>0</v>
      </c>
      <c r="BE29">
        <v>5</v>
      </c>
      <c r="BF29">
        <v>30</v>
      </c>
      <c r="BG29">
        <v>13</v>
      </c>
      <c r="BH29">
        <v>22</v>
      </c>
      <c r="BI29">
        <v>3</v>
      </c>
      <c r="BJ29">
        <v>2</v>
      </c>
      <c r="BK29">
        <v>2</v>
      </c>
      <c r="BL29">
        <v>1</v>
      </c>
      <c r="BM29">
        <v>3</v>
      </c>
      <c r="BN29">
        <v>4</v>
      </c>
      <c r="BO29">
        <v>10</v>
      </c>
      <c r="BP29">
        <v>18</v>
      </c>
      <c r="BQ29">
        <v>5</v>
      </c>
      <c r="BR29">
        <v>5</v>
      </c>
      <c r="BS29">
        <v>5</v>
      </c>
      <c r="BT29">
        <v>4</v>
      </c>
      <c r="BU29">
        <v>2</v>
      </c>
      <c r="BV29">
        <v>0</v>
      </c>
      <c r="BW29">
        <v>5</v>
      </c>
      <c r="BX29">
        <v>13</v>
      </c>
      <c r="BY29">
        <v>15</v>
      </c>
      <c r="BZ29">
        <v>2</v>
      </c>
    </row>
    <row r="30" spans="1:78" x14ac:dyDescent="0.25">
      <c r="B30" s="7">
        <v>0.03</v>
      </c>
      <c r="C30" s="7">
        <v>0.03</v>
      </c>
      <c r="D30" t="s">
        <v>108</v>
      </c>
      <c r="E30" s="7">
        <v>0.03</v>
      </c>
      <c r="F30" s="7">
        <v>0.04</v>
      </c>
      <c r="G30" s="7">
        <v>0.03</v>
      </c>
      <c r="H30" s="7">
        <v>0.02</v>
      </c>
      <c r="I30" s="7">
        <v>0.03</v>
      </c>
      <c r="J30" s="7">
        <v>0.04</v>
      </c>
      <c r="K30" s="7">
        <v>0.02</v>
      </c>
      <c r="L30" s="7">
        <v>0.02</v>
      </c>
      <c r="M30" s="7">
        <v>0.02</v>
      </c>
      <c r="N30" s="7">
        <v>0.03</v>
      </c>
      <c r="O30" s="7">
        <v>0.05</v>
      </c>
      <c r="P30" s="7">
        <v>0.03</v>
      </c>
      <c r="Q30" s="7">
        <v>0.02</v>
      </c>
      <c r="R30" s="7">
        <v>0.03</v>
      </c>
      <c r="S30" s="7">
        <v>0.03</v>
      </c>
      <c r="T30" s="7">
        <v>0.02</v>
      </c>
      <c r="U30" s="7">
        <v>0.03</v>
      </c>
      <c r="V30" s="7">
        <v>0.03</v>
      </c>
      <c r="W30" s="7">
        <v>0.02</v>
      </c>
      <c r="X30" s="7">
        <v>0.02</v>
      </c>
      <c r="Y30" s="7">
        <v>0.02</v>
      </c>
      <c r="Z30" s="7">
        <v>0.04</v>
      </c>
      <c r="AA30" s="7">
        <v>0.03</v>
      </c>
      <c r="AB30" s="7">
        <v>0.04</v>
      </c>
      <c r="AC30" s="7">
        <v>0.01</v>
      </c>
      <c r="AD30" s="7">
        <v>0.02</v>
      </c>
      <c r="AE30" s="7">
        <v>0.09</v>
      </c>
      <c r="AF30" s="7">
        <v>0.02</v>
      </c>
      <c r="AG30" s="7">
        <v>0.06</v>
      </c>
      <c r="AH30" s="7">
        <v>0.06</v>
      </c>
      <c r="AI30" s="7">
        <v>0.03</v>
      </c>
      <c r="AJ30" s="7">
        <v>0.01</v>
      </c>
      <c r="AK30" s="7">
        <v>0.03</v>
      </c>
      <c r="AL30" s="7">
        <v>0.03</v>
      </c>
      <c r="AM30" s="7">
        <v>0.01</v>
      </c>
      <c r="AN30" s="7">
        <v>0.06</v>
      </c>
      <c r="AO30" s="7">
        <v>0.08</v>
      </c>
      <c r="AP30" s="7">
        <v>0.04</v>
      </c>
      <c r="AQ30" t="s">
        <v>108</v>
      </c>
      <c r="AR30" s="7">
        <v>0.05</v>
      </c>
      <c r="AS30" s="7">
        <v>0.03</v>
      </c>
      <c r="AT30" s="7">
        <v>0.03</v>
      </c>
      <c r="AU30" s="7">
        <v>0.03</v>
      </c>
      <c r="AV30" s="7">
        <v>0.01</v>
      </c>
      <c r="AW30" t="s">
        <v>108</v>
      </c>
      <c r="AX30" t="s">
        <v>108</v>
      </c>
      <c r="AY30" s="7">
        <v>0.05</v>
      </c>
      <c r="AZ30" s="7">
        <v>0.06</v>
      </c>
      <c r="BA30" s="7">
        <v>0.01</v>
      </c>
      <c r="BB30" s="7">
        <v>0.04</v>
      </c>
      <c r="BC30" t="s">
        <v>108</v>
      </c>
      <c r="BD30" t="s">
        <v>108</v>
      </c>
      <c r="BE30" s="7">
        <v>0.03</v>
      </c>
      <c r="BF30" s="7">
        <v>0.03</v>
      </c>
      <c r="BG30" s="7">
        <v>0.03</v>
      </c>
      <c r="BH30" s="7">
        <v>0.03</v>
      </c>
      <c r="BI30" s="7">
        <v>0.02</v>
      </c>
      <c r="BJ30" s="7">
        <v>0.02</v>
      </c>
      <c r="BK30" s="7">
        <v>0.02</v>
      </c>
      <c r="BL30" s="7">
        <v>0.02</v>
      </c>
      <c r="BM30" s="7">
        <v>0.02</v>
      </c>
      <c r="BN30" s="7">
        <v>0.02</v>
      </c>
      <c r="BO30" s="7">
        <v>0.02</v>
      </c>
      <c r="BP30" s="7">
        <v>0.05</v>
      </c>
      <c r="BQ30" s="7">
        <v>0.03</v>
      </c>
      <c r="BR30" s="7">
        <v>0.02</v>
      </c>
      <c r="BS30" s="7">
        <v>0.02</v>
      </c>
      <c r="BT30" s="7">
        <v>0.05</v>
      </c>
      <c r="BU30" s="7">
        <v>0.02</v>
      </c>
      <c r="BV30" t="s">
        <v>108</v>
      </c>
      <c r="BW30" s="7">
        <v>0.05</v>
      </c>
      <c r="BX30" s="7">
        <v>0.02</v>
      </c>
      <c r="BY30" s="7">
        <v>0.02</v>
      </c>
      <c r="BZ30">
        <v>0</v>
      </c>
    </row>
    <row r="31" spans="1:78" x14ac:dyDescent="0.25">
      <c r="A31" t="s">
        <v>193</v>
      </c>
      <c r="B31">
        <v>0.438</v>
      </c>
      <c r="C31">
        <v>0.47199999999999998</v>
      </c>
      <c r="D31">
        <v>0.34</v>
      </c>
      <c r="E31">
        <v>0.255</v>
      </c>
      <c r="F31">
        <v>0.46100000000000002</v>
      </c>
      <c r="G31">
        <v>0.29199999999999998</v>
      </c>
      <c r="H31">
        <v>0.63100000000000001</v>
      </c>
      <c r="I31">
        <v>0.41299999999999998</v>
      </c>
      <c r="J31">
        <v>0.47299999999999998</v>
      </c>
      <c r="K31">
        <v>0.27900000000000003</v>
      </c>
      <c r="L31">
        <v>0.55900000000000005</v>
      </c>
      <c r="M31">
        <v>0.52300000000000002</v>
      </c>
      <c r="N31">
        <v>0.36599999999999999</v>
      </c>
      <c r="O31">
        <v>0.371</v>
      </c>
      <c r="P31">
        <v>1.008</v>
      </c>
      <c r="Q31">
        <v>0.48699999999999999</v>
      </c>
      <c r="R31">
        <v>0.42499999999999999</v>
      </c>
      <c r="S31">
        <v>0.45100000000000001</v>
      </c>
      <c r="T31">
        <v>0.42</v>
      </c>
      <c r="U31">
        <v>0.38100000000000001</v>
      </c>
      <c r="V31">
        <v>0.38100000000000001</v>
      </c>
      <c r="W31">
        <v>0.42599999999999999</v>
      </c>
      <c r="X31">
        <v>0.66300000000000003</v>
      </c>
      <c r="Y31">
        <v>0.42799999999999999</v>
      </c>
      <c r="Z31">
        <v>0.45400000000000001</v>
      </c>
      <c r="AA31">
        <v>0.438</v>
      </c>
      <c r="AB31">
        <v>0.45400000000000001</v>
      </c>
      <c r="AC31">
        <v>0.42199999999999999</v>
      </c>
      <c r="AD31">
        <v>0.48099999999999998</v>
      </c>
      <c r="AE31">
        <v>0.214</v>
      </c>
      <c r="AF31">
        <v>0.39900000000000002</v>
      </c>
      <c r="AG31">
        <v>0.70599999999999996</v>
      </c>
      <c r="AH31">
        <v>0.55200000000000005</v>
      </c>
      <c r="AI31">
        <v>0.50700000000000001</v>
      </c>
      <c r="AJ31">
        <v>0.34899999999999998</v>
      </c>
      <c r="AK31">
        <v>0.34399999999999997</v>
      </c>
      <c r="AL31">
        <v>0.51900000000000002</v>
      </c>
      <c r="AM31">
        <v>0.41899999999999998</v>
      </c>
      <c r="AN31">
        <v>0.99</v>
      </c>
      <c r="AO31">
        <v>0.26100000000000001</v>
      </c>
      <c r="AP31">
        <v>0.51400000000000001</v>
      </c>
      <c r="AQ31">
        <v>0.31</v>
      </c>
      <c r="AR31">
        <v>0.35399999999999998</v>
      </c>
      <c r="AS31">
        <v>0.39900000000000002</v>
      </c>
      <c r="AT31">
        <v>0.51200000000000001</v>
      </c>
      <c r="AU31">
        <v>0.24299999999999999</v>
      </c>
      <c r="AV31">
        <v>0.54500000000000004</v>
      </c>
      <c r="AW31">
        <v>0.33500000000000002</v>
      </c>
      <c r="AX31">
        <v>0.32700000000000001</v>
      </c>
      <c r="AY31">
        <v>0.47399999999999998</v>
      </c>
      <c r="AZ31">
        <v>0.65100000000000002</v>
      </c>
      <c r="BA31">
        <v>0.35699999999999998</v>
      </c>
      <c r="BB31">
        <v>0.47199999999999998</v>
      </c>
      <c r="BC31">
        <v>0.46600000000000003</v>
      </c>
      <c r="BD31">
        <v>0.83899999999999997</v>
      </c>
      <c r="BE31">
        <v>0.503</v>
      </c>
      <c r="BF31">
        <v>0.42899999999999999</v>
      </c>
      <c r="BG31">
        <v>0.43099999999999999</v>
      </c>
      <c r="BH31">
        <v>0.442</v>
      </c>
      <c r="BI31">
        <v>0.27100000000000002</v>
      </c>
      <c r="BJ31">
        <v>0.52100000000000002</v>
      </c>
      <c r="BK31">
        <v>0.52200000000000002</v>
      </c>
      <c r="BL31">
        <v>0.71299999999999997</v>
      </c>
      <c r="BM31">
        <v>0.24</v>
      </c>
      <c r="BN31">
        <v>0.47199999999999998</v>
      </c>
      <c r="BO31">
        <v>0.49299999999999999</v>
      </c>
      <c r="BP31">
        <v>0.41699999999999998</v>
      </c>
      <c r="BQ31">
        <v>0.439</v>
      </c>
      <c r="BR31">
        <v>0.371</v>
      </c>
      <c r="BS31">
        <v>0.42199999999999999</v>
      </c>
      <c r="BT31">
        <v>0.68300000000000005</v>
      </c>
      <c r="BU31">
        <v>0.36299999999999999</v>
      </c>
      <c r="BV31">
        <v>0.52100000000000002</v>
      </c>
      <c r="BW31">
        <v>0.40600000000000003</v>
      </c>
      <c r="BX31">
        <v>0.88200000000000001</v>
      </c>
      <c r="BY31">
        <v>0.88500000000000001</v>
      </c>
      <c r="BZ31">
        <v>1.1559999999999999</v>
      </c>
    </row>
    <row r="32" spans="1:78" x14ac:dyDescent="0.25">
      <c r="A32" t="s">
        <v>194</v>
      </c>
      <c r="B32">
        <v>1.087</v>
      </c>
      <c r="C32">
        <v>1.06</v>
      </c>
      <c r="D32">
        <v>1.151</v>
      </c>
      <c r="E32">
        <v>1.218</v>
      </c>
      <c r="F32">
        <v>1.0329999999999999</v>
      </c>
      <c r="G32">
        <v>1.145</v>
      </c>
      <c r="H32">
        <v>1.002</v>
      </c>
      <c r="I32">
        <v>1.0529999999999999</v>
      </c>
      <c r="J32">
        <v>1.0980000000000001</v>
      </c>
      <c r="K32">
        <v>1.113</v>
      </c>
      <c r="L32">
        <v>1.07</v>
      </c>
      <c r="M32">
        <v>1.054</v>
      </c>
      <c r="N32">
        <v>1.0880000000000001</v>
      </c>
      <c r="O32">
        <v>1.167</v>
      </c>
      <c r="P32">
        <v>0.93100000000000005</v>
      </c>
      <c r="Q32">
        <v>1.1259999999999999</v>
      </c>
      <c r="R32">
        <v>1.077</v>
      </c>
      <c r="S32">
        <v>1.0640000000000001</v>
      </c>
      <c r="T32">
        <v>1.1060000000000001</v>
      </c>
      <c r="U32">
        <v>1.1319999999999999</v>
      </c>
      <c r="V32">
        <v>1.097</v>
      </c>
      <c r="W32">
        <v>1.109</v>
      </c>
      <c r="X32">
        <v>1.0109999999999999</v>
      </c>
      <c r="Y32">
        <v>1.139</v>
      </c>
      <c r="Z32">
        <v>1.006</v>
      </c>
      <c r="AA32">
        <v>1.087</v>
      </c>
      <c r="AB32">
        <v>1.006</v>
      </c>
      <c r="AC32">
        <v>1.1679999999999999</v>
      </c>
      <c r="AD32">
        <v>1.0249999999999999</v>
      </c>
      <c r="AE32">
        <v>1.208</v>
      </c>
      <c r="AF32">
        <v>1.089</v>
      </c>
      <c r="AG32">
        <v>1.2210000000000001</v>
      </c>
      <c r="AH32">
        <v>0.93799999999999994</v>
      </c>
      <c r="AI32">
        <v>1.0580000000000001</v>
      </c>
      <c r="AJ32">
        <v>1.073</v>
      </c>
      <c r="AK32">
        <v>1.1679999999999999</v>
      </c>
      <c r="AL32">
        <v>1.097</v>
      </c>
      <c r="AM32">
        <v>1.0900000000000001</v>
      </c>
      <c r="AN32">
        <v>0.78900000000000003</v>
      </c>
      <c r="AO32">
        <v>1.0640000000000001</v>
      </c>
      <c r="AP32">
        <v>0.95099999999999996</v>
      </c>
      <c r="AQ32">
        <v>1.0249999999999999</v>
      </c>
      <c r="AR32">
        <v>1.179</v>
      </c>
      <c r="AS32">
        <v>1.1339999999999999</v>
      </c>
      <c r="AT32">
        <v>1.167</v>
      </c>
      <c r="AU32">
        <v>0.89300000000000002</v>
      </c>
      <c r="AV32">
        <v>1.077</v>
      </c>
      <c r="AW32">
        <v>1.2410000000000001</v>
      </c>
      <c r="AX32">
        <v>1.1120000000000001</v>
      </c>
      <c r="AY32">
        <v>0.98299999999999998</v>
      </c>
      <c r="AZ32">
        <v>1.0629999999999999</v>
      </c>
      <c r="BA32">
        <v>1.18</v>
      </c>
      <c r="BB32">
        <v>0.996</v>
      </c>
      <c r="BC32">
        <v>1.298</v>
      </c>
      <c r="BD32">
        <v>0.40500000000000003</v>
      </c>
      <c r="BE32">
        <v>1.0920000000000001</v>
      </c>
      <c r="BF32">
        <v>1.0860000000000001</v>
      </c>
      <c r="BG32">
        <v>1.123</v>
      </c>
      <c r="BH32">
        <v>1.0649999999999999</v>
      </c>
      <c r="BI32">
        <v>1.0960000000000001</v>
      </c>
      <c r="BJ32">
        <v>1.214</v>
      </c>
      <c r="BK32">
        <v>1.083</v>
      </c>
      <c r="BL32">
        <v>1.0089999999999999</v>
      </c>
      <c r="BM32">
        <v>1.105</v>
      </c>
      <c r="BN32">
        <v>1.17</v>
      </c>
      <c r="BO32">
        <v>1.0549999999999999</v>
      </c>
      <c r="BP32">
        <v>1.044</v>
      </c>
      <c r="BQ32">
        <v>1.05</v>
      </c>
      <c r="BR32">
        <v>1.1359999999999999</v>
      </c>
      <c r="BS32">
        <v>1.1220000000000001</v>
      </c>
      <c r="BT32">
        <v>1.1080000000000001</v>
      </c>
      <c r="BU32">
        <v>1.0820000000000001</v>
      </c>
      <c r="BV32">
        <v>1.0660000000000001</v>
      </c>
      <c r="BW32">
        <v>1.0369999999999999</v>
      </c>
      <c r="BX32">
        <v>0.83399999999999996</v>
      </c>
      <c r="BY32">
        <v>0.83599999999999997</v>
      </c>
      <c r="BZ32">
        <v>0.54400000000000004</v>
      </c>
    </row>
    <row r="33" spans="1:78" x14ac:dyDescent="0.25">
      <c r="A33" t="s">
        <v>195</v>
      </c>
      <c r="B33">
        <v>1E-3</v>
      </c>
      <c r="C33">
        <v>1E-3</v>
      </c>
      <c r="D33">
        <v>8.9999999999999993E-3</v>
      </c>
      <c r="E33">
        <v>1.6E-2</v>
      </c>
      <c r="F33">
        <v>5.0000000000000001E-3</v>
      </c>
      <c r="G33">
        <v>3.0000000000000001E-3</v>
      </c>
      <c r="H33">
        <v>2E-3</v>
      </c>
      <c r="I33">
        <v>5.0000000000000001E-3</v>
      </c>
      <c r="J33">
        <v>4.0000000000000001E-3</v>
      </c>
      <c r="K33">
        <v>5.0000000000000001E-3</v>
      </c>
      <c r="L33">
        <v>3.0000000000000001E-3</v>
      </c>
      <c r="M33">
        <v>2E-3</v>
      </c>
      <c r="N33">
        <v>2E-3</v>
      </c>
      <c r="O33">
        <v>1.0999999999999999E-2</v>
      </c>
      <c r="P33">
        <v>2.3E-2</v>
      </c>
      <c r="Q33">
        <v>4.0000000000000001E-3</v>
      </c>
      <c r="R33">
        <v>1E-3</v>
      </c>
      <c r="S33">
        <v>2E-3</v>
      </c>
      <c r="T33">
        <v>5.0000000000000001E-3</v>
      </c>
      <c r="U33">
        <v>5.0000000000000001E-3</v>
      </c>
      <c r="V33">
        <v>2E-3</v>
      </c>
      <c r="W33">
        <v>8.0000000000000002E-3</v>
      </c>
      <c r="X33">
        <v>3.0000000000000001E-3</v>
      </c>
      <c r="Y33">
        <v>2E-3</v>
      </c>
      <c r="Z33">
        <v>2E-3</v>
      </c>
      <c r="AA33">
        <v>1E-3</v>
      </c>
      <c r="AB33">
        <v>2E-3</v>
      </c>
      <c r="AC33">
        <v>5.0000000000000001E-3</v>
      </c>
      <c r="AD33">
        <v>1E-3</v>
      </c>
      <c r="AE33">
        <v>1.2E-2</v>
      </c>
      <c r="AF33">
        <v>1E-3</v>
      </c>
      <c r="AG33">
        <v>1.7999999999999999E-2</v>
      </c>
      <c r="AH33">
        <v>2.5000000000000001E-2</v>
      </c>
      <c r="AI33">
        <v>2E-3</v>
      </c>
      <c r="AJ33">
        <v>6.0000000000000001E-3</v>
      </c>
      <c r="AK33">
        <v>5.0000000000000001E-3</v>
      </c>
      <c r="AL33">
        <v>4.0000000000000001E-3</v>
      </c>
      <c r="AM33">
        <v>2E-3</v>
      </c>
      <c r="AN33">
        <v>2.4E-2</v>
      </c>
      <c r="AO33">
        <v>7.0000000000000001E-3</v>
      </c>
      <c r="AP33">
        <v>7.0000000000000001E-3</v>
      </c>
      <c r="AQ33">
        <v>0.01</v>
      </c>
      <c r="AR33">
        <v>1.2999999999999999E-2</v>
      </c>
      <c r="AS33">
        <v>1.9E-2</v>
      </c>
      <c r="AT33">
        <v>1.2E-2</v>
      </c>
      <c r="AU33">
        <v>2.1999999999999999E-2</v>
      </c>
      <c r="AV33">
        <v>1.7000000000000001E-2</v>
      </c>
      <c r="AW33">
        <v>2.9000000000000001E-2</v>
      </c>
      <c r="AX33">
        <v>1.2999999999999999E-2</v>
      </c>
      <c r="AY33">
        <v>0.01</v>
      </c>
      <c r="AZ33">
        <v>1.2E-2</v>
      </c>
      <c r="BA33">
        <v>2.1999999999999999E-2</v>
      </c>
      <c r="BB33">
        <v>7.0000000000000001E-3</v>
      </c>
      <c r="BC33">
        <v>3.1E-2</v>
      </c>
      <c r="BD33">
        <v>3.3000000000000002E-2</v>
      </c>
      <c r="BE33">
        <v>8.0000000000000002E-3</v>
      </c>
      <c r="BF33">
        <v>1E-3</v>
      </c>
      <c r="BG33">
        <v>3.0000000000000001E-3</v>
      </c>
      <c r="BH33">
        <v>1E-3</v>
      </c>
      <c r="BI33">
        <v>8.0000000000000002E-3</v>
      </c>
      <c r="BJ33">
        <v>1.2999999999999999E-2</v>
      </c>
      <c r="BK33">
        <v>0.01</v>
      </c>
      <c r="BL33">
        <v>0.03</v>
      </c>
      <c r="BM33">
        <v>0.01</v>
      </c>
      <c r="BN33">
        <v>5.0000000000000001E-3</v>
      </c>
      <c r="BO33">
        <v>2E-3</v>
      </c>
      <c r="BP33">
        <v>3.0000000000000001E-3</v>
      </c>
      <c r="BQ33">
        <v>8.0000000000000002E-3</v>
      </c>
      <c r="BR33">
        <v>5.0000000000000001E-3</v>
      </c>
      <c r="BS33">
        <v>6.0000000000000001E-3</v>
      </c>
      <c r="BT33">
        <v>1.7999999999999999E-2</v>
      </c>
      <c r="BU33">
        <v>1.4999999999999999E-2</v>
      </c>
      <c r="BV33">
        <v>2.7E-2</v>
      </c>
      <c r="BW33">
        <v>1.2E-2</v>
      </c>
      <c r="BX33">
        <v>1E-3</v>
      </c>
      <c r="BY33">
        <v>1E-3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4" x14ac:dyDescent="0.25">
      <c r="A1" t="s">
        <v>615</v>
      </c>
    </row>
    <row r="2" spans="1:4" x14ac:dyDescent="0.25">
      <c r="A2" t="s">
        <v>142</v>
      </c>
    </row>
    <row r="4" spans="1:4" x14ac:dyDescent="0.25">
      <c r="B4" t="s">
        <v>99</v>
      </c>
      <c r="C4" t="s">
        <v>100</v>
      </c>
      <c r="D4" t="s">
        <v>101</v>
      </c>
    </row>
    <row r="6" spans="1:4" x14ac:dyDescent="0.25">
      <c r="A6" t="s">
        <v>102</v>
      </c>
      <c r="B6">
        <v>1251</v>
      </c>
      <c r="C6">
        <v>1251</v>
      </c>
      <c r="D6">
        <v>1251</v>
      </c>
    </row>
    <row r="7" spans="1:4" x14ac:dyDescent="0.25">
      <c r="A7" t="s">
        <v>103</v>
      </c>
      <c r="B7">
        <v>1215</v>
      </c>
      <c r="C7">
        <v>1215</v>
      </c>
      <c r="D7">
        <v>1215</v>
      </c>
    </row>
    <row r="8" spans="1:4" x14ac:dyDescent="0.25">
      <c r="A8" t="s">
        <v>104</v>
      </c>
    </row>
    <row r="9" spans="1:4" x14ac:dyDescent="0.25">
      <c r="A9" t="s">
        <v>593</v>
      </c>
      <c r="B9">
        <v>170</v>
      </c>
      <c r="C9">
        <v>177</v>
      </c>
      <c r="D9">
        <v>151</v>
      </c>
    </row>
    <row r="10" spans="1:4" x14ac:dyDescent="0.25">
      <c r="B10" s="7">
        <v>0.14000000000000001</v>
      </c>
      <c r="C10" s="7">
        <v>0.15</v>
      </c>
      <c r="D10" s="7">
        <v>0.12</v>
      </c>
    </row>
    <row r="11" spans="1:4" x14ac:dyDescent="0.25">
      <c r="A11" t="s">
        <v>594</v>
      </c>
      <c r="B11">
        <v>617</v>
      </c>
      <c r="C11">
        <v>606</v>
      </c>
      <c r="D11">
        <v>531</v>
      </c>
    </row>
    <row r="12" spans="1:4" x14ac:dyDescent="0.25">
      <c r="B12" s="7">
        <v>0.51</v>
      </c>
      <c r="C12" s="7">
        <v>0.5</v>
      </c>
      <c r="D12" s="7">
        <v>0.44</v>
      </c>
    </row>
    <row r="13" spans="1:4" x14ac:dyDescent="0.25">
      <c r="A13" t="s">
        <v>595</v>
      </c>
      <c r="B13">
        <v>240</v>
      </c>
      <c r="C13">
        <v>253</v>
      </c>
      <c r="D13">
        <v>258</v>
      </c>
    </row>
    <row r="14" spans="1:4" x14ac:dyDescent="0.25">
      <c r="B14" s="7">
        <v>0.2</v>
      </c>
      <c r="C14" s="7">
        <v>0.21</v>
      </c>
      <c r="D14" s="7">
        <v>0.21</v>
      </c>
    </row>
    <row r="15" spans="1:4" x14ac:dyDescent="0.25">
      <c r="A15" t="s">
        <v>596</v>
      </c>
      <c r="B15">
        <v>102</v>
      </c>
      <c r="C15">
        <v>97</v>
      </c>
      <c r="D15">
        <v>156</v>
      </c>
    </row>
    <row r="16" spans="1:4" x14ac:dyDescent="0.25">
      <c r="B16" s="7">
        <v>0.08</v>
      </c>
      <c r="C16" s="7">
        <v>0.08</v>
      </c>
      <c r="D16" s="7">
        <v>0.13</v>
      </c>
    </row>
    <row r="17" spans="1:4" x14ac:dyDescent="0.25">
      <c r="A17" t="s">
        <v>597</v>
      </c>
      <c r="B17">
        <v>50</v>
      </c>
      <c r="C17">
        <v>54</v>
      </c>
      <c r="D17">
        <v>81</v>
      </c>
    </row>
    <row r="18" spans="1:4" x14ac:dyDescent="0.25">
      <c r="B18" s="7">
        <v>0.04</v>
      </c>
      <c r="C18" s="7">
        <v>0.04</v>
      </c>
      <c r="D18" s="7">
        <v>7.0000000000000007E-2</v>
      </c>
    </row>
    <row r="19" spans="1:4" x14ac:dyDescent="0.25">
      <c r="A19" t="s">
        <v>166</v>
      </c>
    </row>
    <row r="20" spans="1:4" x14ac:dyDescent="0.25">
      <c r="A20" t="s">
        <v>104</v>
      </c>
    </row>
    <row r="21" spans="1:4" x14ac:dyDescent="0.25">
      <c r="A21" t="s">
        <v>598</v>
      </c>
      <c r="B21">
        <v>787</v>
      </c>
      <c r="C21">
        <v>783</v>
      </c>
      <c r="D21">
        <v>682</v>
      </c>
    </row>
    <row r="22" spans="1:4" x14ac:dyDescent="0.25">
      <c r="B22" s="7">
        <v>0.65</v>
      </c>
      <c r="C22" s="7">
        <v>0.64</v>
      </c>
      <c r="D22" s="7">
        <v>0.56000000000000005</v>
      </c>
    </row>
    <row r="23" spans="1:4" x14ac:dyDescent="0.25">
      <c r="A23" t="s">
        <v>599</v>
      </c>
      <c r="B23">
        <v>152</v>
      </c>
      <c r="C23">
        <v>151</v>
      </c>
      <c r="D23">
        <v>237</v>
      </c>
    </row>
    <row r="24" spans="1:4" x14ac:dyDescent="0.25">
      <c r="B24" s="7">
        <v>0.13</v>
      </c>
      <c r="C24" s="7">
        <v>0.12</v>
      </c>
      <c r="D24" s="7">
        <v>0.19</v>
      </c>
    </row>
    <row r="25" spans="1:4" x14ac:dyDescent="0.25">
      <c r="A25" t="s">
        <v>40</v>
      </c>
      <c r="B25">
        <v>4</v>
      </c>
      <c r="C25">
        <v>3</v>
      </c>
      <c r="D25">
        <v>3</v>
      </c>
    </row>
    <row r="26" spans="1:4" x14ac:dyDescent="0.25">
      <c r="B26">
        <v>0</v>
      </c>
      <c r="C26">
        <v>0</v>
      </c>
      <c r="D26">
        <v>0</v>
      </c>
    </row>
    <row r="27" spans="1:4" x14ac:dyDescent="0.25">
      <c r="A27" t="s">
        <v>41</v>
      </c>
      <c r="B27">
        <v>32</v>
      </c>
      <c r="C27">
        <v>26</v>
      </c>
      <c r="D27">
        <v>35</v>
      </c>
    </row>
    <row r="28" spans="1:4" x14ac:dyDescent="0.25">
      <c r="B28" s="7">
        <v>0.03</v>
      </c>
      <c r="C28" s="7">
        <v>0.02</v>
      </c>
      <c r="D28" s="7">
        <v>0.03</v>
      </c>
    </row>
    <row r="29" spans="1:4" x14ac:dyDescent="0.25">
      <c r="A29" t="s">
        <v>193</v>
      </c>
      <c r="B29">
        <v>0.63900000000000001</v>
      </c>
      <c r="C29">
        <v>0.63700000000000001</v>
      </c>
      <c r="D29">
        <v>0.438</v>
      </c>
    </row>
    <row r="30" spans="1:4" x14ac:dyDescent="0.25">
      <c r="A30" t="s">
        <v>194</v>
      </c>
      <c r="B30">
        <v>0.97399999999999998</v>
      </c>
      <c r="C30">
        <v>0.98299999999999998</v>
      </c>
      <c r="D30">
        <v>1.087</v>
      </c>
    </row>
    <row r="31" spans="1:4" x14ac:dyDescent="0.25">
      <c r="A31" t="s">
        <v>195</v>
      </c>
      <c r="B31">
        <v>1E-3</v>
      </c>
      <c r="C31">
        <v>1E-3</v>
      </c>
      <c r="D31">
        <v>1E-3</v>
      </c>
    </row>
  </sheetData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167</v>
      </c>
    </row>
    <row r="2" spans="1:78" x14ac:dyDescent="0.25">
      <c r="A2" t="s">
        <v>169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5213</v>
      </c>
      <c r="C8">
        <v>4485</v>
      </c>
      <c r="D8">
        <v>420</v>
      </c>
      <c r="E8">
        <v>308</v>
      </c>
      <c r="F8">
        <v>1020</v>
      </c>
      <c r="G8">
        <v>2378</v>
      </c>
      <c r="H8">
        <v>1815</v>
      </c>
      <c r="I8">
        <v>1021</v>
      </c>
      <c r="J8">
        <v>1386</v>
      </c>
      <c r="K8">
        <v>999</v>
      </c>
      <c r="L8">
        <v>1807</v>
      </c>
      <c r="M8">
        <v>1773</v>
      </c>
      <c r="N8">
        <v>2658</v>
      </c>
      <c r="O8">
        <v>589</v>
      </c>
      <c r="P8">
        <v>193</v>
      </c>
      <c r="Q8">
        <v>979</v>
      </c>
      <c r="R8">
        <v>4234</v>
      </c>
      <c r="S8">
        <v>3083</v>
      </c>
      <c r="T8">
        <v>1009</v>
      </c>
      <c r="U8">
        <v>1037</v>
      </c>
      <c r="V8">
        <v>3585</v>
      </c>
      <c r="W8">
        <v>577</v>
      </c>
      <c r="X8">
        <v>983</v>
      </c>
      <c r="Y8">
        <v>0</v>
      </c>
      <c r="Z8">
        <v>5213</v>
      </c>
      <c r="AA8">
        <v>5196</v>
      </c>
      <c r="AB8">
        <v>5196</v>
      </c>
      <c r="AC8">
        <v>422</v>
      </c>
      <c r="AD8">
        <v>4263</v>
      </c>
      <c r="AE8">
        <v>464</v>
      </c>
      <c r="AF8">
        <v>4108</v>
      </c>
      <c r="AG8">
        <v>780</v>
      </c>
      <c r="AH8">
        <v>37</v>
      </c>
      <c r="AI8">
        <v>3669</v>
      </c>
      <c r="AJ8">
        <v>520</v>
      </c>
      <c r="AK8">
        <v>940</v>
      </c>
      <c r="AL8">
        <v>2017</v>
      </c>
      <c r="AM8">
        <v>2457</v>
      </c>
      <c r="AN8">
        <v>57</v>
      </c>
      <c r="AO8">
        <v>660</v>
      </c>
      <c r="AP8">
        <v>491</v>
      </c>
      <c r="AQ8">
        <v>477</v>
      </c>
      <c r="AR8">
        <v>426</v>
      </c>
      <c r="AS8">
        <v>293</v>
      </c>
      <c r="AT8">
        <v>493</v>
      </c>
      <c r="AU8">
        <v>339</v>
      </c>
      <c r="AV8">
        <v>491</v>
      </c>
      <c r="AW8">
        <v>88</v>
      </c>
      <c r="AX8">
        <v>325</v>
      </c>
      <c r="AY8">
        <v>505</v>
      </c>
      <c r="AZ8">
        <v>357</v>
      </c>
      <c r="BA8">
        <v>260</v>
      </c>
      <c r="BB8">
        <v>357</v>
      </c>
      <c r="BC8">
        <v>290</v>
      </c>
      <c r="BD8">
        <v>21</v>
      </c>
      <c r="BE8">
        <v>771</v>
      </c>
      <c r="BF8">
        <v>4442</v>
      </c>
      <c r="BG8">
        <v>2897</v>
      </c>
      <c r="BH8">
        <v>2316</v>
      </c>
      <c r="BI8">
        <v>1062</v>
      </c>
      <c r="BJ8">
        <v>773</v>
      </c>
      <c r="BK8">
        <v>731</v>
      </c>
      <c r="BL8">
        <v>176</v>
      </c>
      <c r="BM8">
        <v>711</v>
      </c>
      <c r="BN8">
        <v>1442</v>
      </c>
      <c r="BO8">
        <v>1915</v>
      </c>
      <c r="BP8">
        <v>1145</v>
      </c>
      <c r="BQ8">
        <v>858</v>
      </c>
      <c r="BR8">
        <v>1299</v>
      </c>
      <c r="BS8">
        <v>1268</v>
      </c>
      <c r="BT8">
        <v>412</v>
      </c>
      <c r="BU8">
        <v>442</v>
      </c>
      <c r="BV8">
        <v>270</v>
      </c>
      <c r="BW8">
        <v>632</v>
      </c>
      <c r="BX8">
        <v>3559</v>
      </c>
      <c r="BY8">
        <v>3564</v>
      </c>
      <c r="BZ8">
        <v>3160</v>
      </c>
    </row>
    <row r="9" spans="1:78" x14ac:dyDescent="0.25">
      <c r="A9" t="s">
        <v>103</v>
      </c>
      <c r="B9">
        <v>5270</v>
      </c>
      <c r="C9">
        <v>4529</v>
      </c>
      <c r="D9">
        <v>450</v>
      </c>
      <c r="E9">
        <v>291</v>
      </c>
      <c r="F9">
        <v>1035</v>
      </c>
      <c r="G9">
        <v>2777</v>
      </c>
      <c r="H9">
        <v>1459</v>
      </c>
      <c r="I9">
        <v>1273</v>
      </c>
      <c r="J9">
        <v>1700</v>
      </c>
      <c r="K9">
        <v>1074</v>
      </c>
      <c r="L9">
        <v>1224</v>
      </c>
      <c r="M9">
        <v>1399</v>
      </c>
      <c r="N9">
        <v>3120</v>
      </c>
      <c r="O9">
        <v>578</v>
      </c>
      <c r="P9">
        <v>174</v>
      </c>
      <c r="Q9">
        <v>799</v>
      </c>
      <c r="R9">
        <v>4472</v>
      </c>
      <c r="S9">
        <v>3306</v>
      </c>
      <c r="T9">
        <v>1043</v>
      </c>
      <c r="U9">
        <v>845</v>
      </c>
      <c r="V9">
        <v>3963</v>
      </c>
      <c r="W9">
        <v>514</v>
      </c>
      <c r="X9">
        <v>730</v>
      </c>
      <c r="Y9">
        <v>0</v>
      </c>
      <c r="Z9">
        <v>5270</v>
      </c>
      <c r="AA9">
        <v>5254</v>
      </c>
      <c r="AB9">
        <v>5254</v>
      </c>
      <c r="AC9">
        <v>456</v>
      </c>
      <c r="AD9">
        <v>4300</v>
      </c>
      <c r="AE9">
        <v>451</v>
      </c>
      <c r="AF9">
        <v>4122</v>
      </c>
      <c r="AG9">
        <v>829</v>
      </c>
      <c r="AH9">
        <v>39</v>
      </c>
      <c r="AI9">
        <v>3883</v>
      </c>
      <c r="AJ9">
        <v>470</v>
      </c>
      <c r="AK9">
        <v>849</v>
      </c>
      <c r="AL9">
        <v>2109</v>
      </c>
      <c r="AM9">
        <v>2454</v>
      </c>
      <c r="AN9">
        <v>59</v>
      </c>
      <c r="AO9">
        <v>627</v>
      </c>
      <c r="AP9">
        <v>512</v>
      </c>
      <c r="AQ9">
        <v>496</v>
      </c>
      <c r="AR9">
        <v>474</v>
      </c>
      <c r="AS9">
        <v>284</v>
      </c>
      <c r="AT9">
        <v>497</v>
      </c>
      <c r="AU9">
        <v>328</v>
      </c>
      <c r="AV9">
        <v>474</v>
      </c>
      <c r="AW9">
        <v>100</v>
      </c>
      <c r="AX9">
        <v>344</v>
      </c>
      <c r="AY9">
        <v>492</v>
      </c>
      <c r="AZ9">
        <v>364</v>
      </c>
      <c r="BA9">
        <v>255</v>
      </c>
      <c r="BB9">
        <v>348</v>
      </c>
      <c r="BC9">
        <v>281</v>
      </c>
      <c r="BD9">
        <v>22</v>
      </c>
      <c r="BE9">
        <v>809</v>
      </c>
      <c r="BF9">
        <v>4461</v>
      </c>
      <c r="BG9">
        <v>3006</v>
      </c>
      <c r="BH9">
        <v>2264</v>
      </c>
      <c r="BI9">
        <v>1196</v>
      </c>
      <c r="BJ9">
        <v>791</v>
      </c>
      <c r="BK9">
        <v>693</v>
      </c>
      <c r="BL9">
        <v>173</v>
      </c>
      <c r="BM9">
        <v>785</v>
      </c>
      <c r="BN9">
        <v>1510</v>
      </c>
      <c r="BO9">
        <v>1896</v>
      </c>
      <c r="BP9">
        <v>1080</v>
      </c>
      <c r="BQ9">
        <v>918</v>
      </c>
      <c r="BR9">
        <v>1417</v>
      </c>
      <c r="BS9">
        <v>1385</v>
      </c>
      <c r="BT9">
        <v>413</v>
      </c>
      <c r="BU9">
        <v>483</v>
      </c>
      <c r="BV9">
        <v>271</v>
      </c>
      <c r="BW9">
        <v>692</v>
      </c>
      <c r="BX9">
        <v>3522</v>
      </c>
      <c r="BY9">
        <v>3537</v>
      </c>
      <c r="BZ9">
        <v>3105</v>
      </c>
    </row>
    <row r="10" spans="1:78" x14ac:dyDescent="0.25">
      <c r="A10" t="s">
        <v>104</v>
      </c>
    </row>
    <row r="11" spans="1:78" x14ac:dyDescent="0.25">
      <c r="A11" t="s">
        <v>170</v>
      </c>
      <c r="B11">
        <v>3491</v>
      </c>
      <c r="C11">
        <v>3014</v>
      </c>
      <c r="D11">
        <v>307</v>
      </c>
      <c r="E11">
        <v>169</v>
      </c>
      <c r="F11">
        <v>532</v>
      </c>
      <c r="G11">
        <v>1883</v>
      </c>
      <c r="H11">
        <v>1075</v>
      </c>
      <c r="I11">
        <v>1047</v>
      </c>
      <c r="J11">
        <v>1237</v>
      </c>
      <c r="K11">
        <v>658</v>
      </c>
      <c r="L11">
        <v>548</v>
      </c>
      <c r="M11">
        <v>730</v>
      </c>
      <c r="N11">
        <v>2299</v>
      </c>
      <c r="O11">
        <v>360</v>
      </c>
      <c r="P11">
        <v>102</v>
      </c>
      <c r="Q11">
        <v>500</v>
      </c>
      <c r="R11">
        <v>2991</v>
      </c>
      <c r="S11">
        <v>2615</v>
      </c>
      <c r="T11">
        <v>549</v>
      </c>
      <c r="U11">
        <v>291</v>
      </c>
      <c r="V11">
        <v>2715</v>
      </c>
      <c r="W11">
        <v>332</v>
      </c>
      <c r="X11">
        <v>413</v>
      </c>
      <c r="Y11">
        <v>0</v>
      </c>
      <c r="Z11">
        <v>3491</v>
      </c>
      <c r="AA11">
        <v>3486</v>
      </c>
      <c r="AB11">
        <v>3486</v>
      </c>
      <c r="AC11">
        <v>310</v>
      </c>
      <c r="AD11">
        <v>2925</v>
      </c>
      <c r="AE11">
        <v>233</v>
      </c>
      <c r="AF11">
        <v>2675</v>
      </c>
      <c r="AG11">
        <v>643</v>
      </c>
      <c r="AH11">
        <v>20</v>
      </c>
      <c r="AI11">
        <v>3491</v>
      </c>
      <c r="AJ11">
        <v>10</v>
      </c>
      <c r="AK11">
        <v>48</v>
      </c>
      <c r="AL11">
        <v>1743</v>
      </c>
      <c r="AM11">
        <v>1325</v>
      </c>
      <c r="AN11">
        <v>33</v>
      </c>
      <c r="AO11">
        <v>382</v>
      </c>
      <c r="AP11">
        <v>348</v>
      </c>
      <c r="AQ11">
        <v>337</v>
      </c>
      <c r="AR11">
        <v>231</v>
      </c>
      <c r="AS11">
        <v>166</v>
      </c>
      <c r="AT11">
        <v>347</v>
      </c>
      <c r="AU11">
        <v>234</v>
      </c>
      <c r="AV11">
        <v>324</v>
      </c>
      <c r="AW11">
        <v>74</v>
      </c>
      <c r="AX11">
        <v>228</v>
      </c>
      <c r="AY11">
        <v>338</v>
      </c>
      <c r="AZ11">
        <v>282</v>
      </c>
      <c r="BA11">
        <v>161</v>
      </c>
      <c r="BB11">
        <v>241</v>
      </c>
      <c r="BC11">
        <v>164</v>
      </c>
      <c r="BD11">
        <v>15</v>
      </c>
      <c r="BE11">
        <v>588</v>
      </c>
      <c r="BF11">
        <v>2902</v>
      </c>
      <c r="BG11">
        <v>2246</v>
      </c>
      <c r="BH11">
        <v>1245</v>
      </c>
      <c r="BI11">
        <v>1004</v>
      </c>
      <c r="BJ11">
        <v>569</v>
      </c>
      <c r="BK11">
        <v>442</v>
      </c>
      <c r="BL11">
        <v>128</v>
      </c>
      <c r="BM11">
        <v>657</v>
      </c>
      <c r="BN11">
        <v>1130</v>
      </c>
      <c r="BO11">
        <v>1186</v>
      </c>
      <c r="BP11">
        <v>518</v>
      </c>
      <c r="BQ11">
        <v>776</v>
      </c>
      <c r="BR11">
        <v>1129</v>
      </c>
      <c r="BS11">
        <v>1118</v>
      </c>
      <c r="BT11">
        <v>267</v>
      </c>
      <c r="BU11">
        <v>383</v>
      </c>
      <c r="BV11">
        <v>223</v>
      </c>
      <c r="BW11">
        <v>589</v>
      </c>
      <c r="BX11">
        <v>2350</v>
      </c>
      <c r="BY11">
        <v>2374</v>
      </c>
      <c r="BZ11">
        <v>2067</v>
      </c>
    </row>
    <row r="12" spans="1:78" x14ac:dyDescent="0.25">
      <c r="B12" s="7">
        <v>0.66</v>
      </c>
      <c r="C12" s="7">
        <v>0.67</v>
      </c>
      <c r="D12" s="7">
        <v>0.68</v>
      </c>
      <c r="E12" s="7">
        <v>0.57999999999999996</v>
      </c>
      <c r="F12" s="7">
        <v>0.51</v>
      </c>
      <c r="G12" s="7">
        <v>0.68</v>
      </c>
      <c r="H12" s="7">
        <v>0.74</v>
      </c>
      <c r="I12" s="7">
        <v>0.82</v>
      </c>
      <c r="J12" s="7">
        <v>0.73</v>
      </c>
      <c r="K12" s="7">
        <v>0.61</v>
      </c>
      <c r="L12" s="7">
        <v>0.45</v>
      </c>
      <c r="M12" s="7">
        <v>0.52</v>
      </c>
      <c r="N12" s="7">
        <v>0.74</v>
      </c>
      <c r="O12" s="7">
        <v>0.62</v>
      </c>
      <c r="P12" s="7">
        <v>0.59</v>
      </c>
      <c r="Q12" s="7">
        <v>0.63</v>
      </c>
      <c r="R12" s="7">
        <v>0.67</v>
      </c>
      <c r="S12" s="7">
        <v>0.79</v>
      </c>
      <c r="T12" s="7">
        <v>0.53</v>
      </c>
      <c r="U12" s="7">
        <v>0.34</v>
      </c>
      <c r="V12" s="7">
        <v>0.68</v>
      </c>
      <c r="W12" s="7">
        <v>0.65</v>
      </c>
      <c r="X12" s="7">
        <v>0.56999999999999995</v>
      </c>
      <c r="Y12" t="s">
        <v>108</v>
      </c>
      <c r="Z12" s="7">
        <v>0.66</v>
      </c>
      <c r="AA12" s="7">
        <v>0.66</v>
      </c>
      <c r="AB12" s="7">
        <v>0.66</v>
      </c>
      <c r="AC12" s="7">
        <v>0.68</v>
      </c>
      <c r="AD12" s="7">
        <v>0.68</v>
      </c>
      <c r="AE12" s="7">
        <v>0.52</v>
      </c>
      <c r="AF12" s="7">
        <v>0.65</v>
      </c>
      <c r="AG12" s="7">
        <v>0.78</v>
      </c>
      <c r="AH12" s="7">
        <v>0.51</v>
      </c>
      <c r="AI12" s="7">
        <v>0.9</v>
      </c>
      <c r="AJ12" s="7">
        <v>0.02</v>
      </c>
      <c r="AK12" s="7">
        <v>0.06</v>
      </c>
      <c r="AL12" s="7">
        <v>0.83</v>
      </c>
      <c r="AM12" s="7">
        <v>0.54</v>
      </c>
      <c r="AN12" s="7">
        <v>0.56000000000000005</v>
      </c>
      <c r="AO12" s="7">
        <v>0.61</v>
      </c>
      <c r="AP12" s="7">
        <v>0.68</v>
      </c>
      <c r="AQ12" s="7">
        <v>0.68</v>
      </c>
      <c r="AR12" s="7">
        <v>0.49</v>
      </c>
      <c r="AS12" s="7">
        <v>0.57999999999999996</v>
      </c>
      <c r="AT12" s="7">
        <v>0.7</v>
      </c>
      <c r="AU12" s="7">
        <v>0.71</v>
      </c>
      <c r="AV12" s="7">
        <v>0.68</v>
      </c>
      <c r="AW12" s="7">
        <v>0.74</v>
      </c>
      <c r="AX12" s="7">
        <v>0.66</v>
      </c>
      <c r="AY12" s="7">
        <v>0.69</v>
      </c>
      <c r="AZ12" s="7">
        <v>0.78</v>
      </c>
      <c r="BA12" s="7">
        <v>0.63</v>
      </c>
      <c r="BB12" s="7">
        <v>0.69</v>
      </c>
      <c r="BC12" s="7">
        <v>0.59</v>
      </c>
      <c r="BD12" s="7">
        <v>0.71</v>
      </c>
      <c r="BE12" s="7">
        <v>0.73</v>
      </c>
      <c r="BF12" s="7">
        <v>0.65</v>
      </c>
      <c r="BG12" s="7">
        <v>0.75</v>
      </c>
      <c r="BH12" s="7">
        <v>0.55000000000000004</v>
      </c>
      <c r="BI12" s="7">
        <v>0.84</v>
      </c>
      <c r="BJ12" s="7">
        <v>0.72</v>
      </c>
      <c r="BK12" s="7">
        <v>0.64</v>
      </c>
      <c r="BL12" s="7">
        <v>0.74</v>
      </c>
      <c r="BM12" s="7">
        <v>0.84</v>
      </c>
      <c r="BN12" s="7">
        <v>0.75</v>
      </c>
      <c r="BO12" s="7">
        <v>0.63</v>
      </c>
      <c r="BP12" s="7">
        <v>0.48</v>
      </c>
      <c r="BQ12" s="7">
        <v>0.85</v>
      </c>
      <c r="BR12" s="7">
        <v>0.8</v>
      </c>
      <c r="BS12" s="7">
        <v>0.81</v>
      </c>
      <c r="BT12" s="7">
        <v>0.65</v>
      </c>
      <c r="BU12" s="7">
        <v>0.79</v>
      </c>
      <c r="BV12" s="7">
        <v>0.82</v>
      </c>
      <c r="BW12" s="7">
        <v>0.85</v>
      </c>
      <c r="BX12" s="7">
        <v>0.67</v>
      </c>
      <c r="BY12" s="7">
        <v>0.67</v>
      </c>
      <c r="BZ12" s="7">
        <v>0.67</v>
      </c>
    </row>
    <row r="13" spans="1:78" x14ac:dyDescent="0.25">
      <c r="A13" t="s">
        <v>171</v>
      </c>
      <c r="B13">
        <v>339</v>
      </c>
      <c r="C13">
        <v>300</v>
      </c>
      <c r="D13">
        <v>22</v>
      </c>
      <c r="E13">
        <v>17</v>
      </c>
      <c r="F13">
        <v>79</v>
      </c>
      <c r="G13">
        <v>155</v>
      </c>
      <c r="H13">
        <v>104</v>
      </c>
      <c r="I13">
        <v>78</v>
      </c>
      <c r="J13">
        <v>121</v>
      </c>
      <c r="K13">
        <v>71</v>
      </c>
      <c r="L13">
        <v>69</v>
      </c>
      <c r="M13">
        <v>88</v>
      </c>
      <c r="N13">
        <v>197</v>
      </c>
      <c r="O13">
        <v>45</v>
      </c>
      <c r="P13">
        <v>9</v>
      </c>
      <c r="Q13">
        <v>40</v>
      </c>
      <c r="R13">
        <v>299</v>
      </c>
      <c r="S13">
        <v>229</v>
      </c>
      <c r="T13">
        <v>71</v>
      </c>
      <c r="U13">
        <v>36</v>
      </c>
      <c r="V13">
        <v>253</v>
      </c>
      <c r="W13">
        <v>33</v>
      </c>
      <c r="X13">
        <v>49</v>
      </c>
      <c r="Y13">
        <v>0</v>
      </c>
      <c r="Z13">
        <v>339</v>
      </c>
      <c r="AA13">
        <v>337</v>
      </c>
      <c r="AB13">
        <v>337</v>
      </c>
      <c r="AC13">
        <v>29</v>
      </c>
      <c r="AD13">
        <v>257</v>
      </c>
      <c r="AE13">
        <v>46</v>
      </c>
      <c r="AF13">
        <v>282</v>
      </c>
      <c r="AG13">
        <v>27</v>
      </c>
      <c r="AH13">
        <v>6</v>
      </c>
      <c r="AI13">
        <v>339</v>
      </c>
      <c r="AJ13">
        <v>2</v>
      </c>
      <c r="AK13">
        <v>13</v>
      </c>
      <c r="AL13">
        <v>124</v>
      </c>
      <c r="AM13">
        <v>160</v>
      </c>
      <c r="AN13">
        <v>8</v>
      </c>
      <c r="AO13">
        <v>46</v>
      </c>
      <c r="AP13">
        <v>41</v>
      </c>
      <c r="AQ13">
        <v>25</v>
      </c>
      <c r="AR13">
        <v>47</v>
      </c>
      <c r="AS13">
        <v>17</v>
      </c>
      <c r="AT13">
        <v>26</v>
      </c>
      <c r="AU13">
        <v>16</v>
      </c>
      <c r="AV13">
        <v>33</v>
      </c>
      <c r="AW13">
        <v>5</v>
      </c>
      <c r="AX13">
        <v>17</v>
      </c>
      <c r="AY13">
        <v>29</v>
      </c>
      <c r="AZ13">
        <v>22</v>
      </c>
      <c r="BA13">
        <v>18</v>
      </c>
      <c r="BB13">
        <v>26</v>
      </c>
      <c r="BC13">
        <v>16</v>
      </c>
      <c r="BD13">
        <v>2</v>
      </c>
      <c r="BE13">
        <v>37</v>
      </c>
      <c r="BF13">
        <v>302</v>
      </c>
      <c r="BG13">
        <v>164</v>
      </c>
      <c r="BH13">
        <v>175</v>
      </c>
      <c r="BI13">
        <v>54</v>
      </c>
      <c r="BJ13">
        <v>50</v>
      </c>
      <c r="BK13">
        <v>40</v>
      </c>
      <c r="BL13">
        <v>13</v>
      </c>
      <c r="BM13">
        <v>41</v>
      </c>
      <c r="BN13">
        <v>90</v>
      </c>
      <c r="BO13">
        <v>127</v>
      </c>
      <c r="BP13">
        <v>81</v>
      </c>
      <c r="BQ13">
        <v>44</v>
      </c>
      <c r="BR13">
        <v>72</v>
      </c>
      <c r="BS13">
        <v>76</v>
      </c>
      <c r="BT13">
        <v>21</v>
      </c>
      <c r="BU13">
        <v>22</v>
      </c>
      <c r="BV13">
        <v>14</v>
      </c>
      <c r="BW13">
        <v>33</v>
      </c>
      <c r="BX13">
        <v>217</v>
      </c>
      <c r="BY13">
        <v>218</v>
      </c>
      <c r="BZ13">
        <v>186</v>
      </c>
    </row>
    <row r="14" spans="1:78" x14ac:dyDescent="0.25">
      <c r="B14" s="7">
        <v>0.06</v>
      </c>
      <c r="C14" s="7">
        <v>7.0000000000000007E-2</v>
      </c>
      <c r="D14" s="7">
        <v>0.05</v>
      </c>
      <c r="E14" s="7">
        <v>0.06</v>
      </c>
      <c r="F14" s="7">
        <v>0.08</v>
      </c>
      <c r="G14" s="7">
        <v>0.06</v>
      </c>
      <c r="H14" s="7">
        <v>7.0000000000000007E-2</v>
      </c>
      <c r="I14" s="7">
        <v>0.06</v>
      </c>
      <c r="J14" s="7">
        <v>7.0000000000000007E-2</v>
      </c>
      <c r="K14" s="7">
        <v>7.0000000000000007E-2</v>
      </c>
      <c r="L14" s="7">
        <v>0.06</v>
      </c>
      <c r="M14" s="7">
        <v>0.06</v>
      </c>
      <c r="N14" s="7">
        <v>0.06</v>
      </c>
      <c r="O14" s="7">
        <v>0.08</v>
      </c>
      <c r="P14" s="7">
        <v>0.05</v>
      </c>
      <c r="Q14" s="7">
        <v>0.05</v>
      </c>
      <c r="R14" s="7">
        <v>7.0000000000000007E-2</v>
      </c>
      <c r="S14" s="7">
        <v>7.0000000000000007E-2</v>
      </c>
      <c r="T14" s="7">
        <v>7.0000000000000007E-2</v>
      </c>
      <c r="U14" s="7">
        <v>0.04</v>
      </c>
      <c r="V14" s="7">
        <v>0.06</v>
      </c>
      <c r="W14" s="7">
        <v>0.06</v>
      </c>
      <c r="X14" s="7">
        <v>7.0000000000000007E-2</v>
      </c>
      <c r="Y14" t="s">
        <v>108</v>
      </c>
      <c r="Z14" s="7">
        <v>0.06</v>
      </c>
      <c r="AA14" s="7">
        <v>0.06</v>
      </c>
      <c r="AB14" s="7">
        <v>0.06</v>
      </c>
      <c r="AC14" s="7">
        <v>0.06</v>
      </c>
      <c r="AD14" s="7">
        <v>0.06</v>
      </c>
      <c r="AE14" s="7">
        <v>0.1</v>
      </c>
      <c r="AF14" s="7">
        <v>7.0000000000000007E-2</v>
      </c>
      <c r="AG14" s="7">
        <v>0.03</v>
      </c>
      <c r="AH14" s="7">
        <v>0.14000000000000001</v>
      </c>
      <c r="AI14" s="7">
        <v>0.09</v>
      </c>
      <c r="AJ14">
        <v>0</v>
      </c>
      <c r="AK14" s="7">
        <v>0.02</v>
      </c>
      <c r="AL14" s="7">
        <v>0.06</v>
      </c>
      <c r="AM14" s="7">
        <v>7.0000000000000007E-2</v>
      </c>
      <c r="AN14" s="7">
        <v>0.14000000000000001</v>
      </c>
      <c r="AO14" s="7">
        <v>7.0000000000000007E-2</v>
      </c>
      <c r="AP14" s="7">
        <v>0.08</v>
      </c>
      <c r="AQ14" s="7">
        <v>0.05</v>
      </c>
      <c r="AR14" s="7">
        <v>0.1</v>
      </c>
      <c r="AS14" s="7">
        <v>0.06</v>
      </c>
      <c r="AT14" s="7">
        <v>0.05</v>
      </c>
      <c r="AU14" s="7">
        <v>0.05</v>
      </c>
      <c r="AV14" s="7">
        <v>7.0000000000000007E-2</v>
      </c>
      <c r="AW14" s="7">
        <v>0.05</v>
      </c>
      <c r="AX14" s="7">
        <v>0.05</v>
      </c>
      <c r="AY14" s="7">
        <v>0.06</v>
      </c>
      <c r="AZ14" s="7">
        <v>0.06</v>
      </c>
      <c r="BA14" s="7">
        <v>7.0000000000000007E-2</v>
      </c>
      <c r="BB14" s="7">
        <v>7.0000000000000007E-2</v>
      </c>
      <c r="BC14" s="7">
        <v>0.06</v>
      </c>
      <c r="BD14" s="7">
        <v>7.0000000000000007E-2</v>
      </c>
      <c r="BE14" s="7">
        <v>0.05</v>
      </c>
      <c r="BF14" s="7">
        <v>7.0000000000000007E-2</v>
      </c>
      <c r="BG14" s="7">
        <v>0.05</v>
      </c>
      <c r="BH14" s="7">
        <v>0.08</v>
      </c>
      <c r="BI14" s="7">
        <v>0.05</v>
      </c>
      <c r="BJ14" s="7">
        <v>0.06</v>
      </c>
      <c r="BK14" s="7">
        <v>0.06</v>
      </c>
      <c r="BL14" s="7">
        <v>0.08</v>
      </c>
      <c r="BM14" s="7">
        <v>0.05</v>
      </c>
      <c r="BN14" s="7">
        <v>0.06</v>
      </c>
      <c r="BO14" s="7">
        <v>7.0000000000000007E-2</v>
      </c>
      <c r="BP14" s="7">
        <v>0.08</v>
      </c>
      <c r="BQ14" s="7">
        <v>0.05</v>
      </c>
      <c r="BR14" s="7">
        <v>0.05</v>
      </c>
      <c r="BS14" s="7">
        <v>0.05</v>
      </c>
      <c r="BT14" s="7">
        <v>0.05</v>
      </c>
      <c r="BU14" s="7">
        <v>0.05</v>
      </c>
      <c r="BV14" s="7">
        <v>0.05</v>
      </c>
      <c r="BW14" s="7">
        <v>0.05</v>
      </c>
      <c r="BX14" s="7">
        <v>0.06</v>
      </c>
      <c r="BY14" s="7">
        <v>0.06</v>
      </c>
      <c r="BZ14" s="7">
        <v>0.06</v>
      </c>
    </row>
    <row r="15" spans="1:78" x14ac:dyDescent="0.25">
      <c r="A15" t="s">
        <v>172</v>
      </c>
      <c r="B15">
        <v>450</v>
      </c>
      <c r="C15">
        <v>394</v>
      </c>
      <c r="D15">
        <v>34</v>
      </c>
      <c r="E15">
        <v>23</v>
      </c>
      <c r="F15">
        <v>77</v>
      </c>
      <c r="G15">
        <v>213</v>
      </c>
      <c r="H15">
        <v>160</v>
      </c>
      <c r="I15">
        <v>72</v>
      </c>
      <c r="J15">
        <v>127</v>
      </c>
      <c r="K15">
        <v>113</v>
      </c>
      <c r="L15">
        <v>139</v>
      </c>
      <c r="M15">
        <v>165</v>
      </c>
      <c r="N15">
        <v>187</v>
      </c>
      <c r="O15">
        <v>73</v>
      </c>
      <c r="P15">
        <v>25</v>
      </c>
      <c r="Q15">
        <v>77</v>
      </c>
      <c r="R15">
        <v>374</v>
      </c>
      <c r="S15">
        <v>258</v>
      </c>
      <c r="T15">
        <v>92</v>
      </c>
      <c r="U15">
        <v>86</v>
      </c>
      <c r="V15">
        <v>269</v>
      </c>
      <c r="W15">
        <v>48</v>
      </c>
      <c r="X15">
        <v>125</v>
      </c>
      <c r="Y15">
        <v>0</v>
      </c>
      <c r="Z15">
        <v>450</v>
      </c>
      <c r="AA15">
        <v>449</v>
      </c>
      <c r="AB15">
        <v>449</v>
      </c>
      <c r="AC15">
        <v>43</v>
      </c>
      <c r="AD15">
        <v>362</v>
      </c>
      <c r="AE15">
        <v>40</v>
      </c>
      <c r="AF15">
        <v>414</v>
      </c>
      <c r="AG15">
        <v>17</v>
      </c>
      <c r="AH15">
        <v>3</v>
      </c>
      <c r="AI15">
        <v>12</v>
      </c>
      <c r="AJ15">
        <v>450</v>
      </c>
      <c r="AK15">
        <v>28</v>
      </c>
      <c r="AL15">
        <v>95</v>
      </c>
      <c r="AM15">
        <v>290</v>
      </c>
      <c r="AN15">
        <v>8</v>
      </c>
      <c r="AO15">
        <v>58</v>
      </c>
      <c r="AP15">
        <v>44</v>
      </c>
      <c r="AQ15">
        <v>48</v>
      </c>
      <c r="AR15">
        <v>67</v>
      </c>
      <c r="AS15">
        <v>24</v>
      </c>
      <c r="AT15">
        <v>41</v>
      </c>
      <c r="AU15">
        <v>15</v>
      </c>
      <c r="AV15">
        <v>30</v>
      </c>
      <c r="AW15">
        <v>5</v>
      </c>
      <c r="AX15">
        <v>29</v>
      </c>
      <c r="AY15">
        <v>46</v>
      </c>
      <c r="AZ15">
        <v>30</v>
      </c>
      <c r="BA15">
        <v>17</v>
      </c>
      <c r="BB15">
        <v>29</v>
      </c>
      <c r="BC15">
        <v>26</v>
      </c>
      <c r="BD15">
        <v>0</v>
      </c>
      <c r="BE15">
        <v>30</v>
      </c>
      <c r="BF15">
        <v>420</v>
      </c>
      <c r="BG15">
        <v>158</v>
      </c>
      <c r="BH15">
        <v>293</v>
      </c>
      <c r="BI15">
        <v>36</v>
      </c>
      <c r="BJ15">
        <v>49</v>
      </c>
      <c r="BK15">
        <v>49</v>
      </c>
      <c r="BL15">
        <v>9</v>
      </c>
      <c r="BM15">
        <v>38</v>
      </c>
      <c r="BN15">
        <v>85</v>
      </c>
      <c r="BO15">
        <v>213</v>
      </c>
      <c r="BP15">
        <v>115</v>
      </c>
      <c r="BQ15">
        <v>43</v>
      </c>
      <c r="BR15">
        <v>73</v>
      </c>
      <c r="BS15">
        <v>68</v>
      </c>
      <c r="BT15">
        <v>15</v>
      </c>
      <c r="BU15">
        <v>19</v>
      </c>
      <c r="BV15">
        <v>12</v>
      </c>
      <c r="BW15">
        <v>34</v>
      </c>
      <c r="BX15">
        <v>303</v>
      </c>
      <c r="BY15">
        <v>296</v>
      </c>
      <c r="BZ15">
        <v>262</v>
      </c>
    </row>
    <row r="16" spans="1:78" x14ac:dyDescent="0.25">
      <c r="B16" s="7">
        <v>0.09</v>
      </c>
      <c r="C16" s="7">
        <v>0.09</v>
      </c>
      <c r="D16" s="7">
        <v>0.08</v>
      </c>
      <c r="E16" s="7">
        <v>0.08</v>
      </c>
      <c r="F16" s="7">
        <v>7.0000000000000007E-2</v>
      </c>
      <c r="G16" s="7">
        <v>0.08</v>
      </c>
      <c r="H16" s="7">
        <v>0.11</v>
      </c>
      <c r="I16" s="7">
        <v>0.06</v>
      </c>
      <c r="J16" s="7">
        <v>7.0000000000000007E-2</v>
      </c>
      <c r="K16" s="7">
        <v>0.11</v>
      </c>
      <c r="L16" s="7">
        <v>0.11</v>
      </c>
      <c r="M16" s="7">
        <v>0.12</v>
      </c>
      <c r="N16" s="7">
        <v>0.06</v>
      </c>
      <c r="O16" s="7">
        <v>0.13</v>
      </c>
      <c r="P16" s="7">
        <v>0.14000000000000001</v>
      </c>
      <c r="Q16" s="7">
        <v>0.1</v>
      </c>
      <c r="R16" s="7">
        <v>0.08</v>
      </c>
      <c r="S16" s="7">
        <v>0.08</v>
      </c>
      <c r="T16" s="7">
        <v>0.09</v>
      </c>
      <c r="U16" s="7">
        <v>0.1</v>
      </c>
      <c r="V16" s="7">
        <v>7.0000000000000007E-2</v>
      </c>
      <c r="W16" s="7">
        <v>0.09</v>
      </c>
      <c r="X16" s="7">
        <v>0.17</v>
      </c>
      <c r="Y16" t="s">
        <v>108</v>
      </c>
      <c r="Z16" s="7">
        <v>0.09</v>
      </c>
      <c r="AA16" s="7">
        <v>0.09</v>
      </c>
      <c r="AB16" s="7">
        <v>0.09</v>
      </c>
      <c r="AC16" s="7">
        <v>0.09</v>
      </c>
      <c r="AD16" s="7">
        <v>0.08</v>
      </c>
      <c r="AE16" s="7">
        <v>0.09</v>
      </c>
      <c r="AF16" s="7">
        <v>0.1</v>
      </c>
      <c r="AG16" s="7">
        <v>0.02</v>
      </c>
      <c r="AH16" s="7">
        <v>0.08</v>
      </c>
      <c r="AI16">
        <v>0</v>
      </c>
      <c r="AJ16" s="7">
        <v>0.96</v>
      </c>
      <c r="AK16" s="7">
        <v>0.03</v>
      </c>
      <c r="AL16" s="7">
        <v>0.05</v>
      </c>
      <c r="AM16" s="7">
        <v>0.12</v>
      </c>
      <c r="AN16" s="7">
        <v>0.13</v>
      </c>
      <c r="AO16" s="7">
        <v>0.09</v>
      </c>
      <c r="AP16" s="7">
        <v>0.08</v>
      </c>
      <c r="AQ16" s="7">
        <v>0.1</v>
      </c>
      <c r="AR16" s="7">
        <v>0.14000000000000001</v>
      </c>
      <c r="AS16" s="7">
        <v>0.09</v>
      </c>
      <c r="AT16" s="7">
        <v>0.08</v>
      </c>
      <c r="AU16" s="7">
        <v>0.04</v>
      </c>
      <c r="AV16" s="7">
        <v>0.06</v>
      </c>
      <c r="AW16" s="7">
        <v>0.05</v>
      </c>
      <c r="AX16" s="7">
        <v>0.08</v>
      </c>
      <c r="AY16" s="7">
        <v>0.09</v>
      </c>
      <c r="AZ16" s="7">
        <v>0.08</v>
      </c>
      <c r="BA16" s="7">
        <v>7.0000000000000007E-2</v>
      </c>
      <c r="BB16" s="7">
        <v>0.08</v>
      </c>
      <c r="BC16" s="7">
        <v>0.09</v>
      </c>
      <c r="BD16" t="s">
        <v>108</v>
      </c>
      <c r="BE16" s="7">
        <v>0.04</v>
      </c>
      <c r="BF16" s="7">
        <v>0.09</v>
      </c>
      <c r="BG16" s="7">
        <v>0.05</v>
      </c>
      <c r="BH16" s="7">
        <v>0.13</v>
      </c>
      <c r="BI16" s="7">
        <v>0.03</v>
      </c>
      <c r="BJ16" s="7">
        <v>0.06</v>
      </c>
      <c r="BK16" s="7">
        <v>7.0000000000000007E-2</v>
      </c>
      <c r="BL16" s="7">
        <v>0.05</v>
      </c>
      <c r="BM16" s="7">
        <v>0.05</v>
      </c>
      <c r="BN16" s="7">
        <v>0.06</v>
      </c>
      <c r="BO16" s="7">
        <v>0.11</v>
      </c>
      <c r="BP16" s="7">
        <v>0.11</v>
      </c>
      <c r="BQ16" s="7">
        <v>0.05</v>
      </c>
      <c r="BR16" s="7">
        <v>0.05</v>
      </c>
      <c r="BS16" s="7">
        <v>0.05</v>
      </c>
      <c r="BT16" s="7">
        <v>0.04</v>
      </c>
      <c r="BU16" s="7">
        <v>0.04</v>
      </c>
      <c r="BV16" s="7">
        <v>0.04</v>
      </c>
      <c r="BW16" s="7">
        <v>0.05</v>
      </c>
      <c r="BX16" s="7">
        <v>0.09</v>
      </c>
      <c r="BY16" s="7">
        <v>0.08</v>
      </c>
      <c r="BZ16" s="7">
        <v>0.08</v>
      </c>
    </row>
    <row r="17" spans="1:78" x14ac:dyDescent="0.25">
      <c r="A17" t="s">
        <v>173</v>
      </c>
      <c r="B17">
        <v>737</v>
      </c>
      <c r="C17">
        <v>616</v>
      </c>
      <c r="D17">
        <v>55</v>
      </c>
      <c r="E17">
        <v>65</v>
      </c>
      <c r="F17">
        <v>282</v>
      </c>
      <c r="G17">
        <v>394</v>
      </c>
      <c r="H17">
        <v>61</v>
      </c>
      <c r="I17">
        <v>51</v>
      </c>
      <c r="J17">
        <v>153</v>
      </c>
      <c r="K17">
        <v>186</v>
      </c>
      <c r="L17">
        <v>346</v>
      </c>
      <c r="M17">
        <v>307</v>
      </c>
      <c r="N17">
        <v>340</v>
      </c>
      <c r="O17">
        <v>67</v>
      </c>
      <c r="P17">
        <v>23</v>
      </c>
      <c r="Q17">
        <v>127</v>
      </c>
      <c r="R17">
        <v>609</v>
      </c>
      <c r="S17">
        <v>116</v>
      </c>
      <c r="T17">
        <v>263</v>
      </c>
      <c r="U17">
        <v>339</v>
      </c>
      <c r="V17">
        <v>572</v>
      </c>
      <c r="W17">
        <v>68</v>
      </c>
      <c r="X17">
        <v>85</v>
      </c>
      <c r="Y17">
        <v>0</v>
      </c>
      <c r="Z17">
        <v>737</v>
      </c>
      <c r="AA17">
        <v>730</v>
      </c>
      <c r="AB17">
        <v>730</v>
      </c>
      <c r="AC17">
        <v>47</v>
      </c>
      <c r="AD17">
        <v>574</v>
      </c>
      <c r="AE17">
        <v>99</v>
      </c>
      <c r="AF17">
        <v>577</v>
      </c>
      <c r="AG17">
        <v>118</v>
      </c>
      <c r="AH17">
        <v>9</v>
      </c>
      <c r="AI17">
        <v>27</v>
      </c>
      <c r="AJ17">
        <v>6</v>
      </c>
      <c r="AK17">
        <v>737</v>
      </c>
      <c r="AL17">
        <v>94</v>
      </c>
      <c r="AM17">
        <v>542</v>
      </c>
      <c r="AN17">
        <v>8</v>
      </c>
      <c r="AO17">
        <v>88</v>
      </c>
      <c r="AP17">
        <v>61</v>
      </c>
      <c r="AQ17">
        <v>50</v>
      </c>
      <c r="AR17">
        <v>95</v>
      </c>
      <c r="AS17">
        <v>63</v>
      </c>
      <c r="AT17">
        <v>65</v>
      </c>
      <c r="AU17">
        <v>42</v>
      </c>
      <c r="AV17">
        <v>68</v>
      </c>
      <c r="AW17">
        <v>13</v>
      </c>
      <c r="AX17">
        <v>43</v>
      </c>
      <c r="AY17">
        <v>65</v>
      </c>
      <c r="AZ17">
        <v>18</v>
      </c>
      <c r="BA17">
        <v>49</v>
      </c>
      <c r="BB17">
        <v>42</v>
      </c>
      <c r="BC17">
        <v>61</v>
      </c>
      <c r="BD17">
        <v>2</v>
      </c>
      <c r="BE17">
        <v>128</v>
      </c>
      <c r="BF17">
        <v>609</v>
      </c>
      <c r="BG17">
        <v>344</v>
      </c>
      <c r="BH17">
        <v>392</v>
      </c>
      <c r="BI17">
        <v>80</v>
      </c>
      <c r="BJ17">
        <v>103</v>
      </c>
      <c r="BK17">
        <v>129</v>
      </c>
      <c r="BL17">
        <v>16</v>
      </c>
      <c r="BM17">
        <v>39</v>
      </c>
      <c r="BN17">
        <v>156</v>
      </c>
      <c r="BO17">
        <v>274</v>
      </c>
      <c r="BP17">
        <v>268</v>
      </c>
      <c r="BQ17">
        <v>43</v>
      </c>
      <c r="BR17">
        <v>111</v>
      </c>
      <c r="BS17">
        <v>94</v>
      </c>
      <c r="BT17">
        <v>88</v>
      </c>
      <c r="BU17">
        <v>51</v>
      </c>
      <c r="BV17">
        <v>13</v>
      </c>
      <c r="BW17">
        <v>30</v>
      </c>
      <c r="BX17">
        <v>501</v>
      </c>
      <c r="BY17">
        <v>498</v>
      </c>
      <c r="BZ17">
        <v>451</v>
      </c>
    </row>
    <row r="18" spans="1:78" x14ac:dyDescent="0.25">
      <c r="B18" s="7">
        <v>0.14000000000000001</v>
      </c>
      <c r="C18" s="7">
        <v>0.14000000000000001</v>
      </c>
      <c r="D18" s="7">
        <v>0.12</v>
      </c>
      <c r="E18" s="7">
        <v>0.22</v>
      </c>
      <c r="F18" s="7">
        <v>0.27</v>
      </c>
      <c r="G18" s="7">
        <v>0.14000000000000001</v>
      </c>
      <c r="H18" s="7">
        <v>0.04</v>
      </c>
      <c r="I18" s="7">
        <v>0.04</v>
      </c>
      <c r="J18" s="7">
        <v>0.09</v>
      </c>
      <c r="K18" s="7">
        <v>0.17</v>
      </c>
      <c r="L18" s="7">
        <v>0.28000000000000003</v>
      </c>
      <c r="M18" s="7">
        <v>0.22</v>
      </c>
      <c r="N18" s="7">
        <v>0.11</v>
      </c>
      <c r="O18" s="7">
        <v>0.12</v>
      </c>
      <c r="P18" s="7">
        <v>0.13</v>
      </c>
      <c r="Q18" s="7">
        <v>0.16</v>
      </c>
      <c r="R18" s="7">
        <v>0.14000000000000001</v>
      </c>
      <c r="S18" s="7">
        <v>0.04</v>
      </c>
      <c r="T18" s="7">
        <v>0.25</v>
      </c>
      <c r="U18" s="7">
        <v>0.4</v>
      </c>
      <c r="V18" s="7">
        <v>0.14000000000000001</v>
      </c>
      <c r="W18" s="7">
        <v>0.13</v>
      </c>
      <c r="X18" s="7">
        <v>0.12</v>
      </c>
      <c r="Y18" t="s">
        <v>108</v>
      </c>
      <c r="Z18" s="7">
        <v>0.14000000000000001</v>
      </c>
      <c r="AA18" s="7">
        <v>0.14000000000000001</v>
      </c>
      <c r="AB18" s="7">
        <v>0.14000000000000001</v>
      </c>
      <c r="AC18" s="7">
        <v>0.1</v>
      </c>
      <c r="AD18" s="7">
        <v>0.13</v>
      </c>
      <c r="AE18" s="7">
        <v>0.22</v>
      </c>
      <c r="AF18" s="7">
        <v>0.14000000000000001</v>
      </c>
      <c r="AG18" s="7">
        <v>0.14000000000000001</v>
      </c>
      <c r="AH18" s="7">
        <v>0.22</v>
      </c>
      <c r="AI18" s="7">
        <v>0.01</v>
      </c>
      <c r="AJ18" s="7">
        <v>0.01</v>
      </c>
      <c r="AK18" s="7">
        <v>0.87</v>
      </c>
      <c r="AL18" s="7">
        <v>0.04</v>
      </c>
      <c r="AM18" s="7">
        <v>0.22</v>
      </c>
      <c r="AN18" s="7">
        <v>0.13</v>
      </c>
      <c r="AO18" s="7">
        <v>0.14000000000000001</v>
      </c>
      <c r="AP18" s="7">
        <v>0.12</v>
      </c>
      <c r="AQ18" s="7">
        <v>0.1</v>
      </c>
      <c r="AR18" s="7">
        <v>0.2</v>
      </c>
      <c r="AS18" s="7">
        <v>0.22</v>
      </c>
      <c r="AT18" s="7">
        <v>0.13</v>
      </c>
      <c r="AU18" s="7">
        <v>0.13</v>
      </c>
      <c r="AV18" s="7">
        <v>0.14000000000000001</v>
      </c>
      <c r="AW18" s="7">
        <v>0.12</v>
      </c>
      <c r="AX18" s="7">
        <v>0.12</v>
      </c>
      <c r="AY18" s="7">
        <v>0.13</v>
      </c>
      <c r="AZ18" s="7">
        <v>0.05</v>
      </c>
      <c r="BA18" s="7">
        <v>0.19</v>
      </c>
      <c r="BB18" s="7">
        <v>0.12</v>
      </c>
      <c r="BC18" s="7">
        <v>0.22</v>
      </c>
      <c r="BD18" s="7">
        <v>0.08</v>
      </c>
      <c r="BE18" s="7">
        <v>0.16</v>
      </c>
      <c r="BF18" s="7">
        <v>0.14000000000000001</v>
      </c>
      <c r="BG18" s="7">
        <v>0.11</v>
      </c>
      <c r="BH18" s="7">
        <v>0.17</v>
      </c>
      <c r="BI18" s="7">
        <v>7.0000000000000007E-2</v>
      </c>
      <c r="BJ18" s="7">
        <v>0.13</v>
      </c>
      <c r="BK18" s="7">
        <v>0.19</v>
      </c>
      <c r="BL18" s="7">
        <v>0.09</v>
      </c>
      <c r="BM18" s="7">
        <v>0.05</v>
      </c>
      <c r="BN18" s="7">
        <v>0.1</v>
      </c>
      <c r="BO18" s="7">
        <v>0.14000000000000001</v>
      </c>
      <c r="BP18" s="7">
        <v>0.25</v>
      </c>
      <c r="BQ18" s="7">
        <v>0.05</v>
      </c>
      <c r="BR18" s="7">
        <v>0.08</v>
      </c>
      <c r="BS18" s="7">
        <v>7.0000000000000007E-2</v>
      </c>
      <c r="BT18" s="7">
        <v>0.21</v>
      </c>
      <c r="BU18" s="7">
        <v>0.11</v>
      </c>
      <c r="BV18" s="7">
        <v>0.05</v>
      </c>
      <c r="BW18" s="7">
        <v>0.04</v>
      </c>
      <c r="BX18" s="7">
        <v>0.14000000000000001</v>
      </c>
      <c r="BY18" s="7">
        <v>0.14000000000000001</v>
      </c>
      <c r="BZ18" s="7">
        <v>0.15</v>
      </c>
    </row>
    <row r="19" spans="1:78" x14ac:dyDescent="0.25">
      <c r="A19" t="s">
        <v>174</v>
      </c>
      <c r="B19">
        <v>4</v>
      </c>
      <c r="C19">
        <v>4</v>
      </c>
      <c r="D19">
        <v>0</v>
      </c>
      <c r="E19">
        <v>0</v>
      </c>
      <c r="F19">
        <v>1</v>
      </c>
      <c r="G19">
        <v>1</v>
      </c>
      <c r="H19">
        <v>2</v>
      </c>
      <c r="I19">
        <v>0</v>
      </c>
      <c r="J19">
        <v>1</v>
      </c>
      <c r="K19">
        <v>1</v>
      </c>
      <c r="L19">
        <v>2</v>
      </c>
      <c r="M19">
        <v>3</v>
      </c>
      <c r="N19">
        <v>1</v>
      </c>
      <c r="O19">
        <v>0</v>
      </c>
      <c r="P19">
        <v>0</v>
      </c>
      <c r="Q19">
        <v>2</v>
      </c>
      <c r="R19">
        <v>3</v>
      </c>
      <c r="S19">
        <v>1</v>
      </c>
      <c r="T19">
        <v>1</v>
      </c>
      <c r="U19">
        <v>2</v>
      </c>
      <c r="V19">
        <v>2</v>
      </c>
      <c r="W19">
        <v>1</v>
      </c>
      <c r="X19">
        <v>1</v>
      </c>
      <c r="Y19">
        <v>0</v>
      </c>
      <c r="Z19">
        <v>4</v>
      </c>
      <c r="AA19">
        <v>4</v>
      </c>
      <c r="AB19">
        <v>4</v>
      </c>
      <c r="AC19">
        <v>1</v>
      </c>
      <c r="AD19">
        <v>3</v>
      </c>
      <c r="AE19">
        <v>0</v>
      </c>
      <c r="AF19">
        <v>4</v>
      </c>
      <c r="AG19">
        <v>0</v>
      </c>
      <c r="AH19">
        <v>0</v>
      </c>
      <c r="AI19">
        <v>0</v>
      </c>
      <c r="AJ19">
        <v>0</v>
      </c>
      <c r="AK19">
        <v>2</v>
      </c>
      <c r="AL19">
        <v>1</v>
      </c>
      <c r="AM19">
        <v>3</v>
      </c>
      <c r="AN19">
        <v>0</v>
      </c>
      <c r="AO19">
        <v>1</v>
      </c>
      <c r="AP19">
        <v>1</v>
      </c>
      <c r="AQ19">
        <v>1</v>
      </c>
      <c r="AR19">
        <v>2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4</v>
      </c>
      <c r="BG19">
        <v>2</v>
      </c>
      <c r="BH19">
        <v>3</v>
      </c>
      <c r="BI19">
        <v>0</v>
      </c>
      <c r="BJ19">
        <v>0</v>
      </c>
      <c r="BK19">
        <v>2</v>
      </c>
      <c r="BL19">
        <v>0</v>
      </c>
      <c r="BM19">
        <v>0</v>
      </c>
      <c r="BN19">
        <v>0</v>
      </c>
      <c r="BO19">
        <v>4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1</v>
      </c>
      <c r="BY19">
        <v>0</v>
      </c>
      <c r="BZ19">
        <v>0</v>
      </c>
    </row>
    <row r="20" spans="1:78" x14ac:dyDescent="0.25">
      <c r="B20">
        <v>0</v>
      </c>
      <c r="C20">
        <v>0</v>
      </c>
      <c r="D20" t="s">
        <v>106</v>
      </c>
      <c r="E20" t="s">
        <v>106</v>
      </c>
      <c r="F20">
        <v>0</v>
      </c>
      <c r="G20">
        <v>0</v>
      </c>
      <c r="H20">
        <v>0</v>
      </c>
      <c r="I20" t="s">
        <v>106</v>
      </c>
      <c r="J20">
        <v>0</v>
      </c>
      <c r="K20">
        <v>0</v>
      </c>
      <c r="L20">
        <v>0</v>
      </c>
      <c r="M20">
        <v>0</v>
      </c>
      <c r="N20">
        <v>0</v>
      </c>
      <c r="O20" t="s">
        <v>106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 t="s">
        <v>106</v>
      </c>
      <c r="Z20">
        <v>0</v>
      </c>
      <c r="AA20">
        <v>0</v>
      </c>
      <c r="AB20">
        <v>0</v>
      </c>
      <c r="AC20">
        <v>0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 t="s">
        <v>106</v>
      </c>
      <c r="AJ20" t="s">
        <v>106</v>
      </c>
      <c r="AK20">
        <v>0</v>
      </c>
      <c r="AL20">
        <v>0</v>
      </c>
      <c r="AM20">
        <v>0</v>
      </c>
      <c r="AN20" t="s">
        <v>106</v>
      </c>
      <c r="AO20">
        <v>0</v>
      </c>
      <c r="AP20">
        <v>0</v>
      </c>
      <c r="AQ20">
        <v>0</v>
      </c>
      <c r="AR20">
        <v>0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 t="s">
        <v>106</v>
      </c>
      <c r="AY20" t="s">
        <v>106</v>
      </c>
      <c r="AZ20" t="s">
        <v>106</v>
      </c>
      <c r="BA20" t="s">
        <v>106</v>
      </c>
      <c r="BB20">
        <v>0</v>
      </c>
      <c r="BC20" t="s">
        <v>106</v>
      </c>
      <c r="BD20" t="s">
        <v>106</v>
      </c>
      <c r="BE20" t="s">
        <v>106</v>
      </c>
      <c r="BF20">
        <v>0</v>
      </c>
      <c r="BG20">
        <v>0</v>
      </c>
      <c r="BH20">
        <v>0</v>
      </c>
      <c r="BI20" t="s">
        <v>106</v>
      </c>
      <c r="BJ20" t="s">
        <v>106</v>
      </c>
      <c r="BK20">
        <v>0</v>
      </c>
      <c r="BL20" t="s">
        <v>106</v>
      </c>
      <c r="BM20" t="s">
        <v>106</v>
      </c>
      <c r="BN20" t="s">
        <v>106</v>
      </c>
      <c r="BO20">
        <v>0</v>
      </c>
      <c r="BP20" t="s">
        <v>106</v>
      </c>
      <c r="BQ20" t="s">
        <v>106</v>
      </c>
      <c r="BR20" t="s">
        <v>106</v>
      </c>
      <c r="BS20" t="s">
        <v>106</v>
      </c>
      <c r="BT20" t="s">
        <v>106</v>
      </c>
      <c r="BU20" t="s">
        <v>106</v>
      </c>
      <c r="BV20" t="s">
        <v>106</v>
      </c>
      <c r="BW20" t="s">
        <v>106</v>
      </c>
      <c r="BX20">
        <v>0</v>
      </c>
      <c r="BY20">
        <v>0</v>
      </c>
      <c r="BZ20">
        <v>0</v>
      </c>
    </row>
    <row r="21" spans="1:78" x14ac:dyDescent="0.25">
      <c r="A21" t="s">
        <v>175</v>
      </c>
      <c r="B21">
        <v>37</v>
      </c>
      <c r="C21">
        <v>27</v>
      </c>
      <c r="D21">
        <v>7</v>
      </c>
      <c r="E21">
        <v>3</v>
      </c>
      <c r="F21">
        <v>12</v>
      </c>
      <c r="G21">
        <v>16</v>
      </c>
      <c r="H21">
        <v>10</v>
      </c>
      <c r="I21">
        <v>2</v>
      </c>
      <c r="J21">
        <v>14</v>
      </c>
      <c r="K21">
        <v>3</v>
      </c>
      <c r="L21">
        <v>19</v>
      </c>
      <c r="M21">
        <v>18</v>
      </c>
      <c r="N21">
        <v>11</v>
      </c>
      <c r="O21">
        <v>7</v>
      </c>
      <c r="P21">
        <v>2</v>
      </c>
      <c r="Q21">
        <v>7</v>
      </c>
      <c r="R21">
        <v>30</v>
      </c>
      <c r="S21">
        <v>8</v>
      </c>
      <c r="T21">
        <v>10</v>
      </c>
      <c r="U21">
        <v>18</v>
      </c>
      <c r="V21">
        <v>23</v>
      </c>
      <c r="W21">
        <v>4</v>
      </c>
      <c r="X21">
        <v>9</v>
      </c>
      <c r="Y21">
        <v>0</v>
      </c>
      <c r="Z21">
        <v>37</v>
      </c>
      <c r="AA21">
        <v>36</v>
      </c>
      <c r="AB21">
        <v>36</v>
      </c>
      <c r="AC21">
        <v>2</v>
      </c>
      <c r="AD21">
        <v>32</v>
      </c>
      <c r="AE21">
        <v>3</v>
      </c>
      <c r="AF21">
        <v>30</v>
      </c>
      <c r="AG21">
        <v>3</v>
      </c>
      <c r="AH21">
        <v>0</v>
      </c>
      <c r="AI21">
        <v>0</v>
      </c>
      <c r="AJ21">
        <v>1</v>
      </c>
      <c r="AK21">
        <v>4</v>
      </c>
      <c r="AL21">
        <v>11</v>
      </c>
      <c r="AM21">
        <v>24</v>
      </c>
      <c r="AN21">
        <v>1</v>
      </c>
      <c r="AO21">
        <v>2</v>
      </c>
      <c r="AP21">
        <v>1</v>
      </c>
      <c r="AQ21">
        <v>3</v>
      </c>
      <c r="AR21">
        <v>4</v>
      </c>
      <c r="AS21">
        <v>3</v>
      </c>
      <c r="AT21">
        <v>5</v>
      </c>
      <c r="AU21">
        <v>3</v>
      </c>
      <c r="AV21">
        <v>7</v>
      </c>
      <c r="AW21">
        <v>0</v>
      </c>
      <c r="AX21">
        <v>7</v>
      </c>
      <c r="AY21">
        <v>2</v>
      </c>
      <c r="AZ21">
        <v>0</v>
      </c>
      <c r="BA21">
        <v>0</v>
      </c>
      <c r="BB21">
        <v>1</v>
      </c>
      <c r="BC21">
        <v>1</v>
      </c>
      <c r="BD21">
        <v>0</v>
      </c>
      <c r="BE21">
        <v>4</v>
      </c>
      <c r="BF21">
        <v>34</v>
      </c>
      <c r="BG21">
        <v>14</v>
      </c>
      <c r="BH21">
        <v>24</v>
      </c>
      <c r="BI21">
        <v>3</v>
      </c>
      <c r="BJ21">
        <v>5</v>
      </c>
      <c r="BK21">
        <v>4</v>
      </c>
      <c r="BL21">
        <v>1</v>
      </c>
      <c r="BM21">
        <v>2</v>
      </c>
      <c r="BN21">
        <v>3</v>
      </c>
      <c r="BO21">
        <v>16</v>
      </c>
      <c r="BP21">
        <v>17</v>
      </c>
      <c r="BQ21">
        <v>1</v>
      </c>
      <c r="BR21">
        <v>3</v>
      </c>
      <c r="BS21">
        <v>2</v>
      </c>
      <c r="BT21">
        <v>4</v>
      </c>
      <c r="BU21">
        <v>1</v>
      </c>
      <c r="BV21">
        <v>1</v>
      </c>
      <c r="BW21">
        <v>1</v>
      </c>
      <c r="BX21">
        <v>28</v>
      </c>
      <c r="BY21">
        <v>26</v>
      </c>
      <c r="BZ21">
        <v>27</v>
      </c>
    </row>
    <row r="22" spans="1:78" x14ac:dyDescent="0.25">
      <c r="B22" s="7">
        <v>0.01</v>
      </c>
      <c r="C22" s="7">
        <v>0.01</v>
      </c>
      <c r="D22" s="7">
        <v>0.02</v>
      </c>
      <c r="E22" s="7">
        <v>0.01</v>
      </c>
      <c r="F22" s="7">
        <v>0.01</v>
      </c>
      <c r="G22" s="7">
        <v>0.01</v>
      </c>
      <c r="H22" s="7">
        <v>0.01</v>
      </c>
      <c r="I22">
        <v>0</v>
      </c>
      <c r="J22" s="7">
        <v>0.01</v>
      </c>
      <c r="K22">
        <v>0</v>
      </c>
      <c r="L22" s="7">
        <v>0.02</v>
      </c>
      <c r="M22" s="7">
        <v>0.01</v>
      </c>
      <c r="N22">
        <v>0</v>
      </c>
      <c r="O22" s="7">
        <v>0.01</v>
      </c>
      <c r="P22" s="7">
        <v>0.01</v>
      </c>
      <c r="Q22" s="7">
        <v>0.01</v>
      </c>
      <c r="R22" s="7">
        <v>0.01</v>
      </c>
      <c r="S22">
        <v>0</v>
      </c>
      <c r="T22" s="7">
        <v>0.01</v>
      </c>
      <c r="U22" s="7">
        <v>0.02</v>
      </c>
      <c r="V22" s="7">
        <v>0.01</v>
      </c>
      <c r="W22" s="7">
        <v>0.01</v>
      </c>
      <c r="X22" s="7">
        <v>0.01</v>
      </c>
      <c r="Y22" t="s">
        <v>108</v>
      </c>
      <c r="Z22" s="7">
        <v>0.01</v>
      </c>
      <c r="AA22" s="7">
        <v>0.01</v>
      </c>
      <c r="AB22" s="7">
        <v>0.01</v>
      </c>
      <c r="AC22">
        <v>0</v>
      </c>
      <c r="AD22" s="7">
        <v>0.01</v>
      </c>
      <c r="AE22" s="7">
        <v>0.01</v>
      </c>
      <c r="AF22" s="7">
        <v>0.01</v>
      </c>
      <c r="AG22">
        <v>0</v>
      </c>
      <c r="AH22" t="s">
        <v>108</v>
      </c>
      <c r="AI22" t="s">
        <v>108</v>
      </c>
      <c r="AJ22">
        <v>0</v>
      </c>
      <c r="AK22">
        <v>0</v>
      </c>
      <c r="AL22" s="7">
        <v>0.01</v>
      </c>
      <c r="AM22" s="7">
        <v>0.01</v>
      </c>
      <c r="AN22" s="7">
        <v>0.01</v>
      </c>
      <c r="AO22">
        <v>0</v>
      </c>
      <c r="AP22">
        <v>0</v>
      </c>
      <c r="AQ22" s="7">
        <v>0.01</v>
      </c>
      <c r="AR22" s="7">
        <v>0.01</v>
      </c>
      <c r="AS22" s="7">
        <v>0.01</v>
      </c>
      <c r="AT22" s="7">
        <v>0.01</v>
      </c>
      <c r="AU22" s="7">
        <v>0.01</v>
      </c>
      <c r="AV22" s="7">
        <v>0.01</v>
      </c>
      <c r="AW22" t="s">
        <v>108</v>
      </c>
      <c r="AX22" s="7">
        <v>0.02</v>
      </c>
      <c r="AY22">
        <v>0</v>
      </c>
      <c r="AZ22" t="s">
        <v>108</v>
      </c>
      <c r="BA22" t="s">
        <v>108</v>
      </c>
      <c r="BB22">
        <v>0</v>
      </c>
      <c r="BC22">
        <v>0</v>
      </c>
      <c r="BD22" t="s">
        <v>108</v>
      </c>
      <c r="BE22">
        <v>0</v>
      </c>
      <c r="BF22" s="7">
        <v>0.01</v>
      </c>
      <c r="BG22">
        <v>0</v>
      </c>
      <c r="BH22" s="7">
        <v>0.01</v>
      </c>
      <c r="BI22">
        <v>0</v>
      </c>
      <c r="BJ22" s="7">
        <v>0.01</v>
      </c>
      <c r="BK22" s="7">
        <v>0.01</v>
      </c>
      <c r="BL22">
        <v>0</v>
      </c>
      <c r="BM22">
        <v>0</v>
      </c>
      <c r="BN22">
        <v>0</v>
      </c>
      <c r="BO22" s="7">
        <v>0.01</v>
      </c>
      <c r="BP22" s="7">
        <v>0.02</v>
      </c>
      <c r="BQ22">
        <v>0</v>
      </c>
      <c r="BR22">
        <v>0</v>
      </c>
      <c r="BS22">
        <v>0</v>
      </c>
      <c r="BT22" s="7">
        <v>0.01</v>
      </c>
      <c r="BU22">
        <v>0</v>
      </c>
      <c r="BV22" s="7">
        <v>0.01</v>
      </c>
      <c r="BW22">
        <v>0</v>
      </c>
      <c r="BX22" s="7">
        <v>0.01</v>
      </c>
      <c r="BY22" s="7">
        <v>0.01</v>
      </c>
      <c r="BZ22" s="7">
        <v>0.01</v>
      </c>
    </row>
    <row r="23" spans="1:78" x14ac:dyDescent="0.25">
      <c r="A23" t="s">
        <v>176</v>
      </c>
      <c r="B23">
        <v>131</v>
      </c>
      <c r="C23">
        <v>102</v>
      </c>
      <c r="D23">
        <v>17</v>
      </c>
      <c r="E23">
        <v>12</v>
      </c>
      <c r="F23">
        <v>37</v>
      </c>
      <c r="G23">
        <v>67</v>
      </c>
      <c r="H23">
        <v>26</v>
      </c>
      <c r="I23">
        <v>9</v>
      </c>
      <c r="J23">
        <v>23</v>
      </c>
      <c r="K23">
        <v>26</v>
      </c>
      <c r="L23">
        <v>73</v>
      </c>
      <c r="M23">
        <v>74</v>
      </c>
      <c r="N23">
        <v>42</v>
      </c>
      <c r="O23">
        <v>7</v>
      </c>
      <c r="P23">
        <v>8</v>
      </c>
      <c r="Q23">
        <v>35</v>
      </c>
      <c r="R23">
        <v>96</v>
      </c>
      <c r="S23">
        <v>34</v>
      </c>
      <c r="T23">
        <v>43</v>
      </c>
      <c r="U23">
        <v>51</v>
      </c>
      <c r="V23">
        <v>76</v>
      </c>
      <c r="W23">
        <v>15</v>
      </c>
      <c r="X23">
        <v>37</v>
      </c>
      <c r="Y23">
        <v>0</v>
      </c>
      <c r="Z23">
        <v>131</v>
      </c>
      <c r="AA23">
        <v>131</v>
      </c>
      <c r="AB23">
        <v>131</v>
      </c>
      <c r="AC23">
        <v>17</v>
      </c>
      <c r="AD23">
        <v>97</v>
      </c>
      <c r="AE23">
        <v>16</v>
      </c>
      <c r="AF23">
        <v>108</v>
      </c>
      <c r="AG23">
        <v>12</v>
      </c>
      <c r="AH23">
        <v>2</v>
      </c>
      <c r="AI23">
        <v>6</v>
      </c>
      <c r="AJ23">
        <v>1</v>
      </c>
      <c r="AK23">
        <v>17</v>
      </c>
      <c r="AL23">
        <v>27</v>
      </c>
      <c r="AM23">
        <v>81</v>
      </c>
      <c r="AN23">
        <v>2</v>
      </c>
      <c r="AO23">
        <v>21</v>
      </c>
      <c r="AP23">
        <v>3</v>
      </c>
      <c r="AQ23">
        <v>23</v>
      </c>
      <c r="AR23">
        <v>12</v>
      </c>
      <c r="AS23">
        <v>10</v>
      </c>
      <c r="AT23">
        <v>12</v>
      </c>
      <c r="AU23">
        <v>8</v>
      </c>
      <c r="AV23">
        <v>5</v>
      </c>
      <c r="AW23">
        <v>2</v>
      </c>
      <c r="AX23">
        <v>15</v>
      </c>
      <c r="AY23">
        <v>5</v>
      </c>
      <c r="AZ23">
        <v>8</v>
      </c>
      <c r="BA23">
        <v>9</v>
      </c>
      <c r="BB23">
        <v>6</v>
      </c>
      <c r="BC23">
        <v>10</v>
      </c>
      <c r="BD23">
        <v>3</v>
      </c>
      <c r="BE23">
        <v>13</v>
      </c>
      <c r="BF23">
        <v>118</v>
      </c>
      <c r="BG23">
        <v>53</v>
      </c>
      <c r="BH23">
        <v>78</v>
      </c>
      <c r="BI23">
        <v>12</v>
      </c>
      <c r="BJ23">
        <v>10</v>
      </c>
      <c r="BK23">
        <v>26</v>
      </c>
      <c r="BL23">
        <v>2</v>
      </c>
      <c r="BM23">
        <v>8</v>
      </c>
      <c r="BN23">
        <v>32</v>
      </c>
      <c r="BO23">
        <v>54</v>
      </c>
      <c r="BP23">
        <v>37</v>
      </c>
      <c r="BQ23">
        <v>8</v>
      </c>
      <c r="BR23">
        <v>24</v>
      </c>
      <c r="BS23">
        <v>22</v>
      </c>
      <c r="BT23">
        <v>12</v>
      </c>
      <c r="BU23">
        <v>4</v>
      </c>
      <c r="BV23">
        <v>5</v>
      </c>
      <c r="BW23">
        <v>5</v>
      </c>
      <c r="BX23">
        <v>82</v>
      </c>
      <c r="BY23">
        <v>83</v>
      </c>
      <c r="BZ23">
        <v>75</v>
      </c>
    </row>
    <row r="24" spans="1:78" x14ac:dyDescent="0.25">
      <c r="B24" s="7">
        <v>0.02</v>
      </c>
      <c r="C24" s="7">
        <v>0.02</v>
      </c>
      <c r="D24" s="7">
        <v>0.04</v>
      </c>
      <c r="E24" s="7">
        <v>0.04</v>
      </c>
      <c r="F24" s="7">
        <v>0.04</v>
      </c>
      <c r="G24" s="7">
        <v>0.02</v>
      </c>
      <c r="H24" s="7">
        <v>0.02</v>
      </c>
      <c r="I24" s="7">
        <v>0.01</v>
      </c>
      <c r="J24" s="7">
        <v>0.01</v>
      </c>
      <c r="K24" s="7">
        <v>0.02</v>
      </c>
      <c r="L24" s="7">
        <v>0.06</v>
      </c>
      <c r="M24" s="7">
        <v>0.05</v>
      </c>
      <c r="N24" s="7">
        <v>0.01</v>
      </c>
      <c r="O24" s="7">
        <v>0.01</v>
      </c>
      <c r="P24" s="7">
        <v>0.05</v>
      </c>
      <c r="Q24" s="7">
        <v>0.04</v>
      </c>
      <c r="R24" s="7">
        <v>0.02</v>
      </c>
      <c r="S24" s="7">
        <v>0.01</v>
      </c>
      <c r="T24" s="7">
        <v>0.04</v>
      </c>
      <c r="U24" s="7">
        <v>0.06</v>
      </c>
      <c r="V24" s="7">
        <v>0.02</v>
      </c>
      <c r="W24" s="7">
        <v>0.03</v>
      </c>
      <c r="X24" s="7">
        <v>0.05</v>
      </c>
      <c r="Y24" t="s">
        <v>108</v>
      </c>
      <c r="Z24" s="7">
        <v>0.02</v>
      </c>
      <c r="AA24" s="7">
        <v>0.02</v>
      </c>
      <c r="AB24" s="7">
        <v>0.02</v>
      </c>
      <c r="AC24" s="7">
        <v>0.04</v>
      </c>
      <c r="AD24" s="7">
        <v>0.02</v>
      </c>
      <c r="AE24" s="7">
        <v>0.03</v>
      </c>
      <c r="AF24" s="7">
        <v>0.03</v>
      </c>
      <c r="AG24" s="7">
        <v>0.01</v>
      </c>
      <c r="AH24" s="7">
        <v>0.05</v>
      </c>
      <c r="AI24">
        <v>0</v>
      </c>
      <c r="AJ24">
        <v>0</v>
      </c>
      <c r="AK24" s="7">
        <v>0.02</v>
      </c>
      <c r="AL24" s="7">
        <v>0.01</v>
      </c>
      <c r="AM24" s="7">
        <v>0.03</v>
      </c>
      <c r="AN24" s="7">
        <v>0.03</v>
      </c>
      <c r="AO24" s="7">
        <v>0.03</v>
      </c>
      <c r="AP24" s="7">
        <v>0.01</v>
      </c>
      <c r="AQ24" s="7">
        <v>0.05</v>
      </c>
      <c r="AR24" s="7">
        <v>0.03</v>
      </c>
      <c r="AS24" s="7">
        <v>0.04</v>
      </c>
      <c r="AT24" s="7">
        <v>0.02</v>
      </c>
      <c r="AU24" s="7">
        <v>0.02</v>
      </c>
      <c r="AV24" s="7">
        <v>0.01</v>
      </c>
      <c r="AW24" s="7">
        <v>0.02</v>
      </c>
      <c r="AX24" s="7">
        <v>0.04</v>
      </c>
      <c r="AY24" s="7">
        <v>0.01</v>
      </c>
      <c r="AZ24" s="7">
        <v>0.02</v>
      </c>
      <c r="BA24" s="7">
        <v>0.04</v>
      </c>
      <c r="BB24" s="7">
        <v>0.02</v>
      </c>
      <c r="BC24" s="7">
        <v>0.04</v>
      </c>
      <c r="BD24" s="7">
        <v>0.14000000000000001</v>
      </c>
      <c r="BE24" s="7">
        <v>0.02</v>
      </c>
      <c r="BF24" s="7">
        <v>0.03</v>
      </c>
      <c r="BG24" s="7">
        <v>0.02</v>
      </c>
      <c r="BH24" s="7">
        <v>0.03</v>
      </c>
      <c r="BI24" s="7">
        <v>0.01</v>
      </c>
      <c r="BJ24" s="7">
        <v>0.01</v>
      </c>
      <c r="BK24" s="7">
        <v>0.04</v>
      </c>
      <c r="BL24" s="7">
        <v>0.01</v>
      </c>
      <c r="BM24" s="7">
        <v>0.01</v>
      </c>
      <c r="BN24" s="7">
        <v>0.02</v>
      </c>
      <c r="BO24" s="7">
        <v>0.03</v>
      </c>
      <c r="BP24" s="7">
        <v>0.03</v>
      </c>
      <c r="BQ24" s="7">
        <v>0.01</v>
      </c>
      <c r="BR24" s="7">
        <v>0.02</v>
      </c>
      <c r="BS24" s="7">
        <v>0.02</v>
      </c>
      <c r="BT24" s="7">
        <v>0.03</v>
      </c>
      <c r="BU24" s="7">
        <v>0.01</v>
      </c>
      <c r="BV24" s="7">
        <v>0.02</v>
      </c>
      <c r="BW24" s="7">
        <v>0.01</v>
      </c>
      <c r="BX24" s="7">
        <v>0.02</v>
      </c>
      <c r="BY24" s="7">
        <v>0.02</v>
      </c>
      <c r="BZ24" s="7">
        <v>0.02</v>
      </c>
    </row>
    <row r="25" spans="1:78" x14ac:dyDescent="0.25">
      <c r="A25" t="s">
        <v>177</v>
      </c>
      <c r="B25">
        <v>8</v>
      </c>
      <c r="C25">
        <v>7</v>
      </c>
      <c r="D25">
        <v>1</v>
      </c>
      <c r="E25">
        <v>0</v>
      </c>
      <c r="F25">
        <v>2</v>
      </c>
      <c r="G25">
        <v>4</v>
      </c>
      <c r="H25">
        <v>2</v>
      </c>
      <c r="I25">
        <v>2</v>
      </c>
      <c r="J25">
        <v>1</v>
      </c>
      <c r="K25">
        <v>3</v>
      </c>
      <c r="L25">
        <v>3</v>
      </c>
      <c r="M25">
        <v>1</v>
      </c>
      <c r="N25">
        <v>6</v>
      </c>
      <c r="O25">
        <v>1</v>
      </c>
      <c r="P25">
        <v>0</v>
      </c>
      <c r="Q25">
        <v>1</v>
      </c>
      <c r="R25">
        <v>7</v>
      </c>
      <c r="S25">
        <v>6</v>
      </c>
      <c r="T25">
        <v>1</v>
      </c>
      <c r="U25">
        <v>2</v>
      </c>
      <c r="V25">
        <v>8</v>
      </c>
      <c r="W25">
        <v>0</v>
      </c>
      <c r="X25">
        <v>0</v>
      </c>
      <c r="Y25">
        <v>0</v>
      </c>
      <c r="Z25">
        <v>8</v>
      </c>
      <c r="AA25">
        <v>8</v>
      </c>
      <c r="AB25">
        <v>8</v>
      </c>
      <c r="AC25">
        <v>1</v>
      </c>
      <c r="AD25">
        <v>6</v>
      </c>
      <c r="AE25">
        <v>1</v>
      </c>
      <c r="AF25">
        <v>6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3</v>
      </c>
      <c r="AM25">
        <v>2</v>
      </c>
      <c r="AN25">
        <v>0</v>
      </c>
      <c r="AO25">
        <v>3</v>
      </c>
      <c r="AP25">
        <v>1</v>
      </c>
      <c r="AQ25">
        <v>3</v>
      </c>
      <c r="AR25">
        <v>1</v>
      </c>
      <c r="AS25">
        <v>0</v>
      </c>
      <c r="AT25">
        <v>0</v>
      </c>
      <c r="AU25">
        <v>1</v>
      </c>
      <c r="AV25">
        <v>2</v>
      </c>
      <c r="AW25">
        <v>0</v>
      </c>
      <c r="AX25">
        <v>1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8</v>
      </c>
      <c r="BG25">
        <v>3</v>
      </c>
      <c r="BH25">
        <v>5</v>
      </c>
      <c r="BI25">
        <v>1</v>
      </c>
      <c r="BJ25">
        <v>3</v>
      </c>
      <c r="BK25">
        <v>0</v>
      </c>
      <c r="BL25">
        <v>0</v>
      </c>
      <c r="BM25">
        <v>0</v>
      </c>
      <c r="BN25">
        <v>2</v>
      </c>
      <c r="BO25">
        <v>4</v>
      </c>
      <c r="BP25">
        <v>2</v>
      </c>
      <c r="BQ25">
        <v>2</v>
      </c>
      <c r="BR25">
        <v>1</v>
      </c>
      <c r="BS25">
        <v>2</v>
      </c>
      <c r="BT25">
        <v>0</v>
      </c>
      <c r="BU25">
        <v>0</v>
      </c>
      <c r="BV25">
        <v>2</v>
      </c>
      <c r="BW25">
        <v>0</v>
      </c>
      <c r="BX25">
        <v>5</v>
      </c>
      <c r="BY25">
        <v>5</v>
      </c>
      <c r="BZ25">
        <v>3</v>
      </c>
    </row>
    <row r="26" spans="1:78" x14ac:dyDescent="0.25"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 t="s">
        <v>106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 t="s">
        <v>106</v>
      </c>
      <c r="X26" t="s">
        <v>106</v>
      </c>
      <c r="Y26" t="s">
        <v>106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106</v>
      </c>
      <c r="AH26" t="s">
        <v>106</v>
      </c>
      <c r="AI26" t="s">
        <v>106</v>
      </c>
      <c r="AJ26" t="s">
        <v>106</v>
      </c>
      <c r="AK26" t="s">
        <v>106</v>
      </c>
      <c r="AL26">
        <v>0</v>
      </c>
      <c r="AM26">
        <v>0</v>
      </c>
      <c r="AN26" t="s">
        <v>106</v>
      </c>
      <c r="AO26">
        <v>0</v>
      </c>
      <c r="AP26">
        <v>0</v>
      </c>
      <c r="AQ26" s="7">
        <v>0.01</v>
      </c>
      <c r="AR26">
        <v>0</v>
      </c>
      <c r="AS26" t="s">
        <v>106</v>
      </c>
      <c r="AT26" t="s">
        <v>106</v>
      </c>
      <c r="AU26">
        <v>0</v>
      </c>
      <c r="AV26">
        <v>0</v>
      </c>
      <c r="AW26" t="s">
        <v>106</v>
      </c>
      <c r="AX26">
        <v>0</v>
      </c>
      <c r="AY26" t="s">
        <v>106</v>
      </c>
      <c r="AZ26" t="s">
        <v>106</v>
      </c>
      <c r="BA26">
        <v>0</v>
      </c>
      <c r="BB26" t="s">
        <v>106</v>
      </c>
      <c r="BC26" t="s">
        <v>106</v>
      </c>
      <c r="BD26" t="s">
        <v>106</v>
      </c>
      <c r="BE26" t="s">
        <v>106</v>
      </c>
      <c r="BF26">
        <v>0</v>
      </c>
      <c r="BG26">
        <v>0</v>
      </c>
      <c r="BH26">
        <v>0</v>
      </c>
      <c r="BI26">
        <v>0</v>
      </c>
      <c r="BJ26">
        <v>0</v>
      </c>
      <c r="BK26" t="s">
        <v>106</v>
      </c>
      <c r="BL26" t="s">
        <v>106</v>
      </c>
      <c r="BM26" t="s">
        <v>106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 t="s">
        <v>106</v>
      </c>
      <c r="BU26" t="s">
        <v>106</v>
      </c>
      <c r="BV26" s="7">
        <v>0.01</v>
      </c>
      <c r="BW26" t="s">
        <v>106</v>
      </c>
      <c r="BX26">
        <v>0</v>
      </c>
      <c r="BY26">
        <v>0</v>
      </c>
      <c r="BZ26">
        <v>0</v>
      </c>
    </row>
    <row r="27" spans="1:78" x14ac:dyDescent="0.25">
      <c r="A27" t="s">
        <v>178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 t="s">
        <v>106</v>
      </c>
      <c r="D28" t="s">
        <v>106</v>
      </c>
      <c r="E28">
        <v>0</v>
      </c>
      <c r="F28" t="s">
        <v>106</v>
      </c>
      <c r="G28" t="s">
        <v>106</v>
      </c>
      <c r="H28">
        <v>0</v>
      </c>
      <c r="I28" t="s">
        <v>106</v>
      </c>
      <c r="J28" t="s">
        <v>106</v>
      </c>
      <c r="K28" t="s">
        <v>106</v>
      </c>
      <c r="L28">
        <v>0</v>
      </c>
      <c r="M28" t="s">
        <v>106</v>
      </c>
      <c r="N28" t="s">
        <v>106</v>
      </c>
      <c r="O28" t="s">
        <v>106</v>
      </c>
      <c r="P28">
        <v>0</v>
      </c>
      <c r="Q28">
        <v>0</v>
      </c>
      <c r="R28" t="s">
        <v>106</v>
      </c>
      <c r="S28" t="s">
        <v>106</v>
      </c>
      <c r="T28" t="s">
        <v>106</v>
      </c>
      <c r="U28" t="s">
        <v>106</v>
      </c>
      <c r="V28" t="s">
        <v>106</v>
      </c>
      <c r="W28">
        <v>0</v>
      </c>
      <c r="X28" t="s">
        <v>106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 t="s">
        <v>106</v>
      </c>
      <c r="AG28" t="s">
        <v>106</v>
      </c>
      <c r="AH28" t="s">
        <v>106</v>
      </c>
      <c r="AI28" t="s">
        <v>106</v>
      </c>
      <c r="AJ28" t="s">
        <v>106</v>
      </c>
      <c r="AK28" t="s">
        <v>106</v>
      </c>
      <c r="AL28">
        <v>0</v>
      </c>
      <c r="AM28" t="s">
        <v>106</v>
      </c>
      <c r="AN28" t="s">
        <v>106</v>
      </c>
      <c r="AO28" t="s">
        <v>106</v>
      </c>
      <c r="AP28" t="s">
        <v>106</v>
      </c>
      <c r="AQ28" t="s">
        <v>106</v>
      </c>
      <c r="AR28" t="s">
        <v>106</v>
      </c>
      <c r="AS28">
        <v>0</v>
      </c>
      <c r="AT28" t="s">
        <v>106</v>
      </c>
      <c r="AU28" t="s">
        <v>106</v>
      </c>
      <c r="AV28" t="s">
        <v>106</v>
      </c>
      <c r="AW28" t="s">
        <v>106</v>
      </c>
      <c r="AX28" t="s">
        <v>106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>
        <v>0</v>
      </c>
      <c r="BF28" t="s">
        <v>106</v>
      </c>
      <c r="BG28">
        <v>0</v>
      </c>
      <c r="BH28" t="s">
        <v>106</v>
      </c>
      <c r="BI28" t="s">
        <v>106</v>
      </c>
      <c r="BJ28" t="s">
        <v>106</v>
      </c>
      <c r="BK28" t="s">
        <v>106</v>
      </c>
      <c r="BL28">
        <v>0</v>
      </c>
      <c r="BM28">
        <v>0</v>
      </c>
      <c r="BN28" t="s">
        <v>106</v>
      </c>
      <c r="BO28" t="s">
        <v>106</v>
      </c>
      <c r="BP28" t="s">
        <v>106</v>
      </c>
      <c r="BQ28" t="s">
        <v>106</v>
      </c>
      <c r="BR28">
        <v>0</v>
      </c>
      <c r="BS28">
        <v>0</v>
      </c>
      <c r="BT28" t="s">
        <v>106</v>
      </c>
      <c r="BU28">
        <v>0</v>
      </c>
      <c r="BV28" t="s">
        <v>106</v>
      </c>
      <c r="BW28" t="s">
        <v>106</v>
      </c>
      <c r="BX28">
        <v>0</v>
      </c>
      <c r="BY28">
        <v>0</v>
      </c>
      <c r="BZ28">
        <v>0</v>
      </c>
    </row>
    <row r="29" spans="1:78" x14ac:dyDescent="0.25">
      <c r="A29" t="s">
        <v>179</v>
      </c>
      <c r="B29">
        <v>4</v>
      </c>
      <c r="C29">
        <v>4</v>
      </c>
      <c r="D29">
        <v>0</v>
      </c>
      <c r="E29">
        <v>0</v>
      </c>
      <c r="F29">
        <v>0</v>
      </c>
      <c r="G29">
        <v>3</v>
      </c>
      <c r="H29">
        <v>1</v>
      </c>
      <c r="I29">
        <v>0</v>
      </c>
      <c r="J29">
        <v>3</v>
      </c>
      <c r="K29">
        <v>1</v>
      </c>
      <c r="L29">
        <v>0</v>
      </c>
      <c r="M29">
        <v>2</v>
      </c>
      <c r="N29">
        <v>2</v>
      </c>
      <c r="O29">
        <v>0</v>
      </c>
      <c r="P29">
        <v>0</v>
      </c>
      <c r="Q29">
        <v>0</v>
      </c>
      <c r="R29">
        <v>4</v>
      </c>
      <c r="S29">
        <v>4</v>
      </c>
      <c r="T29">
        <v>0</v>
      </c>
      <c r="U29">
        <v>0</v>
      </c>
      <c r="V29">
        <v>4</v>
      </c>
      <c r="W29">
        <v>0</v>
      </c>
      <c r="X29">
        <v>0</v>
      </c>
      <c r="Y29">
        <v>0</v>
      </c>
      <c r="Z29">
        <v>4</v>
      </c>
      <c r="AA29">
        <v>4</v>
      </c>
      <c r="AB29">
        <v>4</v>
      </c>
      <c r="AC29">
        <v>0</v>
      </c>
      <c r="AD29">
        <v>4</v>
      </c>
      <c r="AE29">
        <v>0</v>
      </c>
      <c r="AF29">
        <v>4</v>
      </c>
      <c r="AG29">
        <v>0</v>
      </c>
      <c r="AH29">
        <v>0</v>
      </c>
      <c r="AI29">
        <v>1</v>
      </c>
      <c r="AJ29">
        <v>0</v>
      </c>
      <c r="AK29">
        <v>0</v>
      </c>
      <c r="AL29">
        <v>0</v>
      </c>
      <c r="AM29">
        <v>4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</v>
      </c>
      <c r="AU29">
        <v>0</v>
      </c>
      <c r="AV29">
        <v>1</v>
      </c>
      <c r="AW29">
        <v>0</v>
      </c>
      <c r="AX29">
        <v>0</v>
      </c>
      <c r="AY29">
        <v>0</v>
      </c>
      <c r="AZ29">
        <v>2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4</v>
      </c>
      <c r="BG29">
        <v>1</v>
      </c>
      <c r="BH29">
        <v>3</v>
      </c>
      <c r="BI29">
        <v>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4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2</v>
      </c>
      <c r="BY29">
        <v>2</v>
      </c>
      <c r="BZ29">
        <v>3</v>
      </c>
    </row>
    <row r="30" spans="1:78" x14ac:dyDescent="0.25">
      <c r="B30">
        <v>0</v>
      </c>
      <c r="C30">
        <v>0</v>
      </c>
      <c r="D30" t="s">
        <v>106</v>
      </c>
      <c r="E30" t="s">
        <v>106</v>
      </c>
      <c r="F30" t="s">
        <v>106</v>
      </c>
      <c r="G30">
        <v>0</v>
      </c>
      <c r="H30">
        <v>0</v>
      </c>
      <c r="I30" t="s">
        <v>106</v>
      </c>
      <c r="J30">
        <v>0</v>
      </c>
      <c r="K30">
        <v>0</v>
      </c>
      <c r="L30">
        <v>0</v>
      </c>
      <c r="M30">
        <v>0</v>
      </c>
      <c r="N30">
        <v>0</v>
      </c>
      <c r="O30" t="s">
        <v>106</v>
      </c>
      <c r="P30" t="s">
        <v>106</v>
      </c>
      <c r="Q30" t="s">
        <v>106</v>
      </c>
      <c r="R30">
        <v>0</v>
      </c>
      <c r="S30">
        <v>0</v>
      </c>
      <c r="T30" t="s">
        <v>106</v>
      </c>
      <c r="U30" t="s">
        <v>106</v>
      </c>
      <c r="V30">
        <v>0</v>
      </c>
      <c r="W30" t="s">
        <v>106</v>
      </c>
      <c r="X30">
        <v>0</v>
      </c>
      <c r="Y30" t="s">
        <v>106</v>
      </c>
      <c r="Z30">
        <v>0</v>
      </c>
      <c r="AA30">
        <v>0</v>
      </c>
      <c r="AB30">
        <v>0</v>
      </c>
      <c r="AC30" t="s">
        <v>106</v>
      </c>
      <c r="AD30">
        <v>0</v>
      </c>
      <c r="AE30" t="s">
        <v>106</v>
      </c>
      <c r="AF30">
        <v>0</v>
      </c>
      <c r="AG30" t="s">
        <v>106</v>
      </c>
      <c r="AH30" t="s">
        <v>106</v>
      </c>
      <c r="AI30">
        <v>0</v>
      </c>
      <c r="AJ30" t="s">
        <v>106</v>
      </c>
      <c r="AK30" t="s">
        <v>106</v>
      </c>
      <c r="AL30" t="s">
        <v>106</v>
      </c>
      <c r="AM30">
        <v>0</v>
      </c>
      <c r="AN30" t="s">
        <v>106</v>
      </c>
      <c r="AO30" t="s">
        <v>106</v>
      </c>
      <c r="AP30" t="s">
        <v>106</v>
      </c>
      <c r="AQ30" t="s">
        <v>106</v>
      </c>
      <c r="AR30" t="s">
        <v>106</v>
      </c>
      <c r="AS30" t="s">
        <v>106</v>
      </c>
      <c r="AT30">
        <v>0</v>
      </c>
      <c r="AU30" t="s">
        <v>106</v>
      </c>
      <c r="AV30">
        <v>0</v>
      </c>
      <c r="AW30" t="s">
        <v>106</v>
      </c>
      <c r="AX30" t="s">
        <v>106</v>
      </c>
      <c r="AY30" t="s">
        <v>106</v>
      </c>
      <c r="AZ30">
        <v>0</v>
      </c>
      <c r="BA30" t="s">
        <v>106</v>
      </c>
      <c r="BB30" t="s">
        <v>106</v>
      </c>
      <c r="BC30" t="s">
        <v>106</v>
      </c>
      <c r="BD30" t="s">
        <v>106</v>
      </c>
      <c r="BE30" t="s">
        <v>106</v>
      </c>
      <c r="BF30">
        <v>0</v>
      </c>
      <c r="BG30">
        <v>0</v>
      </c>
      <c r="BH30">
        <v>0</v>
      </c>
      <c r="BI30">
        <v>0</v>
      </c>
      <c r="BJ30" t="s">
        <v>106</v>
      </c>
      <c r="BK30">
        <v>0</v>
      </c>
      <c r="BL30" t="s">
        <v>106</v>
      </c>
      <c r="BM30" t="s">
        <v>106</v>
      </c>
      <c r="BN30" t="s">
        <v>106</v>
      </c>
      <c r="BO30">
        <v>0</v>
      </c>
      <c r="BP30">
        <v>0</v>
      </c>
      <c r="BQ30" t="s">
        <v>106</v>
      </c>
      <c r="BR30" t="s">
        <v>106</v>
      </c>
      <c r="BS30" t="s">
        <v>106</v>
      </c>
      <c r="BT30" t="s">
        <v>106</v>
      </c>
      <c r="BU30" t="s">
        <v>106</v>
      </c>
      <c r="BV30" t="s">
        <v>106</v>
      </c>
      <c r="BW30" t="s">
        <v>106</v>
      </c>
      <c r="BX30">
        <v>0</v>
      </c>
      <c r="BY30">
        <v>0</v>
      </c>
      <c r="BZ30">
        <v>0</v>
      </c>
    </row>
    <row r="31" spans="1:78" x14ac:dyDescent="0.25">
      <c r="A31" t="s">
        <v>180</v>
      </c>
      <c r="B31">
        <v>4</v>
      </c>
      <c r="C31">
        <v>4</v>
      </c>
      <c r="D31">
        <v>0</v>
      </c>
      <c r="E31">
        <v>0</v>
      </c>
      <c r="F31">
        <v>0</v>
      </c>
      <c r="G31">
        <v>4</v>
      </c>
      <c r="H31">
        <v>0</v>
      </c>
      <c r="I31">
        <v>1</v>
      </c>
      <c r="J31">
        <v>2</v>
      </c>
      <c r="K31">
        <v>0</v>
      </c>
      <c r="L31">
        <v>1</v>
      </c>
      <c r="M31">
        <v>1</v>
      </c>
      <c r="N31">
        <v>4</v>
      </c>
      <c r="O31">
        <v>0</v>
      </c>
      <c r="P31">
        <v>0</v>
      </c>
      <c r="Q31">
        <v>0</v>
      </c>
      <c r="R31">
        <v>4</v>
      </c>
      <c r="S31">
        <v>4</v>
      </c>
      <c r="T31">
        <v>0</v>
      </c>
      <c r="U31">
        <v>1</v>
      </c>
      <c r="V31">
        <v>4</v>
      </c>
      <c r="W31">
        <v>0</v>
      </c>
      <c r="X31">
        <v>0</v>
      </c>
      <c r="Y31">
        <v>0</v>
      </c>
      <c r="Z31">
        <v>4</v>
      </c>
      <c r="AA31">
        <v>4</v>
      </c>
      <c r="AB31">
        <v>4</v>
      </c>
      <c r="AC31">
        <v>0</v>
      </c>
      <c r="AD31">
        <v>4</v>
      </c>
      <c r="AE31">
        <v>0</v>
      </c>
      <c r="AF31">
        <v>3</v>
      </c>
      <c r="AG31">
        <v>1</v>
      </c>
      <c r="AH31">
        <v>0</v>
      </c>
      <c r="AI31">
        <v>0</v>
      </c>
      <c r="AJ31">
        <v>0</v>
      </c>
      <c r="AK31">
        <v>0</v>
      </c>
      <c r="AL31">
        <v>1</v>
      </c>
      <c r="AM31">
        <v>3</v>
      </c>
      <c r="AN31">
        <v>0</v>
      </c>
      <c r="AO31">
        <v>0</v>
      </c>
      <c r="AP31">
        <v>0</v>
      </c>
      <c r="AQ31">
        <v>0</v>
      </c>
      <c r="AR31">
        <v>2</v>
      </c>
      <c r="AS31">
        <v>0</v>
      </c>
      <c r="AT31">
        <v>0</v>
      </c>
      <c r="AU31">
        <v>1</v>
      </c>
      <c r="AV31">
        <v>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1</v>
      </c>
      <c r="BC31">
        <v>0</v>
      </c>
      <c r="BD31">
        <v>0</v>
      </c>
      <c r="BE31">
        <v>0</v>
      </c>
      <c r="BF31">
        <v>4</v>
      </c>
      <c r="BG31">
        <v>1</v>
      </c>
      <c r="BH31">
        <v>3</v>
      </c>
      <c r="BI31">
        <v>1</v>
      </c>
      <c r="BJ31">
        <v>0</v>
      </c>
      <c r="BK31">
        <v>0</v>
      </c>
      <c r="BL31">
        <v>0</v>
      </c>
      <c r="BM31">
        <v>0</v>
      </c>
      <c r="BN31">
        <v>2</v>
      </c>
      <c r="BO31">
        <v>2</v>
      </c>
      <c r="BP31">
        <v>1</v>
      </c>
      <c r="BQ31">
        <v>1</v>
      </c>
      <c r="BR31">
        <v>1</v>
      </c>
      <c r="BS31">
        <v>1</v>
      </c>
      <c r="BT31">
        <v>0</v>
      </c>
      <c r="BU31">
        <v>0</v>
      </c>
      <c r="BV31">
        <v>1</v>
      </c>
      <c r="BW31">
        <v>0</v>
      </c>
      <c r="BX31">
        <v>4</v>
      </c>
      <c r="BY31">
        <v>4</v>
      </c>
      <c r="BZ31">
        <v>4</v>
      </c>
    </row>
    <row r="32" spans="1:78" x14ac:dyDescent="0.25">
      <c r="B32">
        <v>0</v>
      </c>
      <c r="C32">
        <v>0</v>
      </c>
      <c r="D32" t="s">
        <v>106</v>
      </c>
      <c r="E32" t="s">
        <v>106</v>
      </c>
      <c r="F32" t="s">
        <v>106</v>
      </c>
      <c r="G32">
        <v>0</v>
      </c>
      <c r="H32" t="s">
        <v>106</v>
      </c>
      <c r="I32">
        <v>0</v>
      </c>
      <c r="J32">
        <v>0</v>
      </c>
      <c r="K32" t="s">
        <v>106</v>
      </c>
      <c r="L32">
        <v>0</v>
      </c>
      <c r="M32">
        <v>0</v>
      </c>
      <c r="N32">
        <v>0</v>
      </c>
      <c r="O32" t="s">
        <v>106</v>
      </c>
      <c r="P32" t="s">
        <v>106</v>
      </c>
      <c r="Q32" t="s">
        <v>106</v>
      </c>
      <c r="R32">
        <v>0</v>
      </c>
      <c r="S32">
        <v>0</v>
      </c>
      <c r="T32" t="s">
        <v>106</v>
      </c>
      <c r="U32">
        <v>0</v>
      </c>
      <c r="V32">
        <v>0</v>
      </c>
      <c r="W32" t="s">
        <v>106</v>
      </c>
      <c r="X32" t="s">
        <v>106</v>
      </c>
      <c r="Y32" t="s">
        <v>106</v>
      </c>
      <c r="Z32">
        <v>0</v>
      </c>
      <c r="AA32">
        <v>0</v>
      </c>
      <c r="AB32">
        <v>0</v>
      </c>
      <c r="AC32" t="s">
        <v>106</v>
      </c>
      <c r="AD32">
        <v>0</v>
      </c>
      <c r="AE32" t="s">
        <v>106</v>
      </c>
      <c r="AF32">
        <v>0</v>
      </c>
      <c r="AG32">
        <v>0</v>
      </c>
      <c r="AH32" t="s">
        <v>106</v>
      </c>
      <c r="AI32" t="s">
        <v>106</v>
      </c>
      <c r="AJ32" t="s">
        <v>106</v>
      </c>
      <c r="AK32" t="s">
        <v>106</v>
      </c>
      <c r="AL32">
        <v>0</v>
      </c>
      <c r="AM32">
        <v>0</v>
      </c>
      <c r="AN32" t="s">
        <v>106</v>
      </c>
      <c r="AO32" t="s">
        <v>106</v>
      </c>
      <c r="AP32" t="s">
        <v>106</v>
      </c>
      <c r="AQ32" t="s">
        <v>106</v>
      </c>
      <c r="AR32">
        <v>0</v>
      </c>
      <c r="AS32" t="s">
        <v>106</v>
      </c>
      <c r="AT32" t="s">
        <v>106</v>
      </c>
      <c r="AU32">
        <v>0</v>
      </c>
      <c r="AV32">
        <v>0</v>
      </c>
      <c r="AW32" t="s">
        <v>106</v>
      </c>
      <c r="AX32" t="s">
        <v>106</v>
      </c>
      <c r="AY32" t="s">
        <v>106</v>
      </c>
      <c r="AZ32" t="s">
        <v>106</v>
      </c>
      <c r="BA32" t="s">
        <v>106</v>
      </c>
      <c r="BB32">
        <v>0</v>
      </c>
      <c r="BC32" t="s">
        <v>106</v>
      </c>
      <c r="BD32" t="s">
        <v>106</v>
      </c>
      <c r="BE32" t="s">
        <v>106</v>
      </c>
      <c r="BF32">
        <v>0</v>
      </c>
      <c r="BG32">
        <v>0</v>
      </c>
      <c r="BH32">
        <v>0</v>
      </c>
      <c r="BI32">
        <v>0</v>
      </c>
      <c r="BJ32" t="s">
        <v>106</v>
      </c>
      <c r="BK32" t="s">
        <v>106</v>
      </c>
      <c r="BL32" t="s">
        <v>106</v>
      </c>
      <c r="BM32" t="s">
        <v>106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 t="s">
        <v>106</v>
      </c>
      <c r="BU32" t="s">
        <v>106</v>
      </c>
      <c r="BV32">
        <v>0</v>
      </c>
      <c r="BW32" t="s">
        <v>106</v>
      </c>
      <c r="BX32">
        <v>0</v>
      </c>
      <c r="BY32">
        <v>0</v>
      </c>
      <c r="BZ32">
        <v>0</v>
      </c>
    </row>
    <row r="33" spans="1:78" x14ac:dyDescent="0.25">
      <c r="A33" t="s">
        <v>87</v>
      </c>
      <c r="B33">
        <v>11</v>
      </c>
      <c r="C33">
        <v>8</v>
      </c>
      <c r="D33">
        <v>2</v>
      </c>
      <c r="E33">
        <v>1</v>
      </c>
      <c r="F33">
        <v>1</v>
      </c>
      <c r="G33">
        <v>6</v>
      </c>
      <c r="H33">
        <v>3</v>
      </c>
      <c r="I33">
        <v>0</v>
      </c>
      <c r="J33">
        <v>5</v>
      </c>
      <c r="K33">
        <v>2</v>
      </c>
      <c r="L33">
        <v>3</v>
      </c>
      <c r="M33">
        <v>2</v>
      </c>
      <c r="N33">
        <v>5</v>
      </c>
      <c r="O33">
        <v>2</v>
      </c>
      <c r="P33">
        <v>2</v>
      </c>
      <c r="Q33">
        <v>3</v>
      </c>
      <c r="R33">
        <v>8</v>
      </c>
      <c r="S33">
        <v>7</v>
      </c>
      <c r="T33">
        <v>2</v>
      </c>
      <c r="U33">
        <v>2</v>
      </c>
      <c r="V33">
        <v>8</v>
      </c>
      <c r="W33">
        <v>0</v>
      </c>
      <c r="X33">
        <v>2</v>
      </c>
      <c r="Y33">
        <v>0</v>
      </c>
      <c r="Z33">
        <v>11</v>
      </c>
      <c r="AA33">
        <v>11</v>
      </c>
      <c r="AB33">
        <v>11</v>
      </c>
      <c r="AC33">
        <v>4</v>
      </c>
      <c r="AD33">
        <v>6</v>
      </c>
      <c r="AE33">
        <v>0</v>
      </c>
      <c r="AF33">
        <v>6</v>
      </c>
      <c r="AG33">
        <v>3</v>
      </c>
      <c r="AH33">
        <v>0</v>
      </c>
      <c r="AI33">
        <v>2</v>
      </c>
      <c r="AJ33">
        <v>0</v>
      </c>
      <c r="AK33">
        <v>0</v>
      </c>
      <c r="AL33">
        <v>4</v>
      </c>
      <c r="AM33">
        <v>3</v>
      </c>
      <c r="AN33">
        <v>0</v>
      </c>
      <c r="AO33">
        <v>3</v>
      </c>
      <c r="AP33">
        <v>2</v>
      </c>
      <c r="AQ33">
        <v>0</v>
      </c>
      <c r="AR33">
        <v>0</v>
      </c>
      <c r="AS33">
        <v>1</v>
      </c>
      <c r="AT33">
        <v>0</v>
      </c>
      <c r="AU33">
        <v>3</v>
      </c>
      <c r="AV33">
        <v>0</v>
      </c>
      <c r="AW33">
        <v>0</v>
      </c>
      <c r="AX33">
        <v>2</v>
      </c>
      <c r="AY33">
        <v>2</v>
      </c>
      <c r="AZ33">
        <v>0</v>
      </c>
      <c r="BA33">
        <v>0</v>
      </c>
      <c r="BB33">
        <v>1</v>
      </c>
      <c r="BC33">
        <v>1</v>
      </c>
      <c r="BD33">
        <v>0</v>
      </c>
      <c r="BE33">
        <v>2</v>
      </c>
      <c r="BF33">
        <v>8</v>
      </c>
      <c r="BG33">
        <v>4</v>
      </c>
      <c r="BH33">
        <v>6</v>
      </c>
      <c r="BI33">
        <v>0</v>
      </c>
      <c r="BJ33">
        <v>1</v>
      </c>
      <c r="BK33">
        <v>1</v>
      </c>
      <c r="BL33">
        <v>1</v>
      </c>
      <c r="BM33">
        <v>0</v>
      </c>
      <c r="BN33">
        <v>4</v>
      </c>
      <c r="BO33">
        <v>4</v>
      </c>
      <c r="BP33">
        <v>3</v>
      </c>
      <c r="BQ33">
        <v>0</v>
      </c>
      <c r="BR33">
        <v>0</v>
      </c>
      <c r="BS33">
        <v>0</v>
      </c>
      <c r="BT33">
        <v>2</v>
      </c>
      <c r="BU33">
        <v>0</v>
      </c>
      <c r="BV33">
        <v>0</v>
      </c>
      <c r="BW33">
        <v>0</v>
      </c>
      <c r="BX33">
        <v>4</v>
      </c>
      <c r="BY33">
        <v>5</v>
      </c>
      <c r="BZ33">
        <v>4</v>
      </c>
    </row>
    <row r="34" spans="1:78" x14ac:dyDescent="0.25"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 t="s">
        <v>106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 s="7">
        <v>0.01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 t="s">
        <v>106</v>
      </c>
      <c r="X34">
        <v>0</v>
      </c>
      <c r="Y34" t="s">
        <v>106</v>
      </c>
      <c r="Z34">
        <v>0</v>
      </c>
      <c r="AA34">
        <v>0</v>
      </c>
      <c r="AB34">
        <v>0</v>
      </c>
      <c r="AC34" s="7">
        <v>0.01</v>
      </c>
      <c r="AD34">
        <v>0</v>
      </c>
      <c r="AE34" t="s">
        <v>106</v>
      </c>
      <c r="AF34">
        <v>0</v>
      </c>
      <c r="AG34">
        <v>0</v>
      </c>
      <c r="AH34" t="s">
        <v>106</v>
      </c>
      <c r="AI34">
        <v>0</v>
      </c>
      <c r="AJ34" t="s">
        <v>106</v>
      </c>
      <c r="AK34" t="s">
        <v>106</v>
      </c>
      <c r="AL34">
        <v>0</v>
      </c>
      <c r="AM34">
        <v>0</v>
      </c>
      <c r="AN34" t="s">
        <v>106</v>
      </c>
      <c r="AO34">
        <v>0</v>
      </c>
      <c r="AP34">
        <v>0</v>
      </c>
      <c r="AQ34" t="s">
        <v>106</v>
      </c>
      <c r="AR34" t="s">
        <v>106</v>
      </c>
      <c r="AS34">
        <v>0</v>
      </c>
      <c r="AT34" t="s">
        <v>106</v>
      </c>
      <c r="AU34" s="7">
        <v>0.01</v>
      </c>
      <c r="AV34" t="s">
        <v>106</v>
      </c>
      <c r="AW34" t="s">
        <v>106</v>
      </c>
      <c r="AX34" s="7">
        <v>0.01</v>
      </c>
      <c r="AY34">
        <v>0</v>
      </c>
      <c r="AZ34" t="s">
        <v>106</v>
      </c>
      <c r="BA34">
        <v>0</v>
      </c>
      <c r="BB34">
        <v>0</v>
      </c>
      <c r="BC34">
        <v>0</v>
      </c>
      <c r="BD34" t="s">
        <v>106</v>
      </c>
      <c r="BE34">
        <v>0</v>
      </c>
      <c r="BF34">
        <v>0</v>
      </c>
      <c r="BG34">
        <v>0</v>
      </c>
      <c r="BH34">
        <v>0</v>
      </c>
      <c r="BI34" t="s">
        <v>106</v>
      </c>
      <c r="BJ34">
        <v>0</v>
      </c>
      <c r="BK34">
        <v>0</v>
      </c>
      <c r="BL34" s="7">
        <v>0.01</v>
      </c>
      <c r="BM34" t="s">
        <v>106</v>
      </c>
      <c r="BN34">
        <v>0</v>
      </c>
      <c r="BO34">
        <v>0</v>
      </c>
      <c r="BP34">
        <v>0</v>
      </c>
      <c r="BQ34" t="s">
        <v>106</v>
      </c>
      <c r="BR34" t="s">
        <v>106</v>
      </c>
      <c r="BS34" t="s">
        <v>106</v>
      </c>
      <c r="BT34" s="7">
        <v>0.01</v>
      </c>
      <c r="BU34" t="s">
        <v>106</v>
      </c>
      <c r="BV34" t="s">
        <v>106</v>
      </c>
      <c r="BW34" t="s">
        <v>106</v>
      </c>
      <c r="BX34">
        <v>0</v>
      </c>
      <c r="BY34">
        <v>0</v>
      </c>
      <c r="BZ34">
        <v>0</v>
      </c>
    </row>
    <row r="35" spans="1:78" x14ac:dyDescent="0.25">
      <c r="A35" t="s">
        <v>40</v>
      </c>
      <c r="B35">
        <v>25</v>
      </c>
      <c r="C35">
        <v>23</v>
      </c>
      <c r="D35">
        <v>1</v>
      </c>
      <c r="E35">
        <v>0</v>
      </c>
      <c r="F35">
        <v>4</v>
      </c>
      <c r="G35">
        <v>14</v>
      </c>
      <c r="H35">
        <v>6</v>
      </c>
      <c r="I35">
        <v>2</v>
      </c>
      <c r="J35">
        <v>4</v>
      </c>
      <c r="K35">
        <v>7</v>
      </c>
      <c r="L35">
        <v>11</v>
      </c>
      <c r="M35">
        <v>5</v>
      </c>
      <c r="N35">
        <v>6</v>
      </c>
      <c r="O35">
        <v>11</v>
      </c>
      <c r="P35">
        <v>2</v>
      </c>
      <c r="Q35">
        <v>2</v>
      </c>
      <c r="R35">
        <v>22</v>
      </c>
      <c r="S35">
        <v>6</v>
      </c>
      <c r="T35">
        <v>5</v>
      </c>
      <c r="U35">
        <v>14</v>
      </c>
      <c r="V35">
        <v>12</v>
      </c>
      <c r="W35">
        <v>7</v>
      </c>
      <c r="X35">
        <v>5</v>
      </c>
      <c r="Y35">
        <v>0</v>
      </c>
      <c r="Z35">
        <v>25</v>
      </c>
      <c r="AA35">
        <v>25</v>
      </c>
      <c r="AB35">
        <v>25</v>
      </c>
      <c r="AC35">
        <v>0</v>
      </c>
      <c r="AD35">
        <v>15</v>
      </c>
      <c r="AE35">
        <v>2</v>
      </c>
      <c r="AF35">
        <v>5</v>
      </c>
      <c r="AG35">
        <v>0</v>
      </c>
      <c r="AH35">
        <v>0</v>
      </c>
      <c r="AI35">
        <v>4</v>
      </c>
      <c r="AJ35">
        <v>0</v>
      </c>
      <c r="AK35">
        <v>0</v>
      </c>
      <c r="AL35">
        <v>2</v>
      </c>
      <c r="AM35">
        <v>12</v>
      </c>
      <c r="AN35">
        <v>0</v>
      </c>
      <c r="AO35">
        <v>2</v>
      </c>
      <c r="AP35">
        <v>4</v>
      </c>
      <c r="AQ35">
        <v>2</v>
      </c>
      <c r="AR35">
        <v>10</v>
      </c>
      <c r="AS35">
        <v>0</v>
      </c>
      <c r="AT35">
        <v>1</v>
      </c>
      <c r="AU35">
        <v>5</v>
      </c>
      <c r="AV35">
        <v>1</v>
      </c>
      <c r="AW35">
        <v>0</v>
      </c>
      <c r="AX35">
        <v>1</v>
      </c>
      <c r="AY35">
        <v>0</v>
      </c>
      <c r="AZ35">
        <v>0</v>
      </c>
      <c r="BA35">
        <v>0</v>
      </c>
      <c r="BB35">
        <v>1</v>
      </c>
      <c r="BC35">
        <v>0</v>
      </c>
      <c r="BD35">
        <v>0</v>
      </c>
      <c r="BE35">
        <v>1</v>
      </c>
      <c r="BF35">
        <v>24</v>
      </c>
      <c r="BG35">
        <v>2</v>
      </c>
      <c r="BH35">
        <v>23</v>
      </c>
      <c r="BI35">
        <v>1</v>
      </c>
      <c r="BJ35">
        <v>1</v>
      </c>
      <c r="BK35">
        <v>0</v>
      </c>
      <c r="BL35">
        <v>0</v>
      </c>
      <c r="BM35">
        <v>1</v>
      </c>
      <c r="BN35">
        <v>1</v>
      </c>
      <c r="BO35">
        <v>4</v>
      </c>
      <c r="BP35">
        <v>19</v>
      </c>
      <c r="BQ35">
        <v>1</v>
      </c>
      <c r="BR35">
        <v>1</v>
      </c>
      <c r="BS35">
        <v>1</v>
      </c>
      <c r="BT35">
        <v>0</v>
      </c>
      <c r="BU35">
        <v>1</v>
      </c>
      <c r="BV35">
        <v>0</v>
      </c>
      <c r="BW35">
        <v>1</v>
      </c>
      <c r="BX35">
        <v>12</v>
      </c>
      <c r="BY35">
        <v>15</v>
      </c>
      <c r="BZ35">
        <v>12</v>
      </c>
    </row>
    <row r="36" spans="1:78" x14ac:dyDescent="0.25">
      <c r="B36">
        <v>0</v>
      </c>
      <c r="C36" s="7">
        <v>0.01</v>
      </c>
      <c r="D36">
        <v>0</v>
      </c>
      <c r="E36" t="s">
        <v>106</v>
      </c>
      <c r="F36">
        <v>0</v>
      </c>
      <c r="G36" s="7">
        <v>0.01</v>
      </c>
      <c r="H36">
        <v>0</v>
      </c>
      <c r="I36">
        <v>0</v>
      </c>
      <c r="J36">
        <v>0</v>
      </c>
      <c r="K36" s="7">
        <v>0.01</v>
      </c>
      <c r="L36" s="7">
        <v>0.01</v>
      </c>
      <c r="M36">
        <v>0</v>
      </c>
      <c r="N36">
        <v>0</v>
      </c>
      <c r="O36" s="7">
        <v>0.02</v>
      </c>
      <c r="P36" s="7">
        <v>0.01</v>
      </c>
      <c r="Q36">
        <v>0</v>
      </c>
      <c r="R36">
        <v>0</v>
      </c>
      <c r="S36">
        <v>0</v>
      </c>
      <c r="T36">
        <v>0</v>
      </c>
      <c r="U36" s="7">
        <v>0.02</v>
      </c>
      <c r="V36">
        <v>0</v>
      </c>
      <c r="W36" s="7">
        <v>0.01</v>
      </c>
      <c r="X36" s="7">
        <v>0.01</v>
      </c>
      <c r="Y36" t="s">
        <v>106</v>
      </c>
      <c r="Z36">
        <v>0</v>
      </c>
      <c r="AA36">
        <v>0</v>
      </c>
      <c r="AB36">
        <v>0</v>
      </c>
      <c r="AC36" t="s">
        <v>106</v>
      </c>
      <c r="AD36">
        <v>0</v>
      </c>
      <c r="AE36">
        <v>0</v>
      </c>
      <c r="AF36">
        <v>0</v>
      </c>
      <c r="AG36" t="s">
        <v>106</v>
      </c>
      <c r="AH36" t="s">
        <v>106</v>
      </c>
      <c r="AI36">
        <v>0</v>
      </c>
      <c r="AJ36" t="s">
        <v>106</v>
      </c>
      <c r="AK36" t="s">
        <v>106</v>
      </c>
      <c r="AL36">
        <v>0</v>
      </c>
      <c r="AM36">
        <v>0</v>
      </c>
      <c r="AN36" t="s">
        <v>106</v>
      </c>
      <c r="AO36">
        <v>0</v>
      </c>
      <c r="AP36" s="7">
        <v>0.01</v>
      </c>
      <c r="AQ36">
        <v>0</v>
      </c>
      <c r="AR36" s="7">
        <v>0.02</v>
      </c>
      <c r="AS36" t="s">
        <v>106</v>
      </c>
      <c r="AT36">
        <v>0</v>
      </c>
      <c r="AU36" s="7">
        <v>0.02</v>
      </c>
      <c r="AV36">
        <v>0</v>
      </c>
      <c r="AW36" t="s">
        <v>106</v>
      </c>
      <c r="AX36">
        <v>0</v>
      </c>
      <c r="AY36" t="s">
        <v>106</v>
      </c>
      <c r="AZ36" t="s">
        <v>106</v>
      </c>
      <c r="BA36" t="s">
        <v>106</v>
      </c>
      <c r="BB36">
        <v>0</v>
      </c>
      <c r="BC36" t="s">
        <v>106</v>
      </c>
      <c r="BD36" t="s">
        <v>106</v>
      </c>
      <c r="BE36">
        <v>0</v>
      </c>
      <c r="BF36" s="7">
        <v>0.01</v>
      </c>
      <c r="BG36">
        <v>0</v>
      </c>
      <c r="BH36" s="7">
        <v>0.01</v>
      </c>
      <c r="BI36">
        <v>0</v>
      </c>
      <c r="BJ36">
        <v>0</v>
      </c>
      <c r="BK36" t="s">
        <v>106</v>
      </c>
      <c r="BL36" t="s">
        <v>106</v>
      </c>
      <c r="BM36">
        <v>0</v>
      </c>
      <c r="BN36">
        <v>0</v>
      </c>
      <c r="BO36">
        <v>0</v>
      </c>
      <c r="BP36" s="7">
        <v>0.02</v>
      </c>
      <c r="BQ36">
        <v>0</v>
      </c>
      <c r="BR36">
        <v>0</v>
      </c>
      <c r="BS36">
        <v>0</v>
      </c>
      <c r="BT36" t="s">
        <v>106</v>
      </c>
      <c r="BU36">
        <v>0</v>
      </c>
      <c r="BV36" t="s">
        <v>106</v>
      </c>
      <c r="BW36">
        <v>0</v>
      </c>
      <c r="BX36">
        <v>0</v>
      </c>
      <c r="BY36">
        <v>0</v>
      </c>
      <c r="BZ36">
        <v>0</v>
      </c>
    </row>
    <row r="37" spans="1:78" x14ac:dyDescent="0.25">
      <c r="A37" t="s">
        <v>41</v>
      </c>
      <c r="B37">
        <v>29</v>
      </c>
      <c r="C37">
        <v>25</v>
      </c>
      <c r="D37">
        <v>3</v>
      </c>
      <c r="E37">
        <v>1</v>
      </c>
      <c r="F37">
        <v>6</v>
      </c>
      <c r="G37">
        <v>15</v>
      </c>
      <c r="H37">
        <v>7</v>
      </c>
      <c r="I37">
        <v>9</v>
      </c>
      <c r="J37">
        <v>9</v>
      </c>
      <c r="K37">
        <v>4</v>
      </c>
      <c r="L37">
        <v>7</v>
      </c>
      <c r="M37">
        <v>5</v>
      </c>
      <c r="N37">
        <v>19</v>
      </c>
      <c r="O37">
        <v>5</v>
      </c>
      <c r="P37">
        <v>0</v>
      </c>
      <c r="Q37">
        <v>5</v>
      </c>
      <c r="R37">
        <v>23</v>
      </c>
      <c r="S37">
        <v>18</v>
      </c>
      <c r="T37">
        <v>5</v>
      </c>
      <c r="U37">
        <v>5</v>
      </c>
      <c r="V37">
        <v>17</v>
      </c>
      <c r="W37">
        <v>3</v>
      </c>
      <c r="X37">
        <v>5</v>
      </c>
      <c r="Y37">
        <v>0</v>
      </c>
      <c r="Z37">
        <v>29</v>
      </c>
      <c r="AA37">
        <v>28</v>
      </c>
      <c r="AB37">
        <v>28</v>
      </c>
      <c r="AC37">
        <v>3</v>
      </c>
      <c r="AD37">
        <v>13</v>
      </c>
      <c r="AE37">
        <v>12</v>
      </c>
      <c r="AF37">
        <v>6</v>
      </c>
      <c r="AG37">
        <v>4</v>
      </c>
      <c r="AH37">
        <v>0</v>
      </c>
      <c r="AI37">
        <v>2</v>
      </c>
      <c r="AJ37">
        <v>0</v>
      </c>
      <c r="AK37">
        <v>1</v>
      </c>
      <c r="AL37">
        <v>2</v>
      </c>
      <c r="AM37">
        <v>6</v>
      </c>
      <c r="AN37">
        <v>0</v>
      </c>
      <c r="AO37">
        <v>21</v>
      </c>
      <c r="AP37">
        <v>6</v>
      </c>
      <c r="AQ37">
        <v>4</v>
      </c>
      <c r="AR37">
        <v>3</v>
      </c>
      <c r="AS37">
        <v>0</v>
      </c>
      <c r="AT37">
        <v>0</v>
      </c>
      <c r="AU37">
        <v>2</v>
      </c>
      <c r="AV37">
        <v>2</v>
      </c>
      <c r="AW37">
        <v>2</v>
      </c>
      <c r="AX37">
        <v>1</v>
      </c>
      <c r="AY37">
        <v>4</v>
      </c>
      <c r="AZ37">
        <v>2</v>
      </c>
      <c r="BA37">
        <v>1</v>
      </c>
      <c r="BB37">
        <v>1</v>
      </c>
      <c r="BC37">
        <v>2</v>
      </c>
      <c r="BD37">
        <v>0</v>
      </c>
      <c r="BE37">
        <v>6</v>
      </c>
      <c r="BF37">
        <v>23</v>
      </c>
      <c r="BG37">
        <v>14</v>
      </c>
      <c r="BH37">
        <v>14</v>
      </c>
      <c r="BI37">
        <v>4</v>
      </c>
      <c r="BJ37">
        <v>2</v>
      </c>
      <c r="BK37">
        <v>0</v>
      </c>
      <c r="BL37">
        <v>2</v>
      </c>
      <c r="BM37">
        <v>0</v>
      </c>
      <c r="BN37">
        <v>4</v>
      </c>
      <c r="BO37">
        <v>6</v>
      </c>
      <c r="BP37">
        <v>19</v>
      </c>
      <c r="BQ37">
        <v>0</v>
      </c>
      <c r="BR37">
        <v>3</v>
      </c>
      <c r="BS37">
        <v>2</v>
      </c>
      <c r="BT37">
        <v>4</v>
      </c>
      <c r="BU37">
        <v>2</v>
      </c>
      <c r="BV37">
        <v>0</v>
      </c>
      <c r="BW37">
        <v>0</v>
      </c>
      <c r="BX37">
        <v>11</v>
      </c>
      <c r="BY37">
        <v>11</v>
      </c>
      <c r="BZ37">
        <v>10</v>
      </c>
    </row>
    <row r="38" spans="1:78" x14ac:dyDescent="0.25">
      <c r="B38" s="7">
        <v>0.01</v>
      </c>
      <c r="C38" s="7">
        <v>0.01</v>
      </c>
      <c r="D38" s="7">
        <v>0.01</v>
      </c>
      <c r="E38">
        <v>0</v>
      </c>
      <c r="F38" s="7">
        <v>0.01</v>
      </c>
      <c r="G38" s="7">
        <v>0.01</v>
      </c>
      <c r="H38">
        <v>0</v>
      </c>
      <c r="I38" s="7">
        <v>0.01</v>
      </c>
      <c r="J38" s="7">
        <v>0.01</v>
      </c>
      <c r="K38">
        <v>0</v>
      </c>
      <c r="L38" s="7">
        <v>0.01</v>
      </c>
      <c r="M38">
        <v>0</v>
      </c>
      <c r="N38" s="7">
        <v>0.01</v>
      </c>
      <c r="O38" s="7">
        <v>0.01</v>
      </c>
      <c r="P38" t="s">
        <v>108</v>
      </c>
      <c r="Q38" s="7">
        <v>0.01</v>
      </c>
      <c r="R38" s="7">
        <v>0.01</v>
      </c>
      <c r="S38" s="7">
        <v>0.01</v>
      </c>
      <c r="T38" s="7">
        <v>0.01</v>
      </c>
      <c r="U38" s="7">
        <v>0.01</v>
      </c>
      <c r="V38">
        <v>0</v>
      </c>
      <c r="W38" s="7">
        <v>0.01</v>
      </c>
      <c r="X38" s="7">
        <v>0.01</v>
      </c>
      <c r="Y38" t="s">
        <v>108</v>
      </c>
      <c r="Z38" s="7">
        <v>0.01</v>
      </c>
      <c r="AA38" s="7">
        <v>0.01</v>
      </c>
      <c r="AB38" s="7">
        <v>0.01</v>
      </c>
      <c r="AC38" s="7">
        <v>0.01</v>
      </c>
      <c r="AD38">
        <v>0</v>
      </c>
      <c r="AE38" s="7">
        <v>0.03</v>
      </c>
      <c r="AF38">
        <v>0</v>
      </c>
      <c r="AG38" s="7">
        <v>0.01</v>
      </c>
      <c r="AH38" t="s">
        <v>108</v>
      </c>
      <c r="AI38">
        <v>0</v>
      </c>
      <c r="AJ38" t="s">
        <v>108</v>
      </c>
      <c r="AK38">
        <v>0</v>
      </c>
      <c r="AL38">
        <v>0</v>
      </c>
      <c r="AM38">
        <v>0</v>
      </c>
      <c r="AN38" t="s">
        <v>108</v>
      </c>
      <c r="AO38" s="7">
        <v>0.03</v>
      </c>
      <c r="AP38" s="7">
        <v>0.01</v>
      </c>
      <c r="AQ38" s="7">
        <v>0.01</v>
      </c>
      <c r="AR38" s="7">
        <v>0.01</v>
      </c>
      <c r="AS38" t="s">
        <v>108</v>
      </c>
      <c r="AT38" t="s">
        <v>108</v>
      </c>
      <c r="AU38" s="7">
        <v>0.01</v>
      </c>
      <c r="AV38">
        <v>0</v>
      </c>
      <c r="AW38" s="7">
        <v>0.02</v>
      </c>
      <c r="AX38">
        <v>0</v>
      </c>
      <c r="AY38" s="7">
        <v>0.01</v>
      </c>
      <c r="AZ38">
        <v>0</v>
      </c>
      <c r="BA38">
        <v>0</v>
      </c>
      <c r="BB38">
        <v>0</v>
      </c>
      <c r="BC38" s="7">
        <v>0.01</v>
      </c>
      <c r="BD38" t="s">
        <v>108</v>
      </c>
      <c r="BE38" s="7">
        <v>0.01</v>
      </c>
      <c r="BF38" s="7">
        <v>0.01</v>
      </c>
      <c r="BG38">
        <v>0</v>
      </c>
      <c r="BH38" s="7">
        <v>0.01</v>
      </c>
      <c r="BI38">
        <v>0</v>
      </c>
      <c r="BJ38">
        <v>0</v>
      </c>
      <c r="BK38">
        <v>0</v>
      </c>
      <c r="BL38" s="7">
        <v>0.01</v>
      </c>
      <c r="BM38" t="s">
        <v>108</v>
      </c>
      <c r="BN38">
        <v>0</v>
      </c>
      <c r="BO38">
        <v>0</v>
      </c>
      <c r="BP38" s="7">
        <v>0.02</v>
      </c>
      <c r="BQ38">
        <v>0</v>
      </c>
      <c r="BR38">
        <v>0</v>
      </c>
      <c r="BS38">
        <v>0</v>
      </c>
      <c r="BT38" s="7">
        <v>0.01</v>
      </c>
      <c r="BU38">
        <v>0</v>
      </c>
      <c r="BV38">
        <v>0</v>
      </c>
      <c r="BW38" t="s">
        <v>108</v>
      </c>
      <c r="BX38">
        <v>0</v>
      </c>
      <c r="BY38">
        <v>0</v>
      </c>
      <c r="BZ38">
        <v>0</v>
      </c>
    </row>
  </sheetData>
  <pageMargins left="0.7" right="0.7" top="0.75" bottom="0.75" header="0.3" footer="0.3"/>
  <pageSetup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617</v>
      </c>
    </row>
    <row r="2" spans="1:78" x14ac:dyDescent="0.25">
      <c r="A2" t="s">
        <v>155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4688</v>
      </c>
      <c r="C8">
        <v>4038</v>
      </c>
      <c r="D8">
        <v>370</v>
      </c>
      <c r="E8">
        <v>280</v>
      </c>
      <c r="F8">
        <v>901</v>
      </c>
      <c r="G8">
        <v>2166</v>
      </c>
      <c r="H8">
        <v>1621</v>
      </c>
      <c r="I8">
        <v>924</v>
      </c>
      <c r="J8">
        <v>1239</v>
      </c>
      <c r="K8">
        <v>898</v>
      </c>
      <c r="L8">
        <v>1627</v>
      </c>
      <c r="M8">
        <v>1571</v>
      </c>
      <c r="N8">
        <v>2423</v>
      </c>
      <c r="O8">
        <v>516</v>
      </c>
      <c r="P8">
        <v>178</v>
      </c>
      <c r="Q8">
        <v>861</v>
      </c>
      <c r="R8">
        <v>3827</v>
      </c>
      <c r="S8">
        <v>2801</v>
      </c>
      <c r="T8">
        <v>908</v>
      </c>
      <c r="U8">
        <v>908</v>
      </c>
      <c r="V8">
        <v>3257</v>
      </c>
      <c r="W8">
        <v>527</v>
      </c>
      <c r="X8">
        <v>844</v>
      </c>
      <c r="Y8">
        <v>0</v>
      </c>
      <c r="Z8">
        <v>4688</v>
      </c>
      <c r="AA8">
        <v>4688</v>
      </c>
      <c r="AB8">
        <v>4688</v>
      </c>
      <c r="AC8">
        <v>380</v>
      </c>
      <c r="AD8">
        <v>3875</v>
      </c>
      <c r="AE8">
        <v>394</v>
      </c>
      <c r="AF8">
        <v>3747</v>
      </c>
      <c r="AG8">
        <v>774</v>
      </c>
      <c r="AH8">
        <v>0</v>
      </c>
      <c r="AI8">
        <v>3380</v>
      </c>
      <c r="AJ8">
        <v>412</v>
      </c>
      <c r="AK8">
        <v>800</v>
      </c>
      <c r="AL8">
        <v>1925</v>
      </c>
      <c r="AM8">
        <v>2151</v>
      </c>
      <c r="AN8">
        <v>29</v>
      </c>
      <c r="AO8">
        <v>565</v>
      </c>
      <c r="AP8">
        <v>439</v>
      </c>
      <c r="AQ8">
        <v>450</v>
      </c>
      <c r="AR8">
        <v>372</v>
      </c>
      <c r="AS8">
        <v>259</v>
      </c>
      <c r="AT8">
        <v>438</v>
      </c>
      <c r="AU8">
        <v>321</v>
      </c>
      <c r="AV8">
        <v>439</v>
      </c>
      <c r="AW8">
        <v>72</v>
      </c>
      <c r="AX8">
        <v>292</v>
      </c>
      <c r="AY8">
        <v>452</v>
      </c>
      <c r="AZ8">
        <v>306</v>
      </c>
      <c r="BA8">
        <v>236</v>
      </c>
      <c r="BB8">
        <v>323</v>
      </c>
      <c r="BC8">
        <v>269</v>
      </c>
      <c r="BD8">
        <v>20</v>
      </c>
      <c r="BE8">
        <v>710</v>
      </c>
      <c r="BF8">
        <v>3978</v>
      </c>
      <c r="BG8">
        <v>2737</v>
      </c>
      <c r="BH8">
        <v>1951</v>
      </c>
      <c r="BI8">
        <v>1010</v>
      </c>
      <c r="BJ8">
        <v>733</v>
      </c>
      <c r="BK8">
        <v>690</v>
      </c>
      <c r="BL8">
        <v>165</v>
      </c>
      <c r="BM8">
        <v>678</v>
      </c>
      <c r="BN8">
        <v>1344</v>
      </c>
      <c r="BO8">
        <v>1704</v>
      </c>
      <c r="BP8">
        <v>962</v>
      </c>
      <c r="BQ8">
        <v>809</v>
      </c>
      <c r="BR8">
        <v>1211</v>
      </c>
      <c r="BS8">
        <v>1183</v>
      </c>
      <c r="BT8">
        <v>377</v>
      </c>
      <c r="BU8">
        <v>411</v>
      </c>
      <c r="BV8">
        <v>253</v>
      </c>
      <c r="BW8">
        <v>598</v>
      </c>
      <c r="BX8">
        <v>3183</v>
      </c>
      <c r="BY8">
        <v>3196</v>
      </c>
      <c r="BZ8">
        <v>2825</v>
      </c>
    </row>
    <row r="9" spans="1:78" x14ac:dyDescent="0.25">
      <c r="A9" t="s">
        <v>103</v>
      </c>
      <c r="B9">
        <v>4756</v>
      </c>
      <c r="C9">
        <v>4095</v>
      </c>
      <c r="D9">
        <v>399</v>
      </c>
      <c r="E9">
        <v>262</v>
      </c>
      <c r="F9">
        <v>916</v>
      </c>
      <c r="G9">
        <v>2537</v>
      </c>
      <c r="H9">
        <v>1303</v>
      </c>
      <c r="I9">
        <v>1159</v>
      </c>
      <c r="J9">
        <v>1528</v>
      </c>
      <c r="K9">
        <v>965</v>
      </c>
      <c r="L9">
        <v>1104</v>
      </c>
      <c r="M9">
        <v>1243</v>
      </c>
      <c r="N9">
        <v>2848</v>
      </c>
      <c r="O9">
        <v>505</v>
      </c>
      <c r="P9">
        <v>160</v>
      </c>
      <c r="Q9">
        <v>701</v>
      </c>
      <c r="R9">
        <v>4055</v>
      </c>
      <c r="S9">
        <v>3012</v>
      </c>
      <c r="T9">
        <v>938</v>
      </c>
      <c r="U9">
        <v>740</v>
      </c>
      <c r="V9">
        <v>3603</v>
      </c>
      <c r="W9">
        <v>473</v>
      </c>
      <c r="X9">
        <v>624</v>
      </c>
      <c r="Y9">
        <v>0</v>
      </c>
      <c r="Z9">
        <v>4756</v>
      </c>
      <c r="AA9">
        <v>4756</v>
      </c>
      <c r="AB9">
        <v>4756</v>
      </c>
      <c r="AC9">
        <v>416</v>
      </c>
      <c r="AD9">
        <v>3923</v>
      </c>
      <c r="AE9">
        <v>378</v>
      </c>
      <c r="AF9">
        <v>3772</v>
      </c>
      <c r="AG9">
        <v>823</v>
      </c>
      <c r="AH9">
        <v>0</v>
      </c>
      <c r="AI9">
        <v>3584</v>
      </c>
      <c r="AJ9">
        <v>374</v>
      </c>
      <c r="AK9">
        <v>717</v>
      </c>
      <c r="AL9">
        <v>2014</v>
      </c>
      <c r="AM9">
        <v>2164</v>
      </c>
      <c r="AN9">
        <v>31</v>
      </c>
      <c r="AO9">
        <v>530</v>
      </c>
      <c r="AP9">
        <v>460</v>
      </c>
      <c r="AQ9">
        <v>469</v>
      </c>
      <c r="AR9">
        <v>416</v>
      </c>
      <c r="AS9">
        <v>250</v>
      </c>
      <c r="AT9">
        <v>449</v>
      </c>
      <c r="AU9">
        <v>310</v>
      </c>
      <c r="AV9">
        <v>429</v>
      </c>
      <c r="AW9">
        <v>84</v>
      </c>
      <c r="AX9">
        <v>310</v>
      </c>
      <c r="AY9">
        <v>440</v>
      </c>
      <c r="AZ9">
        <v>315</v>
      </c>
      <c r="BA9">
        <v>229</v>
      </c>
      <c r="BB9">
        <v>315</v>
      </c>
      <c r="BC9">
        <v>260</v>
      </c>
      <c r="BD9">
        <v>20</v>
      </c>
      <c r="BE9">
        <v>743</v>
      </c>
      <c r="BF9">
        <v>4013</v>
      </c>
      <c r="BG9">
        <v>2841</v>
      </c>
      <c r="BH9">
        <v>1914</v>
      </c>
      <c r="BI9">
        <v>1136</v>
      </c>
      <c r="BJ9">
        <v>750</v>
      </c>
      <c r="BK9">
        <v>656</v>
      </c>
      <c r="BL9">
        <v>162</v>
      </c>
      <c r="BM9">
        <v>745</v>
      </c>
      <c r="BN9">
        <v>1407</v>
      </c>
      <c r="BO9">
        <v>1700</v>
      </c>
      <c r="BP9">
        <v>904</v>
      </c>
      <c r="BQ9">
        <v>868</v>
      </c>
      <c r="BR9">
        <v>1317</v>
      </c>
      <c r="BS9">
        <v>1292</v>
      </c>
      <c r="BT9">
        <v>379</v>
      </c>
      <c r="BU9">
        <v>445</v>
      </c>
      <c r="BV9">
        <v>255</v>
      </c>
      <c r="BW9">
        <v>655</v>
      </c>
      <c r="BX9">
        <v>3161</v>
      </c>
      <c r="BY9">
        <v>3186</v>
      </c>
      <c r="BZ9">
        <v>2785</v>
      </c>
    </row>
    <row r="10" spans="1:78" x14ac:dyDescent="0.25">
      <c r="A10" t="s">
        <v>104</v>
      </c>
    </row>
    <row r="11" spans="1:78" x14ac:dyDescent="0.25">
      <c r="A11" t="s">
        <v>584</v>
      </c>
      <c r="B11">
        <v>1133</v>
      </c>
      <c r="C11">
        <v>967</v>
      </c>
      <c r="D11">
        <v>89</v>
      </c>
      <c r="E11">
        <v>77</v>
      </c>
      <c r="F11">
        <v>202</v>
      </c>
      <c r="G11">
        <v>595</v>
      </c>
      <c r="H11">
        <v>337</v>
      </c>
      <c r="I11">
        <v>286</v>
      </c>
      <c r="J11">
        <v>333</v>
      </c>
      <c r="K11">
        <v>230</v>
      </c>
      <c r="L11">
        <v>284</v>
      </c>
      <c r="M11">
        <v>293</v>
      </c>
      <c r="N11">
        <v>671</v>
      </c>
      <c r="O11">
        <v>129</v>
      </c>
      <c r="P11">
        <v>40</v>
      </c>
      <c r="Q11">
        <v>202</v>
      </c>
      <c r="R11">
        <v>932</v>
      </c>
      <c r="S11">
        <v>692</v>
      </c>
      <c r="T11">
        <v>209</v>
      </c>
      <c r="U11">
        <v>206</v>
      </c>
      <c r="V11">
        <v>853</v>
      </c>
      <c r="W11">
        <v>98</v>
      </c>
      <c r="X11">
        <v>177</v>
      </c>
      <c r="Y11">
        <v>0</v>
      </c>
      <c r="Z11">
        <v>1133</v>
      </c>
      <c r="AA11">
        <v>1133</v>
      </c>
      <c r="AB11">
        <v>1133</v>
      </c>
      <c r="AC11">
        <v>110</v>
      </c>
      <c r="AD11">
        <v>955</v>
      </c>
      <c r="AE11">
        <v>67</v>
      </c>
      <c r="AF11">
        <v>841</v>
      </c>
      <c r="AG11">
        <v>277</v>
      </c>
      <c r="AH11">
        <v>0</v>
      </c>
      <c r="AI11">
        <v>894</v>
      </c>
      <c r="AJ11">
        <v>63</v>
      </c>
      <c r="AK11">
        <v>153</v>
      </c>
      <c r="AL11">
        <v>552</v>
      </c>
      <c r="AM11">
        <v>473</v>
      </c>
      <c r="AN11">
        <v>12</v>
      </c>
      <c r="AO11">
        <v>94</v>
      </c>
      <c r="AP11">
        <v>85</v>
      </c>
      <c r="AQ11">
        <v>113</v>
      </c>
      <c r="AR11">
        <v>81</v>
      </c>
      <c r="AS11">
        <v>77</v>
      </c>
      <c r="AT11">
        <v>124</v>
      </c>
      <c r="AU11">
        <v>80</v>
      </c>
      <c r="AV11">
        <v>103</v>
      </c>
      <c r="AW11">
        <v>19</v>
      </c>
      <c r="AX11">
        <v>70</v>
      </c>
      <c r="AY11">
        <v>90</v>
      </c>
      <c r="AZ11">
        <v>54</v>
      </c>
      <c r="BA11">
        <v>62</v>
      </c>
      <c r="BB11">
        <v>92</v>
      </c>
      <c r="BC11">
        <v>80</v>
      </c>
      <c r="BD11">
        <v>4</v>
      </c>
      <c r="BE11">
        <v>212</v>
      </c>
      <c r="BF11">
        <v>922</v>
      </c>
      <c r="BG11">
        <v>746</v>
      </c>
      <c r="BH11">
        <v>387</v>
      </c>
      <c r="BI11">
        <v>300</v>
      </c>
      <c r="BJ11">
        <v>217</v>
      </c>
      <c r="BK11">
        <v>158</v>
      </c>
      <c r="BL11">
        <v>46</v>
      </c>
      <c r="BM11">
        <v>228</v>
      </c>
      <c r="BN11">
        <v>382</v>
      </c>
      <c r="BO11">
        <v>365</v>
      </c>
      <c r="BP11">
        <v>159</v>
      </c>
      <c r="BQ11">
        <v>280</v>
      </c>
      <c r="BR11">
        <v>399</v>
      </c>
      <c r="BS11">
        <v>400</v>
      </c>
      <c r="BT11">
        <v>107</v>
      </c>
      <c r="BU11">
        <v>130</v>
      </c>
      <c r="BV11">
        <v>77</v>
      </c>
      <c r="BW11">
        <v>213</v>
      </c>
      <c r="BX11">
        <v>1025</v>
      </c>
      <c r="BY11">
        <v>1028</v>
      </c>
      <c r="BZ11">
        <v>961</v>
      </c>
    </row>
    <row r="12" spans="1:78" x14ac:dyDescent="0.25">
      <c r="B12" s="7">
        <v>0.24</v>
      </c>
      <c r="C12" s="7">
        <v>0.24</v>
      </c>
      <c r="D12" s="7">
        <v>0.22</v>
      </c>
      <c r="E12" s="7">
        <v>0.28999999999999998</v>
      </c>
      <c r="F12" s="7">
        <v>0.22</v>
      </c>
      <c r="G12" s="7">
        <v>0.23</v>
      </c>
      <c r="H12" s="7">
        <v>0.26</v>
      </c>
      <c r="I12" s="7">
        <v>0.25</v>
      </c>
      <c r="J12" s="7">
        <v>0.22</v>
      </c>
      <c r="K12" s="7">
        <v>0.24</v>
      </c>
      <c r="L12" s="7">
        <v>0.26</v>
      </c>
      <c r="M12" s="7">
        <v>0.24</v>
      </c>
      <c r="N12" s="7">
        <v>0.24</v>
      </c>
      <c r="O12" s="7">
        <v>0.26</v>
      </c>
      <c r="P12" s="7">
        <v>0.25</v>
      </c>
      <c r="Q12" s="7">
        <v>0.28999999999999998</v>
      </c>
      <c r="R12" s="7">
        <v>0.23</v>
      </c>
      <c r="S12" s="7">
        <v>0.23</v>
      </c>
      <c r="T12" s="7">
        <v>0.22</v>
      </c>
      <c r="U12" s="7">
        <v>0.28000000000000003</v>
      </c>
      <c r="V12" s="7">
        <v>0.24</v>
      </c>
      <c r="W12" s="7">
        <v>0.21</v>
      </c>
      <c r="X12" s="7">
        <v>0.28000000000000003</v>
      </c>
      <c r="Y12" t="s">
        <v>108</v>
      </c>
      <c r="Z12" s="7">
        <v>0.24</v>
      </c>
      <c r="AA12" s="7">
        <v>0.24</v>
      </c>
      <c r="AB12" s="7">
        <v>0.24</v>
      </c>
      <c r="AC12" s="7">
        <v>0.26</v>
      </c>
      <c r="AD12" s="7">
        <v>0.24</v>
      </c>
      <c r="AE12" s="7">
        <v>0.18</v>
      </c>
      <c r="AF12" s="7">
        <v>0.22</v>
      </c>
      <c r="AG12" s="7">
        <v>0.34</v>
      </c>
      <c r="AH12" t="s">
        <v>108</v>
      </c>
      <c r="AI12" s="7">
        <v>0.25</v>
      </c>
      <c r="AJ12" s="7">
        <v>0.17</v>
      </c>
      <c r="AK12" s="7">
        <v>0.21</v>
      </c>
      <c r="AL12" s="7">
        <v>0.27</v>
      </c>
      <c r="AM12" s="7">
        <v>0.22</v>
      </c>
      <c r="AN12" s="7">
        <v>0.39</v>
      </c>
      <c r="AO12" s="7">
        <v>0.18</v>
      </c>
      <c r="AP12" s="7">
        <v>0.18</v>
      </c>
      <c r="AQ12" s="7">
        <v>0.24</v>
      </c>
      <c r="AR12" s="7">
        <v>0.2</v>
      </c>
      <c r="AS12" s="7">
        <v>0.31</v>
      </c>
      <c r="AT12" s="7">
        <v>0.28000000000000003</v>
      </c>
      <c r="AU12" s="7">
        <v>0.26</v>
      </c>
      <c r="AV12" s="7">
        <v>0.24</v>
      </c>
      <c r="AW12" s="7">
        <v>0.23</v>
      </c>
      <c r="AX12" s="7">
        <v>0.23</v>
      </c>
      <c r="AY12" s="7">
        <v>0.2</v>
      </c>
      <c r="AZ12" s="7">
        <v>0.17</v>
      </c>
      <c r="BA12" s="7">
        <v>0.27</v>
      </c>
      <c r="BB12" s="7">
        <v>0.28999999999999998</v>
      </c>
      <c r="BC12" s="7">
        <v>0.31</v>
      </c>
      <c r="BD12" s="7">
        <v>0.19</v>
      </c>
      <c r="BE12" s="7">
        <v>0.28999999999999998</v>
      </c>
      <c r="BF12" s="7">
        <v>0.23</v>
      </c>
      <c r="BG12" s="7">
        <v>0.26</v>
      </c>
      <c r="BH12" s="7">
        <v>0.2</v>
      </c>
      <c r="BI12" s="7">
        <v>0.26</v>
      </c>
      <c r="BJ12" s="7">
        <v>0.28999999999999998</v>
      </c>
      <c r="BK12" s="7">
        <v>0.24</v>
      </c>
      <c r="BL12" s="7">
        <v>0.28000000000000003</v>
      </c>
      <c r="BM12" s="7">
        <v>0.31</v>
      </c>
      <c r="BN12" s="7">
        <v>0.27</v>
      </c>
      <c r="BO12" s="7">
        <v>0.21</v>
      </c>
      <c r="BP12" s="7">
        <v>0.18</v>
      </c>
      <c r="BQ12" s="7">
        <v>0.32</v>
      </c>
      <c r="BR12" s="7">
        <v>0.3</v>
      </c>
      <c r="BS12" s="7">
        <v>0.31</v>
      </c>
      <c r="BT12" s="7">
        <v>0.28000000000000003</v>
      </c>
      <c r="BU12" s="7">
        <v>0.28999999999999998</v>
      </c>
      <c r="BV12" s="7">
        <v>0.3</v>
      </c>
      <c r="BW12" s="7">
        <v>0.33</v>
      </c>
      <c r="BX12" s="7">
        <v>0.32</v>
      </c>
      <c r="BY12" s="7">
        <v>0.32</v>
      </c>
      <c r="BZ12" s="7">
        <v>0.35</v>
      </c>
    </row>
    <row r="13" spans="1:78" x14ac:dyDescent="0.25">
      <c r="A13" t="s">
        <v>585</v>
      </c>
      <c r="B13">
        <v>2593</v>
      </c>
      <c r="C13">
        <v>2240</v>
      </c>
      <c r="D13">
        <v>213</v>
      </c>
      <c r="E13">
        <v>140</v>
      </c>
      <c r="F13">
        <v>510</v>
      </c>
      <c r="G13">
        <v>1338</v>
      </c>
      <c r="H13">
        <v>744</v>
      </c>
      <c r="I13">
        <v>617</v>
      </c>
      <c r="J13">
        <v>854</v>
      </c>
      <c r="K13">
        <v>524</v>
      </c>
      <c r="L13">
        <v>597</v>
      </c>
      <c r="M13">
        <v>669</v>
      </c>
      <c r="N13">
        <v>1585</v>
      </c>
      <c r="O13">
        <v>251</v>
      </c>
      <c r="P13">
        <v>88</v>
      </c>
      <c r="Q13">
        <v>356</v>
      </c>
      <c r="R13">
        <v>2236</v>
      </c>
      <c r="S13">
        <v>1676</v>
      </c>
      <c r="T13">
        <v>510</v>
      </c>
      <c r="U13">
        <v>377</v>
      </c>
      <c r="V13">
        <v>1947</v>
      </c>
      <c r="W13">
        <v>275</v>
      </c>
      <c r="X13">
        <v>346</v>
      </c>
      <c r="Y13">
        <v>0</v>
      </c>
      <c r="Z13">
        <v>2593</v>
      </c>
      <c r="AA13">
        <v>2593</v>
      </c>
      <c r="AB13">
        <v>2593</v>
      </c>
      <c r="AC13">
        <v>190</v>
      </c>
      <c r="AD13">
        <v>2168</v>
      </c>
      <c r="AE13">
        <v>212</v>
      </c>
      <c r="AF13">
        <v>2099</v>
      </c>
      <c r="AG13">
        <v>394</v>
      </c>
      <c r="AH13">
        <v>0</v>
      </c>
      <c r="AI13">
        <v>1966</v>
      </c>
      <c r="AJ13">
        <v>210</v>
      </c>
      <c r="AK13">
        <v>372</v>
      </c>
      <c r="AL13">
        <v>1110</v>
      </c>
      <c r="AM13">
        <v>1169</v>
      </c>
      <c r="AN13">
        <v>16</v>
      </c>
      <c r="AO13">
        <v>291</v>
      </c>
      <c r="AP13">
        <v>278</v>
      </c>
      <c r="AQ13">
        <v>264</v>
      </c>
      <c r="AR13">
        <v>219</v>
      </c>
      <c r="AS13">
        <v>132</v>
      </c>
      <c r="AT13">
        <v>230</v>
      </c>
      <c r="AU13">
        <v>179</v>
      </c>
      <c r="AV13">
        <v>241</v>
      </c>
      <c r="AW13">
        <v>46</v>
      </c>
      <c r="AX13">
        <v>164</v>
      </c>
      <c r="AY13">
        <v>244</v>
      </c>
      <c r="AZ13">
        <v>191</v>
      </c>
      <c r="BA13">
        <v>124</v>
      </c>
      <c r="BB13">
        <v>149</v>
      </c>
      <c r="BC13">
        <v>121</v>
      </c>
      <c r="BD13">
        <v>12</v>
      </c>
      <c r="BE13">
        <v>400</v>
      </c>
      <c r="BF13">
        <v>2192</v>
      </c>
      <c r="BG13">
        <v>1535</v>
      </c>
      <c r="BH13">
        <v>1058</v>
      </c>
      <c r="BI13">
        <v>611</v>
      </c>
      <c r="BJ13">
        <v>399</v>
      </c>
      <c r="BK13">
        <v>361</v>
      </c>
      <c r="BL13">
        <v>95</v>
      </c>
      <c r="BM13">
        <v>367</v>
      </c>
      <c r="BN13">
        <v>753</v>
      </c>
      <c r="BO13">
        <v>972</v>
      </c>
      <c r="BP13">
        <v>501</v>
      </c>
      <c r="BQ13">
        <v>430</v>
      </c>
      <c r="BR13">
        <v>673</v>
      </c>
      <c r="BS13">
        <v>651</v>
      </c>
      <c r="BT13">
        <v>212</v>
      </c>
      <c r="BU13">
        <v>230</v>
      </c>
      <c r="BV13">
        <v>129</v>
      </c>
      <c r="BW13">
        <v>321</v>
      </c>
      <c r="BX13">
        <v>1876</v>
      </c>
      <c r="BY13">
        <v>1897</v>
      </c>
      <c r="BZ13">
        <v>1636</v>
      </c>
    </row>
    <row r="14" spans="1:78" x14ac:dyDescent="0.25">
      <c r="B14" s="7">
        <v>0.55000000000000004</v>
      </c>
      <c r="C14" s="7">
        <v>0.55000000000000004</v>
      </c>
      <c r="D14" s="7">
        <v>0.53</v>
      </c>
      <c r="E14" s="7">
        <v>0.53</v>
      </c>
      <c r="F14" s="7">
        <v>0.56000000000000005</v>
      </c>
      <c r="G14" s="7">
        <v>0.53</v>
      </c>
      <c r="H14" s="7">
        <v>0.56999999999999995</v>
      </c>
      <c r="I14" s="7">
        <v>0.53</v>
      </c>
      <c r="J14" s="7">
        <v>0.56000000000000005</v>
      </c>
      <c r="K14" s="7">
        <v>0.54</v>
      </c>
      <c r="L14" s="7">
        <v>0.54</v>
      </c>
      <c r="M14" s="7">
        <v>0.54</v>
      </c>
      <c r="N14" s="7">
        <v>0.56000000000000005</v>
      </c>
      <c r="O14" s="7">
        <v>0.5</v>
      </c>
      <c r="P14" s="7">
        <v>0.55000000000000004</v>
      </c>
      <c r="Q14" s="7">
        <v>0.51</v>
      </c>
      <c r="R14" s="7">
        <v>0.55000000000000004</v>
      </c>
      <c r="S14" s="7">
        <v>0.56000000000000005</v>
      </c>
      <c r="T14" s="7">
        <v>0.54</v>
      </c>
      <c r="U14" s="7">
        <v>0.51</v>
      </c>
      <c r="V14" s="7">
        <v>0.54</v>
      </c>
      <c r="W14" s="7">
        <v>0.57999999999999996</v>
      </c>
      <c r="X14" s="7">
        <v>0.56000000000000005</v>
      </c>
      <c r="Y14" t="s">
        <v>108</v>
      </c>
      <c r="Z14" s="7">
        <v>0.55000000000000004</v>
      </c>
      <c r="AA14" s="7">
        <v>0.55000000000000004</v>
      </c>
      <c r="AB14" s="7">
        <v>0.55000000000000004</v>
      </c>
      <c r="AC14" s="7">
        <v>0.46</v>
      </c>
      <c r="AD14" s="7">
        <v>0.55000000000000004</v>
      </c>
      <c r="AE14" s="7">
        <v>0.56000000000000005</v>
      </c>
      <c r="AF14" s="7">
        <v>0.56000000000000005</v>
      </c>
      <c r="AG14" s="7">
        <v>0.48</v>
      </c>
      <c r="AH14" t="s">
        <v>108</v>
      </c>
      <c r="AI14" s="7">
        <v>0.55000000000000004</v>
      </c>
      <c r="AJ14" s="7">
        <v>0.56000000000000005</v>
      </c>
      <c r="AK14" s="7">
        <v>0.52</v>
      </c>
      <c r="AL14" s="7">
        <v>0.55000000000000004</v>
      </c>
      <c r="AM14" s="7">
        <v>0.54</v>
      </c>
      <c r="AN14" s="7">
        <v>0.52</v>
      </c>
      <c r="AO14" s="7">
        <v>0.55000000000000004</v>
      </c>
      <c r="AP14" s="7">
        <v>0.6</v>
      </c>
      <c r="AQ14" s="7">
        <v>0.56000000000000005</v>
      </c>
      <c r="AR14" s="7">
        <v>0.53</v>
      </c>
      <c r="AS14" s="7">
        <v>0.53</v>
      </c>
      <c r="AT14" s="7">
        <v>0.51</v>
      </c>
      <c r="AU14" s="7">
        <v>0.57999999999999996</v>
      </c>
      <c r="AV14" s="7">
        <v>0.56000000000000005</v>
      </c>
      <c r="AW14" s="7">
        <v>0.54</v>
      </c>
      <c r="AX14" s="7">
        <v>0.53</v>
      </c>
      <c r="AY14" s="7">
        <v>0.56000000000000005</v>
      </c>
      <c r="AZ14" s="7">
        <v>0.61</v>
      </c>
      <c r="BA14" s="7">
        <v>0.54</v>
      </c>
      <c r="BB14" s="7">
        <v>0.47</v>
      </c>
      <c r="BC14" s="7">
        <v>0.47</v>
      </c>
      <c r="BD14" s="7">
        <v>0.62</v>
      </c>
      <c r="BE14" s="7">
        <v>0.54</v>
      </c>
      <c r="BF14" s="7">
        <v>0.55000000000000004</v>
      </c>
      <c r="BG14" s="7">
        <v>0.54</v>
      </c>
      <c r="BH14" s="7">
        <v>0.55000000000000004</v>
      </c>
      <c r="BI14" s="7">
        <v>0.54</v>
      </c>
      <c r="BJ14" s="7">
        <v>0.53</v>
      </c>
      <c r="BK14" s="7">
        <v>0.55000000000000004</v>
      </c>
      <c r="BL14" s="7">
        <v>0.57999999999999996</v>
      </c>
      <c r="BM14" s="7">
        <v>0.49</v>
      </c>
      <c r="BN14" s="7">
        <v>0.54</v>
      </c>
      <c r="BO14" s="7">
        <v>0.56999999999999995</v>
      </c>
      <c r="BP14" s="7">
        <v>0.55000000000000004</v>
      </c>
      <c r="BQ14" s="7">
        <v>0.5</v>
      </c>
      <c r="BR14" s="7">
        <v>0.51</v>
      </c>
      <c r="BS14" s="7">
        <v>0.5</v>
      </c>
      <c r="BT14" s="7">
        <v>0.56000000000000005</v>
      </c>
      <c r="BU14" s="7">
        <v>0.52</v>
      </c>
      <c r="BV14" s="7">
        <v>0.51</v>
      </c>
      <c r="BW14" s="7">
        <v>0.49</v>
      </c>
      <c r="BX14" s="7">
        <v>0.59</v>
      </c>
      <c r="BY14" s="7">
        <v>0.6</v>
      </c>
      <c r="BZ14" s="7">
        <v>0.59</v>
      </c>
    </row>
    <row r="15" spans="1:78" x14ac:dyDescent="0.25">
      <c r="A15" t="s">
        <v>586</v>
      </c>
      <c r="B15">
        <v>730</v>
      </c>
      <c r="C15">
        <v>625</v>
      </c>
      <c r="D15">
        <v>73</v>
      </c>
      <c r="E15">
        <v>33</v>
      </c>
      <c r="F15">
        <v>133</v>
      </c>
      <c r="G15">
        <v>444</v>
      </c>
      <c r="H15">
        <v>153</v>
      </c>
      <c r="I15">
        <v>190</v>
      </c>
      <c r="J15">
        <v>256</v>
      </c>
      <c r="K15">
        <v>148</v>
      </c>
      <c r="L15">
        <v>137</v>
      </c>
      <c r="M15">
        <v>198</v>
      </c>
      <c r="N15">
        <v>431</v>
      </c>
      <c r="O15">
        <v>80</v>
      </c>
      <c r="P15">
        <v>21</v>
      </c>
      <c r="Q15">
        <v>93</v>
      </c>
      <c r="R15">
        <v>636</v>
      </c>
      <c r="S15">
        <v>486</v>
      </c>
      <c r="T15">
        <v>138</v>
      </c>
      <c r="U15">
        <v>98</v>
      </c>
      <c r="V15">
        <v>579</v>
      </c>
      <c r="W15">
        <v>71</v>
      </c>
      <c r="X15">
        <v>69</v>
      </c>
      <c r="Y15">
        <v>0</v>
      </c>
      <c r="Z15">
        <v>730</v>
      </c>
      <c r="AA15">
        <v>730</v>
      </c>
      <c r="AB15">
        <v>730</v>
      </c>
      <c r="AC15">
        <v>86</v>
      </c>
      <c r="AD15">
        <v>568</v>
      </c>
      <c r="AE15">
        <v>68</v>
      </c>
      <c r="AF15">
        <v>589</v>
      </c>
      <c r="AG15">
        <v>112</v>
      </c>
      <c r="AH15">
        <v>0</v>
      </c>
      <c r="AI15">
        <v>540</v>
      </c>
      <c r="AJ15">
        <v>72</v>
      </c>
      <c r="AK15">
        <v>111</v>
      </c>
      <c r="AL15">
        <v>251</v>
      </c>
      <c r="AM15">
        <v>376</v>
      </c>
      <c r="AN15">
        <v>3</v>
      </c>
      <c r="AO15">
        <v>97</v>
      </c>
      <c r="AP15">
        <v>66</v>
      </c>
      <c r="AQ15">
        <v>62</v>
      </c>
      <c r="AR15">
        <v>83</v>
      </c>
      <c r="AS15">
        <v>27</v>
      </c>
      <c r="AT15">
        <v>73</v>
      </c>
      <c r="AU15">
        <v>26</v>
      </c>
      <c r="AV15">
        <v>60</v>
      </c>
      <c r="AW15">
        <v>16</v>
      </c>
      <c r="AX15">
        <v>57</v>
      </c>
      <c r="AY15">
        <v>83</v>
      </c>
      <c r="AZ15">
        <v>53</v>
      </c>
      <c r="BA15">
        <v>33</v>
      </c>
      <c r="BB15">
        <v>49</v>
      </c>
      <c r="BC15">
        <v>38</v>
      </c>
      <c r="BD15">
        <v>2</v>
      </c>
      <c r="BE15">
        <v>92</v>
      </c>
      <c r="BF15">
        <v>638</v>
      </c>
      <c r="BG15">
        <v>419</v>
      </c>
      <c r="BH15">
        <v>311</v>
      </c>
      <c r="BI15">
        <v>176</v>
      </c>
      <c r="BJ15">
        <v>98</v>
      </c>
      <c r="BK15">
        <v>102</v>
      </c>
      <c r="BL15">
        <v>15</v>
      </c>
      <c r="BM15">
        <v>97</v>
      </c>
      <c r="BN15">
        <v>192</v>
      </c>
      <c r="BO15">
        <v>275</v>
      </c>
      <c r="BP15">
        <v>166</v>
      </c>
      <c r="BQ15">
        <v>107</v>
      </c>
      <c r="BR15">
        <v>163</v>
      </c>
      <c r="BS15">
        <v>160</v>
      </c>
      <c r="BT15">
        <v>46</v>
      </c>
      <c r="BU15">
        <v>57</v>
      </c>
      <c r="BV15">
        <v>31</v>
      </c>
      <c r="BW15">
        <v>84</v>
      </c>
      <c r="BX15">
        <v>205</v>
      </c>
      <c r="BY15">
        <v>197</v>
      </c>
      <c r="BZ15">
        <v>140</v>
      </c>
    </row>
    <row r="16" spans="1:78" x14ac:dyDescent="0.25">
      <c r="B16" s="7">
        <v>0.15</v>
      </c>
      <c r="C16" s="7">
        <v>0.15</v>
      </c>
      <c r="D16" s="7">
        <v>0.18</v>
      </c>
      <c r="E16" s="7">
        <v>0.12</v>
      </c>
      <c r="F16" s="7">
        <v>0.15</v>
      </c>
      <c r="G16" s="7">
        <v>0.18</v>
      </c>
      <c r="H16" s="7">
        <v>0.12</v>
      </c>
      <c r="I16" s="7">
        <v>0.16</v>
      </c>
      <c r="J16" s="7">
        <v>0.17</v>
      </c>
      <c r="K16" s="7">
        <v>0.15</v>
      </c>
      <c r="L16" s="7">
        <v>0.12</v>
      </c>
      <c r="M16" s="7">
        <v>0.16</v>
      </c>
      <c r="N16" s="7">
        <v>0.15</v>
      </c>
      <c r="O16" s="7">
        <v>0.16</v>
      </c>
      <c r="P16" s="7">
        <v>0.13</v>
      </c>
      <c r="Q16" s="7">
        <v>0.13</v>
      </c>
      <c r="R16" s="7">
        <v>0.16</v>
      </c>
      <c r="S16" s="7">
        <v>0.16</v>
      </c>
      <c r="T16" s="7">
        <v>0.15</v>
      </c>
      <c r="U16" s="7">
        <v>0.13</v>
      </c>
      <c r="V16" s="7">
        <v>0.16</v>
      </c>
      <c r="W16" s="7">
        <v>0.15</v>
      </c>
      <c r="X16" s="7">
        <v>0.11</v>
      </c>
      <c r="Y16" t="s">
        <v>108</v>
      </c>
      <c r="Z16" s="7">
        <v>0.15</v>
      </c>
      <c r="AA16" s="7">
        <v>0.15</v>
      </c>
      <c r="AB16" s="7">
        <v>0.15</v>
      </c>
      <c r="AC16" s="7">
        <v>0.21</v>
      </c>
      <c r="AD16" s="7">
        <v>0.14000000000000001</v>
      </c>
      <c r="AE16" s="7">
        <v>0.18</v>
      </c>
      <c r="AF16" s="7">
        <v>0.16</v>
      </c>
      <c r="AG16" s="7">
        <v>0.14000000000000001</v>
      </c>
      <c r="AH16" t="s">
        <v>108</v>
      </c>
      <c r="AI16" s="7">
        <v>0.15</v>
      </c>
      <c r="AJ16" s="7">
        <v>0.19</v>
      </c>
      <c r="AK16" s="7">
        <v>0.15</v>
      </c>
      <c r="AL16" s="7">
        <v>0.12</v>
      </c>
      <c r="AM16" s="7">
        <v>0.17</v>
      </c>
      <c r="AN16" s="7">
        <v>0.09</v>
      </c>
      <c r="AO16" s="7">
        <v>0.18</v>
      </c>
      <c r="AP16" s="7">
        <v>0.14000000000000001</v>
      </c>
      <c r="AQ16" s="7">
        <v>0.13</v>
      </c>
      <c r="AR16" s="7">
        <v>0.2</v>
      </c>
      <c r="AS16" s="7">
        <v>0.11</v>
      </c>
      <c r="AT16" s="7">
        <v>0.16</v>
      </c>
      <c r="AU16" s="7">
        <v>0.08</v>
      </c>
      <c r="AV16" s="7">
        <v>0.14000000000000001</v>
      </c>
      <c r="AW16" s="7">
        <v>0.19</v>
      </c>
      <c r="AX16" s="7">
        <v>0.18</v>
      </c>
      <c r="AY16" s="7">
        <v>0.19</v>
      </c>
      <c r="AZ16" s="7">
        <v>0.17</v>
      </c>
      <c r="BA16" s="7">
        <v>0.14000000000000001</v>
      </c>
      <c r="BB16" s="7">
        <v>0.16</v>
      </c>
      <c r="BC16" s="7">
        <v>0.15</v>
      </c>
      <c r="BD16" s="7">
        <v>0.12</v>
      </c>
      <c r="BE16" s="7">
        <v>0.12</v>
      </c>
      <c r="BF16" s="7">
        <v>0.16</v>
      </c>
      <c r="BG16" s="7">
        <v>0.15</v>
      </c>
      <c r="BH16" s="7">
        <v>0.16</v>
      </c>
      <c r="BI16" s="7">
        <v>0.16</v>
      </c>
      <c r="BJ16" s="7">
        <v>0.13</v>
      </c>
      <c r="BK16" s="7">
        <v>0.16</v>
      </c>
      <c r="BL16" s="7">
        <v>0.09</v>
      </c>
      <c r="BM16" s="7">
        <v>0.13</v>
      </c>
      <c r="BN16" s="7">
        <v>0.14000000000000001</v>
      </c>
      <c r="BO16" s="7">
        <v>0.16</v>
      </c>
      <c r="BP16" s="7">
        <v>0.18</v>
      </c>
      <c r="BQ16" s="7">
        <v>0.12</v>
      </c>
      <c r="BR16" s="7">
        <v>0.12</v>
      </c>
      <c r="BS16" s="7">
        <v>0.12</v>
      </c>
      <c r="BT16" s="7">
        <v>0.12</v>
      </c>
      <c r="BU16" s="7">
        <v>0.13</v>
      </c>
      <c r="BV16" s="7">
        <v>0.12</v>
      </c>
      <c r="BW16" s="7">
        <v>0.13</v>
      </c>
      <c r="BX16" s="7">
        <v>0.06</v>
      </c>
      <c r="BY16" s="7">
        <v>0.06</v>
      </c>
      <c r="BZ16" s="7">
        <v>0.05</v>
      </c>
    </row>
    <row r="17" spans="1:78" x14ac:dyDescent="0.25">
      <c r="A17" t="s">
        <v>587</v>
      </c>
      <c r="B17">
        <v>174</v>
      </c>
      <c r="C17">
        <v>152</v>
      </c>
      <c r="D17">
        <v>16</v>
      </c>
      <c r="E17">
        <v>5</v>
      </c>
      <c r="F17">
        <v>37</v>
      </c>
      <c r="G17">
        <v>98</v>
      </c>
      <c r="H17">
        <v>39</v>
      </c>
      <c r="I17">
        <v>40</v>
      </c>
      <c r="J17">
        <v>51</v>
      </c>
      <c r="K17">
        <v>37</v>
      </c>
      <c r="L17">
        <v>46</v>
      </c>
      <c r="M17">
        <v>45</v>
      </c>
      <c r="N17">
        <v>100</v>
      </c>
      <c r="O17">
        <v>24</v>
      </c>
      <c r="P17">
        <v>4</v>
      </c>
      <c r="Q17">
        <v>27</v>
      </c>
      <c r="R17">
        <v>147</v>
      </c>
      <c r="S17">
        <v>94</v>
      </c>
      <c r="T17">
        <v>43</v>
      </c>
      <c r="U17">
        <v>34</v>
      </c>
      <c r="V17">
        <v>141</v>
      </c>
      <c r="W17">
        <v>15</v>
      </c>
      <c r="X17">
        <v>17</v>
      </c>
      <c r="Y17">
        <v>0</v>
      </c>
      <c r="Z17">
        <v>174</v>
      </c>
      <c r="AA17">
        <v>174</v>
      </c>
      <c r="AB17">
        <v>174</v>
      </c>
      <c r="AC17">
        <v>21</v>
      </c>
      <c r="AD17">
        <v>135</v>
      </c>
      <c r="AE17">
        <v>15</v>
      </c>
      <c r="AF17">
        <v>142</v>
      </c>
      <c r="AG17">
        <v>22</v>
      </c>
      <c r="AH17">
        <v>0</v>
      </c>
      <c r="AI17">
        <v>104</v>
      </c>
      <c r="AJ17">
        <v>21</v>
      </c>
      <c r="AK17">
        <v>49</v>
      </c>
      <c r="AL17">
        <v>63</v>
      </c>
      <c r="AM17">
        <v>89</v>
      </c>
      <c r="AN17">
        <v>0</v>
      </c>
      <c r="AO17">
        <v>19</v>
      </c>
      <c r="AP17">
        <v>19</v>
      </c>
      <c r="AQ17">
        <v>23</v>
      </c>
      <c r="AR17">
        <v>20</v>
      </c>
      <c r="AS17">
        <v>7</v>
      </c>
      <c r="AT17">
        <v>12</v>
      </c>
      <c r="AU17">
        <v>11</v>
      </c>
      <c r="AV17">
        <v>13</v>
      </c>
      <c r="AW17">
        <v>3</v>
      </c>
      <c r="AX17">
        <v>12</v>
      </c>
      <c r="AY17">
        <v>13</v>
      </c>
      <c r="AZ17">
        <v>10</v>
      </c>
      <c r="BA17">
        <v>4</v>
      </c>
      <c r="BB17">
        <v>14</v>
      </c>
      <c r="BC17">
        <v>10</v>
      </c>
      <c r="BD17">
        <v>1</v>
      </c>
      <c r="BE17">
        <v>19</v>
      </c>
      <c r="BF17">
        <v>155</v>
      </c>
      <c r="BG17">
        <v>82</v>
      </c>
      <c r="BH17">
        <v>92</v>
      </c>
      <c r="BI17">
        <v>31</v>
      </c>
      <c r="BJ17">
        <v>21</v>
      </c>
      <c r="BK17">
        <v>19</v>
      </c>
      <c r="BL17">
        <v>1</v>
      </c>
      <c r="BM17">
        <v>30</v>
      </c>
      <c r="BN17">
        <v>47</v>
      </c>
      <c r="BO17">
        <v>52</v>
      </c>
      <c r="BP17">
        <v>45</v>
      </c>
      <c r="BQ17">
        <v>28</v>
      </c>
      <c r="BR17">
        <v>43</v>
      </c>
      <c r="BS17">
        <v>45</v>
      </c>
      <c r="BT17">
        <v>7</v>
      </c>
      <c r="BU17">
        <v>13</v>
      </c>
      <c r="BV17">
        <v>8</v>
      </c>
      <c r="BW17">
        <v>22</v>
      </c>
      <c r="BX17">
        <v>28</v>
      </c>
      <c r="BY17">
        <v>36</v>
      </c>
      <c r="BZ17">
        <v>23</v>
      </c>
    </row>
    <row r="18" spans="1:78" x14ac:dyDescent="0.25">
      <c r="B18" s="7">
        <v>0.04</v>
      </c>
      <c r="C18" s="7">
        <v>0.04</v>
      </c>
      <c r="D18" s="7">
        <v>0.04</v>
      </c>
      <c r="E18" s="7">
        <v>0.02</v>
      </c>
      <c r="F18" s="7">
        <v>0.04</v>
      </c>
      <c r="G18" s="7">
        <v>0.04</v>
      </c>
      <c r="H18" s="7">
        <v>0.03</v>
      </c>
      <c r="I18" s="7">
        <v>0.03</v>
      </c>
      <c r="J18" s="7">
        <v>0.03</v>
      </c>
      <c r="K18" s="7">
        <v>0.04</v>
      </c>
      <c r="L18" s="7">
        <v>0.04</v>
      </c>
      <c r="M18" s="7">
        <v>0.04</v>
      </c>
      <c r="N18" s="7">
        <v>0.04</v>
      </c>
      <c r="O18" s="7">
        <v>0.05</v>
      </c>
      <c r="P18" s="7">
        <v>0.02</v>
      </c>
      <c r="Q18" s="7">
        <v>0.04</v>
      </c>
      <c r="R18" s="7">
        <v>0.04</v>
      </c>
      <c r="S18" s="7">
        <v>0.03</v>
      </c>
      <c r="T18" s="7">
        <v>0.05</v>
      </c>
      <c r="U18" s="7">
        <v>0.05</v>
      </c>
      <c r="V18" s="7">
        <v>0.04</v>
      </c>
      <c r="W18" s="7">
        <v>0.03</v>
      </c>
      <c r="X18" s="7">
        <v>0.03</v>
      </c>
      <c r="Y18" t="s">
        <v>108</v>
      </c>
      <c r="Z18" s="7">
        <v>0.04</v>
      </c>
      <c r="AA18" s="7">
        <v>0.04</v>
      </c>
      <c r="AB18" s="7">
        <v>0.04</v>
      </c>
      <c r="AC18" s="7">
        <v>0.05</v>
      </c>
      <c r="AD18" s="7">
        <v>0.03</v>
      </c>
      <c r="AE18" s="7">
        <v>0.04</v>
      </c>
      <c r="AF18" s="7">
        <v>0.04</v>
      </c>
      <c r="AG18" s="7">
        <v>0.03</v>
      </c>
      <c r="AH18" t="s">
        <v>108</v>
      </c>
      <c r="AI18" s="7">
        <v>0.03</v>
      </c>
      <c r="AJ18" s="7">
        <v>0.06</v>
      </c>
      <c r="AK18" s="7">
        <v>7.0000000000000007E-2</v>
      </c>
      <c r="AL18" s="7">
        <v>0.03</v>
      </c>
      <c r="AM18" s="7">
        <v>0.04</v>
      </c>
      <c r="AN18" t="s">
        <v>108</v>
      </c>
      <c r="AO18" s="7">
        <v>0.04</v>
      </c>
      <c r="AP18" s="7">
        <v>0.04</v>
      </c>
      <c r="AQ18" s="7">
        <v>0.05</v>
      </c>
      <c r="AR18" s="7">
        <v>0.05</v>
      </c>
      <c r="AS18" s="7">
        <v>0.03</v>
      </c>
      <c r="AT18" s="7">
        <v>0.03</v>
      </c>
      <c r="AU18" s="7">
        <v>0.04</v>
      </c>
      <c r="AV18" s="7">
        <v>0.03</v>
      </c>
      <c r="AW18" s="7">
        <v>0.04</v>
      </c>
      <c r="AX18" s="7">
        <v>0.04</v>
      </c>
      <c r="AY18" s="7">
        <v>0.03</v>
      </c>
      <c r="AZ18" s="7">
        <v>0.03</v>
      </c>
      <c r="BA18" s="7">
        <v>0.02</v>
      </c>
      <c r="BB18" s="7">
        <v>0.05</v>
      </c>
      <c r="BC18" s="7">
        <v>0.04</v>
      </c>
      <c r="BD18" s="7">
        <v>0.04</v>
      </c>
      <c r="BE18" s="7">
        <v>0.03</v>
      </c>
      <c r="BF18" s="7">
        <v>0.04</v>
      </c>
      <c r="BG18" s="7">
        <v>0.03</v>
      </c>
      <c r="BH18" s="7">
        <v>0.05</v>
      </c>
      <c r="BI18" s="7">
        <v>0.03</v>
      </c>
      <c r="BJ18" s="7">
        <v>0.03</v>
      </c>
      <c r="BK18" s="7">
        <v>0.03</v>
      </c>
      <c r="BL18" s="7">
        <v>0.01</v>
      </c>
      <c r="BM18" s="7">
        <v>0.04</v>
      </c>
      <c r="BN18" s="7">
        <v>0.03</v>
      </c>
      <c r="BO18" s="7">
        <v>0.03</v>
      </c>
      <c r="BP18" s="7">
        <v>0.05</v>
      </c>
      <c r="BQ18" s="7">
        <v>0.03</v>
      </c>
      <c r="BR18" s="7">
        <v>0.03</v>
      </c>
      <c r="BS18" s="7">
        <v>0.03</v>
      </c>
      <c r="BT18" s="7">
        <v>0.02</v>
      </c>
      <c r="BU18" s="7">
        <v>0.03</v>
      </c>
      <c r="BV18" s="7">
        <v>0.03</v>
      </c>
      <c r="BW18" s="7">
        <v>0.03</v>
      </c>
      <c r="BX18" s="7">
        <v>0.01</v>
      </c>
      <c r="BY18" s="7">
        <v>0.01</v>
      </c>
      <c r="BZ18" s="7">
        <v>0.01</v>
      </c>
    </row>
    <row r="19" spans="1:78" x14ac:dyDescent="0.25">
      <c r="A19" t="s">
        <v>588</v>
      </c>
      <c r="B19">
        <v>81</v>
      </c>
      <c r="C19">
        <v>71</v>
      </c>
      <c r="D19">
        <v>5</v>
      </c>
      <c r="E19">
        <v>5</v>
      </c>
      <c r="F19">
        <v>24</v>
      </c>
      <c r="G19">
        <v>47</v>
      </c>
      <c r="H19">
        <v>11</v>
      </c>
      <c r="I19">
        <v>20</v>
      </c>
      <c r="J19">
        <v>17</v>
      </c>
      <c r="K19">
        <v>19</v>
      </c>
      <c r="L19">
        <v>26</v>
      </c>
      <c r="M19">
        <v>30</v>
      </c>
      <c r="N19">
        <v>42</v>
      </c>
      <c r="O19">
        <v>8</v>
      </c>
      <c r="P19">
        <v>1</v>
      </c>
      <c r="Q19">
        <v>15</v>
      </c>
      <c r="R19">
        <v>66</v>
      </c>
      <c r="S19">
        <v>37</v>
      </c>
      <c r="T19">
        <v>26</v>
      </c>
      <c r="U19">
        <v>18</v>
      </c>
      <c r="V19">
        <v>63</v>
      </c>
      <c r="W19">
        <v>11</v>
      </c>
      <c r="X19">
        <v>5</v>
      </c>
      <c r="Y19">
        <v>0</v>
      </c>
      <c r="Z19">
        <v>81</v>
      </c>
      <c r="AA19">
        <v>81</v>
      </c>
      <c r="AB19">
        <v>81</v>
      </c>
      <c r="AC19">
        <v>9</v>
      </c>
      <c r="AD19">
        <v>63</v>
      </c>
      <c r="AE19">
        <v>9</v>
      </c>
      <c r="AF19">
        <v>68</v>
      </c>
      <c r="AG19">
        <v>12</v>
      </c>
      <c r="AH19">
        <v>0</v>
      </c>
      <c r="AI19">
        <v>45</v>
      </c>
      <c r="AJ19">
        <v>6</v>
      </c>
      <c r="AK19">
        <v>29</v>
      </c>
      <c r="AL19">
        <v>27</v>
      </c>
      <c r="AM19">
        <v>43</v>
      </c>
      <c r="AN19">
        <v>0</v>
      </c>
      <c r="AO19">
        <v>10</v>
      </c>
      <c r="AP19">
        <v>6</v>
      </c>
      <c r="AQ19">
        <v>5</v>
      </c>
      <c r="AR19">
        <v>6</v>
      </c>
      <c r="AS19">
        <v>6</v>
      </c>
      <c r="AT19">
        <v>6</v>
      </c>
      <c r="AU19">
        <v>7</v>
      </c>
      <c r="AV19">
        <v>9</v>
      </c>
      <c r="AW19">
        <v>0</v>
      </c>
      <c r="AX19">
        <v>5</v>
      </c>
      <c r="AY19">
        <v>5</v>
      </c>
      <c r="AZ19">
        <v>5</v>
      </c>
      <c r="BA19">
        <v>4</v>
      </c>
      <c r="BB19">
        <v>9</v>
      </c>
      <c r="BC19">
        <v>8</v>
      </c>
      <c r="BD19">
        <v>0</v>
      </c>
      <c r="BE19">
        <v>12</v>
      </c>
      <c r="BF19">
        <v>69</v>
      </c>
      <c r="BG19">
        <v>39</v>
      </c>
      <c r="BH19">
        <v>42</v>
      </c>
      <c r="BI19">
        <v>13</v>
      </c>
      <c r="BJ19">
        <v>12</v>
      </c>
      <c r="BK19">
        <v>9</v>
      </c>
      <c r="BL19">
        <v>5</v>
      </c>
      <c r="BM19">
        <v>19</v>
      </c>
      <c r="BN19">
        <v>26</v>
      </c>
      <c r="BO19">
        <v>26</v>
      </c>
      <c r="BP19">
        <v>10</v>
      </c>
      <c r="BQ19">
        <v>20</v>
      </c>
      <c r="BR19">
        <v>27</v>
      </c>
      <c r="BS19">
        <v>24</v>
      </c>
      <c r="BT19">
        <v>6</v>
      </c>
      <c r="BU19">
        <v>7</v>
      </c>
      <c r="BV19">
        <v>8</v>
      </c>
      <c r="BW19">
        <v>15</v>
      </c>
      <c r="BX19">
        <v>18</v>
      </c>
      <c r="BY19">
        <v>18</v>
      </c>
      <c r="BZ19">
        <v>17</v>
      </c>
    </row>
    <row r="20" spans="1:78" x14ac:dyDescent="0.25">
      <c r="B20" s="7">
        <v>0.02</v>
      </c>
      <c r="C20" s="7">
        <v>0.02</v>
      </c>
      <c r="D20" s="7">
        <v>0.01</v>
      </c>
      <c r="E20" s="7">
        <v>0.02</v>
      </c>
      <c r="F20" s="7">
        <v>0.03</v>
      </c>
      <c r="G20" s="7">
        <v>0.02</v>
      </c>
      <c r="H20" s="7">
        <v>0.01</v>
      </c>
      <c r="I20" s="7">
        <v>0.02</v>
      </c>
      <c r="J20" s="7">
        <v>0.01</v>
      </c>
      <c r="K20" s="7">
        <v>0.02</v>
      </c>
      <c r="L20" s="7">
        <v>0.02</v>
      </c>
      <c r="M20" s="7">
        <v>0.02</v>
      </c>
      <c r="N20" s="7">
        <v>0.01</v>
      </c>
      <c r="O20" s="7">
        <v>0.02</v>
      </c>
      <c r="P20" s="7">
        <v>0.01</v>
      </c>
      <c r="Q20" s="7">
        <v>0.02</v>
      </c>
      <c r="R20" s="7">
        <v>0.02</v>
      </c>
      <c r="S20" s="7">
        <v>0.01</v>
      </c>
      <c r="T20" s="7">
        <v>0.03</v>
      </c>
      <c r="U20" s="7">
        <v>0.02</v>
      </c>
      <c r="V20" s="7">
        <v>0.02</v>
      </c>
      <c r="W20" s="7">
        <v>0.02</v>
      </c>
      <c r="X20" s="7">
        <v>0.01</v>
      </c>
      <c r="Y20" t="s">
        <v>108</v>
      </c>
      <c r="Z20" s="7">
        <v>0.02</v>
      </c>
      <c r="AA20" s="7">
        <v>0.02</v>
      </c>
      <c r="AB20" s="7">
        <v>0.02</v>
      </c>
      <c r="AC20" s="7">
        <v>0.02</v>
      </c>
      <c r="AD20" s="7">
        <v>0.02</v>
      </c>
      <c r="AE20" s="7">
        <v>0.02</v>
      </c>
      <c r="AF20" s="7">
        <v>0.02</v>
      </c>
      <c r="AG20" s="7">
        <v>0.02</v>
      </c>
      <c r="AH20" t="s">
        <v>108</v>
      </c>
      <c r="AI20" s="7">
        <v>0.01</v>
      </c>
      <c r="AJ20" s="7">
        <v>0.02</v>
      </c>
      <c r="AK20" s="7">
        <v>0.04</v>
      </c>
      <c r="AL20" s="7">
        <v>0.01</v>
      </c>
      <c r="AM20" s="7">
        <v>0.02</v>
      </c>
      <c r="AN20" t="s">
        <v>108</v>
      </c>
      <c r="AO20" s="7">
        <v>0.02</v>
      </c>
      <c r="AP20" s="7">
        <v>0.01</v>
      </c>
      <c r="AQ20" s="7">
        <v>0.01</v>
      </c>
      <c r="AR20" s="7">
        <v>0.02</v>
      </c>
      <c r="AS20" s="7">
        <v>0.02</v>
      </c>
      <c r="AT20" s="7">
        <v>0.01</v>
      </c>
      <c r="AU20" s="7">
        <v>0.02</v>
      </c>
      <c r="AV20" s="7">
        <v>0.02</v>
      </c>
      <c r="AW20" t="s">
        <v>108</v>
      </c>
      <c r="AX20" s="7">
        <v>0.02</v>
      </c>
      <c r="AY20" s="7">
        <v>0.01</v>
      </c>
      <c r="AZ20" s="7">
        <v>0.01</v>
      </c>
      <c r="BA20" s="7">
        <v>0.02</v>
      </c>
      <c r="BB20" s="7">
        <v>0.03</v>
      </c>
      <c r="BC20" s="7">
        <v>0.03</v>
      </c>
      <c r="BD20" t="s">
        <v>108</v>
      </c>
      <c r="BE20" s="7">
        <v>0.02</v>
      </c>
      <c r="BF20" s="7">
        <v>0.02</v>
      </c>
      <c r="BG20" s="7">
        <v>0.01</v>
      </c>
      <c r="BH20" s="7">
        <v>0.02</v>
      </c>
      <c r="BI20" s="7">
        <v>0.01</v>
      </c>
      <c r="BJ20" s="7">
        <v>0.02</v>
      </c>
      <c r="BK20" s="7">
        <v>0.01</v>
      </c>
      <c r="BL20" s="7">
        <v>0.03</v>
      </c>
      <c r="BM20" s="7">
        <v>0.03</v>
      </c>
      <c r="BN20" s="7">
        <v>0.02</v>
      </c>
      <c r="BO20" s="7">
        <v>0.02</v>
      </c>
      <c r="BP20" s="7">
        <v>0.01</v>
      </c>
      <c r="BQ20" s="7">
        <v>0.02</v>
      </c>
      <c r="BR20" s="7">
        <v>0.02</v>
      </c>
      <c r="BS20" s="7">
        <v>0.02</v>
      </c>
      <c r="BT20" s="7">
        <v>0.02</v>
      </c>
      <c r="BU20" s="7">
        <v>0.02</v>
      </c>
      <c r="BV20" s="7">
        <v>0.03</v>
      </c>
      <c r="BW20" s="7">
        <v>0.02</v>
      </c>
      <c r="BX20" s="7">
        <v>0.01</v>
      </c>
      <c r="BY20" s="7">
        <v>0.01</v>
      </c>
      <c r="BZ20" s="7">
        <v>0.01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589</v>
      </c>
      <c r="B23">
        <v>3726</v>
      </c>
      <c r="C23">
        <v>3207</v>
      </c>
      <c r="D23">
        <v>302</v>
      </c>
      <c r="E23">
        <v>217</v>
      </c>
      <c r="F23">
        <v>712</v>
      </c>
      <c r="G23">
        <v>1933</v>
      </c>
      <c r="H23">
        <v>1081</v>
      </c>
      <c r="I23">
        <v>903</v>
      </c>
      <c r="J23">
        <v>1187</v>
      </c>
      <c r="K23">
        <v>755</v>
      </c>
      <c r="L23">
        <v>881</v>
      </c>
      <c r="M23">
        <v>962</v>
      </c>
      <c r="N23">
        <v>2256</v>
      </c>
      <c r="O23">
        <v>380</v>
      </c>
      <c r="P23">
        <v>128</v>
      </c>
      <c r="Q23">
        <v>558</v>
      </c>
      <c r="R23">
        <v>3168</v>
      </c>
      <c r="S23">
        <v>2369</v>
      </c>
      <c r="T23">
        <v>720</v>
      </c>
      <c r="U23">
        <v>583</v>
      </c>
      <c r="V23">
        <v>2800</v>
      </c>
      <c r="W23">
        <v>372</v>
      </c>
      <c r="X23">
        <v>523</v>
      </c>
      <c r="Y23">
        <v>0</v>
      </c>
      <c r="Z23">
        <v>3726</v>
      </c>
      <c r="AA23">
        <v>3726</v>
      </c>
      <c r="AB23">
        <v>3726</v>
      </c>
      <c r="AC23">
        <v>300</v>
      </c>
      <c r="AD23">
        <v>3124</v>
      </c>
      <c r="AE23">
        <v>278</v>
      </c>
      <c r="AF23">
        <v>2940</v>
      </c>
      <c r="AG23">
        <v>672</v>
      </c>
      <c r="AH23">
        <v>0</v>
      </c>
      <c r="AI23">
        <v>2860</v>
      </c>
      <c r="AJ23">
        <v>273</v>
      </c>
      <c r="AK23">
        <v>526</v>
      </c>
      <c r="AL23">
        <v>1662</v>
      </c>
      <c r="AM23">
        <v>1643</v>
      </c>
      <c r="AN23">
        <v>28</v>
      </c>
      <c r="AO23">
        <v>385</v>
      </c>
      <c r="AP23">
        <v>363</v>
      </c>
      <c r="AQ23">
        <v>377</v>
      </c>
      <c r="AR23">
        <v>300</v>
      </c>
      <c r="AS23">
        <v>209</v>
      </c>
      <c r="AT23">
        <v>354</v>
      </c>
      <c r="AU23">
        <v>259</v>
      </c>
      <c r="AV23">
        <v>344</v>
      </c>
      <c r="AW23">
        <v>65</v>
      </c>
      <c r="AX23">
        <v>233</v>
      </c>
      <c r="AY23">
        <v>334</v>
      </c>
      <c r="AZ23">
        <v>244</v>
      </c>
      <c r="BA23">
        <v>186</v>
      </c>
      <c r="BB23">
        <v>241</v>
      </c>
      <c r="BC23">
        <v>201</v>
      </c>
      <c r="BD23">
        <v>16</v>
      </c>
      <c r="BE23">
        <v>612</v>
      </c>
      <c r="BF23">
        <v>3114</v>
      </c>
      <c r="BG23">
        <v>2281</v>
      </c>
      <c r="BH23">
        <v>1445</v>
      </c>
      <c r="BI23">
        <v>910</v>
      </c>
      <c r="BJ23">
        <v>615</v>
      </c>
      <c r="BK23">
        <v>519</v>
      </c>
      <c r="BL23">
        <v>140</v>
      </c>
      <c r="BM23">
        <v>595</v>
      </c>
      <c r="BN23">
        <v>1135</v>
      </c>
      <c r="BO23">
        <v>1337</v>
      </c>
      <c r="BP23">
        <v>660</v>
      </c>
      <c r="BQ23">
        <v>710</v>
      </c>
      <c r="BR23">
        <v>1072</v>
      </c>
      <c r="BS23">
        <v>1051</v>
      </c>
      <c r="BT23">
        <v>319</v>
      </c>
      <c r="BU23">
        <v>360</v>
      </c>
      <c r="BV23">
        <v>206</v>
      </c>
      <c r="BW23">
        <v>534</v>
      </c>
      <c r="BX23">
        <v>2902</v>
      </c>
      <c r="BY23">
        <v>2924</v>
      </c>
      <c r="BZ23">
        <v>2598</v>
      </c>
    </row>
    <row r="24" spans="1:78" x14ac:dyDescent="0.25">
      <c r="B24" s="7">
        <v>0.78</v>
      </c>
      <c r="C24" s="7">
        <v>0.78</v>
      </c>
      <c r="D24" s="7">
        <v>0.76</v>
      </c>
      <c r="E24" s="7">
        <v>0.83</v>
      </c>
      <c r="F24" s="7">
        <v>0.78</v>
      </c>
      <c r="G24" s="7">
        <v>0.76</v>
      </c>
      <c r="H24" s="7">
        <v>0.83</v>
      </c>
      <c r="I24" s="7">
        <v>0.78</v>
      </c>
      <c r="J24" s="7">
        <v>0.78</v>
      </c>
      <c r="K24" s="7">
        <v>0.78</v>
      </c>
      <c r="L24" s="7">
        <v>0.8</v>
      </c>
      <c r="M24" s="7">
        <v>0.77</v>
      </c>
      <c r="N24" s="7">
        <v>0.79</v>
      </c>
      <c r="O24" s="7">
        <v>0.75</v>
      </c>
      <c r="P24" s="7">
        <v>0.8</v>
      </c>
      <c r="Q24" s="7">
        <v>0.8</v>
      </c>
      <c r="R24" s="7">
        <v>0.78</v>
      </c>
      <c r="S24" s="7">
        <v>0.79</v>
      </c>
      <c r="T24" s="7">
        <v>0.77</v>
      </c>
      <c r="U24" s="7">
        <v>0.79</v>
      </c>
      <c r="V24" s="7">
        <v>0.78</v>
      </c>
      <c r="W24" s="7">
        <v>0.79</v>
      </c>
      <c r="X24" s="7">
        <v>0.84</v>
      </c>
      <c r="Y24" t="s">
        <v>108</v>
      </c>
      <c r="Z24" s="7">
        <v>0.78</v>
      </c>
      <c r="AA24" s="7">
        <v>0.78</v>
      </c>
      <c r="AB24" s="7">
        <v>0.78</v>
      </c>
      <c r="AC24" s="7">
        <v>0.72</v>
      </c>
      <c r="AD24" s="7">
        <v>0.8</v>
      </c>
      <c r="AE24" s="7">
        <v>0.74</v>
      </c>
      <c r="AF24" s="7">
        <v>0.78</v>
      </c>
      <c r="AG24" s="7">
        <v>0.82</v>
      </c>
      <c r="AH24" t="s">
        <v>108</v>
      </c>
      <c r="AI24" s="7">
        <v>0.8</v>
      </c>
      <c r="AJ24" s="7">
        <v>0.73</v>
      </c>
      <c r="AK24" s="7">
        <v>0.73</v>
      </c>
      <c r="AL24" s="7">
        <v>0.82</v>
      </c>
      <c r="AM24" s="7">
        <v>0.76</v>
      </c>
      <c r="AN24" s="7">
        <v>0.91</v>
      </c>
      <c r="AO24" s="7">
        <v>0.73</v>
      </c>
      <c r="AP24" s="7">
        <v>0.79</v>
      </c>
      <c r="AQ24" s="7">
        <v>0.8</v>
      </c>
      <c r="AR24" s="7">
        <v>0.72</v>
      </c>
      <c r="AS24" s="7">
        <v>0.84</v>
      </c>
      <c r="AT24" s="7">
        <v>0.79</v>
      </c>
      <c r="AU24" s="7">
        <v>0.83</v>
      </c>
      <c r="AV24" s="7">
        <v>0.8</v>
      </c>
      <c r="AW24" s="7">
        <v>0.77</v>
      </c>
      <c r="AX24" s="7">
        <v>0.75</v>
      </c>
      <c r="AY24" s="7">
        <v>0.76</v>
      </c>
      <c r="AZ24" s="7">
        <v>0.78</v>
      </c>
      <c r="BA24" s="7">
        <v>0.81</v>
      </c>
      <c r="BB24" s="7">
        <v>0.76</v>
      </c>
      <c r="BC24" s="7">
        <v>0.77</v>
      </c>
      <c r="BD24" s="7">
        <v>0.81</v>
      </c>
      <c r="BE24" s="7">
        <v>0.82</v>
      </c>
      <c r="BF24" s="7">
        <v>0.78</v>
      </c>
      <c r="BG24" s="7">
        <v>0.8</v>
      </c>
      <c r="BH24" s="7">
        <v>0.75</v>
      </c>
      <c r="BI24" s="7">
        <v>0.8</v>
      </c>
      <c r="BJ24" s="7">
        <v>0.82</v>
      </c>
      <c r="BK24" s="7">
        <v>0.79</v>
      </c>
      <c r="BL24" s="7">
        <v>0.87</v>
      </c>
      <c r="BM24" s="7">
        <v>0.8</v>
      </c>
      <c r="BN24" s="7">
        <v>0.81</v>
      </c>
      <c r="BO24" s="7">
        <v>0.79</v>
      </c>
      <c r="BP24" s="7">
        <v>0.73</v>
      </c>
      <c r="BQ24" s="7">
        <v>0.82</v>
      </c>
      <c r="BR24" s="7">
        <v>0.81</v>
      </c>
      <c r="BS24" s="7">
        <v>0.81</v>
      </c>
      <c r="BT24" s="7">
        <v>0.84</v>
      </c>
      <c r="BU24" s="7">
        <v>0.81</v>
      </c>
      <c r="BV24" s="7">
        <v>0.81</v>
      </c>
      <c r="BW24" s="7">
        <v>0.82</v>
      </c>
      <c r="BX24" s="7">
        <v>0.92</v>
      </c>
      <c r="BY24" s="7">
        <v>0.92</v>
      </c>
      <c r="BZ24" s="7">
        <v>0.93</v>
      </c>
    </row>
    <row r="25" spans="1:78" x14ac:dyDescent="0.25">
      <c r="A25" t="s">
        <v>590</v>
      </c>
      <c r="B25">
        <v>255</v>
      </c>
      <c r="C25">
        <v>223</v>
      </c>
      <c r="D25">
        <v>21</v>
      </c>
      <c r="E25">
        <v>10</v>
      </c>
      <c r="F25">
        <v>61</v>
      </c>
      <c r="G25">
        <v>144</v>
      </c>
      <c r="H25">
        <v>50</v>
      </c>
      <c r="I25">
        <v>59</v>
      </c>
      <c r="J25">
        <v>68</v>
      </c>
      <c r="K25">
        <v>55</v>
      </c>
      <c r="L25">
        <v>72</v>
      </c>
      <c r="M25">
        <v>75</v>
      </c>
      <c r="N25">
        <v>142</v>
      </c>
      <c r="O25">
        <v>33</v>
      </c>
      <c r="P25">
        <v>5</v>
      </c>
      <c r="Q25">
        <v>42</v>
      </c>
      <c r="R25">
        <v>213</v>
      </c>
      <c r="S25">
        <v>131</v>
      </c>
      <c r="T25">
        <v>69</v>
      </c>
      <c r="U25">
        <v>52</v>
      </c>
      <c r="V25">
        <v>204</v>
      </c>
      <c r="W25">
        <v>25</v>
      </c>
      <c r="X25">
        <v>23</v>
      </c>
      <c r="Y25">
        <v>0</v>
      </c>
      <c r="Z25">
        <v>255</v>
      </c>
      <c r="AA25">
        <v>255</v>
      </c>
      <c r="AB25">
        <v>255</v>
      </c>
      <c r="AC25">
        <v>29</v>
      </c>
      <c r="AD25">
        <v>198</v>
      </c>
      <c r="AE25">
        <v>24</v>
      </c>
      <c r="AF25">
        <v>211</v>
      </c>
      <c r="AG25">
        <v>35</v>
      </c>
      <c r="AH25">
        <v>0</v>
      </c>
      <c r="AI25">
        <v>149</v>
      </c>
      <c r="AJ25">
        <v>27</v>
      </c>
      <c r="AK25">
        <v>78</v>
      </c>
      <c r="AL25">
        <v>90</v>
      </c>
      <c r="AM25">
        <v>132</v>
      </c>
      <c r="AN25">
        <v>0</v>
      </c>
      <c r="AO25">
        <v>29</v>
      </c>
      <c r="AP25">
        <v>25</v>
      </c>
      <c r="AQ25">
        <v>28</v>
      </c>
      <c r="AR25">
        <v>27</v>
      </c>
      <c r="AS25">
        <v>13</v>
      </c>
      <c r="AT25">
        <v>19</v>
      </c>
      <c r="AU25">
        <v>18</v>
      </c>
      <c r="AV25">
        <v>21</v>
      </c>
      <c r="AW25">
        <v>3</v>
      </c>
      <c r="AX25">
        <v>17</v>
      </c>
      <c r="AY25">
        <v>18</v>
      </c>
      <c r="AZ25">
        <v>15</v>
      </c>
      <c r="BA25">
        <v>8</v>
      </c>
      <c r="BB25">
        <v>24</v>
      </c>
      <c r="BC25">
        <v>18</v>
      </c>
      <c r="BD25">
        <v>1</v>
      </c>
      <c r="BE25">
        <v>31</v>
      </c>
      <c r="BF25">
        <v>224</v>
      </c>
      <c r="BG25">
        <v>121</v>
      </c>
      <c r="BH25">
        <v>134</v>
      </c>
      <c r="BI25">
        <v>44</v>
      </c>
      <c r="BJ25">
        <v>33</v>
      </c>
      <c r="BK25">
        <v>28</v>
      </c>
      <c r="BL25">
        <v>6</v>
      </c>
      <c r="BM25">
        <v>49</v>
      </c>
      <c r="BN25">
        <v>73</v>
      </c>
      <c r="BO25">
        <v>78</v>
      </c>
      <c r="BP25">
        <v>55</v>
      </c>
      <c r="BQ25">
        <v>48</v>
      </c>
      <c r="BR25">
        <v>71</v>
      </c>
      <c r="BS25">
        <v>69</v>
      </c>
      <c r="BT25">
        <v>13</v>
      </c>
      <c r="BU25">
        <v>21</v>
      </c>
      <c r="BV25">
        <v>16</v>
      </c>
      <c r="BW25">
        <v>37</v>
      </c>
      <c r="BX25">
        <v>47</v>
      </c>
      <c r="BY25">
        <v>54</v>
      </c>
      <c r="BZ25">
        <v>40</v>
      </c>
    </row>
    <row r="26" spans="1:78" x14ac:dyDescent="0.25">
      <c r="B26" s="7">
        <v>0.05</v>
      </c>
      <c r="C26" s="7">
        <v>0.05</v>
      </c>
      <c r="D26" s="7">
        <v>0.05</v>
      </c>
      <c r="E26" s="7">
        <v>0.04</v>
      </c>
      <c r="F26" s="7">
        <v>7.0000000000000007E-2</v>
      </c>
      <c r="G26" s="7">
        <v>0.06</v>
      </c>
      <c r="H26" s="7">
        <v>0.04</v>
      </c>
      <c r="I26" s="7">
        <v>0.05</v>
      </c>
      <c r="J26" s="7">
        <v>0.04</v>
      </c>
      <c r="K26" s="7">
        <v>0.06</v>
      </c>
      <c r="L26" s="7">
        <v>7.0000000000000007E-2</v>
      </c>
      <c r="M26" s="7">
        <v>0.06</v>
      </c>
      <c r="N26" s="7">
        <v>0.05</v>
      </c>
      <c r="O26" s="7">
        <v>0.06</v>
      </c>
      <c r="P26" s="7">
        <v>0.03</v>
      </c>
      <c r="Q26" s="7">
        <v>0.06</v>
      </c>
      <c r="R26" s="7">
        <v>0.05</v>
      </c>
      <c r="S26" s="7">
        <v>0.04</v>
      </c>
      <c r="T26" s="7">
        <v>7.0000000000000007E-2</v>
      </c>
      <c r="U26" s="7">
        <v>7.0000000000000007E-2</v>
      </c>
      <c r="V26" s="7">
        <v>0.06</v>
      </c>
      <c r="W26" s="7">
        <v>0.05</v>
      </c>
      <c r="X26" s="7">
        <v>0.04</v>
      </c>
      <c r="Y26" t="s">
        <v>108</v>
      </c>
      <c r="Z26" s="7">
        <v>0.05</v>
      </c>
      <c r="AA26" s="7">
        <v>0.05</v>
      </c>
      <c r="AB26" s="7">
        <v>0.05</v>
      </c>
      <c r="AC26" s="7">
        <v>7.0000000000000007E-2</v>
      </c>
      <c r="AD26" s="7">
        <v>0.05</v>
      </c>
      <c r="AE26" s="7">
        <v>0.06</v>
      </c>
      <c r="AF26" s="7">
        <v>0.06</v>
      </c>
      <c r="AG26" s="7">
        <v>0.04</v>
      </c>
      <c r="AH26" t="s">
        <v>108</v>
      </c>
      <c r="AI26" s="7">
        <v>0.04</v>
      </c>
      <c r="AJ26" s="7">
        <v>7.0000000000000007E-2</v>
      </c>
      <c r="AK26" s="7">
        <v>0.11</v>
      </c>
      <c r="AL26" s="7">
        <v>0.04</v>
      </c>
      <c r="AM26" s="7">
        <v>0.06</v>
      </c>
      <c r="AN26" t="s">
        <v>108</v>
      </c>
      <c r="AO26" s="7">
        <v>0.06</v>
      </c>
      <c r="AP26" s="7">
        <v>0.05</v>
      </c>
      <c r="AQ26" s="7">
        <v>0.06</v>
      </c>
      <c r="AR26" s="7">
        <v>0.06</v>
      </c>
      <c r="AS26" s="7">
        <v>0.05</v>
      </c>
      <c r="AT26" s="7">
        <v>0.04</v>
      </c>
      <c r="AU26" s="7">
        <v>0.06</v>
      </c>
      <c r="AV26" s="7">
        <v>0.05</v>
      </c>
      <c r="AW26" s="7">
        <v>0.04</v>
      </c>
      <c r="AX26" s="7">
        <v>0.06</v>
      </c>
      <c r="AY26" s="7">
        <v>0.04</v>
      </c>
      <c r="AZ26" s="7">
        <v>0.05</v>
      </c>
      <c r="BA26" s="7">
        <v>0.03</v>
      </c>
      <c r="BB26" s="7">
        <v>0.08</v>
      </c>
      <c r="BC26" s="7">
        <v>7.0000000000000007E-2</v>
      </c>
      <c r="BD26" s="7">
        <v>0.04</v>
      </c>
      <c r="BE26" s="7">
        <v>0.04</v>
      </c>
      <c r="BF26" s="7">
        <v>0.06</v>
      </c>
      <c r="BG26" s="7">
        <v>0.04</v>
      </c>
      <c r="BH26" s="7">
        <v>7.0000000000000007E-2</v>
      </c>
      <c r="BI26" s="7">
        <v>0.04</v>
      </c>
      <c r="BJ26" s="7">
        <v>0.04</v>
      </c>
      <c r="BK26" s="7">
        <v>0.04</v>
      </c>
      <c r="BL26" s="7">
        <v>0.04</v>
      </c>
      <c r="BM26" s="7">
        <v>7.0000000000000007E-2</v>
      </c>
      <c r="BN26" s="7">
        <v>0.05</v>
      </c>
      <c r="BO26" s="7">
        <v>0.05</v>
      </c>
      <c r="BP26" s="7">
        <v>0.06</v>
      </c>
      <c r="BQ26" s="7">
        <v>0.05</v>
      </c>
      <c r="BR26" s="7">
        <v>0.05</v>
      </c>
      <c r="BS26" s="7">
        <v>0.05</v>
      </c>
      <c r="BT26" s="7">
        <v>0.03</v>
      </c>
      <c r="BU26" s="7">
        <v>0.05</v>
      </c>
      <c r="BV26" s="7">
        <v>0.06</v>
      </c>
      <c r="BW26" s="7">
        <v>0.06</v>
      </c>
      <c r="BX26" s="7">
        <v>0.01</v>
      </c>
      <c r="BY26" s="7">
        <v>0.02</v>
      </c>
      <c r="BZ26" s="7">
        <v>0.01</v>
      </c>
    </row>
    <row r="27" spans="1:78" x14ac:dyDescent="0.25">
      <c r="A27" t="s">
        <v>40</v>
      </c>
      <c r="B27">
        <v>7</v>
      </c>
      <c r="C27">
        <v>6</v>
      </c>
      <c r="D27">
        <v>1</v>
      </c>
      <c r="E27">
        <v>0</v>
      </c>
      <c r="F27">
        <v>2</v>
      </c>
      <c r="G27">
        <v>2</v>
      </c>
      <c r="H27">
        <v>3</v>
      </c>
      <c r="I27">
        <v>0</v>
      </c>
      <c r="J27">
        <v>1</v>
      </c>
      <c r="K27">
        <v>3</v>
      </c>
      <c r="L27">
        <v>2</v>
      </c>
      <c r="M27">
        <v>1</v>
      </c>
      <c r="N27">
        <v>0</v>
      </c>
      <c r="O27">
        <v>5</v>
      </c>
      <c r="P27">
        <v>0</v>
      </c>
      <c r="Q27">
        <v>0</v>
      </c>
      <c r="R27">
        <v>7</v>
      </c>
      <c r="S27">
        <v>2</v>
      </c>
      <c r="T27">
        <v>2</v>
      </c>
      <c r="U27">
        <v>2</v>
      </c>
      <c r="V27">
        <v>0</v>
      </c>
      <c r="W27">
        <v>0</v>
      </c>
      <c r="X27">
        <v>2</v>
      </c>
      <c r="Y27">
        <v>0</v>
      </c>
      <c r="Z27">
        <v>7</v>
      </c>
      <c r="AA27">
        <v>7</v>
      </c>
      <c r="AB27">
        <v>7</v>
      </c>
      <c r="AC27">
        <v>0</v>
      </c>
      <c r="AD27">
        <v>3</v>
      </c>
      <c r="AE27">
        <v>0</v>
      </c>
      <c r="AF27">
        <v>4</v>
      </c>
      <c r="AG27">
        <v>0</v>
      </c>
      <c r="AH27">
        <v>0</v>
      </c>
      <c r="AI27">
        <v>5</v>
      </c>
      <c r="AJ27">
        <v>1</v>
      </c>
      <c r="AK27">
        <v>1</v>
      </c>
      <c r="AL27">
        <v>3</v>
      </c>
      <c r="AM27">
        <v>1</v>
      </c>
      <c r="AN27">
        <v>0</v>
      </c>
      <c r="AO27">
        <v>1</v>
      </c>
      <c r="AP27">
        <v>0</v>
      </c>
      <c r="AQ27">
        <v>0</v>
      </c>
      <c r="AR27">
        <v>1</v>
      </c>
      <c r="AS27">
        <v>0</v>
      </c>
      <c r="AT27">
        <v>0</v>
      </c>
      <c r="AU27">
        <v>2</v>
      </c>
      <c r="AV27">
        <v>2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1</v>
      </c>
      <c r="BD27">
        <v>0</v>
      </c>
      <c r="BE27">
        <v>0</v>
      </c>
      <c r="BF27">
        <v>7</v>
      </c>
      <c r="BG27">
        <v>1</v>
      </c>
      <c r="BH27">
        <v>6</v>
      </c>
      <c r="BI27">
        <v>0</v>
      </c>
      <c r="BJ27">
        <v>0</v>
      </c>
      <c r="BK27">
        <v>1</v>
      </c>
      <c r="BL27">
        <v>0</v>
      </c>
      <c r="BM27">
        <v>0</v>
      </c>
      <c r="BN27">
        <v>0</v>
      </c>
      <c r="BO27">
        <v>2</v>
      </c>
      <c r="BP27">
        <v>5</v>
      </c>
      <c r="BQ27">
        <v>1</v>
      </c>
      <c r="BR27">
        <v>0</v>
      </c>
      <c r="BS27">
        <v>0</v>
      </c>
      <c r="BT27">
        <v>0</v>
      </c>
      <c r="BU27">
        <v>0</v>
      </c>
      <c r="BV27">
        <v>1</v>
      </c>
      <c r="BW27">
        <v>0</v>
      </c>
      <c r="BX27">
        <v>1</v>
      </c>
      <c r="BY27">
        <v>1</v>
      </c>
      <c r="BZ27">
        <v>1</v>
      </c>
    </row>
    <row r="28" spans="1:78" x14ac:dyDescent="0.25">
      <c r="B28">
        <v>0</v>
      </c>
      <c r="C28">
        <v>0</v>
      </c>
      <c r="D28">
        <v>0</v>
      </c>
      <c r="E28" t="s">
        <v>106</v>
      </c>
      <c r="F28">
        <v>0</v>
      </c>
      <c r="G28">
        <v>0</v>
      </c>
      <c r="H28">
        <v>0</v>
      </c>
      <c r="I28" t="s">
        <v>106</v>
      </c>
      <c r="J28">
        <v>0</v>
      </c>
      <c r="K28">
        <v>0</v>
      </c>
      <c r="L28">
        <v>0</v>
      </c>
      <c r="M28">
        <v>0</v>
      </c>
      <c r="N28" t="s">
        <v>106</v>
      </c>
      <c r="O28" s="7">
        <v>0.01</v>
      </c>
      <c r="P28" t="s">
        <v>106</v>
      </c>
      <c r="Q28" t="s">
        <v>106</v>
      </c>
      <c r="R28">
        <v>0</v>
      </c>
      <c r="S28">
        <v>0</v>
      </c>
      <c r="T28">
        <v>0</v>
      </c>
      <c r="U28">
        <v>0</v>
      </c>
      <c r="V28" t="s">
        <v>106</v>
      </c>
      <c r="W28" t="s">
        <v>106</v>
      </c>
      <c r="X28">
        <v>0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>
        <v>0</v>
      </c>
      <c r="AG28" t="s">
        <v>106</v>
      </c>
      <c r="AH28" t="s">
        <v>106</v>
      </c>
      <c r="AI28">
        <v>0</v>
      </c>
      <c r="AJ28">
        <v>0</v>
      </c>
      <c r="AK28">
        <v>0</v>
      </c>
      <c r="AL28">
        <v>0</v>
      </c>
      <c r="AM28">
        <v>0</v>
      </c>
      <c r="AN28" t="s">
        <v>106</v>
      </c>
      <c r="AO28">
        <v>0</v>
      </c>
      <c r="AP28" t="s">
        <v>106</v>
      </c>
      <c r="AQ28" t="s">
        <v>106</v>
      </c>
      <c r="AR28">
        <v>0</v>
      </c>
      <c r="AS28" t="s">
        <v>106</v>
      </c>
      <c r="AT28" t="s">
        <v>106</v>
      </c>
      <c r="AU28" s="7">
        <v>0.01</v>
      </c>
      <c r="AV28">
        <v>0</v>
      </c>
      <c r="AW28" t="s">
        <v>106</v>
      </c>
      <c r="AX28">
        <v>0</v>
      </c>
      <c r="AY28" t="s">
        <v>106</v>
      </c>
      <c r="AZ28" t="s">
        <v>106</v>
      </c>
      <c r="BA28" t="s">
        <v>106</v>
      </c>
      <c r="BB28" t="s">
        <v>106</v>
      </c>
      <c r="BC28">
        <v>0</v>
      </c>
      <c r="BD28" t="s">
        <v>106</v>
      </c>
      <c r="BE28" t="s">
        <v>106</v>
      </c>
      <c r="BF28">
        <v>0</v>
      </c>
      <c r="BG28">
        <v>0</v>
      </c>
      <c r="BH28">
        <v>0</v>
      </c>
      <c r="BI28" t="s">
        <v>106</v>
      </c>
      <c r="BJ28" t="s">
        <v>106</v>
      </c>
      <c r="BK28">
        <v>0</v>
      </c>
      <c r="BL28" t="s">
        <v>106</v>
      </c>
      <c r="BM28" t="s">
        <v>106</v>
      </c>
      <c r="BN28" t="s">
        <v>106</v>
      </c>
      <c r="BO28">
        <v>0</v>
      </c>
      <c r="BP28" s="7">
        <v>0.01</v>
      </c>
      <c r="BQ28">
        <v>0</v>
      </c>
      <c r="BR28" t="s">
        <v>106</v>
      </c>
      <c r="BS28" t="s">
        <v>106</v>
      </c>
      <c r="BT28" t="s">
        <v>106</v>
      </c>
      <c r="BU28" t="s">
        <v>106</v>
      </c>
      <c r="BV28">
        <v>0</v>
      </c>
      <c r="BW28" t="s">
        <v>106</v>
      </c>
      <c r="BX28">
        <v>0</v>
      </c>
      <c r="BY28">
        <v>0</v>
      </c>
      <c r="BZ28">
        <v>0</v>
      </c>
    </row>
    <row r="29" spans="1:78" x14ac:dyDescent="0.25">
      <c r="A29" t="s">
        <v>41</v>
      </c>
      <c r="B29">
        <v>38</v>
      </c>
      <c r="C29">
        <v>34</v>
      </c>
      <c r="D29">
        <v>2</v>
      </c>
      <c r="E29">
        <v>2</v>
      </c>
      <c r="F29">
        <v>8</v>
      </c>
      <c r="G29">
        <v>13</v>
      </c>
      <c r="H29">
        <v>17</v>
      </c>
      <c r="I29">
        <v>6</v>
      </c>
      <c r="J29">
        <v>16</v>
      </c>
      <c r="K29">
        <v>4</v>
      </c>
      <c r="L29">
        <v>12</v>
      </c>
      <c r="M29">
        <v>7</v>
      </c>
      <c r="N29">
        <v>19</v>
      </c>
      <c r="O29">
        <v>7</v>
      </c>
      <c r="P29">
        <v>6</v>
      </c>
      <c r="Q29">
        <v>7</v>
      </c>
      <c r="R29">
        <v>31</v>
      </c>
      <c r="S29">
        <v>24</v>
      </c>
      <c r="T29">
        <v>9</v>
      </c>
      <c r="U29">
        <v>4</v>
      </c>
      <c r="V29">
        <v>21</v>
      </c>
      <c r="W29">
        <v>4</v>
      </c>
      <c r="X29">
        <v>7</v>
      </c>
      <c r="Y29">
        <v>0</v>
      </c>
      <c r="Z29">
        <v>38</v>
      </c>
      <c r="AA29">
        <v>38</v>
      </c>
      <c r="AB29">
        <v>38</v>
      </c>
      <c r="AC29">
        <v>1</v>
      </c>
      <c r="AD29">
        <v>30</v>
      </c>
      <c r="AE29">
        <v>8</v>
      </c>
      <c r="AF29">
        <v>28</v>
      </c>
      <c r="AG29">
        <v>5</v>
      </c>
      <c r="AH29">
        <v>0</v>
      </c>
      <c r="AI29">
        <v>30</v>
      </c>
      <c r="AJ29">
        <v>2</v>
      </c>
      <c r="AK29">
        <v>2</v>
      </c>
      <c r="AL29">
        <v>9</v>
      </c>
      <c r="AM29">
        <v>12</v>
      </c>
      <c r="AN29">
        <v>0</v>
      </c>
      <c r="AO29">
        <v>17</v>
      </c>
      <c r="AP29">
        <v>6</v>
      </c>
      <c r="AQ29">
        <v>1</v>
      </c>
      <c r="AR29">
        <v>5</v>
      </c>
      <c r="AS29">
        <v>1</v>
      </c>
      <c r="AT29">
        <v>2</v>
      </c>
      <c r="AU29">
        <v>5</v>
      </c>
      <c r="AV29">
        <v>2</v>
      </c>
      <c r="AW29">
        <v>0</v>
      </c>
      <c r="AX29">
        <v>2</v>
      </c>
      <c r="AY29">
        <v>4</v>
      </c>
      <c r="AZ29">
        <v>2</v>
      </c>
      <c r="BA29">
        <v>2</v>
      </c>
      <c r="BB29">
        <v>2</v>
      </c>
      <c r="BC29">
        <v>2</v>
      </c>
      <c r="BD29">
        <v>1</v>
      </c>
      <c r="BE29">
        <v>8</v>
      </c>
      <c r="BF29">
        <v>30</v>
      </c>
      <c r="BG29">
        <v>19</v>
      </c>
      <c r="BH29">
        <v>19</v>
      </c>
      <c r="BI29">
        <v>5</v>
      </c>
      <c r="BJ29">
        <v>4</v>
      </c>
      <c r="BK29">
        <v>6</v>
      </c>
      <c r="BL29">
        <v>0</v>
      </c>
      <c r="BM29">
        <v>4</v>
      </c>
      <c r="BN29">
        <v>7</v>
      </c>
      <c r="BO29">
        <v>8</v>
      </c>
      <c r="BP29">
        <v>18</v>
      </c>
      <c r="BQ29">
        <v>2</v>
      </c>
      <c r="BR29">
        <v>12</v>
      </c>
      <c r="BS29">
        <v>11</v>
      </c>
      <c r="BT29">
        <v>2</v>
      </c>
      <c r="BU29">
        <v>7</v>
      </c>
      <c r="BV29">
        <v>1</v>
      </c>
      <c r="BW29">
        <v>1</v>
      </c>
      <c r="BX29">
        <v>7</v>
      </c>
      <c r="BY29">
        <v>10</v>
      </c>
      <c r="BZ29">
        <v>7</v>
      </c>
    </row>
    <row r="30" spans="1:78" x14ac:dyDescent="0.25">
      <c r="B30" s="7">
        <v>0.01</v>
      </c>
      <c r="C30" s="7">
        <v>0.01</v>
      </c>
      <c r="D30">
        <v>0</v>
      </c>
      <c r="E30" s="7">
        <v>0.01</v>
      </c>
      <c r="F30" s="7">
        <v>0.01</v>
      </c>
      <c r="G30" s="7">
        <v>0.01</v>
      </c>
      <c r="H30" s="7">
        <v>0.01</v>
      </c>
      <c r="I30" s="7">
        <v>0.01</v>
      </c>
      <c r="J30" s="7">
        <v>0.01</v>
      </c>
      <c r="K30">
        <v>0</v>
      </c>
      <c r="L30" s="7">
        <v>0.01</v>
      </c>
      <c r="M30" s="7">
        <v>0.01</v>
      </c>
      <c r="N30" s="7">
        <v>0.01</v>
      </c>
      <c r="O30" s="7">
        <v>0.01</v>
      </c>
      <c r="P30" s="7">
        <v>0.04</v>
      </c>
      <c r="Q30" s="7">
        <v>0.01</v>
      </c>
      <c r="R30" s="7">
        <v>0.01</v>
      </c>
      <c r="S30" s="7">
        <v>0.01</v>
      </c>
      <c r="T30" s="7">
        <v>0.01</v>
      </c>
      <c r="U30" s="7">
        <v>0.01</v>
      </c>
      <c r="V30" s="7">
        <v>0.01</v>
      </c>
      <c r="W30" s="7">
        <v>0.01</v>
      </c>
      <c r="X30" s="7">
        <v>0.01</v>
      </c>
      <c r="Y30" t="s">
        <v>108</v>
      </c>
      <c r="Z30" s="7">
        <v>0.01</v>
      </c>
      <c r="AA30" s="7">
        <v>0.01</v>
      </c>
      <c r="AB30" s="7">
        <v>0.01</v>
      </c>
      <c r="AC30">
        <v>0</v>
      </c>
      <c r="AD30" s="7">
        <v>0.01</v>
      </c>
      <c r="AE30" s="7">
        <v>0.02</v>
      </c>
      <c r="AF30" s="7">
        <v>0.01</v>
      </c>
      <c r="AG30" s="7">
        <v>0.01</v>
      </c>
      <c r="AH30" t="s">
        <v>108</v>
      </c>
      <c r="AI30" s="7">
        <v>0.01</v>
      </c>
      <c r="AJ30" s="7">
        <v>0.01</v>
      </c>
      <c r="AK30">
        <v>0</v>
      </c>
      <c r="AL30">
        <v>0</v>
      </c>
      <c r="AM30" s="7">
        <v>0.01</v>
      </c>
      <c r="AN30" t="s">
        <v>108</v>
      </c>
      <c r="AO30" s="7">
        <v>0.03</v>
      </c>
      <c r="AP30" s="7">
        <v>0.01</v>
      </c>
      <c r="AQ30">
        <v>0</v>
      </c>
      <c r="AR30" s="7">
        <v>0.01</v>
      </c>
      <c r="AS30" s="7">
        <v>0.01</v>
      </c>
      <c r="AT30">
        <v>0</v>
      </c>
      <c r="AU30" s="7">
        <v>0.02</v>
      </c>
      <c r="AV30">
        <v>0</v>
      </c>
      <c r="AW30" t="s">
        <v>108</v>
      </c>
      <c r="AX30" s="7">
        <v>0.01</v>
      </c>
      <c r="AY30" s="7">
        <v>0.01</v>
      </c>
      <c r="AZ30" s="7">
        <v>0.01</v>
      </c>
      <c r="BA30" s="7">
        <v>0.01</v>
      </c>
      <c r="BB30" s="7">
        <v>0.01</v>
      </c>
      <c r="BC30" s="7">
        <v>0.01</v>
      </c>
      <c r="BD30" s="7">
        <v>0.03</v>
      </c>
      <c r="BE30" s="7">
        <v>0.01</v>
      </c>
      <c r="BF30" s="7">
        <v>0.01</v>
      </c>
      <c r="BG30" s="7">
        <v>0.01</v>
      </c>
      <c r="BH30" s="7">
        <v>0.01</v>
      </c>
      <c r="BI30">
        <v>0</v>
      </c>
      <c r="BJ30">
        <v>0</v>
      </c>
      <c r="BK30" s="7">
        <v>0.01</v>
      </c>
      <c r="BL30" t="s">
        <v>108</v>
      </c>
      <c r="BM30" s="7">
        <v>0.01</v>
      </c>
      <c r="BN30" s="7">
        <v>0.01</v>
      </c>
      <c r="BO30">
        <v>0</v>
      </c>
      <c r="BP30" s="7">
        <v>0.02</v>
      </c>
      <c r="BQ30">
        <v>0</v>
      </c>
      <c r="BR30" s="7">
        <v>0.01</v>
      </c>
      <c r="BS30" s="7">
        <v>0.01</v>
      </c>
      <c r="BT30">
        <v>0</v>
      </c>
      <c r="BU30" s="7">
        <v>0.02</v>
      </c>
      <c r="BV30">
        <v>0</v>
      </c>
      <c r="BW30">
        <v>0</v>
      </c>
      <c r="BX30">
        <v>0</v>
      </c>
      <c r="BY30">
        <v>0</v>
      </c>
      <c r="BZ30">
        <v>0</v>
      </c>
    </row>
    <row r="31" spans="1:78" x14ac:dyDescent="0.25">
      <c r="A31" t="s">
        <v>193</v>
      </c>
      <c r="B31">
        <v>0.96</v>
      </c>
      <c r="C31">
        <v>0.95699999999999996</v>
      </c>
      <c r="D31">
        <v>0.92</v>
      </c>
      <c r="E31">
        <v>1.0720000000000001</v>
      </c>
      <c r="F31">
        <v>0.91500000000000004</v>
      </c>
      <c r="G31">
        <v>0.92700000000000005</v>
      </c>
      <c r="H31">
        <v>1.0580000000000001</v>
      </c>
      <c r="I31">
        <v>0.96299999999999997</v>
      </c>
      <c r="J31">
        <v>0.95</v>
      </c>
      <c r="K31">
        <v>0.95099999999999996</v>
      </c>
      <c r="L31">
        <v>0.98</v>
      </c>
      <c r="M31">
        <v>0.93200000000000005</v>
      </c>
      <c r="N31">
        <v>0.96899999999999997</v>
      </c>
      <c r="O31">
        <v>0.95</v>
      </c>
      <c r="P31">
        <v>1.056</v>
      </c>
      <c r="Q31">
        <v>1.014</v>
      </c>
      <c r="R31">
        <v>0.95099999999999996</v>
      </c>
      <c r="S31">
        <v>0.96899999999999997</v>
      </c>
      <c r="T31">
        <v>0.9</v>
      </c>
      <c r="U31">
        <v>0.98099999999999998</v>
      </c>
      <c r="V31">
        <v>0.94499999999999995</v>
      </c>
      <c r="W31">
        <v>0.92700000000000005</v>
      </c>
      <c r="X31">
        <v>1.0940000000000001</v>
      </c>
      <c r="Y31">
        <v>0</v>
      </c>
      <c r="Z31">
        <v>0.96</v>
      </c>
      <c r="AA31">
        <v>0.96</v>
      </c>
      <c r="AB31">
        <v>0.96</v>
      </c>
      <c r="AC31">
        <v>0.89600000000000002</v>
      </c>
      <c r="AD31">
        <v>0.98199999999999998</v>
      </c>
      <c r="AE31">
        <v>0.84399999999999997</v>
      </c>
      <c r="AF31">
        <v>0.93600000000000005</v>
      </c>
      <c r="AG31">
        <v>1.1020000000000001</v>
      </c>
      <c r="AH31">
        <v>0</v>
      </c>
      <c r="AI31">
        <v>1.0029999999999999</v>
      </c>
      <c r="AJ31">
        <v>0.81299999999999994</v>
      </c>
      <c r="AK31">
        <v>0.80200000000000005</v>
      </c>
      <c r="AL31">
        <v>1.0469999999999999</v>
      </c>
      <c r="AM31">
        <v>0.90300000000000002</v>
      </c>
      <c r="AN31">
        <v>1.3009999999999999</v>
      </c>
      <c r="AO31">
        <v>0.86</v>
      </c>
      <c r="AP31">
        <v>0.92</v>
      </c>
      <c r="AQ31">
        <v>0.97599999999999998</v>
      </c>
      <c r="AR31">
        <v>0.84899999999999998</v>
      </c>
      <c r="AS31">
        <v>1.0780000000000001</v>
      </c>
      <c r="AT31">
        <v>1.016</v>
      </c>
      <c r="AU31">
        <v>1.036</v>
      </c>
      <c r="AV31">
        <v>0.97899999999999998</v>
      </c>
      <c r="AW31">
        <v>0.96099999999999997</v>
      </c>
      <c r="AX31">
        <v>0.91300000000000003</v>
      </c>
      <c r="AY31">
        <v>0.91900000000000004</v>
      </c>
      <c r="AZ31">
        <v>0.89100000000000001</v>
      </c>
      <c r="BA31">
        <v>1.0409999999999999</v>
      </c>
      <c r="BB31">
        <v>0.95599999999999996</v>
      </c>
      <c r="BC31">
        <v>0.99299999999999999</v>
      </c>
      <c r="BD31">
        <v>0.97899999999999998</v>
      </c>
      <c r="BE31">
        <v>1.0629999999999999</v>
      </c>
      <c r="BF31">
        <v>0.94099999999999995</v>
      </c>
      <c r="BG31">
        <v>1.0169999999999999</v>
      </c>
      <c r="BH31">
        <v>0.876</v>
      </c>
      <c r="BI31">
        <v>1.02</v>
      </c>
      <c r="BJ31">
        <v>1.0549999999999999</v>
      </c>
      <c r="BK31">
        <v>0.98499999999999999</v>
      </c>
      <c r="BL31">
        <v>1.0780000000000001</v>
      </c>
      <c r="BM31">
        <v>1.0189999999999999</v>
      </c>
      <c r="BN31">
        <v>1.0129999999999999</v>
      </c>
      <c r="BO31">
        <v>0.94599999999999995</v>
      </c>
      <c r="BP31">
        <v>0.85499999999999998</v>
      </c>
      <c r="BQ31">
        <v>1.0669999999999999</v>
      </c>
      <c r="BR31">
        <v>1.052</v>
      </c>
      <c r="BS31">
        <v>1.0609999999999999</v>
      </c>
      <c r="BT31">
        <v>1.081</v>
      </c>
      <c r="BU31">
        <v>1.054</v>
      </c>
      <c r="BV31">
        <v>1.0209999999999999</v>
      </c>
      <c r="BW31">
        <v>1.0640000000000001</v>
      </c>
      <c r="BX31">
        <v>1.2250000000000001</v>
      </c>
      <c r="BY31">
        <v>1.222</v>
      </c>
      <c r="BZ31">
        <v>1.2609999999999999</v>
      </c>
    </row>
    <row r="32" spans="1:78" x14ac:dyDescent="0.25">
      <c r="A32" t="s">
        <v>194</v>
      </c>
      <c r="B32">
        <v>0.83499999999999996</v>
      </c>
      <c r="C32">
        <v>0.83599999999999997</v>
      </c>
      <c r="D32">
        <v>0.82699999999999996</v>
      </c>
      <c r="E32">
        <v>0.82399999999999995</v>
      </c>
      <c r="F32">
        <v>0.873</v>
      </c>
      <c r="G32">
        <v>0.85399999999999998</v>
      </c>
      <c r="H32">
        <v>0.75800000000000001</v>
      </c>
      <c r="I32">
        <v>0.84</v>
      </c>
      <c r="J32">
        <v>0.79</v>
      </c>
      <c r="K32">
        <v>0.85</v>
      </c>
      <c r="L32">
        <v>0.876</v>
      </c>
      <c r="M32">
        <v>0.87</v>
      </c>
      <c r="N32">
        <v>0.81499999999999995</v>
      </c>
      <c r="O32">
        <v>0.88</v>
      </c>
      <c r="P32">
        <v>0.74199999999999999</v>
      </c>
      <c r="Q32">
        <v>0.88100000000000001</v>
      </c>
      <c r="R32">
        <v>0.82599999999999996</v>
      </c>
      <c r="S32">
        <v>0.79500000000000004</v>
      </c>
      <c r="T32">
        <v>0.89600000000000002</v>
      </c>
      <c r="U32">
        <v>0.90800000000000003</v>
      </c>
      <c r="V32">
        <v>0.84399999999999997</v>
      </c>
      <c r="W32">
        <v>0.82699999999999996</v>
      </c>
      <c r="X32">
        <v>0.76100000000000001</v>
      </c>
      <c r="Y32">
        <v>0</v>
      </c>
      <c r="Z32">
        <v>0.83499999999999996</v>
      </c>
      <c r="AA32">
        <v>0.83499999999999996</v>
      </c>
      <c r="AB32">
        <v>0.83499999999999996</v>
      </c>
      <c r="AC32">
        <v>0.92100000000000004</v>
      </c>
      <c r="AD32">
        <v>0.82199999999999995</v>
      </c>
      <c r="AE32">
        <v>0.84599999999999997</v>
      </c>
      <c r="AF32">
        <v>0.83399999999999996</v>
      </c>
      <c r="AG32">
        <v>0.84399999999999997</v>
      </c>
      <c r="AH32">
        <v>0</v>
      </c>
      <c r="AI32">
        <v>0.79800000000000004</v>
      </c>
      <c r="AJ32">
        <v>0.83899999999999997</v>
      </c>
      <c r="AK32">
        <v>0.98399999999999999</v>
      </c>
      <c r="AL32">
        <v>0.80400000000000005</v>
      </c>
      <c r="AM32">
        <v>0.85499999999999998</v>
      </c>
      <c r="AN32">
        <v>0.63100000000000001</v>
      </c>
      <c r="AO32">
        <v>0.82599999999999996</v>
      </c>
      <c r="AP32">
        <v>0.78100000000000003</v>
      </c>
      <c r="AQ32">
        <v>0.82</v>
      </c>
      <c r="AR32">
        <v>0.84799999999999998</v>
      </c>
      <c r="AS32">
        <v>0.86099999999999999</v>
      </c>
      <c r="AT32">
        <v>0.82699999999999996</v>
      </c>
      <c r="AU32">
        <v>0.84</v>
      </c>
      <c r="AV32">
        <v>0.83</v>
      </c>
      <c r="AW32">
        <v>0.76100000000000001</v>
      </c>
      <c r="AX32">
        <v>0.84499999999999997</v>
      </c>
      <c r="AY32">
        <v>0.78800000000000003</v>
      </c>
      <c r="AZ32">
        <v>0.77200000000000002</v>
      </c>
      <c r="BA32">
        <v>0.79800000000000004</v>
      </c>
      <c r="BB32">
        <v>0.94899999999999995</v>
      </c>
      <c r="BC32">
        <v>0.94599999999999995</v>
      </c>
      <c r="BD32">
        <v>0.72499999999999998</v>
      </c>
      <c r="BE32">
        <v>0.81299999999999994</v>
      </c>
      <c r="BF32">
        <v>0.83699999999999997</v>
      </c>
      <c r="BG32">
        <v>0.80900000000000005</v>
      </c>
      <c r="BH32">
        <v>0.86599999999999999</v>
      </c>
      <c r="BI32">
        <v>0.79500000000000004</v>
      </c>
      <c r="BJ32">
        <v>0.82199999999999995</v>
      </c>
      <c r="BK32">
        <v>0.80400000000000005</v>
      </c>
      <c r="BL32">
        <v>0.83099999999999996</v>
      </c>
      <c r="BM32">
        <v>0.91200000000000003</v>
      </c>
      <c r="BN32">
        <v>0.84299999999999997</v>
      </c>
      <c r="BO32">
        <v>0.79800000000000004</v>
      </c>
      <c r="BP32">
        <v>0.81100000000000005</v>
      </c>
      <c r="BQ32">
        <v>0.88100000000000001</v>
      </c>
      <c r="BR32">
        <v>0.86599999999999999</v>
      </c>
      <c r="BS32">
        <v>0.86199999999999999</v>
      </c>
      <c r="BT32">
        <v>0.78200000000000003</v>
      </c>
      <c r="BU32">
        <v>0.83599999999999997</v>
      </c>
      <c r="BV32">
        <v>0.91900000000000004</v>
      </c>
      <c r="BW32">
        <v>0.88700000000000001</v>
      </c>
      <c r="BX32">
        <v>0.65400000000000003</v>
      </c>
      <c r="BY32">
        <v>0.65800000000000003</v>
      </c>
      <c r="BZ32">
        <v>0.64500000000000002</v>
      </c>
    </row>
    <row r="33" spans="1:78" x14ac:dyDescent="0.25">
      <c r="A33" t="s">
        <v>195</v>
      </c>
      <c r="B33">
        <v>0</v>
      </c>
      <c r="C33">
        <v>0</v>
      </c>
      <c r="D33">
        <v>2E-3</v>
      </c>
      <c r="E33">
        <v>2E-3</v>
      </c>
      <c r="F33">
        <v>1E-3</v>
      </c>
      <c r="G33">
        <v>0</v>
      </c>
      <c r="H33">
        <v>0</v>
      </c>
      <c r="I33">
        <v>1E-3</v>
      </c>
      <c r="J33">
        <v>1E-3</v>
      </c>
      <c r="K33">
        <v>1E-3</v>
      </c>
      <c r="L33">
        <v>0</v>
      </c>
      <c r="M33">
        <v>0</v>
      </c>
      <c r="N33">
        <v>0</v>
      </c>
      <c r="O33">
        <v>2E-3</v>
      </c>
      <c r="P33">
        <v>3.0000000000000001E-3</v>
      </c>
      <c r="Q33">
        <v>1E-3</v>
      </c>
      <c r="R33">
        <v>0</v>
      </c>
      <c r="S33">
        <v>0</v>
      </c>
      <c r="T33">
        <v>1E-3</v>
      </c>
      <c r="U33">
        <v>1E-3</v>
      </c>
      <c r="V33">
        <v>0</v>
      </c>
      <c r="W33">
        <v>1E-3</v>
      </c>
      <c r="X33">
        <v>1E-3</v>
      </c>
      <c r="Y33">
        <v>0</v>
      </c>
      <c r="Z33">
        <v>0</v>
      </c>
      <c r="AA33">
        <v>0</v>
      </c>
      <c r="AB33">
        <v>0</v>
      </c>
      <c r="AC33">
        <v>2E-3</v>
      </c>
      <c r="AD33">
        <v>0</v>
      </c>
      <c r="AE33">
        <v>2E-3</v>
      </c>
      <c r="AF33">
        <v>0</v>
      </c>
      <c r="AG33">
        <v>1E-3</v>
      </c>
      <c r="AH33">
        <v>0</v>
      </c>
      <c r="AI33">
        <v>0</v>
      </c>
      <c r="AJ33">
        <v>2E-3</v>
      </c>
      <c r="AK33">
        <v>1E-3</v>
      </c>
      <c r="AL33">
        <v>0</v>
      </c>
      <c r="AM33">
        <v>0</v>
      </c>
      <c r="AN33">
        <v>1.4E-2</v>
      </c>
      <c r="AO33">
        <v>1E-3</v>
      </c>
      <c r="AP33">
        <v>1E-3</v>
      </c>
      <c r="AQ33">
        <v>2E-3</v>
      </c>
      <c r="AR33">
        <v>2E-3</v>
      </c>
      <c r="AS33">
        <v>3.0000000000000001E-3</v>
      </c>
      <c r="AT33">
        <v>2E-3</v>
      </c>
      <c r="AU33">
        <v>2E-3</v>
      </c>
      <c r="AV33">
        <v>2E-3</v>
      </c>
      <c r="AW33">
        <v>8.0000000000000002E-3</v>
      </c>
      <c r="AX33">
        <v>2E-3</v>
      </c>
      <c r="AY33">
        <v>1E-3</v>
      </c>
      <c r="AZ33">
        <v>2E-3</v>
      </c>
      <c r="BA33">
        <v>3.0000000000000001E-3</v>
      </c>
      <c r="BB33">
        <v>3.0000000000000001E-3</v>
      </c>
      <c r="BC33">
        <v>3.0000000000000001E-3</v>
      </c>
      <c r="BD33">
        <v>2.8000000000000001E-2</v>
      </c>
      <c r="BE33">
        <v>1E-3</v>
      </c>
      <c r="BF33">
        <v>0</v>
      </c>
      <c r="BG33">
        <v>0</v>
      </c>
      <c r="BH33">
        <v>0</v>
      </c>
      <c r="BI33">
        <v>1E-3</v>
      </c>
      <c r="BJ33">
        <v>1E-3</v>
      </c>
      <c r="BK33">
        <v>1E-3</v>
      </c>
      <c r="BL33">
        <v>4.0000000000000001E-3</v>
      </c>
      <c r="BM33">
        <v>1E-3</v>
      </c>
      <c r="BN33">
        <v>1E-3</v>
      </c>
      <c r="BO33">
        <v>0</v>
      </c>
      <c r="BP33">
        <v>1E-3</v>
      </c>
      <c r="BQ33">
        <v>1E-3</v>
      </c>
      <c r="BR33">
        <v>1E-3</v>
      </c>
      <c r="BS33">
        <v>1E-3</v>
      </c>
      <c r="BT33">
        <v>2E-3</v>
      </c>
      <c r="BU33">
        <v>2E-3</v>
      </c>
      <c r="BV33">
        <v>3.0000000000000001E-3</v>
      </c>
      <c r="BW33">
        <v>1E-3</v>
      </c>
      <c r="BX33">
        <v>0</v>
      </c>
      <c r="BY33">
        <v>0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619</v>
      </c>
    </row>
    <row r="2" spans="1:78" x14ac:dyDescent="0.25">
      <c r="A2" t="s">
        <v>155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4688</v>
      </c>
      <c r="C8">
        <v>4038</v>
      </c>
      <c r="D8">
        <v>370</v>
      </c>
      <c r="E8">
        <v>280</v>
      </c>
      <c r="F8">
        <v>901</v>
      </c>
      <c r="G8">
        <v>2166</v>
      </c>
      <c r="H8">
        <v>1621</v>
      </c>
      <c r="I8">
        <v>924</v>
      </c>
      <c r="J8">
        <v>1239</v>
      </c>
      <c r="K8">
        <v>898</v>
      </c>
      <c r="L8">
        <v>1627</v>
      </c>
      <c r="M8">
        <v>1571</v>
      </c>
      <c r="N8">
        <v>2423</v>
      </c>
      <c r="O8">
        <v>516</v>
      </c>
      <c r="P8">
        <v>178</v>
      </c>
      <c r="Q8">
        <v>861</v>
      </c>
      <c r="R8">
        <v>3827</v>
      </c>
      <c r="S8">
        <v>2801</v>
      </c>
      <c r="T8">
        <v>908</v>
      </c>
      <c r="U8">
        <v>908</v>
      </c>
      <c r="V8">
        <v>3257</v>
      </c>
      <c r="W8">
        <v>527</v>
      </c>
      <c r="X8">
        <v>844</v>
      </c>
      <c r="Y8">
        <v>0</v>
      </c>
      <c r="Z8">
        <v>4688</v>
      </c>
      <c r="AA8">
        <v>4688</v>
      </c>
      <c r="AB8">
        <v>4688</v>
      </c>
      <c r="AC8">
        <v>380</v>
      </c>
      <c r="AD8">
        <v>3875</v>
      </c>
      <c r="AE8">
        <v>394</v>
      </c>
      <c r="AF8">
        <v>3747</v>
      </c>
      <c r="AG8">
        <v>774</v>
      </c>
      <c r="AH8">
        <v>0</v>
      </c>
      <c r="AI8">
        <v>3380</v>
      </c>
      <c r="AJ8">
        <v>412</v>
      </c>
      <c r="AK8">
        <v>800</v>
      </c>
      <c r="AL8">
        <v>1925</v>
      </c>
      <c r="AM8">
        <v>2151</v>
      </c>
      <c r="AN8">
        <v>29</v>
      </c>
      <c r="AO8">
        <v>565</v>
      </c>
      <c r="AP8">
        <v>439</v>
      </c>
      <c r="AQ8">
        <v>450</v>
      </c>
      <c r="AR8">
        <v>372</v>
      </c>
      <c r="AS8">
        <v>259</v>
      </c>
      <c r="AT8">
        <v>438</v>
      </c>
      <c r="AU8">
        <v>321</v>
      </c>
      <c r="AV8">
        <v>439</v>
      </c>
      <c r="AW8">
        <v>72</v>
      </c>
      <c r="AX8">
        <v>292</v>
      </c>
      <c r="AY8">
        <v>452</v>
      </c>
      <c r="AZ8">
        <v>306</v>
      </c>
      <c r="BA8">
        <v>236</v>
      </c>
      <c r="BB8">
        <v>323</v>
      </c>
      <c r="BC8">
        <v>269</v>
      </c>
      <c r="BD8">
        <v>20</v>
      </c>
      <c r="BE8">
        <v>710</v>
      </c>
      <c r="BF8">
        <v>3978</v>
      </c>
      <c r="BG8">
        <v>2737</v>
      </c>
      <c r="BH8">
        <v>1951</v>
      </c>
      <c r="BI8">
        <v>1010</v>
      </c>
      <c r="BJ8">
        <v>733</v>
      </c>
      <c r="BK8">
        <v>690</v>
      </c>
      <c r="BL8">
        <v>165</v>
      </c>
      <c r="BM8">
        <v>678</v>
      </c>
      <c r="BN8">
        <v>1344</v>
      </c>
      <c r="BO8">
        <v>1704</v>
      </c>
      <c r="BP8">
        <v>962</v>
      </c>
      <c r="BQ8">
        <v>809</v>
      </c>
      <c r="BR8">
        <v>1211</v>
      </c>
      <c r="BS8">
        <v>1183</v>
      </c>
      <c r="BT8">
        <v>377</v>
      </c>
      <c r="BU8">
        <v>411</v>
      </c>
      <c r="BV8">
        <v>253</v>
      </c>
      <c r="BW8">
        <v>598</v>
      </c>
      <c r="BX8">
        <v>3183</v>
      </c>
      <c r="BY8">
        <v>3196</v>
      </c>
      <c r="BZ8">
        <v>2825</v>
      </c>
    </row>
    <row r="9" spans="1:78" x14ac:dyDescent="0.25">
      <c r="A9" t="s">
        <v>103</v>
      </c>
      <c r="B9">
        <v>4756</v>
      </c>
      <c r="C9">
        <v>4095</v>
      </c>
      <c r="D9">
        <v>399</v>
      </c>
      <c r="E9">
        <v>262</v>
      </c>
      <c r="F9">
        <v>916</v>
      </c>
      <c r="G9">
        <v>2537</v>
      </c>
      <c r="H9">
        <v>1303</v>
      </c>
      <c r="I9">
        <v>1159</v>
      </c>
      <c r="J9">
        <v>1528</v>
      </c>
      <c r="K9">
        <v>965</v>
      </c>
      <c r="L9">
        <v>1104</v>
      </c>
      <c r="M9">
        <v>1243</v>
      </c>
      <c r="N9">
        <v>2848</v>
      </c>
      <c r="O9">
        <v>505</v>
      </c>
      <c r="P9">
        <v>160</v>
      </c>
      <c r="Q9">
        <v>701</v>
      </c>
      <c r="R9">
        <v>4055</v>
      </c>
      <c r="S9">
        <v>3012</v>
      </c>
      <c r="T9">
        <v>938</v>
      </c>
      <c r="U9">
        <v>740</v>
      </c>
      <c r="V9">
        <v>3603</v>
      </c>
      <c r="W9">
        <v>473</v>
      </c>
      <c r="X9">
        <v>624</v>
      </c>
      <c r="Y9">
        <v>0</v>
      </c>
      <c r="Z9">
        <v>4756</v>
      </c>
      <c r="AA9">
        <v>4756</v>
      </c>
      <c r="AB9">
        <v>4756</v>
      </c>
      <c r="AC9">
        <v>416</v>
      </c>
      <c r="AD9">
        <v>3923</v>
      </c>
      <c r="AE9">
        <v>378</v>
      </c>
      <c r="AF9">
        <v>3772</v>
      </c>
      <c r="AG9">
        <v>823</v>
      </c>
      <c r="AH9">
        <v>0</v>
      </c>
      <c r="AI9">
        <v>3584</v>
      </c>
      <c r="AJ9">
        <v>374</v>
      </c>
      <c r="AK9">
        <v>717</v>
      </c>
      <c r="AL9">
        <v>2014</v>
      </c>
      <c r="AM9">
        <v>2164</v>
      </c>
      <c r="AN9">
        <v>31</v>
      </c>
      <c r="AO9">
        <v>530</v>
      </c>
      <c r="AP9">
        <v>460</v>
      </c>
      <c r="AQ9">
        <v>469</v>
      </c>
      <c r="AR9">
        <v>416</v>
      </c>
      <c r="AS9">
        <v>250</v>
      </c>
      <c r="AT9">
        <v>449</v>
      </c>
      <c r="AU9">
        <v>310</v>
      </c>
      <c r="AV9">
        <v>429</v>
      </c>
      <c r="AW9">
        <v>84</v>
      </c>
      <c r="AX9">
        <v>310</v>
      </c>
      <c r="AY9">
        <v>440</v>
      </c>
      <c r="AZ9">
        <v>315</v>
      </c>
      <c r="BA9">
        <v>229</v>
      </c>
      <c r="BB9">
        <v>315</v>
      </c>
      <c r="BC9">
        <v>260</v>
      </c>
      <c r="BD9">
        <v>20</v>
      </c>
      <c r="BE9">
        <v>743</v>
      </c>
      <c r="BF9">
        <v>4013</v>
      </c>
      <c r="BG9">
        <v>2841</v>
      </c>
      <c r="BH9">
        <v>1914</v>
      </c>
      <c r="BI9">
        <v>1136</v>
      </c>
      <c r="BJ9">
        <v>750</v>
      </c>
      <c r="BK9">
        <v>656</v>
      </c>
      <c r="BL9">
        <v>162</v>
      </c>
      <c r="BM9">
        <v>745</v>
      </c>
      <c r="BN9">
        <v>1407</v>
      </c>
      <c r="BO9">
        <v>1700</v>
      </c>
      <c r="BP9">
        <v>904</v>
      </c>
      <c r="BQ9">
        <v>868</v>
      </c>
      <c r="BR9">
        <v>1317</v>
      </c>
      <c r="BS9">
        <v>1292</v>
      </c>
      <c r="BT9">
        <v>379</v>
      </c>
      <c r="BU9">
        <v>445</v>
      </c>
      <c r="BV9">
        <v>255</v>
      </c>
      <c r="BW9">
        <v>655</v>
      </c>
      <c r="BX9">
        <v>3161</v>
      </c>
      <c r="BY9">
        <v>3186</v>
      </c>
      <c r="BZ9">
        <v>2785</v>
      </c>
    </row>
    <row r="10" spans="1:78" x14ac:dyDescent="0.25">
      <c r="A10" t="s">
        <v>104</v>
      </c>
    </row>
    <row r="11" spans="1:78" x14ac:dyDescent="0.25">
      <c r="A11" t="s">
        <v>593</v>
      </c>
      <c r="B11">
        <v>737</v>
      </c>
      <c r="C11">
        <v>614</v>
      </c>
      <c r="D11">
        <v>74</v>
      </c>
      <c r="E11">
        <v>49</v>
      </c>
      <c r="F11">
        <v>129</v>
      </c>
      <c r="G11">
        <v>378</v>
      </c>
      <c r="H11">
        <v>229</v>
      </c>
      <c r="I11">
        <v>159</v>
      </c>
      <c r="J11">
        <v>219</v>
      </c>
      <c r="K11">
        <v>154</v>
      </c>
      <c r="L11">
        <v>204</v>
      </c>
      <c r="M11">
        <v>219</v>
      </c>
      <c r="N11">
        <v>388</v>
      </c>
      <c r="O11">
        <v>98</v>
      </c>
      <c r="P11">
        <v>32</v>
      </c>
      <c r="Q11">
        <v>147</v>
      </c>
      <c r="R11">
        <v>589</v>
      </c>
      <c r="S11">
        <v>417</v>
      </c>
      <c r="T11">
        <v>144</v>
      </c>
      <c r="U11">
        <v>151</v>
      </c>
      <c r="V11">
        <v>532</v>
      </c>
      <c r="W11">
        <v>60</v>
      </c>
      <c r="X11">
        <v>137</v>
      </c>
      <c r="Y11">
        <v>0</v>
      </c>
      <c r="Z11">
        <v>737</v>
      </c>
      <c r="AA11">
        <v>737</v>
      </c>
      <c r="AB11">
        <v>737</v>
      </c>
      <c r="AC11">
        <v>64</v>
      </c>
      <c r="AD11">
        <v>621</v>
      </c>
      <c r="AE11">
        <v>49</v>
      </c>
      <c r="AF11">
        <v>542</v>
      </c>
      <c r="AG11">
        <v>175</v>
      </c>
      <c r="AH11">
        <v>0</v>
      </c>
      <c r="AI11">
        <v>543</v>
      </c>
      <c r="AJ11">
        <v>50</v>
      </c>
      <c r="AK11">
        <v>123</v>
      </c>
      <c r="AL11">
        <v>350</v>
      </c>
      <c r="AM11">
        <v>308</v>
      </c>
      <c r="AN11">
        <v>5</v>
      </c>
      <c r="AO11">
        <v>69</v>
      </c>
      <c r="AP11">
        <v>48</v>
      </c>
      <c r="AQ11">
        <v>57</v>
      </c>
      <c r="AR11">
        <v>56</v>
      </c>
      <c r="AS11">
        <v>58</v>
      </c>
      <c r="AT11">
        <v>67</v>
      </c>
      <c r="AU11">
        <v>53</v>
      </c>
      <c r="AV11">
        <v>80</v>
      </c>
      <c r="AW11">
        <v>15</v>
      </c>
      <c r="AX11">
        <v>59</v>
      </c>
      <c r="AY11">
        <v>54</v>
      </c>
      <c r="AZ11">
        <v>35</v>
      </c>
      <c r="BA11">
        <v>43</v>
      </c>
      <c r="BB11">
        <v>53</v>
      </c>
      <c r="BC11">
        <v>58</v>
      </c>
      <c r="BD11">
        <v>1</v>
      </c>
      <c r="BE11">
        <v>129</v>
      </c>
      <c r="BF11">
        <v>608</v>
      </c>
      <c r="BG11">
        <v>445</v>
      </c>
      <c r="BH11">
        <v>292</v>
      </c>
      <c r="BI11">
        <v>150</v>
      </c>
      <c r="BJ11">
        <v>126</v>
      </c>
      <c r="BK11">
        <v>113</v>
      </c>
      <c r="BL11">
        <v>36</v>
      </c>
      <c r="BM11">
        <v>119</v>
      </c>
      <c r="BN11">
        <v>244</v>
      </c>
      <c r="BO11">
        <v>245</v>
      </c>
      <c r="BP11">
        <v>129</v>
      </c>
      <c r="BQ11">
        <v>146</v>
      </c>
      <c r="BR11">
        <v>216</v>
      </c>
      <c r="BS11">
        <v>219</v>
      </c>
      <c r="BT11">
        <v>77</v>
      </c>
      <c r="BU11">
        <v>64</v>
      </c>
      <c r="BV11">
        <v>40</v>
      </c>
      <c r="BW11">
        <v>111</v>
      </c>
      <c r="BX11">
        <v>737</v>
      </c>
      <c r="BY11">
        <v>724</v>
      </c>
      <c r="BZ11">
        <v>700</v>
      </c>
    </row>
    <row r="12" spans="1:78" x14ac:dyDescent="0.25">
      <c r="B12" s="7">
        <v>0.15</v>
      </c>
      <c r="C12" s="7">
        <v>0.15</v>
      </c>
      <c r="D12" s="7">
        <v>0.18</v>
      </c>
      <c r="E12" s="7">
        <v>0.19</v>
      </c>
      <c r="F12" s="7">
        <v>0.14000000000000001</v>
      </c>
      <c r="G12" s="7">
        <v>0.15</v>
      </c>
      <c r="H12" s="7">
        <v>0.18</v>
      </c>
      <c r="I12" s="7">
        <v>0.14000000000000001</v>
      </c>
      <c r="J12" s="7">
        <v>0.14000000000000001</v>
      </c>
      <c r="K12" s="7">
        <v>0.16</v>
      </c>
      <c r="L12" s="7">
        <v>0.19</v>
      </c>
      <c r="M12" s="7">
        <v>0.18</v>
      </c>
      <c r="N12" s="7">
        <v>0.14000000000000001</v>
      </c>
      <c r="O12" s="7">
        <v>0.19</v>
      </c>
      <c r="P12" s="7">
        <v>0.2</v>
      </c>
      <c r="Q12" s="7">
        <v>0.21</v>
      </c>
      <c r="R12" s="7">
        <v>0.15</v>
      </c>
      <c r="S12" s="7">
        <v>0.14000000000000001</v>
      </c>
      <c r="T12" s="7">
        <v>0.15</v>
      </c>
      <c r="U12" s="7">
        <v>0.2</v>
      </c>
      <c r="V12" s="7">
        <v>0.15</v>
      </c>
      <c r="W12" s="7">
        <v>0.13</v>
      </c>
      <c r="X12" s="7">
        <v>0.22</v>
      </c>
      <c r="Y12" t="s">
        <v>108</v>
      </c>
      <c r="Z12" s="7">
        <v>0.15</v>
      </c>
      <c r="AA12" s="7">
        <v>0.15</v>
      </c>
      <c r="AB12" s="7">
        <v>0.15</v>
      </c>
      <c r="AC12" s="7">
        <v>0.15</v>
      </c>
      <c r="AD12" s="7">
        <v>0.16</v>
      </c>
      <c r="AE12" s="7">
        <v>0.13</v>
      </c>
      <c r="AF12" s="7">
        <v>0.14000000000000001</v>
      </c>
      <c r="AG12" s="7">
        <v>0.21</v>
      </c>
      <c r="AH12" t="s">
        <v>108</v>
      </c>
      <c r="AI12" s="7">
        <v>0.15</v>
      </c>
      <c r="AJ12" s="7">
        <v>0.13</v>
      </c>
      <c r="AK12" s="7">
        <v>0.17</v>
      </c>
      <c r="AL12" s="7">
        <v>0.17</v>
      </c>
      <c r="AM12" s="7">
        <v>0.14000000000000001</v>
      </c>
      <c r="AN12" s="7">
        <v>0.18</v>
      </c>
      <c r="AO12" s="7">
        <v>0.13</v>
      </c>
      <c r="AP12" s="7">
        <v>0.11</v>
      </c>
      <c r="AQ12" s="7">
        <v>0.12</v>
      </c>
      <c r="AR12" s="7">
        <v>0.14000000000000001</v>
      </c>
      <c r="AS12" s="7">
        <v>0.23</v>
      </c>
      <c r="AT12" s="7">
        <v>0.15</v>
      </c>
      <c r="AU12" s="7">
        <v>0.17</v>
      </c>
      <c r="AV12" s="7">
        <v>0.19</v>
      </c>
      <c r="AW12" s="7">
        <v>0.18</v>
      </c>
      <c r="AX12" s="7">
        <v>0.19</v>
      </c>
      <c r="AY12" s="7">
        <v>0.12</v>
      </c>
      <c r="AZ12" s="7">
        <v>0.11</v>
      </c>
      <c r="BA12" s="7">
        <v>0.19</v>
      </c>
      <c r="BB12" s="7">
        <v>0.17</v>
      </c>
      <c r="BC12" s="7">
        <v>0.22</v>
      </c>
      <c r="BD12" s="7">
        <v>0.04</v>
      </c>
      <c r="BE12" s="7">
        <v>0.17</v>
      </c>
      <c r="BF12" s="7">
        <v>0.15</v>
      </c>
      <c r="BG12" s="7">
        <v>0.16</v>
      </c>
      <c r="BH12" s="7">
        <v>0.15</v>
      </c>
      <c r="BI12" s="7">
        <v>0.13</v>
      </c>
      <c r="BJ12" s="7">
        <v>0.17</v>
      </c>
      <c r="BK12" s="7">
        <v>0.17</v>
      </c>
      <c r="BL12" s="7">
        <v>0.22</v>
      </c>
      <c r="BM12" s="7">
        <v>0.16</v>
      </c>
      <c r="BN12" s="7">
        <v>0.17</v>
      </c>
      <c r="BO12" s="7">
        <v>0.14000000000000001</v>
      </c>
      <c r="BP12" s="7">
        <v>0.14000000000000001</v>
      </c>
      <c r="BQ12" s="7">
        <v>0.17</v>
      </c>
      <c r="BR12" s="7">
        <v>0.16</v>
      </c>
      <c r="BS12" s="7">
        <v>0.17</v>
      </c>
      <c r="BT12" s="7">
        <v>0.2</v>
      </c>
      <c r="BU12" s="7">
        <v>0.14000000000000001</v>
      </c>
      <c r="BV12" s="7">
        <v>0.16</v>
      </c>
      <c r="BW12" s="7">
        <v>0.17</v>
      </c>
      <c r="BX12" s="7">
        <v>0.23</v>
      </c>
      <c r="BY12" s="7">
        <v>0.23</v>
      </c>
      <c r="BZ12" s="7">
        <v>0.25</v>
      </c>
    </row>
    <row r="13" spans="1:78" x14ac:dyDescent="0.25">
      <c r="A13" t="s">
        <v>594</v>
      </c>
      <c r="B13">
        <v>2425</v>
      </c>
      <c r="C13">
        <v>2089</v>
      </c>
      <c r="D13">
        <v>194</v>
      </c>
      <c r="E13">
        <v>142</v>
      </c>
      <c r="F13">
        <v>482</v>
      </c>
      <c r="G13">
        <v>1229</v>
      </c>
      <c r="H13">
        <v>714</v>
      </c>
      <c r="I13">
        <v>558</v>
      </c>
      <c r="J13">
        <v>767</v>
      </c>
      <c r="K13">
        <v>502</v>
      </c>
      <c r="L13">
        <v>598</v>
      </c>
      <c r="M13">
        <v>649</v>
      </c>
      <c r="N13">
        <v>1461</v>
      </c>
      <c r="O13">
        <v>231</v>
      </c>
      <c r="P13">
        <v>83</v>
      </c>
      <c r="Q13">
        <v>359</v>
      </c>
      <c r="R13">
        <v>2065</v>
      </c>
      <c r="S13">
        <v>1528</v>
      </c>
      <c r="T13">
        <v>483</v>
      </c>
      <c r="U13">
        <v>391</v>
      </c>
      <c r="V13">
        <v>1778</v>
      </c>
      <c r="W13">
        <v>272</v>
      </c>
      <c r="X13">
        <v>355</v>
      </c>
      <c r="Y13">
        <v>0</v>
      </c>
      <c r="Z13">
        <v>2425</v>
      </c>
      <c r="AA13">
        <v>2425</v>
      </c>
      <c r="AB13">
        <v>2425</v>
      </c>
      <c r="AC13">
        <v>191</v>
      </c>
      <c r="AD13">
        <v>2042</v>
      </c>
      <c r="AE13">
        <v>172</v>
      </c>
      <c r="AF13">
        <v>1942</v>
      </c>
      <c r="AG13">
        <v>413</v>
      </c>
      <c r="AH13">
        <v>0</v>
      </c>
      <c r="AI13">
        <v>1844</v>
      </c>
      <c r="AJ13">
        <v>199</v>
      </c>
      <c r="AK13">
        <v>347</v>
      </c>
      <c r="AL13">
        <v>1040</v>
      </c>
      <c r="AM13">
        <v>1103</v>
      </c>
      <c r="AN13">
        <v>18</v>
      </c>
      <c r="AO13">
        <v>258</v>
      </c>
      <c r="AP13">
        <v>257</v>
      </c>
      <c r="AQ13">
        <v>268</v>
      </c>
      <c r="AR13">
        <v>198</v>
      </c>
      <c r="AS13">
        <v>117</v>
      </c>
      <c r="AT13">
        <v>229</v>
      </c>
      <c r="AU13">
        <v>165</v>
      </c>
      <c r="AV13">
        <v>224</v>
      </c>
      <c r="AW13">
        <v>31</v>
      </c>
      <c r="AX13">
        <v>159</v>
      </c>
      <c r="AY13">
        <v>210</v>
      </c>
      <c r="AZ13">
        <v>157</v>
      </c>
      <c r="BA13">
        <v>119</v>
      </c>
      <c r="BB13">
        <v>162</v>
      </c>
      <c r="BC13">
        <v>117</v>
      </c>
      <c r="BD13">
        <v>12</v>
      </c>
      <c r="BE13">
        <v>373</v>
      </c>
      <c r="BF13">
        <v>2051</v>
      </c>
      <c r="BG13">
        <v>1439</v>
      </c>
      <c r="BH13">
        <v>985</v>
      </c>
      <c r="BI13">
        <v>574</v>
      </c>
      <c r="BJ13">
        <v>395</v>
      </c>
      <c r="BK13">
        <v>332</v>
      </c>
      <c r="BL13">
        <v>75</v>
      </c>
      <c r="BM13">
        <v>340</v>
      </c>
      <c r="BN13">
        <v>730</v>
      </c>
      <c r="BO13">
        <v>908</v>
      </c>
      <c r="BP13">
        <v>447</v>
      </c>
      <c r="BQ13">
        <v>427</v>
      </c>
      <c r="BR13">
        <v>650</v>
      </c>
      <c r="BS13">
        <v>641</v>
      </c>
      <c r="BT13">
        <v>194</v>
      </c>
      <c r="BU13">
        <v>227</v>
      </c>
      <c r="BV13">
        <v>130</v>
      </c>
      <c r="BW13">
        <v>319</v>
      </c>
      <c r="BX13">
        <v>2425</v>
      </c>
      <c r="BY13">
        <v>2126</v>
      </c>
      <c r="BZ13">
        <v>1929</v>
      </c>
    </row>
    <row r="14" spans="1:78" x14ac:dyDescent="0.25">
      <c r="B14" s="7">
        <v>0.51</v>
      </c>
      <c r="C14" s="7">
        <v>0.51</v>
      </c>
      <c r="D14" s="7">
        <v>0.49</v>
      </c>
      <c r="E14" s="7">
        <v>0.54</v>
      </c>
      <c r="F14" s="7">
        <v>0.53</v>
      </c>
      <c r="G14" s="7">
        <v>0.48</v>
      </c>
      <c r="H14" s="7">
        <v>0.55000000000000004</v>
      </c>
      <c r="I14" s="7">
        <v>0.48</v>
      </c>
      <c r="J14" s="7">
        <v>0.5</v>
      </c>
      <c r="K14" s="7">
        <v>0.52</v>
      </c>
      <c r="L14" s="7">
        <v>0.54</v>
      </c>
      <c r="M14" s="7">
        <v>0.52</v>
      </c>
      <c r="N14" s="7">
        <v>0.51</v>
      </c>
      <c r="O14" s="7">
        <v>0.46</v>
      </c>
      <c r="P14" s="7">
        <v>0.52</v>
      </c>
      <c r="Q14" s="7">
        <v>0.51</v>
      </c>
      <c r="R14" s="7">
        <v>0.51</v>
      </c>
      <c r="S14" s="7">
        <v>0.51</v>
      </c>
      <c r="T14" s="7">
        <v>0.51</v>
      </c>
      <c r="U14" s="7">
        <v>0.53</v>
      </c>
      <c r="V14" s="7">
        <v>0.49</v>
      </c>
      <c r="W14" s="7">
        <v>0.57999999999999996</v>
      </c>
      <c r="X14" s="7">
        <v>0.56999999999999995</v>
      </c>
      <c r="Y14" t="s">
        <v>108</v>
      </c>
      <c r="Z14" s="7">
        <v>0.51</v>
      </c>
      <c r="AA14" s="7">
        <v>0.51</v>
      </c>
      <c r="AB14" s="7">
        <v>0.51</v>
      </c>
      <c r="AC14" s="7">
        <v>0.46</v>
      </c>
      <c r="AD14" s="7">
        <v>0.52</v>
      </c>
      <c r="AE14" s="7">
        <v>0.46</v>
      </c>
      <c r="AF14" s="7">
        <v>0.51</v>
      </c>
      <c r="AG14" s="7">
        <v>0.5</v>
      </c>
      <c r="AH14" t="s">
        <v>108</v>
      </c>
      <c r="AI14" s="7">
        <v>0.51</v>
      </c>
      <c r="AJ14" s="7">
        <v>0.53</v>
      </c>
      <c r="AK14" s="7">
        <v>0.48</v>
      </c>
      <c r="AL14" s="7">
        <v>0.52</v>
      </c>
      <c r="AM14" s="7">
        <v>0.51</v>
      </c>
      <c r="AN14" s="7">
        <v>0.57999999999999996</v>
      </c>
      <c r="AO14" s="7">
        <v>0.49</v>
      </c>
      <c r="AP14" s="7">
        <v>0.56000000000000005</v>
      </c>
      <c r="AQ14" s="7">
        <v>0.56999999999999995</v>
      </c>
      <c r="AR14" s="7">
        <v>0.48</v>
      </c>
      <c r="AS14" s="7">
        <v>0.47</v>
      </c>
      <c r="AT14" s="7">
        <v>0.51</v>
      </c>
      <c r="AU14" s="7">
        <v>0.53</v>
      </c>
      <c r="AV14" s="7">
        <v>0.52</v>
      </c>
      <c r="AW14" s="7">
        <v>0.37</v>
      </c>
      <c r="AX14" s="7">
        <v>0.51</v>
      </c>
      <c r="AY14" s="7">
        <v>0.48</v>
      </c>
      <c r="AZ14" s="7">
        <v>0.5</v>
      </c>
      <c r="BA14" s="7">
        <v>0.52</v>
      </c>
      <c r="BB14" s="7">
        <v>0.51</v>
      </c>
      <c r="BC14" s="7">
        <v>0.45</v>
      </c>
      <c r="BD14" s="7">
        <v>0.62</v>
      </c>
      <c r="BE14" s="7">
        <v>0.5</v>
      </c>
      <c r="BF14" s="7">
        <v>0.51</v>
      </c>
      <c r="BG14" s="7">
        <v>0.51</v>
      </c>
      <c r="BH14" s="7">
        <v>0.51</v>
      </c>
      <c r="BI14" s="7">
        <v>0.51</v>
      </c>
      <c r="BJ14" s="7">
        <v>0.53</v>
      </c>
      <c r="BK14" s="7">
        <v>0.51</v>
      </c>
      <c r="BL14" s="7">
        <v>0.47</v>
      </c>
      <c r="BM14" s="7">
        <v>0.46</v>
      </c>
      <c r="BN14" s="7">
        <v>0.52</v>
      </c>
      <c r="BO14" s="7">
        <v>0.53</v>
      </c>
      <c r="BP14" s="7">
        <v>0.49</v>
      </c>
      <c r="BQ14" s="7">
        <v>0.49</v>
      </c>
      <c r="BR14" s="7">
        <v>0.49</v>
      </c>
      <c r="BS14" s="7">
        <v>0.5</v>
      </c>
      <c r="BT14" s="7">
        <v>0.51</v>
      </c>
      <c r="BU14" s="7">
        <v>0.51</v>
      </c>
      <c r="BV14" s="7">
        <v>0.51</v>
      </c>
      <c r="BW14" s="7">
        <v>0.49</v>
      </c>
      <c r="BX14" s="7">
        <v>0.77</v>
      </c>
      <c r="BY14" s="7">
        <v>0.67</v>
      </c>
      <c r="BZ14" s="7">
        <v>0.69</v>
      </c>
    </row>
    <row r="15" spans="1:78" x14ac:dyDescent="0.25">
      <c r="A15" t="s">
        <v>595</v>
      </c>
      <c r="B15">
        <v>938</v>
      </c>
      <c r="C15">
        <v>809</v>
      </c>
      <c r="D15">
        <v>84</v>
      </c>
      <c r="E15">
        <v>46</v>
      </c>
      <c r="F15">
        <v>195</v>
      </c>
      <c r="G15">
        <v>542</v>
      </c>
      <c r="H15">
        <v>202</v>
      </c>
      <c r="I15">
        <v>268</v>
      </c>
      <c r="J15">
        <v>325</v>
      </c>
      <c r="K15">
        <v>181</v>
      </c>
      <c r="L15">
        <v>164</v>
      </c>
      <c r="M15">
        <v>216</v>
      </c>
      <c r="N15">
        <v>601</v>
      </c>
      <c r="O15">
        <v>98</v>
      </c>
      <c r="P15">
        <v>24</v>
      </c>
      <c r="Q15">
        <v>110</v>
      </c>
      <c r="R15">
        <v>828</v>
      </c>
      <c r="S15">
        <v>646</v>
      </c>
      <c r="T15">
        <v>171</v>
      </c>
      <c r="U15">
        <v>111</v>
      </c>
      <c r="V15">
        <v>778</v>
      </c>
      <c r="W15">
        <v>81</v>
      </c>
      <c r="X15">
        <v>65</v>
      </c>
      <c r="Y15">
        <v>0</v>
      </c>
      <c r="Z15">
        <v>938</v>
      </c>
      <c r="AA15">
        <v>938</v>
      </c>
      <c r="AB15">
        <v>938</v>
      </c>
      <c r="AC15">
        <v>90</v>
      </c>
      <c r="AD15">
        <v>744</v>
      </c>
      <c r="AE15">
        <v>98</v>
      </c>
      <c r="AF15">
        <v>762</v>
      </c>
      <c r="AG15">
        <v>143</v>
      </c>
      <c r="AH15">
        <v>0</v>
      </c>
      <c r="AI15">
        <v>728</v>
      </c>
      <c r="AJ15">
        <v>68</v>
      </c>
      <c r="AK15">
        <v>131</v>
      </c>
      <c r="AL15">
        <v>365</v>
      </c>
      <c r="AM15">
        <v>446</v>
      </c>
      <c r="AN15">
        <v>7</v>
      </c>
      <c r="AO15">
        <v>117</v>
      </c>
      <c r="AP15">
        <v>107</v>
      </c>
      <c r="AQ15">
        <v>84</v>
      </c>
      <c r="AR15">
        <v>100</v>
      </c>
      <c r="AS15">
        <v>46</v>
      </c>
      <c r="AT15">
        <v>93</v>
      </c>
      <c r="AU15">
        <v>46</v>
      </c>
      <c r="AV15">
        <v>73</v>
      </c>
      <c r="AW15">
        <v>24</v>
      </c>
      <c r="AX15">
        <v>59</v>
      </c>
      <c r="AY15">
        <v>93</v>
      </c>
      <c r="AZ15">
        <v>75</v>
      </c>
      <c r="BA15">
        <v>40</v>
      </c>
      <c r="BB15">
        <v>55</v>
      </c>
      <c r="BC15">
        <v>39</v>
      </c>
      <c r="BD15">
        <v>3</v>
      </c>
      <c r="BE15">
        <v>143</v>
      </c>
      <c r="BF15">
        <v>796</v>
      </c>
      <c r="BG15">
        <v>565</v>
      </c>
      <c r="BH15">
        <v>373</v>
      </c>
      <c r="BI15">
        <v>244</v>
      </c>
      <c r="BJ15">
        <v>137</v>
      </c>
      <c r="BK15">
        <v>126</v>
      </c>
      <c r="BL15">
        <v>25</v>
      </c>
      <c r="BM15">
        <v>164</v>
      </c>
      <c r="BN15">
        <v>247</v>
      </c>
      <c r="BO15">
        <v>342</v>
      </c>
      <c r="BP15">
        <v>185</v>
      </c>
      <c r="BQ15">
        <v>170</v>
      </c>
      <c r="BR15">
        <v>261</v>
      </c>
      <c r="BS15">
        <v>251</v>
      </c>
      <c r="BT15">
        <v>63</v>
      </c>
      <c r="BU15">
        <v>94</v>
      </c>
      <c r="BV15">
        <v>50</v>
      </c>
      <c r="BW15">
        <v>131</v>
      </c>
      <c r="BX15">
        <v>0</v>
      </c>
      <c r="BY15">
        <v>241</v>
      </c>
      <c r="BZ15">
        <v>122</v>
      </c>
    </row>
    <row r="16" spans="1:78" x14ac:dyDescent="0.25">
      <c r="B16" s="7">
        <v>0.2</v>
      </c>
      <c r="C16" s="7">
        <v>0.2</v>
      </c>
      <c r="D16" s="7">
        <v>0.21</v>
      </c>
      <c r="E16" s="7">
        <v>0.17</v>
      </c>
      <c r="F16" s="7">
        <v>0.21</v>
      </c>
      <c r="G16" s="7">
        <v>0.21</v>
      </c>
      <c r="H16" s="7">
        <v>0.15</v>
      </c>
      <c r="I16" s="7">
        <v>0.23</v>
      </c>
      <c r="J16" s="7">
        <v>0.21</v>
      </c>
      <c r="K16" s="7">
        <v>0.19</v>
      </c>
      <c r="L16" s="7">
        <v>0.15</v>
      </c>
      <c r="M16" s="7">
        <v>0.17</v>
      </c>
      <c r="N16" s="7">
        <v>0.21</v>
      </c>
      <c r="O16" s="7">
        <v>0.19</v>
      </c>
      <c r="P16" s="7">
        <v>0.15</v>
      </c>
      <c r="Q16" s="7">
        <v>0.16</v>
      </c>
      <c r="R16" s="7">
        <v>0.2</v>
      </c>
      <c r="S16" s="7">
        <v>0.21</v>
      </c>
      <c r="T16" s="7">
        <v>0.18</v>
      </c>
      <c r="U16" s="7">
        <v>0.15</v>
      </c>
      <c r="V16" s="7">
        <v>0.22</v>
      </c>
      <c r="W16" s="7">
        <v>0.17</v>
      </c>
      <c r="X16" s="7">
        <v>0.1</v>
      </c>
      <c r="Y16" t="s">
        <v>108</v>
      </c>
      <c r="Z16" s="7">
        <v>0.2</v>
      </c>
      <c r="AA16" s="7">
        <v>0.2</v>
      </c>
      <c r="AB16" s="7">
        <v>0.2</v>
      </c>
      <c r="AC16" s="7">
        <v>0.22</v>
      </c>
      <c r="AD16" s="7">
        <v>0.19</v>
      </c>
      <c r="AE16" s="7">
        <v>0.26</v>
      </c>
      <c r="AF16" s="7">
        <v>0.2</v>
      </c>
      <c r="AG16" s="7">
        <v>0.17</v>
      </c>
      <c r="AH16" t="s">
        <v>108</v>
      </c>
      <c r="AI16" s="7">
        <v>0.2</v>
      </c>
      <c r="AJ16" s="7">
        <v>0.18</v>
      </c>
      <c r="AK16" s="7">
        <v>0.18</v>
      </c>
      <c r="AL16" s="7">
        <v>0.18</v>
      </c>
      <c r="AM16" s="7">
        <v>0.21</v>
      </c>
      <c r="AN16" s="7">
        <v>0.22</v>
      </c>
      <c r="AO16" s="7">
        <v>0.22</v>
      </c>
      <c r="AP16" s="7">
        <v>0.23</v>
      </c>
      <c r="AQ16" s="7">
        <v>0.18</v>
      </c>
      <c r="AR16" s="7">
        <v>0.24</v>
      </c>
      <c r="AS16" s="7">
        <v>0.19</v>
      </c>
      <c r="AT16" s="7">
        <v>0.21</v>
      </c>
      <c r="AU16" s="7">
        <v>0.15</v>
      </c>
      <c r="AV16" s="7">
        <v>0.17</v>
      </c>
      <c r="AW16" s="7">
        <v>0.28999999999999998</v>
      </c>
      <c r="AX16" s="7">
        <v>0.19</v>
      </c>
      <c r="AY16" s="7">
        <v>0.21</v>
      </c>
      <c r="AZ16" s="7">
        <v>0.24</v>
      </c>
      <c r="BA16" s="7">
        <v>0.18</v>
      </c>
      <c r="BB16" s="7">
        <v>0.17</v>
      </c>
      <c r="BC16" s="7">
        <v>0.15</v>
      </c>
      <c r="BD16" s="7">
        <v>0.15</v>
      </c>
      <c r="BE16" s="7">
        <v>0.19</v>
      </c>
      <c r="BF16" s="7">
        <v>0.2</v>
      </c>
      <c r="BG16" s="7">
        <v>0.2</v>
      </c>
      <c r="BH16" s="7">
        <v>0.19</v>
      </c>
      <c r="BI16" s="7">
        <v>0.21</v>
      </c>
      <c r="BJ16" s="7">
        <v>0.18</v>
      </c>
      <c r="BK16" s="7">
        <v>0.19</v>
      </c>
      <c r="BL16" s="7">
        <v>0.15</v>
      </c>
      <c r="BM16" s="7">
        <v>0.22</v>
      </c>
      <c r="BN16" s="7">
        <v>0.18</v>
      </c>
      <c r="BO16" s="7">
        <v>0.2</v>
      </c>
      <c r="BP16" s="7">
        <v>0.2</v>
      </c>
      <c r="BQ16" s="7">
        <v>0.2</v>
      </c>
      <c r="BR16" s="7">
        <v>0.2</v>
      </c>
      <c r="BS16" s="7">
        <v>0.19</v>
      </c>
      <c r="BT16" s="7">
        <v>0.17</v>
      </c>
      <c r="BU16" s="7">
        <v>0.21</v>
      </c>
      <c r="BV16" s="7">
        <v>0.2</v>
      </c>
      <c r="BW16" s="7">
        <v>0.2</v>
      </c>
      <c r="BX16" t="s">
        <v>108</v>
      </c>
      <c r="BY16" s="7">
        <v>0.08</v>
      </c>
      <c r="BZ16" s="7">
        <v>0.04</v>
      </c>
    </row>
    <row r="17" spans="1:78" x14ac:dyDescent="0.25">
      <c r="A17" t="s">
        <v>596</v>
      </c>
      <c r="B17">
        <v>420</v>
      </c>
      <c r="C17">
        <v>365</v>
      </c>
      <c r="D17">
        <v>35</v>
      </c>
      <c r="E17">
        <v>19</v>
      </c>
      <c r="F17">
        <v>67</v>
      </c>
      <c r="G17">
        <v>249</v>
      </c>
      <c r="H17">
        <v>103</v>
      </c>
      <c r="I17">
        <v>114</v>
      </c>
      <c r="J17">
        <v>137</v>
      </c>
      <c r="K17">
        <v>89</v>
      </c>
      <c r="L17">
        <v>80</v>
      </c>
      <c r="M17">
        <v>106</v>
      </c>
      <c r="N17">
        <v>259</v>
      </c>
      <c r="O17">
        <v>42</v>
      </c>
      <c r="P17">
        <v>13</v>
      </c>
      <c r="Q17">
        <v>53</v>
      </c>
      <c r="R17">
        <v>366</v>
      </c>
      <c r="S17">
        <v>283</v>
      </c>
      <c r="T17">
        <v>86</v>
      </c>
      <c r="U17">
        <v>46</v>
      </c>
      <c r="V17">
        <v>344</v>
      </c>
      <c r="W17">
        <v>40</v>
      </c>
      <c r="X17">
        <v>33</v>
      </c>
      <c r="Y17">
        <v>0</v>
      </c>
      <c r="Z17">
        <v>420</v>
      </c>
      <c r="AA17">
        <v>420</v>
      </c>
      <c r="AB17">
        <v>420</v>
      </c>
      <c r="AC17">
        <v>46</v>
      </c>
      <c r="AD17">
        <v>342</v>
      </c>
      <c r="AE17">
        <v>30</v>
      </c>
      <c r="AF17">
        <v>347</v>
      </c>
      <c r="AG17">
        <v>58</v>
      </c>
      <c r="AH17">
        <v>0</v>
      </c>
      <c r="AI17">
        <v>315</v>
      </c>
      <c r="AJ17">
        <v>33</v>
      </c>
      <c r="AK17">
        <v>68</v>
      </c>
      <c r="AL17">
        <v>181</v>
      </c>
      <c r="AM17">
        <v>192</v>
      </c>
      <c r="AN17">
        <v>0</v>
      </c>
      <c r="AO17">
        <v>46</v>
      </c>
      <c r="AP17">
        <v>25</v>
      </c>
      <c r="AQ17">
        <v>51</v>
      </c>
      <c r="AR17">
        <v>34</v>
      </c>
      <c r="AS17">
        <v>15</v>
      </c>
      <c r="AT17">
        <v>43</v>
      </c>
      <c r="AU17">
        <v>19</v>
      </c>
      <c r="AV17">
        <v>29</v>
      </c>
      <c r="AW17">
        <v>13</v>
      </c>
      <c r="AX17">
        <v>21</v>
      </c>
      <c r="AY17">
        <v>57</v>
      </c>
      <c r="AZ17">
        <v>34</v>
      </c>
      <c r="BA17">
        <v>19</v>
      </c>
      <c r="BB17">
        <v>31</v>
      </c>
      <c r="BC17">
        <v>27</v>
      </c>
      <c r="BD17">
        <v>1</v>
      </c>
      <c r="BE17">
        <v>59</v>
      </c>
      <c r="BF17">
        <v>361</v>
      </c>
      <c r="BG17">
        <v>263</v>
      </c>
      <c r="BH17">
        <v>156</v>
      </c>
      <c r="BI17">
        <v>122</v>
      </c>
      <c r="BJ17">
        <v>59</v>
      </c>
      <c r="BK17">
        <v>55</v>
      </c>
      <c r="BL17">
        <v>18</v>
      </c>
      <c r="BM17">
        <v>82</v>
      </c>
      <c r="BN17">
        <v>128</v>
      </c>
      <c r="BO17">
        <v>133</v>
      </c>
      <c r="BP17">
        <v>76</v>
      </c>
      <c r="BQ17">
        <v>86</v>
      </c>
      <c r="BR17">
        <v>122</v>
      </c>
      <c r="BS17">
        <v>124</v>
      </c>
      <c r="BT17">
        <v>27</v>
      </c>
      <c r="BU17">
        <v>36</v>
      </c>
      <c r="BV17">
        <v>25</v>
      </c>
      <c r="BW17">
        <v>63</v>
      </c>
      <c r="BX17">
        <v>0</v>
      </c>
      <c r="BY17">
        <v>68</v>
      </c>
      <c r="BZ17">
        <v>23</v>
      </c>
    </row>
    <row r="18" spans="1:78" x14ac:dyDescent="0.25">
      <c r="B18" s="7">
        <v>0.09</v>
      </c>
      <c r="C18" s="7">
        <v>0.09</v>
      </c>
      <c r="D18" s="7">
        <v>0.09</v>
      </c>
      <c r="E18" s="7">
        <v>7.0000000000000007E-2</v>
      </c>
      <c r="F18" s="7">
        <v>7.0000000000000007E-2</v>
      </c>
      <c r="G18" s="7">
        <v>0.1</v>
      </c>
      <c r="H18" s="7">
        <v>0.08</v>
      </c>
      <c r="I18" s="7">
        <v>0.1</v>
      </c>
      <c r="J18" s="7">
        <v>0.09</v>
      </c>
      <c r="K18" s="7">
        <v>0.09</v>
      </c>
      <c r="L18" s="7">
        <v>7.0000000000000007E-2</v>
      </c>
      <c r="M18" s="7">
        <v>0.09</v>
      </c>
      <c r="N18" s="7">
        <v>0.09</v>
      </c>
      <c r="O18" s="7">
        <v>0.08</v>
      </c>
      <c r="P18" s="7">
        <v>0.08</v>
      </c>
      <c r="Q18" s="7">
        <v>0.08</v>
      </c>
      <c r="R18" s="7">
        <v>0.09</v>
      </c>
      <c r="S18" s="7">
        <v>0.09</v>
      </c>
      <c r="T18" s="7">
        <v>0.09</v>
      </c>
      <c r="U18" s="7">
        <v>0.06</v>
      </c>
      <c r="V18" s="7">
        <v>0.1</v>
      </c>
      <c r="W18" s="7">
        <v>0.08</v>
      </c>
      <c r="X18" s="7">
        <v>0.05</v>
      </c>
      <c r="Y18" t="s">
        <v>108</v>
      </c>
      <c r="Z18" s="7">
        <v>0.09</v>
      </c>
      <c r="AA18" s="7">
        <v>0.09</v>
      </c>
      <c r="AB18" s="7">
        <v>0.09</v>
      </c>
      <c r="AC18" s="7">
        <v>0.11</v>
      </c>
      <c r="AD18" s="7">
        <v>0.09</v>
      </c>
      <c r="AE18" s="7">
        <v>0.08</v>
      </c>
      <c r="AF18" s="7">
        <v>0.09</v>
      </c>
      <c r="AG18" s="7">
        <v>7.0000000000000007E-2</v>
      </c>
      <c r="AH18" t="s">
        <v>108</v>
      </c>
      <c r="AI18" s="7">
        <v>0.09</v>
      </c>
      <c r="AJ18" s="7">
        <v>0.09</v>
      </c>
      <c r="AK18" s="7">
        <v>0.1</v>
      </c>
      <c r="AL18" s="7">
        <v>0.09</v>
      </c>
      <c r="AM18" s="7">
        <v>0.09</v>
      </c>
      <c r="AN18" t="s">
        <v>108</v>
      </c>
      <c r="AO18" s="7">
        <v>0.09</v>
      </c>
      <c r="AP18" s="7">
        <v>0.06</v>
      </c>
      <c r="AQ18" s="7">
        <v>0.11</v>
      </c>
      <c r="AR18" s="7">
        <v>0.08</v>
      </c>
      <c r="AS18" s="7">
        <v>0.06</v>
      </c>
      <c r="AT18" s="7">
        <v>0.1</v>
      </c>
      <c r="AU18" s="7">
        <v>0.06</v>
      </c>
      <c r="AV18" s="7">
        <v>7.0000000000000007E-2</v>
      </c>
      <c r="AW18" s="7">
        <v>0.16</v>
      </c>
      <c r="AX18" s="7">
        <v>7.0000000000000007E-2</v>
      </c>
      <c r="AY18" s="7">
        <v>0.13</v>
      </c>
      <c r="AZ18" s="7">
        <v>0.11</v>
      </c>
      <c r="BA18" s="7">
        <v>0.08</v>
      </c>
      <c r="BB18" s="7">
        <v>0.1</v>
      </c>
      <c r="BC18" s="7">
        <v>0.1</v>
      </c>
      <c r="BD18" s="7">
        <v>0.04</v>
      </c>
      <c r="BE18" s="7">
        <v>0.08</v>
      </c>
      <c r="BF18" s="7">
        <v>0.09</v>
      </c>
      <c r="BG18" s="7">
        <v>0.09</v>
      </c>
      <c r="BH18" s="7">
        <v>0.08</v>
      </c>
      <c r="BI18" s="7">
        <v>0.11</v>
      </c>
      <c r="BJ18" s="7">
        <v>0.08</v>
      </c>
      <c r="BK18" s="7">
        <v>0.08</v>
      </c>
      <c r="BL18" s="7">
        <v>0.11</v>
      </c>
      <c r="BM18" s="7">
        <v>0.11</v>
      </c>
      <c r="BN18" s="7">
        <v>0.09</v>
      </c>
      <c r="BO18" s="7">
        <v>0.08</v>
      </c>
      <c r="BP18" s="7">
        <v>0.08</v>
      </c>
      <c r="BQ18" s="7">
        <v>0.1</v>
      </c>
      <c r="BR18" s="7">
        <v>0.09</v>
      </c>
      <c r="BS18" s="7">
        <v>0.1</v>
      </c>
      <c r="BT18" s="7">
        <v>7.0000000000000007E-2</v>
      </c>
      <c r="BU18" s="7">
        <v>0.08</v>
      </c>
      <c r="BV18" s="7">
        <v>0.1</v>
      </c>
      <c r="BW18" s="7">
        <v>0.1</v>
      </c>
      <c r="BX18" t="s">
        <v>108</v>
      </c>
      <c r="BY18" s="7">
        <v>0.02</v>
      </c>
      <c r="BZ18" s="7">
        <v>0.01</v>
      </c>
    </row>
    <row r="19" spans="1:78" x14ac:dyDescent="0.25">
      <c r="A19" t="s">
        <v>597</v>
      </c>
      <c r="B19">
        <v>158</v>
      </c>
      <c r="C19">
        <v>145</v>
      </c>
      <c r="D19">
        <v>10</v>
      </c>
      <c r="E19">
        <v>2</v>
      </c>
      <c r="F19">
        <v>27</v>
      </c>
      <c r="G19">
        <v>105</v>
      </c>
      <c r="H19">
        <v>26</v>
      </c>
      <c r="I19">
        <v>44</v>
      </c>
      <c r="J19">
        <v>56</v>
      </c>
      <c r="K19">
        <v>24</v>
      </c>
      <c r="L19">
        <v>34</v>
      </c>
      <c r="M19">
        <v>34</v>
      </c>
      <c r="N19">
        <v>103</v>
      </c>
      <c r="O19">
        <v>20</v>
      </c>
      <c r="P19">
        <v>1</v>
      </c>
      <c r="Q19">
        <v>19</v>
      </c>
      <c r="R19">
        <v>139</v>
      </c>
      <c r="S19">
        <v>98</v>
      </c>
      <c r="T19">
        <v>34</v>
      </c>
      <c r="U19">
        <v>25</v>
      </c>
      <c r="V19">
        <v>123</v>
      </c>
      <c r="W19">
        <v>15</v>
      </c>
      <c r="X19">
        <v>16</v>
      </c>
      <c r="Y19">
        <v>0</v>
      </c>
      <c r="Z19">
        <v>158</v>
      </c>
      <c r="AA19">
        <v>158</v>
      </c>
      <c r="AB19">
        <v>158</v>
      </c>
      <c r="AC19">
        <v>18</v>
      </c>
      <c r="AD19">
        <v>123</v>
      </c>
      <c r="AE19">
        <v>14</v>
      </c>
      <c r="AF19">
        <v>124</v>
      </c>
      <c r="AG19">
        <v>24</v>
      </c>
      <c r="AH19">
        <v>0</v>
      </c>
      <c r="AI19">
        <v>108</v>
      </c>
      <c r="AJ19">
        <v>14</v>
      </c>
      <c r="AK19">
        <v>32</v>
      </c>
      <c r="AL19">
        <v>62</v>
      </c>
      <c r="AM19">
        <v>83</v>
      </c>
      <c r="AN19">
        <v>1</v>
      </c>
      <c r="AO19">
        <v>11</v>
      </c>
      <c r="AP19">
        <v>14</v>
      </c>
      <c r="AQ19">
        <v>5</v>
      </c>
      <c r="AR19">
        <v>16</v>
      </c>
      <c r="AS19">
        <v>11</v>
      </c>
      <c r="AT19">
        <v>11</v>
      </c>
      <c r="AU19">
        <v>18</v>
      </c>
      <c r="AV19">
        <v>19</v>
      </c>
      <c r="AW19">
        <v>0</v>
      </c>
      <c r="AX19">
        <v>10</v>
      </c>
      <c r="AY19">
        <v>18</v>
      </c>
      <c r="AZ19">
        <v>6</v>
      </c>
      <c r="BA19">
        <v>6</v>
      </c>
      <c r="BB19">
        <v>8</v>
      </c>
      <c r="BC19">
        <v>13</v>
      </c>
      <c r="BD19">
        <v>2</v>
      </c>
      <c r="BE19">
        <v>28</v>
      </c>
      <c r="BF19">
        <v>130</v>
      </c>
      <c r="BG19">
        <v>95</v>
      </c>
      <c r="BH19">
        <v>63</v>
      </c>
      <c r="BI19">
        <v>39</v>
      </c>
      <c r="BJ19">
        <v>28</v>
      </c>
      <c r="BK19">
        <v>20</v>
      </c>
      <c r="BL19">
        <v>4</v>
      </c>
      <c r="BM19">
        <v>35</v>
      </c>
      <c r="BN19">
        <v>47</v>
      </c>
      <c r="BO19">
        <v>49</v>
      </c>
      <c r="BP19">
        <v>26</v>
      </c>
      <c r="BQ19">
        <v>36</v>
      </c>
      <c r="BR19">
        <v>57</v>
      </c>
      <c r="BS19">
        <v>49</v>
      </c>
      <c r="BT19">
        <v>11</v>
      </c>
      <c r="BU19">
        <v>18</v>
      </c>
      <c r="BV19">
        <v>9</v>
      </c>
      <c r="BW19">
        <v>30</v>
      </c>
      <c r="BX19">
        <v>0</v>
      </c>
      <c r="BY19">
        <v>11</v>
      </c>
      <c r="BZ19">
        <v>3</v>
      </c>
    </row>
    <row r="20" spans="1:78" x14ac:dyDescent="0.25">
      <c r="B20" s="7">
        <v>0.03</v>
      </c>
      <c r="C20" s="7">
        <v>0.04</v>
      </c>
      <c r="D20" s="7">
        <v>0.03</v>
      </c>
      <c r="E20" s="7">
        <v>0.01</v>
      </c>
      <c r="F20" s="7">
        <v>0.03</v>
      </c>
      <c r="G20" s="7">
        <v>0.04</v>
      </c>
      <c r="H20" s="7">
        <v>0.02</v>
      </c>
      <c r="I20" s="7">
        <v>0.04</v>
      </c>
      <c r="J20" s="7">
        <v>0.04</v>
      </c>
      <c r="K20" s="7">
        <v>0.02</v>
      </c>
      <c r="L20" s="7">
        <v>0.03</v>
      </c>
      <c r="M20" s="7">
        <v>0.03</v>
      </c>
      <c r="N20" s="7">
        <v>0.04</v>
      </c>
      <c r="O20" s="7">
        <v>0.04</v>
      </c>
      <c r="P20" s="7">
        <v>0.01</v>
      </c>
      <c r="Q20" s="7">
        <v>0.03</v>
      </c>
      <c r="R20" s="7">
        <v>0.03</v>
      </c>
      <c r="S20" s="7">
        <v>0.03</v>
      </c>
      <c r="T20" s="7">
        <v>0.04</v>
      </c>
      <c r="U20" s="7">
        <v>0.03</v>
      </c>
      <c r="V20" s="7">
        <v>0.03</v>
      </c>
      <c r="W20" s="7">
        <v>0.03</v>
      </c>
      <c r="X20" s="7">
        <v>0.03</v>
      </c>
      <c r="Y20" t="s">
        <v>108</v>
      </c>
      <c r="Z20" s="7">
        <v>0.03</v>
      </c>
      <c r="AA20" s="7">
        <v>0.03</v>
      </c>
      <c r="AB20" s="7">
        <v>0.03</v>
      </c>
      <c r="AC20" s="7">
        <v>0.04</v>
      </c>
      <c r="AD20" s="7">
        <v>0.03</v>
      </c>
      <c r="AE20" s="7">
        <v>0.04</v>
      </c>
      <c r="AF20" s="7">
        <v>0.03</v>
      </c>
      <c r="AG20" s="7">
        <v>0.03</v>
      </c>
      <c r="AH20" t="s">
        <v>108</v>
      </c>
      <c r="AI20" s="7">
        <v>0.03</v>
      </c>
      <c r="AJ20" s="7">
        <v>0.04</v>
      </c>
      <c r="AK20" s="7">
        <v>0.04</v>
      </c>
      <c r="AL20" s="7">
        <v>0.03</v>
      </c>
      <c r="AM20" s="7">
        <v>0.04</v>
      </c>
      <c r="AN20" s="7">
        <v>0.02</v>
      </c>
      <c r="AO20" s="7">
        <v>0.02</v>
      </c>
      <c r="AP20" s="7">
        <v>0.03</v>
      </c>
      <c r="AQ20" s="7">
        <v>0.01</v>
      </c>
      <c r="AR20" s="7">
        <v>0.04</v>
      </c>
      <c r="AS20" s="7">
        <v>0.04</v>
      </c>
      <c r="AT20" s="7">
        <v>0.03</v>
      </c>
      <c r="AU20" s="7">
        <v>0.06</v>
      </c>
      <c r="AV20" s="7">
        <v>0.04</v>
      </c>
      <c r="AW20" t="s">
        <v>108</v>
      </c>
      <c r="AX20" s="7">
        <v>0.03</v>
      </c>
      <c r="AY20" s="7">
        <v>0.04</v>
      </c>
      <c r="AZ20" s="7">
        <v>0.02</v>
      </c>
      <c r="BA20" s="7">
        <v>0.03</v>
      </c>
      <c r="BB20" s="7">
        <v>0.02</v>
      </c>
      <c r="BC20" s="7">
        <v>0.05</v>
      </c>
      <c r="BD20" s="7">
        <v>0.08</v>
      </c>
      <c r="BE20" s="7">
        <v>0.04</v>
      </c>
      <c r="BF20" s="7">
        <v>0.03</v>
      </c>
      <c r="BG20" s="7">
        <v>0.03</v>
      </c>
      <c r="BH20" s="7">
        <v>0.03</v>
      </c>
      <c r="BI20" s="7">
        <v>0.03</v>
      </c>
      <c r="BJ20" s="7">
        <v>0.04</v>
      </c>
      <c r="BK20" s="7">
        <v>0.03</v>
      </c>
      <c r="BL20" s="7">
        <v>0.02</v>
      </c>
      <c r="BM20" s="7">
        <v>0.05</v>
      </c>
      <c r="BN20" s="7">
        <v>0.03</v>
      </c>
      <c r="BO20" s="7">
        <v>0.03</v>
      </c>
      <c r="BP20" s="7">
        <v>0.03</v>
      </c>
      <c r="BQ20" s="7">
        <v>0.04</v>
      </c>
      <c r="BR20" s="7">
        <v>0.04</v>
      </c>
      <c r="BS20" s="7">
        <v>0.04</v>
      </c>
      <c r="BT20" s="7">
        <v>0.03</v>
      </c>
      <c r="BU20" s="7">
        <v>0.04</v>
      </c>
      <c r="BV20" s="7">
        <v>0.03</v>
      </c>
      <c r="BW20" s="7">
        <v>0.05</v>
      </c>
      <c r="BX20" t="s">
        <v>108</v>
      </c>
      <c r="BY20">
        <v>0</v>
      </c>
      <c r="BZ20">
        <v>0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598</v>
      </c>
      <c r="B23">
        <v>3161</v>
      </c>
      <c r="C23">
        <v>2703</v>
      </c>
      <c r="D23">
        <v>267</v>
      </c>
      <c r="E23">
        <v>191</v>
      </c>
      <c r="F23">
        <v>611</v>
      </c>
      <c r="G23">
        <v>1607</v>
      </c>
      <c r="H23">
        <v>943</v>
      </c>
      <c r="I23">
        <v>717</v>
      </c>
      <c r="J23">
        <v>986</v>
      </c>
      <c r="K23">
        <v>656</v>
      </c>
      <c r="L23">
        <v>802</v>
      </c>
      <c r="M23">
        <v>868</v>
      </c>
      <c r="N23">
        <v>1849</v>
      </c>
      <c r="O23">
        <v>329</v>
      </c>
      <c r="P23">
        <v>115</v>
      </c>
      <c r="Q23">
        <v>507</v>
      </c>
      <c r="R23">
        <v>2655</v>
      </c>
      <c r="S23">
        <v>1945</v>
      </c>
      <c r="T23">
        <v>627</v>
      </c>
      <c r="U23">
        <v>542</v>
      </c>
      <c r="V23">
        <v>2311</v>
      </c>
      <c r="W23">
        <v>332</v>
      </c>
      <c r="X23">
        <v>492</v>
      </c>
      <c r="Y23">
        <v>0</v>
      </c>
      <c r="Z23">
        <v>3161</v>
      </c>
      <c r="AA23">
        <v>3161</v>
      </c>
      <c r="AB23">
        <v>3161</v>
      </c>
      <c r="AC23">
        <v>255</v>
      </c>
      <c r="AD23">
        <v>2663</v>
      </c>
      <c r="AE23">
        <v>221</v>
      </c>
      <c r="AF23">
        <v>2485</v>
      </c>
      <c r="AG23">
        <v>588</v>
      </c>
      <c r="AH23">
        <v>0</v>
      </c>
      <c r="AI23">
        <v>2387</v>
      </c>
      <c r="AJ23">
        <v>249</v>
      </c>
      <c r="AK23">
        <v>470</v>
      </c>
      <c r="AL23">
        <v>1390</v>
      </c>
      <c r="AM23">
        <v>1412</v>
      </c>
      <c r="AN23">
        <v>23</v>
      </c>
      <c r="AO23">
        <v>328</v>
      </c>
      <c r="AP23">
        <v>306</v>
      </c>
      <c r="AQ23">
        <v>324</v>
      </c>
      <c r="AR23">
        <v>254</v>
      </c>
      <c r="AS23">
        <v>175</v>
      </c>
      <c r="AT23">
        <v>296</v>
      </c>
      <c r="AU23">
        <v>218</v>
      </c>
      <c r="AV23">
        <v>305</v>
      </c>
      <c r="AW23">
        <v>46</v>
      </c>
      <c r="AX23">
        <v>217</v>
      </c>
      <c r="AY23">
        <v>264</v>
      </c>
      <c r="AZ23">
        <v>192</v>
      </c>
      <c r="BA23">
        <v>161</v>
      </c>
      <c r="BB23">
        <v>214</v>
      </c>
      <c r="BC23">
        <v>175</v>
      </c>
      <c r="BD23">
        <v>13</v>
      </c>
      <c r="BE23">
        <v>502</v>
      </c>
      <c r="BF23">
        <v>2659</v>
      </c>
      <c r="BG23">
        <v>1884</v>
      </c>
      <c r="BH23">
        <v>1277</v>
      </c>
      <c r="BI23">
        <v>724</v>
      </c>
      <c r="BJ23">
        <v>521</v>
      </c>
      <c r="BK23">
        <v>445</v>
      </c>
      <c r="BL23">
        <v>111</v>
      </c>
      <c r="BM23">
        <v>459</v>
      </c>
      <c r="BN23">
        <v>973</v>
      </c>
      <c r="BO23">
        <v>1153</v>
      </c>
      <c r="BP23">
        <v>576</v>
      </c>
      <c r="BQ23">
        <v>573</v>
      </c>
      <c r="BR23">
        <v>866</v>
      </c>
      <c r="BS23">
        <v>860</v>
      </c>
      <c r="BT23">
        <v>271</v>
      </c>
      <c r="BU23">
        <v>291</v>
      </c>
      <c r="BV23">
        <v>170</v>
      </c>
      <c r="BW23">
        <v>430</v>
      </c>
      <c r="BX23">
        <v>3161</v>
      </c>
      <c r="BY23">
        <v>2850</v>
      </c>
      <c r="BZ23">
        <v>2629</v>
      </c>
    </row>
    <row r="24" spans="1:78" x14ac:dyDescent="0.25">
      <c r="B24" s="7">
        <v>0.66</v>
      </c>
      <c r="C24" s="7">
        <v>0.66</v>
      </c>
      <c r="D24" s="7">
        <v>0.67</v>
      </c>
      <c r="E24" s="7">
        <v>0.73</v>
      </c>
      <c r="F24" s="7">
        <v>0.67</v>
      </c>
      <c r="G24" s="7">
        <v>0.63</v>
      </c>
      <c r="H24" s="7">
        <v>0.72</v>
      </c>
      <c r="I24" s="7">
        <v>0.62</v>
      </c>
      <c r="J24" s="7">
        <v>0.65</v>
      </c>
      <c r="K24" s="7">
        <v>0.68</v>
      </c>
      <c r="L24" s="7">
        <v>0.73</v>
      </c>
      <c r="M24" s="7">
        <v>0.7</v>
      </c>
      <c r="N24" s="7">
        <v>0.65</v>
      </c>
      <c r="O24" s="7">
        <v>0.65</v>
      </c>
      <c r="P24" s="7">
        <v>0.72</v>
      </c>
      <c r="Q24" s="7">
        <v>0.72</v>
      </c>
      <c r="R24" s="7">
        <v>0.65</v>
      </c>
      <c r="S24" s="7">
        <v>0.65</v>
      </c>
      <c r="T24" s="7">
        <v>0.67</v>
      </c>
      <c r="U24" s="7">
        <v>0.73</v>
      </c>
      <c r="V24" s="7">
        <v>0.64</v>
      </c>
      <c r="W24" s="7">
        <v>0.7</v>
      </c>
      <c r="X24" s="7">
        <v>0.79</v>
      </c>
      <c r="Y24" t="s">
        <v>108</v>
      </c>
      <c r="Z24" s="7">
        <v>0.66</v>
      </c>
      <c r="AA24" s="7">
        <v>0.66</v>
      </c>
      <c r="AB24" s="7">
        <v>0.66</v>
      </c>
      <c r="AC24" s="7">
        <v>0.61</v>
      </c>
      <c r="AD24" s="7">
        <v>0.68</v>
      </c>
      <c r="AE24" s="7">
        <v>0.57999999999999996</v>
      </c>
      <c r="AF24" s="7">
        <v>0.66</v>
      </c>
      <c r="AG24" s="7">
        <v>0.72</v>
      </c>
      <c r="AH24" t="s">
        <v>108</v>
      </c>
      <c r="AI24" s="7">
        <v>0.67</v>
      </c>
      <c r="AJ24" s="7">
        <v>0.66</v>
      </c>
      <c r="AK24" s="7">
        <v>0.66</v>
      </c>
      <c r="AL24" s="7">
        <v>0.69</v>
      </c>
      <c r="AM24" s="7">
        <v>0.65</v>
      </c>
      <c r="AN24" s="7">
        <v>0.76</v>
      </c>
      <c r="AO24" s="7">
        <v>0.62</v>
      </c>
      <c r="AP24" s="7">
        <v>0.67</v>
      </c>
      <c r="AQ24" s="7">
        <v>0.69</v>
      </c>
      <c r="AR24" s="7">
        <v>0.61</v>
      </c>
      <c r="AS24" s="7">
        <v>0.7</v>
      </c>
      <c r="AT24" s="7">
        <v>0.66</v>
      </c>
      <c r="AU24" s="7">
        <v>0.7</v>
      </c>
      <c r="AV24" s="7">
        <v>0.71</v>
      </c>
      <c r="AW24" s="7">
        <v>0.55000000000000004</v>
      </c>
      <c r="AX24" s="7">
        <v>0.7</v>
      </c>
      <c r="AY24" s="7">
        <v>0.6</v>
      </c>
      <c r="AZ24" s="7">
        <v>0.61</v>
      </c>
      <c r="BA24" s="7">
        <v>0.7</v>
      </c>
      <c r="BB24" s="7">
        <v>0.68</v>
      </c>
      <c r="BC24" s="7">
        <v>0.67</v>
      </c>
      <c r="BD24" s="7">
        <v>0.66</v>
      </c>
      <c r="BE24" s="7">
        <v>0.68</v>
      </c>
      <c r="BF24" s="7">
        <v>0.66</v>
      </c>
      <c r="BG24" s="7">
        <v>0.66</v>
      </c>
      <c r="BH24" s="7">
        <v>0.67</v>
      </c>
      <c r="BI24" s="7">
        <v>0.64</v>
      </c>
      <c r="BJ24" s="7">
        <v>0.69</v>
      </c>
      <c r="BK24" s="7">
        <v>0.68</v>
      </c>
      <c r="BL24" s="7">
        <v>0.69</v>
      </c>
      <c r="BM24" s="7">
        <v>0.62</v>
      </c>
      <c r="BN24" s="7">
        <v>0.69</v>
      </c>
      <c r="BO24" s="7">
        <v>0.68</v>
      </c>
      <c r="BP24" s="7">
        <v>0.64</v>
      </c>
      <c r="BQ24" s="7">
        <v>0.66</v>
      </c>
      <c r="BR24" s="7">
        <v>0.66</v>
      </c>
      <c r="BS24" s="7">
        <v>0.67</v>
      </c>
      <c r="BT24" s="7">
        <v>0.72</v>
      </c>
      <c r="BU24" s="7">
        <v>0.65</v>
      </c>
      <c r="BV24" s="7">
        <v>0.67</v>
      </c>
      <c r="BW24" s="7">
        <v>0.66</v>
      </c>
      <c r="BX24" s="7">
        <v>1</v>
      </c>
      <c r="BY24" s="7">
        <v>0.89</v>
      </c>
      <c r="BZ24" s="7">
        <v>0.94</v>
      </c>
    </row>
    <row r="25" spans="1:78" x14ac:dyDescent="0.25">
      <c r="A25" t="s">
        <v>599</v>
      </c>
      <c r="B25">
        <v>577</v>
      </c>
      <c r="C25">
        <v>511</v>
      </c>
      <c r="D25">
        <v>45</v>
      </c>
      <c r="E25">
        <v>22</v>
      </c>
      <c r="F25">
        <v>93</v>
      </c>
      <c r="G25">
        <v>355</v>
      </c>
      <c r="H25">
        <v>129</v>
      </c>
      <c r="I25">
        <v>158</v>
      </c>
      <c r="J25">
        <v>193</v>
      </c>
      <c r="K25">
        <v>112</v>
      </c>
      <c r="L25">
        <v>114</v>
      </c>
      <c r="M25">
        <v>140</v>
      </c>
      <c r="N25">
        <v>362</v>
      </c>
      <c r="O25">
        <v>61</v>
      </c>
      <c r="P25">
        <v>13</v>
      </c>
      <c r="Q25">
        <v>72</v>
      </c>
      <c r="R25">
        <v>505</v>
      </c>
      <c r="S25">
        <v>381</v>
      </c>
      <c r="T25">
        <v>120</v>
      </c>
      <c r="U25">
        <v>71</v>
      </c>
      <c r="V25">
        <v>467</v>
      </c>
      <c r="W25">
        <v>55</v>
      </c>
      <c r="X25">
        <v>49</v>
      </c>
      <c r="Y25">
        <v>0</v>
      </c>
      <c r="Z25">
        <v>577</v>
      </c>
      <c r="AA25">
        <v>577</v>
      </c>
      <c r="AB25">
        <v>577</v>
      </c>
      <c r="AC25">
        <v>64</v>
      </c>
      <c r="AD25">
        <v>464</v>
      </c>
      <c r="AE25">
        <v>44</v>
      </c>
      <c r="AF25">
        <v>471</v>
      </c>
      <c r="AG25">
        <v>81</v>
      </c>
      <c r="AH25">
        <v>0</v>
      </c>
      <c r="AI25">
        <v>423</v>
      </c>
      <c r="AJ25">
        <v>46</v>
      </c>
      <c r="AK25">
        <v>100</v>
      </c>
      <c r="AL25">
        <v>243</v>
      </c>
      <c r="AM25">
        <v>275</v>
      </c>
      <c r="AN25">
        <v>1</v>
      </c>
      <c r="AO25">
        <v>57</v>
      </c>
      <c r="AP25">
        <v>39</v>
      </c>
      <c r="AQ25">
        <v>57</v>
      </c>
      <c r="AR25">
        <v>50</v>
      </c>
      <c r="AS25">
        <v>25</v>
      </c>
      <c r="AT25">
        <v>55</v>
      </c>
      <c r="AU25">
        <v>37</v>
      </c>
      <c r="AV25">
        <v>48</v>
      </c>
      <c r="AW25">
        <v>13</v>
      </c>
      <c r="AX25">
        <v>31</v>
      </c>
      <c r="AY25">
        <v>75</v>
      </c>
      <c r="AZ25">
        <v>41</v>
      </c>
      <c r="BA25">
        <v>24</v>
      </c>
      <c r="BB25">
        <v>39</v>
      </c>
      <c r="BC25">
        <v>40</v>
      </c>
      <c r="BD25">
        <v>3</v>
      </c>
      <c r="BE25">
        <v>86</v>
      </c>
      <c r="BF25">
        <v>491</v>
      </c>
      <c r="BG25">
        <v>358</v>
      </c>
      <c r="BH25">
        <v>219</v>
      </c>
      <c r="BI25">
        <v>160</v>
      </c>
      <c r="BJ25">
        <v>87</v>
      </c>
      <c r="BK25">
        <v>76</v>
      </c>
      <c r="BL25">
        <v>22</v>
      </c>
      <c r="BM25">
        <v>118</v>
      </c>
      <c r="BN25">
        <v>175</v>
      </c>
      <c r="BO25">
        <v>182</v>
      </c>
      <c r="BP25">
        <v>102</v>
      </c>
      <c r="BQ25">
        <v>122</v>
      </c>
      <c r="BR25">
        <v>179</v>
      </c>
      <c r="BS25">
        <v>172</v>
      </c>
      <c r="BT25">
        <v>39</v>
      </c>
      <c r="BU25">
        <v>54</v>
      </c>
      <c r="BV25">
        <v>34</v>
      </c>
      <c r="BW25">
        <v>93</v>
      </c>
      <c r="BX25">
        <v>0</v>
      </c>
      <c r="BY25">
        <v>79</v>
      </c>
      <c r="BZ25">
        <v>26</v>
      </c>
    </row>
    <row r="26" spans="1:78" x14ac:dyDescent="0.25">
      <c r="B26" s="7">
        <v>0.12</v>
      </c>
      <c r="C26" s="7">
        <v>0.12</v>
      </c>
      <c r="D26" s="7">
        <v>0.11</v>
      </c>
      <c r="E26" s="7">
        <v>0.08</v>
      </c>
      <c r="F26" s="7">
        <v>0.1</v>
      </c>
      <c r="G26" s="7">
        <v>0.14000000000000001</v>
      </c>
      <c r="H26" s="7">
        <v>0.1</v>
      </c>
      <c r="I26" s="7">
        <v>0.14000000000000001</v>
      </c>
      <c r="J26" s="7">
        <v>0.13</v>
      </c>
      <c r="K26" s="7">
        <v>0.12</v>
      </c>
      <c r="L26" s="7">
        <v>0.1</v>
      </c>
      <c r="M26" s="7">
        <v>0.11</v>
      </c>
      <c r="N26" s="7">
        <v>0.13</v>
      </c>
      <c r="O26" s="7">
        <v>0.12</v>
      </c>
      <c r="P26" s="7">
        <v>0.08</v>
      </c>
      <c r="Q26" s="7">
        <v>0.1</v>
      </c>
      <c r="R26" s="7">
        <v>0.12</v>
      </c>
      <c r="S26" s="7">
        <v>0.13</v>
      </c>
      <c r="T26" s="7">
        <v>0.13</v>
      </c>
      <c r="U26" s="7">
        <v>0.1</v>
      </c>
      <c r="V26" s="7">
        <v>0.13</v>
      </c>
      <c r="W26" s="7">
        <v>0.12</v>
      </c>
      <c r="X26" s="7">
        <v>0.08</v>
      </c>
      <c r="Y26" t="s">
        <v>108</v>
      </c>
      <c r="Z26" s="7">
        <v>0.12</v>
      </c>
      <c r="AA26" s="7">
        <v>0.12</v>
      </c>
      <c r="AB26" s="7">
        <v>0.12</v>
      </c>
      <c r="AC26" s="7">
        <v>0.15</v>
      </c>
      <c r="AD26" s="7">
        <v>0.12</v>
      </c>
      <c r="AE26" s="7">
        <v>0.12</v>
      </c>
      <c r="AF26" s="7">
        <v>0.12</v>
      </c>
      <c r="AG26" s="7">
        <v>0.1</v>
      </c>
      <c r="AH26" t="s">
        <v>108</v>
      </c>
      <c r="AI26" s="7">
        <v>0.12</v>
      </c>
      <c r="AJ26" s="7">
        <v>0.12</v>
      </c>
      <c r="AK26" s="7">
        <v>0.14000000000000001</v>
      </c>
      <c r="AL26" s="7">
        <v>0.12</v>
      </c>
      <c r="AM26" s="7">
        <v>0.13</v>
      </c>
      <c r="AN26" s="7">
        <v>0.02</v>
      </c>
      <c r="AO26" s="7">
        <v>0.11</v>
      </c>
      <c r="AP26" s="7">
        <v>0.09</v>
      </c>
      <c r="AQ26" s="7">
        <v>0.12</v>
      </c>
      <c r="AR26" s="7">
        <v>0.12</v>
      </c>
      <c r="AS26" s="7">
        <v>0.1</v>
      </c>
      <c r="AT26" s="7">
        <v>0.12</v>
      </c>
      <c r="AU26" s="7">
        <v>0.12</v>
      </c>
      <c r="AV26" s="7">
        <v>0.11</v>
      </c>
      <c r="AW26" s="7">
        <v>0.16</v>
      </c>
      <c r="AX26" s="7">
        <v>0.1</v>
      </c>
      <c r="AY26" s="7">
        <v>0.17</v>
      </c>
      <c r="AZ26" s="7">
        <v>0.13</v>
      </c>
      <c r="BA26" s="7">
        <v>0.11</v>
      </c>
      <c r="BB26" s="7">
        <v>0.12</v>
      </c>
      <c r="BC26" s="7">
        <v>0.16</v>
      </c>
      <c r="BD26" s="7">
        <v>0.13</v>
      </c>
      <c r="BE26" s="7">
        <v>0.12</v>
      </c>
      <c r="BF26" s="7">
        <v>0.12</v>
      </c>
      <c r="BG26" s="7">
        <v>0.13</v>
      </c>
      <c r="BH26" s="7">
        <v>0.11</v>
      </c>
      <c r="BI26" s="7">
        <v>0.14000000000000001</v>
      </c>
      <c r="BJ26" s="7">
        <v>0.12</v>
      </c>
      <c r="BK26" s="7">
        <v>0.12</v>
      </c>
      <c r="BL26" s="7">
        <v>0.14000000000000001</v>
      </c>
      <c r="BM26" s="7">
        <v>0.16</v>
      </c>
      <c r="BN26" s="7">
        <v>0.12</v>
      </c>
      <c r="BO26" s="7">
        <v>0.11</v>
      </c>
      <c r="BP26" s="7">
        <v>0.11</v>
      </c>
      <c r="BQ26" s="7">
        <v>0.14000000000000001</v>
      </c>
      <c r="BR26" s="7">
        <v>0.14000000000000001</v>
      </c>
      <c r="BS26" s="7">
        <v>0.13</v>
      </c>
      <c r="BT26" s="7">
        <v>0.1</v>
      </c>
      <c r="BU26" s="7">
        <v>0.12</v>
      </c>
      <c r="BV26" s="7">
        <v>0.13</v>
      </c>
      <c r="BW26" s="7">
        <v>0.14000000000000001</v>
      </c>
      <c r="BX26" t="s">
        <v>108</v>
      </c>
      <c r="BY26" s="7">
        <v>0.02</v>
      </c>
      <c r="BZ26" s="7">
        <v>0.01</v>
      </c>
    </row>
    <row r="27" spans="1:78" x14ac:dyDescent="0.25">
      <c r="A27" t="s">
        <v>40</v>
      </c>
      <c r="B27">
        <v>9</v>
      </c>
      <c r="C27">
        <v>8</v>
      </c>
      <c r="D27">
        <v>1</v>
      </c>
      <c r="E27">
        <v>0</v>
      </c>
      <c r="F27">
        <v>2</v>
      </c>
      <c r="G27">
        <v>5</v>
      </c>
      <c r="H27">
        <v>2</v>
      </c>
      <c r="I27">
        <v>1</v>
      </c>
      <c r="J27">
        <v>1</v>
      </c>
      <c r="K27">
        <v>4</v>
      </c>
      <c r="L27">
        <v>2</v>
      </c>
      <c r="M27">
        <v>1</v>
      </c>
      <c r="N27">
        <v>2</v>
      </c>
      <c r="O27">
        <v>5</v>
      </c>
      <c r="P27">
        <v>0</v>
      </c>
      <c r="Q27">
        <v>0</v>
      </c>
      <c r="R27">
        <v>9</v>
      </c>
      <c r="S27">
        <v>4</v>
      </c>
      <c r="T27">
        <v>2</v>
      </c>
      <c r="U27">
        <v>3</v>
      </c>
      <c r="V27">
        <v>1</v>
      </c>
      <c r="W27">
        <v>0</v>
      </c>
      <c r="X27">
        <v>2</v>
      </c>
      <c r="Y27">
        <v>0</v>
      </c>
      <c r="Z27">
        <v>9</v>
      </c>
      <c r="AA27">
        <v>9</v>
      </c>
      <c r="AB27">
        <v>9</v>
      </c>
      <c r="AC27">
        <v>0</v>
      </c>
      <c r="AD27">
        <v>6</v>
      </c>
      <c r="AE27">
        <v>0</v>
      </c>
      <c r="AF27">
        <v>4</v>
      </c>
      <c r="AG27">
        <v>0</v>
      </c>
      <c r="AH27">
        <v>0</v>
      </c>
      <c r="AI27">
        <v>4</v>
      </c>
      <c r="AJ27">
        <v>3</v>
      </c>
      <c r="AK27">
        <v>2</v>
      </c>
      <c r="AL27">
        <v>3</v>
      </c>
      <c r="AM27">
        <v>1</v>
      </c>
      <c r="AN27">
        <v>0</v>
      </c>
      <c r="AO27">
        <v>3</v>
      </c>
      <c r="AP27">
        <v>0</v>
      </c>
      <c r="AQ27">
        <v>0</v>
      </c>
      <c r="AR27">
        <v>1</v>
      </c>
      <c r="AS27">
        <v>1</v>
      </c>
      <c r="AT27">
        <v>0</v>
      </c>
      <c r="AU27">
        <v>2</v>
      </c>
      <c r="AV27">
        <v>2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3</v>
      </c>
      <c r="BD27">
        <v>0</v>
      </c>
      <c r="BE27">
        <v>0</v>
      </c>
      <c r="BF27">
        <v>9</v>
      </c>
      <c r="BG27">
        <v>2</v>
      </c>
      <c r="BH27">
        <v>7</v>
      </c>
      <c r="BI27">
        <v>0</v>
      </c>
      <c r="BJ27">
        <v>0</v>
      </c>
      <c r="BK27">
        <v>1</v>
      </c>
      <c r="BL27">
        <v>0</v>
      </c>
      <c r="BM27">
        <v>0</v>
      </c>
      <c r="BN27">
        <v>0</v>
      </c>
      <c r="BO27">
        <v>2</v>
      </c>
      <c r="BP27">
        <v>7</v>
      </c>
      <c r="BQ27">
        <v>1</v>
      </c>
      <c r="BR27">
        <v>0</v>
      </c>
      <c r="BS27">
        <v>0</v>
      </c>
      <c r="BT27">
        <v>0</v>
      </c>
      <c r="BU27">
        <v>0</v>
      </c>
      <c r="BV27">
        <v>1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>
        <v>0</v>
      </c>
      <c r="E28" t="s">
        <v>106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 s="7">
        <v>0.01</v>
      </c>
      <c r="P28" t="s">
        <v>106</v>
      </c>
      <c r="Q28" t="s">
        <v>106</v>
      </c>
      <c r="R28">
        <v>0</v>
      </c>
      <c r="S28">
        <v>0</v>
      </c>
      <c r="T28">
        <v>0</v>
      </c>
      <c r="U28">
        <v>0</v>
      </c>
      <c r="V28">
        <v>0</v>
      </c>
      <c r="W28" t="s">
        <v>106</v>
      </c>
      <c r="X28">
        <v>0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>
        <v>0</v>
      </c>
      <c r="AG28" t="s">
        <v>106</v>
      </c>
      <c r="AH28" t="s">
        <v>106</v>
      </c>
      <c r="AI28">
        <v>0</v>
      </c>
      <c r="AJ28" s="7">
        <v>0.01</v>
      </c>
      <c r="AK28">
        <v>0</v>
      </c>
      <c r="AL28">
        <v>0</v>
      </c>
      <c r="AM28">
        <v>0</v>
      </c>
      <c r="AN28" t="s">
        <v>106</v>
      </c>
      <c r="AO28" s="7">
        <v>0.01</v>
      </c>
      <c r="AP28" t="s">
        <v>106</v>
      </c>
      <c r="AQ28" t="s">
        <v>106</v>
      </c>
      <c r="AR28">
        <v>0</v>
      </c>
      <c r="AS28" s="7">
        <v>0.01</v>
      </c>
      <c r="AT28" t="s">
        <v>106</v>
      </c>
      <c r="AU28" s="7">
        <v>0.01</v>
      </c>
      <c r="AV28">
        <v>0</v>
      </c>
      <c r="AW28" t="s">
        <v>106</v>
      </c>
      <c r="AX28">
        <v>0</v>
      </c>
      <c r="AY28" t="s">
        <v>106</v>
      </c>
      <c r="AZ28" t="s">
        <v>106</v>
      </c>
      <c r="BA28" t="s">
        <v>106</v>
      </c>
      <c r="BB28" t="s">
        <v>106</v>
      </c>
      <c r="BC28" s="7">
        <v>0.01</v>
      </c>
      <c r="BD28" t="s">
        <v>106</v>
      </c>
      <c r="BE28" t="s">
        <v>106</v>
      </c>
      <c r="BF28">
        <v>0</v>
      </c>
      <c r="BG28">
        <v>0</v>
      </c>
      <c r="BH28">
        <v>0</v>
      </c>
      <c r="BI28" t="s">
        <v>106</v>
      </c>
      <c r="BJ28" t="s">
        <v>106</v>
      </c>
      <c r="BK28">
        <v>0</v>
      </c>
      <c r="BL28" t="s">
        <v>106</v>
      </c>
      <c r="BM28" t="s">
        <v>106</v>
      </c>
      <c r="BN28" t="s">
        <v>106</v>
      </c>
      <c r="BO28">
        <v>0</v>
      </c>
      <c r="BP28" s="7">
        <v>0.01</v>
      </c>
      <c r="BQ28">
        <v>0</v>
      </c>
      <c r="BR28" t="s">
        <v>106</v>
      </c>
      <c r="BS28" t="s">
        <v>106</v>
      </c>
      <c r="BT28" t="s">
        <v>106</v>
      </c>
      <c r="BU28" t="s">
        <v>106</v>
      </c>
      <c r="BV28">
        <v>0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70</v>
      </c>
      <c r="C29">
        <v>63</v>
      </c>
      <c r="D29">
        <v>2</v>
      </c>
      <c r="E29">
        <v>4</v>
      </c>
      <c r="F29">
        <v>15</v>
      </c>
      <c r="G29">
        <v>28</v>
      </c>
      <c r="H29">
        <v>26</v>
      </c>
      <c r="I29">
        <v>15</v>
      </c>
      <c r="J29">
        <v>23</v>
      </c>
      <c r="K29">
        <v>11</v>
      </c>
      <c r="L29">
        <v>21</v>
      </c>
      <c r="M29">
        <v>17</v>
      </c>
      <c r="N29">
        <v>33</v>
      </c>
      <c r="O29">
        <v>11</v>
      </c>
      <c r="P29">
        <v>8</v>
      </c>
      <c r="Q29">
        <v>12</v>
      </c>
      <c r="R29">
        <v>58</v>
      </c>
      <c r="S29">
        <v>35</v>
      </c>
      <c r="T29">
        <v>19</v>
      </c>
      <c r="U29">
        <v>13</v>
      </c>
      <c r="V29">
        <v>47</v>
      </c>
      <c r="W29">
        <v>4</v>
      </c>
      <c r="X29">
        <v>15</v>
      </c>
      <c r="Y29">
        <v>0</v>
      </c>
      <c r="Z29">
        <v>70</v>
      </c>
      <c r="AA29">
        <v>70</v>
      </c>
      <c r="AB29">
        <v>70</v>
      </c>
      <c r="AC29">
        <v>8</v>
      </c>
      <c r="AD29">
        <v>46</v>
      </c>
      <c r="AE29">
        <v>16</v>
      </c>
      <c r="AF29">
        <v>50</v>
      </c>
      <c r="AG29">
        <v>10</v>
      </c>
      <c r="AH29">
        <v>0</v>
      </c>
      <c r="AI29">
        <v>41</v>
      </c>
      <c r="AJ29">
        <v>9</v>
      </c>
      <c r="AK29">
        <v>14</v>
      </c>
      <c r="AL29">
        <v>13</v>
      </c>
      <c r="AM29">
        <v>30</v>
      </c>
      <c r="AN29">
        <v>0</v>
      </c>
      <c r="AO29">
        <v>26</v>
      </c>
      <c r="AP29">
        <v>7</v>
      </c>
      <c r="AQ29">
        <v>4</v>
      </c>
      <c r="AR29">
        <v>11</v>
      </c>
      <c r="AS29">
        <v>1</v>
      </c>
      <c r="AT29">
        <v>5</v>
      </c>
      <c r="AU29">
        <v>7</v>
      </c>
      <c r="AV29">
        <v>2</v>
      </c>
      <c r="AW29">
        <v>1</v>
      </c>
      <c r="AX29">
        <v>2</v>
      </c>
      <c r="AY29">
        <v>8</v>
      </c>
      <c r="AZ29">
        <v>7</v>
      </c>
      <c r="BA29">
        <v>3</v>
      </c>
      <c r="BB29">
        <v>7</v>
      </c>
      <c r="BC29">
        <v>4</v>
      </c>
      <c r="BD29">
        <v>1</v>
      </c>
      <c r="BE29">
        <v>11</v>
      </c>
      <c r="BF29">
        <v>58</v>
      </c>
      <c r="BG29">
        <v>31</v>
      </c>
      <c r="BH29">
        <v>39</v>
      </c>
      <c r="BI29">
        <v>8</v>
      </c>
      <c r="BJ29">
        <v>5</v>
      </c>
      <c r="BK29">
        <v>9</v>
      </c>
      <c r="BL29">
        <v>3</v>
      </c>
      <c r="BM29">
        <v>4</v>
      </c>
      <c r="BN29">
        <v>11</v>
      </c>
      <c r="BO29">
        <v>21</v>
      </c>
      <c r="BP29">
        <v>34</v>
      </c>
      <c r="BQ29">
        <v>2</v>
      </c>
      <c r="BR29">
        <v>11</v>
      </c>
      <c r="BS29">
        <v>8</v>
      </c>
      <c r="BT29">
        <v>6</v>
      </c>
      <c r="BU29">
        <v>6</v>
      </c>
      <c r="BV29">
        <v>1</v>
      </c>
      <c r="BW29">
        <v>2</v>
      </c>
      <c r="BX29">
        <v>0</v>
      </c>
      <c r="BY29">
        <v>16</v>
      </c>
      <c r="BZ29">
        <v>9</v>
      </c>
    </row>
    <row r="30" spans="1:78" x14ac:dyDescent="0.25">
      <c r="B30" s="7">
        <v>0.01</v>
      </c>
      <c r="C30" s="7">
        <v>0.02</v>
      </c>
      <c r="D30" s="7">
        <v>0.01</v>
      </c>
      <c r="E30" s="7">
        <v>0.01</v>
      </c>
      <c r="F30" s="7">
        <v>0.02</v>
      </c>
      <c r="G30" s="7">
        <v>0.01</v>
      </c>
      <c r="H30" s="7">
        <v>0.02</v>
      </c>
      <c r="I30" s="7">
        <v>0.01</v>
      </c>
      <c r="J30" s="7">
        <v>0.01</v>
      </c>
      <c r="K30" s="7">
        <v>0.01</v>
      </c>
      <c r="L30" s="7">
        <v>0.02</v>
      </c>
      <c r="M30" s="7">
        <v>0.01</v>
      </c>
      <c r="N30" s="7">
        <v>0.01</v>
      </c>
      <c r="O30" s="7">
        <v>0.02</v>
      </c>
      <c r="P30" s="7">
        <v>0.05</v>
      </c>
      <c r="Q30" s="7">
        <v>0.02</v>
      </c>
      <c r="R30" s="7">
        <v>0.01</v>
      </c>
      <c r="S30" s="7">
        <v>0.01</v>
      </c>
      <c r="T30" s="7">
        <v>0.02</v>
      </c>
      <c r="U30" s="7">
        <v>0.02</v>
      </c>
      <c r="V30" s="7">
        <v>0.01</v>
      </c>
      <c r="W30" s="7">
        <v>0.01</v>
      </c>
      <c r="X30" s="7">
        <v>0.02</v>
      </c>
      <c r="Y30" t="s">
        <v>108</v>
      </c>
      <c r="Z30" s="7">
        <v>0.01</v>
      </c>
      <c r="AA30" s="7">
        <v>0.01</v>
      </c>
      <c r="AB30" s="7">
        <v>0.01</v>
      </c>
      <c r="AC30" s="7">
        <v>0.02</v>
      </c>
      <c r="AD30" s="7">
        <v>0.01</v>
      </c>
      <c r="AE30" s="7">
        <v>0.04</v>
      </c>
      <c r="AF30" s="7">
        <v>0.01</v>
      </c>
      <c r="AG30" s="7">
        <v>0.01</v>
      </c>
      <c r="AH30" t="s">
        <v>108</v>
      </c>
      <c r="AI30" s="7">
        <v>0.01</v>
      </c>
      <c r="AJ30" s="7">
        <v>0.02</v>
      </c>
      <c r="AK30" s="7">
        <v>0.02</v>
      </c>
      <c r="AL30" s="7">
        <v>0.01</v>
      </c>
      <c r="AM30" s="7">
        <v>0.01</v>
      </c>
      <c r="AN30" t="s">
        <v>108</v>
      </c>
      <c r="AO30" s="7">
        <v>0.05</v>
      </c>
      <c r="AP30" s="7">
        <v>0.02</v>
      </c>
      <c r="AQ30" s="7">
        <v>0.01</v>
      </c>
      <c r="AR30" s="7">
        <v>0.03</v>
      </c>
      <c r="AS30">
        <v>0</v>
      </c>
      <c r="AT30" s="7">
        <v>0.01</v>
      </c>
      <c r="AU30" s="7">
        <v>0.02</v>
      </c>
      <c r="AV30">
        <v>0</v>
      </c>
      <c r="AW30" s="7">
        <v>0.01</v>
      </c>
      <c r="AX30" s="7">
        <v>0.01</v>
      </c>
      <c r="AY30" s="7">
        <v>0.02</v>
      </c>
      <c r="AZ30" s="7">
        <v>0.02</v>
      </c>
      <c r="BA30" s="7">
        <v>0.01</v>
      </c>
      <c r="BB30" s="7">
        <v>0.02</v>
      </c>
      <c r="BC30" s="7">
        <v>0.01</v>
      </c>
      <c r="BD30" s="7">
        <v>7.0000000000000007E-2</v>
      </c>
      <c r="BE30" s="7">
        <v>0.02</v>
      </c>
      <c r="BF30" s="7">
        <v>0.01</v>
      </c>
      <c r="BG30" s="7">
        <v>0.01</v>
      </c>
      <c r="BH30" s="7">
        <v>0.02</v>
      </c>
      <c r="BI30" s="7">
        <v>0.01</v>
      </c>
      <c r="BJ30" s="7">
        <v>0.01</v>
      </c>
      <c r="BK30" s="7">
        <v>0.01</v>
      </c>
      <c r="BL30" s="7">
        <v>0.02</v>
      </c>
      <c r="BM30" s="7">
        <v>0.01</v>
      </c>
      <c r="BN30" s="7">
        <v>0.01</v>
      </c>
      <c r="BO30" s="7">
        <v>0.01</v>
      </c>
      <c r="BP30" s="7">
        <v>0.04</v>
      </c>
      <c r="BQ30">
        <v>0</v>
      </c>
      <c r="BR30" s="7">
        <v>0.01</v>
      </c>
      <c r="BS30" s="7">
        <v>0.01</v>
      </c>
      <c r="BT30" s="7">
        <v>0.02</v>
      </c>
      <c r="BU30" s="7">
        <v>0.01</v>
      </c>
      <c r="BV30">
        <v>0</v>
      </c>
      <c r="BW30">
        <v>0</v>
      </c>
      <c r="BX30" t="s">
        <v>108</v>
      </c>
      <c r="BY30" s="7">
        <v>0.01</v>
      </c>
      <c r="BZ30">
        <v>0</v>
      </c>
    </row>
    <row r="31" spans="1:78" x14ac:dyDescent="0.25">
      <c r="A31" t="s">
        <v>193</v>
      </c>
      <c r="B31">
        <v>0.67600000000000005</v>
      </c>
      <c r="C31">
        <v>0.66200000000000003</v>
      </c>
      <c r="D31">
        <v>0.72299999999999998</v>
      </c>
      <c r="E31">
        <v>0.83399999999999996</v>
      </c>
      <c r="F31">
        <v>0.68899999999999995</v>
      </c>
      <c r="G31">
        <v>0.60899999999999999</v>
      </c>
      <c r="H31">
        <v>0.79900000000000004</v>
      </c>
      <c r="I31">
        <v>0.59099999999999997</v>
      </c>
      <c r="J31">
        <v>0.63500000000000001</v>
      </c>
      <c r="K31">
        <v>0.71</v>
      </c>
      <c r="L31">
        <v>0.79500000000000004</v>
      </c>
      <c r="M31">
        <v>0.745</v>
      </c>
      <c r="N31">
        <v>0.63</v>
      </c>
      <c r="O31">
        <v>0.70899999999999996</v>
      </c>
      <c r="P31">
        <v>0.871</v>
      </c>
      <c r="Q31">
        <v>0.81699999999999995</v>
      </c>
      <c r="R31">
        <v>0.65200000000000002</v>
      </c>
      <c r="S31">
        <v>0.63400000000000001</v>
      </c>
      <c r="T31">
        <v>0.67200000000000004</v>
      </c>
      <c r="U31">
        <v>0.82599999999999996</v>
      </c>
      <c r="V31">
        <v>0.63400000000000001</v>
      </c>
      <c r="W31">
        <v>0.68700000000000006</v>
      </c>
      <c r="X31">
        <v>0.92700000000000005</v>
      </c>
      <c r="Y31">
        <v>0</v>
      </c>
      <c r="Z31">
        <v>0.67600000000000005</v>
      </c>
      <c r="AA31">
        <v>0.67600000000000005</v>
      </c>
      <c r="AB31">
        <v>0.67600000000000005</v>
      </c>
      <c r="AC31">
        <v>0.58299999999999996</v>
      </c>
      <c r="AD31">
        <v>0.69699999999999995</v>
      </c>
      <c r="AE31">
        <v>0.58599999999999997</v>
      </c>
      <c r="AF31">
        <v>0.65400000000000003</v>
      </c>
      <c r="AG31">
        <v>0.81</v>
      </c>
      <c r="AH31">
        <v>0</v>
      </c>
      <c r="AI31">
        <v>0.67800000000000005</v>
      </c>
      <c r="AJ31">
        <v>0.65800000000000003</v>
      </c>
      <c r="AK31">
        <v>0.65700000000000003</v>
      </c>
      <c r="AL31">
        <v>0.71799999999999997</v>
      </c>
      <c r="AM31">
        <v>0.63900000000000001</v>
      </c>
      <c r="AN31">
        <v>0.89500000000000002</v>
      </c>
      <c r="AO31">
        <v>0.65500000000000003</v>
      </c>
      <c r="AP31">
        <v>0.66500000000000004</v>
      </c>
      <c r="AQ31">
        <v>0.68600000000000005</v>
      </c>
      <c r="AR31">
        <v>0.60499999999999998</v>
      </c>
      <c r="AS31">
        <v>0.79900000000000004</v>
      </c>
      <c r="AT31">
        <v>0.66900000000000004</v>
      </c>
      <c r="AU31">
        <v>0.72</v>
      </c>
      <c r="AV31">
        <v>0.747</v>
      </c>
      <c r="AW31">
        <v>0.57199999999999995</v>
      </c>
      <c r="AX31">
        <v>0.76600000000000001</v>
      </c>
      <c r="AY31">
        <v>0.51900000000000002</v>
      </c>
      <c r="AZ31">
        <v>0.58499999999999996</v>
      </c>
      <c r="BA31">
        <v>0.76900000000000002</v>
      </c>
      <c r="BB31">
        <v>0.71199999999999997</v>
      </c>
      <c r="BC31">
        <v>0.70599999999999996</v>
      </c>
      <c r="BD31">
        <v>0.51800000000000002</v>
      </c>
      <c r="BE31">
        <v>0.70599999999999996</v>
      </c>
      <c r="BF31">
        <v>0.67100000000000004</v>
      </c>
      <c r="BG31">
        <v>0.66800000000000004</v>
      </c>
      <c r="BH31">
        <v>0.68899999999999995</v>
      </c>
      <c r="BI31">
        <v>0.59799999999999998</v>
      </c>
      <c r="BJ31">
        <v>0.71499999999999997</v>
      </c>
      <c r="BK31">
        <v>0.71499999999999997</v>
      </c>
      <c r="BL31">
        <v>0.76200000000000001</v>
      </c>
      <c r="BM31">
        <v>0.57399999999999995</v>
      </c>
      <c r="BN31">
        <v>0.71199999999999997</v>
      </c>
      <c r="BO31">
        <v>0.69599999999999995</v>
      </c>
      <c r="BP31">
        <v>0.66800000000000004</v>
      </c>
      <c r="BQ31">
        <v>0.65100000000000002</v>
      </c>
      <c r="BR31">
        <v>0.64800000000000002</v>
      </c>
      <c r="BS31">
        <v>0.66900000000000004</v>
      </c>
      <c r="BT31">
        <v>0.80100000000000005</v>
      </c>
      <c r="BU31">
        <v>0.64400000000000002</v>
      </c>
      <c r="BV31">
        <v>0.66300000000000003</v>
      </c>
      <c r="BW31">
        <v>0.64</v>
      </c>
      <c r="BX31">
        <v>1.2330000000000001</v>
      </c>
      <c r="BY31">
        <v>1.099</v>
      </c>
      <c r="BZ31">
        <v>1.1890000000000001</v>
      </c>
    </row>
    <row r="32" spans="1:78" x14ac:dyDescent="0.25">
      <c r="A32" t="s">
        <v>194</v>
      </c>
      <c r="B32">
        <v>0.95699999999999996</v>
      </c>
      <c r="C32">
        <v>0.96299999999999997</v>
      </c>
      <c r="D32">
        <v>0.95</v>
      </c>
      <c r="E32">
        <v>0.85099999999999998</v>
      </c>
      <c r="F32">
        <v>0.91</v>
      </c>
      <c r="G32">
        <v>0.996</v>
      </c>
      <c r="H32">
        <v>0.89700000000000002</v>
      </c>
      <c r="I32">
        <v>0.97499999999999998</v>
      </c>
      <c r="J32">
        <v>0.96399999999999997</v>
      </c>
      <c r="K32">
        <v>0.93100000000000005</v>
      </c>
      <c r="L32">
        <v>0.93799999999999994</v>
      </c>
      <c r="M32">
        <v>0.94299999999999995</v>
      </c>
      <c r="N32">
        <v>0.95599999999999996</v>
      </c>
      <c r="O32">
        <v>1.01</v>
      </c>
      <c r="P32">
        <v>0.85899999999999999</v>
      </c>
      <c r="Q32">
        <v>0.94799999999999995</v>
      </c>
      <c r="R32">
        <v>0.95699999999999996</v>
      </c>
      <c r="S32">
        <v>0.94899999999999995</v>
      </c>
      <c r="T32">
        <v>0.97099999999999997</v>
      </c>
      <c r="U32">
        <v>0.94599999999999995</v>
      </c>
      <c r="V32">
        <v>0.96599999999999997</v>
      </c>
      <c r="W32">
        <v>0.91400000000000003</v>
      </c>
      <c r="X32">
        <v>0.89</v>
      </c>
      <c r="Y32">
        <v>0</v>
      </c>
      <c r="Z32">
        <v>0.95699999999999996</v>
      </c>
      <c r="AA32">
        <v>0.95699999999999996</v>
      </c>
      <c r="AB32">
        <v>0.95699999999999996</v>
      </c>
      <c r="AC32">
        <v>1.0249999999999999</v>
      </c>
      <c r="AD32">
        <v>0.94799999999999995</v>
      </c>
      <c r="AE32">
        <v>0.95199999999999996</v>
      </c>
      <c r="AF32">
        <v>0.95099999999999996</v>
      </c>
      <c r="AG32">
        <v>0.95</v>
      </c>
      <c r="AH32">
        <v>0</v>
      </c>
      <c r="AI32">
        <v>0.94199999999999995</v>
      </c>
      <c r="AJ32">
        <v>0.95499999999999996</v>
      </c>
      <c r="AK32">
        <v>1.022</v>
      </c>
      <c r="AL32">
        <v>0.96</v>
      </c>
      <c r="AM32">
        <v>0.96599999999999997</v>
      </c>
      <c r="AN32">
        <v>0.76600000000000001</v>
      </c>
      <c r="AO32">
        <v>0.90500000000000003</v>
      </c>
      <c r="AP32">
        <v>0.85899999999999999</v>
      </c>
      <c r="AQ32">
        <v>0.86599999999999999</v>
      </c>
      <c r="AR32">
        <v>0.96299999999999997</v>
      </c>
      <c r="AS32">
        <v>1.006</v>
      </c>
      <c r="AT32">
        <v>0.93500000000000005</v>
      </c>
      <c r="AU32">
        <v>1.02</v>
      </c>
      <c r="AV32">
        <v>0.98599999999999999</v>
      </c>
      <c r="AW32">
        <v>0.96199999999999997</v>
      </c>
      <c r="AX32">
        <v>0.94599999999999995</v>
      </c>
      <c r="AY32">
        <v>1.0089999999999999</v>
      </c>
      <c r="AZ32">
        <v>0.90500000000000003</v>
      </c>
      <c r="BA32">
        <v>0.93799999999999994</v>
      </c>
      <c r="BB32">
        <v>0.95099999999999996</v>
      </c>
      <c r="BC32">
        <v>1.095</v>
      </c>
      <c r="BD32">
        <v>1.01</v>
      </c>
      <c r="BE32">
        <v>0.97399999999999998</v>
      </c>
      <c r="BF32">
        <v>0.95399999999999996</v>
      </c>
      <c r="BG32">
        <v>0.96399999999999997</v>
      </c>
      <c r="BH32">
        <v>0.94599999999999995</v>
      </c>
      <c r="BI32">
        <v>0.96399999999999997</v>
      </c>
      <c r="BJ32">
        <v>0.96299999999999997</v>
      </c>
      <c r="BK32">
        <v>0.95599999999999996</v>
      </c>
      <c r="BL32">
        <v>1.0109999999999999</v>
      </c>
      <c r="BM32">
        <v>1.0369999999999999</v>
      </c>
      <c r="BN32">
        <v>0.97</v>
      </c>
      <c r="BO32">
        <v>0.91600000000000004</v>
      </c>
      <c r="BP32">
        <v>0.93799999999999994</v>
      </c>
      <c r="BQ32">
        <v>1.0069999999999999</v>
      </c>
      <c r="BR32">
        <v>1.004</v>
      </c>
      <c r="BS32">
        <v>0.99199999999999999</v>
      </c>
      <c r="BT32">
        <v>0.95199999999999996</v>
      </c>
      <c r="BU32">
        <v>0.96699999999999997</v>
      </c>
      <c r="BV32">
        <v>0.97399999999999998</v>
      </c>
      <c r="BW32">
        <v>1.0209999999999999</v>
      </c>
      <c r="BX32">
        <v>0.42299999999999999</v>
      </c>
      <c r="BY32">
        <v>0.64200000000000002</v>
      </c>
      <c r="BZ32">
        <v>0.55000000000000004</v>
      </c>
    </row>
    <row r="33" spans="1:78" x14ac:dyDescent="0.25">
      <c r="A33" t="s">
        <v>195</v>
      </c>
      <c r="B33">
        <v>0</v>
      </c>
      <c r="C33">
        <v>0</v>
      </c>
      <c r="D33">
        <v>2E-3</v>
      </c>
      <c r="E33">
        <v>3.0000000000000001E-3</v>
      </c>
      <c r="F33">
        <v>1E-3</v>
      </c>
      <c r="G33">
        <v>0</v>
      </c>
      <c r="H33">
        <v>1E-3</v>
      </c>
      <c r="I33">
        <v>1E-3</v>
      </c>
      <c r="J33">
        <v>1E-3</v>
      </c>
      <c r="K33">
        <v>1E-3</v>
      </c>
      <c r="L33">
        <v>1E-3</v>
      </c>
      <c r="M33">
        <v>1E-3</v>
      </c>
      <c r="N33">
        <v>0</v>
      </c>
      <c r="O33">
        <v>2E-3</v>
      </c>
      <c r="P33">
        <v>4.0000000000000001E-3</v>
      </c>
      <c r="Q33">
        <v>1E-3</v>
      </c>
      <c r="R33">
        <v>0</v>
      </c>
      <c r="S33">
        <v>0</v>
      </c>
      <c r="T33">
        <v>1E-3</v>
      </c>
      <c r="U33">
        <v>1E-3</v>
      </c>
      <c r="V33">
        <v>0</v>
      </c>
      <c r="W33">
        <v>2E-3</v>
      </c>
      <c r="X33">
        <v>1E-3</v>
      </c>
      <c r="Y33">
        <v>0</v>
      </c>
      <c r="Z33">
        <v>0</v>
      </c>
      <c r="AA33">
        <v>0</v>
      </c>
      <c r="AB33">
        <v>0</v>
      </c>
      <c r="AC33">
        <v>3.0000000000000001E-3</v>
      </c>
      <c r="AD33">
        <v>0</v>
      </c>
      <c r="AE33">
        <v>2E-3</v>
      </c>
      <c r="AF33">
        <v>0</v>
      </c>
      <c r="AG33">
        <v>1E-3</v>
      </c>
      <c r="AH33">
        <v>0</v>
      </c>
      <c r="AI33">
        <v>0</v>
      </c>
      <c r="AJ33">
        <v>2E-3</v>
      </c>
      <c r="AK33">
        <v>1E-3</v>
      </c>
      <c r="AL33">
        <v>0</v>
      </c>
      <c r="AM33">
        <v>0</v>
      </c>
      <c r="AN33">
        <v>0.02</v>
      </c>
      <c r="AO33">
        <v>2E-3</v>
      </c>
      <c r="AP33">
        <v>2E-3</v>
      </c>
      <c r="AQ33">
        <v>2E-3</v>
      </c>
      <c r="AR33">
        <v>3.0000000000000001E-3</v>
      </c>
      <c r="AS33">
        <v>4.0000000000000001E-3</v>
      </c>
      <c r="AT33">
        <v>2E-3</v>
      </c>
      <c r="AU33">
        <v>3.0000000000000001E-3</v>
      </c>
      <c r="AV33">
        <v>2E-3</v>
      </c>
      <c r="AW33">
        <v>1.2999999999999999E-2</v>
      </c>
      <c r="AX33">
        <v>3.0000000000000001E-3</v>
      </c>
      <c r="AY33">
        <v>2E-3</v>
      </c>
      <c r="AZ33">
        <v>3.0000000000000001E-3</v>
      </c>
      <c r="BA33">
        <v>4.0000000000000001E-3</v>
      </c>
      <c r="BB33">
        <v>3.0000000000000001E-3</v>
      </c>
      <c r="BC33">
        <v>5.0000000000000001E-3</v>
      </c>
      <c r="BD33">
        <v>5.7000000000000002E-2</v>
      </c>
      <c r="BE33">
        <v>1E-3</v>
      </c>
      <c r="BF33">
        <v>0</v>
      </c>
      <c r="BG33">
        <v>0</v>
      </c>
      <c r="BH33">
        <v>0</v>
      </c>
      <c r="BI33">
        <v>1E-3</v>
      </c>
      <c r="BJ33">
        <v>1E-3</v>
      </c>
      <c r="BK33">
        <v>1E-3</v>
      </c>
      <c r="BL33">
        <v>6.0000000000000001E-3</v>
      </c>
      <c r="BM33">
        <v>2E-3</v>
      </c>
      <c r="BN33">
        <v>1E-3</v>
      </c>
      <c r="BO33">
        <v>0</v>
      </c>
      <c r="BP33">
        <v>1E-3</v>
      </c>
      <c r="BQ33">
        <v>1E-3</v>
      </c>
      <c r="BR33">
        <v>1E-3</v>
      </c>
      <c r="BS33">
        <v>1E-3</v>
      </c>
      <c r="BT33">
        <v>2E-3</v>
      </c>
      <c r="BU33">
        <v>2E-3</v>
      </c>
      <c r="BV33">
        <v>4.0000000000000001E-3</v>
      </c>
      <c r="BW33">
        <v>2E-3</v>
      </c>
      <c r="BX33">
        <v>0</v>
      </c>
      <c r="BY33">
        <v>0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621</v>
      </c>
    </row>
    <row r="2" spans="1:78" x14ac:dyDescent="0.25">
      <c r="A2" t="s">
        <v>155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4688</v>
      </c>
      <c r="C8">
        <v>4038</v>
      </c>
      <c r="D8">
        <v>370</v>
      </c>
      <c r="E8">
        <v>280</v>
      </c>
      <c r="F8">
        <v>901</v>
      </c>
      <c r="G8">
        <v>2166</v>
      </c>
      <c r="H8">
        <v>1621</v>
      </c>
      <c r="I8">
        <v>924</v>
      </c>
      <c r="J8">
        <v>1239</v>
      </c>
      <c r="K8">
        <v>898</v>
      </c>
      <c r="L8">
        <v>1627</v>
      </c>
      <c r="M8">
        <v>1571</v>
      </c>
      <c r="N8">
        <v>2423</v>
      </c>
      <c r="O8">
        <v>516</v>
      </c>
      <c r="P8">
        <v>178</v>
      </c>
      <c r="Q8">
        <v>861</v>
      </c>
      <c r="R8">
        <v>3827</v>
      </c>
      <c r="S8">
        <v>2801</v>
      </c>
      <c r="T8">
        <v>908</v>
      </c>
      <c r="U8">
        <v>908</v>
      </c>
      <c r="V8">
        <v>3257</v>
      </c>
      <c r="W8">
        <v>527</v>
      </c>
      <c r="X8">
        <v>844</v>
      </c>
      <c r="Y8">
        <v>0</v>
      </c>
      <c r="Z8">
        <v>4688</v>
      </c>
      <c r="AA8">
        <v>4688</v>
      </c>
      <c r="AB8">
        <v>4688</v>
      </c>
      <c r="AC8">
        <v>380</v>
      </c>
      <c r="AD8">
        <v>3875</v>
      </c>
      <c r="AE8">
        <v>394</v>
      </c>
      <c r="AF8">
        <v>3747</v>
      </c>
      <c r="AG8">
        <v>774</v>
      </c>
      <c r="AH8">
        <v>0</v>
      </c>
      <c r="AI8">
        <v>3380</v>
      </c>
      <c r="AJ8">
        <v>412</v>
      </c>
      <c r="AK8">
        <v>800</v>
      </c>
      <c r="AL8">
        <v>1925</v>
      </c>
      <c r="AM8">
        <v>2151</v>
      </c>
      <c r="AN8">
        <v>29</v>
      </c>
      <c r="AO8">
        <v>565</v>
      </c>
      <c r="AP8">
        <v>439</v>
      </c>
      <c r="AQ8">
        <v>450</v>
      </c>
      <c r="AR8">
        <v>372</v>
      </c>
      <c r="AS8">
        <v>259</v>
      </c>
      <c r="AT8">
        <v>438</v>
      </c>
      <c r="AU8">
        <v>321</v>
      </c>
      <c r="AV8">
        <v>439</v>
      </c>
      <c r="AW8">
        <v>72</v>
      </c>
      <c r="AX8">
        <v>292</v>
      </c>
      <c r="AY8">
        <v>452</v>
      </c>
      <c r="AZ8">
        <v>306</v>
      </c>
      <c r="BA8">
        <v>236</v>
      </c>
      <c r="BB8">
        <v>323</v>
      </c>
      <c r="BC8">
        <v>269</v>
      </c>
      <c r="BD8">
        <v>20</v>
      </c>
      <c r="BE8">
        <v>710</v>
      </c>
      <c r="BF8">
        <v>3978</v>
      </c>
      <c r="BG8">
        <v>2737</v>
      </c>
      <c r="BH8">
        <v>1951</v>
      </c>
      <c r="BI8">
        <v>1010</v>
      </c>
      <c r="BJ8">
        <v>733</v>
      </c>
      <c r="BK8">
        <v>690</v>
      </c>
      <c r="BL8">
        <v>165</v>
      </c>
      <c r="BM8">
        <v>678</v>
      </c>
      <c r="BN8">
        <v>1344</v>
      </c>
      <c r="BO8">
        <v>1704</v>
      </c>
      <c r="BP8">
        <v>962</v>
      </c>
      <c r="BQ8">
        <v>809</v>
      </c>
      <c r="BR8">
        <v>1211</v>
      </c>
      <c r="BS8">
        <v>1183</v>
      </c>
      <c r="BT8">
        <v>377</v>
      </c>
      <c r="BU8">
        <v>411</v>
      </c>
      <c r="BV8">
        <v>253</v>
      </c>
      <c r="BW8">
        <v>598</v>
      </c>
      <c r="BX8">
        <v>3183</v>
      </c>
      <c r="BY8">
        <v>3196</v>
      </c>
      <c r="BZ8">
        <v>2825</v>
      </c>
    </row>
    <row r="9" spans="1:78" x14ac:dyDescent="0.25">
      <c r="A9" t="s">
        <v>103</v>
      </c>
      <c r="B9">
        <v>4756</v>
      </c>
      <c r="C9">
        <v>4095</v>
      </c>
      <c r="D9">
        <v>399</v>
      </c>
      <c r="E9">
        <v>262</v>
      </c>
      <c r="F9">
        <v>916</v>
      </c>
      <c r="G9">
        <v>2537</v>
      </c>
      <c r="H9">
        <v>1303</v>
      </c>
      <c r="I9">
        <v>1159</v>
      </c>
      <c r="J9">
        <v>1528</v>
      </c>
      <c r="K9">
        <v>965</v>
      </c>
      <c r="L9">
        <v>1104</v>
      </c>
      <c r="M9">
        <v>1243</v>
      </c>
      <c r="N9">
        <v>2848</v>
      </c>
      <c r="O9">
        <v>505</v>
      </c>
      <c r="P9">
        <v>160</v>
      </c>
      <c r="Q9">
        <v>701</v>
      </c>
      <c r="R9">
        <v>4055</v>
      </c>
      <c r="S9">
        <v>3012</v>
      </c>
      <c r="T9">
        <v>938</v>
      </c>
      <c r="U9">
        <v>740</v>
      </c>
      <c r="V9">
        <v>3603</v>
      </c>
      <c r="W9">
        <v>473</v>
      </c>
      <c r="X9">
        <v>624</v>
      </c>
      <c r="Y9">
        <v>0</v>
      </c>
      <c r="Z9">
        <v>4756</v>
      </c>
      <c r="AA9">
        <v>4756</v>
      </c>
      <c r="AB9">
        <v>4756</v>
      </c>
      <c r="AC9">
        <v>416</v>
      </c>
      <c r="AD9">
        <v>3923</v>
      </c>
      <c r="AE9">
        <v>378</v>
      </c>
      <c r="AF9">
        <v>3772</v>
      </c>
      <c r="AG9">
        <v>823</v>
      </c>
      <c r="AH9">
        <v>0</v>
      </c>
      <c r="AI9">
        <v>3584</v>
      </c>
      <c r="AJ9">
        <v>374</v>
      </c>
      <c r="AK9">
        <v>717</v>
      </c>
      <c r="AL9">
        <v>2014</v>
      </c>
      <c r="AM9">
        <v>2164</v>
      </c>
      <c r="AN9">
        <v>31</v>
      </c>
      <c r="AO9">
        <v>530</v>
      </c>
      <c r="AP9">
        <v>460</v>
      </c>
      <c r="AQ9">
        <v>469</v>
      </c>
      <c r="AR9">
        <v>416</v>
      </c>
      <c r="AS9">
        <v>250</v>
      </c>
      <c r="AT9">
        <v>449</v>
      </c>
      <c r="AU9">
        <v>310</v>
      </c>
      <c r="AV9">
        <v>429</v>
      </c>
      <c r="AW9">
        <v>84</v>
      </c>
      <c r="AX9">
        <v>310</v>
      </c>
      <c r="AY9">
        <v>440</v>
      </c>
      <c r="AZ9">
        <v>315</v>
      </c>
      <c r="BA9">
        <v>229</v>
      </c>
      <c r="BB9">
        <v>315</v>
      </c>
      <c r="BC9">
        <v>260</v>
      </c>
      <c r="BD9">
        <v>20</v>
      </c>
      <c r="BE9">
        <v>743</v>
      </c>
      <c r="BF9">
        <v>4013</v>
      </c>
      <c r="BG9">
        <v>2841</v>
      </c>
      <c r="BH9">
        <v>1914</v>
      </c>
      <c r="BI9">
        <v>1136</v>
      </c>
      <c r="BJ9">
        <v>750</v>
      </c>
      <c r="BK9">
        <v>656</v>
      </c>
      <c r="BL9">
        <v>162</v>
      </c>
      <c r="BM9">
        <v>745</v>
      </c>
      <c r="BN9">
        <v>1407</v>
      </c>
      <c r="BO9">
        <v>1700</v>
      </c>
      <c r="BP9">
        <v>904</v>
      </c>
      <c r="BQ9">
        <v>868</v>
      </c>
      <c r="BR9">
        <v>1317</v>
      </c>
      <c r="BS9">
        <v>1292</v>
      </c>
      <c r="BT9">
        <v>379</v>
      </c>
      <c r="BU9">
        <v>445</v>
      </c>
      <c r="BV9">
        <v>255</v>
      </c>
      <c r="BW9">
        <v>655</v>
      </c>
      <c r="BX9">
        <v>3161</v>
      </c>
      <c r="BY9">
        <v>3186</v>
      </c>
      <c r="BZ9">
        <v>2785</v>
      </c>
    </row>
    <row r="10" spans="1:78" x14ac:dyDescent="0.25">
      <c r="A10" t="s">
        <v>104</v>
      </c>
    </row>
    <row r="11" spans="1:78" x14ac:dyDescent="0.25">
      <c r="A11" t="s">
        <v>593</v>
      </c>
      <c r="B11">
        <v>755</v>
      </c>
      <c r="C11">
        <v>626</v>
      </c>
      <c r="D11">
        <v>73</v>
      </c>
      <c r="E11">
        <v>56</v>
      </c>
      <c r="F11">
        <v>129</v>
      </c>
      <c r="G11">
        <v>389</v>
      </c>
      <c r="H11">
        <v>237</v>
      </c>
      <c r="I11">
        <v>177</v>
      </c>
      <c r="J11">
        <v>226</v>
      </c>
      <c r="K11">
        <v>147</v>
      </c>
      <c r="L11">
        <v>205</v>
      </c>
      <c r="M11">
        <v>222</v>
      </c>
      <c r="N11">
        <v>417</v>
      </c>
      <c r="O11">
        <v>95</v>
      </c>
      <c r="P11">
        <v>21</v>
      </c>
      <c r="Q11">
        <v>149</v>
      </c>
      <c r="R11">
        <v>606</v>
      </c>
      <c r="S11">
        <v>435</v>
      </c>
      <c r="T11">
        <v>152</v>
      </c>
      <c r="U11">
        <v>147</v>
      </c>
      <c r="V11">
        <v>548</v>
      </c>
      <c r="W11">
        <v>57</v>
      </c>
      <c r="X11">
        <v>143</v>
      </c>
      <c r="Y11">
        <v>0</v>
      </c>
      <c r="Z11">
        <v>755</v>
      </c>
      <c r="AA11">
        <v>755</v>
      </c>
      <c r="AB11">
        <v>755</v>
      </c>
      <c r="AC11">
        <v>63</v>
      </c>
      <c r="AD11">
        <v>637</v>
      </c>
      <c r="AE11">
        <v>51</v>
      </c>
      <c r="AF11">
        <v>564</v>
      </c>
      <c r="AG11">
        <v>174</v>
      </c>
      <c r="AH11">
        <v>0</v>
      </c>
      <c r="AI11">
        <v>558</v>
      </c>
      <c r="AJ11">
        <v>55</v>
      </c>
      <c r="AK11">
        <v>128</v>
      </c>
      <c r="AL11">
        <v>352</v>
      </c>
      <c r="AM11">
        <v>318</v>
      </c>
      <c r="AN11">
        <v>11</v>
      </c>
      <c r="AO11">
        <v>72</v>
      </c>
      <c r="AP11">
        <v>53</v>
      </c>
      <c r="AQ11">
        <v>56</v>
      </c>
      <c r="AR11">
        <v>62</v>
      </c>
      <c r="AS11">
        <v>63</v>
      </c>
      <c r="AT11">
        <v>56</v>
      </c>
      <c r="AU11">
        <v>58</v>
      </c>
      <c r="AV11">
        <v>79</v>
      </c>
      <c r="AW11">
        <v>13</v>
      </c>
      <c r="AX11">
        <v>60</v>
      </c>
      <c r="AY11">
        <v>54</v>
      </c>
      <c r="AZ11">
        <v>37</v>
      </c>
      <c r="BA11">
        <v>48</v>
      </c>
      <c r="BB11">
        <v>59</v>
      </c>
      <c r="BC11">
        <v>55</v>
      </c>
      <c r="BD11">
        <v>4</v>
      </c>
      <c r="BE11">
        <v>127</v>
      </c>
      <c r="BF11">
        <v>628</v>
      </c>
      <c r="BG11">
        <v>461</v>
      </c>
      <c r="BH11">
        <v>295</v>
      </c>
      <c r="BI11">
        <v>160</v>
      </c>
      <c r="BJ11">
        <v>137</v>
      </c>
      <c r="BK11">
        <v>108</v>
      </c>
      <c r="BL11">
        <v>34</v>
      </c>
      <c r="BM11">
        <v>128</v>
      </c>
      <c r="BN11">
        <v>245</v>
      </c>
      <c r="BO11">
        <v>253</v>
      </c>
      <c r="BP11">
        <v>130</v>
      </c>
      <c r="BQ11">
        <v>152</v>
      </c>
      <c r="BR11">
        <v>226</v>
      </c>
      <c r="BS11">
        <v>229</v>
      </c>
      <c r="BT11">
        <v>77</v>
      </c>
      <c r="BU11">
        <v>65</v>
      </c>
      <c r="BV11">
        <v>40</v>
      </c>
      <c r="BW11">
        <v>119</v>
      </c>
      <c r="BX11">
        <v>734</v>
      </c>
      <c r="BY11">
        <v>755</v>
      </c>
      <c r="BZ11">
        <v>713</v>
      </c>
    </row>
    <row r="12" spans="1:78" x14ac:dyDescent="0.25">
      <c r="B12" s="7">
        <v>0.16</v>
      </c>
      <c r="C12" s="7">
        <v>0.15</v>
      </c>
      <c r="D12" s="7">
        <v>0.18</v>
      </c>
      <c r="E12" s="7">
        <v>0.21</v>
      </c>
      <c r="F12" s="7">
        <v>0.14000000000000001</v>
      </c>
      <c r="G12" s="7">
        <v>0.15</v>
      </c>
      <c r="H12" s="7">
        <v>0.18</v>
      </c>
      <c r="I12" s="7">
        <v>0.15</v>
      </c>
      <c r="J12" s="7">
        <v>0.15</v>
      </c>
      <c r="K12" s="7">
        <v>0.15</v>
      </c>
      <c r="L12" s="7">
        <v>0.19</v>
      </c>
      <c r="M12" s="7">
        <v>0.18</v>
      </c>
      <c r="N12" s="7">
        <v>0.15</v>
      </c>
      <c r="O12" s="7">
        <v>0.19</v>
      </c>
      <c r="P12" s="7">
        <v>0.13</v>
      </c>
      <c r="Q12" s="7">
        <v>0.21</v>
      </c>
      <c r="R12" s="7">
        <v>0.15</v>
      </c>
      <c r="S12" s="7">
        <v>0.14000000000000001</v>
      </c>
      <c r="T12" s="7">
        <v>0.16</v>
      </c>
      <c r="U12" s="7">
        <v>0.2</v>
      </c>
      <c r="V12" s="7">
        <v>0.15</v>
      </c>
      <c r="W12" s="7">
        <v>0.12</v>
      </c>
      <c r="X12" s="7">
        <v>0.23</v>
      </c>
      <c r="Y12" t="s">
        <v>108</v>
      </c>
      <c r="Z12" s="7">
        <v>0.16</v>
      </c>
      <c r="AA12" s="7">
        <v>0.16</v>
      </c>
      <c r="AB12" s="7">
        <v>0.16</v>
      </c>
      <c r="AC12" s="7">
        <v>0.15</v>
      </c>
      <c r="AD12" s="7">
        <v>0.16</v>
      </c>
      <c r="AE12" s="7">
        <v>0.13</v>
      </c>
      <c r="AF12" s="7">
        <v>0.15</v>
      </c>
      <c r="AG12" s="7">
        <v>0.21</v>
      </c>
      <c r="AH12" t="s">
        <v>108</v>
      </c>
      <c r="AI12" s="7">
        <v>0.16</v>
      </c>
      <c r="AJ12" s="7">
        <v>0.15</v>
      </c>
      <c r="AK12" s="7">
        <v>0.18</v>
      </c>
      <c r="AL12" s="7">
        <v>0.17</v>
      </c>
      <c r="AM12" s="7">
        <v>0.15</v>
      </c>
      <c r="AN12" s="7">
        <v>0.35</v>
      </c>
      <c r="AO12" s="7">
        <v>0.14000000000000001</v>
      </c>
      <c r="AP12" s="7">
        <v>0.12</v>
      </c>
      <c r="AQ12" s="7">
        <v>0.12</v>
      </c>
      <c r="AR12" s="7">
        <v>0.15</v>
      </c>
      <c r="AS12" s="7">
        <v>0.25</v>
      </c>
      <c r="AT12" s="7">
        <v>0.12</v>
      </c>
      <c r="AU12" s="7">
        <v>0.19</v>
      </c>
      <c r="AV12" s="7">
        <v>0.18</v>
      </c>
      <c r="AW12" s="7">
        <v>0.16</v>
      </c>
      <c r="AX12" s="7">
        <v>0.19</v>
      </c>
      <c r="AY12" s="7">
        <v>0.12</v>
      </c>
      <c r="AZ12" s="7">
        <v>0.12</v>
      </c>
      <c r="BA12" s="7">
        <v>0.21</v>
      </c>
      <c r="BB12" s="7">
        <v>0.19</v>
      </c>
      <c r="BC12" s="7">
        <v>0.21</v>
      </c>
      <c r="BD12" s="7">
        <v>0.18</v>
      </c>
      <c r="BE12" s="7">
        <v>0.17</v>
      </c>
      <c r="BF12" s="7">
        <v>0.16</v>
      </c>
      <c r="BG12" s="7">
        <v>0.16</v>
      </c>
      <c r="BH12" s="7">
        <v>0.15</v>
      </c>
      <c r="BI12" s="7">
        <v>0.14000000000000001</v>
      </c>
      <c r="BJ12" s="7">
        <v>0.18</v>
      </c>
      <c r="BK12" s="7">
        <v>0.16</v>
      </c>
      <c r="BL12" s="7">
        <v>0.21</v>
      </c>
      <c r="BM12" s="7">
        <v>0.17</v>
      </c>
      <c r="BN12" s="7">
        <v>0.17</v>
      </c>
      <c r="BO12" s="7">
        <v>0.15</v>
      </c>
      <c r="BP12" s="7">
        <v>0.14000000000000001</v>
      </c>
      <c r="BQ12" s="7">
        <v>0.17</v>
      </c>
      <c r="BR12" s="7">
        <v>0.17</v>
      </c>
      <c r="BS12" s="7">
        <v>0.18</v>
      </c>
      <c r="BT12" s="7">
        <v>0.2</v>
      </c>
      <c r="BU12" s="7">
        <v>0.15</v>
      </c>
      <c r="BV12" s="7">
        <v>0.16</v>
      </c>
      <c r="BW12" s="7">
        <v>0.18</v>
      </c>
      <c r="BX12" s="7">
        <v>0.23</v>
      </c>
      <c r="BY12" s="7">
        <v>0.24</v>
      </c>
      <c r="BZ12" s="7">
        <v>0.26</v>
      </c>
    </row>
    <row r="13" spans="1:78" x14ac:dyDescent="0.25">
      <c r="A13" t="s">
        <v>594</v>
      </c>
      <c r="B13">
        <v>2430</v>
      </c>
      <c r="C13">
        <v>2106</v>
      </c>
      <c r="D13">
        <v>187</v>
      </c>
      <c r="E13">
        <v>137</v>
      </c>
      <c r="F13">
        <v>486</v>
      </c>
      <c r="G13">
        <v>1236</v>
      </c>
      <c r="H13">
        <v>708</v>
      </c>
      <c r="I13">
        <v>582</v>
      </c>
      <c r="J13">
        <v>760</v>
      </c>
      <c r="K13">
        <v>504</v>
      </c>
      <c r="L13">
        <v>585</v>
      </c>
      <c r="M13">
        <v>636</v>
      </c>
      <c r="N13">
        <v>1465</v>
      </c>
      <c r="O13">
        <v>240</v>
      </c>
      <c r="P13">
        <v>89</v>
      </c>
      <c r="Q13">
        <v>349</v>
      </c>
      <c r="R13">
        <v>2081</v>
      </c>
      <c r="S13">
        <v>1548</v>
      </c>
      <c r="T13">
        <v>473</v>
      </c>
      <c r="U13">
        <v>381</v>
      </c>
      <c r="V13">
        <v>1812</v>
      </c>
      <c r="W13">
        <v>274</v>
      </c>
      <c r="X13">
        <v>326</v>
      </c>
      <c r="Y13">
        <v>0</v>
      </c>
      <c r="Z13">
        <v>2430</v>
      </c>
      <c r="AA13">
        <v>2430</v>
      </c>
      <c r="AB13">
        <v>2430</v>
      </c>
      <c r="AC13">
        <v>191</v>
      </c>
      <c r="AD13">
        <v>2048</v>
      </c>
      <c r="AE13">
        <v>175</v>
      </c>
      <c r="AF13">
        <v>1937</v>
      </c>
      <c r="AG13">
        <v>421</v>
      </c>
      <c r="AH13">
        <v>0</v>
      </c>
      <c r="AI13">
        <v>1863</v>
      </c>
      <c r="AJ13">
        <v>186</v>
      </c>
      <c r="AK13">
        <v>340</v>
      </c>
      <c r="AL13">
        <v>1078</v>
      </c>
      <c r="AM13">
        <v>1082</v>
      </c>
      <c r="AN13">
        <v>16</v>
      </c>
      <c r="AO13">
        <v>249</v>
      </c>
      <c r="AP13">
        <v>241</v>
      </c>
      <c r="AQ13">
        <v>264</v>
      </c>
      <c r="AR13">
        <v>202</v>
      </c>
      <c r="AS13">
        <v>112</v>
      </c>
      <c r="AT13">
        <v>252</v>
      </c>
      <c r="AU13">
        <v>172</v>
      </c>
      <c r="AV13">
        <v>227</v>
      </c>
      <c r="AW13">
        <v>40</v>
      </c>
      <c r="AX13">
        <v>143</v>
      </c>
      <c r="AY13">
        <v>213</v>
      </c>
      <c r="AZ13">
        <v>170</v>
      </c>
      <c r="BA13">
        <v>117</v>
      </c>
      <c r="BB13">
        <v>151</v>
      </c>
      <c r="BC13">
        <v>115</v>
      </c>
      <c r="BD13">
        <v>11</v>
      </c>
      <c r="BE13">
        <v>396</v>
      </c>
      <c r="BF13">
        <v>2034</v>
      </c>
      <c r="BG13">
        <v>1458</v>
      </c>
      <c r="BH13">
        <v>973</v>
      </c>
      <c r="BI13">
        <v>600</v>
      </c>
      <c r="BJ13">
        <v>396</v>
      </c>
      <c r="BK13">
        <v>318</v>
      </c>
      <c r="BL13">
        <v>80</v>
      </c>
      <c r="BM13">
        <v>390</v>
      </c>
      <c r="BN13">
        <v>746</v>
      </c>
      <c r="BO13">
        <v>877</v>
      </c>
      <c r="BP13">
        <v>417</v>
      </c>
      <c r="BQ13">
        <v>449</v>
      </c>
      <c r="BR13">
        <v>693</v>
      </c>
      <c r="BS13">
        <v>678</v>
      </c>
      <c r="BT13">
        <v>199</v>
      </c>
      <c r="BU13">
        <v>244</v>
      </c>
      <c r="BV13">
        <v>132</v>
      </c>
      <c r="BW13">
        <v>335</v>
      </c>
      <c r="BX13">
        <v>2116</v>
      </c>
      <c r="BY13">
        <v>2430</v>
      </c>
      <c r="BZ13">
        <v>1884</v>
      </c>
    </row>
    <row r="14" spans="1:78" x14ac:dyDescent="0.25">
      <c r="B14" s="7">
        <v>0.51</v>
      </c>
      <c r="C14" s="7">
        <v>0.51</v>
      </c>
      <c r="D14" s="7">
        <v>0.47</v>
      </c>
      <c r="E14" s="7">
        <v>0.52</v>
      </c>
      <c r="F14" s="7">
        <v>0.53</v>
      </c>
      <c r="G14" s="7">
        <v>0.49</v>
      </c>
      <c r="H14" s="7">
        <v>0.54</v>
      </c>
      <c r="I14" s="7">
        <v>0.5</v>
      </c>
      <c r="J14" s="7">
        <v>0.5</v>
      </c>
      <c r="K14" s="7">
        <v>0.52</v>
      </c>
      <c r="L14" s="7">
        <v>0.53</v>
      </c>
      <c r="M14" s="7">
        <v>0.51</v>
      </c>
      <c r="N14" s="7">
        <v>0.51</v>
      </c>
      <c r="O14" s="7">
        <v>0.48</v>
      </c>
      <c r="P14" s="7">
        <v>0.56000000000000005</v>
      </c>
      <c r="Q14" s="7">
        <v>0.5</v>
      </c>
      <c r="R14" s="7">
        <v>0.51</v>
      </c>
      <c r="S14" s="7">
        <v>0.51</v>
      </c>
      <c r="T14" s="7">
        <v>0.5</v>
      </c>
      <c r="U14" s="7">
        <v>0.52</v>
      </c>
      <c r="V14" s="7">
        <v>0.5</v>
      </c>
      <c r="W14" s="7">
        <v>0.57999999999999996</v>
      </c>
      <c r="X14" s="7">
        <v>0.52</v>
      </c>
      <c r="Y14" t="s">
        <v>108</v>
      </c>
      <c r="Z14" s="7">
        <v>0.51</v>
      </c>
      <c r="AA14" s="7">
        <v>0.51</v>
      </c>
      <c r="AB14" s="7">
        <v>0.51</v>
      </c>
      <c r="AC14" s="7">
        <v>0.46</v>
      </c>
      <c r="AD14" s="7">
        <v>0.52</v>
      </c>
      <c r="AE14" s="7">
        <v>0.46</v>
      </c>
      <c r="AF14" s="7">
        <v>0.51</v>
      </c>
      <c r="AG14" s="7">
        <v>0.51</v>
      </c>
      <c r="AH14" t="s">
        <v>108</v>
      </c>
      <c r="AI14" s="7">
        <v>0.52</v>
      </c>
      <c r="AJ14" s="7">
        <v>0.5</v>
      </c>
      <c r="AK14" s="7">
        <v>0.47</v>
      </c>
      <c r="AL14" s="7">
        <v>0.54</v>
      </c>
      <c r="AM14" s="7">
        <v>0.5</v>
      </c>
      <c r="AN14" s="7">
        <v>0.51</v>
      </c>
      <c r="AO14" s="7">
        <v>0.47</v>
      </c>
      <c r="AP14" s="7">
        <v>0.52</v>
      </c>
      <c r="AQ14" s="7">
        <v>0.56000000000000005</v>
      </c>
      <c r="AR14" s="7">
        <v>0.49</v>
      </c>
      <c r="AS14" s="7">
        <v>0.45</v>
      </c>
      <c r="AT14" s="7">
        <v>0.56000000000000005</v>
      </c>
      <c r="AU14" s="7">
        <v>0.55000000000000004</v>
      </c>
      <c r="AV14" s="7">
        <v>0.53</v>
      </c>
      <c r="AW14" s="7">
        <v>0.47</v>
      </c>
      <c r="AX14" s="7">
        <v>0.46</v>
      </c>
      <c r="AY14" s="7">
        <v>0.48</v>
      </c>
      <c r="AZ14" s="7">
        <v>0.54</v>
      </c>
      <c r="BA14" s="7">
        <v>0.51</v>
      </c>
      <c r="BB14" s="7">
        <v>0.48</v>
      </c>
      <c r="BC14" s="7">
        <v>0.44</v>
      </c>
      <c r="BD14" s="7">
        <v>0.56000000000000005</v>
      </c>
      <c r="BE14" s="7">
        <v>0.53</v>
      </c>
      <c r="BF14" s="7">
        <v>0.51</v>
      </c>
      <c r="BG14" s="7">
        <v>0.51</v>
      </c>
      <c r="BH14" s="7">
        <v>0.51</v>
      </c>
      <c r="BI14" s="7">
        <v>0.53</v>
      </c>
      <c r="BJ14" s="7">
        <v>0.53</v>
      </c>
      <c r="BK14" s="7">
        <v>0.49</v>
      </c>
      <c r="BL14" s="7">
        <v>0.5</v>
      </c>
      <c r="BM14" s="7">
        <v>0.52</v>
      </c>
      <c r="BN14" s="7">
        <v>0.53</v>
      </c>
      <c r="BO14" s="7">
        <v>0.52</v>
      </c>
      <c r="BP14" s="7">
        <v>0.46</v>
      </c>
      <c r="BQ14" s="7">
        <v>0.52</v>
      </c>
      <c r="BR14" s="7">
        <v>0.53</v>
      </c>
      <c r="BS14" s="7">
        <v>0.52</v>
      </c>
      <c r="BT14" s="7">
        <v>0.52</v>
      </c>
      <c r="BU14" s="7">
        <v>0.55000000000000004</v>
      </c>
      <c r="BV14" s="7">
        <v>0.52</v>
      </c>
      <c r="BW14" s="7">
        <v>0.51</v>
      </c>
      <c r="BX14" s="7">
        <v>0.67</v>
      </c>
      <c r="BY14" s="7">
        <v>0.76</v>
      </c>
      <c r="BZ14" s="7">
        <v>0.68</v>
      </c>
    </row>
    <row r="15" spans="1:78" x14ac:dyDescent="0.25">
      <c r="A15" t="s">
        <v>595</v>
      </c>
      <c r="B15">
        <v>855</v>
      </c>
      <c r="C15">
        <v>730</v>
      </c>
      <c r="D15">
        <v>77</v>
      </c>
      <c r="E15">
        <v>49</v>
      </c>
      <c r="F15">
        <v>173</v>
      </c>
      <c r="G15">
        <v>484</v>
      </c>
      <c r="H15">
        <v>198</v>
      </c>
      <c r="I15">
        <v>223</v>
      </c>
      <c r="J15">
        <v>291</v>
      </c>
      <c r="K15">
        <v>181</v>
      </c>
      <c r="L15">
        <v>160</v>
      </c>
      <c r="M15">
        <v>208</v>
      </c>
      <c r="N15">
        <v>538</v>
      </c>
      <c r="O15">
        <v>87</v>
      </c>
      <c r="P15">
        <v>22</v>
      </c>
      <c r="Q15">
        <v>96</v>
      </c>
      <c r="R15">
        <v>759</v>
      </c>
      <c r="S15">
        <v>566</v>
      </c>
      <c r="T15">
        <v>168</v>
      </c>
      <c r="U15">
        <v>113</v>
      </c>
      <c r="V15">
        <v>689</v>
      </c>
      <c r="W15">
        <v>80</v>
      </c>
      <c r="X15">
        <v>75</v>
      </c>
      <c r="Y15">
        <v>0</v>
      </c>
      <c r="Z15">
        <v>855</v>
      </c>
      <c r="AA15">
        <v>855</v>
      </c>
      <c r="AB15">
        <v>855</v>
      </c>
      <c r="AC15">
        <v>78</v>
      </c>
      <c r="AD15">
        <v>686</v>
      </c>
      <c r="AE15">
        <v>87</v>
      </c>
      <c r="AF15">
        <v>710</v>
      </c>
      <c r="AG15">
        <v>116</v>
      </c>
      <c r="AH15">
        <v>0</v>
      </c>
      <c r="AI15">
        <v>642</v>
      </c>
      <c r="AJ15">
        <v>71</v>
      </c>
      <c r="AK15">
        <v>124</v>
      </c>
      <c r="AL15">
        <v>325</v>
      </c>
      <c r="AM15">
        <v>417</v>
      </c>
      <c r="AN15">
        <v>4</v>
      </c>
      <c r="AO15">
        <v>106</v>
      </c>
      <c r="AP15">
        <v>107</v>
      </c>
      <c r="AQ15">
        <v>80</v>
      </c>
      <c r="AR15">
        <v>85</v>
      </c>
      <c r="AS15">
        <v>41</v>
      </c>
      <c r="AT15">
        <v>76</v>
      </c>
      <c r="AU15">
        <v>31</v>
      </c>
      <c r="AV15">
        <v>73</v>
      </c>
      <c r="AW15">
        <v>16</v>
      </c>
      <c r="AX15">
        <v>60</v>
      </c>
      <c r="AY15">
        <v>87</v>
      </c>
      <c r="AZ15">
        <v>58</v>
      </c>
      <c r="BA15">
        <v>40</v>
      </c>
      <c r="BB15">
        <v>57</v>
      </c>
      <c r="BC15">
        <v>41</v>
      </c>
      <c r="BD15">
        <v>2</v>
      </c>
      <c r="BE15">
        <v>115</v>
      </c>
      <c r="BF15">
        <v>740</v>
      </c>
      <c r="BG15">
        <v>509</v>
      </c>
      <c r="BH15">
        <v>346</v>
      </c>
      <c r="BI15">
        <v>200</v>
      </c>
      <c r="BJ15">
        <v>123</v>
      </c>
      <c r="BK15">
        <v>138</v>
      </c>
      <c r="BL15">
        <v>23</v>
      </c>
      <c r="BM15">
        <v>115</v>
      </c>
      <c r="BN15">
        <v>224</v>
      </c>
      <c r="BO15">
        <v>337</v>
      </c>
      <c r="BP15">
        <v>179</v>
      </c>
      <c r="BQ15">
        <v>144</v>
      </c>
      <c r="BR15">
        <v>219</v>
      </c>
      <c r="BS15">
        <v>211</v>
      </c>
      <c r="BT15">
        <v>50</v>
      </c>
      <c r="BU15">
        <v>73</v>
      </c>
      <c r="BV15">
        <v>40</v>
      </c>
      <c r="BW15">
        <v>115</v>
      </c>
      <c r="BX15">
        <v>204</v>
      </c>
      <c r="BY15">
        <v>0</v>
      </c>
      <c r="BZ15">
        <v>138</v>
      </c>
    </row>
    <row r="16" spans="1:78" x14ac:dyDescent="0.25">
      <c r="B16" s="7">
        <v>0.18</v>
      </c>
      <c r="C16" s="7">
        <v>0.18</v>
      </c>
      <c r="D16" s="7">
        <v>0.19</v>
      </c>
      <c r="E16" s="7">
        <v>0.19</v>
      </c>
      <c r="F16" s="7">
        <v>0.19</v>
      </c>
      <c r="G16" s="7">
        <v>0.19</v>
      </c>
      <c r="H16" s="7">
        <v>0.15</v>
      </c>
      <c r="I16" s="7">
        <v>0.19</v>
      </c>
      <c r="J16" s="7">
        <v>0.19</v>
      </c>
      <c r="K16" s="7">
        <v>0.19</v>
      </c>
      <c r="L16" s="7">
        <v>0.15</v>
      </c>
      <c r="M16" s="7">
        <v>0.17</v>
      </c>
      <c r="N16" s="7">
        <v>0.19</v>
      </c>
      <c r="O16" s="7">
        <v>0.17</v>
      </c>
      <c r="P16" s="7">
        <v>0.14000000000000001</v>
      </c>
      <c r="Q16" s="7">
        <v>0.14000000000000001</v>
      </c>
      <c r="R16" s="7">
        <v>0.19</v>
      </c>
      <c r="S16" s="7">
        <v>0.19</v>
      </c>
      <c r="T16" s="7">
        <v>0.18</v>
      </c>
      <c r="U16" s="7">
        <v>0.15</v>
      </c>
      <c r="V16" s="7">
        <v>0.19</v>
      </c>
      <c r="W16" s="7">
        <v>0.17</v>
      </c>
      <c r="X16" s="7">
        <v>0.12</v>
      </c>
      <c r="Y16" t="s">
        <v>108</v>
      </c>
      <c r="Z16" s="7">
        <v>0.18</v>
      </c>
      <c r="AA16" s="7">
        <v>0.18</v>
      </c>
      <c r="AB16" s="7">
        <v>0.18</v>
      </c>
      <c r="AC16" s="7">
        <v>0.19</v>
      </c>
      <c r="AD16" s="7">
        <v>0.17</v>
      </c>
      <c r="AE16" s="7">
        <v>0.23</v>
      </c>
      <c r="AF16" s="7">
        <v>0.19</v>
      </c>
      <c r="AG16" s="7">
        <v>0.14000000000000001</v>
      </c>
      <c r="AH16" t="s">
        <v>108</v>
      </c>
      <c r="AI16" s="7">
        <v>0.18</v>
      </c>
      <c r="AJ16" s="7">
        <v>0.19</v>
      </c>
      <c r="AK16" s="7">
        <v>0.17</v>
      </c>
      <c r="AL16" s="7">
        <v>0.16</v>
      </c>
      <c r="AM16" s="7">
        <v>0.19</v>
      </c>
      <c r="AN16" s="7">
        <v>0.12</v>
      </c>
      <c r="AO16" s="7">
        <v>0.2</v>
      </c>
      <c r="AP16" s="7">
        <v>0.23</v>
      </c>
      <c r="AQ16" s="7">
        <v>0.17</v>
      </c>
      <c r="AR16" s="7">
        <v>0.21</v>
      </c>
      <c r="AS16" s="7">
        <v>0.16</v>
      </c>
      <c r="AT16" s="7">
        <v>0.17</v>
      </c>
      <c r="AU16" s="7">
        <v>0.1</v>
      </c>
      <c r="AV16" s="7">
        <v>0.17</v>
      </c>
      <c r="AW16" s="7">
        <v>0.2</v>
      </c>
      <c r="AX16" s="7">
        <v>0.19</v>
      </c>
      <c r="AY16" s="7">
        <v>0.2</v>
      </c>
      <c r="AZ16" s="7">
        <v>0.19</v>
      </c>
      <c r="BA16" s="7">
        <v>0.18</v>
      </c>
      <c r="BB16" s="7">
        <v>0.18</v>
      </c>
      <c r="BC16" s="7">
        <v>0.16</v>
      </c>
      <c r="BD16" s="7">
        <v>0.11</v>
      </c>
      <c r="BE16" s="7">
        <v>0.15</v>
      </c>
      <c r="BF16" s="7">
        <v>0.18</v>
      </c>
      <c r="BG16" s="7">
        <v>0.18</v>
      </c>
      <c r="BH16" s="7">
        <v>0.18</v>
      </c>
      <c r="BI16" s="7">
        <v>0.18</v>
      </c>
      <c r="BJ16" s="7">
        <v>0.16</v>
      </c>
      <c r="BK16" s="7">
        <v>0.21</v>
      </c>
      <c r="BL16" s="7">
        <v>0.14000000000000001</v>
      </c>
      <c r="BM16" s="7">
        <v>0.15</v>
      </c>
      <c r="BN16" s="7">
        <v>0.16</v>
      </c>
      <c r="BO16" s="7">
        <v>0.2</v>
      </c>
      <c r="BP16" s="7">
        <v>0.2</v>
      </c>
      <c r="BQ16" s="7">
        <v>0.17</v>
      </c>
      <c r="BR16" s="7">
        <v>0.17</v>
      </c>
      <c r="BS16" s="7">
        <v>0.16</v>
      </c>
      <c r="BT16" s="7">
        <v>0.13</v>
      </c>
      <c r="BU16" s="7">
        <v>0.16</v>
      </c>
      <c r="BV16" s="7">
        <v>0.16</v>
      </c>
      <c r="BW16" s="7">
        <v>0.18</v>
      </c>
      <c r="BX16" s="7">
        <v>0.06</v>
      </c>
      <c r="BY16" t="s">
        <v>108</v>
      </c>
      <c r="BZ16" s="7">
        <v>0.05</v>
      </c>
    </row>
    <row r="17" spans="1:78" x14ac:dyDescent="0.25">
      <c r="A17" t="s">
        <v>596</v>
      </c>
      <c r="B17">
        <v>439</v>
      </c>
      <c r="C17">
        <v>383</v>
      </c>
      <c r="D17">
        <v>44</v>
      </c>
      <c r="E17">
        <v>12</v>
      </c>
      <c r="F17">
        <v>77</v>
      </c>
      <c r="G17">
        <v>273</v>
      </c>
      <c r="H17">
        <v>90</v>
      </c>
      <c r="I17">
        <v>117</v>
      </c>
      <c r="J17">
        <v>155</v>
      </c>
      <c r="K17">
        <v>82</v>
      </c>
      <c r="L17">
        <v>86</v>
      </c>
      <c r="M17">
        <v>109</v>
      </c>
      <c r="N17">
        <v>279</v>
      </c>
      <c r="O17">
        <v>36</v>
      </c>
      <c r="P17">
        <v>15</v>
      </c>
      <c r="Q17">
        <v>60</v>
      </c>
      <c r="R17">
        <v>379</v>
      </c>
      <c r="S17">
        <v>297</v>
      </c>
      <c r="T17">
        <v>90</v>
      </c>
      <c r="U17">
        <v>50</v>
      </c>
      <c r="V17">
        <v>360</v>
      </c>
      <c r="W17">
        <v>35</v>
      </c>
      <c r="X17">
        <v>39</v>
      </c>
      <c r="Y17">
        <v>0</v>
      </c>
      <c r="Z17">
        <v>439</v>
      </c>
      <c r="AA17">
        <v>439</v>
      </c>
      <c r="AB17">
        <v>439</v>
      </c>
      <c r="AC17">
        <v>51</v>
      </c>
      <c r="AD17">
        <v>355</v>
      </c>
      <c r="AE17">
        <v>31</v>
      </c>
      <c r="AF17">
        <v>350</v>
      </c>
      <c r="AG17">
        <v>75</v>
      </c>
      <c r="AH17">
        <v>0</v>
      </c>
      <c r="AI17">
        <v>338</v>
      </c>
      <c r="AJ17">
        <v>36</v>
      </c>
      <c r="AK17">
        <v>71</v>
      </c>
      <c r="AL17">
        <v>169</v>
      </c>
      <c r="AM17">
        <v>224</v>
      </c>
      <c r="AN17">
        <v>0</v>
      </c>
      <c r="AO17">
        <v>47</v>
      </c>
      <c r="AP17">
        <v>35</v>
      </c>
      <c r="AQ17">
        <v>52</v>
      </c>
      <c r="AR17">
        <v>35</v>
      </c>
      <c r="AS17">
        <v>18</v>
      </c>
      <c r="AT17">
        <v>40</v>
      </c>
      <c r="AU17">
        <v>27</v>
      </c>
      <c r="AV17">
        <v>30</v>
      </c>
      <c r="AW17">
        <v>14</v>
      </c>
      <c r="AX17">
        <v>30</v>
      </c>
      <c r="AY17">
        <v>52</v>
      </c>
      <c r="AZ17">
        <v>35</v>
      </c>
      <c r="BA17">
        <v>15</v>
      </c>
      <c r="BB17">
        <v>30</v>
      </c>
      <c r="BC17">
        <v>26</v>
      </c>
      <c r="BD17">
        <v>0</v>
      </c>
      <c r="BE17">
        <v>64</v>
      </c>
      <c r="BF17">
        <v>375</v>
      </c>
      <c r="BG17">
        <v>268</v>
      </c>
      <c r="BH17">
        <v>171</v>
      </c>
      <c r="BI17">
        <v>121</v>
      </c>
      <c r="BJ17">
        <v>59</v>
      </c>
      <c r="BK17">
        <v>56</v>
      </c>
      <c r="BL17">
        <v>21</v>
      </c>
      <c r="BM17">
        <v>73</v>
      </c>
      <c r="BN17">
        <v>130</v>
      </c>
      <c r="BO17">
        <v>144</v>
      </c>
      <c r="BP17">
        <v>92</v>
      </c>
      <c r="BQ17">
        <v>78</v>
      </c>
      <c r="BR17">
        <v>117</v>
      </c>
      <c r="BS17">
        <v>112</v>
      </c>
      <c r="BT17">
        <v>34</v>
      </c>
      <c r="BU17">
        <v>39</v>
      </c>
      <c r="BV17">
        <v>26</v>
      </c>
      <c r="BW17">
        <v>55</v>
      </c>
      <c r="BX17">
        <v>73</v>
      </c>
      <c r="BY17">
        <v>0</v>
      </c>
      <c r="BZ17">
        <v>30</v>
      </c>
    </row>
    <row r="18" spans="1:78" x14ac:dyDescent="0.25">
      <c r="B18" s="7">
        <v>0.09</v>
      </c>
      <c r="C18" s="7">
        <v>0.09</v>
      </c>
      <c r="D18" s="7">
        <v>0.11</v>
      </c>
      <c r="E18" s="7">
        <v>0.05</v>
      </c>
      <c r="F18" s="7">
        <v>0.08</v>
      </c>
      <c r="G18" s="7">
        <v>0.11</v>
      </c>
      <c r="H18" s="7">
        <v>7.0000000000000007E-2</v>
      </c>
      <c r="I18" s="7">
        <v>0.1</v>
      </c>
      <c r="J18" s="7">
        <v>0.1</v>
      </c>
      <c r="K18" s="7">
        <v>0.09</v>
      </c>
      <c r="L18" s="7">
        <v>0.08</v>
      </c>
      <c r="M18" s="7">
        <v>0.09</v>
      </c>
      <c r="N18" s="7">
        <v>0.1</v>
      </c>
      <c r="O18" s="7">
        <v>7.0000000000000007E-2</v>
      </c>
      <c r="P18" s="7">
        <v>0.09</v>
      </c>
      <c r="Q18" s="7">
        <v>0.09</v>
      </c>
      <c r="R18" s="7">
        <v>0.09</v>
      </c>
      <c r="S18" s="7">
        <v>0.1</v>
      </c>
      <c r="T18" s="7">
        <v>0.1</v>
      </c>
      <c r="U18" s="7">
        <v>7.0000000000000007E-2</v>
      </c>
      <c r="V18" s="7">
        <v>0.1</v>
      </c>
      <c r="W18" s="7">
        <v>7.0000000000000007E-2</v>
      </c>
      <c r="X18" s="7">
        <v>0.06</v>
      </c>
      <c r="Y18" t="s">
        <v>108</v>
      </c>
      <c r="Z18" s="7">
        <v>0.09</v>
      </c>
      <c r="AA18" s="7">
        <v>0.09</v>
      </c>
      <c r="AB18" s="7">
        <v>0.09</v>
      </c>
      <c r="AC18" s="7">
        <v>0.12</v>
      </c>
      <c r="AD18" s="7">
        <v>0.09</v>
      </c>
      <c r="AE18" s="7">
        <v>0.08</v>
      </c>
      <c r="AF18" s="7">
        <v>0.09</v>
      </c>
      <c r="AG18" s="7">
        <v>0.09</v>
      </c>
      <c r="AH18" t="s">
        <v>108</v>
      </c>
      <c r="AI18" s="7">
        <v>0.09</v>
      </c>
      <c r="AJ18" s="7">
        <v>0.1</v>
      </c>
      <c r="AK18" s="7">
        <v>0.1</v>
      </c>
      <c r="AL18" s="7">
        <v>0.08</v>
      </c>
      <c r="AM18" s="7">
        <v>0.1</v>
      </c>
      <c r="AN18" t="s">
        <v>108</v>
      </c>
      <c r="AO18" s="7">
        <v>0.09</v>
      </c>
      <c r="AP18" s="7">
        <v>0.08</v>
      </c>
      <c r="AQ18" s="7">
        <v>0.11</v>
      </c>
      <c r="AR18" s="7">
        <v>0.08</v>
      </c>
      <c r="AS18" s="7">
        <v>7.0000000000000007E-2</v>
      </c>
      <c r="AT18" s="7">
        <v>0.09</v>
      </c>
      <c r="AU18" s="7">
        <v>0.09</v>
      </c>
      <c r="AV18" s="7">
        <v>7.0000000000000007E-2</v>
      </c>
      <c r="AW18" s="7">
        <v>0.17</v>
      </c>
      <c r="AX18" s="7">
        <v>0.1</v>
      </c>
      <c r="AY18" s="7">
        <v>0.12</v>
      </c>
      <c r="AZ18" s="7">
        <v>0.11</v>
      </c>
      <c r="BA18" s="7">
        <v>7.0000000000000007E-2</v>
      </c>
      <c r="BB18" s="7">
        <v>0.1</v>
      </c>
      <c r="BC18" s="7">
        <v>0.1</v>
      </c>
      <c r="BD18" t="s">
        <v>108</v>
      </c>
      <c r="BE18" s="7">
        <v>0.09</v>
      </c>
      <c r="BF18" s="7">
        <v>0.09</v>
      </c>
      <c r="BG18" s="7">
        <v>0.09</v>
      </c>
      <c r="BH18" s="7">
        <v>0.09</v>
      </c>
      <c r="BI18" s="7">
        <v>0.11</v>
      </c>
      <c r="BJ18" s="7">
        <v>0.08</v>
      </c>
      <c r="BK18" s="7">
        <v>0.09</v>
      </c>
      <c r="BL18" s="7">
        <v>0.13</v>
      </c>
      <c r="BM18" s="7">
        <v>0.1</v>
      </c>
      <c r="BN18" s="7">
        <v>0.09</v>
      </c>
      <c r="BO18" s="7">
        <v>0.08</v>
      </c>
      <c r="BP18" s="7">
        <v>0.1</v>
      </c>
      <c r="BQ18" s="7">
        <v>0.09</v>
      </c>
      <c r="BR18" s="7">
        <v>0.09</v>
      </c>
      <c r="BS18" s="7">
        <v>0.09</v>
      </c>
      <c r="BT18" s="7">
        <v>0.09</v>
      </c>
      <c r="BU18" s="7">
        <v>0.09</v>
      </c>
      <c r="BV18" s="7">
        <v>0.1</v>
      </c>
      <c r="BW18" s="7">
        <v>0.08</v>
      </c>
      <c r="BX18" s="7">
        <v>0.02</v>
      </c>
      <c r="BY18" t="s">
        <v>108</v>
      </c>
      <c r="BZ18" s="7">
        <v>0.01</v>
      </c>
    </row>
    <row r="19" spans="1:78" x14ac:dyDescent="0.25">
      <c r="A19" t="s">
        <v>597</v>
      </c>
      <c r="B19">
        <v>189</v>
      </c>
      <c r="C19">
        <v>169</v>
      </c>
      <c r="D19">
        <v>15</v>
      </c>
      <c r="E19">
        <v>6</v>
      </c>
      <c r="F19">
        <v>35</v>
      </c>
      <c r="G19">
        <v>120</v>
      </c>
      <c r="H19">
        <v>34</v>
      </c>
      <c r="I19">
        <v>49</v>
      </c>
      <c r="J19">
        <v>65</v>
      </c>
      <c r="K19">
        <v>33</v>
      </c>
      <c r="L19">
        <v>42</v>
      </c>
      <c r="M19">
        <v>40</v>
      </c>
      <c r="N19">
        <v>119</v>
      </c>
      <c r="O19">
        <v>27</v>
      </c>
      <c r="P19">
        <v>3</v>
      </c>
      <c r="Q19">
        <v>30</v>
      </c>
      <c r="R19">
        <v>159</v>
      </c>
      <c r="S19">
        <v>122</v>
      </c>
      <c r="T19">
        <v>37</v>
      </c>
      <c r="U19">
        <v>27</v>
      </c>
      <c r="V19">
        <v>149</v>
      </c>
      <c r="W19">
        <v>19</v>
      </c>
      <c r="X19">
        <v>18</v>
      </c>
      <c r="Y19">
        <v>0</v>
      </c>
      <c r="Z19">
        <v>189</v>
      </c>
      <c r="AA19">
        <v>189</v>
      </c>
      <c r="AB19">
        <v>189</v>
      </c>
      <c r="AC19">
        <v>27</v>
      </c>
      <c r="AD19">
        <v>140</v>
      </c>
      <c r="AE19">
        <v>17</v>
      </c>
      <c r="AF19">
        <v>153</v>
      </c>
      <c r="AG19">
        <v>25</v>
      </c>
      <c r="AH19">
        <v>0</v>
      </c>
      <c r="AI19">
        <v>132</v>
      </c>
      <c r="AJ19">
        <v>16</v>
      </c>
      <c r="AK19">
        <v>35</v>
      </c>
      <c r="AL19">
        <v>72</v>
      </c>
      <c r="AM19">
        <v>93</v>
      </c>
      <c r="AN19">
        <v>1</v>
      </c>
      <c r="AO19">
        <v>22</v>
      </c>
      <c r="AP19">
        <v>16</v>
      </c>
      <c r="AQ19">
        <v>12</v>
      </c>
      <c r="AR19">
        <v>17</v>
      </c>
      <c r="AS19">
        <v>9</v>
      </c>
      <c r="AT19">
        <v>18</v>
      </c>
      <c r="AU19">
        <v>13</v>
      </c>
      <c r="AV19">
        <v>18</v>
      </c>
      <c r="AW19">
        <v>0</v>
      </c>
      <c r="AX19">
        <v>15</v>
      </c>
      <c r="AY19">
        <v>27</v>
      </c>
      <c r="AZ19">
        <v>4</v>
      </c>
      <c r="BA19">
        <v>8</v>
      </c>
      <c r="BB19">
        <v>11</v>
      </c>
      <c r="BC19">
        <v>18</v>
      </c>
      <c r="BD19">
        <v>2</v>
      </c>
      <c r="BE19">
        <v>30</v>
      </c>
      <c r="BF19">
        <v>159</v>
      </c>
      <c r="BG19">
        <v>108</v>
      </c>
      <c r="BH19">
        <v>81</v>
      </c>
      <c r="BI19">
        <v>47</v>
      </c>
      <c r="BJ19">
        <v>31</v>
      </c>
      <c r="BK19">
        <v>24</v>
      </c>
      <c r="BL19">
        <v>3</v>
      </c>
      <c r="BM19">
        <v>36</v>
      </c>
      <c r="BN19">
        <v>51</v>
      </c>
      <c r="BO19">
        <v>67</v>
      </c>
      <c r="BP19">
        <v>35</v>
      </c>
      <c r="BQ19">
        <v>36</v>
      </c>
      <c r="BR19">
        <v>56</v>
      </c>
      <c r="BS19">
        <v>54</v>
      </c>
      <c r="BT19">
        <v>12</v>
      </c>
      <c r="BU19">
        <v>19</v>
      </c>
      <c r="BV19">
        <v>12</v>
      </c>
      <c r="BW19">
        <v>27</v>
      </c>
      <c r="BX19">
        <v>13</v>
      </c>
      <c r="BY19">
        <v>0</v>
      </c>
      <c r="BZ19">
        <v>4</v>
      </c>
    </row>
    <row r="20" spans="1:78" x14ac:dyDescent="0.25">
      <c r="B20" s="7">
        <v>0.04</v>
      </c>
      <c r="C20" s="7">
        <v>0.04</v>
      </c>
      <c r="D20" s="7">
        <v>0.04</v>
      </c>
      <c r="E20" s="7">
        <v>0.02</v>
      </c>
      <c r="F20" s="7">
        <v>0.04</v>
      </c>
      <c r="G20" s="7">
        <v>0.05</v>
      </c>
      <c r="H20" s="7">
        <v>0.03</v>
      </c>
      <c r="I20" s="7">
        <v>0.04</v>
      </c>
      <c r="J20" s="7">
        <v>0.04</v>
      </c>
      <c r="K20" s="7">
        <v>0.03</v>
      </c>
      <c r="L20" s="7">
        <v>0.04</v>
      </c>
      <c r="M20" s="7">
        <v>0.03</v>
      </c>
      <c r="N20" s="7">
        <v>0.04</v>
      </c>
      <c r="O20" s="7">
        <v>0.05</v>
      </c>
      <c r="P20" s="7">
        <v>0.02</v>
      </c>
      <c r="Q20" s="7">
        <v>0.04</v>
      </c>
      <c r="R20" s="7">
        <v>0.04</v>
      </c>
      <c r="S20" s="7">
        <v>0.04</v>
      </c>
      <c r="T20" s="7">
        <v>0.04</v>
      </c>
      <c r="U20" s="7">
        <v>0.04</v>
      </c>
      <c r="V20" s="7">
        <v>0.04</v>
      </c>
      <c r="W20" s="7">
        <v>0.04</v>
      </c>
      <c r="X20" s="7">
        <v>0.03</v>
      </c>
      <c r="Y20" t="s">
        <v>108</v>
      </c>
      <c r="Z20" s="7">
        <v>0.04</v>
      </c>
      <c r="AA20" s="7">
        <v>0.04</v>
      </c>
      <c r="AB20" s="7">
        <v>0.04</v>
      </c>
      <c r="AC20" s="7">
        <v>7.0000000000000007E-2</v>
      </c>
      <c r="AD20" s="7">
        <v>0.04</v>
      </c>
      <c r="AE20" s="7">
        <v>0.04</v>
      </c>
      <c r="AF20" s="7">
        <v>0.04</v>
      </c>
      <c r="AG20" s="7">
        <v>0.03</v>
      </c>
      <c r="AH20" t="s">
        <v>108</v>
      </c>
      <c r="AI20" s="7">
        <v>0.04</v>
      </c>
      <c r="AJ20" s="7">
        <v>0.04</v>
      </c>
      <c r="AK20" s="7">
        <v>0.05</v>
      </c>
      <c r="AL20" s="7">
        <v>0.04</v>
      </c>
      <c r="AM20" s="7">
        <v>0.04</v>
      </c>
      <c r="AN20" s="7">
        <v>0.02</v>
      </c>
      <c r="AO20" s="7">
        <v>0.04</v>
      </c>
      <c r="AP20" s="7">
        <v>0.04</v>
      </c>
      <c r="AQ20" s="7">
        <v>0.03</v>
      </c>
      <c r="AR20" s="7">
        <v>0.04</v>
      </c>
      <c r="AS20" s="7">
        <v>0.04</v>
      </c>
      <c r="AT20" s="7">
        <v>0.04</v>
      </c>
      <c r="AU20" s="7">
        <v>0.04</v>
      </c>
      <c r="AV20" s="7">
        <v>0.04</v>
      </c>
      <c r="AW20" t="s">
        <v>108</v>
      </c>
      <c r="AX20" s="7">
        <v>0.05</v>
      </c>
      <c r="AY20" s="7">
        <v>0.06</v>
      </c>
      <c r="AZ20" s="7">
        <v>0.01</v>
      </c>
      <c r="BA20" s="7">
        <v>0.03</v>
      </c>
      <c r="BB20" s="7">
        <v>0.04</v>
      </c>
      <c r="BC20" s="7">
        <v>7.0000000000000007E-2</v>
      </c>
      <c r="BD20" s="7">
        <v>0.08</v>
      </c>
      <c r="BE20" s="7">
        <v>0.04</v>
      </c>
      <c r="BF20" s="7">
        <v>0.04</v>
      </c>
      <c r="BG20" s="7">
        <v>0.04</v>
      </c>
      <c r="BH20" s="7">
        <v>0.04</v>
      </c>
      <c r="BI20" s="7">
        <v>0.04</v>
      </c>
      <c r="BJ20" s="7">
        <v>0.04</v>
      </c>
      <c r="BK20" s="7">
        <v>0.04</v>
      </c>
      <c r="BL20" s="7">
        <v>0.02</v>
      </c>
      <c r="BM20" s="7">
        <v>0.05</v>
      </c>
      <c r="BN20" s="7">
        <v>0.04</v>
      </c>
      <c r="BO20" s="7">
        <v>0.04</v>
      </c>
      <c r="BP20" s="7">
        <v>0.04</v>
      </c>
      <c r="BQ20" s="7">
        <v>0.04</v>
      </c>
      <c r="BR20" s="7">
        <v>0.04</v>
      </c>
      <c r="BS20" s="7">
        <v>0.04</v>
      </c>
      <c r="BT20" s="7">
        <v>0.03</v>
      </c>
      <c r="BU20" s="7">
        <v>0.04</v>
      </c>
      <c r="BV20" s="7">
        <v>0.05</v>
      </c>
      <c r="BW20" s="7">
        <v>0.04</v>
      </c>
      <c r="BX20">
        <v>0</v>
      </c>
      <c r="BY20" t="s">
        <v>108</v>
      </c>
      <c r="BZ20">
        <v>0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598</v>
      </c>
      <c r="B23">
        <v>3186</v>
      </c>
      <c r="C23">
        <v>2733</v>
      </c>
      <c r="D23">
        <v>260</v>
      </c>
      <c r="E23">
        <v>193</v>
      </c>
      <c r="F23">
        <v>615</v>
      </c>
      <c r="G23">
        <v>1625</v>
      </c>
      <c r="H23">
        <v>945</v>
      </c>
      <c r="I23">
        <v>759</v>
      </c>
      <c r="J23">
        <v>986</v>
      </c>
      <c r="K23">
        <v>652</v>
      </c>
      <c r="L23">
        <v>790</v>
      </c>
      <c r="M23">
        <v>859</v>
      </c>
      <c r="N23">
        <v>1881</v>
      </c>
      <c r="O23">
        <v>336</v>
      </c>
      <c r="P23">
        <v>110</v>
      </c>
      <c r="Q23">
        <v>498</v>
      </c>
      <c r="R23">
        <v>2687</v>
      </c>
      <c r="S23">
        <v>1984</v>
      </c>
      <c r="T23">
        <v>625</v>
      </c>
      <c r="U23">
        <v>528</v>
      </c>
      <c r="V23">
        <v>2359</v>
      </c>
      <c r="W23">
        <v>331</v>
      </c>
      <c r="X23">
        <v>468</v>
      </c>
      <c r="Y23">
        <v>0</v>
      </c>
      <c r="Z23">
        <v>3186</v>
      </c>
      <c r="AA23">
        <v>3186</v>
      </c>
      <c r="AB23">
        <v>3186</v>
      </c>
      <c r="AC23">
        <v>254</v>
      </c>
      <c r="AD23">
        <v>2685</v>
      </c>
      <c r="AE23">
        <v>226</v>
      </c>
      <c r="AF23">
        <v>2501</v>
      </c>
      <c r="AG23">
        <v>595</v>
      </c>
      <c r="AH23">
        <v>0</v>
      </c>
      <c r="AI23">
        <v>2421</v>
      </c>
      <c r="AJ23">
        <v>241</v>
      </c>
      <c r="AK23">
        <v>469</v>
      </c>
      <c r="AL23">
        <v>1430</v>
      </c>
      <c r="AM23">
        <v>1400</v>
      </c>
      <c r="AN23">
        <v>26</v>
      </c>
      <c r="AO23">
        <v>321</v>
      </c>
      <c r="AP23">
        <v>294</v>
      </c>
      <c r="AQ23">
        <v>320</v>
      </c>
      <c r="AR23">
        <v>264</v>
      </c>
      <c r="AS23">
        <v>176</v>
      </c>
      <c r="AT23">
        <v>308</v>
      </c>
      <c r="AU23">
        <v>230</v>
      </c>
      <c r="AV23">
        <v>306</v>
      </c>
      <c r="AW23">
        <v>53</v>
      </c>
      <c r="AX23">
        <v>203</v>
      </c>
      <c r="AY23">
        <v>266</v>
      </c>
      <c r="AZ23">
        <v>207</v>
      </c>
      <c r="BA23">
        <v>165</v>
      </c>
      <c r="BB23">
        <v>211</v>
      </c>
      <c r="BC23">
        <v>170</v>
      </c>
      <c r="BD23">
        <v>15</v>
      </c>
      <c r="BE23">
        <v>523</v>
      </c>
      <c r="BF23">
        <v>2663</v>
      </c>
      <c r="BG23">
        <v>1918</v>
      </c>
      <c r="BH23">
        <v>1267</v>
      </c>
      <c r="BI23">
        <v>760</v>
      </c>
      <c r="BJ23">
        <v>533</v>
      </c>
      <c r="BK23">
        <v>427</v>
      </c>
      <c r="BL23">
        <v>114</v>
      </c>
      <c r="BM23">
        <v>518</v>
      </c>
      <c r="BN23">
        <v>991</v>
      </c>
      <c r="BO23">
        <v>1131</v>
      </c>
      <c r="BP23">
        <v>546</v>
      </c>
      <c r="BQ23">
        <v>600</v>
      </c>
      <c r="BR23">
        <v>918</v>
      </c>
      <c r="BS23">
        <v>907</v>
      </c>
      <c r="BT23">
        <v>276</v>
      </c>
      <c r="BU23">
        <v>309</v>
      </c>
      <c r="BV23">
        <v>172</v>
      </c>
      <c r="BW23">
        <v>454</v>
      </c>
      <c r="BX23">
        <v>2850</v>
      </c>
      <c r="BY23">
        <v>3186</v>
      </c>
      <c r="BZ23">
        <v>2597</v>
      </c>
    </row>
    <row r="24" spans="1:78" x14ac:dyDescent="0.25">
      <c r="B24" s="7">
        <v>0.67</v>
      </c>
      <c r="C24" s="7">
        <v>0.67</v>
      </c>
      <c r="D24" s="7">
        <v>0.65</v>
      </c>
      <c r="E24" s="7">
        <v>0.74</v>
      </c>
      <c r="F24" s="7">
        <v>0.67</v>
      </c>
      <c r="G24" s="7">
        <v>0.64</v>
      </c>
      <c r="H24" s="7">
        <v>0.73</v>
      </c>
      <c r="I24" s="7">
        <v>0.65</v>
      </c>
      <c r="J24" s="7">
        <v>0.65</v>
      </c>
      <c r="K24" s="7">
        <v>0.68</v>
      </c>
      <c r="L24" s="7">
        <v>0.72</v>
      </c>
      <c r="M24" s="7">
        <v>0.69</v>
      </c>
      <c r="N24" s="7">
        <v>0.66</v>
      </c>
      <c r="O24" s="7">
        <v>0.66</v>
      </c>
      <c r="P24" s="7">
        <v>0.69</v>
      </c>
      <c r="Q24" s="7">
        <v>0.71</v>
      </c>
      <c r="R24" s="7">
        <v>0.66</v>
      </c>
      <c r="S24" s="7">
        <v>0.66</v>
      </c>
      <c r="T24" s="7">
        <v>0.67</v>
      </c>
      <c r="U24" s="7">
        <v>0.71</v>
      </c>
      <c r="V24" s="7">
        <v>0.65</v>
      </c>
      <c r="W24" s="7">
        <v>0.7</v>
      </c>
      <c r="X24" s="7">
        <v>0.75</v>
      </c>
      <c r="Y24" t="s">
        <v>108</v>
      </c>
      <c r="Z24" s="7">
        <v>0.67</v>
      </c>
      <c r="AA24" s="7">
        <v>0.67</v>
      </c>
      <c r="AB24" s="7">
        <v>0.67</v>
      </c>
      <c r="AC24" s="7">
        <v>0.61</v>
      </c>
      <c r="AD24" s="7">
        <v>0.68</v>
      </c>
      <c r="AE24" s="7">
        <v>0.6</v>
      </c>
      <c r="AF24" s="7">
        <v>0.66</v>
      </c>
      <c r="AG24" s="7">
        <v>0.72</v>
      </c>
      <c r="AH24" t="s">
        <v>108</v>
      </c>
      <c r="AI24" s="7">
        <v>0.68</v>
      </c>
      <c r="AJ24" s="7">
        <v>0.64</v>
      </c>
      <c r="AK24" s="7">
        <v>0.65</v>
      </c>
      <c r="AL24" s="7">
        <v>0.71</v>
      </c>
      <c r="AM24" s="7">
        <v>0.65</v>
      </c>
      <c r="AN24" s="7">
        <v>0.86</v>
      </c>
      <c r="AO24" s="7">
        <v>0.61</v>
      </c>
      <c r="AP24" s="7">
        <v>0.64</v>
      </c>
      <c r="AQ24" s="7">
        <v>0.68</v>
      </c>
      <c r="AR24" s="7">
        <v>0.63</v>
      </c>
      <c r="AS24" s="7">
        <v>0.7</v>
      </c>
      <c r="AT24" s="7">
        <v>0.69</v>
      </c>
      <c r="AU24" s="7">
        <v>0.74</v>
      </c>
      <c r="AV24" s="7">
        <v>0.71</v>
      </c>
      <c r="AW24" s="7">
        <v>0.62</v>
      </c>
      <c r="AX24" s="7">
        <v>0.65</v>
      </c>
      <c r="AY24" s="7">
        <v>0.61</v>
      </c>
      <c r="AZ24" s="7">
        <v>0.66</v>
      </c>
      <c r="BA24" s="7">
        <v>0.72</v>
      </c>
      <c r="BB24" s="7">
        <v>0.67</v>
      </c>
      <c r="BC24" s="7">
        <v>0.65</v>
      </c>
      <c r="BD24" s="7">
        <v>0.74</v>
      </c>
      <c r="BE24" s="7">
        <v>0.7</v>
      </c>
      <c r="BF24" s="7">
        <v>0.66</v>
      </c>
      <c r="BG24" s="7">
        <v>0.68</v>
      </c>
      <c r="BH24" s="7">
        <v>0.66</v>
      </c>
      <c r="BI24" s="7">
        <v>0.67</v>
      </c>
      <c r="BJ24" s="7">
        <v>0.71</v>
      </c>
      <c r="BK24" s="7">
        <v>0.65</v>
      </c>
      <c r="BL24" s="7">
        <v>0.7</v>
      </c>
      <c r="BM24" s="7">
        <v>0.69</v>
      </c>
      <c r="BN24" s="7">
        <v>0.7</v>
      </c>
      <c r="BO24" s="7">
        <v>0.67</v>
      </c>
      <c r="BP24" s="7">
        <v>0.6</v>
      </c>
      <c r="BQ24" s="7">
        <v>0.69</v>
      </c>
      <c r="BR24" s="7">
        <v>0.7</v>
      </c>
      <c r="BS24" s="7">
        <v>0.7</v>
      </c>
      <c r="BT24" s="7">
        <v>0.73</v>
      </c>
      <c r="BU24" s="7">
        <v>0.69</v>
      </c>
      <c r="BV24" s="7">
        <v>0.67</v>
      </c>
      <c r="BW24" s="7">
        <v>0.69</v>
      </c>
      <c r="BX24" s="7">
        <v>0.9</v>
      </c>
      <c r="BY24" s="7">
        <v>1</v>
      </c>
      <c r="BZ24" s="7">
        <v>0.93</v>
      </c>
    </row>
    <row r="25" spans="1:78" x14ac:dyDescent="0.25">
      <c r="A25" t="s">
        <v>599</v>
      </c>
      <c r="B25">
        <v>628</v>
      </c>
      <c r="C25">
        <v>552</v>
      </c>
      <c r="D25">
        <v>59</v>
      </c>
      <c r="E25">
        <v>18</v>
      </c>
      <c r="F25">
        <v>112</v>
      </c>
      <c r="G25">
        <v>393</v>
      </c>
      <c r="H25">
        <v>123</v>
      </c>
      <c r="I25">
        <v>166</v>
      </c>
      <c r="J25">
        <v>219</v>
      </c>
      <c r="K25">
        <v>115</v>
      </c>
      <c r="L25">
        <v>127</v>
      </c>
      <c r="M25">
        <v>149</v>
      </c>
      <c r="N25">
        <v>398</v>
      </c>
      <c r="O25">
        <v>62</v>
      </c>
      <c r="P25">
        <v>18</v>
      </c>
      <c r="Q25">
        <v>89</v>
      </c>
      <c r="R25">
        <v>539</v>
      </c>
      <c r="S25">
        <v>419</v>
      </c>
      <c r="T25">
        <v>127</v>
      </c>
      <c r="U25">
        <v>77</v>
      </c>
      <c r="V25">
        <v>509</v>
      </c>
      <c r="W25">
        <v>53</v>
      </c>
      <c r="X25">
        <v>57</v>
      </c>
      <c r="Y25">
        <v>0</v>
      </c>
      <c r="Z25">
        <v>628</v>
      </c>
      <c r="AA25">
        <v>628</v>
      </c>
      <c r="AB25">
        <v>628</v>
      </c>
      <c r="AC25">
        <v>78</v>
      </c>
      <c r="AD25">
        <v>495</v>
      </c>
      <c r="AE25">
        <v>48</v>
      </c>
      <c r="AF25">
        <v>503</v>
      </c>
      <c r="AG25">
        <v>100</v>
      </c>
      <c r="AH25">
        <v>0</v>
      </c>
      <c r="AI25">
        <v>470</v>
      </c>
      <c r="AJ25">
        <v>52</v>
      </c>
      <c r="AK25">
        <v>106</v>
      </c>
      <c r="AL25">
        <v>240</v>
      </c>
      <c r="AM25">
        <v>317</v>
      </c>
      <c r="AN25">
        <v>1</v>
      </c>
      <c r="AO25">
        <v>68</v>
      </c>
      <c r="AP25">
        <v>51</v>
      </c>
      <c r="AQ25">
        <v>64</v>
      </c>
      <c r="AR25">
        <v>52</v>
      </c>
      <c r="AS25">
        <v>27</v>
      </c>
      <c r="AT25">
        <v>58</v>
      </c>
      <c r="AU25">
        <v>41</v>
      </c>
      <c r="AV25">
        <v>49</v>
      </c>
      <c r="AW25">
        <v>14</v>
      </c>
      <c r="AX25">
        <v>45</v>
      </c>
      <c r="AY25">
        <v>79</v>
      </c>
      <c r="AZ25">
        <v>39</v>
      </c>
      <c r="BA25">
        <v>22</v>
      </c>
      <c r="BB25">
        <v>41</v>
      </c>
      <c r="BC25">
        <v>44</v>
      </c>
      <c r="BD25">
        <v>2</v>
      </c>
      <c r="BE25">
        <v>94</v>
      </c>
      <c r="BF25">
        <v>534</v>
      </c>
      <c r="BG25">
        <v>376</v>
      </c>
      <c r="BH25">
        <v>252</v>
      </c>
      <c r="BI25">
        <v>168</v>
      </c>
      <c r="BJ25">
        <v>90</v>
      </c>
      <c r="BK25">
        <v>80</v>
      </c>
      <c r="BL25">
        <v>23</v>
      </c>
      <c r="BM25">
        <v>109</v>
      </c>
      <c r="BN25">
        <v>180</v>
      </c>
      <c r="BO25">
        <v>211</v>
      </c>
      <c r="BP25">
        <v>128</v>
      </c>
      <c r="BQ25">
        <v>114</v>
      </c>
      <c r="BR25">
        <v>173</v>
      </c>
      <c r="BS25">
        <v>166</v>
      </c>
      <c r="BT25">
        <v>46</v>
      </c>
      <c r="BU25">
        <v>59</v>
      </c>
      <c r="BV25">
        <v>38</v>
      </c>
      <c r="BW25">
        <v>82</v>
      </c>
      <c r="BX25">
        <v>87</v>
      </c>
      <c r="BY25">
        <v>0</v>
      </c>
      <c r="BZ25">
        <v>34</v>
      </c>
    </row>
    <row r="26" spans="1:78" x14ac:dyDescent="0.25">
      <c r="B26" s="7">
        <v>0.13</v>
      </c>
      <c r="C26" s="7">
        <v>0.13</v>
      </c>
      <c r="D26" s="7">
        <v>0.15</v>
      </c>
      <c r="E26" s="7">
        <v>7.0000000000000007E-2</v>
      </c>
      <c r="F26" s="7">
        <v>0.12</v>
      </c>
      <c r="G26" s="7">
        <v>0.16</v>
      </c>
      <c r="H26" s="7">
        <v>0.09</v>
      </c>
      <c r="I26" s="7">
        <v>0.14000000000000001</v>
      </c>
      <c r="J26" s="7">
        <v>0.14000000000000001</v>
      </c>
      <c r="K26" s="7">
        <v>0.12</v>
      </c>
      <c r="L26" s="7">
        <v>0.12</v>
      </c>
      <c r="M26" s="7">
        <v>0.12</v>
      </c>
      <c r="N26" s="7">
        <v>0.14000000000000001</v>
      </c>
      <c r="O26" s="7">
        <v>0.12</v>
      </c>
      <c r="P26" s="7">
        <v>0.11</v>
      </c>
      <c r="Q26" s="7">
        <v>0.13</v>
      </c>
      <c r="R26" s="7">
        <v>0.13</v>
      </c>
      <c r="S26" s="7">
        <v>0.14000000000000001</v>
      </c>
      <c r="T26" s="7">
        <v>0.14000000000000001</v>
      </c>
      <c r="U26" s="7">
        <v>0.1</v>
      </c>
      <c r="V26" s="7">
        <v>0.14000000000000001</v>
      </c>
      <c r="W26" s="7">
        <v>0.11</v>
      </c>
      <c r="X26" s="7">
        <v>0.09</v>
      </c>
      <c r="Y26" t="s">
        <v>108</v>
      </c>
      <c r="Z26" s="7">
        <v>0.13</v>
      </c>
      <c r="AA26" s="7">
        <v>0.13</v>
      </c>
      <c r="AB26" s="7">
        <v>0.13</v>
      </c>
      <c r="AC26" s="7">
        <v>0.19</v>
      </c>
      <c r="AD26" s="7">
        <v>0.13</v>
      </c>
      <c r="AE26" s="7">
        <v>0.13</v>
      </c>
      <c r="AF26" s="7">
        <v>0.13</v>
      </c>
      <c r="AG26" s="7">
        <v>0.12</v>
      </c>
      <c r="AH26" t="s">
        <v>108</v>
      </c>
      <c r="AI26" s="7">
        <v>0.13</v>
      </c>
      <c r="AJ26" s="7">
        <v>0.14000000000000001</v>
      </c>
      <c r="AK26" s="7">
        <v>0.15</v>
      </c>
      <c r="AL26" s="7">
        <v>0.12</v>
      </c>
      <c r="AM26" s="7">
        <v>0.15</v>
      </c>
      <c r="AN26" s="7">
        <v>0.02</v>
      </c>
      <c r="AO26" s="7">
        <v>0.13</v>
      </c>
      <c r="AP26" s="7">
        <v>0.11</v>
      </c>
      <c r="AQ26" s="7">
        <v>0.14000000000000001</v>
      </c>
      <c r="AR26" s="7">
        <v>0.13</v>
      </c>
      <c r="AS26" s="7">
        <v>0.11</v>
      </c>
      <c r="AT26" s="7">
        <v>0.13</v>
      </c>
      <c r="AU26" s="7">
        <v>0.13</v>
      </c>
      <c r="AV26" s="7">
        <v>0.11</v>
      </c>
      <c r="AW26" s="7">
        <v>0.17</v>
      </c>
      <c r="AX26" s="7">
        <v>0.14000000000000001</v>
      </c>
      <c r="AY26" s="7">
        <v>0.18</v>
      </c>
      <c r="AZ26" s="7">
        <v>0.12</v>
      </c>
      <c r="BA26" s="7">
        <v>0.1</v>
      </c>
      <c r="BB26" s="7">
        <v>0.13</v>
      </c>
      <c r="BC26" s="7">
        <v>0.17</v>
      </c>
      <c r="BD26" s="7">
        <v>0.08</v>
      </c>
      <c r="BE26" s="7">
        <v>0.13</v>
      </c>
      <c r="BF26" s="7">
        <v>0.13</v>
      </c>
      <c r="BG26" s="7">
        <v>0.13</v>
      </c>
      <c r="BH26" s="7">
        <v>0.13</v>
      </c>
      <c r="BI26" s="7">
        <v>0.15</v>
      </c>
      <c r="BJ26" s="7">
        <v>0.12</v>
      </c>
      <c r="BK26" s="7">
        <v>0.12</v>
      </c>
      <c r="BL26" s="7">
        <v>0.14000000000000001</v>
      </c>
      <c r="BM26" s="7">
        <v>0.15</v>
      </c>
      <c r="BN26" s="7">
        <v>0.13</v>
      </c>
      <c r="BO26" s="7">
        <v>0.12</v>
      </c>
      <c r="BP26" s="7">
        <v>0.14000000000000001</v>
      </c>
      <c r="BQ26" s="7">
        <v>0.13</v>
      </c>
      <c r="BR26" s="7">
        <v>0.13</v>
      </c>
      <c r="BS26" s="7">
        <v>0.13</v>
      </c>
      <c r="BT26" s="7">
        <v>0.12</v>
      </c>
      <c r="BU26" s="7">
        <v>0.13</v>
      </c>
      <c r="BV26" s="7">
        <v>0.15</v>
      </c>
      <c r="BW26" s="7">
        <v>0.13</v>
      </c>
      <c r="BX26" s="7">
        <v>0.03</v>
      </c>
      <c r="BY26" t="s">
        <v>108</v>
      </c>
      <c r="BZ26" s="7">
        <v>0.01</v>
      </c>
    </row>
    <row r="27" spans="1:78" x14ac:dyDescent="0.25">
      <c r="A27" t="s">
        <v>40</v>
      </c>
      <c r="B27">
        <v>9</v>
      </c>
      <c r="C27">
        <v>8</v>
      </c>
      <c r="D27">
        <v>1</v>
      </c>
      <c r="E27">
        <v>0</v>
      </c>
      <c r="F27">
        <v>2</v>
      </c>
      <c r="G27">
        <v>5</v>
      </c>
      <c r="H27">
        <v>2</v>
      </c>
      <c r="I27">
        <v>1</v>
      </c>
      <c r="J27">
        <v>1</v>
      </c>
      <c r="K27">
        <v>4</v>
      </c>
      <c r="L27">
        <v>2</v>
      </c>
      <c r="M27">
        <v>1</v>
      </c>
      <c r="N27">
        <v>2</v>
      </c>
      <c r="O27">
        <v>5</v>
      </c>
      <c r="P27">
        <v>0</v>
      </c>
      <c r="Q27">
        <v>0</v>
      </c>
      <c r="R27">
        <v>9</v>
      </c>
      <c r="S27">
        <v>4</v>
      </c>
      <c r="T27">
        <v>2</v>
      </c>
      <c r="U27">
        <v>3</v>
      </c>
      <c r="V27">
        <v>1</v>
      </c>
      <c r="W27">
        <v>0</v>
      </c>
      <c r="X27">
        <v>2</v>
      </c>
      <c r="Y27">
        <v>0</v>
      </c>
      <c r="Z27">
        <v>9</v>
      </c>
      <c r="AA27">
        <v>9</v>
      </c>
      <c r="AB27">
        <v>9</v>
      </c>
      <c r="AC27">
        <v>0</v>
      </c>
      <c r="AD27">
        <v>6</v>
      </c>
      <c r="AE27">
        <v>0</v>
      </c>
      <c r="AF27">
        <v>4</v>
      </c>
      <c r="AG27">
        <v>0</v>
      </c>
      <c r="AH27">
        <v>0</v>
      </c>
      <c r="AI27">
        <v>4</v>
      </c>
      <c r="AJ27">
        <v>3</v>
      </c>
      <c r="AK27">
        <v>2</v>
      </c>
      <c r="AL27">
        <v>3</v>
      </c>
      <c r="AM27">
        <v>1</v>
      </c>
      <c r="AN27">
        <v>0</v>
      </c>
      <c r="AO27">
        <v>3</v>
      </c>
      <c r="AP27">
        <v>0</v>
      </c>
      <c r="AQ27">
        <v>0</v>
      </c>
      <c r="AR27">
        <v>1</v>
      </c>
      <c r="AS27">
        <v>1</v>
      </c>
      <c r="AT27">
        <v>0</v>
      </c>
      <c r="AU27">
        <v>2</v>
      </c>
      <c r="AV27">
        <v>2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3</v>
      </c>
      <c r="BD27">
        <v>0</v>
      </c>
      <c r="BE27">
        <v>0</v>
      </c>
      <c r="BF27">
        <v>9</v>
      </c>
      <c r="BG27">
        <v>2</v>
      </c>
      <c r="BH27">
        <v>7</v>
      </c>
      <c r="BI27">
        <v>0</v>
      </c>
      <c r="BJ27">
        <v>0</v>
      </c>
      <c r="BK27">
        <v>1</v>
      </c>
      <c r="BL27">
        <v>0</v>
      </c>
      <c r="BM27">
        <v>0</v>
      </c>
      <c r="BN27">
        <v>0</v>
      </c>
      <c r="BO27">
        <v>2</v>
      </c>
      <c r="BP27">
        <v>7</v>
      </c>
      <c r="BQ27">
        <v>1</v>
      </c>
      <c r="BR27">
        <v>0</v>
      </c>
      <c r="BS27">
        <v>0</v>
      </c>
      <c r="BT27">
        <v>0</v>
      </c>
      <c r="BU27">
        <v>0</v>
      </c>
      <c r="BV27">
        <v>1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>
        <v>0</v>
      </c>
      <c r="E28" t="s">
        <v>106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 s="7">
        <v>0.01</v>
      </c>
      <c r="P28" t="s">
        <v>106</v>
      </c>
      <c r="Q28" t="s">
        <v>106</v>
      </c>
      <c r="R28">
        <v>0</v>
      </c>
      <c r="S28">
        <v>0</v>
      </c>
      <c r="T28">
        <v>0</v>
      </c>
      <c r="U28">
        <v>0</v>
      </c>
      <c r="V28">
        <v>0</v>
      </c>
      <c r="W28" t="s">
        <v>106</v>
      </c>
      <c r="X28">
        <v>0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>
        <v>0</v>
      </c>
      <c r="AG28" t="s">
        <v>106</v>
      </c>
      <c r="AH28" t="s">
        <v>106</v>
      </c>
      <c r="AI28">
        <v>0</v>
      </c>
      <c r="AJ28" s="7">
        <v>0.01</v>
      </c>
      <c r="AK28">
        <v>0</v>
      </c>
      <c r="AL28">
        <v>0</v>
      </c>
      <c r="AM28">
        <v>0</v>
      </c>
      <c r="AN28" t="s">
        <v>106</v>
      </c>
      <c r="AO28" s="7">
        <v>0.01</v>
      </c>
      <c r="AP28" t="s">
        <v>106</v>
      </c>
      <c r="AQ28" t="s">
        <v>106</v>
      </c>
      <c r="AR28">
        <v>0</v>
      </c>
      <c r="AS28" s="7">
        <v>0.01</v>
      </c>
      <c r="AT28" t="s">
        <v>106</v>
      </c>
      <c r="AU28" s="7">
        <v>0.01</v>
      </c>
      <c r="AV28">
        <v>0</v>
      </c>
      <c r="AW28" t="s">
        <v>106</v>
      </c>
      <c r="AX28">
        <v>0</v>
      </c>
      <c r="AY28" t="s">
        <v>106</v>
      </c>
      <c r="AZ28" t="s">
        <v>106</v>
      </c>
      <c r="BA28" t="s">
        <v>106</v>
      </c>
      <c r="BB28" t="s">
        <v>106</v>
      </c>
      <c r="BC28" s="7">
        <v>0.01</v>
      </c>
      <c r="BD28" t="s">
        <v>106</v>
      </c>
      <c r="BE28" t="s">
        <v>106</v>
      </c>
      <c r="BF28">
        <v>0</v>
      </c>
      <c r="BG28">
        <v>0</v>
      </c>
      <c r="BH28">
        <v>0</v>
      </c>
      <c r="BI28" t="s">
        <v>106</v>
      </c>
      <c r="BJ28" t="s">
        <v>106</v>
      </c>
      <c r="BK28">
        <v>0</v>
      </c>
      <c r="BL28" t="s">
        <v>106</v>
      </c>
      <c r="BM28" t="s">
        <v>106</v>
      </c>
      <c r="BN28" t="s">
        <v>106</v>
      </c>
      <c r="BO28">
        <v>0</v>
      </c>
      <c r="BP28" s="7">
        <v>0.01</v>
      </c>
      <c r="BQ28">
        <v>0</v>
      </c>
      <c r="BR28" t="s">
        <v>106</v>
      </c>
      <c r="BS28" t="s">
        <v>106</v>
      </c>
      <c r="BT28" t="s">
        <v>106</v>
      </c>
      <c r="BU28" t="s">
        <v>106</v>
      </c>
      <c r="BV28">
        <v>0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78</v>
      </c>
      <c r="C29">
        <v>72</v>
      </c>
      <c r="D29">
        <v>3</v>
      </c>
      <c r="E29">
        <v>3</v>
      </c>
      <c r="F29">
        <v>14</v>
      </c>
      <c r="G29">
        <v>29</v>
      </c>
      <c r="H29">
        <v>34</v>
      </c>
      <c r="I29">
        <v>10</v>
      </c>
      <c r="J29">
        <v>30</v>
      </c>
      <c r="K29">
        <v>13</v>
      </c>
      <c r="L29">
        <v>24</v>
      </c>
      <c r="M29">
        <v>25</v>
      </c>
      <c r="N29">
        <v>28</v>
      </c>
      <c r="O29">
        <v>15</v>
      </c>
      <c r="P29">
        <v>10</v>
      </c>
      <c r="Q29">
        <v>17</v>
      </c>
      <c r="R29">
        <v>60</v>
      </c>
      <c r="S29">
        <v>38</v>
      </c>
      <c r="T29">
        <v>17</v>
      </c>
      <c r="U29">
        <v>18</v>
      </c>
      <c r="V29">
        <v>44</v>
      </c>
      <c r="W29">
        <v>9</v>
      </c>
      <c r="X29">
        <v>21</v>
      </c>
      <c r="Y29">
        <v>0</v>
      </c>
      <c r="Z29">
        <v>78</v>
      </c>
      <c r="AA29">
        <v>78</v>
      </c>
      <c r="AB29">
        <v>78</v>
      </c>
      <c r="AC29">
        <v>7</v>
      </c>
      <c r="AD29">
        <v>52</v>
      </c>
      <c r="AE29">
        <v>18</v>
      </c>
      <c r="AF29">
        <v>54</v>
      </c>
      <c r="AG29">
        <v>11</v>
      </c>
      <c r="AH29">
        <v>0</v>
      </c>
      <c r="AI29">
        <v>46</v>
      </c>
      <c r="AJ29">
        <v>7</v>
      </c>
      <c r="AK29">
        <v>16</v>
      </c>
      <c r="AL29">
        <v>17</v>
      </c>
      <c r="AM29">
        <v>29</v>
      </c>
      <c r="AN29">
        <v>0</v>
      </c>
      <c r="AO29">
        <v>31</v>
      </c>
      <c r="AP29">
        <v>8</v>
      </c>
      <c r="AQ29">
        <v>5</v>
      </c>
      <c r="AR29">
        <v>14</v>
      </c>
      <c r="AS29">
        <v>4</v>
      </c>
      <c r="AT29">
        <v>6</v>
      </c>
      <c r="AU29">
        <v>7</v>
      </c>
      <c r="AV29">
        <v>0</v>
      </c>
      <c r="AW29">
        <v>1</v>
      </c>
      <c r="AX29">
        <v>2</v>
      </c>
      <c r="AY29">
        <v>7</v>
      </c>
      <c r="AZ29">
        <v>11</v>
      </c>
      <c r="BA29">
        <v>2</v>
      </c>
      <c r="BB29">
        <v>6</v>
      </c>
      <c r="BC29">
        <v>3</v>
      </c>
      <c r="BD29">
        <v>1</v>
      </c>
      <c r="BE29">
        <v>11</v>
      </c>
      <c r="BF29">
        <v>67</v>
      </c>
      <c r="BG29">
        <v>36</v>
      </c>
      <c r="BH29">
        <v>42</v>
      </c>
      <c r="BI29">
        <v>8</v>
      </c>
      <c r="BJ29">
        <v>4</v>
      </c>
      <c r="BK29">
        <v>11</v>
      </c>
      <c r="BL29">
        <v>2</v>
      </c>
      <c r="BM29">
        <v>3</v>
      </c>
      <c r="BN29">
        <v>12</v>
      </c>
      <c r="BO29">
        <v>18</v>
      </c>
      <c r="BP29">
        <v>44</v>
      </c>
      <c r="BQ29">
        <v>8</v>
      </c>
      <c r="BR29">
        <v>8</v>
      </c>
      <c r="BS29">
        <v>8</v>
      </c>
      <c r="BT29">
        <v>6</v>
      </c>
      <c r="BU29">
        <v>5</v>
      </c>
      <c r="BV29">
        <v>4</v>
      </c>
      <c r="BW29">
        <v>4</v>
      </c>
      <c r="BX29">
        <v>22</v>
      </c>
      <c r="BY29">
        <v>0</v>
      </c>
      <c r="BZ29">
        <v>16</v>
      </c>
    </row>
    <row r="30" spans="1:78" x14ac:dyDescent="0.25">
      <c r="B30" s="7">
        <v>0.02</v>
      </c>
      <c r="C30" s="7">
        <v>0.02</v>
      </c>
      <c r="D30" s="7">
        <v>0.01</v>
      </c>
      <c r="E30" s="7">
        <v>0.01</v>
      </c>
      <c r="F30" s="7">
        <v>0.02</v>
      </c>
      <c r="G30" s="7">
        <v>0.01</v>
      </c>
      <c r="H30" s="7">
        <v>0.03</v>
      </c>
      <c r="I30" s="7">
        <v>0.01</v>
      </c>
      <c r="J30" s="7">
        <v>0.02</v>
      </c>
      <c r="K30" s="7">
        <v>0.01</v>
      </c>
      <c r="L30" s="7">
        <v>0.02</v>
      </c>
      <c r="M30" s="7">
        <v>0.02</v>
      </c>
      <c r="N30" s="7">
        <v>0.01</v>
      </c>
      <c r="O30" s="7">
        <v>0.03</v>
      </c>
      <c r="P30" s="7">
        <v>0.06</v>
      </c>
      <c r="Q30" s="7">
        <v>0.02</v>
      </c>
      <c r="R30" s="7">
        <v>0.01</v>
      </c>
      <c r="S30" s="7">
        <v>0.01</v>
      </c>
      <c r="T30" s="7">
        <v>0.02</v>
      </c>
      <c r="U30" s="7">
        <v>0.02</v>
      </c>
      <c r="V30" s="7">
        <v>0.01</v>
      </c>
      <c r="W30" s="7">
        <v>0.02</v>
      </c>
      <c r="X30" s="7">
        <v>0.03</v>
      </c>
      <c r="Y30" t="s">
        <v>108</v>
      </c>
      <c r="Z30" s="7">
        <v>0.02</v>
      </c>
      <c r="AA30" s="7">
        <v>0.02</v>
      </c>
      <c r="AB30" s="7">
        <v>0.02</v>
      </c>
      <c r="AC30" s="7">
        <v>0.02</v>
      </c>
      <c r="AD30" s="7">
        <v>0.01</v>
      </c>
      <c r="AE30" s="7">
        <v>0.05</v>
      </c>
      <c r="AF30" s="7">
        <v>0.01</v>
      </c>
      <c r="AG30" s="7">
        <v>0.01</v>
      </c>
      <c r="AH30" t="s">
        <v>108</v>
      </c>
      <c r="AI30" s="7">
        <v>0.01</v>
      </c>
      <c r="AJ30" s="7">
        <v>0.02</v>
      </c>
      <c r="AK30" s="7">
        <v>0.02</v>
      </c>
      <c r="AL30" s="7">
        <v>0.01</v>
      </c>
      <c r="AM30" s="7">
        <v>0.01</v>
      </c>
      <c r="AN30" t="s">
        <v>108</v>
      </c>
      <c r="AO30" s="7">
        <v>0.06</v>
      </c>
      <c r="AP30" s="7">
        <v>0.02</v>
      </c>
      <c r="AQ30" s="7">
        <v>0.01</v>
      </c>
      <c r="AR30" s="7">
        <v>0.03</v>
      </c>
      <c r="AS30" s="7">
        <v>0.02</v>
      </c>
      <c r="AT30" s="7">
        <v>0.01</v>
      </c>
      <c r="AU30" s="7">
        <v>0.02</v>
      </c>
      <c r="AV30" t="s">
        <v>108</v>
      </c>
      <c r="AW30" s="7">
        <v>0.01</v>
      </c>
      <c r="AX30" s="7">
        <v>0.01</v>
      </c>
      <c r="AY30" s="7">
        <v>0.02</v>
      </c>
      <c r="AZ30" s="7">
        <v>0.04</v>
      </c>
      <c r="BA30" s="7">
        <v>0.01</v>
      </c>
      <c r="BB30" s="7">
        <v>0.02</v>
      </c>
      <c r="BC30" s="7">
        <v>0.01</v>
      </c>
      <c r="BD30" s="7">
        <v>7.0000000000000007E-2</v>
      </c>
      <c r="BE30" s="7">
        <v>0.01</v>
      </c>
      <c r="BF30" s="7">
        <v>0.02</v>
      </c>
      <c r="BG30" s="7">
        <v>0.01</v>
      </c>
      <c r="BH30" s="7">
        <v>0.02</v>
      </c>
      <c r="BI30" s="7">
        <v>0.01</v>
      </c>
      <c r="BJ30" s="7">
        <v>0.01</v>
      </c>
      <c r="BK30" s="7">
        <v>0.02</v>
      </c>
      <c r="BL30" s="7">
        <v>0.01</v>
      </c>
      <c r="BM30">
        <v>0</v>
      </c>
      <c r="BN30" s="7">
        <v>0.01</v>
      </c>
      <c r="BO30" s="7">
        <v>0.01</v>
      </c>
      <c r="BP30" s="7">
        <v>0.05</v>
      </c>
      <c r="BQ30" s="7">
        <v>0.01</v>
      </c>
      <c r="BR30" s="7">
        <v>0.01</v>
      </c>
      <c r="BS30" s="7">
        <v>0.01</v>
      </c>
      <c r="BT30" s="7">
        <v>0.02</v>
      </c>
      <c r="BU30" s="7">
        <v>0.01</v>
      </c>
      <c r="BV30" s="7">
        <v>0.02</v>
      </c>
      <c r="BW30" s="7">
        <v>0.01</v>
      </c>
      <c r="BX30" s="7">
        <v>0.01</v>
      </c>
      <c r="BY30" t="s">
        <v>108</v>
      </c>
      <c r="BZ30" s="7">
        <v>0.01</v>
      </c>
    </row>
    <row r="31" spans="1:78" x14ac:dyDescent="0.25">
      <c r="A31" t="s">
        <v>193</v>
      </c>
      <c r="B31">
        <v>0.66900000000000004</v>
      </c>
      <c r="C31">
        <v>0.65700000000000003</v>
      </c>
      <c r="D31">
        <v>0.65700000000000003</v>
      </c>
      <c r="E31">
        <v>0.871</v>
      </c>
      <c r="F31">
        <v>0.66500000000000004</v>
      </c>
      <c r="G31">
        <v>0.6</v>
      </c>
      <c r="H31">
        <v>0.81</v>
      </c>
      <c r="I31">
        <v>0.628</v>
      </c>
      <c r="J31">
        <v>0.62</v>
      </c>
      <c r="K31">
        <v>0.68600000000000005</v>
      </c>
      <c r="L31">
        <v>0.76600000000000001</v>
      </c>
      <c r="M31">
        <v>0.73299999999999998</v>
      </c>
      <c r="N31">
        <v>0.63200000000000001</v>
      </c>
      <c r="O31">
        <v>0.70599999999999996</v>
      </c>
      <c r="P31">
        <v>0.73299999999999998</v>
      </c>
      <c r="Q31">
        <v>0.77300000000000002</v>
      </c>
      <c r="R31">
        <v>0.65100000000000002</v>
      </c>
      <c r="S31">
        <v>0.63300000000000001</v>
      </c>
      <c r="T31">
        <v>0.66700000000000004</v>
      </c>
      <c r="U31">
        <v>0.79300000000000004</v>
      </c>
      <c r="V31">
        <v>0.63200000000000001</v>
      </c>
      <c r="W31">
        <v>0.68200000000000005</v>
      </c>
      <c r="X31">
        <v>0.89300000000000002</v>
      </c>
      <c r="Y31">
        <v>0</v>
      </c>
      <c r="Z31">
        <v>0.66900000000000004</v>
      </c>
      <c r="AA31">
        <v>0.66900000000000004</v>
      </c>
      <c r="AB31">
        <v>0.66900000000000004</v>
      </c>
      <c r="AC31">
        <v>0.51900000000000002</v>
      </c>
      <c r="AD31">
        <v>0.69499999999999995</v>
      </c>
      <c r="AE31">
        <v>0.58799999999999997</v>
      </c>
      <c r="AF31">
        <v>0.64800000000000002</v>
      </c>
      <c r="AG31">
        <v>0.79500000000000004</v>
      </c>
      <c r="AH31">
        <v>0</v>
      </c>
      <c r="AI31">
        <v>0.67300000000000004</v>
      </c>
      <c r="AJ31">
        <v>0.624</v>
      </c>
      <c r="AK31">
        <v>0.65100000000000002</v>
      </c>
      <c r="AL31">
        <v>0.73699999999999999</v>
      </c>
      <c r="AM31">
        <v>0.61399999999999999</v>
      </c>
      <c r="AN31">
        <v>1.163</v>
      </c>
      <c r="AO31">
        <v>0.61099999999999999</v>
      </c>
      <c r="AP31">
        <v>0.61899999999999999</v>
      </c>
      <c r="AQ31">
        <v>0.64700000000000002</v>
      </c>
      <c r="AR31">
        <v>0.63800000000000001</v>
      </c>
      <c r="AS31">
        <v>0.83</v>
      </c>
      <c r="AT31">
        <v>0.65200000000000002</v>
      </c>
      <c r="AU31">
        <v>0.77500000000000002</v>
      </c>
      <c r="AV31">
        <v>0.74399999999999999</v>
      </c>
      <c r="AW31">
        <v>0.623</v>
      </c>
      <c r="AX31">
        <v>0.66100000000000003</v>
      </c>
      <c r="AY31">
        <v>0.49399999999999999</v>
      </c>
      <c r="AZ31">
        <v>0.65800000000000003</v>
      </c>
      <c r="BA31">
        <v>0.80100000000000005</v>
      </c>
      <c r="BB31">
        <v>0.70499999999999996</v>
      </c>
      <c r="BC31">
        <v>0.63700000000000001</v>
      </c>
      <c r="BD31">
        <v>0.80800000000000005</v>
      </c>
      <c r="BE31">
        <v>0.71899999999999997</v>
      </c>
      <c r="BF31">
        <v>0.66</v>
      </c>
      <c r="BG31">
        <v>0.67600000000000005</v>
      </c>
      <c r="BH31">
        <v>0.65900000000000003</v>
      </c>
      <c r="BI31">
        <v>0.625</v>
      </c>
      <c r="BJ31">
        <v>0.73599999999999999</v>
      </c>
      <c r="BK31">
        <v>0.67</v>
      </c>
      <c r="BL31">
        <v>0.75900000000000001</v>
      </c>
      <c r="BM31">
        <v>0.67400000000000004</v>
      </c>
      <c r="BN31">
        <v>0.72</v>
      </c>
      <c r="BO31">
        <v>0.65900000000000003</v>
      </c>
      <c r="BP31">
        <v>0.60199999999999998</v>
      </c>
      <c r="BQ31">
        <v>0.70099999999999996</v>
      </c>
      <c r="BR31">
        <v>0.69899999999999995</v>
      </c>
      <c r="BS31">
        <v>0.71399999999999997</v>
      </c>
      <c r="BT31">
        <v>0.79100000000000004</v>
      </c>
      <c r="BU31">
        <v>0.67300000000000004</v>
      </c>
      <c r="BV31">
        <v>0.64600000000000002</v>
      </c>
      <c r="BW31">
        <v>0.71099999999999997</v>
      </c>
      <c r="BX31">
        <v>1.109</v>
      </c>
      <c r="BY31">
        <v>1.2370000000000001</v>
      </c>
      <c r="BZ31">
        <v>1.1819999999999999</v>
      </c>
    </row>
    <row r="32" spans="1:78" x14ac:dyDescent="0.25">
      <c r="A32" t="s">
        <v>194</v>
      </c>
      <c r="B32">
        <v>0.98799999999999999</v>
      </c>
      <c r="C32">
        <v>0.99</v>
      </c>
      <c r="D32">
        <v>1.0209999999999999</v>
      </c>
      <c r="E32">
        <v>0.877</v>
      </c>
      <c r="F32">
        <v>0.95599999999999996</v>
      </c>
      <c r="G32">
        <v>1.0289999999999999</v>
      </c>
      <c r="H32">
        <v>0.91100000000000003</v>
      </c>
      <c r="I32">
        <v>1.002</v>
      </c>
      <c r="J32">
        <v>1.0029999999999999</v>
      </c>
      <c r="K32">
        <v>0.95399999999999996</v>
      </c>
      <c r="L32">
        <v>0.97599999999999998</v>
      </c>
      <c r="M32">
        <v>0.96899999999999997</v>
      </c>
      <c r="N32">
        <v>0.99</v>
      </c>
      <c r="O32">
        <v>1.0389999999999999</v>
      </c>
      <c r="P32">
        <v>0.89500000000000002</v>
      </c>
      <c r="Q32">
        <v>1.024</v>
      </c>
      <c r="R32">
        <v>0.98099999999999998</v>
      </c>
      <c r="S32">
        <v>0.98599999999999999</v>
      </c>
      <c r="T32">
        <v>0.996</v>
      </c>
      <c r="U32">
        <v>0.97099999999999997</v>
      </c>
      <c r="V32">
        <v>0.997</v>
      </c>
      <c r="W32">
        <v>0.92500000000000004</v>
      </c>
      <c r="X32">
        <v>0.94</v>
      </c>
      <c r="Y32">
        <v>0</v>
      </c>
      <c r="Z32">
        <v>0.98799999999999999</v>
      </c>
      <c r="AA32">
        <v>0.98799999999999999</v>
      </c>
      <c r="AB32">
        <v>0.98799999999999999</v>
      </c>
      <c r="AC32">
        <v>1.0980000000000001</v>
      </c>
      <c r="AD32">
        <v>0.97099999999999997</v>
      </c>
      <c r="AE32">
        <v>0.99</v>
      </c>
      <c r="AF32">
        <v>0.98399999999999999</v>
      </c>
      <c r="AG32">
        <v>0.98099999999999998</v>
      </c>
      <c r="AH32">
        <v>0</v>
      </c>
      <c r="AI32">
        <v>0.97599999999999998</v>
      </c>
      <c r="AJ32">
        <v>1.0009999999999999</v>
      </c>
      <c r="AK32">
        <v>1.05</v>
      </c>
      <c r="AL32">
        <v>0.96499999999999997</v>
      </c>
      <c r="AM32">
        <v>1.0029999999999999</v>
      </c>
      <c r="AN32">
        <v>0.80200000000000005</v>
      </c>
      <c r="AO32">
        <v>0.99199999999999999</v>
      </c>
      <c r="AP32">
        <v>0.91700000000000004</v>
      </c>
      <c r="AQ32">
        <v>0.92300000000000004</v>
      </c>
      <c r="AR32">
        <v>0.98699999999999999</v>
      </c>
      <c r="AS32">
        <v>1.02</v>
      </c>
      <c r="AT32">
        <v>0.95099999999999996</v>
      </c>
      <c r="AU32">
        <v>1.004</v>
      </c>
      <c r="AV32">
        <v>0.98099999999999998</v>
      </c>
      <c r="AW32">
        <v>0.94799999999999995</v>
      </c>
      <c r="AX32">
        <v>1.048</v>
      </c>
      <c r="AY32">
        <v>1.0569999999999999</v>
      </c>
      <c r="AZ32">
        <v>0.88400000000000001</v>
      </c>
      <c r="BA32">
        <v>0.95599999999999996</v>
      </c>
      <c r="BB32">
        <v>1.0029999999999999</v>
      </c>
      <c r="BC32">
        <v>1.141</v>
      </c>
      <c r="BD32">
        <v>1.0740000000000001</v>
      </c>
      <c r="BE32">
        <v>0.98599999999999999</v>
      </c>
      <c r="BF32">
        <v>0.98799999999999999</v>
      </c>
      <c r="BG32">
        <v>0.98499999999999999</v>
      </c>
      <c r="BH32">
        <v>0.99199999999999999</v>
      </c>
      <c r="BI32">
        <v>0.99199999999999999</v>
      </c>
      <c r="BJ32">
        <v>0.98499999999999999</v>
      </c>
      <c r="BK32">
        <v>0.97599999999999998</v>
      </c>
      <c r="BL32">
        <v>0.98699999999999999</v>
      </c>
      <c r="BM32">
        <v>1.026</v>
      </c>
      <c r="BN32">
        <v>0.97799999999999998</v>
      </c>
      <c r="BO32">
        <v>0.96899999999999997</v>
      </c>
      <c r="BP32">
        <v>1.0049999999999999</v>
      </c>
      <c r="BQ32">
        <v>1</v>
      </c>
      <c r="BR32">
        <v>0.996</v>
      </c>
      <c r="BS32">
        <v>0.99399999999999999</v>
      </c>
      <c r="BT32">
        <v>0.98299999999999998</v>
      </c>
      <c r="BU32">
        <v>0.97799999999999998</v>
      </c>
      <c r="BV32">
        <v>1.028</v>
      </c>
      <c r="BW32">
        <v>0.996</v>
      </c>
      <c r="BX32">
        <v>0.64600000000000002</v>
      </c>
      <c r="BY32">
        <v>0.42499999999999999</v>
      </c>
      <c r="BZ32">
        <v>0.57399999999999995</v>
      </c>
    </row>
    <row r="33" spans="1:78" x14ac:dyDescent="0.25">
      <c r="A33" t="s">
        <v>195</v>
      </c>
      <c r="B33">
        <v>0</v>
      </c>
      <c r="C33">
        <v>0</v>
      </c>
      <c r="D33">
        <v>3.0000000000000001E-3</v>
      </c>
      <c r="E33">
        <v>3.0000000000000001E-3</v>
      </c>
      <c r="F33">
        <v>1E-3</v>
      </c>
      <c r="G33">
        <v>0</v>
      </c>
      <c r="H33">
        <v>1E-3</v>
      </c>
      <c r="I33">
        <v>1E-3</v>
      </c>
      <c r="J33">
        <v>1E-3</v>
      </c>
      <c r="K33">
        <v>1E-3</v>
      </c>
      <c r="L33">
        <v>1E-3</v>
      </c>
      <c r="M33">
        <v>1E-3</v>
      </c>
      <c r="N33">
        <v>0</v>
      </c>
      <c r="O33">
        <v>2E-3</v>
      </c>
      <c r="P33">
        <v>5.0000000000000001E-3</v>
      </c>
      <c r="Q33">
        <v>1E-3</v>
      </c>
      <c r="R33">
        <v>0</v>
      </c>
      <c r="S33">
        <v>0</v>
      </c>
      <c r="T33">
        <v>1E-3</v>
      </c>
      <c r="U33">
        <v>1E-3</v>
      </c>
      <c r="V33">
        <v>0</v>
      </c>
      <c r="W33">
        <v>2E-3</v>
      </c>
      <c r="X33">
        <v>1E-3</v>
      </c>
      <c r="Y33">
        <v>0</v>
      </c>
      <c r="Z33">
        <v>0</v>
      </c>
      <c r="AA33">
        <v>0</v>
      </c>
      <c r="AB33">
        <v>0</v>
      </c>
      <c r="AC33">
        <v>3.0000000000000001E-3</v>
      </c>
      <c r="AD33">
        <v>0</v>
      </c>
      <c r="AE33">
        <v>3.0000000000000001E-3</v>
      </c>
      <c r="AF33">
        <v>0</v>
      </c>
      <c r="AG33">
        <v>1E-3</v>
      </c>
      <c r="AH33">
        <v>0</v>
      </c>
      <c r="AI33">
        <v>0</v>
      </c>
      <c r="AJ33">
        <v>3.0000000000000001E-3</v>
      </c>
      <c r="AK33">
        <v>1E-3</v>
      </c>
      <c r="AL33">
        <v>0</v>
      </c>
      <c r="AM33">
        <v>0</v>
      </c>
      <c r="AN33">
        <v>2.1999999999999999E-2</v>
      </c>
      <c r="AO33">
        <v>2E-3</v>
      </c>
      <c r="AP33">
        <v>2E-3</v>
      </c>
      <c r="AQ33">
        <v>2E-3</v>
      </c>
      <c r="AR33">
        <v>3.0000000000000001E-3</v>
      </c>
      <c r="AS33">
        <v>4.0000000000000001E-3</v>
      </c>
      <c r="AT33">
        <v>2E-3</v>
      </c>
      <c r="AU33">
        <v>3.0000000000000001E-3</v>
      </c>
      <c r="AV33">
        <v>2E-3</v>
      </c>
      <c r="AW33">
        <v>1.2999999999999999E-2</v>
      </c>
      <c r="AX33">
        <v>4.0000000000000001E-3</v>
      </c>
      <c r="AY33">
        <v>3.0000000000000001E-3</v>
      </c>
      <c r="AZ33">
        <v>3.0000000000000001E-3</v>
      </c>
      <c r="BA33">
        <v>4.0000000000000001E-3</v>
      </c>
      <c r="BB33">
        <v>3.0000000000000001E-3</v>
      </c>
      <c r="BC33">
        <v>5.0000000000000001E-3</v>
      </c>
      <c r="BD33">
        <v>6.4000000000000001E-2</v>
      </c>
      <c r="BE33">
        <v>1E-3</v>
      </c>
      <c r="BF33">
        <v>0</v>
      </c>
      <c r="BG33">
        <v>0</v>
      </c>
      <c r="BH33">
        <v>1E-3</v>
      </c>
      <c r="BI33">
        <v>1E-3</v>
      </c>
      <c r="BJ33">
        <v>1E-3</v>
      </c>
      <c r="BK33">
        <v>1E-3</v>
      </c>
      <c r="BL33">
        <v>6.0000000000000001E-3</v>
      </c>
      <c r="BM33">
        <v>2E-3</v>
      </c>
      <c r="BN33">
        <v>1E-3</v>
      </c>
      <c r="BO33">
        <v>1E-3</v>
      </c>
      <c r="BP33">
        <v>1E-3</v>
      </c>
      <c r="BQ33">
        <v>1E-3</v>
      </c>
      <c r="BR33">
        <v>1E-3</v>
      </c>
      <c r="BS33">
        <v>1E-3</v>
      </c>
      <c r="BT33">
        <v>3.0000000000000001E-3</v>
      </c>
      <c r="BU33">
        <v>2E-3</v>
      </c>
      <c r="BV33">
        <v>4.0000000000000001E-3</v>
      </c>
      <c r="BW33">
        <v>2E-3</v>
      </c>
      <c r="BX33">
        <v>0</v>
      </c>
      <c r="BY33">
        <v>0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623</v>
      </c>
    </row>
    <row r="2" spans="1:78" x14ac:dyDescent="0.25">
      <c r="A2" t="s">
        <v>155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4688</v>
      </c>
      <c r="C8">
        <v>4038</v>
      </c>
      <c r="D8">
        <v>370</v>
      </c>
      <c r="E8">
        <v>280</v>
      </c>
      <c r="F8">
        <v>901</v>
      </c>
      <c r="G8">
        <v>2166</v>
      </c>
      <c r="H8">
        <v>1621</v>
      </c>
      <c r="I8">
        <v>924</v>
      </c>
      <c r="J8">
        <v>1239</v>
      </c>
      <c r="K8">
        <v>898</v>
      </c>
      <c r="L8">
        <v>1627</v>
      </c>
      <c r="M8">
        <v>1571</v>
      </c>
      <c r="N8">
        <v>2423</v>
      </c>
      <c r="O8">
        <v>516</v>
      </c>
      <c r="P8">
        <v>178</v>
      </c>
      <c r="Q8">
        <v>861</v>
      </c>
      <c r="R8">
        <v>3827</v>
      </c>
      <c r="S8">
        <v>2801</v>
      </c>
      <c r="T8">
        <v>908</v>
      </c>
      <c r="U8">
        <v>908</v>
      </c>
      <c r="V8">
        <v>3257</v>
      </c>
      <c r="W8">
        <v>527</v>
      </c>
      <c r="X8">
        <v>844</v>
      </c>
      <c r="Y8">
        <v>0</v>
      </c>
      <c r="Z8">
        <v>4688</v>
      </c>
      <c r="AA8">
        <v>4688</v>
      </c>
      <c r="AB8">
        <v>4688</v>
      </c>
      <c r="AC8">
        <v>380</v>
      </c>
      <c r="AD8">
        <v>3875</v>
      </c>
      <c r="AE8">
        <v>394</v>
      </c>
      <c r="AF8">
        <v>3747</v>
      </c>
      <c r="AG8">
        <v>774</v>
      </c>
      <c r="AH8">
        <v>0</v>
      </c>
      <c r="AI8">
        <v>3380</v>
      </c>
      <c r="AJ8">
        <v>412</v>
      </c>
      <c r="AK8">
        <v>800</v>
      </c>
      <c r="AL8">
        <v>1925</v>
      </c>
      <c r="AM8">
        <v>2151</v>
      </c>
      <c r="AN8">
        <v>29</v>
      </c>
      <c r="AO8">
        <v>565</v>
      </c>
      <c r="AP8">
        <v>439</v>
      </c>
      <c r="AQ8">
        <v>450</v>
      </c>
      <c r="AR8">
        <v>372</v>
      </c>
      <c r="AS8">
        <v>259</v>
      </c>
      <c r="AT8">
        <v>438</v>
      </c>
      <c r="AU8">
        <v>321</v>
      </c>
      <c r="AV8">
        <v>439</v>
      </c>
      <c r="AW8">
        <v>72</v>
      </c>
      <c r="AX8">
        <v>292</v>
      </c>
      <c r="AY8">
        <v>452</v>
      </c>
      <c r="AZ8">
        <v>306</v>
      </c>
      <c r="BA8">
        <v>236</v>
      </c>
      <c r="BB8">
        <v>323</v>
      </c>
      <c r="BC8">
        <v>269</v>
      </c>
      <c r="BD8">
        <v>20</v>
      </c>
      <c r="BE8">
        <v>710</v>
      </c>
      <c r="BF8">
        <v>3978</v>
      </c>
      <c r="BG8">
        <v>2737</v>
      </c>
      <c r="BH8">
        <v>1951</v>
      </c>
      <c r="BI8">
        <v>1010</v>
      </c>
      <c r="BJ8">
        <v>733</v>
      </c>
      <c r="BK8">
        <v>690</v>
      </c>
      <c r="BL8">
        <v>165</v>
      </c>
      <c r="BM8">
        <v>678</v>
      </c>
      <c r="BN8">
        <v>1344</v>
      </c>
      <c r="BO8">
        <v>1704</v>
      </c>
      <c r="BP8">
        <v>962</v>
      </c>
      <c r="BQ8">
        <v>809</v>
      </c>
      <c r="BR8">
        <v>1211</v>
      </c>
      <c r="BS8">
        <v>1183</v>
      </c>
      <c r="BT8">
        <v>377</v>
      </c>
      <c r="BU8">
        <v>411</v>
      </c>
      <c r="BV8">
        <v>253</v>
      </c>
      <c r="BW8">
        <v>598</v>
      </c>
      <c r="BX8">
        <v>3183</v>
      </c>
      <c r="BY8">
        <v>3196</v>
      </c>
      <c r="BZ8">
        <v>2825</v>
      </c>
    </row>
    <row r="9" spans="1:78" x14ac:dyDescent="0.25">
      <c r="A9" t="s">
        <v>103</v>
      </c>
      <c r="B9">
        <v>4756</v>
      </c>
      <c r="C9">
        <v>4095</v>
      </c>
      <c r="D9">
        <v>399</v>
      </c>
      <c r="E9">
        <v>262</v>
      </c>
      <c r="F9">
        <v>916</v>
      </c>
      <c r="G9">
        <v>2537</v>
      </c>
      <c r="H9">
        <v>1303</v>
      </c>
      <c r="I9">
        <v>1159</v>
      </c>
      <c r="J9">
        <v>1528</v>
      </c>
      <c r="K9">
        <v>965</v>
      </c>
      <c r="L9">
        <v>1104</v>
      </c>
      <c r="M9">
        <v>1243</v>
      </c>
      <c r="N9">
        <v>2848</v>
      </c>
      <c r="O9">
        <v>505</v>
      </c>
      <c r="P9">
        <v>160</v>
      </c>
      <c r="Q9">
        <v>701</v>
      </c>
      <c r="R9">
        <v>4055</v>
      </c>
      <c r="S9">
        <v>3012</v>
      </c>
      <c r="T9">
        <v>938</v>
      </c>
      <c r="U9">
        <v>740</v>
      </c>
      <c r="V9">
        <v>3603</v>
      </c>
      <c r="W9">
        <v>473</v>
      </c>
      <c r="X9">
        <v>624</v>
      </c>
      <c r="Y9">
        <v>0</v>
      </c>
      <c r="Z9">
        <v>4756</v>
      </c>
      <c r="AA9">
        <v>4756</v>
      </c>
      <c r="AB9">
        <v>4756</v>
      </c>
      <c r="AC9">
        <v>416</v>
      </c>
      <c r="AD9">
        <v>3923</v>
      </c>
      <c r="AE9">
        <v>378</v>
      </c>
      <c r="AF9">
        <v>3772</v>
      </c>
      <c r="AG9">
        <v>823</v>
      </c>
      <c r="AH9">
        <v>0</v>
      </c>
      <c r="AI9">
        <v>3584</v>
      </c>
      <c r="AJ9">
        <v>374</v>
      </c>
      <c r="AK9">
        <v>717</v>
      </c>
      <c r="AL9">
        <v>2014</v>
      </c>
      <c r="AM9">
        <v>2164</v>
      </c>
      <c r="AN9">
        <v>31</v>
      </c>
      <c r="AO9">
        <v>530</v>
      </c>
      <c r="AP9">
        <v>460</v>
      </c>
      <c r="AQ9">
        <v>469</v>
      </c>
      <c r="AR9">
        <v>416</v>
      </c>
      <c r="AS9">
        <v>250</v>
      </c>
      <c r="AT9">
        <v>449</v>
      </c>
      <c r="AU9">
        <v>310</v>
      </c>
      <c r="AV9">
        <v>429</v>
      </c>
      <c r="AW9">
        <v>84</v>
      </c>
      <c r="AX9">
        <v>310</v>
      </c>
      <c r="AY9">
        <v>440</v>
      </c>
      <c r="AZ9">
        <v>315</v>
      </c>
      <c r="BA9">
        <v>229</v>
      </c>
      <c r="BB9">
        <v>315</v>
      </c>
      <c r="BC9">
        <v>260</v>
      </c>
      <c r="BD9">
        <v>20</v>
      </c>
      <c r="BE9">
        <v>743</v>
      </c>
      <c r="BF9">
        <v>4013</v>
      </c>
      <c r="BG9">
        <v>2841</v>
      </c>
      <c r="BH9">
        <v>1914</v>
      </c>
      <c r="BI9">
        <v>1136</v>
      </c>
      <c r="BJ9">
        <v>750</v>
      </c>
      <c r="BK9">
        <v>656</v>
      </c>
      <c r="BL9">
        <v>162</v>
      </c>
      <c r="BM9">
        <v>745</v>
      </c>
      <c r="BN9">
        <v>1407</v>
      </c>
      <c r="BO9">
        <v>1700</v>
      </c>
      <c r="BP9">
        <v>904</v>
      </c>
      <c r="BQ9">
        <v>868</v>
      </c>
      <c r="BR9">
        <v>1317</v>
      </c>
      <c r="BS9">
        <v>1292</v>
      </c>
      <c r="BT9">
        <v>379</v>
      </c>
      <c r="BU9">
        <v>445</v>
      </c>
      <c r="BV9">
        <v>255</v>
      </c>
      <c r="BW9">
        <v>655</v>
      </c>
      <c r="BX9">
        <v>3161</v>
      </c>
      <c r="BY9">
        <v>3186</v>
      </c>
      <c r="BZ9">
        <v>2785</v>
      </c>
    </row>
    <row r="10" spans="1:78" x14ac:dyDescent="0.25">
      <c r="A10" t="s">
        <v>104</v>
      </c>
    </row>
    <row r="11" spans="1:78" x14ac:dyDescent="0.25">
      <c r="A11" t="s">
        <v>593</v>
      </c>
      <c r="B11">
        <v>632</v>
      </c>
      <c r="C11">
        <v>528</v>
      </c>
      <c r="D11">
        <v>60</v>
      </c>
      <c r="E11">
        <v>43</v>
      </c>
      <c r="F11">
        <v>106</v>
      </c>
      <c r="G11">
        <v>319</v>
      </c>
      <c r="H11">
        <v>207</v>
      </c>
      <c r="I11">
        <v>133</v>
      </c>
      <c r="J11">
        <v>194</v>
      </c>
      <c r="K11">
        <v>122</v>
      </c>
      <c r="L11">
        <v>182</v>
      </c>
      <c r="M11">
        <v>191</v>
      </c>
      <c r="N11">
        <v>342</v>
      </c>
      <c r="O11">
        <v>77</v>
      </c>
      <c r="P11">
        <v>21</v>
      </c>
      <c r="Q11">
        <v>126</v>
      </c>
      <c r="R11">
        <v>505</v>
      </c>
      <c r="S11">
        <v>359</v>
      </c>
      <c r="T11">
        <v>124</v>
      </c>
      <c r="U11">
        <v>128</v>
      </c>
      <c r="V11">
        <v>449</v>
      </c>
      <c r="W11">
        <v>50</v>
      </c>
      <c r="X11">
        <v>127</v>
      </c>
      <c r="Y11">
        <v>0</v>
      </c>
      <c r="Z11">
        <v>632</v>
      </c>
      <c r="AA11">
        <v>632</v>
      </c>
      <c r="AB11">
        <v>632</v>
      </c>
      <c r="AC11">
        <v>52</v>
      </c>
      <c r="AD11">
        <v>531</v>
      </c>
      <c r="AE11">
        <v>46</v>
      </c>
      <c r="AF11">
        <v>466</v>
      </c>
      <c r="AG11">
        <v>150</v>
      </c>
      <c r="AH11">
        <v>0</v>
      </c>
      <c r="AI11">
        <v>464</v>
      </c>
      <c r="AJ11">
        <v>42</v>
      </c>
      <c r="AK11">
        <v>107</v>
      </c>
      <c r="AL11">
        <v>287</v>
      </c>
      <c r="AM11">
        <v>280</v>
      </c>
      <c r="AN11">
        <v>6</v>
      </c>
      <c r="AO11">
        <v>58</v>
      </c>
      <c r="AP11">
        <v>43</v>
      </c>
      <c r="AQ11">
        <v>49</v>
      </c>
      <c r="AR11">
        <v>42</v>
      </c>
      <c r="AS11">
        <v>54</v>
      </c>
      <c r="AT11">
        <v>49</v>
      </c>
      <c r="AU11">
        <v>60</v>
      </c>
      <c r="AV11">
        <v>80</v>
      </c>
      <c r="AW11">
        <v>15</v>
      </c>
      <c r="AX11">
        <v>46</v>
      </c>
      <c r="AY11">
        <v>43</v>
      </c>
      <c r="AZ11">
        <v>22</v>
      </c>
      <c r="BA11">
        <v>36</v>
      </c>
      <c r="BB11">
        <v>42</v>
      </c>
      <c r="BC11">
        <v>50</v>
      </c>
      <c r="BD11">
        <v>2</v>
      </c>
      <c r="BE11">
        <v>109</v>
      </c>
      <c r="BF11">
        <v>522</v>
      </c>
      <c r="BG11">
        <v>380</v>
      </c>
      <c r="BH11">
        <v>252</v>
      </c>
      <c r="BI11">
        <v>125</v>
      </c>
      <c r="BJ11">
        <v>115</v>
      </c>
      <c r="BK11">
        <v>91</v>
      </c>
      <c r="BL11">
        <v>29</v>
      </c>
      <c r="BM11">
        <v>85</v>
      </c>
      <c r="BN11">
        <v>214</v>
      </c>
      <c r="BO11">
        <v>222</v>
      </c>
      <c r="BP11">
        <v>111</v>
      </c>
      <c r="BQ11">
        <v>108</v>
      </c>
      <c r="BR11">
        <v>182</v>
      </c>
      <c r="BS11">
        <v>175</v>
      </c>
      <c r="BT11">
        <v>67</v>
      </c>
      <c r="BU11">
        <v>54</v>
      </c>
      <c r="BV11">
        <v>29</v>
      </c>
      <c r="BW11">
        <v>84</v>
      </c>
      <c r="BX11">
        <v>624</v>
      </c>
      <c r="BY11">
        <v>623</v>
      </c>
      <c r="BZ11">
        <v>632</v>
      </c>
    </row>
    <row r="12" spans="1:78" x14ac:dyDescent="0.25">
      <c r="B12" s="7">
        <v>0.13</v>
      </c>
      <c r="C12" s="7">
        <v>0.13</v>
      </c>
      <c r="D12" s="7">
        <v>0.15</v>
      </c>
      <c r="E12" s="7">
        <v>0.16</v>
      </c>
      <c r="F12" s="7">
        <v>0.12</v>
      </c>
      <c r="G12" s="7">
        <v>0.13</v>
      </c>
      <c r="H12" s="7">
        <v>0.16</v>
      </c>
      <c r="I12" s="7">
        <v>0.12</v>
      </c>
      <c r="J12" s="7">
        <v>0.13</v>
      </c>
      <c r="K12" s="7">
        <v>0.13</v>
      </c>
      <c r="L12" s="7">
        <v>0.16</v>
      </c>
      <c r="M12" s="7">
        <v>0.15</v>
      </c>
      <c r="N12" s="7">
        <v>0.12</v>
      </c>
      <c r="O12" s="7">
        <v>0.15</v>
      </c>
      <c r="P12" s="7">
        <v>0.13</v>
      </c>
      <c r="Q12" s="7">
        <v>0.18</v>
      </c>
      <c r="R12" s="7">
        <v>0.12</v>
      </c>
      <c r="S12" s="7">
        <v>0.12</v>
      </c>
      <c r="T12" s="7">
        <v>0.13</v>
      </c>
      <c r="U12" s="7">
        <v>0.17</v>
      </c>
      <c r="V12" s="7">
        <v>0.12</v>
      </c>
      <c r="W12" s="7">
        <v>0.11</v>
      </c>
      <c r="X12" s="7">
        <v>0.2</v>
      </c>
      <c r="Y12" t="s">
        <v>108</v>
      </c>
      <c r="Z12" s="7">
        <v>0.13</v>
      </c>
      <c r="AA12" s="7">
        <v>0.13</v>
      </c>
      <c r="AB12" s="7">
        <v>0.13</v>
      </c>
      <c r="AC12" s="7">
        <v>0.13</v>
      </c>
      <c r="AD12" s="7">
        <v>0.14000000000000001</v>
      </c>
      <c r="AE12" s="7">
        <v>0.12</v>
      </c>
      <c r="AF12" s="7">
        <v>0.12</v>
      </c>
      <c r="AG12" s="7">
        <v>0.18</v>
      </c>
      <c r="AH12" t="s">
        <v>108</v>
      </c>
      <c r="AI12" s="7">
        <v>0.13</v>
      </c>
      <c r="AJ12" s="7">
        <v>0.11</v>
      </c>
      <c r="AK12" s="7">
        <v>0.15</v>
      </c>
      <c r="AL12" s="7">
        <v>0.14000000000000001</v>
      </c>
      <c r="AM12" s="7">
        <v>0.13</v>
      </c>
      <c r="AN12" s="7">
        <v>0.2</v>
      </c>
      <c r="AO12" s="7">
        <v>0.11</v>
      </c>
      <c r="AP12" s="7">
        <v>0.09</v>
      </c>
      <c r="AQ12" s="7">
        <v>0.1</v>
      </c>
      <c r="AR12" s="7">
        <v>0.1</v>
      </c>
      <c r="AS12" s="7">
        <v>0.22</v>
      </c>
      <c r="AT12" s="7">
        <v>0.11</v>
      </c>
      <c r="AU12" s="7">
        <v>0.19</v>
      </c>
      <c r="AV12" s="7">
        <v>0.19</v>
      </c>
      <c r="AW12" s="7">
        <v>0.18</v>
      </c>
      <c r="AX12" s="7">
        <v>0.15</v>
      </c>
      <c r="AY12" s="7">
        <v>0.1</v>
      </c>
      <c r="AZ12" s="7">
        <v>7.0000000000000007E-2</v>
      </c>
      <c r="BA12" s="7">
        <v>0.16</v>
      </c>
      <c r="BB12" s="7">
        <v>0.13</v>
      </c>
      <c r="BC12" s="7">
        <v>0.19</v>
      </c>
      <c r="BD12" s="7">
        <v>0.1</v>
      </c>
      <c r="BE12" s="7">
        <v>0.15</v>
      </c>
      <c r="BF12" s="7">
        <v>0.13</v>
      </c>
      <c r="BG12" s="7">
        <v>0.13</v>
      </c>
      <c r="BH12" s="7">
        <v>0.13</v>
      </c>
      <c r="BI12" s="7">
        <v>0.11</v>
      </c>
      <c r="BJ12" s="7">
        <v>0.15</v>
      </c>
      <c r="BK12" s="7">
        <v>0.14000000000000001</v>
      </c>
      <c r="BL12" s="7">
        <v>0.18</v>
      </c>
      <c r="BM12" s="7">
        <v>0.11</v>
      </c>
      <c r="BN12" s="7">
        <v>0.15</v>
      </c>
      <c r="BO12" s="7">
        <v>0.13</v>
      </c>
      <c r="BP12" s="7">
        <v>0.12</v>
      </c>
      <c r="BQ12" s="7">
        <v>0.12</v>
      </c>
      <c r="BR12" s="7">
        <v>0.14000000000000001</v>
      </c>
      <c r="BS12" s="7">
        <v>0.14000000000000001</v>
      </c>
      <c r="BT12" s="7">
        <v>0.18</v>
      </c>
      <c r="BU12" s="7">
        <v>0.12</v>
      </c>
      <c r="BV12" s="7">
        <v>0.11</v>
      </c>
      <c r="BW12" s="7">
        <v>0.13</v>
      </c>
      <c r="BX12" s="7">
        <v>0.2</v>
      </c>
      <c r="BY12" s="7">
        <v>0.2</v>
      </c>
      <c r="BZ12" s="7">
        <v>0.23</v>
      </c>
    </row>
    <row r="13" spans="1:78" x14ac:dyDescent="0.25">
      <c r="A13" t="s">
        <v>594</v>
      </c>
      <c r="B13">
        <v>2154</v>
      </c>
      <c r="C13">
        <v>1878</v>
      </c>
      <c r="D13">
        <v>162</v>
      </c>
      <c r="E13">
        <v>114</v>
      </c>
      <c r="F13">
        <v>453</v>
      </c>
      <c r="G13">
        <v>1060</v>
      </c>
      <c r="H13">
        <v>641</v>
      </c>
      <c r="I13">
        <v>477</v>
      </c>
      <c r="J13">
        <v>679</v>
      </c>
      <c r="K13">
        <v>454</v>
      </c>
      <c r="L13">
        <v>544</v>
      </c>
      <c r="M13">
        <v>602</v>
      </c>
      <c r="N13">
        <v>1248</v>
      </c>
      <c r="O13">
        <v>220</v>
      </c>
      <c r="P13">
        <v>83</v>
      </c>
      <c r="Q13">
        <v>319</v>
      </c>
      <c r="R13">
        <v>1835</v>
      </c>
      <c r="S13">
        <v>1316</v>
      </c>
      <c r="T13">
        <v>441</v>
      </c>
      <c r="U13">
        <v>371</v>
      </c>
      <c r="V13">
        <v>1564</v>
      </c>
      <c r="W13">
        <v>240</v>
      </c>
      <c r="X13">
        <v>328</v>
      </c>
      <c r="Y13">
        <v>0</v>
      </c>
      <c r="Z13">
        <v>2154</v>
      </c>
      <c r="AA13">
        <v>2154</v>
      </c>
      <c r="AB13">
        <v>2154</v>
      </c>
      <c r="AC13">
        <v>165</v>
      </c>
      <c r="AD13">
        <v>1820</v>
      </c>
      <c r="AE13">
        <v>154</v>
      </c>
      <c r="AF13">
        <v>1690</v>
      </c>
      <c r="AG13">
        <v>396</v>
      </c>
      <c r="AH13">
        <v>0</v>
      </c>
      <c r="AI13">
        <v>1631</v>
      </c>
      <c r="AJ13">
        <v>173</v>
      </c>
      <c r="AK13">
        <v>319</v>
      </c>
      <c r="AL13">
        <v>931</v>
      </c>
      <c r="AM13">
        <v>968</v>
      </c>
      <c r="AN13">
        <v>14</v>
      </c>
      <c r="AO13">
        <v>235</v>
      </c>
      <c r="AP13">
        <v>218</v>
      </c>
      <c r="AQ13">
        <v>237</v>
      </c>
      <c r="AR13">
        <v>186</v>
      </c>
      <c r="AS13">
        <v>101</v>
      </c>
      <c r="AT13">
        <v>232</v>
      </c>
      <c r="AU13">
        <v>134</v>
      </c>
      <c r="AV13">
        <v>206</v>
      </c>
      <c r="AW13">
        <v>32</v>
      </c>
      <c r="AX13">
        <v>126</v>
      </c>
      <c r="AY13">
        <v>174</v>
      </c>
      <c r="AZ13">
        <v>147</v>
      </c>
      <c r="BA13">
        <v>99</v>
      </c>
      <c r="BB13">
        <v>144</v>
      </c>
      <c r="BC13">
        <v>108</v>
      </c>
      <c r="BD13">
        <v>9</v>
      </c>
      <c r="BE13">
        <v>350</v>
      </c>
      <c r="BF13">
        <v>1804</v>
      </c>
      <c r="BG13">
        <v>1269</v>
      </c>
      <c r="BH13">
        <v>885</v>
      </c>
      <c r="BI13">
        <v>504</v>
      </c>
      <c r="BJ13">
        <v>336</v>
      </c>
      <c r="BK13">
        <v>292</v>
      </c>
      <c r="BL13">
        <v>77</v>
      </c>
      <c r="BM13">
        <v>318</v>
      </c>
      <c r="BN13">
        <v>640</v>
      </c>
      <c r="BO13">
        <v>787</v>
      </c>
      <c r="BP13">
        <v>410</v>
      </c>
      <c r="BQ13">
        <v>373</v>
      </c>
      <c r="BR13">
        <v>562</v>
      </c>
      <c r="BS13">
        <v>570</v>
      </c>
      <c r="BT13">
        <v>188</v>
      </c>
      <c r="BU13">
        <v>203</v>
      </c>
      <c r="BV13">
        <v>112</v>
      </c>
      <c r="BW13">
        <v>280</v>
      </c>
      <c r="BX13">
        <v>2004</v>
      </c>
      <c r="BY13">
        <v>1975</v>
      </c>
      <c r="BZ13">
        <v>2154</v>
      </c>
    </row>
    <row r="14" spans="1:78" x14ac:dyDescent="0.25">
      <c r="B14" s="7">
        <v>0.45</v>
      </c>
      <c r="C14" s="7">
        <v>0.46</v>
      </c>
      <c r="D14" s="7">
        <v>0.41</v>
      </c>
      <c r="E14" s="7">
        <v>0.43</v>
      </c>
      <c r="F14" s="7">
        <v>0.49</v>
      </c>
      <c r="G14" s="7">
        <v>0.42</v>
      </c>
      <c r="H14" s="7">
        <v>0.49</v>
      </c>
      <c r="I14" s="7">
        <v>0.41</v>
      </c>
      <c r="J14" s="7">
        <v>0.44</v>
      </c>
      <c r="K14" s="7">
        <v>0.47</v>
      </c>
      <c r="L14" s="7">
        <v>0.49</v>
      </c>
      <c r="M14" s="7">
        <v>0.48</v>
      </c>
      <c r="N14" s="7">
        <v>0.44</v>
      </c>
      <c r="O14" s="7">
        <v>0.44</v>
      </c>
      <c r="P14" s="7">
        <v>0.52</v>
      </c>
      <c r="Q14" s="7">
        <v>0.46</v>
      </c>
      <c r="R14" s="7">
        <v>0.45</v>
      </c>
      <c r="S14" s="7">
        <v>0.44</v>
      </c>
      <c r="T14" s="7">
        <v>0.47</v>
      </c>
      <c r="U14" s="7">
        <v>0.5</v>
      </c>
      <c r="V14" s="7">
        <v>0.43</v>
      </c>
      <c r="W14" s="7">
        <v>0.51</v>
      </c>
      <c r="X14" s="7">
        <v>0.53</v>
      </c>
      <c r="Y14" t="s">
        <v>108</v>
      </c>
      <c r="Z14" s="7">
        <v>0.45</v>
      </c>
      <c r="AA14" s="7">
        <v>0.45</v>
      </c>
      <c r="AB14" s="7">
        <v>0.45</v>
      </c>
      <c r="AC14" s="7">
        <v>0.4</v>
      </c>
      <c r="AD14" s="7">
        <v>0.46</v>
      </c>
      <c r="AE14" s="7">
        <v>0.41</v>
      </c>
      <c r="AF14" s="7">
        <v>0.45</v>
      </c>
      <c r="AG14" s="7">
        <v>0.48</v>
      </c>
      <c r="AH14" t="s">
        <v>108</v>
      </c>
      <c r="AI14" s="7">
        <v>0.46</v>
      </c>
      <c r="AJ14" s="7">
        <v>0.46</v>
      </c>
      <c r="AK14" s="7">
        <v>0.45</v>
      </c>
      <c r="AL14" s="7">
        <v>0.46</v>
      </c>
      <c r="AM14" s="7">
        <v>0.45</v>
      </c>
      <c r="AN14" s="7">
        <v>0.45</v>
      </c>
      <c r="AO14" s="7">
        <v>0.44</v>
      </c>
      <c r="AP14" s="7">
        <v>0.48</v>
      </c>
      <c r="AQ14" s="7">
        <v>0.51</v>
      </c>
      <c r="AR14" s="7">
        <v>0.45</v>
      </c>
      <c r="AS14" s="7">
        <v>0.4</v>
      </c>
      <c r="AT14" s="7">
        <v>0.52</v>
      </c>
      <c r="AU14" s="7">
        <v>0.43</v>
      </c>
      <c r="AV14" s="7">
        <v>0.48</v>
      </c>
      <c r="AW14" s="7">
        <v>0.38</v>
      </c>
      <c r="AX14" s="7">
        <v>0.41</v>
      </c>
      <c r="AY14" s="7">
        <v>0.4</v>
      </c>
      <c r="AZ14" s="7">
        <v>0.47</v>
      </c>
      <c r="BA14" s="7">
        <v>0.43</v>
      </c>
      <c r="BB14" s="7">
        <v>0.46</v>
      </c>
      <c r="BC14" s="7">
        <v>0.42</v>
      </c>
      <c r="BD14" s="7">
        <v>0.43</v>
      </c>
      <c r="BE14" s="7">
        <v>0.47</v>
      </c>
      <c r="BF14" s="7">
        <v>0.45</v>
      </c>
      <c r="BG14" s="7">
        <v>0.45</v>
      </c>
      <c r="BH14" s="7">
        <v>0.46</v>
      </c>
      <c r="BI14" s="7">
        <v>0.44</v>
      </c>
      <c r="BJ14" s="7">
        <v>0.45</v>
      </c>
      <c r="BK14" s="7">
        <v>0.45</v>
      </c>
      <c r="BL14" s="7">
        <v>0.47</v>
      </c>
      <c r="BM14" s="7">
        <v>0.43</v>
      </c>
      <c r="BN14" s="7">
        <v>0.45</v>
      </c>
      <c r="BO14" s="7">
        <v>0.46</v>
      </c>
      <c r="BP14" s="7">
        <v>0.45</v>
      </c>
      <c r="BQ14" s="7">
        <v>0.43</v>
      </c>
      <c r="BR14" s="7">
        <v>0.43</v>
      </c>
      <c r="BS14" s="7">
        <v>0.44</v>
      </c>
      <c r="BT14" s="7">
        <v>0.5</v>
      </c>
      <c r="BU14" s="7">
        <v>0.46</v>
      </c>
      <c r="BV14" s="7">
        <v>0.44</v>
      </c>
      <c r="BW14" s="7">
        <v>0.43</v>
      </c>
      <c r="BX14" s="7">
        <v>0.63</v>
      </c>
      <c r="BY14" s="7">
        <v>0.62</v>
      </c>
      <c r="BZ14" s="7">
        <v>0.77</v>
      </c>
    </row>
    <row r="15" spans="1:78" x14ac:dyDescent="0.25">
      <c r="A15" t="s">
        <v>595</v>
      </c>
      <c r="B15">
        <v>985</v>
      </c>
      <c r="C15">
        <v>829</v>
      </c>
      <c r="D15">
        <v>95</v>
      </c>
      <c r="E15">
        <v>60</v>
      </c>
      <c r="F15">
        <v>189</v>
      </c>
      <c r="G15">
        <v>583</v>
      </c>
      <c r="H15">
        <v>213</v>
      </c>
      <c r="I15">
        <v>293</v>
      </c>
      <c r="J15">
        <v>311</v>
      </c>
      <c r="K15">
        <v>206</v>
      </c>
      <c r="L15">
        <v>174</v>
      </c>
      <c r="M15">
        <v>220</v>
      </c>
      <c r="N15">
        <v>632</v>
      </c>
      <c r="O15">
        <v>104</v>
      </c>
      <c r="P15">
        <v>28</v>
      </c>
      <c r="Q15">
        <v>118</v>
      </c>
      <c r="R15">
        <v>867</v>
      </c>
      <c r="S15">
        <v>682</v>
      </c>
      <c r="T15">
        <v>181</v>
      </c>
      <c r="U15">
        <v>110</v>
      </c>
      <c r="V15">
        <v>801</v>
      </c>
      <c r="W15">
        <v>93</v>
      </c>
      <c r="X15">
        <v>76</v>
      </c>
      <c r="Y15">
        <v>0</v>
      </c>
      <c r="Z15">
        <v>985</v>
      </c>
      <c r="AA15">
        <v>985</v>
      </c>
      <c r="AB15">
        <v>985</v>
      </c>
      <c r="AC15">
        <v>85</v>
      </c>
      <c r="AD15">
        <v>798</v>
      </c>
      <c r="AE15">
        <v>93</v>
      </c>
      <c r="AF15">
        <v>811</v>
      </c>
      <c r="AG15">
        <v>145</v>
      </c>
      <c r="AH15">
        <v>0</v>
      </c>
      <c r="AI15">
        <v>766</v>
      </c>
      <c r="AJ15">
        <v>72</v>
      </c>
      <c r="AK15">
        <v>125</v>
      </c>
      <c r="AL15">
        <v>410</v>
      </c>
      <c r="AM15">
        <v>455</v>
      </c>
      <c r="AN15">
        <v>7</v>
      </c>
      <c r="AO15">
        <v>110</v>
      </c>
      <c r="AP15">
        <v>99</v>
      </c>
      <c r="AQ15">
        <v>87</v>
      </c>
      <c r="AR15">
        <v>90</v>
      </c>
      <c r="AS15">
        <v>47</v>
      </c>
      <c r="AT15">
        <v>88</v>
      </c>
      <c r="AU15">
        <v>62</v>
      </c>
      <c r="AV15">
        <v>76</v>
      </c>
      <c r="AW15">
        <v>18</v>
      </c>
      <c r="AX15">
        <v>78</v>
      </c>
      <c r="AY15">
        <v>97</v>
      </c>
      <c r="AZ15">
        <v>76</v>
      </c>
      <c r="BA15">
        <v>58</v>
      </c>
      <c r="BB15">
        <v>58</v>
      </c>
      <c r="BC15">
        <v>50</v>
      </c>
      <c r="BD15">
        <v>2</v>
      </c>
      <c r="BE15">
        <v>145</v>
      </c>
      <c r="BF15">
        <v>840</v>
      </c>
      <c r="BG15">
        <v>579</v>
      </c>
      <c r="BH15">
        <v>406</v>
      </c>
      <c r="BI15">
        <v>256</v>
      </c>
      <c r="BJ15">
        <v>150</v>
      </c>
      <c r="BK15">
        <v>125</v>
      </c>
      <c r="BL15">
        <v>17</v>
      </c>
      <c r="BM15">
        <v>157</v>
      </c>
      <c r="BN15">
        <v>284</v>
      </c>
      <c r="BO15">
        <v>354</v>
      </c>
      <c r="BP15">
        <v>190</v>
      </c>
      <c r="BQ15">
        <v>197</v>
      </c>
      <c r="BR15">
        <v>288</v>
      </c>
      <c r="BS15">
        <v>276</v>
      </c>
      <c r="BT15">
        <v>65</v>
      </c>
      <c r="BU15">
        <v>98</v>
      </c>
      <c r="BV15">
        <v>54</v>
      </c>
      <c r="BW15">
        <v>152</v>
      </c>
      <c r="BX15">
        <v>335</v>
      </c>
      <c r="BY15">
        <v>356</v>
      </c>
      <c r="BZ15">
        <v>0</v>
      </c>
    </row>
    <row r="16" spans="1:78" x14ac:dyDescent="0.25">
      <c r="B16" s="7">
        <v>0.21</v>
      </c>
      <c r="C16" s="7">
        <v>0.2</v>
      </c>
      <c r="D16" s="7">
        <v>0.24</v>
      </c>
      <c r="E16" s="7">
        <v>0.23</v>
      </c>
      <c r="F16" s="7">
        <v>0.21</v>
      </c>
      <c r="G16" s="7">
        <v>0.23</v>
      </c>
      <c r="H16" s="7">
        <v>0.16</v>
      </c>
      <c r="I16" s="7">
        <v>0.25</v>
      </c>
      <c r="J16" s="7">
        <v>0.2</v>
      </c>
      <c r="K16" s="7">
        <v>0.21</v>
      </c>
      <c r="L16" s="7">
        <v>0.16</v>
      </c>
      <c r="M16" s="7">
        <v>0.18</v>
      </c>
      <c r="N16" s="7">
        <v>0.22</v>
      </c>
      <c r="O16" s="7">
        <v>0.21</v>
      </c>
      <c r="P16" s="7">
        <v>0.18</v>
      </c>
      <c r="Q16" s="7">
        <v>0.17</v>
      </c>
      <c r="R16" s="7">
        <v>0.21</v>
      </c>
      <c r="S16" s="7">
        <v>0.23</v>
      </c>
      <c r="T16" s="7">
        <v>0.19</v>
      </c>
      <c r="U16" s="7">
        <v>0.15</v>
      </c>
      <c r="V16" s="7">
        <v>0.22</v>
      </c>
      <c r="W16" s="7">
        <v>0.2</v>
      </c>
      <c r="X16" s="7">
        <v>0.12</v>
      </c>
      <c r="Y16" t="s">
        <v>108</v>
      </c>
      <c r="Z16" s="7">
        <v>0.21</v>
      </c>
      <c r="AA16" s="7">
        <v>0.21</v>
      </c>
      <c r="AB16" s="7">
        <v>0.21</v>
      </c>
      <c r="AC16" s="7">
        <v>0.2</v>
      </c>
      <c r="AD16" s="7">
        <v>0.2</v>
      </c>
      <c r="AE16" s="7">
        <v>0.24</v>
      </c>
      <c r="AF16" s="7">
        <v>0.21</v>
      </c>
      <c r="AG16" s="7">
        <v>0.18</v>
      </c>
      <c r="AH16" t="s">
        <v>108</v>
      </c>
      <c r="AI16" s="7">
        <v>0.21</v>
      </c>
      <c r="AJ16" s="7">
        <v>0.19</v>
      </c>
      <c r="AK16" s="7">
        <v>0.17</v>
      </c>
      <c r="AL16" s="7">
        <v>0.2</v>
      </c>
      <c r="AM16" s="7">
        <v>0.21</v>
      </c>
      <c r="AN16" s="7">
        <v>0.23</v>
      </c>
      <c r="AO16" s="7">
        <v>0.21</v>
      </c>
      <c r="AP16" s="7">
        <v>0.21</v>
      </c>
      <c r="AQ16" s="7">
        <v>0.18</v>
      </c>
      <c r="AR16" s="7">
        <v>0.22</v>
      </c>
      <c r="AS16" s="7">
        <v>0.19</v>
      </c>
      <c r="AT16" s="7">
        <v>0.2</v>
      </c>
      <c r="AU16" s="7">
        <v>0.2</v>
      </c>
      <c r="AV16" s="7">
        <v>0.18</v>
      </c>
      <c r="AW16" s="7">
        <v>0.21</v>
      </c>
      <c r="AX16" s="7">
        <v>0.25</v>
      </c>
      <c r="AY16" s="7">
        <v>0.22</v>
      </c>
      <c r="AZ16" s="7">
        <v>0.24</v>
      </c>
      <c r="BA16" s="7">
        <v>0.25</v>
      </c>
      <c r="BB16" s="7">
        <v>0.18</v>
      </c>
      <c r="BC16" s="7">
        <v>0.19</v>
      </c>
      <c r="BD16" s="7">
        <v>0.11</v>
      </c>
      <c r="BE16" s="7">
        <v>0.19</v>
      </c>
      <c r="BF16" s="7">
        <v>0.21</v>
      </c>
      <c r="BG16" s="7">
        <v>0.2</v>
      </c>
      <c r="BH16" s="7">
        <v>0.21</v>
      </c>
      <c r="BI16" s="7">
        <v>0.23</v>
      </c>
      <c r="BJ16" s="7">
        <v>0.2</v>
      </c>
      <c r="BK16" s="7">
        <v>0.19</v>
      </c>
      <c r="BL16" s="7">
        <v>0.11</v>
      </c>
      <c r="BM16" s="7">
        <v>0.21</v>
      </c>
      <c r="BN16" s="7">
        <v>0.2</v>
      </c>
      <c r="BO16" s="7">
        <v>0.21</v>
      </c>
      <c r="BP16" s="7">
        <v>0.21</v>
      </c>
      <c r="BQ16" s="7">
        <v>0.23</v>
      </c>
      <c r="BR16" s="7">
        <v>0.22</v>
      </c>
      <c r="BS16" s="7">
        <v>0.21</v>
      </c>
      <c r="BT16" s="7">
        <v>0.17</v>
      </c>
      <c r="BU16" s="7">
        <v>0.22</v>
      </c>
      <c r="BV16" s="7">
        <v>0.21</v>
      </c>
      <c r="BW16" s="7">
        <v>0.23</v>
      </c>
      <c r="BX16" s="7">
        <v>0.11</v>
      </c>
      <c r="BY16" s="7">
        <v>0.11</v>
      </c>
      <c r="BZ16" t="s">
        <v>108</v>
      </c>
    </row>
    <row r="17" spans="1:78" x14ac:dyDescent="0.25">
      <c r="A17" t="s">
        <v>596</v>
      </c>
      <c r="B17">
        <v>617</v>
      </c>
      <c r="C17">
        <v>534</v>
      </c>
      <c r="D17">
        <v>52</v>
      </c>
      <c r="E17">
        <v>32</v>
      </c>
      <c r="F17">
        <v>104</v>
      </c>
      <c r="G17">
        <v>363</v>
      </c>
      <c r="H17">
        <v>149</v>
      </c>
      <c r="I17">
        <v>162</v>
      </c>
      <c r="J17">
        <v>223</v>
      </c>
      <c r="K17">
        <v>117</v>
      </c>
      <c r="L17">
        <v>115</v>
      </c>
      <c r="M17">
        <v>136</v>
      </c>
      <c r="N17">
        <v>413</v>
      </c>
      <c r="O17">
        <v>55</v>
      </c>
      <c r="P17">
        <v>13</v>
      </c>
      <c r="Q17">
        <v>81</v>
      </c>
      <c r="R17">
        <v>536</v>
      </c>
      <c r="S17">
        <v>439</v>
      </c>
      <c r="T17">
        <v>105</v>
      </c>
      <c r="U17">
        <v>69</v>
      </c>
      <c r="V17">
        <v>516</v>
      </c>
      <c r="W17">
        <v>52</v>
      </c>
      <c r="X17">
        <v>48</v>
      </c>
      <c r="Y17">
        <v>0</v>
      </c>
      <c r="Z17">
        <v>617</v>
      </c>
      <c r="AA17">
        <v>617</v>
      </c>
      <c r="AB17">
        <v>617</v>
      </c>
      <c r="AC17">
        <v>69</v>
      </c>
      <c r="AD17">
        <v>499</v>
      </c>
      <c r="AE17">
        <v>44</v>
      </c>
      <c r="AF17">
        <v>513</v>
      </c>
      <c r="AG17">
        <v>84</v>
      </c>
      <c r="AH17">
        <v>0</v>
      </c>
      <c r="AI17">
        <v>481</v>
      </c>
      <c r="AJ17">
        <v>46</v>
      </c>
      <c r="AK17">
        <v>87</v>
      </c>
      <c r="AL17">
        <v>247</v>
      </c>
      <c r="AM17">
        <v>298</v>
      </c>
      <c r="AN17">
        <v>1</v>
      </c>
      <c r="AO17">
        <v>70</v>
      </c>
      <c r="AP17">
        <v>67</v>
      </c>
      <c r="AQ17">
        <v>70</v>
      </c>
      <c r="AR17">
        <v>54</v>
      </c>
      <c r="AS17">
        <v>27</v>
      </c>
      <c r="AT17">
        <v>56</v>
      </c>
      <c r="AU17">
        <v>25</v>
      </c>
      <c r="AV17">
        <v>38</v>
      </c>
      <c r="AW17">
        <v>19</v>
      </c>
      <c r="AX17">
        <v>31</v>
      </c>
      <c r="AY17">
        <v>84</v>
      </c>
      <c r="AZ17">
        <v>45</v>
      </c>
      <c r="BA17">
        <v>22</v>
      </c>
      <c r="BB17">
        <v>44</v>
      </c>
      <c r="BC17">
        <v>30</v>
      </c>
      <c r="BD17">
        <v>4</v>
      </c>
      <c r="BE17">
        <v>88</v>
      </c>
      <c r="BF17">
        <v>529</v>
      </c>
      <c r="BG17">
        <v>408</v>
      </c>
      <c r="BH17">
        <v>209</v>
      </c>
      <c r="BI17">
        <v>174</v>
      </c>
      <c r="BJ17">
        <v>98</v>
      </c>
      <c r="BK17">
        <v>97</v>
      </c>
      <c r="BL17">
        <v>29</v>
      </c>
      <c r="BM17">
        <v>132</v>
      </c>
      <c r="BN17">
        <v>171</v>
      </c>
      <c r="BO17">
        <v>221</v>
      </c>
      <c r="BP17">
        <v>93</v>
      </c>
      <c r="BQ17">
        <v>123</v>
      </c>
      <c r="BR17">
        <v>192</v>
      </c>
      <c r="BS17">
        <v>182</v>
      </c>
      <c r="BT17">
        <v>40</v>
      </c>
      <c r="BU17">
        <v>55</v>
      </c>
      <c r="BV17">
        <v>33</v>
      </c>
      <c r="BW17">
        <v>94</v>
      </c>
      <c r="BX17">
        <v>140</v>
      </c>
      <c r="BY17">
        <v>159</v>
      </c>
      <c r="BZ17">
        <v>0</v>
      </c>
    </row>
    <row r="18" spans="1:78" x14ac:dyDescent="0.25">
      <c r="B18" s="7">
        <v>0.13</v>
      </c>
      <c r="C18" s="7">
        <v>0.13</v>
      </c>
      <c r="D18" s="7">
        <v>0.13</v>
      </c>
      <c r="E18" s="7">
        <v>0.12</v>
      </c>
      <c r="F18" s="7">
        <v>0.11</v>
      </c>
      <c r="G18" s="7">
        <v>0.14000000000000001</v>
      </c>
      <c r="H18" s="7">
        <v>0.11</v>
      </c>
      <c r="I18" s="7">
        <v>0.14000000000000001</v>
      </c>
      <c r="J18" s="7">
        <v>0.15</v>
      </c>
      <c r="K18" s="7">
        <v>0.12</v>
      </c>
      <c r="L18" s="7">
        <v>0.1</v>
      </c>
      <c r="M18" s="7">
        <v>0.11</v>
      </c>
      <c r="N18" s="7">
        <v>0.15</v>
      </c>
      <c r="O18" s="7">
        <v>0.11</v>
      </c>
      <c r="P18" s="7">
        <v>0.08</v>
      </c>
      <c r="Q18" s="7">
        <v>0.12</v>
      </c>
      <c r="R18" s="7">
        <v>0.13</v>
      </c>
      <c r="S18" s="7">
        <v>0.15</v>
      </c>
      <c r="T18" s="7">
        <v>0.11</v>
      </c>
      <c r="U18" s="7">
        <v>0.09</v>
      </c>
      <c r="V18" s="7">
        <v>0.14000000000000001</v>
      </c>
      <c r="W18" s="7">
        <v>0.11</v>
      </c>
      <c r="X18" s="7">
        <v>0.08</v>
      </c>
      <c r="Y18" t="s">
        <v>108</v>
      </c>
      <c r="Z18" s="7">
        <v>0.13</v>
      </c>
      <c r="AA18" s="7">
        <v>0.13</v>
      </c>
      <c r="AB18" s="7">
        <v>0.13</v>
      </c>
      <c r="AC18" s="7">
        <v>0.16</v>
      </c>
      <c r="AD18" s="7">
        <v>0.13</v>
      </c>
      <c r="AE18" s="7">
        <v>0.12</v>
      </c>
      <c r="AF18" s="7">
        <v>0.14000000000000001</v>
      </c>
      <c r="AG18" s="7">
        <v>0.1</v>
      </c>
      <c r="AH18" t="s">
        <v>108</v>
      </c>
      <c r="AI18" s="7">
        <v>0.13</v>
      </c>
      <c r="AJ18" s="7">
        <v>0.12</v>
      </c>
      <c r="AK18" s="7">
        <v>0.12</v>
      </c>
      <c r="AL18" s="7">
        <v>0.12</v>
      </c>
      <c r="AM18" s="7">
        <v>0.14000000000000001</v>
      </c>
      <c r="AN18" s="7">
        <v>0.04</v>
      </c>
      <c r="AO18" s="7">
        <v>0.13</v>
      </c>
      <c r="AP18" s="7">
        <v>0.15</v>
      </c>
      <c r="AQ18" s="7">
        <v>0.15</v>
      </c>
      <c r="AR18" s="7">
        <v>0.13</v>
      </c>
      <c r="AS18" s="7">
        <v>0.11</v>
      </c>
      <c r="AT18" s="7">
        <v>0.13</v>
      </c>
      <c r="AU18" s="7">
        <v>0.08</v>
      </c>
      <c r="AV18" s="7">
        <v>0.09</v>
      </c>
      <c r="AW18" s="7">
        <v>0.23</v>
      </c>
      <c r="AX18" s="7">
        <v>0.1</v>
      </c>
      <c r="AY18" s="7">
        <v>0.19</v>
      </c>
      <c r="AZ18" s="7">
        <v>0.14000000000000001</v>
      </c>
      <c r="BA18" s="7">
        <v>0.1</v>
      </c>
      <c r="BB18" s="7">
        <v>0.14000000000000001</v>
      </c>
      <c r="BC18" s="7">
        <v>0.11</v>
      </c>
      <c r="BD18" s="7">
        <v>0.21</v>
      </c>
      <c r="BE18" s="7">
        <v>0.12</v>
      </c>
      <c r="BF18" s="7">
        <v>0.13</v>
      </c>
      <c r="BG18" s="7">
        <v>0.14000000000000001</v>
      </c>
      <c r="BH18" s="7">
        <v>0.11</v>
      </c>
      <c r="BI18" s="7">
        <v>0.15</v>
      </c>
      <c r="BJ18" s="7">
        <v>0.13</v>
      </c>
      <c r="BK18" s="7">
        <v>0.15</v>
      </c>
      <c r="BL18" s="7">
        <v>0.18</v>
      </c>
      <c r="BM18" s="7">
        <v>0.18</v>
      </c>
      <c r="BN18" s="7">
        <v>0.12</v>
      </c>
      <c r="BO18" s="7">
        <v>0.13</v>
      </c>
      <c r="BP18" s="7">
        <v>0.1</v>
      </c>
      <c r="BQ18" s="7">
        <v>0.14000000000000001</v>
      </c>
      <c r="BR18" s="7">
        <v>0.15</v>
      </c>
      <c r="BS18" s="7">
        <v>0.14000000000000001</v>
      </c>
      <c r="BT18" s="7">
        <v>0.1</v>
      </c>
      <c r="BU18" s="7">
        <v>0.12</v>
      </c>
      <c r="BV18" s="7">
        <v>0.13</v>
      </c>
      <c r="BW18" s="7">
        <v>0.14000000000000001</v>
      </c>
      <c r="BX18" s="7">
        <v>0.04</v>
      </c>
      <c r="BY18" s="7">
        <v>0.05</v>
      </c>
      <c r="BZ18" t="s">
        <v>108</v>
      </c>
    </row>
    <row r="19" spans="1:78" x14ac:dyDescent="0.25">
      <c r="A19" t="s">
        <v>597</v>
      </c>
      <c r="B19">
        <v>263</v>
      </c>
      <c r="C19">
        <v>227</v>
      </c>
      <c r="D19">
        <v>26</v>
      </c>
      <c r="E19">
        <v>10</v>
      </c>
      <c r="F19">
        <v>42</v>
      </c>
      <c r="G19">
        <v>170</v>
      </c>
      <c r="H19">
        <v>51</v>
      </c>
      <c r="I19">
        <v>76</v>
      </c>
      <c r="J19">
        <v>83</v>
      </c>
      <c r="K19">
        <v>43</v>
      </c>
      <c r="L19">
        <v>61</v>
      </c>
      <c r="M19">
        <v>61</v>
      </c>
      <c r="N19">
        <v>167</v>
      </c>
      <c r="O19">
        <v>28</v>
      </c>
      <c r="P19">
        <v>6</v>
      </c>
      <c r="Q19">
        <v>40</v>
      </c>
      <c r="R19">
        <v>223</v>
      </c>
      <c r="S19">
        <v>164</v>
      </c>
      <c r="T19">
        <v>57</v>
      </c>
      <c r="U19">
        <v>40</v>
      </c>
      <c r="V19">
        <v>212</v>
      </c>
      <c r="W19">
        <v>24</v>
      </c>
      <c r="X19">
        <v>23</v>
      </c>
      <c r="Y19">
        <v>0</v>
      </c>
      <c r="Z19">
        <v>263</v>
      </c>
      <c r="AA19">
        <v>263</v>
      </c>
      <c r="AB19">
        <v>263</v>
      </c>
      <c r="AC19">
        <v>37</v>
      </c>
      <c r="AD19">
        <v>198</v>
      </c>
      <c r="AE19">
        <v>24</v>
      </c>
      <c r="AF19">
        <v>216</v>
      </c>
      <c r="AG19">
        <v>36</v>
      </c>
      <c r="AH19">
        <v>0</v>
      </c>
      <c r="AI19">
        <v>179</v>
      </c>
      <c r="AJ19">
        <v>26</v>
      </c>
      <c r="AK19">
        <v>58</v>
      </c>
      <c r="AL19">
        <v>108</v>
      </c>
      <c r="AM19">
        <v>126</v>
      </c>
      <c r="AN19">
        <v>1</v>
      </c>
      <c r="AO19">
        <v>26</v>
      </c>
      <c r="AP19">
        <v>18</v>
      </c>
      <c r="AQ19">
        <v>24</v>
      </c>
      <c r="AR19">
        <v>27</v>
      </c>
      <c r="AS19">
        <v>17</v>
      </c>
      <c r="AT19">
        <v>18</v>
      </c>
      <c r="AU19">
        <v>19</v>
      </c>
      <c r="AV19">
        <v>25</v>
      </c>
      <c r="AW19">
        <v>0</v>
      </c>
      <c r="AX19">
        <v>26</v>
      </c>
      <c r="AY19">
        <v>33</v>
      </c>
      <c r="AZ19">
        <v>9</v>
      </c>
      <c r="BA19">
        <v>12</v>
      </c>
      <c r="BB19">
        <v>17</v>
      </c>
      <c r="BC19">
        <v>17</v>
      </c>
      <c r="BD19">
        <v>2</v>
      </c>
      <c r="BE19">
        <v>38</v>
      </c>
      <c r="BF19">
        <v>225</v>
      </c>
      <c r="BG19">
        <v>163</v>
      </c>
      <c r="BH19">
        <v>99</v>
      </c>
      <c r="BI19">
        <v>63</v>
      </c>
      <c r="BJ19">
        <v>48</v>
      </c>
      <c r="BK19">
        <v>37</v>
      </c>
      <c r="BL19">
        <v>9</v>
      </c>
      <c r="BM19">
        <v>49</v>
      </c>
      <c r="BN19">
        <v>77</v>
      </c>
      <c r="BO19">
        <v>87</v>
      </c>
      <c r="BP19">
        <v>50</v>
      </c>
      <c r="BQ19">
        <v>55</v>
      </c>
      <c r="BR19">
        <v>79</v>
      </c>
      <c r="BS19">
        <v>75</v>
      </c>
      <c r="BT19">
        <v>12</v>
      </c>
      <c r="BU19">
        <v>29</v>
      </c>
      <c r="BV19">
        <v>20</v>
      </c>
      <c r="BW19">
        <v>40</v>
      </c>
      <c r="BX19">
        <v>26</v>
      </c>
      <c r="BY19">
        <v>34</v>
      </c>
      <c r="BZ19">
        <v>0</v>
      </c>
    </row>
    <row r="20" spans="1:78" x14ac:dyDescent="0.25">
      <c r="B20" s="7">
        <v>0.06</v>
      </c>
      <c r="C20" s="7">
        <v>0.06</v>
      </c>
      <c r="D20" s="7">
        <v>0.06</v>
      </c>
      <c r="E20" s="7">
        <v>0.04</v>
      </c>
      <c r="F20" s="7">
        <v>0.05</v>
      </c>
      <c r="G20" s="7">
        <v>7.0000000000000007E-2</v>
      </c>
      <c r="H20" s="7">
        <v>0.04</v>
      </c>
      <c r="I20" s="7">
        <v>7.0000000000000007E-2</v>
      </c>
      <c r="J20" s="7">
        <v>0.05</v>
      </c>
      <c r="K20" s="7">
        <v>0.04</v>
      </c>
      <c r="L20" s="7">
        <v>0.06</v>
      </c>
      <c r="M20" s="7">
        <v>0.05</v>
      </c>
      <c r="N20" s="7">
        <v>0.06</v>
      </c>
      <c r="O20" s="7">
        <v>0.06</v>
      </c>
      <c r="P20" s="7">
        <v>0.04</v>
      </c>
      <c r="Q20" s="7">
        <v>0.06</v>
      </c>
      <c r="R20" s="7">
        <v>0.05</v>
      </c>
      <c r="S20" s="7">
        <v>0.05</v>
      </c>
      <c r="T20" s="7">
        <v>0.06</v>
      </c>
      <c r="U20" s="7">
        <v>0.05</v>
      </c>
      <c r="V20" s="7">
        <v>0.06</v>
      </c>
      <c r="W20" s="7">
        <v>0.05</v>
      </c>
      <c r="X20" s="7">
        <v>0.04</v>
      </c>
      <c r="Y20" t="s">
        <v>108</v>
      </c>
      <c r="Z20" s="7">
        <v>0.06</v>
      </c>
      <c r="AA20" s="7">
        <v>0.06</v>
      </c>
      <c r="AB20" s="7">
        <v>0.06</v>
      </c>
      <c r="AC20" s="7">
        <v>0.09</v>
      </c>
      <c r="AD20" s="7">
        <v>0.05</v>
      </c>
      <c r="AE20" s="7">
        <v>0.06</v>
      </c>
      <c r="AF20" s="7">
        <v>0.06</v>
      </c>
      <c r="AG20" s="7">
        <v>0.04</v>
      </c>
      <c r="AH20" t="s">
        <v>108</v>
      </c>
      <c r="AI20" s="7">
        <v>0.05</v>
      </c>
      <c r="AJ20" s="7">
        <v>7.0000000000000007E-2</v>
      </c>
      <c r="AK20" s="7">
        <v>0.08</v>
      </c>
      <c r="AL20" s="7">
        <v>0.05</v>
      </c>
      <c r="AM20" s="7">
        <v>0.06</v>
      </c>
      <c r="AN20" s="7">
        <v>0.02</v>
      </c>
      <c r="AO20" s="7">
        <v>0.05</v>
      </c>
      <c r="AP20" s="7">
        <v>0.04</v>
      </c>
      <c r="AQ20" s="7">
        <v>0.05</v>
      </c>
      <c r="AR20" s="7">
        <v>0.06</v>
      </c>
      <c r="AS20" s="7">
        <v>7.0000000000000007E-2</v>
      </c>
      <c r="AT20" s="7">
        <v>0.04</v>
      </c>
      <c r="AU20" s="7">
        <v>0.06</v>
      </c>
      <c r="AV20" s="7">
        <v>0.06</v>
      </c>
      <c r="AW20" t="s">
        <v>108</v>
      </c>
      <c r="AX20" s="7">
        <v>0.08</v>
      </c>
      <c r="AY20" s="7">
        <v>0.08</v>
      </c>
      <c r="AZ20" s="7">
        <v>0.03</v>
      </c>
      <c r="BA20" s="7">
        <v>0.05</v>
      </c>
      <c r="BB20" s="7">
        <v>0.05</v>
      </c>
      <c r="BC20" s="7">
        <v>7.0000000000000007E-2</v>
      </c>
      <c r="BD20" s="7">
        <v>0.08</v>
      </c>
      <c r="BE20" s="7">
        <v>0.05</v>
      </c>
      <c r="BF20" s="7">
        <v>0.06</v>
      </c>
      <c r="BG20" s="7">
        <v>0.06</v>
      </c>
      <c r="BH20" s="7">
        <v>0.05</v>
      </c>
      <c r="BI20" s="7">
        <v>0.06</v>
      </c>
      <c r="BJ20" s="7">
        <v>0.06</v>
      </c>
      <c r="BK20" s="7">
        <v>0.06</v>
      </c>
      <c r="BL20" s="7">
        <v>0.05</v>
      </c>
      <c r="BM20" s="7">
        <v>7.0000000000000007E-2</v>
      </c>
      <c r="BN20" s="7">
        <v>0.05</v>
      </c>
      <c r="BO20" s="7">
        <v>0.05</v>
      </c>
      <c r="BP20" s="7">
        <v>0.06</v>
      </c>
      <c r="BQ20" s="7">
        <v>0.06</v>
      </c>
      <c r="BR20" s="7">
        <v>0.06</v>
      </c>
      <c r="BS20" s="7">
        <v>0.06</v>
      </c>
      <c r="BT20" s="7">
        <v>0.03</v>
      </c>
      <c r="BU20" s="7">
        <v>0.06</v>
      </c>
      <c r="BV20" s="7">
        <v>0.08</v>
      </c>
      <c r="BW20" s="7">
        <v>0.06</v>
      </c>
      <c r="BX20" s="7">
        <v>0.01</v>
      </c>
      <c r="BY20" s="7">
        <v>0.01</v>
      </c>
      <c r="BZ20" t="s">
        <v>108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598</v>
      </c>
      <c r="B23">
        <v>2785</v>
      </c>
      <c r="C23">
        <v>2407</v>
      </c>
      <c r="D23">
        <v>222</v>
      </c>
      <c r="E23">
        <v>157</v>
      </c>
      <c r="F23">
        <v>559</v>
      </c>
      <c r="G23">
        <v>1379</v>
      </c>
      <c r="H23">
        <v>848</v>
      </c>
      <c r="I23">
        <v>611</v>
      </c>
      <c r="J23">
        <v>873</v>
      </c>
      <c r="K23">
        <v>576</v>
      </c>
      <c r="L23">
        <v>726</v>
      </c>
      <c r="M23">
        <v>793</v>
      </c>
      <c r="N23">
        <v>1591</v>
      </c>
      <c r="O23">
        <v>298</v>
      </c>
      <c r="P23">
        <v>104</v>
      </c>
      <c r="Q23">
        <v>445</v>
      </c>
      <c r="R23">
        <v>2340</v>
      </c>
      <c r="S23">
        <v>1676</v>
      </c>
      <c r="T23">
        <v>565</v>
      </c>
      <c r="U23">
        <v>499</v>
      </c>
      <c r="V23">
        <v>2014</v>
      </c>
      <c r="W23">
        <v>290</v>
      </c>
      <c r="X23">
        <v>455</v>
      </c>
      <c r="Y23">
        <v>0</v>
      </c>
      <c r="Z23">
        <v>2785</v>
      </c>
      <c r="AA23">
        <v>2785</v>
      </c>
      <c r="AB23">
        <v>2785</v>
      </c>
      <c r="AC23">
        <v>217</v>
      </c>
      <c r="AD23">
        <v>2351</v>
      </c>
      <c r="AE23">
        <v>201</v>
      </c>
      <c r="AF23">
        <v>2156</v>
      </c>
      <c r="AG23">
        <v>546</v>
      </c>
      <c r="AH23">
        <v>0</v>
      </c>
      <c r="AI23">
        <v>2095</v>
      </c>
      <c r="AJ23">
        <v>215</v>
      </c>
      <c r="AK23">
        <v>426</v>
      </c>
      <c r="AL23">
        <v>1217</v>
      </c>
      <c r="AM23">
        <v>1247</v>
      </c>
      <c r="AN23">
        <v>20</v>
      </c>
      <c r="AO23">
        <v>293</v>
      </c>
      <c r="AP23">
        <v>262</v>
      </c>
      <c r="AQ23">
        <v>286</v>
      </c>
      <c r="AR23">
        <v>228</v>
      </c>
      <c r="AS23">
        <v>155</v>
      </c>
      <c r="AT23">
        <v>281</v>
      </c>
      <c r="AU23">
        <v>194</v>
      </c>
      <c r="AV23">
        <v>286</v>
      </c>
      <c r="AW23">
        <v>47</v>
      </c>
      <c r="AX23">
        <v>171</v>
      </c>
      <c r="AY23">
        <v>217</v>
      </c>
      <c r="AZ23">
        <v>169</v>
      </c>
      <c r="BA23">
        <v>135</v>
      </c>
      <c r="BB23">
        <v>186</v>
      </c>
      <c r="BC23">
        <v>159</v>
      </c>
      <c r="BD23">
        <v>11</v>
      </c>
      <c r="BE23">
        <v>459</v>
      </c>
      <c r="BF23">
        <v>2326</v>
      </c>
      <c r="BG23">
        <v>1649</v>
      </c>
      <c r="BH23">
        <v>1137</v>
      </c>
      <c r="BI23">
        <v>629</v>
      </c>
      <c r="BJ23">
        <v>450</v>
      </c>
      <c r="BK23">
        <v>383</v>
      </c>
      <c r="BL23">
        <v>106</v>
      </c>
      <c r="BM23">
        <v>403</v>
      </c>
      <c r="BN23">
        <v>853</v>
      </c>
      <c r="BO23">
        <v>1009</v>
      </c>
      <c r="BP23">
        <v>520</v>
      </c>
      <c r="BQ23">
        <v>481</v>
      </c>
      <c r="BR23">
        <v>745</v>
      </c>
      <c r="BS23">
        <v>745</v>
      </c>
      <c r="BT23">
        <v>255</v>
      </c>
      <c r="BU23">
        <v>256</v>
      </c>
      <c r="BV23">
        <v>140</v>
      </c>
      <c r="BW23">
        <v>364</v>
      </c>
      <c r="BX23">
        <v>2629</v>
      </c>
      <c r="BY23">
        <v>2597</v>
      </c>
      <c r="BZ23">
        <v>2785</v>
      </c>
    </row>
    <row r="24" spans="1:78" x14ac:dyDescent="0.25">
      <c r="B24" s="7">
        <v>0.59</v>
      </c>
      <c r="C24" s="7">
        <v>0.59</v>
      </c>
      <c r="D24" s="7">
        <v>0.56000000000000005</v>
      </c>
      <c r="E24" s="7">
        <v>0.6</v>
      </c>
      <c r="F24" s="7">
        <v>0.61</v>
      </c>
      <c r="G24" s="7">
        <v>0.54</v>
      </c>
      <c r="H24" s="7">
        <v>0.65</v>
      </c>
      <c r="I24" s="7">
        <v>0.53</v>
      </c>
      <c r="J24" s="7">
        <v>0.56999999999999995</v>
      </c>
      <c r="K24" s="7">
        <v>0.6</v>
      </c>
      <c r="L24" s="7">
        <v>0.66</v>
      </c>
      <c r="M24" s="7">
        <v>0.64</v>
      </c>
      <c r="N24" s="7">
        <v>0.56000000000000005</v>
      </c>
      <c r="O24" s="7">
        <v>0.59</v>
      </c>
      <c r="P24" s="7">
        <v>0.65</v>
      </c>
      <c r="Q24" s="7">
        <v>0.64</v>
      </c>
      <c r="R24" s="7">
        <v>0.57999999999999996</v>
      </c>
      <c r="S24" s="7">
        <v>0.56000000000000005</v>
      </c>
      <c r="T24" s="7">
        <v>0.6</v>
      </c>
      <c r="U24" s="7">
        <v>0.67</v>
      </c>
      <c r="V24" s="7">
        <v>0.56000000000000005</v>
      </c>
      <c r="W24" s="7">
        <v>0.61</v>
      </c>
      <c r="X24" s="7">
        <v>0.73</v>
      </c>
      <c r="Y24" t="s">
        <v>108</v>
      </c>
      <c r="Z24" s="7">
        <v>0.59</v>
      </c>
      <c r="AA24" s="7">
        <v>0.59</v>
      </c>
      <c r="AB24" s="7">
        <v>0.59</v>
      </c>
      <c r="AC24" s="7">
        <v>0.52</v>
      </c>
      <c r="AD24" s="7">
        <v>0.6</v>
      </c>
      <c r="AE24" s="7">
        <v>0.53</v>
      </c>
      <c r="AF24" s="7">
        <v>0.56999999999999995</v>
      </c>
      <c r="AG24" s="7">
        <v>0.66</v>
      </c>
      <c r="AH24" t="s">
        <v>108</v>
      </c>
      <c r="AI24" s="7">
        <v>0.57999999999999996</v>
      </c>
      <c r="AJ24" s="7">
        <v>0.56999999999999995</v>
      </c>
      <c r="AK24" s="7">
        <v>0.59</v>
      </c>
      <c r="AL24" s="7">
        <v>0.6</v>
      </c>
      <c r="AM24" s="7">
        <v>0.57999999999999996</v>
      </c>
      <c r="AN24" s="7">
        <v>0.66</v>
      </c>
      <c r="AO24" s="7">
        <v>0.55000000000000004</v>
      </c>
      <c r="AP24" s="7">
        <v>0.56999999999999995</v>
      </c>
      <c r="AQ24" s="7">
        <v>0.61</v>
      </c>
      <c r="AR24" s="7">
        <v>0.55000000000000004</v>
      </c>
      <c r="AS24" s="7">
        <v>0.62</v>
      </c>
      <c r="AT24" s="7">
        <v>0.63</v>
      </c>
      <c r="AU24" s="7">
        <v>0.62</v>
      </c>
      <c r="AV24" s="7">
        <v>0.67</v>
      </c>
      <c r="AW24" s="7">
        <v>0.56000000000000005</v>
      </c>
      <c r="AX24" s="7">
        <v>0.55000000000000004</v>
      </c>
      <c r="AY24" s="7">
        <v>0.49</v>
      </c>
      <c r="AZ24" s="7">
        <v>0.54</v>
      </c>
      <c r="BA24" s="7">
        <v>0.59</v>
      </c>
      <c r="BB24" s="7">
        <v>0.59</v>
      </c>
      <c r="BC24" s="7">
        <v>0.61</v>
      </c>
      <c r="BD24" s="7">
        <v>0.53</v>
      </c>
      <c r="BE24" s="7">
        <v>0.62</v>
      </c>
      <c r="BF24" s="7">
        <v>0.57999999999999996</v>
      </c>
      <c r="BG24" s="7">
        <v>0.57999999999999996</v>
      </c>
      <c r="BH24" s="7">
        <v>0.59</v>
      </c>
      <c r="BI24" s="7">
        <v>0.55000000000000004</v>
      </c>
      <c r="BJ24" s="7">
        <v>0.6</v>
      </c>
      <c r="BK24" s="7">
        <v>0.57999999999999996</v>
      </c>
      <c r="BL24" s="7">
        <v>0.65</v>
      </c>
      <c r="BM24" s="7">
        <v>0.54</v>
      </c>
      <c r="BN24" s="7">
        <v>0.61</v>
      </c>
      <c r="BO24" s="7">
        <v>0.59</v>
      </c>
      <c r="BP24" s="7">
        <v>0.57999999999999996</v>
      </c>
      <c r="BQ24" s="7">
        <v>0.55000000000000004</v>
      </c>
      <c r="BR24" s="7">
        <v>0.56999999999999995</v>
      </c>
      <c r="BS24" s="7">
        <v>0.57999999999999996</v>
      </c>
      <c r="BT24" s="7">
        <v>0.67</v>
      </c>
      <c r="BU24" s="7">
        <v>0.57999999999999996</v>
      </c>
      <c r="BV24" s="7">
        <v>0.55000000000000004</v>
      </c>
      <c r="BW24" s="7">
        <v>0.56000000000000005</v>
      </c>
      <c r="BX24" s="7">
        <v>0.83</v>
      </c>
      <c r="BY24" s="7">
        <v>0.82</v>
      </c>
      <c r="BZ24" s="7">
        <v>1</v>
      </c>
    </row>
    <row r="25" spans="1:78" x14ac:dyDescent="0.25">
      <c r="A25" t="s">
        <v>599</v>
      </c>
      <c r="B25">
        <v>880</v>
      </c>
      <c r="C25">
        <v>761</v>
      </c>
      <c r="D25">
        <v>77</v>
      </c>
      <c r="E25">
        <v>42</v>
      </c>
      <c r="F25">
        <v>146</v>
      </c>
      <c r="G25">
        <v>533</v>
      </c>
      <c r="H25">
        <v>201</v>
      </c>
      <c r="I25">
        <v>238</v>
      </c>
      <c r="J25">
        <v>306</v>
      </c>
      <c r="K25">
        <v>160</v>
      </c>
      <c r="L25">
        <v>176</v>
      </c>
      <c r="M25">
        <v>197</v>
      </c>
      <c r="N25">
        <v>580</v>
      </c>
      <c r="O25">
        <v>83</v>
      </c>
      <c r="P25">
        <v>19</v>
      </c>
      <c r="Q25">
        <v>121</v>
      </c>
      <c r="R25">
        <v>759</v>
      </c>
      <c r="S25">
        <v>602</v>
      </c>
      <c r="T25">
        <v>162</v>
      </c>
      <c r="U25">
        <v>109</v>
      </c>
      <c r="V25">
        <v>728</v>
      </c>
      <c r="W25">
        <v>76</v>
      </c>
      <c r="X25">
        <v>71</v>
      </c>
      <c r="Y25">
        <v>0</v>
      </c>
      <c r="Z25">
        <v>880</v>
      </c>
      <c r="AA25">
        <v>880</v>
      </c>
      <c r="AB25">
        <v>880</v>
      </c>
      <c r="AC25">
        <v>105</v>
      </c>
      <c r="AD25">
        <v>698</v>
      </c>
      <c r="AE25">
        <v>69</v>
      </c>
      <c r="AF25">
        <v>729</v>
      </c>
      <c r="AG25">
        <v>120</v>
      </c>
      <c r="AH25">
        <v>0</v>
      </c>
      <c r="AI25">
        <v>660</v>
      </c>
      <c r="AJ25">
        <v>72</v>
      </c>
      <c r="AK25">
        <v>145</v>
      </c>
      <c r="AL25">
        <v>355</v>
      </c>
      <c r="AM25">
        <v>424</v>
      </c>
      <c r="AN25">
        <v>2</v>
      </c>
      <c r="AO25">
        <v>96</v>
      </c>
      <c r="AP25">
        <v>85</v>
      </c>
      <c r="AQ25">
        <v>94</v>
      </c>
      <c r="AR25">
        <v>80</v>
      </c>
      <c r="AS25">
        <v>44</v>
      </c>
      <c r="AT25">
        <v>74</v>
      </c>
      <c r="AU25">
        <v>44</v>
      </c>
      <c r="AV25">
        <v>63</v>
      </c>
      <c r="AW25">
        <v>19</v>
      </c>
      <c r="AX25">
        <v>57</v>
      </c>
      <c r="AY25">
        <v>117</v>
      </c>
      <c r="AZ25">
        <v>54</v>
      </c>
      <c r="BA25">
        <v>34</v>
      </c>
      <c r="BB25">
        <v>61</v>
      </c>
      <c r="BC25">
        <v>47</v>
      </c>
      <c r="BD25">
        <v>6</v>
      </c>
      <c r="BE25">
        <v>125</v>
      </c>
      <c r="BF25">
        <v>754</v>
      </c>
      <c r="BG25">
        <v>572</v>
      </c>
      <c r="BH25">
        <v>308</v>
      </c>
      <c r="BI25">
        <v>237</v>
      </c>
      <c r="BJ25">
        <v>145</v>
      </c>
      <c r="BK25">
        <v>134</v>
      </c>
      <c r="BL25">
        <v>38</v>
      </c>
      <c r="BM25">
        <v>181</v>
      </c>
      <c r="BN25">
        <v>248</v>
      </c>
      <c r="BO25">
        <v>307</v>
      </c>
      <c r="BP25">
        <v>143</v>
      </c>
      <c r="BQ25">
        <v>178</v>
      </c>
      <c r="BR25">
        <v>270</v>
      </c>
      <c r="BS25">
        <v>257</v>
      </c>
      <c r="BT25">
        <v>52</v>
      </c>
      <c r="BU25">
        <v>84</v>
      </c>
      <c r="BV25">
        <v>53</v>
      </c>
      <c r="BW25">
        <v>134</v>
      </c>
      <c r="BX25">
        <v>165</v>
      </c>
      <c r="BY25">
        <v>193</v>
      </c>
      <c r="BZ25">
        <v>0</v>
      </c>
    </row>
    <row r="26" spans="1:78" x14ac:dyDescent="0.25">
      <c r="B26" s="7">
        <v>0.19</v>
      </c>
      <c r="C26" s="7">
        <v>0.19</v>
      </c>
      <c r="D26" s="7">
        <v>0.19</v>
      </c>
      <c r="E26" s="7">
        <v>0.16</v>
      </c>
      <c r="F26" s="7">
        <v>0.16</v>
      </c>
      <c r="G26" s="7">
        <v>0.21</v>
      </c>
      <c r="H26" s="7">
        <v>0.15</v>
      </c>
      <c r="I26" s="7">
        <v>0.21</v>
      </c>
      <c r="J26" s="7">
        <v>0.2</v>
      </c>
      <c r="K26" s="7">
        <v>0.17</v>
      </c>
      <c r="L26" s="7">
        <v>0.16</v>
      </c>
      <c r="M26" s="7">
        <v>0.16</v>
      </c>
      <c r="N26" s="7">
        <v>0.2</v>
      </c>
      <c r="O26" s="7">
        <v>0.17</v>
      </c>
      <c r="P26" s="7">
        <v>0.12</v>
      </c>
      <c r="Q26" s="7">
        <v>0.17</v>
      </c>
      <c r="R26" s="7">
        <v>0.19</v>
      </c>
      <c r="S26" s="7">
        <v>0.2</v>
      </c>
      <c r="T26" s="7">
        <v>0.17</v>
      </c>
      <c r="U26" s="7">
        <v>0.15</v>
      </c>
      <c r="V26" s="7">
        <v>0.2</v>
      </c>
      <c r="W26" s="7">
        <v>0.16</v>
      </c>
      <c r="X26" s="7">
        <v>0.11</v>
      </c>
      <c r="Y26" t="s">
        <v>108</v>
      </c>
      <c r="Z26" s="7">
        <v>0.19</v>
      </c>
      <c r="AA26" s="7">
        <v>0.19</v>
      </c>
      <c r="AB26" s="7">
        <v>0.19</v>
      </c>
      <c r="AC26" s="7">
        <v>0.25</v>
      </c>
      <c r="AD26" s="7">
        <v>0.18</v>
      </c>
      <c r="AE26" s="7">
        <v>0.18</v>
      </c>
      <c r="AF26" s="7">
        <v>0.19</v>
      </c>
      <c r="AG26" s="7">
        <v>0.15</v>
      </c>
      <c r="AH26" t="s">
        <v>108</v>
      </c>
      <c r="AI26" s="7">
        <v>0.18</v>
      </c>
      <c r="AJ26" s="7">
        <v>0.19</v>
      </c>
      <c r="AK26" s="7">
        <v>0.2</v>
      </c>
      <c r="AL26" s="7">
        <v>0.18</v>
      </c>
      <c r="AM26" s="7">
        <v>0.2</v>
      </c>
      <c r="AN26" s="7">
        <v>0.06</v>
      </c>
      <c r="AO26" s="7">
        <v>0.18</v>
      </c>
      <c r="AP26" s="7">
        <v>0.19</v>
      </c>
      <c r="AQ26" s="7">
        <v>0.2</v>
      </c>
      <c r="AR26" s="7">
        <v>0.19</v>
      </c>
      <c r="AS26" s="7">
        <v>0.18</v>
      </c>
      <c r="AT26" s="7">
        <v>0.17</v>
      </c>
      <c r="AU26" s="7">
        <v>0.14000000000000001</v>
      </c>
      <c r="AV26" s="7">
        <v>0.15</v>
      </c>
      <c r="AW26" s="7">
        <v>0.23</v>
      </c>
      <c r="AX26" s="7">
        <v>0.18</v>
      </c>
      <c r="AY26" s="7">
        <v>0.27</v>
      </c>
      <c r="AZ26" s="7">
        <v>0.17</v>
      </c>
      <c r="BA26" s="7">
        <v>0.15</v>
      </c>
      <c r="BB26" s="7">
        <v>0.19</v>
      </c>
      <c r="BC26" s="7">
        <v>0.18</v>
      </c>
      <c r="BD26" s="7">
        <v>0.28999999999999998</v>
      </c>
      <c r="BE26" s="7">
        <v>0.17</v>
      </c>
      <c r="BF26" s="7">
        <v>0.19</v>
      </c>
      <c r="BG26" s="7">
        <v>0.2</v>
      </c>
      <c r="BH26" s="7">
        <v>0.16</v>
      </c>
      <c r="BI26" s="7">
        <v>0.21</v>
      </c>
      <c r="BJ26" s="7">
        <v>0.19</v>
      </c>
      <c r="BK26" s="7">
        <v>0.2</v>
      </c>
      <c r="BL26" s="7">
        <v>0.23</v>
      </c>
      <c r="BM26" s="7">
        <v>0.24</v>
      </c>
      <c r="BN26" s="7">
        <v>0.18</v>
      </c>
      <c r="BO26" s="7">
        <v>0.18</v>
      </c>
      <c r="BP26" s="7">
        <v>0.16</v>
      </c>
      <c r="BQ26" s="7">
        <v>0.21</v>
      </c>
      <c r="BR26" s="7">
        <v>0.21</v>
      </c>
      <c r="BS26" s="7">
        <v>0.2</v>
      </c>
      <c r="BT26" s="7">
        <v>0.14000000000000001</v>
      </c>
      <c r="BU26" s="7">
        <v>0.19</v>
      </c>
      <c r="BV26" s="7">
        <v>0.21</v>
      </c>
      <c r="BW26" s="7">
        <v>0.2</v>
      </c>
      <c r="BX26" s="7">
        <v>0.05</v>
      </c>
      <c r="BY26" s="7">
        <v>0.06</v>
      </c>
      <c r="BZ26" t="s">
        <v>108</v>
      </c>
    </row>
    <row r="27" spans="1:78" x14ac:dyDescent="0.25">
      <c r="A27" t="s">
        <v>40</v>
      </c>
      <c r="B27">
        <v>10</v>
      </c>
      <c r="C27">
        <v>9</v>
      </c>
      <c r="D27">
        <v>1</v>
      </c>
      <c r="E27">
        <v>0</v>
      </c>
      <c r="F27">
        <v>2</v>
      </c>
      <c r="G27">
        <v>5</v>
      </c>
      <c r="H27">
        <v>3</v>
      </c>
      <c r="I27">
        <v>2</v>
      </c>
      <c r="J27">
        <v>1</v>
      </c>
      <c r="K27">
        <v>4</v>
      </c>
      <c r="L27">
        <v>2</v>
      </c>
      <c r="M27">
        <v>2</v>
      </c>
      <c r="N27">
        <v>2</v>
      </c>
      <c r="O27">
        <v>5</v>
      </c>
      <c r="P27">
        <v>0</v>
      </c>
      <c r="Q27">
        <v>1</v>
      </c>
      <c r="R27">
        <v>9</v>
      </c>
      <c r="S27">
        <v>4</v>
      </c>
      <c r="T27">
        <v>3</v>
      </c>
      <c r="U27">
        <v>3</v>
      </c>
      <c r="V27">
        <v>2</v>
      </c>
      <c r="W27">
        <v>0</v>
      </c>
      <c r="X27">
        <v>2</v>
      </c>
      <c r="Y27">
        <v>0</v>
      </c>
      <c r="Z27">
        <v>10</v>
      </c>
      <c r="AA27">
        <v>10</v>
      </c>
      <c r="AB27">
        <v>10</v>
      </c>
      <c r="AC27">
        <v>0</v>
      </c>
      <c r="AD27">
        <v>7</v>
      </c>
      <c r="AE27">
        <v>0</v>
      </c>
      <c r="AF27">
        <v>4</v>
      </c>
      <c r="AG27">
        <v>1</v>
      </c>
      <c r="AH27">
        <v>0</v>
      </c>
      <c r="AI27">
        <v>5</v>
      </c>
      <c r="AJ27">
        <v>3</v>
      </c>
      <c r="AK27">
        <v>2</v>
      </c>
      <c r="AL27">
        <v>4</v>
      </c>
      <c r="AM27">
        <v>1</v>
      </c>
      <c r="AN27">
        <v>0</v>
      </c>
      <c r="AO27">
        <v>3</v>
      </c>
      <c r="AP27">
        <v>0</v>
      </c>
      <c r="AQ27">
        <v>0</v>
      </c>
      <c r="AR27">
        <v>1</v>
      </c>
      <c r="AS27">
        <v>1</v>
      </c>
      <c r="AT27">
        <v>0</v>
      </c>
      <c r="AU27">
        <v>2</v>
      </c>
      <c r="AV27">
        <v>2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1</v>
      </c>
      <c r="BC27">
        <v>3</v>
      </c>
      <c r="BD27">
        <v>0</v>
      </c>
      <c r="BE27">
        <v>0</v>
      </c>
      <c r="BF27">
        <v>10</v>
      </c>
      <c r="BG27">
        <v>2</v>
      </c>
      <c r="BH27">
        <v>7</v>
      </c>
      <c r="BI27">
        <v>0</v>
      </c>
      <c r="BJ27">
        <v>0</v>
      </c>
      <c r="BK27">
        <v>1</v>
      </c>
      <c r="BL27">
        <v>0</v>
      </c>
      <c r="BM27">
        <v>0</v>
      </c>
      <c r="BN27">
        <v>0</v>
      </c>
      <c r="BO27">
        <v>3</v>
      </c>
      <c r="BP27">
        <v>7</v>
      </c>
      <c r="BQ27">
        <v>1</v>
      </c>
      <c r="BR27">
        <v>0</v>
      </c>
      <c r="BS27">
        <v>0</v>
      </c>
      <c r="BT27">
        <v>0</v>
      </c>
      <c r="BU27">
        <v>0</v>
      </c>
      <c r="BV27">
        <v>1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>
        <v>0</v>
      </c>
      <c r="D28">
        <v>0</v>
      </c>
      <c r="E28" t="s">
        <v>106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 s="7">
        <v>0.01</v>
      </c>
      <c r="P28" t="s">
        <v>106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 t="s">
        <v>106</v>
      </c>
      <c r="X28">
        <v>0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>
        <v>0</v>
      </c>
      <c r="AG28">
        <v>0</v>
      </c>
      <c r="AH28" t="s">
        <v>106</v>
      </c>
      <c r="AI28">
        <v>0</v>
      </c>
      <c r="AJ28" s="7">
        <v>0.01</v>
      </c>
      <c r="AK28">
        <v>0</v>
      </c>
      <c r="AL28">
        <v>0</v>
      </c>
      <c r="AM28">
        <v>0</v>
      </c>
      <c r="AN28" t="s">
        <v>106</v>
      </c>
      <c r="AO28" s="7">
        <v>0.01</v>
      </c>
      <c r="AP28" t="s">
        <v>106</v>
      </c>
      <c r="AQ28" t="s">
        <v>106</v>
      </c>
      <c r="AR28">
        <v>0</v>
      </c>
      <c r="AS28" s="7">
        <v>0.01</v>
      </c>
      <c r="AT28" t="s">
        <v>106</v>
      </c>
      <c r="AU28" s="7">
        <v>0.01</v>
      </c>
      <c r="AV28">
        <v>0</v>
      </c>
      <c r="AW28" t="s">
        <v>106</v>
      </c>
      <c r="AX28">
        <v>0</v>
      </c>
      <c r="AY28" t="s">
        <v>106</v>
      </c>
      <c r="AZ28" t="s">
        <v>106</v>
      </c>
      <c r="BA28" t="s">
        <v>106</v>
      </c>
      <c r="BB28">
        <v>0</v>
      </c>
      <c r="BC28" s="7">
        <v>0.01</v>
      </c>
      <c r="BD28" t="s">
        <v>106</v>
      </c>
      <c r="BE28" t="s">
        <v>106</v>
      </c>
      <c r="BF28">
        <v>0</v>
      </c>
      <c r="BG28">
        <v>0</v>
      </c>
      <c r="BH28">
        <v>0</v>
      </c>
      <c r="BI28" t="s">
        <v>106</v>
      </c>
      <c r="BJ28" t="s">
        <v>106</v>
      </c>
      <c r="BK28">
        <v>0</v>
      </c>
      <c r="BL28" t="s">
        <v>106</v>
      </c>
      <c r="BM28" t="s">
        <v>106</v>
      </c>
      <c r="BN28" t="s">
        <v>106</v>
      </c>
      <c r="BO28">
        <v>0</v>
      </c>
      <c r="BP28" s="7">
        <v>0.01</v>
      </c>
      <c r="BQ28">
        <v>0</v>
      </c>
      <c r="BR28" t="s">
        <v>106</v>
      </c>
      <c r="BS28" t="s">
        <v>106</v>
      </c>
      <c r="BT28" t="s">
        <v>106</v>
      </c>
      <c r="BU28" t="s">
        <v>106</v>
      </c>
      <c r="BV28">
        <v>0</v>
      </c>
      <c r="BW28" t="s">
        <v>106</v>
      </c>
      <c r="BX28" t="s">
        <v>106</v>
      </c>
      <c r="BY28" t="s">
        <v>106</v>
      </c>
      <c r="BZ28" t="s">
        <v>106</v>
      </c>
    </row>
    <row r="29" spans="1:78" x14ac:dyDescent="0.25">
      <c r="A29" t="s">
        <v>41</v>
      </c>
      <c r="B29">
        <v>96</v>
      </c>
      <c r="C29">
        <v>89</v>
      </c>
      <c r="D29">
        <v>3</v>
      </c>
      <c r="E29">
        <v>4</v>
      </c>
      <c r="F29">
        <v>21</v>
      </c>
      <c r="G29">
        <v>37</v>
      </c>
      <c r="H29">
        <v>38</v>
      </c>
      <c r="I29">
        <v>15</v>
      </c>
      <c r="J29">
        <v>36</v>
      </c>
      <c r="K29">
        <v>19</v>
      </c>
      <c r="L29">
        <v>26</v>
      </c>
      <c r="M29">
        <v>30</v>
      </c>
      <c r="N29">
        <v>43</v>
      </c>
      <c r="O29">
        <v>14</v>
      </c>
      <c r="P29">
        <v>8</v>
      </c>
      <c r="Q29">
        <v>16</v>
      </c>
      <c r="R29">
        <v>79</v>
      </c>
      <c r="S29">
        <v>47</v>
      </c>
      <c r="T29">
        <v>29</v>
      </c>
      <c r="U29">
        <v>19</v>
      </c>
      <c r="V29">
        <v>58</v>
      </c>
      <c r="W29">
        <v>13</v>
      </c>
      <c r="X29">
        <v>20</v>
      </c>
      <c r="Y29">
        <v>0</v>
      </c>
      <c r="Z29">
        <v>96</v>
      </c>
      <c r="AA29">
        <v>96</v>
      </c>
      <c r="AB29">
        <v>96</v>
      </c>
      <c r="AC29">
        <v>9</v>
      </c>
      <c r="AD29">
        <v>70</v>
      </c>
      <c r="AE29">
        <v>17</v>
      </c>
      <c r="AF29">
        <v>72</v>
      </c>
      <c r="AG29">
        <v>12</v>
      </c>
      <c r="AH29">
        <v>0</v>
      </c>
      <c r="AI29">
        <v>59</v>
      </c>
      <c r="AJ29">
        <v>13</v>
      </c>
      <c r="AK29">
        <v>18</v>
      </c>
      <c r="AL29">
        <v>28</v>
      </c>
      <c r="AM29">
        <v>36</v>
      </c>
      <c r="AN29">
        <v>2</v>
      </c>
      <c r="AO29">
        <v>29</v>
      </c>
      <c r="AP29">
        <v>14</v>
      </c>
      <c r="AQ29">
        <v>3</v>
      </c>
      <c r="AR29">
        <v>17</v>
      </c>
      <c r="AS29">
        <v>2</v>
      </c>
      <c r="AT29">
        <v>6</v>
      </c>
      <c r="AU29">
        <v>9</v>
      </c>
      <c r="AV29">
        <v>3</v>
      </c>
      <c r="AW29">
        <v>0</v>
      </c>
      <c r="AX29">
        <v>3</v>
      </c>
      <c r="AY29">
        <v>8</v>
      </c>
      <c r="AZ29">
        <v>16</v>
      </c>
      <c r="BA29">
        <v>2</v>
      </c>
      <c r="BB29">
        <v>10</v>
      </c>
      <c r="BC29">
        <v>2</v>
      </c>
      <c r="BD29">
        <v>1</v>
      </c>
      <c r="BE29">
        <v>14</v>
      </c>
      <c r="BF29">
        <v>82</v>
      </c>
      <c r="BG29">
        <v>40</v>
      </c>
      <c r="BH29">
        <v>56</v>
      </c>
      <c r="BI29">
        <v>14</v>
      </c>
      <c r="BJ29">
        <v>5</v>
      </c>
      <c r="BK29">
        <v>14</v>
      </c>
      <c r="BL29">
        <v>1</v>
      </c>
      <c r="BM29">
        <v>4</v>
      </c>
      <c r="BN29">
        <v>22</v>
      </c>
      <c r="BO29">
        <v>26</v>
      </c>
      <c r="BP29">
        <v>43</v>
      </c>
      <c r="BQ29">
        <v>11</v>
      </c>
      <c r="BR29">
        <v>14</v>
      </c>
      <c r="BS29">
        <v>14</v>
      </c>
      <c r="BT29">
        <v>7</v>
      </c>
      <c r="BU29">
        <v>7</v>
      </c>
      <c r="BV29">
        <v>7</v>
      </c>
      <c r="BW29">
        <v>5</v>
      </c>
      <c r="BX29">
        <v>32</v>
      </c>
      <c r="BY29">
        <v>38</v>
      </c>
      <c r="BZ29">
        <v>0</v>
      </c>
    </row>
    <row r="30" spans="1:78" x14ac:dyDescent="0.25">
      <c r="B30" s="7">
        <v>0.02</v>
      </c>
      <c r="C30" s="7">
        <v>0.02</v>
      </c>
      <c r="D30" s="7">
        <v>0.01</v>
      </c>
      <c r="E30" s="7">
        <v>0.01</v>
      </c>
      <c r="F30" s="7">
        <v>0.02</v>
      </c>
      <c r="G30" s="7">
        <v>0.01</v>
      </c>
      <c r="H30" s="7">
        <v>0.03</v>
      </c>
      <c r="I30" s="7">
        <v>0.01</v>
      </c>
      <c r="J30" s="7">
        <v>0.02</v>
      </c>
      <c r="K30" s="7">
        <v>0.02</v>
      </c>
      <c r="L30" s="7">
        <v>0.02</v>
      </c>
      <c r="M30" s="7">
        <v>0.02</v>
      </c>
      <c r="N30" s="7">
        <v>0.02</v>
      </c>
      <c r="O30" s="7">
        <v>0.03</v>
      </c>
      <c r="P30" s="7">
        <v>0.05</v>
      </c>
      <c r="Q30" s="7">
        <v>0.02</v>
      </c>
      <c r="R30" s="7">
        <v>0.02</v>
      </c>
      <c r="S30" s="7">
        <v>0.02</v>
      </c>
      <c r="T30" s="7">
        <v>0.03</v>
      </c>
      <c r="U30" s="7">
        <v>0.03</v>
      </c>
      <c r="V30" s="7">
        <v>0.02</v>
      </c>
      <c r="W30" s="7">
        <v>0.03</v>
      </c>
      <c r="X30" s="7">
        <v>0.03</v>
      </c>
      <c r="Y30" t="s">
        <v>108</v>
      </c>
      <c r="Z30" s="7">
        <v>0.02</v>
      </c>
      <c r="AA30" s="7">
        <v>0.02</v>
      </c>
      <c r="AB30" s="7">
        <v>0.02</v>
      </c>
      <c r="AC30" s="7">
        <v>0.02</v>
      </c>
      <c r="AD30" s="7">
        <v>0.02</v>
      </c>
      <c r="AE30" s="7">
        <v>0.04</v>
      </c>
      <c r="AF30" s="7">
        <v>0.02</v>
      </c>
      <c r="AG30" s="7">
        <v>0.01</v>
      </c>
      <c r="AH30" t="s">
        <v>108</v>
      </c>
      <c r="AI30" s="7">
        <v>0.02</v>
      </c>
      <c r="AJ30" s="7">
        <v>0.03</v>
      </c>
      <c r="AK30" s="7">
        <v>0.03</v>
      </c>
      <c r="AL30" s="7">
        <v>0.01</v>
      </c>
      <c r="AM30" s="7">
        <v>0.02</v>
      </c>
      <c r="AN30" s="7">
        <v>0.06</v>
      </c>
      <c r="AO30" s="7">
        <v>0.05</v>
      </c>
      <c r="AP30" s="7">
        <v>0.03</v>
      </c>
      <c r="AQ30" s="7">
        <v>0.01</v>
      </c>
      <c r="AR30" s="7">
        <v>0.04</v>
      </c>
      <c r="AS30" s="7">
        <v>0.01</v>
      </c>
      <c r="AT30" s="7">
        <v>0.01</v>
      </c>
      <c r="AU30" s="7">
        <v>0.03</v>
      </c>
      <c r="AV30" s="7">
        <v>0.01</v>
      </c>
      <c r="AW30" t="s">
        <v>108</v>
      </c>
      <c r="AX30" s="7">
        <v>0.01</v>
      </c>
      <c r="AY30" s="7">
        <v>0.02</v>
      </c>
      <c r="AZ30" s="7">
        <v>0.05</v>
      </c>
      <c r="BA30" s="7">
        <v>0.01</v>
      </c>
      <c r="BB30" s="7">
        <v>0.03</v>
      </c>
      <c r="BC30" s="7">
        <v>0.01</v>
      </c>
      <c r="BD30" s="7">
        <v>7.0000000000000007E-2</v>
      </c>
      <c r="BE30" s="7">
        <v>0.02</v>
      </c>
      <c r="BF30" s="7">
        <v>0.02</v>
      </c>
      <c r="BG30" s="7">
        <v>0.01</v>
      </c>
      <c r="BH30" s="7">
        <v>0.03</v>
      </c>
      <c r="BI30" s="7">
        <v>0.01</v>
      </c>
      <c r="BJ30" s="7">
        <v>0.01</v>
      </c>
      <c r="BK30" s="7">
        <v>0.02</v>
      </c>
      <c r="BL30">
        <v>0</v>
      </c>
      <c r="BM30" s="7">
        <v>0.01</v>
      </c>
      <c r="BN30" s="7">
        <v>0.02</v>
      </c>
      <c r="BO30" s="7">
        <v>0.02</v>
      </c>
      <c r="BP30" s="7">
        <v>0.05</v>
      </c>
      <c r="BQ30" s="7">
        <v>0.01</v>
      </c>
      <c r="BR30" s="7">
        <v>0.01</v>
      </c>
      <c r="BS30" s="7">
        <v>0.01</v>
      </c>
      <c r="BT30" s="7">
        <v>0.02</v>
      </c>
      <c r="BU30" s="7">
        <v>0.02</v>
      </c>
      <c r="BV30" s="7">
        <v>0.03</v>
      </c>
      <c r="BW30" s="7">
        <v>0.01</v>
      </c>
      <c r="BX30" s="7">
        <v>0.01</v>
      </c>
      <c r="BY30" s="7">
        <v>0.01</v>
      </c>
      <c r="BZ30" t="s">
        <v>108</v>
      </c>
    </row>
    <row r="31" spans="1:78" x14ac:dyDescent="0.25">
      <c r="A31" t="s">
        <v>193</v>
      </c>
      <c r="B31">
        <v>0.48899999999999999</v>
      </c>
      <c r="C31">
        <v>0.48699999999999999</v>
      </c>
      <c r="D31">
        <v>0.45400000000000001</v>
      </c>
      <c r="E31">
        <v>0.57399999999999995</v>
      </c>
      <c r="F31">
        <v>0.53300000000000003</v>
      </c>
      <c r="G31">
        <v>0.39900000000000002</v>
      </c>
      <c r="H31">
        <v>0.63600000000000001</v>
      </c>
      <c r="I31">
        <v>0.377</v>
      </c>
      <c r="J31">
        <v>0.45500000000000002</v>
      </c>
      <c r="K31">
        <v>0.52600000000000002</v>
      </c>
      <c r="L31">
        <v>0.623</v>
      </c>
      <c r="M31">
        <v>0.59899999999999998</v>
      </c>
      <c r="N31">
        <v>0.42299999999999999</v>
      </c>
      <c r="O31">
        <v>0.54200000000000004</v>
      </c>
      <c r="P31">
        <v>0.66200000000000003</v>
      </c>
      <c r="Q31">
        <v>0.6</v>
      </c>
      <c r="R31">
        <v>0.47</v>
      </c>
      <c r="S31">
        <v>0.42899999999999999</v>
      </c>
      <c r="T31">
        <v>0.51800000000000002</v>
      </c>
      <c r="U31">
        <v>0.66500000000000004</v>
      </c>
      <c r="V31">
        <v>0.43</v>
      </c>
      <c r="W31">
        <v>0.52200000000000002</v>
      </c>
      <c r="X31">
        <v>0.81</v>
      </c>
      <c r="Y31">
        <v>0</v>
      </c>
      <c r="Z31">
        <v>0.48899999999999999</v>
      </c>
      <c r="AA31">
        <v>0.48899999999999999</v>
      </c>
      <c r="AB31">
        <v>0.48899999999999999</v>
      </c>
      <c r="AC31">
        <v>0.311</v>
      </c>
      <c r="AD31">
        <v>0.51600000000000001</v>
      </c>
      <c r="AE31">
        <v>0.42499999999999999</v>
      </c>
      <c r="AF31">
        <v>0.45400000000000001</v>
      </c>
      <c r="AG31">
        <v>0.66600000000000004</v>
      </c>
      <c r="AH31">
        <v>0</v>
      </c>
      <c r="AI31">
        <v>0.48899999999999999</v>
      </c>
      <c r="AJ31">
        <v>0.442</v>
      </c>
      <c r="AK31">
        <v>0.47299999999999998</v>
      </c>
      <c r="AL31">
        <v>0.52500000000000002</v>
      </c>
      <c r="AM31">
        <v>0.45900000000000002</v>
      </c>
      <c r="AN31">
        <v>0.82399999999999995</v>
      </c>
      <c r="AO31">
        <v>0.45900000000000002</v>
      </c>
      <c r="AP31">
        <v>0.45300000000000001</v>
      </c>
      <c r="AQ31">
        <v>0.46600000000000003</v>
      </c>
      <c r="AR31">
        <v>0.40899999999999997</v>
      </c>
      <c r="AS31">
        <v>0.59899999999999998</v>
      </c>
      <c r="AT31">
        <v>0.53500000000000003</v>
      </c>
      <c r="AU31">
        <v>0.63400000000000001</v>
      </c>
      <c r="AV31">
        <v>0.65500000000000003</v>
      </c>
      <c r="AW31">
        <v>0.50600000000000001</v>
      </c>
      <c r="AX31">
        <v>0.438</v>
      </c>
      <c r="AY31">
        <v>0.254</v>
      </c>
      <c r="AZ31">
        <v>0.42799999999999999</v>
      </c>
      <c r="BA31">
        <v>0.55100000000000005</v>
      </c>
      <c r="BB31">
        <v>0.495</v>
      </c>
      <c r="BC31">
        <v>0.56599999999999995</v>
      </c>
      <c r="BD31">
        <v>0.27</v>
      </c>
      <c r="BE31">
        <v>0.55600000000000005</v>
      </c>
      <c r="BF31">
        <v>0.47699999999999998</v>
      </c>
      <c r="BG31">
        <v>0.46200000000000002</v>
      </c>
      <c r="BH31">
        <v>0.53</v>
      </c>
      <c r="BI31">
        <v>0.40300000000000002</v>
      </c>
      <c r="BJ31">
        <v>0.499</v>
      </c>
      <c r="BK31">
        <v>0.47199999999999998</v>
      </c>
      <c r="BL31">
        <v>0.55100000000000005</v>
      </c>
      <c r="BM31">
        <v>0.34699999999999998</v>
      </c>
      <c r="BN31">
        <v>0.53600000000000003</v>
      </c>
      <c r="BO31">
        <v>0.501</v>
      </c>
      <c r="BP31">
        <v>0.51200000000000001</v>
      </c>
      <c r="BQ31">
        <v>0.41499999999999998</v>
      </c>
      <c r="BR31">
        <v>0.443</v>
      </c>
      <c r="BS31">
        <v>0.46</v>
      </c>
      <c r="BT31">
        <v>0.69199999999999995</v>
      </c>
      <c r="BU31">
        <v>0.45200000000000001</v>
      </c>
      <c r="BV31">
        <v>0.39100000000000001</v>
      </c>
      <c r="BW31">
        <v>0.42199999999999999</v>
      </c>
      <c r="BX31">
        <v>0.97899999999999998</v>
      </c>
      <c r="BY31">
        <v>0.95099999999999996</v>
      </c>
      <c r="BZ31">
        <v>1.2270000000000001</v>
      </c>
    </row>
    <row r="32" spans="1:78" x14ac:dyDescent="0.25">
      <c r="A32" t="s">
        <v>194</v>
      </c>
      <c r="B32">
        <v>1.0609999999999999</v>
      </c>
      <c r="C32">
        <v>1.06</v>
      </c>
      <c r="D32">
        <v>1.099</v>
      </c>
      <c r="E32">
        <v>1.0269999999999999</v>
      </c>
      <c r="F32">
        <v>1.0009999999999999</v>
      </c>
      <c r="G32">
        <v>1.093</v>
      </c>
      <c r="H32">
        <v>1.02</v>
      </c>
      <c r="I32">
        <v>1.073</v>
      </c>
      <c r="J32">
        <v>1.069</v>
      </c>
      <c r="K32">
        <v>1.014</v>
      </c>
      <c r="L32">
        <v>1.0629999999999999</v>
      </c>
      <c r="M32">
        <v>1.0409999999999999</v>
      </c>
      <c r="N32">
        <v>1.0680000000000001</v>
      </c>
      <c r="O32">
        <v>1.071</v>
      </c>
      <c r="P32">
        <v>0.96</v>
      </c>
      <c r="Q32">
        <v>1.095</v>
      </c>
      <c r="R32">
        <v>1.054</v>
      </c>
      <c r="S32">
        <v>1.0569999999999999</v>
      </c>
      <c r="T32">
        <v>1.0629999999999999</v>
      </c>
      <c r="U32">
        <v>1.054</v>
      </c>
      <c r="V32">
        <v>1.0720000000000001</v>
      </c>
      <c r="W32">
        <v>1.004</v>
      </c>
      <c r="X32">
        <v>0.98399999999999999</v>
      </c>
      <c r="Y32">
        <v>0</v>
      </c>
      <c r="Z32">
        <v>1.0609999999999999</v>
      </c>
      <c r="AA32">
        <v>1.0609999999999999</v>
      </c>
      <c r="AB32">
        <v>1.0609999999999999</v>
      </c>
      <c r="AC32">
        <v>1.163</v>
      </c>
      <c r="AD32">
        <v>1.046</v>
      </c>
      <c r="AE32">
        <v>1.0720000000000001</v>
      </c>
      <c r="AF32">
        <v>1.0620000000000001</v>
      </c>
      <c r="AG32">
        <v>1.034</v>
      </c>
      <c r="AH32">
        <v>0</v>
      </c>
      <c r="AI32">
        <v>1.0449999999999999</v>
      </c>
      <c r="AJ32">
        <v>1.081</v>
      </c>
      <c r="AK32">
        <v>1.145</v>
      </c>
      <c r="AL32">
        <v>1.056</v>
      </c>
      <c r="AM32">
        <v>1.071</v>
      </c>
      <c r="AN32">
        <v>0.89600000000000002</v>
      </c>
      <c r="AO32">
        <v>1.036</v>
      </c>
      <c r="AP32">
        <v>0.99399999999999999</v>
      </c>
      <c r="AQ32">
        <v>1.0309999999999999</v>
      </c>
      <c r="AR32">
        <v>1.0609999999999999</v>
      </c>
      <c r="AS32">
        <v>1.1479999999999999</v>
      </c>
      <c r="AT32">
        <v>0.98299999999999998</v>
      </c>
      <c r="AU32">
        <v>1.091</v>
      </c>
      <c r="AV32">
        <v>1.0640000000000001</v>
      </c>
      <c r="AW32">
        <v>1.036</v>
      </c>
      <c r="AX32">
        <v>1.121</v>
      </c>
      <c r="AY32">
        <v>1.1140000000000001</v>
      </c>
      <c r="AZ32">
        <v>0.93799999999999994</v>
      </c>
      <c r="BA32">
        <v>1.0349999999999999</v>
      </c>
      <c r="BB32">
        <v>1.073</v>
      </c>
      <c r="BC32">
        <v>1.135</v>
      </c>
      <c r="BD32">
        <v>1.216</v>
      </c>
      <c r="BE32">
        <v>1.048</v>
      </c>
      <c r="BF32">
        <v>1.0629999999999999</v>
      </c>
      <c r="BG32">
        <v>1.0780000000000001</v>
      </c>
      <c r="BH32">
        <v>1.034</v>
      </c>
      <c r="BI32">
        <v>1.0549999999999999</v>
      </c>
      <c r="BJ32">
        <v>1.097</v>
      </c>
      <c r="BK32">
        <v>1.087</v>
      </c>
      <c r="BL32">
        <v>1.1439999999999999</v>
      </c>
      <c r="BM32">
        <v>1.101</v>
      </c>
      <c r="BN32">
        <v>1.0660000000000001</v>
      </c>
      <c r="BO32">
        <v>1.0449999999999999</v>
      </c>
      <c r="BP32">
        <v>1.0409999999999999</v>
      </c>
      <c r="BQ32">
        <v>1.081</v>
      </c>
      <c r="BR32">
        <v>1.0880000000000001</v>
      </c>
      <c r="BS32">
        <v>1.0780000000000001</v>
      </c>
      <c r="BT32">
        <v>0.995</v>
      </c>
      <c r="BU32">
        <v>1.0669999999999999</v>
      </c>
      <c r="BV32">
        <v>1.1060000000000001</v>
      </c>
      <c r="BW32">
        <v>1.0780000000000001</v>
      </c>
      <c r="BX32">
        <v>0.747</v>
      </c>
      <c r="BY32">
        <v>0.78</v>
      </c>
      <c r="BZ32">
        <v>0.41899999999999998</v>
      </c>
    </row>
    <row r="33" spans="1:78" x14ac:dyDescent="0.25">
      <c r="A33" t="s">
        <v>195</v>
      </c>
      <c r="B33">
        <v>0</v>
      </c>
      <c r="C33">
        <v>0</v>
      </c>
      <c r="D33">
        <v>3.0000000000000001E-3</v>
      </c>
      <c r="E33">
        <v>4.0000000000000001E-3</v>
      </c>
      <c r="F33">
        <v>1E-3</v>
      </c>
      <c r="G33">
        <v>1E-3</v>
      </c>
      <c r="H33">
        <v>1E-3</v>
      </c>
      <c r="I33">
        <v>1E-3</v>
      </c>
      <c r="J33">
        <v>1E-3</v>
      </c>
      <c r="K33">
        <v>1E-3</v>
      </c>
      <c r="L33">
        <v>1E-3</v>
      </c>
      <c r="M33">
        <v>1E-3</v>
      </c>
      <c r="N33">
        <v>0</v>
      </c>
      <c r="O33">
        <v>2E-3</v>
      </c>
      <c r="P33">
        <v>5.0000000000000001E-3</v>
      </c>
      <c r="Q33">
        <v>1E-3</v>
      </c>
      <c r="R33">
        <v>0</v>
      </c>
      <c r="S33">
        <v>0</v>
      </c>
      <c r="T33">
        <v>1E-3</v>
      </c>
      <c r="U33">
        <v>1E-3</v>
      </c>
      <c r="V33">
        <v>0</v>
      </c>
      <c r="W33">
        <v>2E-3</v>
      </c>
      <c r="X33">
        <v>1E-3</v>
      </c>
      <c r="Y33">
        <v>0</v>
      </c>
      <c r="Z33">
        <v>0</v>
      </c>
      <c r="AA33">
        <v>0</v>
      </c>
      <c r="AB33">
        <v>0</v>
      </c>
      <c r="AC33">
        <v>4.0000000000000001E-3</v>
      </c>
      <c r="AD33">
        <v>0</v>
      </c>
      <c r="AE33">
        <v>3.0000000000000001E-3</v>
      </c>
      <c r="AF33">
        <v>0</v>
      </c>
      <c r="AG33">
        <v>1E-3</v>
      </c>
      <c r="AH33">
        <v>0</v>
      </c>
      <c r="AI33">
        <v>0</v>
      </c>
      <c r="AJ33">
        <v>3.0000000000000001E-3</v>
      </c>
      <c r="AK33">
        <v>2E-3</v>
      </c>
      <c r="AL33">
        <v>1E-3</v>
      </c>
      <c r="AM33">
        <v>1E-3</v>
      </c>
      <c r="AN33">
        <v>2.9000000000000001E-2</v>
      </c>
      <c r="AO33">
        <v>2E-3</v>
      </c>
      <c r="AP33">
        <v>2E-3</v>
      </c>
      <c r="AQ33">
        <v>2E-3</v>
      </c>
      <c r="AR33">
        <v>3.0000000000000001E-3</v>
      </c>
      <c r="AS33">
        <v>5.0000000000000001E-3</v>
      </c>
      <c r="AT33">
        <v>2E-3</v>
      </c>
      <c r="AU33">
        <v>4.0000000000000001E-3</v>
      </c>
      <c r="AV33">
        <v>3.0000000000000001E-3</v>
      </c>
      <c r="AW33">
        <v>1.4999999999999999E-2</v>
      </c>
      <c r="AX33">
        <v>4.0000000000000001E-3</v>
      </c>
      <c r="AY33">
        <v>3.0000000000000001E-3</v>
      </c>
      <c r="AZ33">
        <v>3.0000000000000001E-3</v>
      </c>
      <c r="BA33">
        <v>5.0000000000000001E-3</v>
      </c>
      <c r="BB33">
        <v>4.0000000000000001E-3</v>
      </c>
      <c r="BC33">
        <v>5.0000000000000001E-3</v>
      </c>
      <c r="BD33">
        <v>8.2000000000000003E-2</v>
      </c>
      <c r="BE33">
        <v>2E-3</v>
      </c>
      <c r="BF33">
        <v>0</v>
      </c>
      <c r="BG33">
        <v>0</v>
      </c>
      <c r="BH33">
        <v>1E-3</v>
      </c>
      <c r="BI33">
        <v>1E-3</v>
      </c>
      <c r="BJ33">
        <v>2E-3</v>
      </c>
      <c r="BK33">
        <v>2E-3</v>
      </c>
      <c r="BL33">
        <v>8.0000000000000002E-3</v>
      </c>
      <c r="BM33">
        <v>2E-3</v>
      </c>
      <c r="BN33">
        <v>1E-3</v>
      </c>
      <c r="BO33">
        <v>1E-3</v>
      </c>
      <c r="BP33">
        <v>1E-3</v>
      </c>
      <c r="BQ33">
        <v>1E-3</v>
      </c>
      <c r="BR33">
        <v>1E-3</v>
      </c>
      <c r="BS33">
        <v>1E-3</v>
      </c>
      <c r="BT33">
        <v>3.0000000000000001E-3</v>
      </c>
      <c r="BU33">
        <v>3.0000000000000001E-3</v>
      </c>
      <c r="BV33">
        <v>5.0000000000000001E-3</v>
      </c>
      <c r="BW33">
        <v>2E-3</v>
      </c>
      <c r="BX33">
        <v>0</v>
      </c>
      <c r="BY33">
        <v>0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4" x14ac:dyDescent="0.25">
      <c r="A1" t="s">
        <v>625</v>
      </c>
    </row>
    <row r="2" spans="1:4" x14ac:dyDescent="0.25">
      <c r="A2" t="s">
        <v>155</v>
      </c>
    </row>
    <row r="4" spans="1:4" x14ac:dyDescent="0.25">
      <c r="B4" t="s">
        <v>99</v>
      </c>
      <c r="C4" t="s">
        <v>100</v>
      </c>
      <c r="D4" t="s">
        <v>627</v>
      </c>
    </row>
    <row r="6" spans="1:4" x14ac:dyDescent="0.25">
      <c r="A6" t="s">
        <v>102</v>
      </c>
      <c r="B6">
        <v>4688</v>
      </c>
      <c r="C6">
        <v>4688</v>
      </c>
      <c r="D6">
        <v>4688</v>
      </c>
    </row>
    <row r="7" spans="1:4" x14ac:dyDescent="0.25">
      <c r="A7" t="s">
        <v>103</v>
      </c>
      <c r="B7">
        <v>4756</v>
      </c>
      <c r="C7">
        <v>4756</v>
      </c>
      <c r="D7">
        <v>4756</v>
      </c>
    </row>
    <row r="8" spans="1:4" x14ac:dyDescent="0.25">
      <c r="A8" t="s">
        <v>104</v>
      </c>
    </row>
    <row r="9" spans="1:4" x14ac:dyDescent="0.25">
      <c r="A9" t="s">
        <v>593</v>
      </c>
      <c r="B9">
        <v>737</v>
      </c>
      <c r="C9">
        <v>755</v>
      </c>
      <c r="D9">
        <v>632</v>
      </c>
    </row>
    <row r="10" spans="1:4" x14ac:dyDescent="0.25">
      <c r="B10" s="7">
        <v>0.15</v>
      </c>
      <c r="C10" s="7">
        <v>0.16</v>
      </c>
      <c r="D10" s="7">
        <v>0.13</v>
      </c>
    </row>
    <row r="11" spans="1:4" x14ac:dyDescent="0.25">
      <c r="A11" t="s">
        <v>594</v>
      </c>
      <c r="B11">
        <v>2425</v>
      </c>
      <c r="C11">
        <v>2430</v>
      </c>
      <c r="D11">
        <v>2154</v>
      </c>
    </row>
    <row r="12" spans="1:4" x14ac:dyDescent="0.25">
      <c r="B12" s="7">
        <v>0.51</v>
      </c>
      <c r="C12" s="7">
        <v>0.51</v>
      </c>
      <c r="D12" s="7">
        <v>0.45</v>
      </c>
    </row>
    <row r="13" spans="1:4" x14ac:dyDescent="0.25">
      <c r="A13" t="s">
        <v>595</v>
      </c>
      <c r="B13">
        <v>938</v>
      </c>
      <c r="C13">
        <v>855</v>
      </c>
      <c r="D13">
        <v>985</v>
      </c>
    </row>
    <row r="14" spans="1:4" x14ac:dyDescent="0.25">
      <c r="B14" s="7">
        <v>0.2</v>
      </c>
      <c r="C14" s="7">
        <v>0.18</v>
      </c>
      <c r="D14" s="7">
        <v>0.21</v>
      </c>
    </row>
    <row r="15" spans="1:4" x14ac:dyDescent="0.25">
      <c r="A15" t="s">
        <v>596</v>
      </c>
      <c r="B15">
        <v>420</v>
      </c>
      <c r="C15">
        <v>439</v>
      </c>
      <c r="D15">
        <v>617</v>
      </c>
    </row>
    <row r="16" spans="1:4" x14ac:dyDescent="0.25">
      <c r="B16" s="7">
        <v>0.09</v>
      </c>
      <c r="C16" s="7">
        <v>0.09</v>
      </c>
      <c r="D16" s="7">
        <v>0.13</v>
      </c>
    </row>
    <row r="17" spans="1:4" x14ac:dyDescent="0.25">
      <c r="A17" t="s">
        <v>597</v>
      </c>
      <c r="B17">
        <v>158</v>
      </c>
      <c r="C17">
        <v>189</v>
      </c>
      <c r="D17">
        <v>263</v>
      </c>
    </row>
    <row r="18" spans="1:4" x14ac:dyDescent="0.25">
      <c r="B18" s="7">
        <v>0.03</v>
      </c>
      <c r="C18" s="7">
        <v>0.04</v>
      </c>
      <c r="D18" s="7">
        <v>0.06</v>
      </c>
    </row>
    <row r="19" spans="1:4" x14ac:dyDescent="0.25">
      <c r="A19" t="s">
        <v>166</v>
      </c>
    </row>
    <row r="20" spans="1:4" x14ac:dyDescent="0.25">
      <c r="A20" t="s">
        <v>104</v>
      </c>
    </row>
    <row r="21" spans="1:4" x14ac:dyDescent="0.25">
      <c r="A21" t="s">
        <v>598</v>
      </c>
      <c r="B21">
        <v>3161</v>
      </c>
      <c r="C21">
        <v>3186</v>
      </c>
      <c r="D21">
        <v>2785</v>
      </c>
    </row>
    <row r="22" spans="1:4" x14ac:dyDescent="0.25">
      <c r="B22" s="7">
        <v>0.66</v>
      </c>
      <c r="C22" s="7">
        <v>0.67</v>
      </c>
      <c r="D22" s="7">
        <v>0.59</v>
      </c>
    </row>
    <row r="23" spans="1:4" x14ac:dyDescent="0.25">
      <c r="A23" t="s">
        <v>599</v>
      </c>
      <c r="B23">
        <v>577</v>
      </c>
      <c r="C23">
        <v>628</v>
      </c>
      <c r="D23">
        <v>880</v>
      </c>
    </row>
    <row r="24" spans="1:4" x14ac:dyDescent="0.25">
      <c r="B24" s="7">
        <v>0.12</v>
      </c>
      <c r="C24" s="7">
        <v>0.13</v>
      </c>
      <c r="D24" s="7">
        <v>0.19</v>
      </c>
    </row>
    <row r="25" spans="1:4" x14ac:dyDescent="0.25">
      <c r="A25" t="s">
        <v>40</v>
      </c>
      <c r="B25">
        <v>9</v>
      </c>
      <c r="C25">
        <v>9</v>
      </c>
      <c r="D25">
        <v>10</v>
      </c>
    </row>
    <row r="26" spans="1:4" x14ac:dyDescent="0.25">
      <c r="B26">
        <v>0</v>
      </c>
      <c r="C26">
        <v>0</v>
      </c>
      <c r="D26">
        <v>0</v>
      </c>
    </row>
    <row r="27" spans="1:4" x14ac:dyDescent="0.25">
      <c r="A27" t="s">
        <v>41</v>
      </c>
      <c r="B27">
        <v>70</v>
      </c>
      <c r="C27">
        <v>78</v>
      </c>
      <c r="D27">
        <v>96</v>
      </c>
    </row>
    <row r="28" spans="1:4" x14ac:dyDescent="0.25">
      <c r="B28" s="7">
        <v>0.01</v>
      </c>
      <c r="C28" s="7">
        <v>0.02</v>
      </c>
      <c r="D28" s="7">
        <v>0.02</v>
      </c>
    </row>
    <row r="29" spans="1:4" x14ac:dyDescent="0.25">
      <c r="A29" t="s">
        <v>193</v>
      </c>
      <c r="B29">
        <v>0.67600000000000005</v>
      </c>
      <c r="C29">
        <v>0.66900000000000004</v>
      </c>
      <c r="D29">
        <v>0.48899999999999999</v>
      </c>
    </row>
    <row r="30" spans="1:4" x14ac:dyDescent="0.25">
      <c r="A30" t="s">
        <v>194</v>
      </c>
      <c r="B30">
        <v>0.95699999999999996</v>
      </c>
      <c r="C30">
        <v>0.98799999999999999</v>
      </c>
      <c r="D30">
        <v>1.0609999999999999</v>
      </c>
    </row>
    <row r="31" spans="1:4" x14ac:dyDescent="0.25">
      <c r="A31" t="s">
        <v>195</v>
      </c>
      <c r="B31">
        <v>0</v>
      </c>
      <c r="C31">
        <v>0</v>
      </c>
      <c r="D31">
        <v>0</v>
      </c>
    </row>
  </sheetData>
  <pageMargins left="0.7" right="0.7" top="0.75" bottom="0.75" header="0.3" footer="0.3"/>
  <pageSetup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628</v>
      </c>
    </row>
    <row r="2" spans="1:78" x14ac:dyDescent="0.25">
      <c r="A2" t="e">
        <f>- Landline phone providers</f>
        <v>#NAME?</v>
      </c>
    </row>
    <row r="3" spans="1:78" x14ac:dyDescent="0.25">
      <c r="A3" t="s">
        <v>630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593</v>
      </c>
      <c r="B12">
        <v>394</v>
      </c>
      <c r="C12">
        <v>317</v>
      </c>
      <c r="D12">
        <v>49</v>
      </c>
      <c r="E12">
        <v>27</v>
      </c>
      <c r="F12">
        <v>62</v>
      </c>
      <c r="G12">
        <v>183</v>
      </c>
      <c r="H12">
        <v>149</v>
      </c>
      <c r="I12">
        <v>78</v>
      </c>
      <c r="J12">
        <v>116</v>
      </c>
      <c r="K12">
        <v>86</v>
      </c>
      <c r="L12">
        <v>114</v>
      </c>
      <c r="M12">
        <v>130</v>
      </c>
      <c r="N12">
        <v>193</v>
      </c>
      <c r="O12">
        <v>55</v>
      </c>
      <c r="P12">
        <v>16</v>
      </c>
      <c r="Q12">
        <v>75</v>
      </c>
      <c r="R12">
        <v>318</v>
      </c>
      <c r="S12">
        <v>223</v>
      </c>
      <c r="T12">
        <v>76</v>
      </c>
      <c r="U12">
        <v>83</v>
      </c>
      <c r="V12">
        <v>246</v>
      </c>
      <c r="W12">
        <v>34</v>
      </c>
      <c r="X12">
        <v>104</v>
      </c>
      <c r="Y12">
        <v>60</v>
      </c>
      <c r="Z12">
        <v>334</v>
      </c>
      <c r="AA12">
        <v>392</v>
      </c>
      <c r="AB12">
        <v>332</v>
      </c>
      <c r="AC12">
        <v>60</v>
      </c>
      <c r="AD12">
        <v>294</v>
      </c>
      <c r="AE12">
        <v>32</v>
      </c>
      <c r="AF12">
        <v>312</v>
      </c>
      <c r="AG12">
        <v>59</v>
      </c>
      <c r="AH12">
        <v>1</v>
      </c>
      <c r="AI12">
        <v>276</v>
      </c>
      <c r="AJ12">
        <v>44</v>
      </c>
      <c r="AK12">
        <v>68</v>
      </c>
      <c r="AL12">
        <v>152</v>
      </c>
      <c r="AM12">
        <v>194</v>
      </c>
      <c r="AN12">
        <v>6</v>
      </c>
      <c r="AO12">
        <v>40</v>
      </c>
      <c r="AP12">
        <v>28</v>
      </c>
      <c r="AQ12">
        <v>15</v>
      </c>
      <c r="AR12">
        <v>41</v>
      </c>
      <c r="AS12">
        <v>30</v>
      </c>
      <c r="AT12">
        <v>43</v>
      </c>
      <c r="AU12">
        <v>19</v>
      </c>
      <c r="AV12">
        <v>39</v>
      </c>
      <c r="AW12">
        <v>18</v>
      </c>
      <c r="AX12">
        <v>31</v>
      </c>
      <c r="AY12">
        <v>32</v>
      </c>
      <c r="AZ12">
        <v>16</v>
      </c>
      <c r="BA12">
        <v>17</v>
      </c>
      <c r="BB12">
        <v>29</v>
      </c>
      <c r="BC12">
        <v>34</v>
      </c>
      <c r="BD12">
        <v>1</v>
      </c>
      <c r="BE12">
        <v>56</v>
      </c>
      <c r="BF12">
        <v>337</v>
      </c>
      <c r="BG12">
        <v>185</v>
      </c>
      <c r="BH12">
        <v>209</v>
      </c>
      <c r="BI12">
        <v>60</v>
      </c>
      <c r="BJ12">
        <v>54</v>
      </c>
      <c r="BK12">
        <v>53</v>
      </c>
      <c r="BL12">
        <v>10</v>
      </c>
      <c r="BM12">
        <v>42</v>
      </c>
      <c r="BN12">
        <v>109</v>
      </c>
      <c r="BO12">
        <v>140</v>
      </c>
      <c r="BP12">
        <v>102</v>
      </c>
      <c r="BQ12">
        <v>57</v>
      </c>
      <c r="BR12">
        <v>101</v>
      </c>
      <c r="BS12">
        <v>97</v>
      </c>
      <c r="BT12">
        <v>32</v>
      </c>
      <c r="BU12">
        <v>28</v>
      </c>
      <c r="BV12">
        <v>13</v>
      </c>
      <c r="BW12">
        <v>46</v>
      </c>
      <c r="BX12">
        <v>351</v>
      </c>
      <c r="BY12">
        <v>354</v>
      </c>
      <c r="BZ12">
        <v>334</v>
      </c>
    </row>
    <row r="13" spans="1:78" x14ac:dyDescent="0.25">
      <c r="B13" s="7">
        <v>7.0000000000000007E-2</v>
      </c>
      <c r="C13" s="7">
        <v>0.06</v>
      </c>
      <c r="D13" s="7">
        <v>0.09</v>
      </c>
      <c r="E13" s="7">
        <v>0.08</v>
      </c>
      <c r="F13" s="7">
        <v>0.05</v>
      </c>
      <c r="G13" s="7">
        <v>0.06</v>
      </c>
      <c r="H13" s="7">
        <v>0.09</v>
      </c>
      <c r="I13" s="7">
        <v>0.05</v>
      </c>
      <c r="J13" s="7">
        <v>0.06</v>
      </c>
      <c r="K13" s="7">
        <v>7.0000000000000007E-2</v>
      </c>
      <c r="L13" s="7">
        <v>0.08</v>
      </c>
      <c r="M13" s="7">
        <v>0.08</v>
      </c>
      <c r="N13" s="7">
        <v>0.06</v>
      </c>
      <c r="O13" s="7">
        <v>0.09</v>
      </c>
      <c r="P13" s="7">
        <v>0.08</v>
      </c>
      <c r="Q13" s="7">
        <v>0.08</v>
      </c>
      <c r="R13" s="7">
        <v>0.06</v>
      </c>
      <c r="S13" s="7">
        <v>0.06</v>
      </c>
      <c r="T13" s="7">
        <v>0.06</v>
      </c>
      <c r="U13" s="7">
        <v>0.08</v>
      </c>
      <c r="V13" s="7">
        <v>0.06</v>
      </c>
      <c r="W13" s="7">
        <v>0.06</v>
      </c>
      <c r="X13" s="7">
        <v>0.12</v>
      </c>
      <c r="Y13" s="7">
        <v>0.08</v>
      </c>
      <c r="Z13" s="7">
        <v>0.06</v>
      </c>
      <c r="AA13" s="7">
        <v>7.0000000000000007E-2</v>
      </c>
      <c r="AB13" s="7">
        <v>0.06</v>
      </c>
      <c r="AC13" s="7">
        <v>0.08</v>
      </c>
      <c r="AD13" s="7">
        <v>0.06</v>
      </c>
      <c r="AE13" s="7">
        <v>0.06</v>
      </c>
      <c r="AF13" s="7">
        <v>7.0000000000000007E-2</v>
      </c>
      <c r="AG13" s="7">
        <v>0.06</v>
      </c>
      <c r="AH13" s="7">
        <v>0.02</v>
      </c>
      <c r="AI13" s="7">
        <v>0.06</v>
      </c>
      <c r="AJ13" s="7">
        <v>0.08</v>
      </c>
      <c r="AK13" s="7">
        <v>7.0000000000000007E-2</v>
      </c>
      <c r="AL13" s="7">
        <v>0.06</v>
      </c>
      <c r="AM13" s="7">
        <v>7.0000000000000007E-2</v>
      </c>
      <c r="AN13" s="7">
        <v>0.1</v>
      </c>
      <c r="AO13" s="7">
        <v>0.06</v>
      </c>
      <c r="AP13" s="7">
        <v>0.05</v>
      </c>
      <c r="AQ13" s="7">
        <v>0.03</v>
      </c>
      <c r="AR13" s="7">
        <v>0.08</v>
      </c>
      <c r="AS13" s="7">
        <v>0.1</v>
      </c>
      <c r="AT13" s="7">
        <v>0.08</v>
      </c>
      <c r="AU13" s="7">
        <v>0.05</v>
      </c>
      <c r="AV13" s="7">
        <v>0.08</v>
      </c>
      <c r="AW13" s="7">
        <v>0.13</v>
      </c>
      <c r="AX13" s="7">
        <v>0.08</v>
      </c>
      <c r="AY13" s="7">
        <v>0.06</v>
      </c>
      <c r="AZ13" s="7">
        <v>0.04</v>
      </c>
      <c r="BA13" s="7">
        <v>0.06</v>
      </c>
      <c r="BB13" s="7">
        <v>7.0000000000000007E-2</v>
      </c>
      <c r="BC13" s="7">
        <v>0.11</v>
      </c>
      <c r="BD13" s="7">
        <v>0.03</v>
      </c>
      <c r="BE13" s="7">
        <v>0.06</v>
      </c>
      <c r="BF13" s="7">
        <v>7.0000000000000007E-2</v>
      </c>
      <c r="BG13" s="7">
        <v>0.06</v>
      </c>
      <c r="BH13" s="7">
        <v>0.08</v>
      </c>
      <c r="BI13" s="7">
        <v>0.05</v>
      </c>
      <c r="BJ13" s="7">
        <v>0.06</v>
      </c>
      <c r="BK13" s="7">
        <v>7.0000000000000007E-2</v>
      </c>
      <c r="BL13" s="7">
        <v>0.05</v>
      </c>
      <c r="BM13" s="7">
        <v>0.05</v>
      </c>
      <c r="BN13" s="7">
        <v>7.0000000000000007E-2</v>
      </c>
      <c r="BO13" s="7">
        <v>0.06</v>
      </c>
      <c r="BP13" s="7">
        <v>0.08</v>
      </c>
      <c r="BQ13" s="7">
        <v>0.06</v>
      </c>
      <c r="BR13" s="7">
        <v>0.06</v>
      </c>
      <c r="BS13" s="7">
        <v>0.06</v>
      </c>
      <c r="BT13" s="7">
        <v>7.0000000000000007E-2</v>
      </c>
      <c r="BU13" s="7">
        <v>0.05</v>
      </c>
      <c r="BV13" s="7">
        <v>0.04</v>
      </c>
      <c r="BW13" s="7">
        <v>0.06</v>
      </c>
      <c r="BX13" s="7">
        <v>0.09</v>
      </c>
      <c r="BY13" s="7">
        <v>0.09</v>
      </c>
      <c r="BZ13" s="7">
        <v>0.1</v>
      </c>
    </row>
    <row r="14" spans="1:78" x14ac:dyDescent="0.25">
      <c r="A14" t="s">
        <v>594</v>
      </c>
      <c r="B14">
        <v>2498</v>
      </c>
      <c r="C14">
        <v>2140</v>
      </c>
      <c r="D14">
        <v>227</v>
      </c>
      <c r="E14">
        <v>130</v>
      </c>
      <c r="F14">
        <v>451</v>
      </c>
      <c r="G14">
        <v>1184</v>
      </c>
      <c r="H14">
        <v>862</v>
      </c>
      <c r="I14">
        <v>578</v>
      </c>
      <c r="J14">
        <v>783</v>
      </c>
      <c r="K14">
        <v>535</v>
      </c>
      <c r="L14">
        <v>602</v>
      </c>
      <c r="M14">
        <v>721</v>
      </c>
      <c r="N14">
        <v>1426</v>
      </c>
      <c r="O14">
        <v>257</v>
      </c>
      <c r="P14">
        <v>94</v>
      </c>
      <c r="Q14">
        <v>384</v>
      </c>
      <c r="R14">
        <v>2114</v>
      </c>
      <c r="S14">
        <v>1591</v>
      </c>
      <c r="T14">
        <v>466</v>
      </c>
      <c r="U14">
        <v>414</v>
      </c>
      <c r="V14">
        <v>1751</v>
      </c>
      <c r="W14">
        <v>287</v>
      </c>
      <c r="X14">
        <v>437</v>
      </c>
      <c r="Y14">
        <v>288</v>
      </c>
      <c r="Z14">
        <v>2210</v>
      </c>
      <c r="AA14">
        <v>2488</v>
      </c>
      <c r="AB14">
        <v>2200</v>
      </c>
      <c r="AC14">
        <v>289</v>
      </c>
      <c r="AD14">
        <v>1991</v>
      </c>
      <c r="AE14">
        <v>188</v>
      </c>
      <c r="AF14">
        <v>1987</v>
      </c>
      <c r="AG14">
        <v>337</v>
      </c>
      <c r="AH14">
        <v>16</v>
      </c>
      <c r="AI14">
        <v>1866</v>
      </c>
      <c r="AJ14">
        <v>228</v>
      </c>
      <c r="AK14">
        <v>356</v>
      </c>
      <c r="AL14">
        <v>1019</v>
      </c>
      <c r="AM14">
        <v>1173</v>
      </c>
      <c r="AN14">
        <v>24</v>
      </c>
      <c r="AO14">
        <v>274</v>
      </c>
      <c r="AP14">
        <v>289</v>
      </c>
      <c r="AQ14">
        <v>267</v>
      </c>
      <c r="AR14">
        <v>189</v>
      </c>
      <c r="AS14">
        <v>130</v>
      </c>
      <c r="AT14">
        <v>232</v>
      </c>
      <c r="AU14">
        <v>152</v>
      </c>
      <c r="AV14">
        <v>221</v>
      </c>
      <c r="AW14">
        <v>61</v>
      </c>
      <c r="AX14">
        <v>162</v>
      </c>
      <c r="AY14">
        <v>205</v>
      </c>
      <c r="AZ14">
        <v>172</v>
      </c>
      <c r="BA14">
        <v>98</v>
      </c>
      <c r="BB14">
        <v>184</v>
      </c>
      <c r="BC14">
        <v>128</v>
      </c>
      <c r="BD14">
        <v>10</v>
      </c>
      <c r="BE14">
        <v>334</v>
      </c>
      <c r="BF14">
        <v>2164</v>
      </c>
      <c r="BG14">
        <v>1297</v>
      </c>
      <c r="BH14">
        <v>1201</v>
      </c>
      <c r="BI14">
        <v>498</v>
      </c>
      <c r="BJ14">
        <v>339</v>
      </c>
      <c r="BK14">
        <v>304</v>
      </c>
      <c r="BL14">
        <v>75</v>
      </c>
      <c r="BM14">
        <v>319</v>
      </c>
      <c r="BN14">
        <v>663</v>
      </c>
      <c r="BO14">
        <v>969</v>
      </c>
      <c r="BP14">
        <v>547</v>
      </c>
      <c r="BQ14">
        <v>382</v>
      </c>
      <c r="BR14">
        <v>588</v>
      </c>
      <c r="BS14">
        <v>584</v>
      </c>
      <c r="BT14">
        <v>179</v>
      </c>
      <c r="BU14">
        <v>192</v>
      </c>
      <c r="BV14">
        <v>110</v>
      </c>
      <c r="BW14">
        <v>283</v>
      </c>
      <c r="BX14">
        <v>2014</v>
      </c>
      <c r="BY14">
        <v>1999</v>
      </c>
      <c r="BZ14">
        <v>1823</v>
      </c>
    </row>
    <row r="15" spans="1:78" x14ac:dyDescent="0.25">
      <c r="B15" s="7">
        <v>0.42</v>
      </c>
      <c r="C15" s="7">
        <v>0.42</v>
      </c>
      <c r="D15" s="7">
        <v>0.41</v>
      </c>
      <c r="E15" s="7">
        <v>0.37</v>
      </c>
      <c r="F15" s="7">
        <v>0.39</v>
      </c>
      <c r="G15" s="7">
        <v>0.38</v>
      </c>
      <c r="H15" s="7">
        <v>0.5</v>
      </c>
      <c r="I15" s="7">
        <v>0.4</v>
      </c>
      <c r="J15" s="7">
        <v>0.41</v>
      </c>
      <c r="K15" s="7">
        <v>0.44</v>
      </c>
      <c r="L15" s="7">
        <v>0.43</v>
      </c>
      <c r="M15" s="7">
        <v>0.43</v>
      </c>
      <c r="N15" s="7">
        <v>0.41</v>
      </c>
      <c r="O15" s="7">
        <v>0.4</v>
      </c>
      <c r="P15" s="7">
        <v>0.48</v>
      </c>
      <c r="Q15" s="7">
        <v>0.4</v>
      </c>
      <c r="R15" s="7">
        <v>0.42</v>
      </c>
      <c r="S15" s="7">
        <v>0.43</v>
      </c>
      <c r="T15" s="7">
        <v>0.38</v>
      </c>
      <c r="U15" s="7">
        <v>0.42</v>
      </c>
      <c r="V15" s="7">
        <v>0.39</v>
      </c>
      <c r="W15" s="7">
        <v>0.47</v>
      </c>
      <c r="X15" s="7">
        <v>0.5</v>
      </c>
      <c r="Y15" s="7">
        <v>0.4</v>
      </c>
      <c r="Z15" s="7">
        <v>0.42</v>
      </c>
      <c r="AA15" s="7">
        <v>0.42</v>
      </c>
      <c r="AB15" s="7">
        <v>0.42</v>
      </c>
      <c r="AC15" s="7">
        <v>0.4</v>
      </c>
      <c r="AD15" s="7">
        <v>0.43</v>
      </c>
      <c r="AE15" s="7">
        <v>0.36</v>
      </c>
      <c r="AF15" s="7">
        <v>0.42</v>
      </c>
      <c r="AG15" s="7">
        <v>0.37</v>
      </c>
      <c r="AH15" s="7">
        <v>0.41</v>
      </c>
      <c r="AI15" s="7">
        <v>0.43</v>
      </c>
      <c r="AJ15" s="7">
        <v>0.42</v>
      </c>
      <c r="AK15" s="7">
        <v>0.36</v>
      </c>
      <c r="AL15" s="7">
        <v>0.43</v>
      </c>
      <c r="AM15" s="7">
        <v>0.41</v>
      </c>
      <c r="AN15" s="7">
        <v>0.4</v>
      </c>
      <c r="AO15" s="7">
        <v>0.39</v>
      </c>
      <c r="AP15" s="7">
        <v>0.49</v>
      </c>
      <c r="AQ15" s="7">
        <v>0.47</v>
      </c>
      <c r="AR15" s="7">
        <v>0.35</v>
      </c>
      <c r="AS15" s="7">
        <v>0.41</v>
      </c>
      <c r="AT15" s="7">
        <v>0.42</v>
      </c>
      <c r="AU15" s="7">
        <v>0.44</v>
      </c>
      <c r="AV15" s="7">
        <v>0.45</v>
      </c>
      <c r="AW15" s="7">
        <v>0.43</v>
      </c>
      <c r="AX15" s="7">
        <v>0.39</v>
      </c>
      <c r="AY15" s="7">
        <v>0.38</v>
      </c>
      <c r="AZ15" s="7">
        <v>0.41</v>
      </c>
      <c r="BA15" s="7">
        <v>0.33</v>
      </c>
      <c r="BB15" s="7">
        <v>0.42</v>
      </c>
      <c r="BC15" s="7">
        <v>0.41</v>
      </c>
      <c r="BD15" s="7">
        <v>0.37</v>
      </c>
      <c r="BE15" s="7">
        <v>0.37</v>
      </c>
      <c r="BF15" s="7">
        <v>0.43</v>
      </c>
      <c r="BG15" s="7">
        <v>0.39</v>
      </c>
      <c r="BH15" s="7">
        <v>0.45</v>
      </c>
      <c r="BI15" s="7">
        <v>0.38</v>
      </c>
      <c r="BJ15" s="7">
        <v>0.39</v>
      </c>
      <c r="BK15" s="7">
        <v>0.4</v>
      </c>
      <c r="BL15" s="7">
        <v>0.38</v>
      </c>
      <c r="BM15" s="7">
        <v>0.36</v>
      </c>
      <c r="BN15" s="7">
        <v>0.39</v>
      </c>
      <c r="BO15" s="7">
        <v>0.45</v>
      </c>
      <c r="BP15" s="7">
        <v>0.43</v>
      </c>
      <c r="BQ15" s="7">
        <v>0.38</v>
      </c>
      <c r="BR15" s="7">
        <v>0.37</v>
      </c>
      <c r="BS15" s="7">
        <v>0.38</v>
      </c>
      <c r="BT15" s="7">
        <v>0.4</v>
      </c>
      <c r="BU15" s="7">
        <v>0.36</v>
      </c>
      <c r="BV15" s="7">
        <v>0.37</v>
      </c>
      <c r="BW15" s="7">
        <v>0.37</v>
      </c>
      <c r="BX15" s="7">
        <v>0.5</v>
      </c>
      <c r="BY15" s="7">
        <v>0.5</v>
      </c>
      <c r="BZ15" s="7">
        <v>0.52</v>
      </c>
    </row>
    <row r="16" spans="1:78" x14ac:dyDescent="0.25">
      <c r="A16" t="s">
        <v>595</v>
      </c>
      <c r="B16">
        <v>1429</v>
      </c>
      <c r="C16">
        <v>1202</v>
      </c>
      <c r="D16">
        <v>142</v>
      </c>
      <c r="E16">
        <v>85</v>
      </c>
      <c r="F16">
        <v>321</v>
      </c>
      <c r="G16">
        <v>783</v>
      </c>
      <c r="H16">
        <v>326</v>
      </c>
      <c r="I16">
        <v>377</v>
      </c>
      <c r="J16">
        <v>470</v>
      </c>
      <c r="K16">
        <v>281</v>
      </c>
      <c r="L16">
        <v>301</v>
      </c>
      <c r="M16">
        <v>347</v>
      </c>
      <c r="N16">
        <v>884</v>
      </c>
      <c r="O16">
        <v>152</v>
      </c>
      <c r="P16">
        <v>47</v>
      </c>
      <c r="Q16">
        <v>200</v>
      </c>
      <c r="R16">
        <v>1230</v>
      </c>
      <c r="S16">
        <v>879</v>
      </c>
      <c r="T16">
        <v>322</v>
      </c>
      <c r="U16">
        <v>207</v>
      </c>
      <c r="V16">
        <v>1150</v>
      </c>
      <c r="W16">
        <v>128</v>
      </c>
      <c r="X16">
        <v>141</v>
      </c>
      <c r="Y16">
        <v>172</v>
      </c>
      <c r="Z16">
        <v>1258</v>
      </c>
      <c r="AA16">
        <v>1426</v>
      </c>
      <c r="AB16">
        <v>1254</v>
      </c>
      <c r="AC16">
        <v>176</v>
      </c>
      <c r="AD16">
        <v>1100</v>
      </c>
      <c r="AE16">
        <v>141</v>
      </c>
      <c r="AF16">
        <v>1103</v>
      </c>
      <c r="AG16">
        <v>247</v>
      </c>
      <c r="AH16">
        <v>12</v>
      </c>
      <c r="AI16">
        <v>1068</v>
      </c>
      <c r="AJ16">
        <v>119</v>
      </c>
      <c r="AK16">
        <v>220</v>
      </c>
      <c r="AL16">
        <v>545</v>
      </c>
      <c r="AM16">
        <v>685</v>
      </c>
      <c r="AN16">
        <v>15</v>
      </c>
      <c r="AO16">
        <v>180</v>
      </c>
      <c r="AP16">
        <v>127</v>
      </c>
      <c r="AQ16">
        <v>147</v>
      </c>
      <c r="AR16">
        <v>141</v>
      </c>
      <c r="AS16">
        <v>65</v>
      </c>
      <c r="AT16">
        <v>144</v>
      </c>
      <c r="AU16">
        <v>77</v>
      </c>
      <c r="AV16">
        <v>96</v>
      </c>
      <c r="AW16">
        <v>30</v>
      </c>
      <c r="AX16">
        <v>112</v>
      </c>
      <c r="AY16">
        <v>126</v>
      </c>
      <c r="AZ16">
        <v>96</v>
      </c>
      <c r="BA16">
        <v>82</v>
      </c>
      <c r="BB16">
        <v>119</v>
      </c>
      <c r="BC16">
        <v>61</v>
      </c>
      <c r="BD16">
        <v>7</v>
      </c>
      <c r="BE16">
        <v>216</v>
      </c>
      <c r="BF16">
        <v>1214</v>
      </c>
      <c r="BG16">
        <v>843</v>
      </c>
      <c r="BH16">
        <v>587</v>
      </c>
      <c r="BI16">
        <v>334</v>
      </c>
      <c r="BJ16">
        <v>213</v>
      </c>
      <c r="BK16">
        <v>185</v>
      </c>
      <c r="BL16">
        <v>70</v>
      </c>
      <c r="BM16">
        <v>228</v>
      </c>
      <c r="BN16">
        <v>420</v>
      </c>
      <c r="BO16">
        <v>518</v>
      </c>
      <c r="BP16">
        <v>263</v>
      </c>
      <c r="BQ16">
        <v>247</v>
      </c>
      <c r="BR16">
        <v>407</v>
      </c>
      <c r="BS16">
        <v>378</v>
      </c>
      <c r="BT16">
        <v>95</v>
      </c>
      <c r="BU16">
        <v>143</v>
      </c>
      <c r="BV16">
        <v>79</v>
      </c>
      <c r="BW16">
        <v>186</v>
      </c>
      <c r="BX16">
        <v>764</v>
      </c>
      <c r="BY16">
        <v>760</v>
      </c>
      <c r="BZ16">
        <v>644</v>
      </c>
    </row>
    <row r="17" spans="1:78" x14ac:dyDescent="0.25">
      <c r="B17" s="7">
        <v>0.24</v>
      </c>
      <c r="C17" s="7">
        <v>0.24</v>
      </c>
      <c r="D17" s="7">
        <v>0.25</v>
      </c>
      <c r="E17" s="7">
        <v>0.24</v>
      </c>
      <c r="F17" s="7">
        <v>0.27</v>
      </c>
      <c r="G17" s="7">
        <v>0.25</v>
      </c>
      <c r="H17" s="7">
        <v>0.19</v>
      </c>
      <c r="I17" s="7">
        <v>0.26</v>
      </c>
      <c r="J17" s="7">
        <v>0.25</v>
      </c>
      <c r="K17" s="7">
        <v>0.23</v>
      </c>
      <c r="L17" s="7">
        <v>0.21</v>
      </c>
      <c r="M17" s="7">
        <v>0.21</v>
      </c>
      <c r="N17" s="7">
        <v>0.25</v>
      </c>
      <c r="O17" s="7">
        <v>0.24</v>
      </c>
      <c r="P17" s="7">
        <v>0.24</v>
      </c>
      <c r="Q17" s="7">
        <v>0.21</v>
      </c>
      <c r="R17" s="7">
        <v>0.24</v>
      </c>
      <c r="S17" s="7">
        <v>0.24</v>
      </c>
      <c r="T17" s="7">
        <v>0.26</v>
      </c>
      <c r="U17" s="7">
        <v>0.21</v>
      </c>
      <c r="V17" s="7">
        <v>0.26</v>
      </c>
      <c r="W17" s="7">
        <v>0.21</v>
      </c>
      <c r="X17" s="7">
        <v>0.16</v>
      </c>
      <c r="Y17" s="7">
        <v>0.24</v>
      </c>
      <c r="Z17" s="7">
        <v>0.24</v>
      </c>
      <c r="AA17" s="7">
        <v>0.24</v>
      </c>
      <c r="AB17" s="7">
        <v>0.24</v>
      </c>
      <c r="AC17" s="7">
        <v>0.25</v>
      </c>
      <c r="AD17" s="7">
        <v>0.24</v>
      </c>
      <c r="AE17" s="7">
        <v>0.27</v>
      </c>
      <c r="AF17" s="7">
        <v>0.23</v>
      </c>
      <c r="AG17" s="7">
        <v>0.27</v>
      </c>
      <c r="AH17" s="7">
        <v>0.32</v>
      </c>
      <c r="AI17" s="7">
        <v>0.25</v>
      </c>
      <c r="AJ17" s="7">
        <v>0.22</v>
      </c>
      <c r="AK17" s="7">
        <v>0.22</v>
      </c>
      <c r="AL17" s="7">
        <v>0.23</v>
      </c>
      <c r="AM17" s="7">
        <v>0.24</v>
      </c>
      <c r="AN17" s="7">
        <v>0.25</v>
      </c>
      <c r="AO17" s="7">
        <v>0.26</v>
      </c>
      <c r="AP17" s="7">
        <v>0.21</v>
      </c>
      <c r="AQ17" s="7">
        <v>0.26</v>
      </c>
      <c r="AR17" s="7">
        <v>0.26</v>
      </c>
      <c r="AS17" s="7">
        <v>0.2</v>
      </c>
      <c r="AT17" s="7">
        <v>0.26</v>
      </c>
      <c r="AU17" s="7">
        <v>0.22</v>
      </c>
      <c r="AV17" s="7">
        <v>0.2</v>
      </c>
      <c r="AW17" s="7">
        <v>0.21</v>
      </c>
      <c r="AX17" s="7">
        <v>0.27</v>
      </c>
      <c r="AY17" s="7">
        <v>0.24</v>
      </c>
      <c r="AZ17" s="7">
        <v>0.23</v>
      </c>
      <c r="BA17" s="7">
        <v>0.28000000000000003</v>
      </c>
      <c r="BB17" s="7">
        <v>0.27</v>
      </c>
      <c r="BC17" s="7">
        <v>0.19</v>
      </c>
      <c r="BD17" s="7">
        <v>0.27</v>
      </c>
      <c r="BE17" s="7">
        <v>0.24</v>
      </c>
      <c r="BF17" s="7">
        <v>0.24</v>
      </c>
      <c r="BG17" s="7">
        <v>0.26</v>
      </c>
      <c r="BH17" s="7">
        <v>0.22</v>
      </c>
      <c r="BI17" s="7">
        <v>0.26</v>
      </c>
      <c r="BJ17" s="7">
        <v>0.25</v>
      </c>
      <c r="BK17" s="7">
        <v>0.24</v>
      </c>
      <c r="BL17" s="7">
        <v>0.35</v>
      </c>
      <c r="BM17" s="7">
        <v>0.26</v>
      </c>
      <c r="BN17" s="7">
        <v>0.25</v>
      </c>
      <c r="BO17" s="7">
        <v>0.24</v>
      </c>
      <c r="BP17" s="7">
        <v>0.21</v>
      </c>
      <c r="BQ17" s="7">
        <v>0.25</v>
      </c>
      <c r="BR17" s="7">
        <v>0.26</v>
      </c>
      <c r="BS17" s="7">
        <v>0.25</v>
      </c>
      <c r="BT17" s="7">
        <v>0.21</v>
      </c>
      <c r="BU17" s="7">
        <v>0.27</v>
      </c>
      <c r="BV17" s="7">
        <v>0.27</v>
      </c>
      <c r="BW17" s="7">
        <v>0.25</v>
      </c>
      <c r="BX17" s="7">
        <v>0.19</v>
      </c>
      <c r="BY17" s="7">
        <v>0.19</v>
      </c>
      <c r="BZ17" s="7">
        <v>0.18</v>
      </c>
    </row>
    <row r="18" spans="1:78" x14ac:dyDescent="0.25">
      <c r="A18" t="s">
        <v>596</v>
      </c>
      <c r="B18">
        <v>1015</v>
      </c>
      <c r="C18">
        <v>868</v>
      </c>
      <c r="D18">
        <v>82</v>
      </c>
      <c r="E18">
        <v>65</v>
      </c>
      <c r="F18">
        <v>188</v>
      </c>
      <c r="G18">
        <v>584</v>
      </c>
      <c r="H18">
        <v>243</v>
      </c>
      <c r="I18">
        <v>269</v>
      </c>
      <c r="J18">
        <v>335</v>
      </c>
      <c r="K18">
        <v>197</v>
      </c>
      <c r="L18">
        <v>215</v>
      </c>
      <c r="M18">
        <v>264</v>
      </c>
      <c r="N18">
        <v>642</v>
      </c>
      <c r="O18">
        <v>89</v>
      </c>
      <c r="P18">
        <v>20</v>
      </c>
      <c r="Q18">
        <v>175</v>
      </c>
      <c r="R18">
        <v>840</v>
      </c>
      <c r="S18">
        <v>669</v>
      </c>
      <c r="T18">
        <v>183</v>
      </c>
      <c r="U18">
        <v>149</v>
      </c>
      <c r="V18">
        <v>810</v>
      </c>
      <c r="W18">
        <v>96</v>
      </c>
      <c r="X18">
        <v>99</v>
      </c>
      <c r="Y18">
        <v>98</v>
      </c>
      <c r="Z18">
        <v>917</v>
      </c>
      <c r="AA18">
        <v>1013</v>
      </c>
      <c r="AB18">
        <v>916</v>
      </c>
      <c r="AC18">
        <v>111</v>
      </c>
      <c r="AD18">
        <v>827</v>
      </c>
      <c r="AE18">
        <v>72</v>
      </c>
      <c r="AF18">
        <v>782</v>
      </c>
      <c r="AG18">
        <v>179</v>
      </c>
      <c r="AH18">
        <v>3</v>
      </c>
      <c r="AI18">
        <v>729</v>
      </c>
      <c r="AJ18">
        <v>93</v>
      </c>
      <c r="AK18">
        <v>172</v>
      </c>
      <c r="AL18">
        <v>407</v>
      </c>
      <c r="AM18">
        <v>480</v>
      </c>
      <c r="AN18">
        <v>11</v>
      </c>
      <c r="AO18">
        <v>113</v>
      </c>
      <c r="AP18">
        <v>90</v>
      </c>
      <c r="AQ18">
        <v>96</v>
      </c>
      <c r="AR18">
        <v>87</v>
      </c>
      <c r="AS18">
        <v>48</v>
      </c>
      <c r="AT18">
        <v>97</v>
      </c>
      <c r="AU18">
        <v>57</v>
      </c>
      <c r="AV18">
        <v>78</v>
      </c>
      <c r="AW18">
        <v>21</v>
      </c>
      <c r="AX18">
        <v>58</v>
      </c>
      <c r="AY18">
        <v>116</v>
      </c>
      <c r="AZ18">
        <v>80</v>
      </c>
      <c r="BA18">
        <v>63</v>
      </c>
      <c r="BB18">
        <v>71</v>
      </c>
      <c r="BC18">
        <v>46</v>
      </c>
      <c r="BD18">
        <v>6</v>
      </c>
      <c r="BE18">
        <v>184</v>
      </c>
      <c r="BF18">
        <v>831</v>
      </c>
      <c r="BG18">
        <v>636</v>
      </c>
      <c r="BH18">
        <v>379</v>
      </c>
      <c r="BI18">
        <v>284</v>
      </c>
      <c r="BJ18">
        <v>171</v>
      </c>
      <c r="BK18">
        <v>136</v>
      </c>
      <c r="BL18">
        <v>25</v>
      </c>
      <c r="BM18">
        <v>201</v>
      </c>
      <c r="BN18">
        <v>324</v>
      </c>
      <c r="BO18">
        <v>313</v>
      </c>
      <c r="BP18">
        <v>177</v>
      </c>
      <c r="BQ18">
        <v>206</v>
      </c>
      <c r="BR18">
        <v>315</v>
      </c>
      <c r="BS18">
        <v>317</v>
      </c>
      <c r="BT18">
        <v>88</v>
      </c>
      <c r="BU18">
        <v>110</v>
      </c>
      <c r="BV18">
        <v>54</v>
      </c>
      <c r="BW18">
        <v>161</v>
      </c>
      <c r="BX18">
        <v>525</v>
      </c>
      <c r="BY18">
        <v>546</v>
      </c>
      <c r="BZ18">
        <v>423</v>
      </c>
    </row>
    <row r="19" spans="1:78" x14ac:dyDescent="0.25">
      <c r="B19" s="7">
        <v>0.17</v>
      </c>
      <c r="C19" s="7">
        <v>0.17</v>
      </c>
      <c r="D19" s="7">
        <v>0.15</v>
      </c>
      <c r="E19" s="7">
        <v>0.18</v>
      </c>
      <c r="F19" s="7">
        <v>0.16</v>
      </c>
      <c r="G19" s="7">
        <v>0.19</v>
      </c>
      <c r="H19" s="7">
        <v>0.14000000000000001</v>
      </c>
      <c r="I19" s="7">
        <v>0.19</v>
      </c>
      <c r="J19" s="7">
        <v>0.18</v>
      </c>
      <c r="K19" s="7">
        <v>0.16</v>
      </c>
      <c r="L19" s="7">
        <v>0.15</v>
      </c>
      <c r="M19" s="7">
        <v>0.16</v>
      </c>
      <c r="N19" s="7">
        <v>0.18</v>
      </c>
      <c r="O19" s="7">
        <v>0.14000000000000001</v>
      </c>
      <c r="P19" s="7">
        <v>0.1</v>
      </c>
      <c r="Q19" s="7">
        <v>0.18</v>
      </c>
      <c r="R19" s="7">
        <v>0.17</v>
      </c>
      <c r="S19" s="7">
        <v>0.18</v>
      </c>
      <c r="T19" s="7">
        <v>0.15</v>
      </c>
      <c r="U19" s="7">
        <v>0.15</v>
      </c>
      <c r="V19" s="7">
        <v>0.18</v>
      </c>
      <c r="W19" s="7">
        <v>0.16</v>
      </c>
      <c r="X19" s="7">
        <v>0.11</v>
      </c>
      <c r="Y19" s="7">
        <v>0.14000000000000001</v>
      </c>
      <c r="Z19" s="7">
        <v>0.17</v>
      </c>
      <c r="AA19" s="7">
        <v>0.17</v>
      </c>
      <c r="AB19" s="7">
        <v>0.17</v>
      </c>
      <c r="AC19" s="7">
        <v>0.15</v>
      </c>
      <c r="AD19" s="7">
        <v>0.18</v>
      </c>
      <c r="AE19" s="7">
        <v>0.14000000000000001</v>
      </c>
      <c r="AF19" s="7">
        <v>0.17</v>
      </c>
      <c r="AG19" s="7">
        <v>0.2</v>
      </c>
      <c r="AH19" s="7">
        <v>0.08</v>
      </c>
      <c r="AI19" s="7">
        <v>0.17</v>
      </c>
      <c r="AJ19" s="7">
        <v>0.17</v>
      </c>
      <c r="AK19" s="7">
        <v>0.18</v>
      </c>
      <c r="AL19" s="7">
        <v>0.17</v>
      </c>
      <c r="AM19" s="7">
        <v>0.17</v>
      </c>
      <c r="AN19" s="7">
        <v>0.19</v>
      </c>
      <c r="AO19" s="7">
        <v>0.16</v>
      </c>
      <c r="AP19" s="7">
        <v>0.15</v>
      </c>
      <c r="AQ19" s="7">
        <v>0.17</v>
      </c>
      <c r="AR19" s="7">
        <v>0.16</v>
      </c>
      <c r="AS19" s="7">
        <v>0.15</v>
      </c>
      <c r="AT19" s="7">
        <v>0.18</v>
      </c>
      <c r="AU19" s="7">
        <v>0.16</v>
      </c>
      <c r="AV19" s="7">
        <v>0.16</v>
      </c>
      <c r="AW19" s="7">
        <v>0.15</v>
      </c>
      <c r="AX19" s="7">
        <v>0.14000000000000001</v>
      </c>
      <c r="AY19" s="7">
        <v>0.22</v>
      </c>
      <c r="AZ19" s="7">
        <v>0.19</v>
      </c>
      <c r="BA19" s="7">
        <v>0.21</v>
      </c>
      <c r="BB19" s="7">
        <v>0.16</v>
      </c>
      <c r="BC19" s="7">
        <v>0.15</v>
      </c>
      <c r="BD19" s="7">
        <v>0.24</v>
      </c>
      <c r="BE19" s="7">
        <v>0.2</v>
      </c>
      <c r="BF19" s="7">
        <v>0.16</v>
      </c>
      <c r="BG19" s="7">
        <v>0.19</v>
      </c>
      <c r="BH19" s="7">
        <v>0.14000000000000001</v>
      </c>
      <c r="BI19" s="7">
        <v>0.22</v>
      </c>
      <c r="BJ19" s="7">
        <v>0.2</v>
      </c>
      <c r="BK19" s="7">
        <v>0.18</v>
      </c>
      <c r="BL19" s="7">
        <v>0.12</v>
      </c>
      <c r="BM19" s="7">
        <v>0.23</v>
      </c>
      <c r="BN19" s="7">
        <v>0.19</v>
      </c>
      <c r="BO19" s="7">
        <v>0.14000000000000001</v>
      </c>
      <c r="BP19" s="7">
        <v>0.14000000000000001</v>
      </c>
      <c r="BQ19" s="7">
        <v>0.2</v>
      </c>
      <c r="BR19" s="7">
        <v>0.2</v>
      </c>
      <c r="BS19" s="7">
        <v>0.21</v>
      </c>
      <c r="BT19" s="7">
        <v>0.2</v>
      </c>
      <c r="BU19" s="7">
        <v>0.2</v>
      </c>
      <c r="BV19" s="7">
        <v>0.18</v>
      </c>
      <c r="BW19" s="7">
        <v>0.21</v>
      </c>
      <c r="BX19" s="7">
        <v>0.13</v>
      </c>
      <c r="BY19" s="7">
        <v>0.14000000000000001</v>
      </c>
      <c r="BZ19" s="7">
        <v>0.12</v>
      </c>
    </row>
    <row r="20" spans="1:78" x14ac:dyDescent="0.25">
      <c r="A20" t="s">
        <v>631</v>
      </c>
      <c r="B20">
        <v>369</v>
      </c>
      <c r="C20">
        <v>294</v>
      </c>
      <c r="D20">
        <v>43</v>
      </c>
      <c r="E20">
        <v>31</v>
      </c>
      <c r="F20">
        <v>57</v>
      </c>
      <c r="G20">
        <v>230</v>
      </c>
      <c r="H20">
        <v>81</v>
      </c>
      <c r="I20">
        <v>94</v>
      </c>
      <c r="J20">
        <v>119</v>
      </c>
      <c r="K20">
        <v>66</v>
      </c>
      <c r="L20">
        <v>89</v>
      </c>
      <c r="M20">
        <v>105</v>
      </c>
      <c r="N20">
        <v>204</v>
      </c>
      <c r="O20">
        <v>50</v>
      </c>
      <c r="P20">
        <v>10</v>
      </c>
      <c r="Q20">
        <v>68</v>
      </c>
      <c r="R20">
        <v>300</v>
      </c>
      <c r="S20">
        <v>220</v>
      </c>
      <c r="T20">
        <v>77</v>
      </c>
      <c r="U20">
        <v>65</v>
      </c>
      <c r="V20">
        <v>290</v>
      </c>
      <c r="W20">
        <v>36</v>
      </c>
      <c r="X20">
        <v>39</v>
      </c>
      <c r="Y20">
        <v>50</v>
      </c>
      <c r="Z20">
        <v>318</v>
      </c>
      <c r="AA20">
        <v>369</v>
      </c>
      <c r="AB20">
        <v>318</v>
      </c>
      <c r="AC20">
        <v>43</v>
      </c>
      <c r="AD20">
        <v>278</v>
      </c>
      <c r="AE20">
        <v>42</v>
      </c>
      <c r="AF20">
        <v>283</v>
      </c>
      <c r="AG20">
        <v>60</v>
      </c>
      <c r="AH20">
        <v>3</v>
      </c>
      <c r="AI20">
        <v>254</v>
      </c>
      <c r="AJ20">
        <v>26</v>
      </c>
      <c r="AK20">
        <v>84</v>
      </c>
      <c r="AL20">
        <v>153</v>
      </c>
      <c r="AM20">
        <v>172</v>
      </c>
      <c r="AN20">
        <v>2</v>
      </c>
      <c r="AO20">
        <v>40</v>
      </c>
      <c r="AP20">
        <v>23</v>
      </c>
      <c r="AQ20">
        <v>23</v>
      </c>
      <c r="AR20">
        <v>30</v>
      </c>
      <c r="AS20">
        <v>30</v>
      </c>
      <c r="AT20">
        <v>24</v>
      </c>
      <c r="AU20">
        <v>23</v>
      </c>
      <c r="AV20">
        <v>39</v>
      </c>
      <c r="AW20">
        <v>13</v>
      </c>
      <c r="AX20">
        <v>30</v>
      </c>
      <c r="AY20">
        <v>34</v>
      </c>
      <c r="AZ20">
        <v>24</v>
      </c>
      <c r="BA20">
        <v>24</v>
      </c>
      <c r="BB20">
        <v>25</v>
      </c>
      <c r="BC20">
        <v>27</v>
      </c>
      <c r="BD20">
        <v>0</v>
      </c>
      <c r="BE20">
        <v>66</v>
      </c>
      <c r="BF20">
        <v>303</v>
      </c>
      <c r="BG20">
        <v>221</v>
      </c>
      <c r="BH20">
        <v>148</v>
      </c>
      <c r="BI20">
        <v>87</v>
      </c>
      <c r="BJ20">
        <v>55</v>
      </c>
      <c r="BK20">
        <v>62</v>
      </c>
      <c r="BL20">
        <v>10</v>
      </c>
      <c r="BM20">
        <v>71</v>
      </c>
      <c r="BN20">
        <v>99</v>
      </c>
      <c r="BO20">
        <v>122</v>
      </c>
      <c r="BP20">
        <v>76</v>
      </c>
      <c r="BQ20">
        <v>76</v>
      </c>
      <c r="BR20">
        <v>104</v>
      </c>
      <c r="BS20">
        <v>100</v>
      </c>
      <c r="BT20">
        <v>24</v>
      </c>
      <c r="BU20">
        <v>43</v>
      </c>
      <c r="BV20">
        <v>25</v>
      </c>
      <c r="BW20">
        <v>53</v>
      </c>
      <c r="BX20">
        <v>165</v>
      </c>
      <c r="BY20">
        <v>177</v>
      </c>
      <c r="BZ20">
        <v>120</v>
      </c>
    </row>
    <row r="21" spans="1:78" x14ac:dyDescent="0.25">
      <c r="B21" s="7">
        <v>0.06</v>
      </c>
      <c r="C21" s="7">
        <v>0.06</v>
      </c>
      <c r="D21" s="7">
        <v>0.08</v>
      </c>
      <c r="E21" s="7">
        <v>0.09</v>
      </c>
      <c r="F21" s="7">
        <v>0.05</v>
      </c>
      <c r="G21" s="7">
        <v>7.0000000000000007E-2</v>
      </c>
      <c r="H21" s="7">
        <v>0.05</v>
      </c>
      <c r="I21" s="7">
        <v>0.06</v>
      </c>
      <c r="J21" s="7">
        <v>0.06</v>
      </c>
      <c r="K21" s="7">
        <v>0.05</v>
      </c>
      <c r="L21" s="7">
        <v>0.06</v>
      </c>
      <c r="M21" s="7">
        <v>0.06</v>
      </c>
      <c r="N21" s="7">
        <v>0.06</v>
      </c>
      <c r="O21" s="7">
        <v>0.08</v>
      </c>
      <c r="P21" s="7">
        <v>0.05</v>
      </c>
      <c r="Q21" s="7">
        <v>7.0000000000000007E-2</v>
      </c>
      <c r="R21" s="7">
        <v>0.06</v>
      </c>
      <c r="S21" s="7">
        <v>0.06</v>
      </c>
      <c r="T21" s="7">
        <v>0.06</v>
      </c>
      <c r="U21" s="7">
        <v>7.0000000000000007E-2</v>
      </c>
      <c r="V21" s="7">
        <v>7.0000000000000007E-2</v>
      </c>
      <c r="W21" s="7">
        <v>0.06</v>
      </c>
      <c r="X21" s="7">
        <v>0.05</v>
      </c>
      <c r="Y21" s="7">
        <v>7.0000000000000007E-2</v>
      </c>
      <c r="Z21" s="7">
        <v>0.06</v>
      </c>
      <c r="AA21" s="7">
        <v>0.06</v>
      </c>
      <c r="AB21" s="7">
        <v>0.06</v>
      </c>
      <c r="AC21" s="7">
        <v>0.06</v>
      </c>
      <c r="AD21" s="7">
        <v>0.06</v>
      </c>
      <c r="AE21" s="7">
        <v>0.08</v>
      </c>
      <c r="AF21" s="7">
        <v>0.06</v>
      </c>
      <c r="AG21" s="7">
        <v>7.0000000000000007E-2</v>
      </c>
      <c r="AH21" s="7">
        <v>0.08</v>
      </c>
      <c r="AI21" s="7">
        <v>0.06</v>
      </c>
      <c r="AJ21" s="7">
        <v>0.05</v>
      </c>
      <c r="AK21" s="7">
        <v>0.09</v>
      </c>
      <c r="AL21" s="7">
        <v>0.06</v>
      </c>
      <c r="AM21" s="7">
        <v>0.06</v>
      </c>
      <c r="AN21" s="7">
        <v>0.04</v>
      </c>
      <c r="AO21" s="7">
        <v>0.06</v>
      </c>
      <c r="AP21" s="7">
        <v>0.04</v>
      </c>
      <c r="AQ21" s="7">
        <v>0.04</v>
      </c>
      <c r="AR21" s="7">
        <v>0.05</v>
      </c>
      <c r="AS21" s="7">
        <v>0.09</v>
      </c>
      <c r="AT21" s="7">
        <v>0.04</v>
      </c>
      <c r="AU21" s="7">
        <v>7.0000000000000007E-2</v>
      </c>
      <c r="AV21" s="7">
        <v>0.08</v>
      </c>
      <c r="AW21" s="7">
        <v>0.09</v>
      </c>
      <c r="AX21" s="7">
        <v>7.0000000000000007E-2</v>
      </c>
      <c r="AY21" s="7">
        <v>0.06</v>
      </c>
      <c r="AZ21" s="7">
        <v>0.06</v>
      </c>
      <c r="BA21" s="7">
        <v>0.08</v>
      </c>
      <c r="BB21" s="7">
        <v>0.06</v>
      </c>
      <c r="BC21" s="7">
        <v>0.09</v>
      </c>
      <c r="BD21" t="s">
        <v>108</v>
      </c>
      <c r="BE21" s="7">
        <v>7.0000000000000007E-2</v>
      </c>
      <c r="BF21" s="7">
        <v>0.06</v>
      </c>
      <c r="BG21" s="7">
        <v>7.0000000000000007E-2</v>
      </c>
      <c r="BH21" s="7">
        <v>0.05</v>
      </c>
      <c r="BI21" s="7">
        <v>7.0000000000000007E-2</v>
      </c>
      <c r="BJ21" s="7">
        <v>0.06</v>
      </c>
      <c r="BK21" s="7">
        <v>0.08</v>
      </c>
      <c r="BL21" s="7">
        <v>0.05</v>
      </c>
      <c r="BM21" s="7">
        <v>0.08</v>
      </c>
      <c r="BN21" s="7">
        <v>0.06</v>
      </c>
      <c r="BO21" s="7">
        <v>0.06</v>
      </c>
      <c r="BP21" s="7">
        <v>0.06</v>
      </c>
      <c r="BQ21" s="7">
        <v>0.08</v>
      </c>
      <c r="BR21" s="7">
        <v>7.0000000000000007E-2</v>
      </c>
      <c r="BS21" s="7">
        <v>7.0000000000000007E-2</v>
      </c>
      <c r="BT21" s="7">
        <v>0.05</v>
      </c>
      <c r="BU21" s="7">
        <v>0.08</v>
      </c>
      <c r="BV21" s="7">
        <v>0.09</v>
      </c>
      <c r="BW21" s="7">
        <v>7.0000000000000007E-2</v>
      </c>
      <c r="BX21" s="7">
        <v>0.04</v>
      </c>
      <c r="BY21" s="7">
        <v>0.04</v>
      </c>
      <c r="BZ21" s="7">
        <v>0.03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598</v>
      </c>
      <c r="B24">
        <v>2891</v>
      </c>
      <c r="C24">
        <v>2458</v>
      </c>
      <c r="D24">
        <v>276</v>
      </c>
      <c r="E24">
        <v>157</v>
      </c>
      <c r="F24">
        <v>514</v>
      </c>
      <c r="G24">
        <v>1367</v>
      </c>
      <c r="H24">
        <v>1011</v>
      </c>
      <c r="I24">
        <v>656</v>
      </c>
      <c r="J24">
        <v>898</v>
      </c>
      <c r="K24">
        <v>621</v>
      </c>
      <c r="L24">
        <v>716</v>
      </c>
      <c r="M24">
        <v>851</v>
      </c>
      <c r="N24">
        <v>1619</v>
      </c>
      <c r="O24">
        <v>313</v>
      </c>
      <c r="P24">
        <v>110</v>
      </c>
      <c r="Q24">
        <v>459</v>
      </c>
      <c r="R24">
        <v>2433</v>
      </c>
      <c r="S24">
        <v>1814</v>
      </c>
      <c r="T24">
        <v>542</v>
      </c>
      <c r="U24">
        <v>496</v>
      </c>
      <c r="V24">
        <v>1997</v>
      </c>
      <c r="W24">
        <v>321</v>
      </c>
      <c r="X24">
        <v>541</v>
      </c>
      <c r="Y24">
        <v>348</v>
      </c>
      <c r="Z24">
        <v>2543</v>
      </c>
      <c r="AA24">
        <v>2880</v>
      </c>
      <c r="AB24">
        <v>2532</v>
      </c>
      <c r="AC24">
        <v>349</v>
      </c>
      <c r="AD24">
        <v>2285</v>
      </c>
      <c r="AE24">
        <v>221</v>
      </c>
      <c r="AF24">
        <v>2299</v>
      </c>
      <c r="AG24">
        <v>396</v>
      </c>
      <c r="AH24">
        <v>17</v>
      </c>
      <c r="AI24">
        <v>2142</v>
      </c>
      <c r="AJ24">
        <v>272</v>
      </c>
      <c r="AK24">
        <v>424</v>
      </c>
      <c r="AL24">
        <v>1171</v>
      </c>
      <c r="AM24">
        <v>1367</v>
      </c>
      <c r="AN24">
        <v>29</v>
      </c>
      <c r="AO24">
        <v>314</v>
      </c>
      <c r="AP24">
        <v>317</v>
      </c>
      <c r="AQ24">
        <v>282</v>
      </c>
      <c r="AR24">
        <v>230</v>
      </c>
      <c r="AS24">
        <v>160</v>
      </c>
      <c r="AT24">
        <v>275</v>
      </c>
      <c r="AU24">
        <v>171</v>
      </c>
      <c r="AV24">
        <v>260</v>
      </c>
      <c r="AW24">
        <v>79</v>
      </c>
      <c r="AX24">
        <v>193</v>
      </c>
      <c r="AY24">
        <v>237</v>
      </c>
      <c r="AZ24">
        <v>188</v>
      </c>
      <c r="BA24">
        <v>114</v>
      </c>
      <c r="BB24">
        <v>214</v>
      </c>
      <c r="BC24">
        <v>162</v>
      </c>
      <c r="BD24">
        <v>10</v>
      </c>
      <c r="BE24">
        <v>390</v>
      </c>
      <c r="BF24">
        <v>2502</v>
      </c>
      <c r="BG24">
        <v>1482</v>
      </c>
      <c r="BH24">
        <v>1409</v>
      </c>
      <c r="BI24">
        <v>559</v>
      </c>
      <c r="BJ24">
        <v>392</v>
      </c>
      <c r="BK24">
        <v>357</v>
      </c>
      <c r="BL24">
        <v>85</v>
      </c>
      <c r="BM24">
        <v>360</v>
      </c>
      <c r="BN24">
        <v>773</v>
      </c>
      <c r="BO24">
        <v>1110</v>
      </c>
      <c r="BP24">
        <v>649</v>
      </c>
      <c r="BQ24">
        <v>438</v>
      </c>
      <c r="BR24">
        <v>689</v>
      </c>
      <c r="BS24">
        <v>682</v>
      </c>
      <c r="BT24">
        <v>212</v>
      </c>
      <c r="BU24">
        <v>220</v>
      </c>
      <c r="BV24">
        <v>123</v>
      </c>
      <c r="BW24">
        <v>329</v>
      </c>
      <c r="BX24">
        <v>2366</v>
      </c>
      <c r="BY24">
        <v>2353</v>
      </c>
      <c r="BZ24">
        <v>2157</v>
      </c>
    </row>
    <row r="25" spans="1:78" x14ac:dyDescent="0.25">
      <c r="B25" s="7">
        <v>0.48</v>
      </c>
      <c r="C25" s="7">
        <v>0.48</v>
      </c>
      <c r="D25" s="7">
        <v>0.49</v>
      </c>
      <c r="E25" s="7">
        <v>0.44</v>
      </c>
      <c r="F25" s="7">
        <v>0.44</v>
      </c>
      <c r="G25" s="7">
        <v>0.44</v>
      </c>
      <c r="H25" s="7">
        <v>0.59</v>
      </c>
      <c r="I25" s="7">
        <v>0.45</v>
      </c>
      <c r="J25" s="7">
        <v>0.47</v>
      </c>
      <c r="K25" s="7">
        <v>0.51</v>
      </c>
      <c r="L25" s="7">
        <v>0.51</v>
      </c>
      <c r="M25" s="7">
        <v>0.51</v>
      </c>
      <c r="N25" s="7">
        <v>0.46</v>
      </c>
      <c r="O25" s="7">
        <v>0.49</v>
      </c>
      <c r="P25" s="7">
        <v>0.56000000000000005</v>
      </c>
      <c r="Q25" s="7">
        <v>0.48</v>
      </c>
      <c r="R25" s="7">
        <v>0.48</v>
      </c>
      <c r="S25" s="7">
        <v>0.49</v>
      </c>
      <c r="T25" s="7">
        <v>0.44</v>
      </c>
      <c r="U25" s="7">
        <v>0.51</v>
      </c>
      <c r="V25" s="7">
        <v>0.45</v>
      </c>
      <c r="W25" s="7">
        <v>0.53</v>
      </c>
      <c r="X25" s="7">
        <v>0.62</v>
      </c>
      <c r="Y25" s="7">
        <v>0.49</v>
      </c>
      <c r="Z25" s="7">
        <v>0.48</v>
      </c>
      <c r="AA25" s="7">
        <v>0.48</v>
      </c>
      <c r="AB25" s="7">
        <v>0.48</v>
      </c>
      <c r="AC25" s="7">
        <v>0.49</v>
      </c>
      <c r="AD25" s="7">
        <v>0.49</v>
      </c>
      <c r="AE25" s="7">
        <v>0.42</v>
      </c>
      <c r="AF25" s="7">
        <v>0.49</v>
      </c>
      <c r="AG25" s="7">
        <v>0.43</v>
      </c>
      <c r="AH25" s="7">
        <v>0.43</v>
      </c>
      <c r="AI25" s="7">
        <v>0.49</v>
      </c>
      <c r="AJ25" s="7">
        <v>0.5</v>
      </c>
      <c r="AK25" s="7">
        <v>0.43</v>
      </c>
      <c r="AL25" s="7">
        <v>0.5</v>
      </c>
      <c r="AM25" s="7">
        <v>0.48</v>
      </c>
      <c r="AN25" s="7">
        <v>0.5</v>
      </c>
      <c r="AO25" s="7">
        <v>0.45</v>
      </c>
      <c r="AP25" s="7">
        <v>0.54</v>
      </c>
      <c r="AQ25" s="7">
        <v>0.5</v>
      </c>
      <c r="AR25" s="7">
        <v>0.42</v>
      </c>
      <c r="AS25" s="7">
        <v>0.5</v>
      </c>
      <c r="AT25" s="7">
        <v>0.5</v>
      </c>
      <c r="AU25" s="7">
        <v>0.49</v>
      </c>
      <c r="AV25" s="7">
        <v>0.53</v>
      </c>
      <c r="AW25" s="7">
        <v>0.56000000000000005</v>
      </c>
      <c r="AX25" s="7">
        <v>0.47</v>
      </c>
      <c r="AY25" s="7">
        <v>0.44</v>
      </c>
      <c r="AZ25" s="7">
        <v>0.45</v>
      </c>
      <c r="BA25" s="7">
        <v>0.39</v>
      </c>
      <c r="BB25" s="7">
        <v>0.48</v>
      </c>
      <c r="BC25" s="7">
        <v>0.52</v>
      </c>
      <c r="BD25" s="7">
        <v>0.4</v>
      </c>
      <c r="BE25" s="7">
        <v>0.43</v>
      </c>
      <c r="BF25" s="7">
        <v>0.49</v>
      </c>
      <c r="BG25" s="7">
        <v>0.45</v>
      </c>
      <c r="BH25" s="7">
        <v>0.52</v>
      </c>
      <c r="BI25" s="7">
        <v>0.43</v>
      </c>
      <c r="BJ25" s="7">
        <v>0.45</v>
      </c>
      <c r="BK25" s="7">
        <v>0.46</v>
      </c>
      <c r="BL25" s="7">
        <v>0.43</v>
      </c>
      <c r="BM25" s="7">
        <v>0.41</v>
      </c>
      <c r="BN25" s="7">
        <v>0.46</v>
      </c>
      <c r="BO25" s="7">
        <v>0.51</v>
      </c>
      <c r="BP25" s="7">
        <v>0.52</v>
      </c>
      <c r="BQ25" s="7">
        <v>0.44</v>
      </c>
      <c r="BR25" s="7">
        <v>0.44</v>
      </c>
      <c r="BS25" s="7">
        <v>0.45</v>
      </c>
      <c r="BT25" s="7">
        <v>0.47</v>
      </c>
      <c r="BU25" s="7">
        <v>0.41</v>
      </c>
      <c r="BV25" s="7">
        <v>0.42</v>
      </c>
      <c r="BW25" s="7">
        <v>0.44</v>
      </c>
      <c r="BX25" s="7">
        <v>0.59</v>
      </c>
      <c r="BY25" s="7">
        <v>0.59</v>
      </c>
      <c r="BZ25" s="7">
        <v>0.62</v>
      </c>
    </row>
    <row r="26" spans="1:78" x14ac:dyDescent="0.25">
      <c r="A26" t="s">
        <v>599</v>
      </c>
      <c r="B26">
        <v>1384</v>
      </c>
      <c r="C26">
        <v>1162</v>
      </c>
      <c r="D26">
        <v>125</v>
      </c>
      <c r="E26">
        <v>96</v>
      </c>
      <c r="F26">
        <v>245</v>
      </c>
      <c r="G26">
        <v>814</v>
      </c>
      <c r="H26">
        <v>325</v>
      </c>
      <c r="I26">
        <v>363</v>
      </c>
      <c r="J26">
        <v>454</v>
      </c>
      <c r="K26">
        <v>262</v>
      </c>
      <c r="L26">
        <v>304</v>
      </c>
      <c r="M26">
        <v>369</v>
      </c>
      <c r="N26">
        <v>846</v>
      </c>
      <c r="O26">
        <v>139</v>
      </c>
      <c r="P26">
        <v>30</v>
      </c>
      <c r="Q26">
        <v>243</v>
      </c>
      <c r="R26">
        <v>1141</v>
      </c>
      <c r="S26">
        <v>889</v>
      </c>
      <c r="T26">
        <v>260</v>
      </c>
      <c r="U26">
        <v>214</v>
      </c>
      <c r="V26">
        <v>1100</v>
      </c>
      <c r="W26">
        <v>132</v>
      </c>
      <c r="X26">
        <v>138</v>
      </c>
      <c r="Y26">
        <v>148</v>
      </c>
      <c r="Z26">
        <v>1236</v>
      </c>
      <c r="AA26">
        <v>1382</v>
      </c>
      <c r="AB26">
        <v>1234</v>
      </c>
      <c r="AC26">
        <v>154</v>
      </c>
      <c r="AD26">
        <v>1105</v>
      </c>
      <c r="AE26">
        <v>114</v>
      </c>
      <c r="AF26">
        <v>1064</v>
      </c>
      <c r="AG26">
        <v>239</v>
      </c>
      <c r="AH26">
        <v>6</v>
      </c>
      <c r="AI26">
        <v>983</v>
      </c>
      <c r="AJ26">
        <v>119</v>
      </c>
      <c r="AK26">
        <v>255</v>
      </c>
      <c r="AL26">
        <v>560</v>
      </c>
      <c r="AM26">
        <v>652</v>
      </c>
      <c r="AN26">
        <v>14</v>
      </c>
      <c r="AO26">
        <v>152</v>
      </c>
      <c r="AP26">
        <v>113</v>
      </c>
      <c r="AQ26">
        <v>119</v>
      </c>
      <c r="AR26">
        <v>117</v>
      </c>
      <c r="AS26">
        <v>78</v>
      </c>
      <c r="AT26">
        <v>121</v>
      </c>
      <c r="AU26">
        <v>81</v>
      </c>
      <c r="AV26">
        <v>117</v>
      </c>
      <c r="AW26">
        <v>34</v>
      </c>
      <c r="AX26">
        <v>89</v>
      </c>
      <c r="AY26">
        <v>149</v>
      </c>
      <c r="AZ26">
        <v>104</v>
      </c>
      <c r="BA26">
        <v>87</v>
      </c>
      <c r="BB26">
        <v>96</v>
      </c>
      <c r="BC26">
        <v>73</v>
      </c>
      <c r="BD26">
        <v>6</v>
      </c>
      <c r="BE26">
        <v>250</v>
      </c>
      <c r="BF26">
        <v>1134</v>
      </c>
      <c r="BG26">
        <v>857</v>
      </c>
      <c r="BH26">
        <v>527</v>
      </c>
      <c r="BI26">
        <v>371</v>
      </c>
      <c r="BJ26">
        <v>226</v>
      </c>
      <c r="BK26">
        <v>199</v>
      </c>
      <c r="BL26">
        <v>35</v>
      </c>
      <c r="BM26">
        <v>272</v>
      </c>
      <c r="BN26">
        <v>422</v>
      </c>
      <c r="BO26">
        <v>435</v>
      </c>
      <c r="BP26">
        <v>253</v>
      </c>
      <c r="BQ26">
        <v>282</v>
      </c>
      <c r="BR26">
        <v>418</v>
      </c>
      <c r="BS26">
        <v>417</v>
      </c>
      <c r="BT26">
        <v>113</v>
      </c>
      <c r="BU26">
        <v>153</v>
      </c>
      <c r="BV26">
        <v>79</v>
      </c>
      <c r="BW26">
        <v>214</v>
      </c>
      <c r="BX26">
        <v>691</v>
      </c>
      <c r="BY26">
        <v>723</v>
      </c>
      <c r="BZ26">
        <v>543</v>
      </c>
    </row>
    <row r="27" spans="1:78" x14ac:dyDescent="0.25">
      <c r="B27" s="7">
        <v>0.23</v>
      </c>
      <c r="C27" s="7">
        <v>0.23</v>
      </c>
      <c r="D27" s="7">
        <v>0.22</v>
      </c>
      <c r="E27" s="7">
        <v>0.27</v>
      </c>
      <c r="F27" s="7">
        <v>0.21</v>
      </c>
      <c r="G27" s="7">
        <v>0.26</v>
      </c>
      <c r="H27" s="7">
        <v>0.19</v>
      </c>
      <c r="I27" s="7">
        <v>0.25</v>
      </c>
      <c r="J27" s="7">
        <v>0.24</v>
      </c>
      <c r="K27" s="7">
        <v>0.21</v>
      </c>
      <c r="L27" s="7">
        <v>0.22</v>
      </c>
      <c r="M27" s="7">
        <v>0.22</v>
      </c>
      <c r="N27" s="7">
        <v>0.24</v>
      </c>
      <c r="O27" s="7">
        <v>0.22</v>
      </c>
      <c r="P27" s="7">
        <v>0.15</v>
      </c>
      <c r="Q27" s="7">
        <v>0.26</v>
      </c>
      <c r="R27" s="7">
        <v>0.23</v>
      </c>
      <c r="S27" s="7">
        <v>0.24</v>
      </c>
      <c r="T27" s="7">
        <v>0.21</v>
      </c>
      <c r="U27" s="7">
        <v>0.22</v>
      </c>
      <c r="V27" s="7">
        <v>0.25</v>
      </c>
      <c r="W27" s="7">
        <v>0.22</v>
      </c>
      <c r="X27" s="7">
        <v>0.16</v>
      </c>
      <c r="Y27" s="7">
        <v>0.21</v>
      </c>
      <c r="Z27" s="7">
        <v>0.23</v>
      </c>
      <c r="AA27" s="7">
        <v>0.23</v>
      </c>
      <c r="AB27" s="7">
        <v>0.23</v>
      </c>
      <c r="AC27" s="7">
        <v>0.21</v>
      </c>
      <c r="AD27" s="7">
        <v>0.24</v>
      </c>
      <c r="AE27" s="7">
        <v>0.22</v>
      </c>
      <c r="AF27" s="7">
        <v>0.23</v>
      </c>
      <c r="AG27" s="7">
        <v>0.26</v>
      </c>
      <c r="AH27" s="7">
        <v>0.16</v>
      </c>
      <c r="AI27" s="7">
        <v>0.23</v>
      </c>
      <c r="AJ27" s="7">
        <v>0.22</v>
      </c>
      <c r="AK27" s="7">
        <v>0.26</v>
      </c>
      <c r="AL27" s="7">
        <v>0.24</v>
      </c>
      <c r="AM27" s="7">
        <v>0.23</v>
      </c>
      <c r="AN27" s="7">
        <v>0.23</v>
      </c>
      <c r="AO27" s="7">
        <v>0.22</v>
      </c>
      <c r="AP27" s="7">
        <v>0.19</v>
      </c>
      <c r="AQ27" s="7">
        <v>0.21</v>
      </c>
      <c r="AR27" s="7">
        <v>0.21</v>
      </c>
      <c r="AS27" s="7">
        <v>0.24</v>
      </c>
      <c r="AT27" s="7">
        <v>0.22</v>
      </c>
      <c r="AU27" s="7">
        <v>0.23</v>
      </c>
      <c r="AV27" s="7">
        <v>0.24</v>
      </c>
      <c r="AW27" s="7">
        <v>0.24</v>
      </c>
      <c r="AX27" s="7">
        <v>0.22</v>
      </c>
      <c r="AY27" s="7">
        <v>0.28000000000000003</v>
      </c>
      <c r="AZ27" s="7">
        <v>0.25</v>
      </c>
      <c r="BA27" s="7">
        <v>0.3</v>
      </c>
      <c r="BB27" s="7">
        <v>0.22</v>
      </c>
      <c r="BC27" s="7">
        <v>0.23</v>
      </c>
      <c r="BD27" s="7">
        <v>0.24</v>
      </c>
      <c r="BE27" s="7">
        <v>0.28000000000000003</v>
      </c>
      <c r="BF27" s="7">
        <v>0.22</v>
      </c>
      <c r="BG27" s="7">
        <v>0.26</v>
      </c>
      <c r="BH27" s="7">
        <v>0.2</v>
      </c>
      <c r="BI27" s="7">
        <v>0.28999999999999998</v>
      </c>
      <c r="BJ27" s="7">
        <v>0.26</v>
      </c>
      <c r="BK27" s="7">
        <v>0.26</v>
      </c>
      <c r="BL27" s="7">
        <v>0.17</v>
      </c>
      <c r="BM27" s="7">
        <v>0.31</v>
      </c>
      <c r="BN27" s="7">
        <v>0.25</v>
      </c>
      <c r="BO27" s="7">
        <v>0.2</v>
      </c>
      <c r="BP27" s="7">
        <v>0.2</v>
      </c>
      <c r="BQ27" s="7">
        <v>0.28000000000000003</v>
      </c>
      <c r="BR27" s="7">
        <v>0.27</v>
      </c>
      <c r="BS27" s="7">
        <v>0.27</v>
      </c>
      <c r="BT27" s="7">
        <v>0.25</v>
      </c>
      <c r="BU27" s="7">
        <v>0.28000000000000003</v>
      </c>
      <c r="BV27" s="7">
        <v>0.27</v>
      </c>
      <c r="BW27" s="7">
        <v>0.28000000000000003</v>
      </c>
      <c r="BX27" s="7">
        <v>0.17</v>
      </c>
      <c r="BY27" s="7">
        <v>0.18</v>
      </c>
      <c r="BZ27" s="7">
        <v>0.16</v>
      </c>
    </row>
    <row r="28" spans="1:78" x14ac:dyDescent="0.25">
      <c r="A28" t="s">
        <v>40</v>
      </c>
      <c r="B28">
        <v>29</v>
      </c>
      <c r="C28">
        <v>25</v>
      </c>
      <c r="D28">
        <v>2</v>
      </c>
      <c r="E28">
        <v>2</v>
      </c>
      <c r="F28">
        <v>6</v>
      </c>
      <c r="G28">
        <v>15</v>
      </c>
      <c r="H28">
        <v>9</v>
      </c>
      <c r="I28">
        <v>0</v>
      </c>
      <c r="J28">
        <v>11</v>
      </c>
      <c r="K28">
        <v>8</v>
      </c>
      <c r="L28">
        <v>11</v>
      </c>
      <c r="M28">
        <v>8</v>
      </c>
      <c r="N28">
        <v>7</v>
      </c>
      <c r="O28">
        <v>14</v>
      </c>
      <c r="P28">
        <v>0</v>
      </c>
      <c r="Q28">
        <v>3</v>
      </c>
      <c r="R28">
        <v>26</v>
      </c>
      <c r="S28">
        <v>10</v>
      </c>
      <c r="T28">
        <v>8</v>
      </c>
      <c r="U28">
        <v>11</v>
      </c>
      <c r="V28">
        <v>10</v>
      </c>
      <c r="W28">
        <v>4</v>
      </c>
      <c r="X28">
        <v>6</v>
      </c>
      <c r="Y28">
        <v>6</v>
      </c>
      <c r="Z28">
        <v>23</v>
      </c>
      <c r="AA28">
        <v>29</v>
      </c>
      <c r="AB28">
        <v>23</v>
      </c>
      <c r="AC28">
        <v>2</v>
      </c>
      <c r="AD28">
        <v>16</v>
      </c>
      <c r="AE28">
        <v>4</v>
      </c>
      <c r="AF28">
        <v>25</v>
      </c>
      <c r="AG28">
        <v>0</v>
      </c>
      <c r="AH28">
        <v>0</v>
      </c>
      <c r="AI28">
        <v>14</v>
      </c>
      <c r="AJ28">
        <v>4</v>
      </c>
      <c r="AK28">
        <v>9</v>
      </c>
      <c r="AL28">
        <v>11</v>
      </c>
      <c r="AM28">
        <v>13</v>
      </c>
      <c r="AN28">
        <v>1</v>
      </c>
      <c r="AO28">
        <v>1</v>
      </c>
      <c r="AP28">
        <v>6</v>
      </c>
      <c r="AQ28">
        <v>0</v>
      </c>
      <c r="AR28">
        <v>8</v>
      </c>
      <c r="AS28">
        <v>2</v>
      </c>
      <c r="AT28">
        <v>0</v>
      </c>
      <c r="AU28">
        <v>2</v>
      </c>
      <c r="AV28">
        <v>2</v>
      </c>
      <c r="AW28">
        <v>0</v>
      </c>
      <c r="AX28">
        <v>2</v>
      </c>
      <c r="AY28">
        <v>2</v>
      </c>
      <c r="AZ28">
        <v>1</v>
      </c>
      <c r="BA28">
        <v>0</v>
      </c>
      <c r="BB28">
        <v>2</v>
      </c>
      <c r="BC28">
        <v>2</v>
      </c>
      <c r="BD28">
        <v>2</v>
      </c>
      <c r="BE28">
        <v>3</v>
      </c>
      <c r="BF28">
        <v>26</v>
      </c>
      <c r="BG28">
        <v>11</v>
      </c>
      <c r="BH28">
        <v>18</v>
      </c>
      <c r="BI28">
        <v>6</v>
      </c>
      <c r="BJ28">
        <v>4</v>
      </c>
      <c r="BK28">
        <v>1</v>
      </c>
      <c r="BL28">
        <v>1</v>
      </c>
      <c r="BM28">
        <v>1</v>
      </c>
      <c r="BN28">
        <v>8</v>
      </c>
      <c r="BO28">
        <v>5</v>
      </c>
      <c r="BP28">
        <v>15</v>
      </c>
      <c r="BQ28">
        <v>6</v>
      </c>
      <c r="BR28">
        <v>7</v>
      </c>
      <c r="BS28">
        <v>8</v>
      </c>
      <c r="BT28">
        <v>1</v>
      </c>
      <c r="BU28">
        <v>2</v>
      </c>
      <c r="BV28">
        <v>1</v>
      </c>
      <c r="BW28">
        <v>5</v>
      </c>
      <c r="BX28">
        <v>12</v>
      </c>
      <c r="BY28">
        <v>12</v>
      </c>
      <c r="BZ28">
        <v>10</v>
      </c>
    </row>
    <row r="29" spans="1:78" x14ac:dyDescent="0.25"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s="7">
        <v>0.01</v>
      </c>
      <c r="I29" t="s">
        <v>106</v>
      </c>
      <c r="J29" s="7">
        <v>0.01</v>
      </c>
      <c r="K29" s="7">
        <v>0.01</v>
      </c>
      <c r="L29" s="7">
        <v>0.01</v>
      </c>
      <c r="M29">
        <v>0</v>
      </c>
      <c r="N29">
        <v>0</v>
      </c>
      <c r="O29" s="7">
        <v>0.02</v>
      </c>
      <c r="P29" t="s">
        <v>106</v>
      </c>
      <c r="Q29">
        <v>0</v>
      </c>
      <c r="R29" s="7">
        <v>0.01</v>
      </c>
      <c r="S29">
        <v>0</v>
      </c>
      <c r="T29" s="7">
        <v>0.01</v>
      </c>
      <c r="U29" s="7">
        <v>0.01</v>
      </c>
      <c r="V29">
        <v>0</v>
      </c>
      <c r="W29" s="7">
        <v>0.01</v>
      </c>
      <c r="X29" s="7">
        <v>0.01</v>
      </c>
      <c r="Y29" s="7">
        <v>0.01</v>
      </c>
      <c r="Z29">
        <v>0</v>
      </c>
      <c r="AA29">
        <v>0</v>
      </c>
      <c r="AB29">
        <v>0</v>
      </c>
      <c r="AC29">
        <v>0</v>
      </c>
      <c r="AD29">
        <v>0</v>
      </c>
      <c r="AE29" s="7">
        <v>0.01</v>
      </c>
      <c r="AF29" s="7">
        <v>0.01</v>
      </c>
      <c r="AG29" t="s">
        <v>106</v>
      </c>
      <c r="AH29" t="s">
        <v>106</v>
      </c>
      <c r="AI29">
        <v>0</v>
      </c>
      <c r="AJ29" s="7">
        <v>0.01</v>
      </c>
      <c r="AK29" s="7">
        <v>0.01</v>
      </c>
      <c r="AL29">
        <v>0</v>
      </c>
      <c r="AM29">
        <v>0</v>
      </c>
      <c r="AN29" s="7">
        <v>0.02</v>
      </c>
      <c r="AO29">
        <v>0</v>
      </c>
      <c r="AP29" s="7">
        <v>0.01</v>
      </c>
      <c r="AQ29" t="s">
        <v>106</v>
      </c>
      <c r="AR29" s="7">
        <v>0.01</v>
      </c>
      <c r="AS29">
        <v>0</v>
      </c>
      <c r="AT29" t="s">
        <v>106</v>
      </c>
      <c r="AU29" s="7">
        <v>0.01</v>
      </c>
      <c r="AV29">
        <v>0</v>
      </c>
      <c r="AW29" t="s">
        <v>106</v>
      </c>
      <c r="AX29" s="7">
        <v>0.01</v>
      </c>
      <c r="AY29">
        <v>0</v>
      </c>
      <c r="AZ29">
        <v>0</v>
      </c>
      <c r="BA29" t="s">
        <v>106</v>
      </c>
      <c r="BB29">
        <v>0</v>
      </c>
      <c r="BC29">
        <v>0</v>
      </c>
      <c r="BD29" s="7">
        <v>7.0000000000000007E-2</v>
      </c>
      <c r="BE29">
        <v>0</v>
      </c>
      <c r="BF29" s="7">
        <v>0.01</v>
      </c>
      <c r="BG29">
        <v>0</v>
      </c>
      <c r="BH29" s="7">
        <v>0.01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 s="7">
        <v>0.01</v>
      </c>
      <c r="BQ29" s="7">
        <v>0.01</v>
      </c>
      <c r="BR29">
        <v>0</v>
      </c>
      <c r="BS29" s="7">
        <v>0.01</v>
      </c>
      <c r="BT29">
        <v>0</v>
      </c>
      <c r="BU29">
        <v>0</v>
      </c>
      <c r="BV29">
        <v>0</v>
      </c>
      <c r="BW29" s="7">
        <v>0.01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253</v>
      </c>
      <c r="C30">
        <v>225</v>
      </c>
      <c r="D30">
        <v>14</v>
      </c>
      <c r="E30">
        <v>15</v>
      </c>
      <c r="F30">
        <v>86</v>
      </c>
      <c r="G30">
        <v>129</v>
      </c>
      <c r="H30">
        <v>39</v>
      </c>
      <c r="I30">
        <v>57</v>
      </c>
      <c r="J30">
        <v>62</v>
      </c>
      <c r="K30">
        <v>56</v>
      </c>
      <c r="L30">
        <v>79</v>
      </c>
      <c r="M30">
        <v>82</v>
      </c>
      <c r="N30">
        <v>138</v>
      </c>
      <c r="O30">
        <v>25</v>
      </c>
      <c r="P30">
        <v>8</v>
      </c>
      <c r="Q30">
        <v>44</v>
      </c>
      <c r="R30">
        <v>209</v>
      </c>
      <c r="S30">
        <v>98</v>
      </c>
      <c r="T30">
        <v>100</v>
      </c>
      <c r="U30">
        <v>47</v>
      </c>
      <c r="V30">
        <v>183</v>
      </c>
      <c r="W30">
        <v>23</v>
      </c>
      <c r="X30">
        <v>42</v>
      </c>
      <c r="Y30">
        <v>43</v>
      </c>
      <c r="Z30">
        <v>210</v>
      </c>
      <c r="AA30">
        <v>253</v>
      </c>
      <c r="AB30">
        <v>210</v>
      </c>
      <c r="AC30">
        <v>35</v>
      </c>
      <c r="AD30">
        <v>174</v>
      </c>
      <c r="AE30">
        <v>43</v>
      </c>
      <c r="AF30">
        <v>205</v>
      </c>
      <c r="AG30">
        <v>36</v>
      </c>
      <c r="AH30">
        <v>4</v>
      </c>
      <c r="AI30">
        <v>145</v>
      </c>
      <c r="AJ30">
        <v>34</v>
      </c>
      <c r="AK30">
        <v>72</v>
      </c>
      <c r="AL30">
        <v>74</v>
      </c>
      <c r="AM30">
        <v>125</v>
      </c>
      <c r="AN30">
        <v>0</v>
      </c>
      <c r="AO30">
        <v>54</v>
      </c>
      <c r="AP30">
        <v>28</v>
      </c>
      <c r="AQ30">
        <v>19</v>
      </c>
      <c r="AR30">
        <v>50</v>
      </c>
      <c r="AS30">
        <v>14</v>
      </c>
      <c r="AT30">
        <v>15</v>
      </c>
      <c r="AU30">
        <v>18</v>
      </c>
      <c r="AV30">
        <v>15</v>
      </c>
      <c r="AW30">
        <v>0</v>
      </c>
      <c r="AX30">
        <v>14</v>
      </c>
      <c r="AY30">
        <v>19</v>
      </c>
      <c r="AZ30">
        <v>25</v>
      </c>
      <c r="BA30">
        <v>9</v>
      </c>
      <c r="BB30">
        <v>12</v>
      </c>
      <c r="BC30">
        <v>15</v>
      </c>
      <c r="BD30">
        <v>1</v>
      </c>
      <c r="BE30">
        <v>41</v>
      </c>
      <c r="BF30">
        <v>212</v>
      </c>
      <c r="BG30">
        <v>105</v>
      </c>
      <c r="BH30">
        <v>148</v>
      </c>
      <c r="BI30">
        <v>31</v>
      </c>
      <c r="BJ30">
        <v>32</v>
      </c>
      <c r="BK30">
        <v>26</v>
      </c>
      <c r="BL30">
        <v>9</v>
      </c>
      <c r="BM30">
        <v>22</v>
      </c>
      <c r="BN30">
        <v>58</v>
      </c>
      <c r="BO30">
        <v>97</v>
      </c>
      <c r="BP30">
        <v>77</v>
      </c>
      <c r="BQ30">
        <v>34</v>
      </c>
      <c r="BR30">
        <v>50</v>
      </c>
      <c r="BS30">
        <v>41</v>
      </c>
      <c r="BT30">
        <v>30</v>
      </c>
      <c r="BU30">
        <v>19</v>
      </c>
      <c r="BV30">
        <v>14</v>
      </c>
      <c r="BW30">
        <v>22</v>
      </c>
      <c r="BX30">
        <v>169</v>
      </c>
      <c r="BY30">
        <v>172</v>
      </c>
      <c r="BZ30">
        <v>149</v>
      </c>
    </row>
    <row r="31" spans="1:78" x14ac:dyDescent="0.25">
      <c r="B31" s="7">
        <v>0.04</v>
      </c>
      <c r="C31" s="7">
        <v>0.04</v>
      </c>
      <c r="D31" s="7">
        <v>0.02</v>
      </c>
      <c r="E31" s="7">
        <v>0.04</v>
      </c>
      <c r="F31" s="7">
        <v>7.0000000000000007E-2</v>
      </c>
      <c r="G31" s="7">
        <v>0.04</v>
      </c>
      <c r="H31" s="7">
        <v>0.02</v>
      </c>
      <c r="I31" s="7">
        <v>0.04</v>
      </c>
      <c r="J31" s="7">
        <v>0.03</v>
      </c>
      <c r="K31" s="7">
        <v>0.05</v>
      </c>
      <c r="L31" s="7">
        <v>0.06</v>
      </c>
      <c r="M31" s="7">
        <v>0.05</v>
      </c>
      <c r="N31" s="7">
        <v>0.04</v>
      </c>
      <c r="O31" s="7">
        <v>0.04</v>
      </c>
      <c r="P31" s="7">
        <v>0.04</v>
      </c>
      <c r="Q31" s="7">
        <v>0.05</v>
      </c>
      <c r="R31" s="7">
        <v>0.04</v>
      </c>
      <c r="S31" s="7">
        <v>0.03</v>
      </c>
      <c r="T31" s="7">
        <v>0.08</v>
      </c>
      <c r="U31" s="7">
        <v>0.05</v>
      </c>
      <c r="V31" s="7">
        <v>0.04</v>
      </c>
      <c r="W31" s="7">
        <v>0.04</v>
      </c>
      <c r="X31" s="7">
        <v>0.05</v>
      </c>
      <c r="Y31" s="7">
        <v>0.06</v>
      </c>
      <c r="Z31" s="7">
        <v>0.04</v>
      </c>
      <c r="AA31" s="7">
        <v>0.04</v>
      </c>
      <c r="AB31" s="7">
        <v>0.04</v>
      </c>
      <c r="AC31" s="7">
        <v>0.05</v>
      </c>
      <c r="AD31" s="7">
        <v>0.04</v>
      </c>
      <c r="AE31" s="7">
        <v>0.08</v>
      </c>
      <c r="AF31" s="7">
        <v>0.04</v>
      </c>
      <c r="AG31" s="7">
        <v>0.04</v>
      </c>
      <c r="AH31" s="7">
        <v>0.09</v>
      </c>
      <c r="AI31" s="7">
        <v>0.03</v>
      </c>
      <c r="AJ31" s="7">
        <v>0.06</v>
      </c>
      <c r="AK31" s="7">
        <v>7.0000000000000007E-2</v>
      </c>
      <c r="AL31" s="7">
        <v>0.03</v>
      </c>
      <c r="AM31" s="7">
        <v>0.04</v>
      </c>
      <c r="AN31" t="s">
        <v>108</v>
      </c>
      <c r="AO31" s="7">
        <v>0.08</v>
      </c>
      <c r="AP31" s="7">
        <v>0.05</v>
      </c>
      <c r="AQ31" s="7">
        <v>0.03</v>
      </c>
      <c r="AR31" s="7">
        <v>0.09</v>
      </c>
      <c r="AS31" s="7">
        <v>0.04</v>
      </c>
      <c r="AT31" s="7">
        <v>0.03</v>
      </c>
      <c r="AU31" s="7">
        <v>0.05</v>
      </c>
      <c r="AV31" s="7">
        <v>0.03</v>
      </c>
      <c r="AW31" t="s">
        <v>108</v>
      </c>
      <c r="AX31" s="7">
        <v>0.03</v>
      </c>
      <c r="AY31" s="7">
        <v>0.04</v>
      </c>
      <c r="AZ31" s="7">
        <v>0.06</v>
      </c>
      <c r="BA31" s="7">
        <v>0.03</v>
      </c>
      <c r="BB31" s="7">
        <v>0.03</v>
      </c>
      <c r="BC31" s="7">
        <v>0.05</v>
      </c>
      <c r="BD31" s="7">
        <v>0.03</v>
      </c>
      <c r="BE31" s="7">
        <v>0.05</v>
      </c>
      <c r="BF31" s="7">
        <v>0.04</v>
      </c>
      <c r="BG31" s="7">
        <v>0.03</v>
      </c>
      <c r="BH31" s="7">
        <v>0.06</v>
      </c>
      <c r="BI31" s="7">
        <v>0.02</v>
      </c>
      <c r="BJ31" s="7">
        <v>0.04</v>
      </c>
      <c r="BK31" s="7">
        <v>0.03</v>
      </c>
      <c r="BL31" s="7">
        <v>0.04</v>
      </c>
      <c r="BM31" s="7">
        <v>0.02</v>
      </c>
      <c r="BN31" s="7">
        <v>0.03</v>
      </c>
      <c r="BO31" s="7">
        <v>0.04</v>
      </c>
      <c r="BP31" s="7">
        <v>0.06</v>
      </c>
      <c r="BQ31" s="7">
        <v>0.03</v>
      </c>
      <c r="BR31" s="7">
        <v>0.03</v>
      </c>
      <c r="BS31" s="7">
        <v>0.03</v>
      </c>
      <c r="BT31" s="7">
        <v>7.0000000000000007E-2</v>
      </c>
      <c r="BU31" s="7">
        <v>0.04</v>
      </c>
      <c r="BV31" s="7">
        <v>0.05</v>
      </c>
      <c r="BW31" s="7">
        <v>0.03</v>
      </c>
      <c r="BX31" s="7">
        <v>0.04</v>
      </c>
      <c r="BY31" s="7">
        <v>0.04</v>
      </c>
      <c r="BZ31" s="7">
        <v>0.04</v>
      </c>
    </row>
    <row r="32" spans="1:78" x14ac:dyDescent="0.25">
      <c r="A32" t="s">
        <v>193</v>
      </c>
      <c r="B32">
        <v>0.26900000000000002</v>
      </c>
      <c r="C32">
        <v>0.27300000000000002</v>
      </c>
      <c r="D32">
        <v>0.28999999999999998</v>
      </c>
      <c r="E32">
        <v>0.16800000000000001</v>
      </c>
      <c r="F32">
        <v>0.253</v>
      </c>
      <c r="G32">
        <v>0.17100000000000001</v>
      </c>
      <c r="H32">
        <v>0.45400000000000001</v>
      </c>
      <c r="I32">
        <v>0.19800000000000001</v>
      </c>
      <c r="J32">
        <v>0.24199999999999999</v>
      </c>
      <c r="K32">
        <v>0.32500000000000001</v>
      </c>
      <c r="L32">
        <v>0.33</v>
      </c>
      <c r="M32">
        <v>0.32300000000000001</v>
      </c>
      <c r="N32">
        <v>0.22800000000000001</v>
      </c>
      <c r="O32">
        <v>0.29699999999999999</v>
      </c>
      <c r="P32">
        <v>0.46</v>
      </c>
      <c r="Q32">
        <v>0.247</v>
      </c>
      <c r="R32">
        <v>0.27300000000000002</v>
      </c>
      <c r="S32">
        <v>0.25900000000000001</v>
      </c>
      <c r="T32">
        <v>0.25</v>
      </c>
      <c r="U32">
        <v>0.32700000000000001</v>
      </c>
      <c r="V32">
        <v>0.20100000000000001</v>
      </c>
      <c r="W32">
        <v>0.32200000000000001</v>
      </c>
      <c r="X32">
        <v>0.56999999999999995</v>
      </c>
      <c r="Y32">
        <v>0.314</v>
      </c>
      <c r="Z32">
        <v>0.26300000000000001</v>
      </c>
      <c r="AA32">
        <v>0.26800000000000002</v>
      </c>
      <c r="AB32">
        <v>0.26100000000000001</v>
      </c>
      <c r="AC32">
        <v>0.314</v>
      </c>
      <c r="AD32">
        <v>0.26600000000000001</v>
      </c>
      <c r="AE32">
        <v>0.20300000000000001</v>
      </c>
      <c r="AF32">
        <v>0.28299999999999997</v>
      </c>
      <c r="AG32">
        <v>0.17699999999999999</v>
      </c>
      <c r="AH32">
        <v>0.221</v>
      </c>
      <c r="AI32">
        <v>0.28199999999999997</v>
      </c>
      <c r="AJ32">
        <v>0.33700000000000002</v>
      </c>
      <c r="AK32">
        <v>0.17</v>
      </c>
      <c r="AL32">
        <v>0.26800000000000002</v>
      </c>
      <c r="AM32">
        <v>0.27200000000000002</v>
      </c>
      <c r="AN32">
        <v>0.33700000000000002</v>
      </c>
      <c r="AO32">
        <v>0.251</v>
      </c>
      <c r="AP32">
        <v>0.376</v>
      </c>
      <c r="AQ32">
        <v>0.28299999999999997</v>
      </c>
      <c r="AR32">
        <v>0.254</v>
      </c>
      <c r="AS32">
        <v>0.27200000000000002</v>
      </c>
      <c r="AT32">
        <v>0.32</v>
      </c>
      <c r="AU32">
        <v>0.25900000000000001</v>
      </c>
      <c r="AV32">
        <v>0.30199999999999999</v>
      </c>
      <c r="AW32">
        <v>0.35899999999999999</v>
      </c>
      <c r="AX32">
        <v>0.26500000000000001</v>
      </c>
      <c r="AY32">
        <v>0.16800000000000001</v>
      </c>
      <c r="AZ32">
        <v>0.19500000000000001</v>
      </c>
      <c r="BA32">
        <v>6.8000000000000005E-2</v>
      </c>
      <c r="BB32">
        <v>0.28599999999999998</v>
      </c>
      <c r="BC32">
        <v>0.32800000000000001</v>
      </c>
      <c r="BD32">
        <v>0.21199999999999999</v>
      </c>
      <c r="BE32">
        <v>0.153</v>
      </c>
      <c r="BF32">
        <v>0.28899999999999998</v>
      </c>
      <c r="BG32">
        <v>0.185</v>
      </c>
      <c r="BH32">
        <v>0.374</v>
      </c>
      <c r="BI32">
        <v>0.127</v>
      </c>
      <c r="BJ32">
        <v>0.19900000000000001</v>
      </c>
      <c r="BK32">
        <v>0.20100000000000001</v>
      </c>
      <c r="BL32">
        <v>0.26500000000000001</v>
      </c>
      <c r="BM32">
        <v>6.7000000000000004E-2</v>
      </c>
      <c r="BN32">
        <v>0.223</v>
      </c>
      <c r="BO32">
        <v>0.33600000000000002</v>
      </c>
      <c r="BP32">
        <v>0.36099999999999999</v>
      </c>
      <c r="BQ32">
        <v>0.14099999999999999</v>
      </c>
      <c r="BR32">
        <v>0.17699999999999999</v>
      </c>
      <c r="BS32">
        <v>0.17799999999999999</v>
      </c>
      <c r="BT32">
        <v>0.254</v>
      </c>
      <c r="BU32">
        <v>0.10100000000000001</v>
      </c>
      <c r="BV32">
        <v>0.111</v>
      </c>
      <c r="BW32">
        <v>0.14899999999999999</v>
      </c>
      <c r="BX32">
        <v>0.48699999999999999</v>
      </c>
      <c r="BY32">
        <v>0.47099999999999997</v>
      </c>
      <c r="BZ32">
        <v>0.54600000000000004</v>
      </c>
    </row>
    <row r="33" spans="1:78" x14ac:dyDescent="0.25">
      <c r="A33" t="s">
        <v>194</v>
      </c>
      <c r="B33">
        <v>1.038</v>
      </c>
      <c r="C33">
        <v>1.028</v>
      </c>
      <c r="D33">
        <v>1.08</v>
      </c>
      <c r="E33">
        <v>1.1160000000000001</v>
      </c>
      <c r="F33">
        <v>0.98499999999999999</v>
      </c>
      <c r="G33">
        <v>1.0609999999999999</v>
      </c>
      <c r="H33">
        <v>1.0069999999999999</v>
      </c>
      <c r="I33">
        <v>1.03</v>
      </c>
      <c r="J33">
        <v>1.0349999999999999</v>
      </c>
      <c r="K33">
        <v>1.022</v>
      </c>
      <c r="L33">
        <v>1.0609999999999999</v>
      </c>
      <c r="M33">
        <v>1.06</v>
      </c>
      <c r="N33">
        <v>1.02</v>
      </c>
      <c r="O33">
        <v>1.089</v>
      </c>
      <c r="P33">
        <v>0.98099999999999998</v>
      </c>
      <c r="Q33">
        <v>1.0940000000000001</v>
      </c>
      <c r="R33">
        <v>1.028</v>
      </c>
      <c r="S33">
        <v>1.0289999999999999</v>
      </c>
      <c r="T33">
        <v>1.0289999999999999</v>
      </c>
      <c r="U33">
        <v>1.0740000000000001</v>
      </c>
      <c r="V33">
        <v>1.0329999999999999</v>
      </c>
      <c r="W33">
        <v>1.0189999999999999</v>
      </c>
      <c r="X33">
        <v>1.014</v>
      </c>
      <c r="Y33">
        <v>1.0680000000000001</v>
      </c>
      <c r="Z33">
        <v>1.034</v>
      </c>
      <c r="AA33">
        <v>1.0389999999999999</v>
      </c>
      <c r="AB33">
        <v>1.0349999999999999</v>
      </c>
      <c r="AC33">
        <v>1.048</v>
      </c>
      <c r="AD33">
        <v>1.0329999999999999</v>
      </c>
      <c r="AE33">
        <v>1.0649999999999999</v>
      </c>
      <c r="AF33">
        <v>1.036</v>
      </c>
      <c r="AG33">
        <v>1.046</v>
      </c>
      <c r="AH33">
        <v>0.97299999999999998</v>
      </c>
      <c r="AI33">
        <v>1.022</v>
      </c>
      <c r="AJ33">
        <v>1.032</v>
      </c>
      <c r="AK33">
        <v>1.1100000000000001</v>
      </c>
      <c r="AL33">
        <v>1.0449999999999999</v>
      </c>
      <c r="AM33">
        <v>1.0389999999999999</v>
      </c>
      <c r="AN33">
        <v>1.036</v>
      </c>
      <c r="AO33">
        <v>1.0149999999999999</v>
      </c>
      <c r="AP33">
        <v>0.95199999999999996</v>
      </c>
      <c r="AQ33">
        <v>0.92900000000000005</v>
      </c>
      <c r="AR33">
        <v>1.04</v>
      </c>
      <c r="AS33">
        <v>1.1459999999999999</v>
      </c>
      <c r="AT33">
        <v>1.0029999999999999</v>
      </c>
      <c r="AU33">
        <v>1.0429999999999999</v>
      </c>
      <c r="AV33">
        <v>1.097</v>
      </c>
      <c r="AW33">
        <v>1.149</v>
      </c>
      <c r="AX33">
        <v>1.056</v>
      </c>
      <c r="AY33">
        <v>1.0549999999999999</v>
      </c>
      <c r="AZ33">
        <v>1.014</v>
      </c>
      <c r="BA33">
        <v>1.0669999999999999</v>
      </c>
      <c r="BB33">
        <v>1.01</v>
      </c>
      <c r="BC33">
        <v>1.145</v>
      </c>
      <c r="BD33">
        <v>0.88700000000000001</v>
      </c>
      <c r="BE33">
        <v>1.0740000000000001</v>
      </c>
      <c r="BF33">
        <v>1.0309999999999999</v>
      </c>
      <c r="BG33">
        <v>1.0409999999999999</v>
      </c>
      <c r="BH33">
        <v>1.026</v>
      </c>
      <c r="BI33">
        <v>1.034</v>
      </c>
      <c r="BJ33">
        <v>1.0469999999999999</v>
      </c>
      <c r="BK33">
        <v>1.0860000000000001</v>
      </c>
      <c r="BL33">
        <v>0.93600000000000005</v>
      </c>
      <c r="BM33">
        <v>1.0609999999999999</v>
      </c>
      <c r="BN33">
        <v>1.038</v>
      </c>
      <c r="BO33">
        <v>1.0089999999999999</v>
      </c>
      <c r="BP33">
        <v>1.0509999999999999</v>
      </c>
      <c r="BQ33">
        <v>1.0669999999999999</v>
      </c>
      <c r="BR33">
        <v>1.0509999999999999</v>
      </c>
      <c r="BS33">
        <v>1.0549999999999999</v>
      </c>
      <c r="BT33">
        <v>1.0569999999999999</v>
      </c>
      <c r="BU33">
        <v>1.0620000000000001</v>
      </c>
      <c r="BV33">
        <v>1.0580000000000001</v>
      </c>
      <c r="BW33">
        <v>1.0640000000000001</v>
      </c>
      <c r="BX33">
        <v>0.98399999999999999</v>
      </c>
      <c r="BY33">
        <v>0.998</v>
      </c>
      <c r="BZ33">
        <v>0.95799999999999996</v>
      </c>
    </row>
    <row r="34" spans="1:78" x14ac:dyDescent="0.25">
      <c r="A34" t="s">
        <v>195</v>
      </c>
      <c r="B34">
        <v>0</v>
      </c>
      <c r="C34">
        <v>0</v>
      </c>
      <c r="D34">
        <v>2E-3</v>
      </c>
      <c r="E34">
        <v>3.0000000000000001E-3</v>
      </c>
      <c r="F34">
        <v>1E-3</v>
      </c>
      <c r="G34">
        <v>0</v>
      </c>
      <c r="H34">
        <v>0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0</v>
      </c>
      <c r="O34">
        <v>2E-3</v>
      </c>
      <c r="P34">
        <v>5.0000000000000001E-3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2E-3</v>
      </c>
      <c r="AF34">
        <v>0</v>
      </c>
      <c r="AG34">
        <v>1E-3</v>
      </c>
      <c r="AH34">
        <v>0.03</v>
      </c>
      <c r="AI34">
        <v>0</v>
      </c>
      <c r="AJ34">
        <v>2E-3</v>
      </c>
      <c r="AK34">
        <v>1E-3</v>
      </c>
      <c r="AL34">
        <v>0</v>
      </c>
      <c r="AM34">
        <v>0</v>
      </c>
      <c r="AN34">
        <v>1.9E-2</v>
      </c>
      <c r="AO34">
        <v>2E-3</v>
      </c>
      <c r="AP34">
        <v>2E-3</v>
      </c>
      <c r="AQ34">
        <v>2E-3</v>
      </c>
      <c r="AR34">
        <v>2E-3</v>
      </c>
      <c r="AS34">
        <v>4.0000000000000001E-3</v>
      </c>
      <c r="AT34">
        <v>2E-3</v>
      </c>
      <c r="AU34">
        <v>3.0000000000000001E-3</v>
      </c>
      <c r="AV34">
        <v>2E-3</v>
      </c>
      <c r="AW34">
        <v>0.01</v>
      </c>
      <c r="AX34">
        <v>3.0000000000000001E-3</v>
      </c>
      <c r="AY34">
        <v>2E-3</v>
      </c>
      <c r="AZ34">
        <v>3.0000000000000001E-3</v>
      </c>
      <c r="BA34">
        <v>4.0000000000000001E-3</v>
      </c>
      <c r="BB34">
        <v>2E-3</v>
      </c>
      <c r="BC34">
        <v>4.0000000000000001E-3</v>
      </c>
      <c r="BD34">
        <v>3.4000000000000002E-2</v>
      </c>
      <c r="BE34">
        <v>1E-3</v>
      </c>
      <c r="BF34">
        <v>0</v>
      </c>
      <c r="BG34">
        <v>0</v>
      </c>
      <c r="BH34">
        <v>0</v>
      </c>
      <c r="BI34">
        <v>1E-3</v>
      </c>
      <c r="BJ34">
        <v>1E-3</v>
      </c>
      <c r="BK34">
        <v>2E-3</v>
      </c>
      <c r="BL34">
        <v>5.0000000000000001E-3</v>
      </c>
      <c r="BM34">
        <v>1E-3</v>
      </c>
      <c r="BN34">
        <v>1E-3</v>
      </c>
      <c r="BO34">
        <v>0</v>
      </c>
      <c r="BP34">
        <v>1E-3</v>
      </c>
      <c r="BQ34">
        <v>1E-3</v>
      </c>
      <c r="BR34">
        <v>1E-3</v>
      </c>
      <c r="BS34">
        <v>1E-3</v>
      </c>
      <c r="BT34">
        <v>3.0000000000000001E-3</v>
      </c>
      <c r="BU34">
        <v>2E-3</v>
      </c>
      <c r="BV34">
        <v>4.0000000000000001E-3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628</v>
      </c>
    </row>
    <row r="2" spans="1:78" x14ac:dyDescent="0.25">
      <c r="A2" t="e">
        <f>- Banks</f>
        <v>#NAME?</v>
      </c>
    </row>
    <row r="3" spans="1:78" x14ac:dyDescent="0.25">
      <c r="A3" t="s">
        <v>630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593</v>
      </c>
      <c r="B12">
        <v>618</v>
      </c>
      <c r="C12">
        <v>524</v>
      </c>
      <c r="D12">
        <v>58</v>
      </c>
      <c r="E12">
        <v>36</v>
      </c>
      <c r="F12">
        <v>129</v>
      </c>
      <c r="G12">
        <v>269</v>
      </c>
      <c r="H12">
        <v>221</v>
      </c>
      <c r="I12">
        <v>141</v>
      </c>
      <c r="J12">
        <v>185</v>
      </c>
      <c r="K12">
        <v>111</v>
      </c>
      <c r="L12">
        <v>182</v>
      </c>
      <c r="M12">
        <v>199</v>
      </c>
      <c r="N12">
        <v>315</v>
      </c>
      <c r="O12">
        <v>85</v>
      </c>
      <c r="P12">
        <v>19</v>
      </c>
      <c r="Q12">
        <v>116</v>
      </c>
      <c r="R12">
        <v>502</v>
      </c>
      <c r="S12">
        <v>333</v>
      </c>
      <c r="T12">
        <v>147</v>
      </c>
      <c r="U12">
        <v>122</v>
      </c>
      <c r="V12">
        <v>407</v>
      </c>
      <c r="W12">
        <v>65</v>
      </c>
      <c r="X12">
        <v>138</v>
      </c>
      <c r="Y12">
        <v>96</v>
      </c>
      <c r="Z12">
        <v>523</v>
      </c>
      <c r="AA12">
        <v>615</v>
      </c>
      <c r="AB12">
        <v>520</v>
      </c>
      <c r="AC12">
        <v>73</v>
      </c>
      <c r="AD12">
        <v>466</v>
      </c>
      <c r="AE12">
        <v>70</v>
      </c>
      <c r="AF12">
        <v>496</v>
      </c>
      <c r="AG12">
        <v>86</v>
      </c>
      <c r="AH12">
        <v>3</v>
      </c>
      <c r="AI12">
        <v>430</v>
      </c>
      <c r="AJ12">
        <v>63</v>
      </c>
      <c r="AK12">
        <v>111</v>
      </c>
      <c r="AL12">
        <v>230</v>
      </c>
      <c r="AM12">
        <v>298</v>
      </c>
      <c r="AN12">
        <v>14</v>
      </c>
      <c r="AO12">
        <v>75</v>
      </c>
      <c r="AP12">
        <v>46</v>
      </c>
      <c r="AQ12">
        <v>40</v>
      </c>
      <c r="AR12">
        <v>85</v>
      </c>
      <c r="AS12">
        <v>43</v>
      </c>
      <c r="AT12">
        <v>64</v>
      </c>
      <c r="AU12">
        <v>31</v>
      </c>
      <c r="AV12">
        <v>56</v>
      </c>
      <c r="AW12">
        <v>15</v>
      </c>
      <c r="AX12">
        <v>43</v>
      </c>
      <c r="AY12">
        <v>41</v>
      </c>
      <c r="AZ12">
        <v>42</v>
      </c>
      <c r="BA12">
        <v>28</v>
      </c>
      <c r="BB12">
        <v>38</v>
      </c>
      <c r="BC12">
        <v>48</v>
      </c>
      <c r="BD12">
        <v>0</v>
      </c>
      <c r="BE12">
        <v>72</v>
      </c>
      <c r="BF12">
        <v>547</v>
      </c>
      <c r="BG12">
        <v>285</v>
      </c>
      <c r="BH12">
        <v>333</v>
      </c>
      <c r="BI12">
        <v>78</v>
      </c>
      <c r="BJ12">
        <v>86</v>
      </c>
      <c r="BK12">
        <v>80</v>
      </c>
      <c r="BL12">
        <v>19</v>
      </c>
      <c r="BM12">
        <v>65</v>
      </c>
      <c r="BN12">
        <v>165</v>
      </c>
      <c r="BO12">
        <v>235</v>
      </c>
      <c r="BP12">
        <v>153</v>
      </c>
      <c r="BQ12">
        <v>83</v>
      </c>
      <c r="BR12">
        <v>142</v>
      </c>
      <c r="BS12">
        <v>142</v>
      </c>
      <c r="BT12">
        <v>37</v>
      </c>
      <c r="BU12">
        <v>36</v>
      </c>
      <c r="BV12">
        <v>25</v>
      </c>
      <c r="BW12">
        <v>61</v>
      </c>
      <c r="BX12">
        <v>543</v>
      </c>
      <c r="BY12">
        <v>528</v>
      </c>
      <c r="BZ12">
        <v>507</v>
      </c>
    </row>
    <row r="13" spans="1:78" x14ac:dyDescent="0.25">
      <c r="B13" s="7">
        <v>0.1</v>
      </c>
      <c r="C13" s="7">
        <v>0.1</v>
      </c>
      <c r="D13" s="7">
        <v>0.1</v>
      </c>
      <c r="E13" s="7">
        <v>0.1</v>
      </c>
      <c r="F13" s="7">
        <v>0.11</v>
      </c>
      <c r="G13" s="7">
        <v>0.09</v>
      </c>
      <c r="H13" s="7">
        <v>0.13</v>
      </c>
      <c r="I13" s="7">
        <v>0.1</v>
      </c>
      <c r="J13" s="7">
        <v>0.1</v>
      </c>
      <c r="K13" s="7">
        <v>0.09</v>
      </c>
      <c r="L13" s="7">
        <v>0.13</v>
      </c>
      <c r="M13" s="7">
        <v>0.12</v>
      </c>
      <c r="N13" s="7">
        <v>0.09</v>
      </c>
      <c r="O13" s="7">
        <v>0.13</v>
      </c>
      <c r="P13" s="7">
        <v>0.1</v>
      </c>
      <c r="Q13" s="7">
        <v>0.12</v>
      </c>
      <c r="R13" s="7">
        <v>0.1</v>
      </c>
      <c r="S13" s="7">
        <v>0.09</v>
      </c>
      <c r="T13" s="7">
        <v>0.12</v>
      </c>
      <c r="U13" s="7">
        <v>0.12</v>
      </c>
      <c r="V13" s="7">
        <v>0.09</v>
      </c>
      <c r="W13" s="7">
        <v>0.11</v>
      </c>
      <c r="X13" s="7">
        <v>0.16</v>
      </c>
      <c r="Y13" s="7">
        <v>0.13</v>
      </c>
      <c r="Z13" s="7">
        <v>0.1</v>
      </c>
      <c r="AA13" s="7">
        <v>0.1</v>
      </c>
      <c r="AB13" s="7">
        <v>0.1</v>
      </c>
      <c r="AC13" s="7">
        <v>0.1</v>
      </c>
      <c r="AD13" s="7">
        <v>0.1</v>
      </c>
      <c r="AE13" s="7">
        <v>0.13</v>
      </c>
      <c r="AF13" s="7">
        <v>0.11</v>
      </c>
      <c r="AG13" s="7">
        <v>0.09</v>
      </c>
      <c r="AH13" s="7">
        <v>0.08</v>
      </c>
      <c r="AI13" s="7">
        <v>0.1</v>
      </c>
      <c r="AJ13" s="7">
        <v>0.11</v>
      </c>
      <c r="AK13" s="7">
        <v>0.11</v>
      </c>
      <c r="AL13" s="7">
        <v>0.1</v>
      </c>
      <c r="AM13" s="7">
        <v>0.1</v>
      </c>
      <c r="AN13" s="7">
        <v>0.24</v>
      </c>
      <c r="AO13" s="7">
        <v>0.11</v>
      </c>
      <c r="AP13" s="7">
        <v>0.08</v>
      </c>
      <c r="AQ13" s="7">
        <v>7.0000000000000007E-2</v>
      </c>
      <c r="AR13" s="7">
        <v>0.16</v>
      </c>
      <c r="AS13" s="7">
        <v>0.13</v>
      </c>
      <c r="AT13" s="7">
        <v>0.12</v>
      </c>
      <c r="AU13" s="7">
        <v>0.09</v>
      </c>
      <c r="AV13" s="7">
        <v>0.12</v>
      </c>
      <c r="AW13" s="7">
        <v>0.11</v>
      </c>
      <c r="AX13" s="7">
        <v>0.1</v>
      </c>
      <c r="AY13" s="7">
        <v>0.08</v>
      </c>
      <c r="AZ13" s="7">
        <v>0.1</v>
      </c>
      <c r="BA13" s="7">
        <v>0.09</v>
      </c>
      <c r="BB13" s="7">
        <v>0.09</v>
      </c>
      <c r="BC13" s="7">
        <v>0.15</v>
      </c>
      <c r="BD13" t="s">
        <v>108</v>
      </c>
      <c r="BE13" s="7">
        <v>0.08</v>
      </c>
      <c r="BF13" s="7">
        <v>0.11</v>
      </c>
      <c r="BG13" s="7">
        <v>0.09</v>
      </c>
      <c r="BH13" s="7">
        <v>0.12</v>
      </c>
      <c r="BI13" s="7">
        <v>0.06</v>
      </c>
      <c r="BJ13" s="7">
        <v>0.1</v>
      </c>
      <c r="BK13" s="7">
        <v>0.1</v>
      </c>
      <c r="BL13" s="7">
        <v>0.1</v>
      </c>
      <c r="BM13" s="7">
        <v>7.0000000000000007E-2</v>
      </c>
      <c r="BN13" s="7">
        <v>0.1</v>
      </c>
      <c r="BO13" s="7">
        <v>0.11</v>
      </c>
      <c r="BP13" s="7">
        <v>0.12</v>
      </c>
      <c r="BQ13" s="7">
        <v>0.08</v>
      </c>
      <c r="BR13" s="7">
        <v>0.09</v>
      </c>
      <c r="BS13" s="7">
        <v>0.09</v>
      </c>
      <c r="BT13" s="7">
        <v>0.08</v>
      </c>
      <c r="BU13" s="7">
        <v>7.0000000000000007E-2</v>
      </c>
      <c r="BV13" s="7">
        <v>0.08</v>
      </c>
      <c r="BW13" s="7">
        <v>0.08</v>
      </c>
      <c r="BX13" s="7">
        <v>0.14000000000000001</v>
      </c>
      <c r="BY13" s="7">
        <v>0.13</v>
      </c>
      <c r="BZ13" s="7">
        <v>0.14000000000000001</v>
      </c>
    </row>
    <row r="14" spans="1:78" x14ac:dyDescent="0.25">
      <c r="A14" t="s">
        <v>594</v>
      </c>
      <c r="B14">
        <v>2684</v>
      </c>
      <c r="C14">
        <v>2317</v>
      </c>
      <c r="D14">
        <v>218</v>
      </c>
      <c r="E14">
        <v>149</v>
      </c>
      <c r="F14">
        <v>549</v>
      </c>
      <c r="G14">
        <v>1304</v>
      </c>
      <c r="H14">
        <v>831</v>
      </c>
      <c r="I14">
        <v>611</v>
      </c>
      <c r="J14">
        <v>822</v>
      </c>
      <c r="K14">
        <v>582</v>
      </c>
      <c r="L14">
        <v>668</v>
      </c>
      <c r="M14">
        <v>793</v>
      </c>
      <c r="N14">
        <v>1552</v>
      </c>
      <c r="O14">
        <v>242</v>
      </c>
      <c r="P14">
        <v>97</v>
      </c>
      <c r="Q14">
        <v>406</v>
      </c>
      <c r="R14">
        <v>2278</v>
      </c>
      <c r="S14">
        <v>1653</v>
      </c>
      <c r="T14">
        <v>550</v>
      </c>
      <c r="U14">
        <v>446</v>
      </c>
      <c r="V14">
        <v>1918</v>
      </c>
      <c r="W14">
        <v>313</v>
      </c>
      <c r="X14">
        <v>430</v>
      </c>
      <c r="Y14">
        <v>304</v>
      </c>
      <c r="Z14">
        <v>2380</v>
      </c>
      <c r="AA14">
        <v>2674</v>
      </c>
      <c r="AB14">
        <v>2370</v>
      </c>
      <c r="AC14">
        <v>314</v>
      </c>
      <c r="AD14">
        <v>2115</v>
      </c>
      <c r="AE14">
        <v>224</v>
      </c>
      <c r="AF14">
        <v>2139</v>
      </c>
      <c r="AG14">
        <v>362</v>
      </c>
      <c r="AH14">
        <v>20</v>
      </c>
      <c r="AI14">
        <v>1965</v>
      </c>
      <c r="AJ14">
        <v>248</v>
      </c>
      <c r="AK14">
        <v>428</v>
      </c>
      <c r="AL14">
        <v>1076</v>
      </c>
      <c r="AM14">
        <v>1287</v>
      </c>
      <c r="AN14">
        <v>21</v>
      </c>
      <c r="AO14">
        <v>291</v>
      </c>
      <c r="AP14">
        <v>290</v>
      </c>
      <c r="AQ14">
        <v>300</v>
      </c>
      <c r="AR14">
        <v>237</v>
      </c>
      <c r="AS14">
        <v>125</v>
      </c>
      <c r="AT14">
        <v>255</v>
      </c>
      <c r="AU14">
        <v>157</v>
      </c>
      <c r="AV14">
        <v>219</v>
      </c>
      <c r="AW14">
        <v>53</v>
      </c>
      <c r="AX14">
        <v>161</v>
      </c>
      <c r="AY14">
        <v>250</v>
      </c>
      <c r="AZ14">
        <v>205</v>
      </c>
      <c r="BA14">
        <v>123</v>
      </c>
      <c r="BB14">
        <v>180</v>
      </c>
      <c r="BC14">
        <v>118</v>
      </c>
      <c r="BD14">
        <v>10</v>
      </c>
      <c r="BE14">
        <v>366</v>
      </c>
      <c r="BF14">
        <v>2318</v>
      </c>
      <c r="BG14">
        <v>1447</v>
      </c>
      <c r="BH14">
        <v>1237</v>
      </c>
      <c r="BI14">
        <v>539</v>
      </c>
      <c r="BJ14">
        <v>388</v>
      </c>
      <c r="BK14">
        <v>366</v>
      </c>
      <c r="BL14">
        <v>72</v>
      </c>
      <c r="BM14">
        <v>350</v>
      </c>
      <c r="BN14">
        <v>748</v>
      </c>
      <c r="BO14">
        <v>988</v>
      </c>
      <c r="BP14">
        <v>597</v>
      </c>
      <c r="BQ14">
        <v>416</v>
      </c>
      <c r="BR14">
        <v>641</v>
      </c>
      <c r="BS14">
        <v>634</v>
      </c>
      <c r="BT14">
        <v>203</v>
      </c>
      <c r="BU14">
        <v>197</v>
      </c>
      <c r="BV14">
        <v>124</v>
      </c>
      <c r="BW14">
        <v>312</v>
      </c>
      <c r="BX14">
        <v>2085</v>
      </c>
      <c r="BY14">
        <v>2066</v>
      </c>
      <c r="BZ14">
        <v>1874</v>
      </c>
    </row>
    <row r="15" spans="1:78" x14ac:dyDescent="0.25">
      <c r="B15" s="7">
        <v>0.45</v>
      </c>
      <c r="C15" s="7">
        <v>0.46</v>
      </c>
      <c r="D15" s="7">
        <v>0.39</v>
      </c>
      <c r="E15" s="7">
        <v>0.42</v>
      </c>
      <c r="F15" s="7">
        <v>0.47</v>
      </c>
      <c r="G15" s="7">
        <v>0.42</v>
      </c>
      <c r="H15" s="7">
        <v>0.49</v>
      </c>
      <c r="I15" s="7">
        <v>0.42</v>
      </c>
      <c r="J15" s="7">
        <v>0.43</v>
      </c>
      <c r="K15" s="7">
        <v>0.47</v>
      </c>
      <c r="L15" s="7">
        <v>0.47</v>
      </c>
      <c r="M15" s="7">
        <v>0.48</v>
      </c>
      <c r="N15" s="7">
        <v>0.44</v>
      </c>
      <c r="O15" s="7">
        <v>0.38</v>
      </c>
      <c r="P15" s="7">
        <v>0.5</v>
      </c>
      <c r="Q15" s="7">
        <v>0.43</v>
      </c>
      <c r="R15" s="7">
        <v>0.45</v>
      </c>
      <c r="S15" s="7">
        <v>0.45</v>
      </c>
      <c r="T15" s="7">
        <v>0.45</v>
      </c>
      <c r="U15" s="7">
        <v>0.46</v>
      </c>
      <c r="V15" s="7">
        <v>0.43</v>
      </c>
      <c r="W15" s="7">
        <v>0.52</v>
      </c>
      <c r="X15" s="7">
        <v>0.5</v>
      </c>
      <c r="Y15" s="7">
        <v>0.42</v>
      </c>
      <c r="Z15" s="7">
        <v>0.45</v>
      </c>
      <c r="AA15" s="7">
        <v>0.45</v>
      </c>
      <c r="AB15" s="7">
        <v>0.45</v>
      </c>
      <c r="AC15" s="7">
        <v>0.44</v>
      </c>
      <c r="AD15" s="7">
        <v>0.45</v>
      </c>
      <c r="AE15" s="7">
        <v>0.43</v>
      </c>
      <c r="AF15" s="7">
        <v>0.46</v>
      </c>
      <c r="AG15" s="7">
        <v>0.39</v>
      </c>
      <c r="AH15" s="7">
        <v>0.51</v>
      </c>
      <c r="AI15" s="7">
        <v>0.45</v>
      </c>
      <c r="AJ15" s="7">
        <v>0.45</v>
      </c>
      <c r="AK15" s="7">
        <v>0.44</v>
      </c>
      <c r="AL15" s="7">
        <v>0.46</v>
      </c>
      <c r="AM15" s="7">
        <v>0.45</v>
      </c>
      <c r="AN15" s="7">
        <v>0.35</v>
      </c>
      <c r="AO15" s="7">
        <v>0.42</v>
      </c>
      <c r="AP15" s="7">
        <v>0.49</v>
      </c>
      <c r="AQ15" s="7">
        <v>0.53</v>
      </c>
      <c r="AR15" s="7">
        <v>0.43</v>
      </c>
      <c r="AS15" s="7">
        <v>0.39</v>
      </c>
      <c r="AT15" s="7">
        <v>0.46</v>
      </c>
      <c r="AU15" s="7">
        <v>0.45</v>
      </c>
      <c r="AV15" s="7">
        <v>0.45</v>
      </c>
      <c r="AW15" s="7">
        <v>0.37</v>
      </c>
      <c r="AX15" s="7">
        <v>0.39</v>
      </c>
      <c r="AY15" s="7">
        <v>0.47</v>
      </c>
      <c r="AZ15" s="7">
        <v>0.5</v>
      </c>
      <c r="BA15" s="7">
        <v>0.42</v>
      </c>
      <c r="BB15" s="7">
        <v>0.41</v>
      </c>
      <c r="BC15" s="7">
        <v>0.38</v>
      </c>
      <c r="BD15" s="7">
        <v>0.4</v>
      </c>
      <c r="BE15" s="7">
        <v>0.41</v>
      </c>
      <c r="BF15" s="7">
        <v>0.46</v>
      </c>
      <c r="BG15" s="7">
        <v>0.44</v>
      </c>
      <c r="BH15" s="7">
        <v>0.46</v>
      </c>
      <c r="BI15" s="7">
        <v>0.41</v>
      </c>
      <c r="BJ15" s="7">
        <v>0.45</v>
      </c>
      <c r="BK15" s="7">
        <v>0.48</v>
      </c>
      <c r="BL15" s="7">
        <v>0.36</v>
      </c>
      <c r="BM15" s="7">
        <v>0.4</v>
      </c>
      <c r="BN15" s="7">
        <v>0.44</v>
      </c>
      <c r="BO15" s="7">
        <v>0.46</v>
      </c>
      <c r="BP15" s="7">
        <v>0.47</v>
      </c>
      <c r="BQ15" s="7">
        <v>0.41</v>
      </c>
      <c r="BR15" s="7">
        <v>0.41</v>
      </c>
      <c r="BS15" s="7">
        <v>0.42</v>
      </c>
      <c r="BT15" s="7">
        <v>0.45</v>
      </c>
      <c r="BU15" s="7">
        <v>0.37</v>
      </c>
      <c r="BV15" s="7">
        <v>0.42</v>
      </c>
      <c r="BW15" s="7">
        <v>0.41</v>
      </c>
      <c r="BX15" s="7">
        <v>0.52</v>
      </c>
      <c r="BY15" s="7">
        <v>0.51</v>
      </c>
      <c r="BZ15" s="7">
        <v>0.53</v>
      </c>
    </row>
    <row r="16" spans="1:78" x14ac:dyDescent="0.25">
      <c r="A16" t="s">
        <v>595</v>
      </c>
      <c r="B16">
        <v>1066</v>
      </c>
      <c r="C16">
        <v>893</v>
      </c>
      <c r="D16">
        <v>113</v>
      </c>
      <c r="E16">
        <v>59</v>
      </c>
      <c r="F16">
        <v>207</v>
      </c>
      <c r="G16">
        <v>601</v>
      </c>
      <c r="H16">
        <v>258</v>
      </c>
      <c r="I16">
        <v>280</v>
      </c>
      <c r="J16">
        <v>367</v>
      </c>
      <c r="K16">
        <v>205</v>
      </c>
      <c r="L16">
        <v>214</v>
      </c>
      <c r="M16">
        <v>243</v>
      </c>
      <c r="N16">
        <v>639</v>
      </c>
      <c r="O16">
        <v>150</v>
      </c>
      <c r="P16">
        <v>34</v>
      </c>
      <c r="Q16">
        <v>140</v>
      </c>
      <c r="R16">
        <v>926</v>
      </c>
      <c r="S16">
        <v>695</v>
      </c>
      <c r="T16">
        <v>204</v>
      </c>
      <c r="U16">
        <v>155</v>
      </c>
      <c r="V16">
        <v>849</v>
      </c>
      <c r="W16">
        <v>78</v>
      </c>
      <c r="X16">
        <v>127</v>
      </c>
      <c r="Y16">
        <v>116</v>
      </c>
      <c r="Z16">
        <v>950</v>
      </c>
      <c r="AA16">
        <v>1064</v>
      </c>
      <c r="AB16">
        <v>948</v>
      </c>
      <c r="AC16">
        <v>130</v>
      </c>
      <c r="AD16">
        <v>828</v>
      </c>
      <c r="AE16">
        <v>97</v>
      </c>
      <c r="AF16">
        <v>820</v>
      </c>
      <c r="AG16">
        <v>193</v>
      </c>
      <c r="AH16">
        <v>9</v>
      </c>
      <c r="AI16">
        <v>805</v>
      </c>
      <c r="AJ16">
        <v>92</v>
      </c>
      <c r="AK16">
        <v>158</v>
      </c>
      <c r="AL16">
        <v>417</v>
      </c>
      <c r="AM16">
        <v>504</v>
      </c>
      <c r="AN16">
        <v>9</v>
      </c>
      <c r="AO16">
        <v>130</v>
      </c>
      <c r="AP16">
        <v>111</v>
      </c>
      <c r="AQ16">
        <v>98</v>
      </c>
      <c r="AR16">
        <v>103</v>
      </c>
      <c r="AS16">
        <v>56</v>
      </c>
      <c r="AT16">
        <v>91</v>
      </c>
      <c r="AU16">
        <v>55</v>
      </c>
      <c r="AV16">
        <v>81</v>
      </c>
      <c r="AW16">
        <v>25</v>
      </c>
      <c r="AX16">
        <v>87</v>
      </c>
      <c r="AY16">
        <v>92</v>
      </c>
      <c r="AZ16">
        <v>69</v>
      </c>
      <c r="BA16">
        <v>56</v>
      </c>
      <c r="BB16">
        <v>80</v>
      </c>
      <c r="BC16">
        <v>57</v>
      </c>
      <c r="BD16">
        <v>5</v>
      </c>
      <c r="BE16">
        <v>182</v>
      </c>
      <c r="BF16">
        <v>885</v>
      </c>
      <c r="BG16">
        <v>619</v>
      </c>
      <c r="BH16">
        <v>447</v>
      </c>
      <c r="BI16">
        <v>266</v>
      </c>
      <c r="BJ16">
        <v>156</v>
      </c>
      <c r="BK16">
        <v>120</v>
      </c>
      <c r="BL16">
        <v>46</v>
      </c>
      <c r="BM16">
        <v>188</v>
      </c>
      <c r="BN16">
        <v>306</v>
      </c>
      <c r="BO16">
        <v>373</v>
      </c>
      <c r="BP16">
        <v>199</v>
      </c>
      <c r="BQ16">
        <v>207</v>
      </c>
      <c r="BR16">
        <v>319</v>
      </c>
      <c r="BS16">
        <v>306</v>
      </c>
      <c r="BT16">
        <v>75</v>
      </c>
      <c r="BU16">
        <v>126</v>
      </c>
      <c r="BV16">
        <v>66</v>
      </c>
      <c r="BW16">
        <v>155</v>
      </c>
      <c r="BX16">
        <v>604</v>
      </c>
      <c r="BY16">
        <v>624</v>
      </c>
      <c r="BZ16">
        <v>506</v>
      </c>
    </row>
    <row r="17" spans="1:78" x14ac:dyDescent="0.25">
      <c r="B17" s="7">
        <v>0.18</v>
      </c>
      <c r="C17" s="7">
        <v>0.18</v>
      </c>
      <c r="D17" s="7">
        <v>0.2</v>
      </c>
      <c r="E17" s="7">
        <v>0.17</v>
      </c>
      <c r="F17" s="7">
        <v>0.18</v>
      </c>
      <c r="G17" s="7">
        <v>0.19</v>
      </c>
      <c r="H17" s="7">
        <v>0.15</v>
      </c>
      <c r="I17" s="7">
        <v>0.19</v>
      </c>
      <c r="J17" s="7">
        <v>0.19</v>
      </c>
      <c r="K17" s="7">
        <v>0.17</v>
      </c>
      <c r="L17" s="7">
        <v>0.15</v>
      </c>
      <c r="M17" s="7">
        <v>0.15</v>
      </c>
      <c r="N17" s="7">
        <v>0.18</v>
      </c>
      <c r="O17" s="7">
        <v>0.23</v>
      </c>
      <c r="P17" s="7">
        <v>0.18</v>
      </c>
      <c r="Q17" s="7">
        <v>0.15</v>
      </c>
      <c r="R17" s="7">
        <v>0.18</v>
      </c>
      <c r="S17" s="7">
        <v>0.19</v>
      </c>
      <c r="T17" s="7">
        <v>0.17</v>
      </c>
      <c r="U17" s="7">
        <v>0.16</v>
      </c>
      <c r="V17" s="7">
        <v>0.19</v>
      </c>
      <c r="W17" s="7">
        <v>0.13</v>
      </c>
      <c r="X17" s="7">
        <v>0.15</v>
      </c>
      <c r="Y17" s="7">
        <v>0.16</v>
      </c>
      <c r="Z17" s="7">
        <v>0.18</v>
      </c>
      <c r="AA17" s="7">
        <v>0.18</v>
      </c>
      <c r="AB17" s="7">
        <v>0.18</v>
      </c>
      <c r="AC17" s="7">
        <v>0.18</v>
      </c>
      <c r="AD17" s="7">
        <v>0.18</v>
      </c>
      <c r="AE17" s="7">
        <v>0.19</v>
      </c>
      <c r="AF17" s="7">
        <v>0.17</v>
      </c>
      <c r="AG17" s="7">
        <v>0.21</v>
      </c>
      <c r="AH17" s="7">
        <v>0.24</v>
      </c>
      <c r="AI17" s="7">
        <v>0.18</v>
      </c>
      <c r="AJ17" s="7">
        <v>0.17</v>
      </c>
      <c r="AK17" s="7">
        <v>0.16</v>
      </c>
      <c r="AL17" s="7">
        <v>0.18</v>
      </c>
      <c r="AM17" s="7">
        <v>0.18</v>
      </c>
      <c r="AN17" s="7">
        <v>0.15</v>
      </c>
      <c r="AO17" s="7">
        <v>0.19</v>
      </c>
      <c r="AP17" s="7">
        <v>0.19</v>
      </c>
      <c r="AQ17" s="7">
        <v>0.17</v>
      </c>
      <c r="AR17" s="7">
        <v>0.19</v>
      </c>
      <c r="AS17" s="7">
        <v>0.18</v>
      </c>
      <c r="AT17" s="7">
        <v>0.16</v>
      </c>
      <c r="AU17" s="7">
        <v>0.16</v>
      </c>
      <c r="AV17" s="7">
        <v>0.17</v>
      </c>
      <c r="AW17" s="7">
        <v>0.17</v>
      </c>
      <c r="AX17" s="7">
        <v>0.21</v>
      </c>
      <c r="AY17" s="7">
        <v>0.17</v>
      </c>
      <c r="AZ17" s="7">
        <v>0.17</v>
      </c>
      <c r="BA17" s="7">
        <v>0.19</v>
      </c>
      <c r="BB17" s="7">
        <v>0.18</v>
      </c>
      <c r="BC17" s="7">
        <v>0.18</v>
      </c>
      <c r="BD17" s="7">
        <v>0.18</v>
      </c>
      <c r="BE17" s="7">
        <v>0.2</v>
      </c>
      <c r="BF17" s="7">
        <v>0.17</v>
      </c>
      <c r="BG17" s="7">
        <v>0.19</v>
      </c>
      <c r="BH17" s="7">
        <v>0.17</v>
      </c>
      <c r="BI17" s="7">
        <v>0.2</v>
      </c>
      <c r="BJ17" s="7">
        <v>0.18</v>
      </c>
      <c r="BK17" s="7">
        <v>0.16</v>
      </c>
      <c r="BL17" s="7">
        <v>0.23</v>
      </c>
      <c r="BM17" s="7">
        <v>0.21</v>
      </c>
      <c r="BN17" s="7">
        <v>0.18</v>
      </c>
      <c r="BO17" s="7">
        <v>0.17</v>
      </c>
      <c r="BP17" s="7">
        <v>0.16</v>
      </c>
      <c r="BQ17" s="7">
        <v>0.21</v>
      </c>
      <c r="BR17" s="7">
        <v>0.2</v>
      </c>
      <c r="BS17" s="7">
        <v>0.2</v>
      </c>
      <c r="BT17" s="7">
        <v>0.17</v>
      </c>
      <c r="BU17" s="7">
        <v>0.23</v>
      </c>
      <c r="BV17" s="7">
        <v>0.22</v>
      </c>
      <c r="BW17" s="7">
        <v>0.2</v>
      </c>
      <c r="BX17" s="7">
        <v>0.15</v>
      </c>
      <c r="BY17" s="7">
        <v>0.16</v>
      </c>
      <c r="BZ17" s="7">
        <v>0.14000000000000001</v>
      </c>
    </row>
    <row r="18" spans="1:78" x14ac:dyDescent="0.25">
      <c r="A18" t="s">
        <v>596</v>
      </c>
      <c r="B18">
        <v>1019</v>
      </c>
      <c r="C18">
        <v>854</v>
      </c>
      <c r="D18">
        <v>101</v>
      </c>
      <c r="E18">
        <v>63</v>
      </c>
      <c r="F18">
        <v>174</v>
      </c>
      <c r="G18">
        <v>581</v>
      </c>
      <c r="H18">
        <v>263</v>
      </c>
      <c r="I18">
        <v>266</v>
      </c>
      <c r="J18">
        <v>349</v>
      </c>
      <c r="K18">
        <v>208</v>
      </c>
      <c r="L18">
        <v>196</v>
      </c>
      <c r="M18">
        <v>243</v>
      </c>
      <c r="N18">
        <v>658</v>
      </c>
      <c r="O18">
        <v>94</v>
      </c>
      <c r="P18">
        <v>23</v>
      </c>
      <c r="Q18">
        <v>173</v>
      </c>
      <c r="R18">
        <v>846</v>
      </c>
      <c r="S18">
        <v>663</v>
      </c>
      <c r="T18">
        <v>207</v>
      </c>
      <c r="U18">
        <v>135</v>
      </c>
      <c r="V18">
        <v>807</v>
      </c>
      <c r="W18">
        <v>98</v>
      </c>
      <c r="X18">
        <v>102</v>
      </c>
      <c r="Y18">
        <v>112</v>
      </c>
      <c r="Z18">
        <v>907</v>
      </c>
      <c r="AA18">
        <v>1019</v>
      </c>
      <c r="AB18">
        <v>907</v>
      </c>
      <c r="AC18">
        <v>122</v>
      </c>
      <c r="AD18">
        <v>825</v>
      </c>
      <c r="AE18">
        <v>66</v>
      </c>
      <c r="AF18">
        <v>781</v>
      </c>
      <c r="AG18">
        <v>175</v>
      </c>
      <c r="AH18">
        <v>3</v>
      </c>
      <c r="AI18">
        <v>760</v>
      </c>
      <c r="AJ18">
        <v>88</v>
      </c>
      <c r="AK18">
        <v>143</v>
      </c>
      <c r="AL18">
        <v>416</v>
      </c>
      <c r="AM18">
        <v>472</v>
      </c>
      <c r="AN18">
        <v>11</v>
      </c>
      <c r="AO18">
        <v>116</v>
      </c>
      <c r="AP18">
        <v>104</v>
      </c>
      <c r="AQ18">
        <v>91</v>
      </c>
      <c r="AR18">
        <v>74</v>
      </c>
      <c r="AS18">
        <v>55</v>
      </c>
      <c r="AT18">
        <v>93</v>
      </c>
      <c r="AU18">
        <v>68</v>
      </c>
      <c r="AV18">
        <v>68</v>
      </c>
      <c r="AW18">
        <v>28</v>
      </c>
      <c r="AX18">
        <v>71</v>
      </c>
      <c r="AY18">
        <v>102</v>
      </c>
      <c r="AZ18">
        <v>65</v>
      </c>
      <c r="BA18">
        <v>46</v>
      </c>
      <c r="BB18">
        <v>100</v>
      </c>
      <c r="BC18">
        <v>47</v>
      </c>
      <c r="BD18">
        <v>7</v>
      </c>
      <c r="BE18">
        <v>174</v>
      </c>
      <c r="BF18">
        <v>845</v>
      </c>
      <c r="BG18">
        <v>614</v>
      </c>
      <c r="BH18">
        <v>404</v>
      </c>
      <c r="BI18">
        <v>277</v>
      </c>
      <c r="BJ18">
        <v>149</v>
      </c>
      <c r="BK18">
        <v>136</v>
      </c>
      <c r="BL18">
        <v>38</v>
      </c>
      <c r="BM18">
        <v>176</v>
      </c>
      <c r="BN18">
        <v>312</v>
      </c>
      <c r="BO18">
        <v>358</v>
      </c>
      <c r="BP18">
        <v>173</v>
      </c>
      <c r="BQ18">
        <v>189</v>
      </c>
      <c r="BR18">
        <v>306</v>
      </c>
      <c r="BS18">
        <v>297</v>
      </c>
      <c r="BT18">
        <v>84</v>
      </c>
      <c r="BU18">
        <v>110</v>
      </c>
      <c r="BV18">
        <v>46</v>
      </c>
      <c r="BW18">
        <v>149</v>
      </c>
      <c r="BX18">
        <v>518</v>
      </c>
      <c r="BY18">
        <v>544</v>
      </c>
      <c r="BZ18">
        <v>416</v>
      </c>
    </row>
    <row r="19" spans="1:78" x14ac:dyDescent="0.25">
      <c r="B19" s="7">
        <v>0.17</v>
      </c>
      <c r="C19" s="7">
        <v>0.17</v>
      </c>
      <c r="D19" s="7">
        <v>0.18</v>
      </c>
      <c r="E19" s="7">
        <v>0.18</v>
      </c>
      <c r="F19" s="7">
        <v>0.15</v>
      </c>
      <c r="G19" s="7">
        <v>0.19</v>
      </c>
      <c r="H19" s="7">
        <v>0.15</v>
      </c>
      <c r="I19" s="7">
        <v>0.18</v>
      </c>
      <c r="J19" s="7">
        <v>0.18</v>
      </c>
      <c r="K19" s="7">
        <v>0.17</v>
      </c>
      <c r="L19" s="7">
        <v>0.14000000000000001</v>
      </c>
      <c r="M19" s="7">
        <v>0.15</v>
      </c>
      <c r="N19" s="7">
        <v>0.19</v>
      </c>
      <c r="O19" s="7">
        <v>0.15</v>
      </c>
      <c r="P19" s="7">
        <v>0.12</v>
      </c>
      <c r="Q19" s="7">
        <v>0.18</v>
      </c>
      <c r="R19" s="7">
        <v>0.17</v>
      </c>
      <c r="S19" s="7">
        <v>0.18</v>
      </c>
      <c r="T19" s="7">
        <v>0.17</v>
      </c>
      <c r="U19" s="7">
        <v>0.14000000000000001</v>
      </c>
      <c r="V19" s="7">
        <v>0.18</v>
      </c>
      <c r="W19" s="7">
        <v>0.16</v>
      </c>
      <c r="X19" s="7">
        <v>0.12</v>
      </c>
      <c r="Y19" s="7">
        <v>0.16</v>
      </c>
      <c r="Z19" s="7">
        <v>0.17</v>
      </c>
      <c r="AA19" s="7">
        <v>0.17</v>
      </c>
      <c r="AB19" s="7">
        <v>0.17</v>
      </c>
      <c r="AC19" s="7">
        <v>0.17</v>
      </c>
      <c r="AD19" s="7">
        <v>0.18</v>
      </c>
      <c r="AE19" s="7">
        <v>0.13</v>
      </c>
      <c r="AF19" s="7">
        <v>0.17</v>
      </c>
      <c r="AG19" s="7">
        <v>0.19</v>
      </c>
      <c r="AH19" s="7">
        <v>0.09</v>
      </c>
      <c r="AI19" s="7">
        <v>0.17</v>
      </c>
      <c r="AJ19" s="7">
        <v>0.16</v>
      </c>
      <c r="AK19" s="7">
        <v>0.15</v>
      </c>
      <c r="AL19" s="7">
        <v>0.18</v>
      </c>
      <c r="AM19" s="7">
        <v>0.17</v>
      </c>
      <c r="AN19" s="7">
        <v>0.19</v>
      </c>
      <c r="AO19" s="7">
        <v>0.17</v>
      </c>
      <c r="AP19" s="7">
        <v>0.18</v>
      </c>
      <c r="AQ19" s="7">
        <v>0.16</v>
      </c>
      <c r="AR19" s="7">
        <v>0.13</v>
      </c>
      <c r="AS19" s="7">
        <v>0.17</v>
      </c>
      <c r="AT19" s="7">
        <v>0.17</v>
      </c>
      <c r="AU19" s="7">
        <v>0.2</v>
      </c>
      <c r="AV19" s="7">
        <v>0.14000000000000001</v>
      </c>
      <c r="AW19" s="7">
        <v>0.2</v>
      </c>
      <c r="AX19" s="7">
        <v>0.17</v>
      </c>
      <c r="AY19" s="7">
        <v>0.19</v>
      </c>
      <c r="AZ19" s="7">
        <v>0.16</v>
      </c>
      <c r="BA19" s="7">
        <v>0.16</v>
      </c>
      <c r="BB19" s="7">
        <v>0.23</v>
      </c>
      <c r="BC19" s="7">
        <v>0.15</v>
      </c>
      <c r="BD19" s="7">
        <v>0.26</v>
      </c>
      <c r="BE19" s="7">
        <v>0.19</v>
      </c>
      <c r="BF19" s="7">
        <v>0.17</v>
      </c>
      <c r="BG19" s="7">
        <v>0.19</v>
      </c>
      <c r="BH19" s="7">
        <v>0.15</v>
      </c>
      <c r="BI19" s="7">
        <v>0.21</v>
      </c>
      <c r="BJ19" s="7">
        <v>0.17</v>
      </c>
      <c r="BK19" s="7">
        <v>0.18</v>
      </c>
      <c r="BL19" s="7">
        <v>0.19</v>
      </c>
      <c r="BM19" s="7">
        <v>0.2</v>
      </c>
      <c r="BN19" s="7">
        <v>0.19</v>
      </c>
      <c r="BO19" s="7">
        <v>0.17</v>
      </c>
      <c r="BP19" s="7">
        <v>0.14000000000000001</v>
      </c>
      <c r="BQ19" s="7">
        <v>0.19</v>
      </c>
      <c r="BR19" s="7">
        <v>0.19</v>
      </c>
      <c r="BS19" s="7">
        <v>0.19</v>
      </c>
      <c r="BT19" s="7">
        <v>0.19</v>
      </c>
      <c r="BU19" s="7">
        <v>0.21</v>
      </c>
      <c r="BV19" s="7">
        <v>0.15</v>
      </c>
      <c r="BW19" s="7">
        <v>0.2</v>
      </c>
      <c r="BX19" s="7">
        <v>0.13</v>
      </c>
      <c r="BY19" s="7">
        <v>0.14000000000000001</v>
      </c>
      <c r="BZ19" s="7">
        <v>0.12</v>
      </c>
    </row>
    <row r="20" spans="1:78" x14ac:dyDescent="0.25">
      <c r="A20" t="s">
        <v>631</v>
      </c>
      <c r="B20">
        <v>544</v>
      </c>
      <c r="C20">
        <v>435</v>
      </c>
      <c r="D20">
        <v>67</v>
      </c>
      <c r="E20">
        <v>42</v>
      </c>
      <c r="F20">
        <v>100</v>
      </c>
      <c r="G20">
        <v>331</v>
      </c>
      <c r="H20">
        <v>113</v>
      </c>
      <c r="I20">
        <v>149</v>
      </c>
      <c r="J20">
        <v>158</v>
      </c>
      <c r="K20">
        <v>113</v>
      </c>
      <c r="L20">
        <v>124</v>
      </c>
      <c r="M20">
        <v>158</v>
      </c>
      <c r="N20">
        <v>314</v>
      </c>
      <c r="O20">
        <v>54</v>
      </c>
      <c r="P20">
        <v>18</v>
      </c>
      <c r="Q20">
        <v>99</v>
      </c>
      <c r="R20">
        <v>445</v>
      </c>
      <c r="S20">
        <v>323</v>
      </c>
      <c r="T20">
        <v>116</v>
      </c>
      <c r="U20">
        <v>93</v>
      </c>
      <c r="V20">
        <v>436</v>
      </c>
      <c r="W20">
        <v>49</v>
      </c>
      <c r="X20">
        <v>55</v>
      </c>
      <c r="Y20">
        <v>81</v>
      </c>
      <c r="Z20">
        <v>463</v>
      </c>
      <c r="AA20">
        <v>542</v>
      </c>
      <c r="AB20">
        <v>462</v>
      </c>
      <c r="AC20">
        <v>71</v>
      </c>
      <c r="AD20">
        <v>408</v>
      </c>
      <c r="AE20">
        <v>59</v>
      </c>
      <c r="AF20">
        <v>416</v>
      </c>
      <c r="AG20">
        <v>96</v>
      </c>
      <c r="AH20">
        <v>3</v>
      </c>
      <c r="AI20">
        <v>369</v>
      </c>
      <c r="AJ20">
        <v>50</v>
      </c>
      <c r="AK20">
        <v>119</v>
      </c>
      <c r="AL20">
        <v>211</v>
      </c>
      <c r="AM20">
        <v>254</v>
      </c>
      <c r="AN20">
        <v>4</v>
      </c>
      <c r="AO20">
        <v>75</v>
      </c>
      <c r="AP20">
        <v>36</v>
      </c>
      <c r="AQ20">
        <v>35</v>
      </c>
      <c r="AR20">
        <v>41</v>
      </c>
      <c r="AS20">
        <v>36</v>
      </c>
      <c r="AT20">
        <v>50</v>
      </c>
      <c r="AU20">
        <v>31</v>
      </c>
      <c r="AV20">
        <v>60</v>
      </c>
      <c r="AW20">
        <v>21</v>
      </c>
      <c r="AX20">
        <v>46</v>
      </c>
      <c r="AY20">
        <v>45</v>
      </c>
      <c r="AZ20">
        <v>30</v>
      </c>
      <c r="BA20">
        <v>39</v>
      </c>
      <c r="BB20">
        <v>38</v>
      </c>
      <c r="BC20">
        <v>36</v>
      </c>
      <c r="BD20">
        <v>2</v>
      </c>
      <c r="BE20">
        <v>102</v>
      </c>
      <c r="BF20">
        <v>442</v>
      </c>
      <c r="BG20">
        <v>314</v>
      </c>
      <c r="BH20">
        <v>230</v>
      </c>
      <c r="BI20">
        <v>135</v>
      </c>
      <c r="BJ20">
        <v>86</v>
      </c>
      <c r="BK20">
        <v>59</v>
      </c>
      <c r="BL20">
        <v>22</v>
      </c>
      <c r="BM20">
        <v>100</v>
      </c>
      <c r="BN20">
        <v>145</v>
      </c>
      <c r="BO20">
        <v>191</v>
      </c>
      <c r="BP20">
        <v>108</v>
      </c>
      <c r="BQ20">
        <v>104</v>
      </c>
      <c r="BR20">
        <v>157</v>
      </c>
      <c r="BS20">
        <v>139</v>
      </c>
      <c r="BT20">
        <v>46</v>
      </c>
      <c r="BU20">
        <v>67</v>
      </c>
      <c r="BV20">
        <v>33</v>
      </c>
      <c r="BW20">
        <v>75</v>
      </c>
      <c r="BX20">
        <v>230</v>
      </c>
      <c r="BY20">
        <v>231</v>
      </c>
      <c r="BZ20">
        <v>181</v>
      </c>
    </row>
    <row r="21" spans="1:78" x14ac:dyDescent="0.25">
      <c r="B21" s="7">
        <v>0.09</v>
      </c>
      <c r="C21" s="7">
        <v>0.09</v>
      </c>
      <c r="D21" s="7">
        <v>0.12</v>
      </c>
      <c r="E21" s="7">
        <v>0.12</v>
      </c>
      <c r="F21" s="7">
        <v>0.09</v>
      </c>
      <c r="G21" s="7">
        <v>0.11</v>
      </c>
      <c r="H21" s="7">
        <v>7.0000000000000007E-2</v>
      </c>
      <c r="I21" s="7">
        <v>0.1</v>
      </c>
      <c r="J21" s="7">
        <v>0.08</v>
      </c>
      <c r="K21" s="7">
        <v>0.09</v>
      </c>
      <c r="L21" s="7">
        <v>0.09</v>
      </c>
      <c r="M21" s="7">
        <v>0.1</v>
      </c>
      <c r="N21" s="7">
        <v>0.09</v>
      </c>
      <c r="O21" s="7">
        <v>0.08</v>
      </c>
      <c r="P21" s="7">
        <v>0.09</v>
      </c>
      <c r="Q21" s="7">
        <v>0.1</v>
      </c>
      <c r="R21" s="7">
        <v>0.09</v>
      </c>
      <c r="S21" s="7">
        <v>0.09</v>
      </c>
      <c r="T21" s="7">
        <v>0.09</v>
      </c>
      <c r="U21" s="7">
        <v>0.1</v>
      </c>
      <c r="V21" s="7">
        <v>0.1</v>
      </c>
      <c r="W21" s="7">
        <v>0.08</v>
      </c>
      <c r="X21" s="7">
        <v>0.06</v>
      </c>
      <c r="Y21" s="7">
        <v>0.11</v>
      </c>
      <c r="Z21" s="7">
        <v>0.09</v>
      </c>
      <c r="AA21" s="7">
        <v>0.09</v>
      </c>
      <c r="AB21" s="7">
        <v>0.09</v>
      </c>
      <c r="AC21" s="7">
        <v>0.1</v>
      </c>
      <c r="AD21" s="7">
        <v>0.09</v>
      </c>
      <c r="AE21" s="7">
        <v>0.11</v>
      </c>
      <c r="AF21" s="7">
        <v>0.09</v>
      </c>
      <c r="AG21" s="7">
        <v>0.1</v>
      </c>
      <c r="AH21" s="7">
        <v>7.0000000000000007E-2</v>
      </c>
      <c r="AI21" s="7">
        <v>0.08</v>
      </c>
      <c r="AJ21" s="7">
        <v>0.09</v>
      </c>
      <c r="AK21" s="7">
        <v>0.12</v>
      </c>
      <c r="AL21" s="7">
        <v>0.09</v>
      </c>
      <c r="AM21" s="7">
        <v>0.09</v>
      </c>
      <c r="AN21" s="7">
        <v>7.0000000000000007E-2</v>
      </c>
      <c r="AO21" s="7">
        <v>0.11</v>
      </c>
      <c r="AP21" s="7">
        <v>0.06</v>
      </c>
      <c r="AQ21" s="7">
        <v>0.06</v>
      </c>
      <c r="AR21" s="7">
        <v>7.0000000000000007E-2</v>
      </c>
      <c r="AS21" s="7">
        <v>0.11</v>
      </c>
      <c r="AT21" s="7">
        <v>0.09</v>
      </c>
      <c r="AU21" s="7">
        <v>0.09</v>
      </c>
      <c r="AV21" s="7">
        <v>0.12</v>
      </c>
      <c r="AW21" s="7">
        <v>0.15</v>
      </c>
      <c r="AX21" s="7">
        <v>0.11</v>
      </c>
      <c r="AY21" s="7">
        <v>0.08</v>
      </c>
      <c r="AZ21" s="7">
        <v>7.0000000000000007E-2</v>
      </c>
      <c r="BA21" s="7">
        <v>0.13</v>
      </c>
      <c r="BB21" s="7">
        <v>0.09</v>
      </c>
      <c r="BC21" s="7">
        <v>0.11</v>
      </c>
      <c r="BD21" s="7">
        <v>7.0000000000000007E-2</v>
      </c>
      <c r="BE21" s="7">
        <v>0.11</v>
      </c>
      <c r="BF21" s="7">
        <v>0.09</v>
      </c>
      <c r="BG21" s="7">
        <v>0.1</v>
      </c>
      <c r="BH21" s="7">
        <v>0.09</v>
      </c>
      <c r="BI21" s="7">
        <v>0.1</v>
      </c>
      <c r="BJ21" s="7">
        <v>0.1</v>
      </c>
      <c r="BK21" s="7">
        <v>0.08</v>
      </c>
      <c r="BL21" s="7">
        <v>0.11</v>
      </c>
      <c r="BM21" s="7">
        <v>0.11</v>
      </c>
      <c r="BN21" s="7">
        <v>0.09</v>
      </c>
      <c r="BO21" s="7">
        <v>0.09</v>
      </c>
      <c r="BP21" s="7">
        <v>0.09</v>
      </c>
      <c r="BQ21" s="7">
        <v>0.1</v>
      </c>
      <c r="BR21" s="7">
        <v>0.1</v>
      </c>
      <c r="BS21" s="7">
        <v>0.09</v>
      </c>
      <c r="BT21" s="7">
        <v>0.1</v>
      </c>
      <c r="BU21" s="7">
        <v>0.12</v>
      </c>
      <c r="BV21" s="7">
        <v>0.11</v>
      </c>
      <c r="BW21" s="7">
        <v>0.1</v>
      </c>
      <c r="BX21" s="7">
        <v>0.06</v>
      </c>
      <c r="BY21" s="7">
        <v>0.06</v>
      </c>
      <c r="BZ21" s="7">
        <v>0.05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598</v>
      </c>
      <c r="B24">
        <v>3302</v>
      </c>
      <c r="C24">
        <v>2841</v>
      </c>
      <c r="D24">
        <v>276</v>
      </c>
      <c r="E24">
        <v>185</v>
      </c>
      <c r="F24">
        <v>678</v>
      </c>
      <c r="G24">
        <v>1573</v>
      </c>
      <c r="H24">
        <v>1052</v>
      </c>
      <c r="I24">
        <v>752</v>
      </c>
      <c r="J24">
        <v>1007</v>
      </c>
      <c r="K24">
        <v>693</v>
      </c>
      <c r="L24">
        <v>850</v>
      </c>
      <c r="M24">
        <v>992</v>
      </c>
      <c r="N24">
        <v>1867</v>
      </c>
      <c r="O24">
        <v>327</v>
      </c>
      <c r="P24">
        <v>116</v>
      </c>
      <c r="Q24">
        <v>522</v>
      </c>
      <c r="R24">
        <v>2780</v>
      </c>
      <c r="S24">
        <v>1986</v>
      </c>
      <c r="T24">
        <v>696</v>
      </c>
      <c r="U24">
        <v>568</v>
      </c>
      <c r="V24">
        <v>2325</v>
      </c>
      <c r="W24">
        <v>378</v>
      </c>
      <c r="X24">
        <v>568</v>
      </c>
      <c r="Y24">
        <v>400</v>
      </c>
      <c r="Z24">
        <v>2902</v>
      </c>
      <c r="AA24">
        <v>3289</v>
      </c>
      <c r="AB24">
        <v>2889</v>
      </c>
      <c r="AC24">
        <v>386</v>
      </c>
      <c r="AD24">
        <v>2581</v>
      </c>
      <c r="AE24">
        <v>294</v>
      </c>
      <c r="AF24">
        <v>2634</v>
      </c>
      <c r="AG24">
        <v>449</v>
      </c>
      <c r="AH24">
        <v>23</v>
      </c>
      <c r="AI24">
        <v>2395</v>
      </c>
      <c r="AJ24">
        <v>311</v>
      </c>
      <c r="AK24">
        <v>539</v>
      </c>
      <c r="AL24">
        <v>1306</v>
      </c>
      <c r="AM24">
        <v>1584</v>
      </c>
      <c r="AN24">
        <v>35</v>
      </c>
      <c r="AO24">
        <v>366</v>
      </c>
      <c r="AP24">
        <v>336</v>
      </c>
      <c r="AQ24">
        <v>340</v>
      </c>
      <c r="AR24">
        <v>322</v>
      </c>
      <c r="AS24">
        <v>167</v>
      </c>
      <c r="AT24">
        <v>319</v>
      </c>
      <c r="AU24">
        <v>188</v>
      </c>
      <c r="AV24">
        <v>276</v>
      </c>
      <c r="AW24">
        <v>69</v>
      </c>
      <c r="AX24">
        <v>204</v>
      </c>
      <c r="AY24">
        <v>291</v>
      </c>
      <c r="AZ24">
        <v>247</v>
      </c>
      <c r="BA24">
        <v>150</v>
      </c>
      <c r="BB24">
        <v>218</v>
      </c>
      <c r="BC24">
        <v>165</v>
      </c>
      <c r="BD24">
        <v>10</v>
      </c>
      <c r="BE24">
        <v>438</v>
      </c>
      <c r="BF24">
        <v>2864</v>
      </c>
      <c r="BG24">
        <v>1732</v>
      </c>
      <c r="BH24">
        <v>1570</v>
      </c>
      <c r="BI24">
        <v>617</v>
      </c>
      <c r="BJ24">
        <v>473</v>
      </c>
      <c r="BK24">
        <v>447</v>
      </c>
      <c r="BL24">
        <v>91</v>
      </c>
      <c r="BM24">
        <v>416</v>
      </c>
      <c r="BN24">
        <v>913</v>
      </c>
      <c r="BO24">
        <v>1223</v>
      </c>
      <c r="BP24">
        <v>750</v>
      </c>
      <c r="BQ24">
        <v>499</v>
      </c>
      <c r="BR24">
        <v>782</v>
      </c>
      <c r="BS24">
        <v>775</v>
      </c>
      <c r="BT24">
        <v>240</v>
      </c>
      <c r="BU24">
        <v>233</v>
      </c>
      <c r="BV24">
        <v>149</v>
      </c>
      <c r="BW24">
        <v>373</v>
      </c>
      <c r="BX24">
        <v>2628</v>
      </c>
      <c r="BY24">
        <v>2595</v>
      </c>
      <c r="BZ24">
        <v>2381</v>
      </c>
    </row>
    <row r="25" spans="1:78" x14ac:dyDescent="0.25">
      <c r="B25" s="7">
        <v>0.55000000000000004</v>
      </c>
      <c r="C25" s="7">
        <v>0.56000000000000005</v>
      </c>
      <c r="D25" s="7">
        <v>0.49</v>
      </c>
      <c r="E25" s="7">
        <v>0.52</v>
      </c>
      <c r="F25" s="7">
        <v>0.57999999999999996</v>
      </c>
      <c r="G25" s="7">
        <v>0.51</v>
      </c>
      <c r="H25" s="7">
        <v>0.62</v>
      </c>
      <c r="I25" s="7">
        <v>0.52</v>
      </c>
      <c r="J25" s="7">
        <v>0.53</v>
      </c>
      <c r="K25" s="7">
        <v>0.56000000000000005</v>
      </c>
      <c r="L25" s="7">
        <v>0.6</v>
      </c>
      <c r="M25" s="7">
        <v>0.6</v>
      </c>
      <c r="N25" s="7">
        <v>0.53</v>
      </c>
      <c r="O25" s="7">
        <v>0.51</v>
      </c>
      <c r="P25" s="7">
        <v>0.6</v>
      </c>
      <c r="Q25" s="7">
        <v>0.55000000000000004</v>
      </c>
      <c r="R25" s="7">
        <v>0.55000000000000004</v>
      </c>
      <c r="S25" s="7">
        <v>0.54</v>
      </c>
      <c r="T25" s="7">
        <v>0.56999999999999995</v>
      </c>
      <c r="U25" s="7">
        <v>0.57999999999999996</v>
      </c>
      <c r="V25" s="7">
        <v>0.52</v>
      </c>
      <c r="W25" s="7">
        <v>0.62</v>
      </c>
      <c r="X25" s="7">
        <v>0.65</v>
      </c>
      <c r="Y25" s="7">
        <v>0.56000000000000005</v>
      </c>
      <c r="Z25" s="7">
        <v>0.55000000000000004</v>
      </c>
      <c r="AA25" s="7">
        <v>0.55000000000000004</v>
      </c>
      <c r="AB25" s="7">
        <v>0.55000000000000004</v>
      </c>
      <c r="AC25" s="7">
        <v>0.54</v>
      </c>
      <c r="AD25" s="7">
        <v>0.55000000000000004</v>
      </c>
      <c r="AE25" s="7">
        <v>0.56000000000000005</v>
      </c>
      <c r="AF25" s="7">
        <v>0.56000000000000005</v>
      </c>
      <c r="AG25" s="7">
        <v>0.49</v>
      </c>
      <c r="AH25" s="7">
        <v>0.59</v>
      </c>
      <c r="AI25" s="7">
        <v>0.55000000000000004</v>
      </c>
      <c r="AJ25" s="7">
        <v>0.56999999999999995</v>
      </c>
      <c r="AK25" s="7">
        <v>0.55000000000000004</v>
      </c>
      <c r="AL25" s="7">
        <v>0.55000000000000004</v>
      </c>
      <c r="AM25" s="7">
        <v>0.56000000000000005</v>
      </c>
      <c r="AN25" s="7">
        <v>0.59</v>
      </c>
      <c r="AO25" s="7">
        <v>0.52</v>
      </c>
      <c r="AP25" s="7">
        <v>0.56999999999999995</v>
      </c>
      <c r="AQ25" s="7">
        <v>0.6</v>
      </c>
      <c r="AR25" s="7">
        <v>0.59</v>
      </c>
      <c r="AS25" s="7">
        <v>0.53</v>
      </c>
      <c r="AT25" s="7">
        <v>0.56999999999999995</v>
      </c>
      <c r="AU25" s="7">
        <v>0.54</v>
      </c>
      <c r="AV25" s="7">
        <v>0.56000000000000005</v>
      </c>
      <c r="AW25" s="7">
        <v>0.48</v>
      </c>
      <c r="AX25" s="7">
        <v>0.5</v>
      </c>
      <c r="AY25" s="7">
        <v>0.55000000000000004</v>
      </c>
      <c r="AZ25" s="7">
        <v>0.6</v>
      </c>
      <c r="BA25" s="7">
        <v>0.51</v>
      </c>
      <c r="BB25" s="7">
        <v>0.49</v>
      </c>
      <c r="BC25" s="7">
        <v>0.53</v>
      </c>
      <c r="BD25" s="7">
        <v>0.4</v>
      </c>
      <c r="BE25" s="7">
        <v>0.49</v>
      </c>
      <c r="BF25" s="7">
        <v>0.56000000000000005</v>
      </c>
      <c r="BG25" s="7">
        <v>0.53</v>
      </c>
      <c r="BH25" s="7">
        <v>0.57999999999999996</v>
      </c>
      <c r="BI25" s="7">
        <v>0.47</v>
      </c>
      <c r="BJ25" s="7">
        <v>0.55000000000000004</v>
      </c>
      <c r="BK25" s="7">
        <v>0.57999999999999996</v>
      </c>
      <c r="BL25" s="7">
        <v>0.46</v>
      </c>
      <c r="BM25" s="7">
        <v>0.47</v>
      </c>
      <c r="BN25" s="7">
        <v>0.54</v>
      </c>
      <c r="BO25" s="7">
        <v>0.56999999999999995</v>
      </c>
      <c r="BP25" s="7">
        <v>0.6</v>
      </c>
      <c r="BQ25" s="7">
        <v>0.5</v>
      </c>
      <c r="BR25" s="7">
        <v>0.5</v>
      </c>
      <c r="BS25" s="7">
        <v>0.51</v>
      </c>
      <c r="BT25" s="7">
        <v>0.53</v>
      </c>
      <c r="BU25" s="7">
        <v>0.43</v>
      </c>
      <c r="BV25" s="7">
        <v>0.5</v>
      </c>
      <c r="BW25" s="7">
        <v>0.49</v>
      </c>
      <c r="BX25" s="7">
        <v>0.66</v>
      </c>
      <c r="BY25" s="7">
        <v>0.65</v>
      </c>
      <c r="BZ25" s="7">
        <v>0.68</v>
      </c>
    </row>
    <row r="26" spans="1:78" x14ac:dyDescent="0.25">
      <c r="A26" t="s">
        <v>599</v>
      </c>
      <c r="B26">
        <v>1563</v>
      </c>
      <c r="C26">
        <v>1290</v>
      </c>
      <c r="D26">
        <v>168</v>
      </c>
      <c r="E26">
        <v>105</v>
      </c>
      <c r="F26">
        <v>274</v>
      </c>
      <c r="G26">
        <v>912</v>
      </c>
      <c r="H26">
        <v>376</v>
      </c>
      <c r="I26">
        <v>415</v>
      </c>
      <c r="J26">
        <v>506</v>
      </c>
      <c r="K26">
        <v>321</v>
      </c>
      <c r="L26">
        <v>320</v>
      </c>
      <c r="M26">
        <v>401</v>
      </c>
      <c r="N26">
        <v>972</v>
      </c>
      <c r="O26">
        <v>148</v>
      </c>
      <c r="P26">
        <v>41</v>
      </c>
      <c r="Q26">
        <v>272</v>
      </c>
      <c r="R26">
        <v>1291</v>
      </c>
      <c r="S26">
        <v>985</v>
      </c>
      <c r="T26">
        <v>323</v>
      </c>
      <c r="U26">
        <v>228</v>
      </c>
      <c r="V26">
        <v>1243</v>
      </c>
      <c r="W26">
        <v>147</v>
      </c>
      <c r="X26">
        <v>157</v>
      </c>
      <c r="Y26">
        <v>193</v>
      </c>
      <c r="Z26">
        <v>1370</v>
      </c>
      <c r="AA26">
        <v>1561</v>
      </c>
      <c r="AB26">
        <v>1368</v>
      </c>
      <c r="AC26">
        <v>193</v>
      </c>
      <c r="AD26">
        <v>1232</v>
      </c>
      <c r="AE26">
        <v>126</v>
      </c>
      <c r="AF26">
        <v>1197</v>
      </c>
      <c r="AG26">
        <v>271</v>
      </c>
      <c r="AH26">
        <v>6</v>
      </c>
      <c r="AI26">
        <v>1129</v>
      </c>
      <c r="AJ26">
        <v>138</v>
      </c>
      <c r="AK26">
        <v>263</v>
      </c>
      <c r="AL26">
        <v>628</v>
      </c>
      <c r="AM26">
        <v>726</v>
      </c>
      <c r="AN26">
        <v>15</v>
      </c>
      <c r="AO26">
        <v>191</v>
      </c>
      <c r="AP26">
        <v>141</v>
      </c>
      <c r="AQ26">
        <v>125</v>
      </c>
      <c r="AR26">
        <v>114</v>
      </c>
      <c r="AS26">
        <v>90</v>
      </c>
      <c r="AT26">
        <v>144</v>
      </c>
      <c r="AU26">
        <v>99</v>
      </c>
      <c r="AV26">
        <v>128</v>
      </c>
      <c r="AW26">
        <v>50</v>
      </c>
      <c r="AX26">
        <v>116</v>
      </c>
      <c r="AY26">
        <v>148</v>
      </c>
      <c r="AZ26">
        <v>95</v>
      </c>
      <c r="BA26">
        <v>85</v>
      </c>
      <c r="BB26">
        <v>138</v>
      </c>
      <c r="BC26">
        <v>83</v>
      </c>
      <c r="BD26">
        <v>8</v>
      </c>
      <c r="BE26">
        <v>276</v>
      </c>
      <c r="BF26">
        <v>1287</v>
      </c>
      <c r="BG26">
        <v>929</v>
      </c>
      <c r="BH26">
        <v>634</v>
      </c>
      <c r="BI26">
        <v>412</v>
      </c>
      <c r="BJ26">
        <v>235</v>
      </c>
      <c r="BK26">
        <v>195</v>
      </c>
      <c r="BL26">
        <v>60</v>
      </c>
      <c r="BM26">
        <v>277</v>
      </c>
      <c r="BN26">
        <v>457</v>
      </c>
      <c r="BO26">
        <v>549</v>
      </c>
      <c r="BP26">
        <v>280</v>
      </c>
      <c r="BQ26">
        <v>293</v>
      </c>
      <c r="BR26">
        <v>463</v>
      </c>
      <c r="BS26">
        <v>435</v>
      </c>
      <c r="BT26">
        <v>130</v>
      </c>
      <c r="BU26">
        <v>177</v>
      </c>
      <c r="BV26">
        <v>79</v>
      </c>
      <c r="BW26">
        <v>224</v>
      </c>
      <c r="BX26">
        <v>747</v>
      </c>
      <c r="BY26">
        <v>775</v>
      </c>
      <c r="BZ26">
        <v>597</v>
      </c>
    </row>
    <row r="27" spans="1:78" x14ac:dyDescent="0.25">
      <c r="B27" s="7">
        <v>0.26</v>
      </c>
      <c r="C27" s="7">
        <v>0.25</v>
      </c>
      <c r="D27" s="7">
        <v>0.3</v>
      </c>
      <c r="E27" s="7">
        <v>0.3</v>
      </c>
      <c r="F27" s="7">
        <v>0.23</v>
      </c>
      <c r="G27" s="7">
        <v>0.28999999999999998</v>
      </c>
      <c r="H27" s="7">
        <v>0.22</v>
      </c>
      <c r="I27" s="7">
        <v>0.28999999999999998</v>
      </c>
      <c r="J27" s="7">
        <v>0.27</v>
      </c>
      <c r="K27" s="7">
        <v>0.26</v>
      </c>
      <c r="L27" s="7">
        <v>0.23</v>
      </c>
      <c r="M27" s="7">
        <v>0.24</v>
      </c>
      <c r="N27" s="7">
        <v>0.28000000000000003</v>
      </c>
      <c r="O27" s="7">
        <v>0.23</v>
      </c>
      <c r="P27" s="7">
        <v>0.21</v>
      </c>
      <c r="Q27" s="7">
        <v>0.28999999999999998</v>
      </c>
      <c r="R27" s="7">
        <v>0.26</v>
      </c>
      <c r="S27" s="7">
        <v>0.27</v>
      </c>
      <c r="T27" s="7">
        <v>0.26</v>
      </c>
      <c r="U27" s="7">
        <v>0.23</v>
      </c>
      <c r="V27" s="7">
        <v>0.28000000000000003</v>
      </c>
      <c r="W27" s="7">
        <v>0.24</v>
      </c>
      <c r="X27" s="7">
        <v>0.18</v>
      </c>
      <c r="Y27" s="7">
        <v>0.27</v>
      </c>
      <c r="Z27" s="7">
        <v>0.26</v>
      </c>
      <c r="AA27" s="7">
        <v>0.26</v>
      </c>
      <c r="AB27" s="7">
        <v>0.26</v>
      </c>
      <c r="AC27" s="7">
        <v>0.27</v>
      </c>
      <c r="AD27" s="7">
        <v>0.26</v>
      </c>
      <c r="AE27" s="7">
        <v>0.24</v>
      </c>
      <c r="AF27" s="7">
        <v>0.25</v>
      </c>
      <c r="AG27" s="7">
        <v>0.28999999999999998</v>
      </c>
      <c r="AH27" s="7">
        <v>0.15</v>
      </c>
      <c r="AI27" s="7">
        <v>0.26</v>
      </c>
      <c r="AJ27" s="7">
        <v>0.25</v>
      </c>
      <c r="AK27" s="7">
        <v>0.27</v>
      </c>
      <c r="AL27" s="7">
        <v>0.27</v>
      </c>
      <c r="AM27" s="7">
        <v>0.26</v>
      </c>
      <c r="AN27" s="7">
        <v>0.26</v>
      </c>
      <c r="AO27" s="7">
        <v>0.27</v>
      </c>
      <c r="AP27" s="7">
        <v>0.24</v>
      </c>
      <c r="AQ27" s="7">
        <v>0.22</v>
      </c>
      <c r="AR27" s="7">
        <v>0.21</v>
      </c>
      <c r="AS27" s="7">
        <v>0.28000000000000003</v>
      </c>
      <c r="AT27" s="7">
        <v>0.26</v>
      </c>
      <c r="AU27" s="7">
        <v>0.28000000000000003</v>
      </c>
      <c r="AV27" s="7">
        <v>0.26</v>
      </c>
      <c r="AW27" s="7">
        <v>0.35</v>
      </c>
      <c r="AX27" s="7">
        <v>0.28000000000000003</v>
      </c>
      <c r="AY27" s="7">
        <v>0.28000000000000003</v>
      </c>
      <c r="AZ27" s="7">
        <v>0.23</v>
      </c>
      <c r="BA27" s="7">
        <v>0.28999999999999998</v>
      </c>
      <c r="BB27" s="7">
        <v>0.31</v>
      </c>
      <c r="BC27" s="7">
        <v>0.27</v>
      </c>
      <c r="BD27" s="7">
        <v>0.33</v>
      </c>
      <c r="BE27" s="7">
        <v>0.31</v>
      </c>
      <c r="BF27" s="7">
        <v>0.25</v>
      </c>
      <c r="BG27" s="7">
        <v>0.28000000000000003</v>
      </c>
      <c r="BH27" s="7">
        <v>0.24</v>
      </c>
      <c r="BI27" s="7">
        <v>0.32</v>
      </c>
      <c r="BJ27" s="7">
        <v>0.27</v>
      </c>
      <c r="BK27" s="7">
        <v>0.25</v>
      </c>
      <c r="BL27" s="7">
        <v>0.3</v>
      </c>
      <c r="BM27" s="7">
        <v>0.31</v>
      </c>
      <c r="BN27" s="7">
        <v>0.27</v>
      </c>
      <c r="BO27" s="7">
        <v>0.25</v>
      </c>
      <c r="BP27" s="7">
        <v>0.22</v>
      </c>
      <c r="BQ27" s="7">
        <v>0.28999999999999998</v>
      </c>
      <c r="BR27" s="7">
        <v>0.28999999999999998</v>
      </c>
      <c r="BS27" s="7">
        <v>0.28999999999999998</v>
      </c>
      <c r="BT27" s="7">
        <v>0.28999999999999998</v>
      </c>
      <c r="BU27" s="7">
        <v>0.33</v>
      </c>
      <c r="BV27" s="7">
        <v>0.27</v>
      </c>
      <c r="BW27" s="7">
        <v>0.3</v>
      </c>
      <c r="BX27" s="7">
        <v>0.19</v>
      </c>
      <c r="BY27" s="7">
        <v>0.19</v>
      </c>
      <c r="BZ27" s="7">
        <v>0.17</v>
      </c>
    </row>
    <row r="28" spans="1:78" x14ac:dyDescent="0.25">
      <c r="A28" t="s">
        <v>40</v>
      </c>
      <c r="B28">
        <v>13</v>
      </c>
      <c r="C28">
        <v>11</v>
      </c>
      <c r="D28">
        <v>1</v>
      </c>
      <c r="E28">
        <v>0</v>
      </c>
      <c r="F28">
        <v>5</v>
      </c>
      <c r="G28">
        <v>3</v>
      </c>
      <c r="H28">
        <v>5</v>
      </c>
      <c r="I28">
        <v>3</v>
      </c>
      <c r="J28">
        <v>3</v>
      </c>
      <c r="K28">
        <v>3</v>
      </c>
      <c r="L28">
        <v>4</v>
      </c>
      <c r="M28">
        <v>2</v>
      </c>
      <c r="N28">
        <v>2</v>
      </c>
      <c r="O28">
        <v>9</v>
      </c>
      <c r="P28">
        <v>0</v>
      </c>
      <c r="Q28">
        <v>1</v>
      </c>
      <c r="R28">
        <v>12</v>
      </c>
      <c r="S28">
        <v>6</v>
      </c>
      <c r="T28">
        <v>2</v>
      </c>
      <c r="U28">
        <v>4</v>
      </c>
      <c r="V28">
        <v>3</v>
      </c>
      <c r="W28">
        <v>0</v>
      </c>
      <c r="X28">
        <v>4</v>
      </c>
      <c r="Y28">
        <v>1</v>
      </c>
      <c r="Z28">
        <v>11</v>
      </c>
      <c r="AA28">
        <v>13</v>
      </c>
      <c r="AB28">
        <v>11</v>
      </c>
      <c r="AC28">
        <v>1</v>
      </c>
      <c r="AD28">
        <v>7</v>
      </c>
      <c r="AE28">
        <v>0</v>
      </c>
      <c r="AF28">
        <v>8</v>
      </c>
      <c r="AG28">
        <v>2</v>
      </c>
      <c r="AH28">
        <v>0</v>
      </c>
      <c r="AI28">
        <v>5</v>
      </c>
      <c r="AJ28">
        <v>1</v>
      </c>
      <c r="AK28">
        <v>2</v>
      </c>
      <c r="AL28">
        <v>5</v>
      </c>
      <c r="AM28">
        <v>5</v>
      </c>
      <c r="AN28">
        <v>0</v>
      </c>
      <c r="AO28">
        <v>1</v>
      </c>
      <c r="AP28">
        <v>1</v>
      </c>
      <c r="AQ28">
        <v>0</v>
      </c>
      <c r="AR28">
        <v>1</v>
      </c>
      <c r="AS28">
        <v>0</v>
      </c>
      <c r="AT28">
        <v>0</v>
      </c>
      <c r="AU28">
        <v>3</v>
      </c>
      <c r="AV28">
        <v>2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3</v>
      </c>
      <c r="BD28">
        <v>1</v>
      </c>
      <c r="BE28">
        <v>0</v>
      </c>
      <c r="BF28">
        <v>13</v>
      </c>
      <c r="BG28">
        <v>4</v>
      </c>
      <c r="BH28">
        <v>8</v>
      </c>
      <c r="BI28">
        <v>2</v>
      </c>
      <c r="BJ28">
        <v>1</v>
      </c>
      <c r="BK28">
        <v>1</v>
      </c>
      <c r="BL28">
        <v>0</v>
      </c>
      <c r="BM28">
        <v>1</v>
      </c>
      <c r="BN28">
        <v>0</v>
      </c>
      <c r="BO28">
        <v>5</v>
      </c>
      <c r="BP28">
        <v>7</v>
      </c>
      <c r="BQ28">
        <v>2</v>
      </c>
      <c r="BR28">
        <v>1</v>
      </c>
      <c r="BS28">
        <v>1</v>
      </c>
      <c r="BT28">
        <v>0</v>
      </c>
      <c r="BU28">
        <v>0</v>
      </c>
      <c r="BV28">
        <v>1</v>
      </c>
      <c r="BW28">
        <v>1</v>
      </c>
      <c r="BX28">
        <v>3</v>
      </c>
      <c r="BY28">
        <v>3</v>
      </c>
      <c r="BZ28">
        <v>3</v>
      </c>
    </row>
    <row r="29" spans="1:78" x14ac:dyDescent="0.25">
      <c r="B29">
        <v>0</v>
      </c>
      <c r="C29">
        <v>0</v>
      </c>
      <c r="D29">
        <v>0</v>
      </c>
      <c r="E29" t="s">
        <v>106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 s="7">
        <v>0.01</v>
      </c>
      <c r="P29" t="s">
        <v>106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 t="s">
        <v>106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t="s">
        <v>106</v>
      </c>
      <c r="AF29">
        <v>0</v>
      </c>
      <c r="AG29">
        <v>0</v>
      </c>
      <c r="AH29" t="s">
        <v>106</v>
      </c>
      <c r="AI29">
        <v>0</v>
      </c>
      <c r="AJ29">
        <v>0</v>
      </c>
      <c r="AK29">
        <v>0</v>
      </c>
      <c r="AL29">
        <v>0</v>
      </c>
      <c r="AM29">
        <v>0</v>
      </c>
      <c r="AN29" t="s">
        <v>106</v>
      </c>
      <c r="AO29">
        <v>0</v>
      </c>
      <c r="AP29">
        <v>0</v>
      </c>
      <c r="AQ29" t="s">
        <v>106</v>
      </c>
      <c r="AR29">
        <v>0</v>
      </c>
      <c r="AS29" t="s">
        <v>106</v>
      </c>
      <c r="AT29" t="s">
        <v>106</v>
      </c>
      <c r="AU29" s="7">
        <v>0.01</v>
      </c>
      <c r="AV29">
        <v>0</v>
      </c>
      <c r="AW29" t="s">
        <v>106</v>
      </c>
      <c r="AX29">
        <v>0</v>
      </c>
      <c r="AY29" t="s">
        <v>106</v>
      </c>
      <c r="AZ29" t="s">
        <v>106</v>
      </c>
      <c r="BA29" t="s">
        <v>106</v>
      </c>
      <c r="BB29" t="s">
        <v>106</v>
      </c>
      <c r="BC29" s="7">
        <v>0.01</v>
      </c>
      <c r="BD29" s="7">
        <v>0.06</v>
      </c>
      <c r="BE29" t="s">
        <v>106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 t="s">
        <v>106</v>
      </c>
      <c r="BM29">
        <v>0</v>
      </c>
      <c r="BN29" t="s">
        <v>106</v>
      </c>
      <c r="BO29">
        <v>0</v>
      </c>
      <c r="BP29" s="7">
        <v>0.01</v>
      </c>
      <c r="BQ29">
        <v>0</v>
      </c>
      <c r="BR29">
        <v>0</v>
      </c>
      <c r="BS29">
        <v>0</v>
      </c>
      <c r="BT29" t="s">
        <v>106</v>
      </c>
      <c r="BU29" t="s">
        <v>106</v>
      </c>
      <c r="BV29">
        <v>0</v>
      </c>
      <c r="BW29">
        <v>0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44</v>
      </c>
      <c r="C30">
        <v>37</v>
      </c>
      <c r="D30">
        <v>1</v>
      </c>
      <c r="E30">
        <v>6</v>
      </c>
      <c r="F30">
        <v>7</v>
      </c>
      <c r="G30">
        <v>19</v>
      </c>
      <c r="H30">
        <v>17</v>
      </c>
      <c r="I30">
        <v>4</v>
      </c>
      <c r="J30">
        <v>11</v>
      </c>
      <c r="K30">
        <v>7</v>
      </c>
      <c r="L30">
        <v>22</v>
      </c>
      <c r="M30">
        <v>21</v>
      </c>
      <c r="N30">
        <v>13</v>
      </c>
      <c r="O30">
        <v>8</v>
      </c>
      <c r="P30">
        <v>2</v>
      </c>
      <c r="Q30">
        <v>14</v>
      </c>
      <c r="R30">
        <v>30</v>
      </c>
      <c r="S30">
        <v>17</v>
      </c>
      <c r="T30">
        <v>6</v>
      </c>
      <c r="U30">
        <v>20</v>
      </c>
      <c r="V30">
        <v>21</v>
      </c>
      <c r="W30">
        <v>4</v>
      </c>
      <c r="X30">
        <v>13</v>
      </c>
      <c r="Y30">
        <v>7</v>
      </c>
      <c r="Z30">
        <v>37</v>
      </c>
      <c r="AA30">
        <v>44</v>
      </c>
      <c r="AB30">
        <v>37</v>
      </c>
      <c r="AC30">
        <v>6</v>
      </c>
      <c r="AD30">
        <v>32</v>
      </c>
      <c r="AE30">
        <v>6</v>
      </c>
      <c r="AF30">
        <v>37</v>
      </c>
      <c r="AG30">
        <v>5</v>
      </c>
      <c r="AH30">
        <v>1</v>
      </c>
      <c r="AI30">
        <v>18</v>
      </c>
      <c r="AJ30">
        <v>7</v>
      </c>
      <c r="AK30">
        <v>19</v>
      </c>
      <c r="AL30">
        <v>7</v>
      </c>
      <c r="AM30">
        <v>23</v>
      </c>
      <c r="AN30">
        <v>0</v>
      </c>
      <c r="AO30">
        <v>13</v>
      </c>
      <c r="AP30">
        <v>2</v>
      </c>
      <c r="AQ30">
        <v>3</v>
      </c>
      <c r="AR30">
        <v>6</v>
      </c>
      <c r="AS30">
        <v>5</v>
      </c>
      <c r="AT30">
        <v>2</v>
      </c>
      <c r="AU30">
        <v>3</v>
      </c>
      <c r="AV30">
        <v>3</v>
      </c>
      <c r="AW30">
        <v>0</v>
      </c>
      <c r="AX30">
        <v>1</v>
      </c>
      <c r="AY30">
        <v>3</v>
      </c>
      <c r="AZ30">
        <v>2</v>
      </c>
      <c r="BA30">
        <v>3</v>
      </c>
      <c r="BB30">
        <v>6</v>
      </c>
      <c r="BC30">
        <v>5</v>
      </c>
      <c r="BD30">
        <v>1</v>
      </c>
      <c r="BE30">
        <v>5</v>
      </c>
      <c r="BF30">
        <v>39</v>
      </c>
      <c r="BG30">
        <v>15</v>
      </c>
      <c r="BH30">
        <v>29</v>
      </c>
      <c r="BI30">
        <v>4</v>
      </c>
      <c r="BJ30">
        <v>2</v>
      </c>
      <c r="BK30">
        <v>6</v>
      </c>
      <c r="BL30">
        <v>2</v>
      </c>
      <c r="BM30">
        <v>2</v>
      </c>
      <c r="BN30">
        <v>6</v>
      </c>
      <c r="BO30">
        <v>14</v>
      </c>
      <c r="BP30">
        <v>23</v>
      </c>
      <c r="BQ30">
        <v>6</v>
      </c>
      <c r="BR30">
        <v>6</v>
      </c>
      <c r="BS30">
        <v>8</v>
      </c>
      <c r="BT30">
        <v>4</v>
      </c>
      <c r="BU30">
        <v>1</v>
      </c>
      <c r="BV30">
        <v>2</v>
      </c>
      <c r="BW30">
        <v>5</v>
      </c>
      <c r="BX30">
        <v>18</v>
      </c>
      <c r="BY30">
        <v>23</v>
      </c>
      <c r="BZ30">
        <v>17</v>
      </c>
    </row>
    <row r="31" spans="1:78" x14ac:dyDescent="0.25">
      <c r="B31" s="7">
        <v>0.01</v>
      </c>
      <c r="C31" s="7">
        <v>0.01</v>
      </c>
      <c r="D31">
        <v>0</v>
      </c>
      <c r="E31" s="7">
        <v>0.02</v>
      </c>
      <c r="F31" s="7">
        <v>0.01</v>
      </c>
      <c r="G31" s="7">
        <v>0.01</v>
      </c>
      <c r="H31" s="7">
        <v>0.01</v>
      </c>
      <c r="I31">
        <v>0</v>
      </c>
      <c r="J31" s="7">
        <v>0.01</v>
      </c>
      <c r="K31" s="7">
        <v>0.01</v>
      </c>
      <c r="L31" s="7">
        <v>0.02</v>
      </c>
      <c r="M31" s="7">
        <v>0.01</v>
      </c>
      <c r="N31">
        <v>0</v>
      </c>
      <c r="O31" s="7">
        <v>0.01</v>
      </c>
      <c r="P31" s="7">
        <v>0.01</v>
      </c>
      <c r="Q31" s="7">
        <v>0.01</v>
      </c>
      <c r="R31" s="7">
        <v>0.01</v>
      </c>
      <c r="S31">
        <v>0</v>
      </c>
      <c r="T31" s="7">
        <v>0.01</v>
      </c>
      <c r="U31" s="7">
        <v>0.02</v>
      </c>
      <c r="V31">
        <v>0</v>
      </c>
      <c r="W31" s="7">
        <v>0.01</v>
      </c>
      <c r="X31" s="7">
        <v>0.01</v>
      </c>
      <c r="Y31" s="7">
        <v>0.01</v>
      </c>
      <c r="Z31" s="7">
        <v>0.01</v>
      </c>
      <c r="AA31" s="7">
        <v>0.01</v>
      </c>
      <c r="AB31" s="7">
        <v>0.01</v>
      </c>
      <c r="AC31" s="7">
        <v>0.01</v>
      </c>
      <c r="AD31" s="7">
        <v>0.01</v>
      </c>
      <c r="AE31" s="7">
        <v>0.01</v>
      </c>
      <c r="AF31" s="7">
        <v>0.01</v>
      </c>
      <c r="AG31" s="7">
        <v>0.01</v>
      </c>
      <c r="AH31" s="7">
        <v>0.02</v>
      </c>
      <c r="AI31">
        <v>0</v>
      </c>
      <c r="AJ31" s="7">
        <v>0.01</v>
      </c>
      <c r="AK31" s="7">
        <v>0.02</v>
      </c>
      <c r="AL31">
        <v>0</v>
      </c>
      <c r="AM31" s="7">
        <v>0.01</v>
      </c>
      <c r="AN31" t="s">
        <v>108</v>
      </c>
      <c r="AO31" s="7">
        <v>0.02</v>
      </c>
      <c r="AP31">
        <v>0</v>
      </c>
      <c r="AQ31">
        <v>0</v>
      </c>
      <c r="AR31" s="7">
        <v>0.01</v>
      </c>
      <c r="AS31" s="7">
        <v>0.01</v>
      </c>
      <c r="AT31">
        <v>0</v>
      </c>
      <c r="AU31" s="7">
        <v>0.01</v>
      </c>
      <c r="AV31" s="7">
        <v>0.01</v>
      </c>
      <c r="AW31" t="s">
        <v>108</v>
      </c>
      <c r="AX31">
        <v>0</v>
      </c>
      <c r="AY31" s="7">
        <v>0.01</v>
      </c>
      <c r="AZ31">
        <v>0</v>
      </c>
      <c r="BA31" s="7">
        <v>0.01</v>
      </c>
      <c r="BB31" s="7">
        <v>0.01</v>
      </c>
      <c r="BC31" s="7">
        <v>0.01</v>
      </c>
      <c r="BD31" s="7">
        <v>0.03</v>
      </c>
      <c r="BE31" s="7">
        <v>0.01</v>
      </c>
      <c r="BF31" s="7">
        <v>0.01</v>
      </c>
      <c r="BG31">
        <v>0</v>
      </c>
      <c r="BH31" s="7">
        <v>0.01</v>
      </c>
      <c r="BI31">
        <v>0</v>
      </c>
      <c r="BJ31">
        <v>0</v>
      </c>
      <c r="BK31" s="7">
        <v>0.01</v>
      </c>
      <c r="BL31" s="7">
        <v>0.01</v>
      </c>
      <c r="BM31">
        <v>0</v>
      </c>
      <c r="BN31">
        <v>0</v>
      </c>
      <c r="BO31" s="7">
        <v>0.01</v>
      </c>
      <c r="BP31" s="7">
        <v>0.02</v>
      </c>
      <c r="BQ31" s="7">
        <v>0.01</v>
      </c>
      <c r="BR31">
        <v>0</v>
      </c>
      <c r="BS31" s="7">
        <v>0.01</v>
      </c>
      <c r="BT31" s="7">
        <v>0.01</v>
      </c>
      <c r="BU31">
        <v>0</v>
      </c>
      <c r="BV31" s="7">
        <v>0.01</v>
      </c>
      <c r="BW31" s="7">
        <v>0.01</v>
      </c>
      <c r="BX31">
        <v>0</v>
      </c>
      <c r="BY31" s="7">
        <v>0.01</v>
      </c>
      <c r="BZ31">
        <v>0</v>
      </c>
    </row>
    <row r="32" spans="1:78" x14ac:dyDescent="0.25">
      <c r="A32" t="s">
        <v>193</v>
      </c>
      <c r="B32">
        <v>0.30599999999999999</v>
      </c>
      <c r="C32">
        <v>0.32600000000000001</v>
      </c>
      <c r="D32">
        <v>0.17899999999999999</v>
      </c>
      <c r="E32">
        <v>0.21299999999999999</v>
      </c>
      <c r="F32">
        <v>0.372</v>
      </c>
      <c r="G32">
        <v>0.19400000000000001</v>
      </c>
      <c r="H32">
        <v>0.46500000000000002</v>
      </c>
      <c r="I32">
        <v>0.22700000000000001</v>
      </c>
      <c r="J32">
        <v>0.28100000000000003</v>
      </c>
      <c r="K32">
        <v>0.30299999999999999</v>
      </c>
      <c r="L32">
        <v>0.42499999999999999</v>
      </c>
      <c r="M32">
        <v>0.38700000000000001</v>
      </c>
      <c r="N32">
        <v>0.25700000000000001</v>
      </c>
      <c r="O32">
        <v>0.33600000000000002</v>
      </c>
      <c r="P32">
        <v>0.39500000000000002</v>
      </c>
      <c r="Q32">
        <v>0.28599999999999998</v>
      </c>
      <c r="R32">
        <v>0.31</v>
      </c>
      <c r="S32">
        <v>0.27600000000000002</v>
      </c>
      <c r="T32">
        <v>0.33</v>
      </c>
      <c r="U32">
        <v>0.38700000000000001</v>
      </c>
      <c r="V32">
        <v>0.23799999999999999</v>
      </c>
      <c r="W32">
        <v>0.40699999999999997</v>
      </c>
      <c r="X32">
        <v>0.57799999999999996</v>
      </c>
      <c r="Y32">
        <v>0.314</v>
      </c>
      <c r="Z32">
        <v>0.30499999999999999</v>
      </c>
      <c r="AA32">
        <v>0.30499999999999999</v>
      </c>
      <c r="AB32">
        <v>0.30299999999999999</v>
      </c>
      <c r="AC32">
        <v>0.27400000000000002</v>
      </c>
      <c r="AD32">
        <v>0.30299999999999999</v>
      </c>
      <c r="AE32">
        <v>0.34599999999999997</v>
      </c>
      <c r="AF32">
        <v>0.32600000000000001</v>
      </c>
      <c r="AG32">
        <v>0.185</v>
      </c>
      <c r="AH32">
        <v>0.46200000000000002</v>
      </c>
      <c r="AI32">
        <v>0.307</v>
      </c>
      <c r="AJ32">
        <v>0.34300000000000003</v>
      </c>
      <c r="AK32">
        <v>0.27900000000000003</v>
      </c>
      <c r="AL32">
        <v>0.29699999999999999</v>
      </c>
      <c r="AM32">
        <v>0.32100000000000001</v>
      </c>
      <c r="AN32">
        <v>0.5</v>
      </c>
      <c r="AO32">
        <v>0.254</v>
      </c>
      <c r="AP32">
        <v>0.34899999999999998</v>
      </c>
      <c r="AQ32">
        <v>0.39</v>
      </c>
      <c r="AR32">
        <v>0.46600000000000003</v>
      </c>
      <c r="AS32">
        <v>0.27</v>
      </c>
      <c r="AT32">
        <v>0.34100000000000003</v>
      </c>
      <c r="AU32">
        <v>0.26100000000000001</v>
      </c>
      <c r="AV32">
        <v>0.29799999999999999</v>
      </c>
      <c r="AW32">
        <v>9.0999999999999998E-2</v>
      </c>
      <c r="AX32">
        <v>0.20799999999999999</v>
      </c>
      <c r="AY32">
        <v>0.26200000000000001</v>
      </c>
      <c r="AZ32">
        <v>0.39800000000000002</v>
      </c>
      <c r="BA32">
        <v>0.188</v>
      </c>
      <c r="BB32">
        <v>0.185</v>
      </c>
      <c r="BC32">
        <v>0.31</v>
      </c>
      <c r="BD32">
        <v>1.2999999999999999E-2</v>
      </c>
      <c r="BE32">
        <v>0.14699999999999999</v>
      </c>
      <c r="BF32">
        <v>0.33400000000000002</v>
      </c>
      <c r="BG32">
        <v>0.23599999999999999</v>
      </c>
      <c r="BH32">
        <v>0.39200000000000002</v>
      </c>
      <c r="BI32">
        <v>0.114</v>
      </c>
      <c r="BJ32">
        <v>0.27600000000000002</v>
      </c>
      <c r="BK32">
        <v>0.36</v>
      </c>
      <c r="BL32">
        <v>0.13800000000000001</v>
      </c>
      <c r="BM32">
        <v>0.11799999999999999</v>
      </c>
      <c r="BN32">
        <v>0.28399999999999997</v>
      </c>
      <c r="BO32">
        <v>0.33500000000000002</v>
      </c>
      <c r="BP32">
        <v>0.41899999999999998</v>
      </c>
      <c r="BQ32">
        <v>0.186</v>
      </c>
      <c r="BR32">
        <v>0.19400000000000001</v>
      </c>
      <c r="BS32">
        <v>0.22600000000000001</v>
      </c>
      <c r="BT32">
        <v>0.22800000000000001</v>
      </c>
      <c r="BU32">
        <v>4.7E-2</v>
      </c>
      <c r="BV32">
        <v>0.21</v>
      </c>
      <c r="BW32">
        <v>0.18</v>
      </c>
      <c r="BX32">
        <v>0.55100000000000005</v>
      </c>
      <c r="BY32">
        <v>0.53</v>
      </c>
      <c r="BZ32">
        <v>0.60599999999999998</v>
      </c>
    </row>
    <row r="33" spans="1:78" x14ac:dyDescent="0.25">
      <c r="A33" t="s">
        <v>194</v>
      </c>
      <c r="B33">
        <v>1.147</v>
      </c>
      <c r="C33">
        <v>1.135</v>
      </c>
      <c r="D33">
        <v>1.2</v>
      </c>
      <c r="E33">
        <v>1.2070000000000001</v>
      </c>
      <c r="F33">
        <v>1.1299999999999999</v>
      </c>
      <c r="G33">
        <v>1.1619999999999999</v>
      </c>
      <c r="H33">
        <v>1.107</v>
      </c>
      <c r="I33">
        <v>1.165</v>
      </c>
      <c r="J33">
        <v>1.1279999999999999</v>
      </c>
      <c r="K33">
        <v>1.1359999999999999</v>
      </c>
      <c r="L33">
        <v>1.153</v>
      </c>
      <c r="M33">
        <v>1.165</v>
      </c>
      <c r="N33">
        <v>1.137</v>
      </c>
      <c r="O33">
        <v>1.147</v>
      </c>
      <c r="P33">
        <v>1.1220000000000001</v>
      </c>
      <c r="Q33">
        <v>1.208</v>
      </c>
      <c r="R33">
        <v>1.135</v>
      </c>
      <c r="S33">
        <v>1.1279999999999999</v>
      </c>
      <c r="T33">
        <v>1.171</v>
      </c>
      <c r="U33">
        <v>1.169</v>
      </c>
      <c r="V33">
        <v>1.151</v>
      </c>
      <c r="W33">
        <v>1.1279999999999999</v>
      </c>
      <c r="X33">
        <v>1.0940000000000001</v>
      </c>
      <c r="Y33">
        <v>1.2190000000000001</v>
      </c>
      <c r="Z33">
        <v>1.137</v>
      </c>
      <c r="AA33">
        <v>1.147</v>
      </c>
      <c r="AB33">
        <v>1.137</v>
      </c>
      <c r="AC33">
        <v>1.1619999999999999</v>
      </c>
      <c r="AD33">
        <v>1.1379999999999999</v>
      </c>
      <c r="AE33">
        <v>1.202</v>
      </c>
      <c r="AF33">
        <v>1.143</v>
      </c>
      <c r="AG33">
        <v>1.163</v>
      </c>
      <c r="AH33">
        <v>1.01</v>
      </c>
      <c r="AI33">
        <v>1.129</v>
      </c>
      <c r="AJ33">
        <v>1.159</v>
      </c>
      <c r="AK33">
        <v>1.216</v>
      </c>
      <c r="AL33">
        <v>1.139</v>
      </c>
      <c r="AM33">
        <v>1.143</v>
      </c>
      <c r="AN33">
        <v>1.2370000000000001</v>
      </c>
      <c r="AO33">
        <v>1.1830000000000001</v>
      </c>
      <c r="AP33">
        <v>1.054</v>
      </c>
      <c r="AQ33">
        <v>1.0349999999999999</v>
      </c>
      <c r="AR33">
        <v>1.137</v>
      </c>
      <c r="AS33">
        <v>1.226</v>
      </c>
      <c r="AT33">
        <v>1.157</v>
      </c>
      <c r="AU33">
        <v>1.1459999999999999</v>
      </c>
      <c r="AV33">
        <v>1.212</v>
      </c>
      <c r="AW33">
        <v>1.2629999999999999</v>
      </c>
      <c r="AX33">
        <v>1.1819999999999999</v>
      </c>
      <c r="AY33">
        <v>1.1160000000000001</v>
      </c>
      <c r="AZ33">
        <v>1.0960000000000001</v>
      </c>
      <c r="BA33">
        <v>1.208</v>
      </c>
      <c r="BB33">
        <v>1.143</v>
      </c>
      <c r="BC33">
        <v>1.2430000000000001</v>
      </c>
      <c r="BD33">
        <v>1.0309999999999999</v>
      </c>
      <c r="BE33">
        <v>1.1659999999999999</v>
      </c>
      <c r="BF33">
        <v>1.141</v>
      </c>
      <c r="BG33">
        <v>1.1419999999999999</v>
      </c>
      <c r="BH33">
        <v>1.147</v>
      </c>
      <c r="BI33">
        <v>1.1299999999999999</v>
      </c>
      <c r="BJ33">
        <v>1.157</v>
      </c>
      <c r="BK33">
        <v>1.1240000000000001</v>
      </c>
      <c r="BL33">
        <v>1.1759999999999999</v>
      </c>
      <c r="BM33">
        <v>1.157</v>
      </c>
      <c r="BN33">
        <v>1.137</v>
      </c>
      <c r="BO33">
        <v>1.145</v>
      </c>
      <c r="BP33">
        <v>1.1399999999999999</v>
      </c>
      <c r="BQ33">
        <v>1.149</v>
      </c>
      <c r="BR33">
        <v>1.1539999999999999</v>
      </c>
      <c r="BS33">
        <v>1.141</v>
      </c>
      <c r="BT33">
        <v>1.157</v>
      </c>
      <c r="BU33">
        <v>1.1599999999999999</v>
      </c>
      <c r="BV33">
        <v>1.1519999999999999</v>
      </c>
      <c r="BW33">
        <v>1.143</v>
      </c>
      <c r="BX33">
        <v>1.0620000000000001</v>
      </c>
      <c r="BY33">
        <v>1.0649999999999999</v>
      </c>
      <c r="BZ33">
        <v>1.04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4.0000000000000001E-3</v>
      </c>
      <c r="F34">
        <v>1E-3</v>
      </c>
      <c r="G34">
        <v>1E-3</v>
      </c>
      <c r="H34">
        <v>1E-3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0</v>
      </c>
      <c r="O34">
        <v>2E-3</v>
      </c>
      <c r="P34">
        <v>6.0000000000000001E-3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3.0000000000000001E-3</v>
      </c>
      <c r="AF34">
        <v>0</v>
      </c>
      <c r="AG34">
        <v>2E-3</v>
      </c>
      <c r="AH34">
        <v>2.8000000000000001E-2</v>
      </c>
      <c r="AI34">
        <v>0</v>
      </c>
      <c r="AJ34">
        <v>2E-3</v>
      </c>
      <c r="AK34">
        <v>1E-3</v>
      </c>
      <c r="AL34">
        <v>1E-3</v>
      </c>
      <c r="AM34">
        <v>0</v>
      </c>
      <c r="AN34">
        <v>2.7E-2</v>
      </c>
      <c r="AO34">
        <v>2E-3</v>
      </c>
      <c r="AP34">
        <v>2E-3</v>
      </c>
      <c r="AQ34">
        <v>2E-3</v>
      </c>
      <c r="AR34">
        <v>3.0000000000000001E-3</v>
      </c>
      <c r="AS34">
        <v>5.0000000000000001E-3</v>
      </c>
      <c r="AT34">
        <v>2E-3</v>
      </c>
      <c r="AU34">
        <v>4.0000000000000001E-3</v>
      </c>
      <c r="AV34">
        <v>3.0000000000000001E-3</v>
      </c>
      <c r="AW34">
        <v>1.2999999999999999E-2</v>
      </c>
      <c r="AX34">
        <v>4.0000000000000001E-3</v>
      </c>
      <c r="AY34">
        <v>2E-3</v>
      </c>
      <c r="AZ34">
        <v>3.0000000000000001E-3</v>
      </c>
      <c r="BA34">
        <v>5.0000000000000001E-3</v>
      </c>
      <c r="BB34">
        <v>3.0000000000000001E-3</v>
      </c>
      <c r="BC34">
        <v>5.0000000000000001E-3</v>
      </c>
      <c r="BD34">
        <v>4.5999999999999999E-2</v>
      </c>
      <c r="BE34">
        <v>2E-3</v>
      </c>
      <c r="BF34">
        <v>0</v>
      </c>
      <c r="BG34">
        <v>0</v>
      </c>
      <c r="BH34">
        <v>0</v>
      </c>
      <c r="BI34">
        <v>1E-3</v>
      </c>
      <c r="BJ34">
        <v>2E-3</v>
      </c>
      <c r="BK34">
        <v>2E-3</v>
      </c>
      <c r="BL34">
        <v>7.0000000000000001E-3</v>
      </c>
      <c r="BM34">
        <v>2E-3</v>
      </c>
      <c r="BN34">
        <v>1E-3</v>
      </c>
      <c r="BO34">
        <v>1E-3</v>
      </c>
      <c r="BP34">
        <v>1E-3</v>
      </c>
      <c r="BQ34">
        <v>1E-3</v>
      </c>
      <c r="BR34">
        <v>1E-3</v>
      </c>
      <c r="BS34">
        <v>1E-3</v>
      </c>
      <c r="BT34">
        <v>3.0000000000000001E-3</v>
      </c>
      <c r="BU34">
        <v>3.0000000000000001E-3</v>
      </c>
      <c r="BV34">
        <v>5.0000000000000001E-3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628</v>
      </c>
    </row>
    <row r="2" spans="1:78" x14ac:dyDescent="0.25">
      <c r="A2" t="e">
        <f>- Insurance companies</f>
        <v>#NAME?</v>
      </c>
    </row>
    <row r="3" spans="1:78" x14ac:dyDescent="0.25">
      <c r="A3" t="s">
        <v>630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593</v>
      </c>
      <c r="B12">
        <v>261</v>
      </c>
      <c r="C12">
        <v>217</v>
      </c>
      <c r="D12">
        <v>26</v>
      </c>
      <c r="E12">
        <v>18</v>
      </c>
      <c r="F12">
        <v>52</v>
      </c>
      <c r="G12">
        <v>119</v>
      </c>
      <c r="H12">
        <v>90</v>
      </c>
      <c r="I12">
        <v>48</v>
      </c>
      <c r="J12">
        <v>77</v>
      </c>
      <c r="K12">
        <v>63</v>
      </c>
      <c r="L12">
        <v>73</v>
      </c>
      <c r="M12">
        <v>80</v>
      </c>
      <c r="N12">
        <v>141</v>
      </c>
      <c r="O12">
        <v>32</v>
      </c>
      <c r="P12">
        <v>9</v>
      </c>
      <c r="Q12">
        <v>53</v>
      </c>
      <c r="R12">
        <v>208</v>
      </c>
      <c r="S12">
        <v>144</v>
      </c>
      <c r="T12">
        <v>63</v>
      </c>
      <c r="U12">
        <v>50</v>
      </c>
      <c r="V12">
        <v>170</v>
      </c>
      <c r="W12">
        <v>23</v>
      </c>
      <c r="X12">
        <v>62</v>
      </c>
      <c r="Y12">
        <v>47</v>
      </c>
      <c r="Z12">
        <v>214</v>
      </c>
      <c r="AA12">
        <v>261</v>
      </c>
      <c r="AB12">
        <v>214</v>
      </c>
      <c r="AC12">
        <v>42</v>
      </c>
      <c r="AD12">
        <v>181</v>
      </c>
      <c r="AE12">
        <v>35</v>
      </c>
      <c r="AF12">
        <v>206</v>
      </c>
      <c r="AG12">
        <v>38</v>
      </c>
      <c r="AH12">
        <v>1</v>
      </c>
      <c r="AI12">
        <v>180</v>
      </c>
      <c r="AJ12">
        <v>23</v>
      </c>
      <c r="AK12">
        <v>50</v>
      </c>
      <c r="AL12">
        <v>106</v>
      </c>
      <c r="AM12">
        <v>115</v>
      </c>
      <c r="AN12">
        <v>6</v>
      </c>
      <c r="AO12">
        <v>32</v>
      </c>
      <c r="AP12">
        <v>22</v>
      </c>
      <c r="AQ12">
        <v>10</v>
      </c>
      <c r="AR12">
        <v>22</v>
      </c>
      <c r="AS12">
        <v>21</v>
      </c>
      <c r="AT12">
        <v>26</v>
      </c>
      <c r="AU12">
        <v>15</v>
      </c>
      <c r="AV12">
        <v>31</v>
      </c>
      <c r="AW12">
        <v>7</v>
      </c>
      <c r="AX12">
        <v>20</v>
      </c>
      <c r="AY12">
        <v>15</v>
      </c>
      <c r="AZ12">
        <v>17</v>
      </c>
      <c r="BA12">
        <v>13</v>
      </c>
      <c r="BB12">
        <v>20</v>
      </c>
      <c r="BC12">
        <v>24</v>
      </c>
      <c r="BD12">
        <v>1</v>
      </c>
      <c r="BE12">
        <v>35</v>
      </c>
      <c r="BF12">
        <v>226</v>
      </c>
      <c r="BG12">
        <v>116</v>
      </c>
      <c r="BH12">
        <v>146</v>
      </c>
      <c r="BI12">
        <v>38</v>
      </c>
      <c r="BJ12">
        <v>31</v>
      </c>
      <c r="BK12">
        <v>36</v>
      </c>
      <c r="BL12">
        <v>5</v>
      </c>
      <c r="BM12">
        <v>24</v>
      </c>
      <c r="BN12">
        <v>74</v>
      </c>
      <c r="BO12">
        <v>96</v>
      </c>
      <c r="BP12">
        <v>68</v>
      </c>
      <c r="BQ12">
        <v>27</v>
      </c>
      <c r="BR12">
        <v>57</v>
      </c>
      <c r="BS12">
        <v>54</v>
      </c>
      <c r="BT12">
        <v>23</v>
      </c>
      <c r="BU12">
        <v>15</v>
      </c>
      <c r="BV12">
        <v>9</v>
      </c>
      <c r="BW12">
        <v>20</v>
      </c>
      <c r="BX12">
        <v>244</v>
      </c>
      <c r="BY12">
        <v>236</v>
      </c>
      <c r="BZ12">
        <v>230</v>
      </c>
    </row>
    <row r="13" spans="1:78" x14ac:dyDescent="0.25">
      <c r="B13" s="7">
        <v>0.04</v>
      </c>
      <c r="C13" s="7">
        <v>0.04</v>
      </c>
      <c r="D13" s="7">
        <v>0.05</v>
      </c>
      <c r="E13" s="7">
        <v>0.05</v>
      </c>
      <c r="F13" s="7">
        <v>0.04</v>
      </c>
      <c r="G13" s="7">
        <v>0.04</v>
      </c>
      <c r="H13" s="7">
        <v>0.05</v>
      </c>
      <c r="I13" s="7">
        <v>0.03</v>
      </c>
      <c r="J13" s="7">
        <v>0.04</v>
      </c>
      <c r="K13" s="7">
        <v>0.05</v>
      </c>
      <c r="L13" s="7">
        <v>0.05</v>
      </c>
      <c r="M13" s="7">
        <v>0.05</v>
      </c>
      <c r="N13" s="7">
        <v>0.04</v>
      </c>
      <c r="O13" s="7">
        <v>0.05</v>
      </c>
      <c r="P13" s="7">
        <v>0.05</v>
      </c>
      <c r="Q13" s="7">
        <v>0.06</v>
      </c>
      <c r="R13" s="7">
        <v>0.04</v>
      </c>
      <c r="S13" s="7">
        <v>0.04</v>
      </c>
      <c r="T13" s="7">
        <v>0.05</v>
      </c>
      <c r="U13" s="7">
        <v>0.05</v>
      </c>
      <c r="V13" s="7">
        <v>0.04</v>
      </c>
      <c r="W13" s="7">
        <v>0.04</v>
      </c>
      <c r="X13" s="7">
        <v>7.0000000000000007E-2</v>
      </c>
      <c r="Y13" s="7">
        <v>7.0000000000000007E-2</v>
      </c>
      <c r="Z13" s="7">
        <v>0.04</v>
      </c>
      <c r="AA13" s="7">
        <v>0.04</v>
      </c>
      <c r="AB13" s="7">
        <v>0.04</v>
      </c>
      <c r="AC13" s="7">
        <v>0.06</v>
      </c>
      <c r="AD13" s="7">
        <v>0.04</v>
      </c>
      <c r="AE13" s="7">
        <v>7.0000000000000007E-2</v>
      </c>
      <c r="AF13" s="7">
        <v>0.04</v>
      </c>
      <c r="AG13" s="7">
        <v>0.04</v>
      </c>
      <c r="AH13" s="7">
        <v>0.04</v>
      </c>
      <c r="AI13" s="7">
        <v>0.04</v>
      </c>
      <c r="AJ13" s="7">
        <v>0.04</v>
      </c>
      <c r="AK13" s="7">
        <v>0.05</v>
      </c>
      <c r="AL13" s="7">
        <v>0.05</v>
      </c>
      <c r="AM13" s="7">
        <v>0.04</v>
      </c>
      <c r="AN13" s="7">
        <v>0.1</v>
      </c>
      <c r="AO13" s="7">
        <v>0.05</v>
      </c>
      <c r="AP13" s="7">
        <v>0.04</v>
      </c>
      <c r="AQ13" s="7">
        <v>0.02</v>
      </c>
      <c r="AR13" s="7">
        <v>0.04</v>
      </c>
      <c r="AS13" s="7">
        <v>7.0000000000000007E-2</v>
      </c>
      <c r="AT13" s="7">
        <v>0.05</v>
      </c>
      <c r="AU13" s="7">
        <v>0.04</v>
      </c>
      <c r="AV13" s="7">
        <v>0.06</v>
      </c>
      <c r="AW13" s="7">
        <v>0.05</v>
      </c>
      <c r="AX13" s="7">
        <v>0.05</v>
      </c>
      <c r="AY13" s="7">
        <v>0.03</v>
      </c>
      <c r="AZ13" s="7">
        <v>0.04</v>
      </c>
      <c r="BA13" s="7">
        <v>0.04</v>
      </c>
      <c r="BB13" s="7">
        <v>0.04</v>
      </c>
      <c r="BC13" s="7">
        <v>0.08</v>
      </c>
      <c r="BD13" s="7">
        <v>0.03</v>
      </c>
      <c r="BE13" s="7">
        <v>0.04</v>
      </c>
      <c r="BF13" s="7">
        <v>0.04</v>
      </c>
      <c r="BG13" s="7">
        <v>0.04</v>
      </c>
      <c r="BH13" s="7">
        <v>0.05</v>
      </c>
      <c r="BI13" s="7">
        <v>0.03</v>
      </c>
      <c r="BJ13" s="7">
        <v>0.04</v>
      </c>
      <c r="BK13" s="7">
        <v>0.05</v>
      </c>
      <c r="BL13" s="7">
        <v>0.03</v>
      </c>
      <c r="BM13" s="7">
        <v>0.03</v>
      </c>
      <c r="BN13" s="7">
        <v>0.04</v>
      </c>
      <c r="BO13" s="7">
        <v>0.04</v>
      </c>
      <c r="BP13" s="7">
        <v>0.05</v>
      </c>
      <c r="BQ13" s="7">
        <v>0.03</v>
      </c>
      <c r="BR13" s="7">
        <v>0.04</v>
      </c>
      <c r="BS13" s="7">
        <v>0.04</v>
      </c>
      <c r="BT13" s="7">
        <v>0.05</v>
      </c>
      <c r="BU13" s="7">
        <v>0.03</v>
      </c>
      <c r="BV13" s="7">
        <v>0.03</v>
      </c>
      <c r="BW13" s="7">
        <v>0.03</v>
      </c>
      <c r="BX13" s="7">
        <v>0.06</v>
      </c>
      <c r="BY13" s="7">
        <v>0.06</v>
      </c>
      <c r="BZ13" s="7">
        <v>7.0000000000000007E-2</v>
      </c>
    </row>
    <row r="14" spans="1:78" x14ac:dyDescent="0.25">
      <c r="A14" t="s">
        <v>594</v>
      </c>
      <c r="B14">
        <v>1852</v>
      </c>
      <c r="C14">
        <v>1592</v>
      </c>
      <c r="D14">
        <v>171</v>
      </c>
      <c r="E14">
        <v>89</v>
      </c>
      <c r="F14">
        <v>355</v>
      </c>
      <c r="G14">
        <v>880</v>
      </c>
      <c r="H14">
        <v>617</v>
      </c>
      <c r="I14">
        <v>426</v>
      </c>
      <c r="J14">
        <v>575</v>
      </c>
      <c r="K14">
        <v>383</v>
      </c>
      <c r="L14">
        <v>467</v>
      </c>
      <c r="M14">
        <v>558</v>
      </c>
      <c r="N14">
        <v>1047</v>
      </c>
      <c r="O14">
        <v>180</v>
      </c>
      <c r="P14">
        <v>67</v>
      </c>
      <c r="Q14">
        <v>263</v>
      </c>
      <c r="R14">
        <v>1588</v>
      </c>
      <c r="S14">
        <v>1175</v>
      </c>
      <c r="T14">
        <v>339</v>
      </c>
      <c r="U14">
        <v>315</v>
      </c>
      <c r="V14">
        <v>1267</v>
      </c>
      <c r="W14">
        <v>226</v>
      </c>
      <c r="X14">
        <v>346</v>
      </c>
      <c r="Y14">
        <v>212</v>
      </c>
      <c r="Z14">
        <v>1640</v>
      </c>
      <c r="AA14">
        <v>1847</v>
      </c>
      <c r="AB14">
        <v>1635</v>
      </c>
      <c r="AC14">
        <v>191</v>
      </c>
      <c r="AD14">
        <v>1504</v>
      </c>
      <c r="AE14">
        <v>133</v>
      </c>
      <c r="AF14">
        <v>1501</v>
      </c>
      <c r="AG14">
        <v>224</v>
      </c>
      <c r="AH14">
        <v>12</v>
      </c>
      <c r="AI14">
        <v>1377</v>
      </c>
      <c r="AJ14">
        <v>164</v>
      </c>
      <c r="AK14">
        <v>271</v>
      </c>
      <c r="AL14">
        <v>721</v>
      </c>
      <c r="AM14">
        <v>894</v>
      </c>
      <c r="AN14">
        <v>18</v>
      </c>
      <c r="AO14">
        <v>213</v>
      </c>
      <c r="AP14">
        <v>224</v>
      </c>
      <c r="AQ14">
        <v>216</v>
      </c>
      <c r="AR14">
        <v>160</v>
      </c>
      <c r="AS14">
        <v>85</v>
      </c>
      <c r="AT14">
        <v>174</v>
      </c>
      <c r="AU14">
        <v>105</v>
      </c>
      <c r="AV14">
        <v>142</v>
      </c>
      <c r="AW14">
        <v>46</v>
      </c>
      <c r="AX14">
        <v>120</v>
      </c>
      <c r="AY14">
        <v>139</v>
      </c>
      <c r="AZ14">
        <v>132</v>
      </c>
      <c r="BA14">
        <v>71</v>
      </c>
      <c r="BB14">
        <v>132</v>
      </c>
      <c r="BC14">
        <v>95</v>
      </c>
      <c r="BD14">
        <v>11</v>
      </c>
      <c r="BE14">
        <v>225</v>
      </c>
      <c r="BF14">
        <v>1627</v>
      </c>
      <c r="BG14">
        <v>943</v>
      </c>
      <c r="BH14">
        <v>909</v>
      </c>
      <c r="BI14">
        <v>339</v>
      </c>
      <c r="BJ14">
        <v>254</v>
      </c>
      <c r="BK14">
        <v>235</v>
      </c>
      <c r="BL14">
        <v>53</v>
      </c>
      <c r="BM14">
        <v>200</v>
      </c>
      <c r="BN14">
        <v>519</v>
      </c>
      <c r="BO14">
        <v>690</v>
      </c>
      <c r="BP14">
        <v>443</v>
      </c>
      <c r="BQ14">
        <v>264</v>
      </c>
      <c r="BR14">
        <v>426</v>
      </c>
      <c r="BS14">
        <v>413</v>
      </c>
      <c r="BT14">
        <v>124</v>
      </c>
      <c r="BU14">
        <v>124</v>
      </c>
      <c r="BV14">
        <v>84</v>
      </c>
      <c r="BW14">
        <v>194</v>
      </c>
      <c r="BX14">
        <v>1531</v>
      </c>
      <c r="BY14">
        <v>1531</v>
      </c>
      <c r="BZ14">
        <v>1408</v>
      </c>
    </row>
    <row r="15" spans="1:78" x14ac:dyDescent="0.25">
      <c r="B15" s="7">
        <v>0.31</v>
      </c>
      <c r="C15" s="7">
        <v>0.31</v>
      </c>
      <c r="D15" s="7">
        <v>0.31</v>
      </c>
      <c r="E15" s="7">
        <v>0.25</v>
      </c>
      <c r="F15" s="7">
        <v>0.3</v>
      </c>
      <c r="G15" s="7">
        <v>0.28000000000000003</v>
      </c>
      <c r="H15" s="7">
        <v>0.36</v>
      </c>
      <c r="I15" s="7">
        <v>0.28999999999999998</v>
      </c>
      <c r="J15" s="7">
        <v>0.3</v>
      </c>
      <c r="K15" s="7">
        <v>0.31</v>
      </c>
      <c r="L15" s="7">
        <v>0.33</v>
      </c>
      <c r="M15" s="7">
        <v>0.34</v>
      </c>
      <c r="N15" s="7">
        <v>0.3</v>
      </c>
      <c r="O15" s="7">
        <v>0.28000000000000003</v>
      </c>
      <c r="P15" s="7">
        <v>0.34</v>
      </c>
      <c r="Q15" s="7">
        <v>0.28000000000000003</v>
      </c>
      <c r="R15" s="7">
        <v>0.32</v>
      </c>
      <c r="S15" s="7">
        <v>0.32</v>
      </c>
      <c r="T15" s="7">
        <v>0.28000000000000003</v>
      </c>
      <c r="U15" s="7">
        <v>0.32</v>
      </c>
      <c r="V15" s="7">
        <v>0.28999999999999998</v>
      </c>
      <c r="W15" s="7">
        <v>0.37</v>
      </c>
      <c r="X15" s="7">
        <v>0.4</v>
      </c>
      <c r="Y15" s="7">
        <v>0.3</v>
      </c>
      <c r="Z15" s="7">
        <v>0.31</v>
      </c>
      <c r="AA15" s="7">
        <v>0.31</v>
      </c>
      <c r="AB15" s="7">
        <v>0.31</v>
      </c>
      <c r="AC15" s="7">
        <v>0.27</v>
      </c>
      <c r="AD15" s="7">
        <v>0.32</v>
      </c>
      <c r="AE15" s="7">
        <v>0.26</v>
      </c>
      <c r="AF15" s="7">
        <v>0.32</v>
      </c>
      <c r="AG15" s="7">
        <v>0.24</v>
      </c>
      <c r="AH15" s="7">
        <v>0.31</v>
      </c>
      <c r="AI15" s="7">
        <v>0.32</v>
      </c>
      <c r="AJ15" s="7">
        <v>0.3</v>
      </c>
      <c r="AK15" s="7">
        <v>0.28000000000000003</v>
      </c>
      <c r="AL15" s="7">
        <v>0.31</v>
      </c>
      <c r="AM15" s="7">
        <v>0.31</v>
      </c>
      <c r="AN15" s="7">
        <v>0.31</v>
      </c>
      <c r="AO15" s="7">
        <v>0.3</v>
      </c>
      <c r="AP15" s="7">
        <v>0.38</v>
      </c>
      <c r="AQ15" s="7">
        <v>0.38</v>
      </c>
      <c r="AR15" s="7">
        <v>0.28999999999999998</v>
      </c>
      <c r="AS15" s="7">
        <v>0.27</v>
      </c>
      <c r="AT15" s="7">
        <v>0.31</v>
      </c>
      <c r="AU15" s="7">
        <v>0.3</v>
      </c>
      <c r="AV15" s="7">
        <v>0.28999999999999998</v>
      </c>
      <c r="AW15" s="7">
        <v>0.32</v>
      </c>
      <c r="AX15" s="7">
        <v>0.28999999999999998</v>
      </c>
      <c r="AY15" s="7">
        <v>0.26</v>
      </c>
      <c r="AZ15" s="7">
        <v>0.32</v>
      </c>
      <c r="BA15" s="7">
        <v>0.24</v>
      </c>
      <c r="BB15" s="7">
        <v>0.3</v>
      </c>
      <c r="BC15" s="7">
        <v>0.3</v>
      </c>
      <c r="BD15" s="7">
        <v>0.41</v>
      </c>
      <c r="BE15" s="7">
        <v>0.25</v>
      </c>
      <c r="BF15" s="7">
        <v>0.32</v>
      </c>
      <c r="BG15" s="7">
        <v>0.28999999999999998</v>
      </c>
      <c r="BH15" s="7">
        <v>0.34</v>
      </c>
      <c r="BI15" s="7">
        <v>0.26</v>
      </c>
      <c r="BJ15" s="7">
        <v>0.28999999999999998</v>
      </c>
      <c r="BK15" s="7">
        <v>0.31</v>
      </c>
      <c r="BL15" s="7">
        <v>0.27</v>
      </c>
      <c r="BM15" s="7">
        <v>0.23</v>
      </c>
      <c r="BN15" s="7">
        <v>0.31</v>
      </c>
      <c r="BO15" s="7">
        <v>0.32</v>
      </c>
      <c r="BP15" s="7">
        <v>0.35</v>
      </c>
      <c r="BQ15" s="7">
        <v>0.26</v>
      </c>
      <c r="BR15" s="7">
        <v>0.27</v>
      </c>
      <c r="BS15" s="7">
        <v>0.27</v>
      </c>
      <c r="BT15" s="7">
        <v>0.27</v>
      </c>
      <c r="BU15" s="7">
        <v>0.23</v>
      </c>
      <c r="BV15" s="7">
        <v>0.28000000000000003</v>
      </c>
      <c r="BW15" s="7">
        <v>0.26</v>
      </c>
      <c r="BX15" s="7">
        <v>0.38</v>
      </c>
      <c r="BY15" s="7">
        <v>0.38</v>
      </c>
      <c r="BZ15" s="7">
        <v>0.4</v>
      </c>
    </row>
    <row r="16" spans="1:78" x14ac:dyDescent="0.25">
      <c r="A16" t="s">
        <v>595</v>
      </c>
      <c r="B16">
        <v>1488</v>
      </c>
      <c r="C16">
        <v>1237</v>
      </c>
      <c r="D16">
        <v>157</v>
      </c>
      <c r="E16">
        <v>93</v>
      </c>
      <c r="F16">
        <v>312</v>
      </c>
      <c r="G16">
        <v>800</v>
      </c>
      <c r="H16">
        <v>376</v>
      </c>
      <c r="I16">
        <v>386</v>
      </c>
      <c r="J16">
        <v>475</v>
      </c>
      <c r="K16">
        <v>298</v>
      </c>
      <c r="L16">
        <v>329</v>
      </c>
      <c r="M16">
        <v>373</v>
      </c>
      <c r="N16">
        <v>886</v>
      </c>
      <c r="O16">
        <v>171</v>
      </c>
      <c r="P16">
        <v>58</v>
      </c>
      <c r="Q16">
        <v>211</v>
      </c>
      <c r="R16">
        <v>1277</v>
      </c>
      <c r="S16">
        <v>918</v>
      </c>
      <c r="T16">
        <v>322</v>
      </c>
      <c r="U16">
        <v>228</v>
      </c>
      <c r="V16">
        <v>1151</v>
      </c>
      <c r="W16">
        <v>144</v>
      </c>
      <c r="X16">
        <v>173</v>
      </c>
      <c r="Y16">
        <v>157</v>
      </c>
      <c r="Z16">
        <v>1330</v>
      </c>
      <c r="AA16">
        <v>1482</v>
      </c>
      <c r="AB16">
        <v>1325</v>
      </c>
      <c r="AC16">
        <v>167</v>
      </c>
      <c r="AD16">
        <v>1178</v>
      </c>
      <c r="AE16">
        <v>127</v>
      </c>
      <c r="AF16">
        <v>1166</v>
      </c>
      <c r="AG16">
        <v>240</v>
      </c>
      <c r="AH16">
        <v>11</v>
      </c>
      <c r="AI16">
        <v>1097</v>
      </c>
      <c r="AJ16">
        <v>128</v>
      </c>
      <c r="AK16">
        <v>235</v>
      </c>
      <c r="AL16">
        <v>573</v>
      </c>
      <c r="AM16">
        <v>713</v>
      </c>
      <c r="AN16">
        <v>14</v>
      </c>
      <c r="AO16">
        <v>181</v>
      </c>
      <c r="AP16">
        <v>143</v>
      </c>
      <c r="AQ16">
        <v>137</v>
      </c>
      <c r="AR16">
        <v>130</v>
      </c>
      <c r="AS16">
        <v>70</v>
      </c>
      <c r="AT16">
        <v>142</v>
      </c>
      <c r="AU16">
        <v>81</v>
      </c>
      <c r="AV16">
        <v>111</v>
      </c>
      <c r="AW16">
        <v>34</v>
      </c>
      <c r="AX16">
        <v>121</v>
      </c>
      <c r="AY16">
        <v>135</v>
      </c>
      <c r="AZ16">
        <v>93</v>
      </c>
      <c r="BA16">
        <v>87</v>
      </c>
      <c r="BB16">
        <v>124</v>
      </c>
      <c r="BC16">
        <v>72</v>
      </c>
      <c r="BD16">
        <v>7</v>
      </c>
      <c r="BE16">
        <v>240</v>
      </c>
      <c r="BF16">
        <v>1248</v>
      </c>
      <c r="BG16">
        <v>820</v>
      </c>
      <c r="BH16">
        <v>667</v>
      </c>
      <c r="BI16">
        <v>328</v>
      </c>
      <c r="BJ16">
        <v>196</v>
      </c>
      <c r="BK16">
        <v>186</v>
      </c>
      <c r="BL16">
        <v>61</v>
      </c>
      <c r="BM16">
        <v>231</v>
      </c>
      <c r="BN16">
        <v>431</v>
      </c>
      <c r="BO16">
        <v>523</v>
      </c>
      <c r="BP16">
        <v>303</v>
      </c>
      <c r="BQ16">
        <v>265</v>
      </c>
      <c r="BR16">
        <v>418</v>
      </c>
      <c r="BS16">
        <v>417</v>
      </c>
      <c r="BT16">
        <v>120</v>
      </c>
      <c r="BU16">
        <v>147</v>
      </c>
      <c r="BV16">
        <v>65</v>
      </c>
      <c r="BW16">
        <v>211</v>
      </c>
      <c r="BX16">
        <v>931</v>
      </c>
      <c r="BY16">
        <v>916</v>
      </c>
      <c r="BZ16">
        <v>791</v>
      </c>
    </row>
    <row r="17" spans="1:78" x14ac:dyDescent="0.25">
      <c r="B17" s="7">
        <v>0.25</v>
      </c>
      <c r="C17" s="7">
        <v>0.24</v>
      </c>
      <c r="D17" s="7">
        <v>0.28000000000000003</v>
      </c>
      <c r="E17" s="7">
        <v>0.26</v>
      </c>
      <c r="F17" s="7">
        <v>0.27</v>
      </c>
      <c r="G17" s="7">
        <v>0.26</v>
      </c>
      <c r="H17" s="7">
        <v>0.22</v>
      </c>
      <c r="I17" s="7">
        <v>0.27</v>
      </c>
      <c r="J17" s="7">
        <v>0.25</v>
      </c>
      <c r="K17" s="7">
        <v>0.24</v>
      </c>
      <c r="L17" s="7">
        <v>0.23</v>
      </c>
      <c r="M17" s="7">
        <v>0.23</v>
      </c>
      <c r="N17" s="7">
        <v>0.25</v>
      </c>
      <c r="O17" s="7">
        <v>0.27</v>
      </c>
      <c r="P17" s="7">
        <v>0.3</v>
      </c>
      <c r="Q17" s="7">
        <v>0.22</v>
      </c>
      <c r="R17" s="7">
        <v>0.25</v>
      </c>
      <c r="S17" s="7">
        <v>0.25</v>
      </c>
      <c r="T17" s="7">
        <v>0.26</v>
      </c>
      <c r="U17" s="7">
        <v>0.23</v>
      </c>
      <c r="V17" s="7">
        <v>0.26</v>
      </c>
      <c r="W17" s="7">
        <v>0.24</v>
      </c>
      <c r="X17" s="7">
        <v>0.2</v>
      </c>
      <c r="Y17" s="7">
        <v>0.22</v>
      </c>
      <c r="Z17" s="7">
        <v>0.25</v>
      </c>
      <c r="AA17" s="7">
        <v>0.25</v>
      </c>
      <c r="AB17" s="7">
        <v>0.25</v>
      </c>
      <c r="AC17" s="7">
        <v>0.23</v>
      </c>
      <c r="AD17" s="7">
        <v>0.25</v>
      </c>
      <c r="AE17" s="7">
        <v>0.24</v>
      </c>
      <c r="AF17" s="7">
        <v>0.25</v>
      </c>
      <c r="AG17" s="7">
        <v>0.26</v>
      </c>
      <c r="AH17" s="7">
        <v>0.27</v>
      </c>
      <c r="AI17" s="7">
        <v>0.25</v>
      </c>
      <c r="AJ17" s="7">
        <v>0.23</v>
      </c>
      <c r="AK17" s="7">
        <v>0.24</v>
      </c>
      <c r="AL17" s="7">
        <v>0.24</v>
      </c>
      <c r="AM17" s="7">
        <v>0.25</v>
      </c>
      <c r="AN17" s="7">
        <v>0.23</v>
      </c>
      <c r="AO17" s="7">
        <v>0.26</v>
      </c>
      <c r="AP17" s="7">
        <v>0.24</v>
      </c>
      <c r="AQ17" s="7">
        <v>0.24</v>
      </c>
      <c r="AR17" s="7">
        <v>0.24</v>
      </c>
      <c r="AS17" s="7">
        <v>0.22</v>
      </c>
      <c r="AT17" s="7">
        <v>0.26</v>
      </c>
      <c r="AU17" s="7">
        <v>0.23</v>
      </c>
      <c r="AV17" s="7">
        <v>0.23</v>
      </c>
      <c r="AW17" s="7">
        <v>0.24</v>
      </c>
      <c r="AX17" s="7">
        <v>0.3</v>
      </c>
      <c r="AY17" s="7">
        <v>0.25</v>
      </c>
      <c r="AZ17" s="7">
        <v>0.23</v>
      </c>
      <c r="BA17" s="7">
        <v>0.3</v>
      </c>
      <c r="BB17" s="7">
        <v>0.28000000000000003</v>
      </c>
      <c r="BC17" s="7">
        <v>0.23</v>
      </c>
      <c r="BD17" s="7">
        <v>0.27</v>
      </c>
      <c r="BE17" s="7">
        <v>0.27</v>
      </c>
      <c r="BF17" s="7">
        <v>0.25</v>
      </c>
      <c r="BG17" s="7">
        <v>0.25</v>
      </c>
      <c r="BH17" s="7">
        <v>0.25</v>
      </c>
      <c r="BI17" s="7">
        <v>0.25</v>
      </c>
      <c r="BJ17" s="7">
        <v>0.23</v>
      </c>
      <c r="BK17" s="7">
        <v>0.24</v>
      </c>
      <c r="BL17" s="7">
        <v>0.31</v>
      </c>
      <c r="BM17" s="7">
        <v>0.26</v>
      </c>
      <c r="BN17" s="7">
        <v>0.26</v>
      </c>
      <c r="BO17" s="7">
        <v>0.24</v>
      </c>
      <c r="BP17" s="7">
        <v>0.24</v>
      </c>
      <c r="BQ17" s="7">
        <v>0.26</v>
      </c>
      <c r="BR17" s="7">
        <v>0.27</v>
      </c>
      <c r="BS17" s="7">
        <v>0.27</v>
      </c>
      <c r="BT17" s="7">
        <v>0.27</v>
      </c>
      <c r="BU17" s="7">
        <v>0.27</v>
      </c>
      <c r="BV17" s="7">
        <v>0.22</v>
      </c>
      <c r="BW17" s="7">
        <v>0.28000000000000003</v>
      </c>
      <c r="BX17" s="7">
        <v>0.23</v>
      </c>
      <c r="BY17" s="7">
        <v>0.23</v>
      </c>
      <c r="BZ17" s="7">
        <v>0.23</v>
      </c>
    </row>
    <row r="18" spans="1:78" x14ac:dyDescent="0.25">
      <c r="A18" t="s">
        <v>596</v>
      </c>
      <c r="B18">
        <v>1428</v>
      </c>
      <c r="C18">
        <v>1228</v>
      </c>
      <c r="D18">
        <v>109</v>
      </c>
      <c r="E18">
        <v>91</v>
      </c>
      <c r="F18">
        <v>268</v>
      </c>
      <c r="G18">
        <v>779</v>
      </c>
      <c r="H18">
        <v>380</v>
      </c>
      <c r="I18">
        <v>384</v>
      </c>
      <c r="J18">
        <v>476</v>
      </c>
      <c r="K18">
        <v>275</v>
      </c>
      <c r="L18">
        <v>293</v>
      </c>
      <c r="M18">
        <v>362</v>
      </c>
      <c r="N18">
        <v>898</v>
      </c>
      <c r="O18">
        <v>132</v>
      </c>
      <c r="P18">
        <v>36</v>
      </c>
      <c r="Q18">
        <v>233</v>
      </c>
      <c r="R18">
        <v>1195</v>
      </c>
      <c r="S18">
        <v>936</v>
      </c>
      <c r="T18">
        <v>291</v>
      </c>
      <c r="U18">
        <v>183</v>
      </c>
      <c r="V18">
        <v>1128</v>
      </c>
      <c r="W18">
        <v>130</v>
      </c>
      <c r="X18">
        <v>154</v>
      </c>
      <c r="Y18">
        <v>162</v>
      </c>
      <c r="Z18">
        <v>1266</v>
      </c>
      <c r="AA18">
        <v>1425</v>
      </c>
      <c r="AB18">
        <v>1263</v>
      </c>
      <c r="AC18">
        <v>201</v>
      </c>
      <c r="AD18">
        <v>1116</v>
      </c>
      <c r="AE18">
        <v>103</v>
      </c>
      <c r="AF18">
        <v>1073</v>
      </c>
      <c r="AG18">
        <v>263</v>
      </c>
      <c r="AH18">
        <v>9</v>
      </c>
      <c r="AI18">
        <v>1066</v>
      </c>
      <c r="AJ18">
        <v>140</v>
      </c>
      <c r="AK18">
        <v>198</v>
      </c>
      <c r="AL18">
        <v>605</v>
      </c>
      <c r="AM18">
        <v>650</v>
      </c>
      <c r="AN18">
        <v>12</v>
      </c>
      <c r="AO18">
        <v>156</v>
      </c>
      <c r="AP18">
        <v>139</v>
      </c>
      <c r="AQ18">
        <v>151</v>
      </c>
      <c r="AR18">
        <v>120</v>
      </c>
      <c r="AS18">
        <v>75</v>
      </c>
      <c r="AT18">
        <v>149</v>
      </c>
      <c r="AU18">
        <v>74</v>
      </c>
      <c r="AV18">
        <v>115</v>
      </c>
      <c r="AW18">
        <v>31</v>
      </c>
      <c r="AX18">
        <v>77</v>
      </c>
      <c r="AY18">
        <v>145</v>
      </c>
      <c r="AZ18">
        <v>102</v>
      </c>
      <c r="BA18">
        <v>74</v>
      </c>
      <c r="BB18">
        <v>117</v>
      </c>
      <c r="BC18">
        <v>56</v>
      </c>
      <c r="BD18">
        <v>3</v>
      </c>
      <c r="BE18">
        <v>255</v>
      </c>
      <c r="BF18">
        <v>1172</v>
      </c>
      <c r="BG18">
        <v>904</v>
      </c>
      <c r="BH18">
        <v>524</v>
      </c>
      <c r="BI18">
        <v>407</v>
      </c>
      <c r="BJ18">
        <v>225</v>
      </c>
      <c r="BK18">
        <v>197</v>
      </c>
      <c r="BL18">
        <v>48</v>
      </c>
      <c r="BM18">
        <v>281</v>
      </c>
      <c r="BN18">
        <v>436</v>
      </c>
      <c r="BO18">
        <v>489</v>
      </c>
      <c r="BP18">
        <v>222</v>
      </c>
      <c r="BQ18">
        <v>298</v>
      </c>
      <c r="BR18">
        <v>440</v>
      </c>
      <c r="BS18">
        <v>418</v>
      </c>
      <c r="BT18">
        <v>116</v>
      </c>
      <c r="BU18">
        <v>164</v>
      </c>
      <c r="BV18">
        <v>79</v>
      </c>
      <c r="BW18">
        <v>227</v>
      </c>
      <c r="BX18">
        <v>810</v>
      </c>
      <c r="BY18">
        <v>833</v>
      </c>
      <c r="BZ18">
        <v>661</v>
      </c>
    </row>
    <row r="19" spans="1:78" x14ac:dyDescent="0.25">
      <c r="B19" s="7">
        <v>0.24</v>
      </c>
      <c r="C19" s="7">
        <v>0.24</v>
      </c>
      <c r="D19" s="7">
        <v>0.19</v>
      </c>
      <c r="E19" s="7">
        <v>0.25</v>
      </c>
      <c r="F19" s="7">
        <v>0.23</v>
      </c>
      <c r="G19" s="7">
        <v>0.25</v>
      </c>
      <c r="H19" s="7">
        <v>0.22</v>
      </c>
      <c r="I19" s="7">
        <v>0.26</v>
      </c>
      <c r="J19" s="7">
        <v>0.25</v>
      </c>
      <c r="K19" s="7">
        <v>0.22</v>
      </c>
      <c r="L19" s="7">
        <v>0.21</v>
      </c>
      <c r="M19" s="7">
        <v>0.22</v>
      </c>
      <c r="N19" s="7">
        <v>0.26</v>
      </c>
      <c r="O19" s="7">
        <v>0.21</v>
      </c>
      <c r="P19" s="7">
        <v>0.19</v>
      </c>
      <c r="Q19" s="7">
        <v>0.25</v>
      </c>
      <c r="R19" s="7">
        <v>0.24</v>
      </c>
      <c r="S19" s="7">
        <v>0.25</v>
      </c>
      <c r="T19" s="7">
        <v>0.24</v>
      </c>
      <c r="U19" s="7">
        <v>0.19</v>
      </c>
      <c r="V19" s="7">
        <v>0.25</v>
      </c>
      <c r="W19" s="7">
        <v>0.21</v>
      </c>
      <c r="X19" s="7">
        <v>0.18</v>
      </c>
      <c r="Y19" s="7">
        <v>0.23</v>
      </c>
      <c r="Z19" s="7">
        <v>0.24</v>
      </c>
      <c r="AA19" s="7">
        <v>0.24</v>
      </c>
      <c r="AB19" s="7">
        <v>0.24</v>
      </c>
      <c r="AC19" s="7">
        <v>0.28000000000000003</v>
      </c>
      <c r="AD19" s="7">
        <v>0.24</v>
      </c>
      <c r="AE19" s="7">
        <v>0.2</v>
      </c>
      <c r="AF19" s="7">
        <v>0.23</v>
      </c>
      <c r="AG19" s="7">
        <v>0.28999999999999998</v>
      </c>
      <c r="AH19" s="7">
        <v>0.23</v>
      </c>
      <c r="AI19" s="7">
        <v>0.24</v>
      </c>
      <c r="AJ19" s="7">
        <v>0.25</v>
      </c>
      <c r="AK19" s="7">
        <v>0.2</v>
      </c>
      <c r="AL19" s="7">
        <v>0.26</v>
      </c>
      <c r="AM19" s="7">
        <v>0.23</v>
      </c>
      <c r="AN19" s="7">
        <v>0.2</v>
      </c>
      <c r="AO19" s="7">
        <v>0.22</v>
      </c>
      <c r="AP19" s="7">
        <v>0.23</v>
      </c>
      <c r="AQ19" s="7">
        <v>0.27</v>
      </c>
      <c r="AR19" s="7">
        <v>0.22</v>
      </c>
      <c r="AS19" s="7">
        <v>0.24</v>
      </c>
      <c r="AT19" s="7">
        <v>0.27</v>
      </c>
      <c r="AU19" s="7">
        <v>0.21</v>
      </c>
      <c r="AV19" s="7">
        <v>0.24</v>
      </c>
      <c r="AW19" s="7">
        <v>0.21</v>
      </c>
      <c r="AX19" s="7">
        <v>0.19</v>
      </c>
      <c r="AY19" s="7">
        <v>0.27</v>
      </c>
      <c r="AZ19" s="7">
        <v>0.25</v>
      </c>
      <c r="BA19" s="7">
        <v>0.25</v>
      </c>
      <c r="BB19" s="7">
        <v>0.27</v>
      </c>
      <c r="BC19" s="7">
        <v>0.18</v>
      </c>
      <c r="BD19" s="7">
        <v>0.14000000000000001</v>
      </c>
      <c r="BE19" s="7">
        <v>0.28000000000000003</v>
      </c>
      <c r="BF19" s="7">
        <v>0.23</v>
      </c>
      <c r="BG19" s="7">
        <v>0.27</v>
      </c>
      <c r="BH19" s="7">
        <v>0.19</v>
      </c>
      <c r="BI19" s="7">
        <v>0.31</v>
      </c>
      <c r="BJ19" s="7">
        <v>0.26</v>
      </c>
      <c r="BK19" s="7">
        <v>0.26</v>
      </c>
      <c r="BL19" s="7">
        <v>0.24</v>
      </c>
      <c r="BM19" s="7">
        <v>0.32</v>
      </c>
      <c r="BN19" s="7">
        <v>0.26</v>
      </c>
      <c r="BO19" s="7">
        <v>0.23</v>
      </c>
      <c r="BP19" s="7">
        <v>0.18</v>
      </c>
      <c r="BQ19" s="7">
        <v>0.3</v>
      </c>
      <c r="BR19" s="7">
        <v>0.28000000000000003</v>
      </c>
      <c r="BS19" s="7">
        <v>0.27</v>
      </c>
      <c r="BT19" s="7">
        <v>0.26</v>
      </c>
      <c r="BU19" s="7">
        <v>0.31</v>
      </c>
      <c r="BV19" s="7">
        <v>0.27</v>
      </c>
      <c r="BW19" s="7">
        <v>0.3</v>
      </c>
      <c r="BX19" s="7">
        <v>0.2</v>
      </c>
      <c r="BY19" s="7">
        <v>0.21</v>
      </c>
      <c r="BZ19" s="7">
        <v>0.19</v>
      </c>
    </row>
    <row r="20" spans="1:78" x14ac:dyDescent="0.25">
      <c r="A20" t="s">
        <v>631</v>
      </c>
      <c r="B20">
        <v>750</v>
      </c>
      <c r="C20">
        <v>612</v>
      </c>
      <c r="D20">
        <v>84</v>
      </c>
      <c r="E20">
        <v>53</v>
      </c>
      <c r="F20">
        <v>125</v>
      </c>
      <c r="G20">
        <v>434</v>
      </c>
      <c r="H20">
        <v>191</v>
      </c>
      <c r="I20">
        <v>180</v>
      </c>
      <c r="J20">
        <v>238</v>
      </c>
      <c r="K20">
        <v>171</v>
      </c>
      <c r="L20">
        <v>161</v>
      </c>
      <c r="M20">
        <v>197</v>
      </c>
      <c r="N20">
        <v>461</v>
      </c>
      <c r="O20">
        <v>77</v>
      </c>
      <c r="P20">
        <v>14</v>
      </c>
      <c r="Q20">
        <v>145</v>
      </c>
      <c r="R20">
        <v>605</v>
      </c>
      <c r="S20">
        <v>465</v>
      </c>
      <c r="T20">
        <v>138</v>
      </c>
      <c r="U20">
        <v>130</v>
      </c>
      <c r="V20">
        <v>587</v>
      </c>
      <c r="W20">
        <v>70</v>
      </c>
      <c r="X20">
        <v>87</v>
      </c>
      <c r="Y20">
        <v>94</v>
      </c>
      <c r="Z20">
        <v>656</v>
      </c>
      <c r="AA20">
        <v>747</v>
      </c>
      <c r="AB20">
        <v>654</v>
      </c>
      <c r="AC20">
        <v>92</v>
      </c>
      <c r="AD20">
        <v>570</v>
      </c>
      <c r="AE20">
        <v>78</v>
      </c>
      <c r="AF20">
        <v>582</v>
      </c>
      <c r="AG20">
        <v>126</v>
      </c>
      <c r="AH20">
        <v>5</v>
      </c>
      <c r="AI20">
        <v>535</v>
      </c>
      <c r="AJ20">
        <v>61</v>
      </c>
      <c r="AK20">
        <v>143</v>
      </c>
      <c r="AL20">
        <v>297</v>
      </c>
      <c r="AM20">
        <v>356</v>
      </c>
      <c r="AN20">
        <v>9</v>
      </c>
      <c r="AO20">
        <v>86</v>
      </c>
      <c r="AP20">
        <v>49</v>
      </c>
      <c r="AQ20">
        <v>42</v>
      </c>
      <c r="AR20">
        <v>54</v>
      </c>
      <c r="AS20">
        <v>52</v>
      </c>
      <c r="AT20">
        <v>58</v>
      </c>
      <c r="AU20">
        <v>63</v>
      </c>
      <c r="AV20">
        <v>70</v>
      </c>
      <c r="AW20">
        <v>24</v>
      </c>
      <c r="AX20">
        <v>60</v>
      </c>
      <c r="AY20">
        <v>93</v>
      </c>
      <c r="AZ20">
        <v>53</v>
      </c>
      <c r="BA20">
        <v>41</v>
      </c>
      <c r="BB20">
        <v>40</v>
      </c>
      <c r="BC20">
        <v>49</v>
      </c>
      <c r="BD20">
        <v>2</v>
      </c>
      <c r="BE20">
        <v>119</v>
      </c>
      <c r="BF20">
        <v>631</v>
      </c>
      <c r="BG20">
        <v>444</v>
      </c>
      <c r="BH20">
        <v>306</v>
      </c>
      <c r="BI20">
        <v>174</v>
      </c>
      <c r="BJ20">
        <v>141</v>
      </c>
      <c r="BK20">
        <v>90</v>
      </c>
      <c r="BL20">
        <v>27</v>
      </c>
      <c r="BM20">
        <v>143</v>
      </c>
      <c r="BN20">
        <v>198</v>
      </c>
      <c r="BO20">
        <v>279</v>
      </c>
      <c r="BP20">
        <v>130</v>
      </c>
      <c r="BQ20">
        <v>138</v>
      </c>
      <c r="BR20">
        <v>208</v>
      </c>
      <c r="BS20">
        <v>201</v>
      </c>
      <c r="BT20">
        <v>51</v>
      </c>
      <c r="BU20">
        <v>75</v>
      </c>
      <c r="BV20">
        <v>52</v>
      </c>
      <c r="BW20">
        <v>95</v>
      </c>
      <c r="BX20">
        <v>344</v>
      </c>
      <c r="BY20">
        <v>369</v>
      </c>
      <c r="BZ20">
        <v>295</v>
      </c>
    </row>
    <row r="21" spans="1:78" x14ac:dyDescent="0.25">
      <c r="B21" s="7">
        <v>0.13</v>
      </c>
      <c r="C21" s="7">
        <v>0.12</v>
      </c>
      <c r="D21" s="7">
        <v>0.15</v>
      </c>
      <c r="E21" s="7">
        <v>0.15</v>
      </c>
      <c r="F21" s="7">
        <v>0.11</v>
      </c>
      <c r="G21" s="7">
        <v>0.14000000000000001</v>
      </c>
      <c r="H21" s="7">
        <v>0.11</v>
      </c>
      <c r="I21" s="7">
        <v>0.12</v>
      </c>
      <c r="J21" s="7">
        <v>0.13</v>
      </c>
      <c r="K21" s="7">
        <v>0.14000000000000001</v>
      </c>
      <c r="L21" s="7">
        <v>0.11</v>
      </c>
      <c r="M21" s="7">
        <v>0.12</v>
      </c>
      <c r="N21" s="7">
        <v>0.13</v>
      </c>
      <c r="O21" s="7">
        <v>0.12</v>
      </c>
      <c r="P21" s="7">
        <v>7.0000000000000007E-2</v>
      </c>
      <c r="Q21" s="7">
        <v>0.15</v>
      </c>
      <c r="R21" s="7">
        <v>0.12</v>
      </c>
      <c r="S21" s="7">
        <v>0.13</v>
      </c>
      <c r="T21" s="7">
        <v>0.11</v>
      </c>
      <c r="U21" s="7">
        <v>0.13</v>
      </c>
      <c r="V21" s="7">
        <v>0.13</v>
      </c>
      <c r="W21" s="7">
        <v>0.12</v>
      </c>
      <c r="X21" s="7">
        <v>0.1</v>
      </c>
      <c r="Y21" s="7">
        <v>0.13</v>
      </c>
      <c r="Z21" s="7">
        <v>0.12</v>
      </c>
      <c r="AA21" s="7">
        <v>0.13</v>
      </c>
      <c r="AB21" s="7">
        <v>0.12</v>
      </c>
      <c r="AC21" s="7">
        <v>0.13</v>
      </c>
      <c r="AD21" s="7">
        <v>0.12</v>
      </c>
      <c r="AE21" s="7">
        <v>0.15</v>
      </c>
      <c r="AF21" s="7">
        <v>0.12</v>
      </c>
      <c r="AG21" s="7">
        <v>0.14000000000000001</v>
      </c>
      <c r="AH21" s="7">
        <v>0.12</v>
      </c>
      <c r="AI21" s="7">
        <v>0.12</v>
      </c>
      <c r="AJ21" s="7">
        <v>0.11</v>
      </c>
      <c r="AK21" s="7">
        <v>0.15</v>
      </c>
      <c r="AL21" s="7">
        <v>0.13</v>
      </c>
      <c r="AM21" s="7">
        <v>0.13</v>
      </c>
      <c r="AN21" s="7">
        <v>0.15</v>
      </c>
      <c r="AO21" s="7">
        <v>0.12</v>
      </c>
      <c r="AP21" s="7">
        <v>0.08</v>
      </c>
      <c r="AQ21" s="7">
        <v>7.0000000000000007E-2</v>
      </c>
      <c r="AR21" s="7">
        <v>0.1</v>
      </c>
      <c r="AS21" s="7">
        <v>0.16</v>
      </c>
      <c r="AT21" s="7">
        <v>0.11</v>
      </c>
      <c r="AU21" s="7">
        <v>0.18</v>
      </c>
      <c r="AV21" s="7">
        <v>0.14000000000000001</v>
      </c>
      <c r="AW21" s="7">
        <v>0.17</v>
      </c>
      <c r="AX21" s="7">
        <v>0.15</v>
      </c>
      <c r="AY21" s="7">
        <v>0.17</v>
      </c>
      <c r="AZ21" s="7">
        <v>0.13</v>
      </c>
      <c r="BA21" s="7">
        <v>0.14000000000000001</v>
      </c>
      <c r="BB21" s="7">
        <v>0.09</v>
      </c>
      <c r="BC21" s="7">
        <v>0.16</v>
      </c>
      <c r="BD21" s="7">
        <v>7.0000000000000007E-2</v>
      </c>
      <c r="BE21" s="7">
        <v>0.13</v>
      </c>
      <c r="BF21" s="7">
        <v>0.12</v>
      </c>
      <c r="BG21" s="7">
        <v>0.13</v>
      </c>
      <c r="BH21" s="7">
        <v>0.11</v>
      </c>
      <c r="BI21" s="7">
        <v>0.13</v>
      </c>
      <c r="BJ21" s="7">
        <v>0.16</v>
      </c>
      <c r="BK21" s="7">
        <v>0.12</v>
      </c>
      <c r="BL21" s="7">
        <v>0.14000000000000001</v>
      </c>
      <c r="BM21" s="7">
        <v>0.16</v>
      </c>
      <c r="BN21" s="7">
        <v>0.12</v>
      </c>
      <c r="BO21" s="7">
        <v>0.13</v>
      </c>
      <c r="BP21" s="7">
        <v>0.1</v>
      </c>
      <c r="BQ21" s="7">
        <v>0.14000000000000001</v>
      </c>
      <c r="BR21" s="7">
        <v>0.13</v>
      </c>
      <c r="BS21" s="7">
        <v>0.13</v>
      </c>
      <c r="BT21" s="7">
        <v>0.11</v>
      </c>
      <c r="BU21" s="7">
        <v>0.14000000000000001</v>
      </c>
      <c r="BV21" s="7">
        <v>0.17</v>
      </c>
      <c r="BW21" s="7">
        <v>0.13</v>
      </c>
      <c r="BX21" s="7">
        <v>0.09</v>
      </c>
      <c r="BY21" s="7">
        <v>0.09</v>
      </c>
      <c r="BZ21" s="7">
        <v>0.08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598</v>
      </c>
      <c r="B24">
        <v>2113</v>
      </c>
      <c r="C24">
        <v>1810</v>
      </c>
      <c r="D24">
        <v>197</v>
      </c>
      <c r="E24">
        <v>107</v>
      </c>
      <c r="F24">
        <v>408</v>
      </c>
      <c r="G24">
        <v>999</v>
      </c>
      <c r="H24">
        <v>707</v>
      </c>
      <c r="I24">
        <v>474</v>
      </c>
      <c r="J24">
        <v>652</v>
      </c>
      <c r="K24">
        <v>446</v>
      </c>
      <c r="L24">
        <v>540</v>
      </c>
      <c r="M24">
        <v>638</v>
      </c>
      <c r="N24">
        <v>1188</v>
      </c>
      <c r="O24">
        <v>211</v>
      </c>
      <c r="P24">
        <v>76</v>
      </c>
      <c r="Q24">
        <v>317</v>
      </c>
      <c r="R24">
        <v>1796</v>
      </c>
      <c r="S24">
        <v>1319</v>
      </c>
      <c r="T24">
        <v>401</v>
      </c>
      <c r="U24">
        <v>365</v>
      </c>
      <c r="V24">
        <v>1437</v>
      </c>
      <c r="W24">
        <v>249</v>
      </c>
      <c r="X24">
        <v>408</v>
      </c>
      <c r="Y24">
        <v>259</v>
      </c>
      <c r="Z24">
        <v>1854</v>
      </c>
      <c r="AA24">
        <v>2108</v>
      </c>
      <c r="AB24">
        <v>1849</v>
      </c>
      <c r="AC24">
        <v>233</v>
      </c>
      <c r="AD24">
        <v>1685</v>
      </c>
      <c r="AE24">
        <v>169</v>
      </c>
      <c r="AF24">
        <v>1707</v>
      </c>
      <c r="AG24">
        <v>261</v>
      </c>
      <c r="AH24">
        <v>14</v>
      </c>
      <c r="AI24">
        <v>1557</v>
      </c>
      <c r="AJ24">
        <v>187</v>
      </c>
      <c r="AK24">
        <v>321</v>
      </c>
      <c r="AL24">
        <v>827</v>
      </c>
      <c r="AM24">
        <v>1010</v>
      </c>
      <c r="AN24">
        <v>24</v>
      </c>
      <c r="AO24">
        <v>245</v>
      </c>
      <c r="AP24">
        <v>246</v>
      </c>
      <c r="AQ24">
        <v>226</v>
      </c>
      <c r="AR24">
        <v>182</v>
      </c>
      <c r="AS24">
        <v>106</v>
      </c>
      <c r="AT24">
        <v>200</v>
      </c>
      <c r="AU24">
        <v>121</v>
      </c>
      <c r="AV24">
        <v>173</v>
      </c>
      <c r="AW24">
        <v>53</v>
      </c>
      <c r="AX24">
        <v>140</v>
      </c>
      <c r="AY24">
        <v>153</v>
      </c>
      <c r="AZ24">
        <v>149</v>
      </c>
      <c r="BA24">
        <v>84</v>
      </c>
      <c r="BB24">
        <v>152</v>
      </c>
      <c r="BC24">
        <v>119</v>
      </c>
      <c r="BD24">
        <v>11</v>
      </c>
      <c r="BE24">
        <v>260</v>
      </c>
      <c r="BF24">
        <v>1853</v>
      </c>
      <c r="BG24">
        <v>1058</v>
      </c>
      <c r="BH24">
        <v>1055</v>
      </c>
      <c r="BI24">
        <v>377</v>
      </c>
      <c r="BJ24">
        <v>285</v>
      </c>
      <c r="BK24">
        <v>270</v>
      </c>
      <c r="BL24">
        <v>58</v>
      </c>
      <c r="BM24">
        <v>224</v>
      </c>
      <c r="BN24">
        <v>593</v>
      </c>
      <c r="BO24">
        <v>786</v>
      </c>
      <c r="BP24">
        <v>511</v>
      </c>
      <c r="BQ24">
        <v>291</v>
      </c>
      <c r="BR24">
        <v>482</v>
      </c>
      <c r="BS24">
        <v>468</v>
      </c>
      <c r="BT24">
        <v>147</v>
      </c>
      <c r="BU24">
        <v>139</v>
      </c>
      <c r="BV24">
        <v>93</v>
      </c>
      <c r="BW24">
        <v>214</v>
      </c>
      <c r="BX24">
        <v>1775</v>
      </c>
      <c r="BY24">
        <v>1767</v>
      </c>
      <c r="BZ24">
        <v>1638</v>
      </c>
    </row>
    <row r="25" spans="1:78" x14ac:dyDescent="0.25">
      <c r="B25" s="7">
        <v>0.35</v>
      </c>
      <c r="C25" s="7">
        <v>0.36</v>
      </c>
      <c r="D25" s="7">
        <v>0.35</v>
      </c>
      <c r="E25" s="7">
        <v>0.3</v>
      </c>
      <c r="F25" s="7">
        <v>0.35</v>
      </c>
      <c r="G25" s="7">
        <v>0.32</v>
      </c>
      <c r="H25" s="7">
        <v>0.41</v>
      </c>
      <c r="I25" s="7">
        <v>0.33</v>
      </c>
      <c r="J25" s="7">
        <v>0.34</v>
      </c>
      <c r="K25" s="7">
        <v>0.36</v>
      </c>
      <c r="L25" s="7">
        <v>0.38</v>
      </c>
      <c r="M25" s="7">
        <v>0.39</v>
      </c>
      <c r="N25" s="7">
        <v>0.34</v>
      </c>
      <c r="O25" s="7">
        <v>0.33</v>
      </c>
      <c r="P25" s="7">
        <v>0.39</v>
      </c>
      <c r="Q25" s="7">
        <v>0.33</v>
      </c>
      <c r="R25" s="7">
        <v>0.36</v>
      </c>
      <c r="S25" s="7">
        <v>0.36</v>
      </c>
      <c r="T25" s="7">
        <v>0.33</v>
      </c>
      <c r="U25" s="7">
        <v>0.37</v>
      </c>
      <c r="V25" s="7">
        <v>0.32</v>
      </c>
      <c r="W25" s="7">
        <v>0.41</v>
      </c>
      <c r="X25" s="7">
        <v>0.47</v>
      </c>
      <c r="Y25" s="7">
        <v>0.36</v>
      </c>
      <c r="Z25" s="7">
        <v>0.35</v>
      </c>
      <c r="AA25" s="7">
        <v>0.35</v>
      </c>
      <c r="AB25" s="7">
        <v>0.35</v>
      </c>
      <c r="AC25" s="7">
        <v>0.33</v>
      </c>
      <c r="AD25" s="7">
        <v>0.36</v>
      </c>
      <c r="AE25" s="7">
        <v>0.32</v>
      </c>
      <c r="AF25" s="7">
        <v>0.36</v>
      </c>
      <c r="AG25" s="7">
        <v>0.28000000000000003</v>
      </c>
      <c r="AH25" s="7">
        <v>0.35</v>
      </c>
      <c r="AI25" s="7">
        <v>0.36</v>
      </c>
      <c r="AJ25" s="7">
        <v>0.34</v>
      </c>
      <c r="AK25" s="7">
        <v>0.33</v>
      </c>
      <c r="AL25" s="7">
        <v>0.35</v>
      </c>
      <c r="AM25" s="7">
        <v>0.36</v>
      </c>
      <c r="AN25" s="7">
        <v>0.41</v>
      </c>
      <c r="AO25" s="7">
        <v>0.35</v>
      </c>
      <c r="AP25" s="7">
        <v>0.42</v>
      </c>
      <c r="AQ25" s="7">
        <v>0.4</v>
      </c>
      <c r="AR25" s="7">
        <v>0.33</v>
      </c>
      <c r="AS25" s="7">
        <v>0.33</v>
      </c>
      <c r="AT25" s="7">
        <v>0.36</v>
      </c>
      <c r="AU25" s="7">
        <v>0.35</v>
      </c>
      <c r="AV25" s="7">
        <v>0.35</v>
      </c>
      <c r="AW25" s="7">
        <v>0.37</v>
      </c>
      <c r="AX25" s="7">
        <v>0.34</v>
      </c>
      <c r="AY25" s="7">
        <v>0.28999999999999998</v>
      </c>
      <c r="AZ25" s="7">
        <v>0.36</v>
      </c>
      <c r="BA25" s="7">
        <v>0.28999999999999998</v>
      </c>
      <c r="BB25" s="7">
        <v>0.34</v>
      </c>
      <c r="BC25" s="7">
        <v>0.38</v>
      </c>
      <c r="BD25" s="7">
        <v>0.44</v>
      </c>
      <c r="BE25" s="7">
        <v>0.28999999999999998</v>
      </c>
      <c r="BF25" s="7">
        <v>0.36</v>
      </c>
      <c r="BG25" s="7">
        <v>0.32</v>
      </c>
      <c r="BH25" s="7">
        <v>0.39</v>
      </c>
      <c r="BI25" s="7">
        <v>0.28999999999999998</v>
      </c>
      <c r="BJ25" s="7">
        <v>0.33</v>
      </c>
      <c r="BK25" s="7">
        <v>0.35</v>
      </c>
      <c r="BL25" s="7">
        <v>0.28999999999999998</v>
      </c>
      <c r="BM25" s="7">
        <v>0.25</v>
      </c>
      <c r="BN25" s="7">
        <v>0.35</v>
      </c>
      <c r="BO25" s="7">
        <v>0.36</v>
      </c>
      <c r="BP25" s="7">
        <v>0.41</v>
      </c>
      <c r="BQ25" s="7">
        <v>0.28999999999999998</v>
      </c>
      <c r="BR25" s="7">
        <v>0.31</v>
      </c>
      <c r="BS25" s="7">
        <v>0.31</v>
      </c>
      <c r="BT25" s="7">
        <v>0.33</v>
      </c>
      <c r="BU25" s="7">
        <v>0.26</v>
      </c>
      <c r="BV25" s="7">
        <v>0.31</v>
      </c>
      <c r="BW25" s="7">
        <v>0.28000000000000003</v>
      </c>
      <c r="BX25" s="7">
        <v>0.44</v>
      </c>
      <c r="BY25" s="7">
        <v>0.44</v>
      </c>
      <c r="BZ25" s="7">
        <v>0.47</v>
      </c>
    </row>
    <row r="26" spans="1:78" x14ac:dyDescent="0.25">
      <c r="A26" t="s">
        <v>599</v>
      </c>
      <c r="B26">
        <v>2178</v>
      </c>
      <c r="C26">
        <v>1841</v>
      </c>
      <c r="D26">
        <v>193</v>
      </c>
      <c r="E26">
        <v>144</v>
      </c>
      <c r="F26">
        <v>393</v>
      </c>
      <c r="G26">
        <v>1214</v>
      </c>
      <c r="H26">
        <v>571</v>
      </c>
      <c r="I26">
        <v>563</v>
      </c>
      <c r="J26">
        <v>714</v>
      </c>
      <c r="K26">
        <v>447</v>
      </c>
      <c r="L26">
        <v>454</v>
      </c>
      <c r="M26">
        <v>559</v>
      </c>
      <c r="N26">
        <v>1359</v>
      </c>
      <c r="O26">
        <v>209</v>
      </c>
      <c r="P26">
        <v>50</v>
      </c>
      <c r="Q26">
        <v>378</v>
      </c>
      <c r="R26">
        <v>1800</v>
      </c>
      <c r="S26">
        <v>1401</v>
      </c>
      <c r="T26">
        <v>430</v>
      </c>
      <c r="U26">
        <v>313</v>
      </c>
      <c r="V26">
        <v>1715</v>
      </c>
      <c r="W26">
        <v>200</v>
      </c>
      <c r="X26">
        <v>241</v>
      </c>
      <c r="Y26">
        <v>256</v>
      </c>
      <c r="Z26">
        <v>1922</v>
      </c>
      <c r="AA26">
        <v>2172</v>
      </c>
      <c r="AB26">
        <v>1917</v>
      </c>
      <c r="AC26">
        <v>293</v>
      </c>
      <c r="AD26">
        <v>1686</v>
      </c>
      <c r="AE26">
        <v>180</v>
      </c>
      <c r="AF26">
        <v>1655</v>
      </c>
      <c r="AG26">
        <v>389</v>
      </c>
      <c r="AH26">
        <v>13</v>
      </c>
      <c r="AI26">
        <v>1601</v>
      </c>
      <c r="AJ26">
        <v>200</v>
      </c>
      <c r="AK26">
        <v>341</v>
      </c>
      <c r="AL26">
        <v>902</v>
      </c>
      <c r="AM26">
        <v>1006</v>
      </c>
      <c r="AN26">
        <v>21</v>
      </c>
      <c r="AO26">
        <v>242</v>
      </c>
      <c r="AP26">
        <v>187</v>
      </c>
      <c r="AQ26">
        <v>193</v>
      </c>
      <c r="AR26">
        <v>174</v>
      </c>
      <c r="AS26">
        <v>127</v>
      </c>
      <c r="AT26">
        <v>207</v>
      </c>
      <c r="AU26">
        <v>136</v>
      </c>
      <c r="AV26">
        <v>185</v>
      </c>
      <c r="AW26">
        <v>55</v>
      </c>
      <c r="AX26">
        <v>138</v>
      </c>
      <c r="AY26">
        <v>238</v>
      </c>
      <c r="AZ26">
        <v>155</v>
      </c>
      <c r="BA26">
        <v>115</v>
      </c>
      <c r="BB26">
        <v>157</v>
      </c>
      <c r="BC26">
        <v>105</v>
      </c>
      <c r="BD26">
        <v>5</v>
      </c>
      <c r="BE26">
        <v>374</v>
      </c>
      <c r="BF26">
        <v>1803</v>
      </c>
      <c r="BG26">
        <v>1348</v>
      </c>
      <c r="BH26">
        <v>830</v>
      </c>
      <c r="BI26">
        <v>581</v>
      </c>
      <c r="BJ26">
        <v>366</v>
      </c>
      <c r="BK26">
        <v>287</v>
      </c>
      <c r="BL26">
        <v>76</v>
      </c>
      <c r="BM26">
        <v>424</v>
      </c>
      <c r="BN26">
        <v>634</v>
      </c>
      <c r="BO26">
        <v>768</v>
      </c>
      <c r="BP26">
        <v>352</v>
      </c>
      <c r="BQ26">
        <v>436</v>
      </c>
      <c r="BR26">
        <v>648</v>
      </c>
      <c r="BS26">
        <v>620</v>
      </c>
      <c r="BT26">
        <v>167</v>
      </c>
      <c r="BU26">
        <v>239</v>
      </c>
      <c r="BV26">
        <v>130</v>
      </c>
      <c r="BW26">
        <v>323</v>
      </c>
      <c r="BX26">
        <v>1154</v>
      </c>
      <c r="BY26">
        <v>1202</v>
      </c>
      <c r="BZ26">
        <v>956</v>
      </c>
    </row>
    <row r="27" spans="1:78" x14ac:dyDescent="0.25">
      <c r="B27" s="7">
        <v>0.36</v>
      </c>
      <c r="C27" s="7">
        <v>0.36</v>
      </c>
      <c r="D27" s="7">
        <v>0.35</v>
      </c>
      <c r="E27" s="7">
        <v>0.4</v>
      </c>
      <c r="F27" s="7">
        <v>0.34</v>
      </c>
      <c r="G27" s="7">
        <v>0.39</v>
      </c>
      <c r="H27" s="7">
        <v>0.33</v>
      </c>
      <c r="I27" s="7">
        <v>0.39</v>
      </c>
      <c r="J27" s="7">
        <v>0.38</v>
      </c>
      <c r="K27" s="7">
        <v>0.36</v>
      </c>
      <c r="L27" s="7">
        <v>0.32</v>
      </c>
      <c r="M27" s="7">
        <v>0.34</v>
      </c>
      <c r="N27" s="7">
        <v>0.39</v>
      </c>
      <c r="O27" s="7">
        <v>0.33</v>
      </c>
      <c r="P27" s="7">
        <v>0.26</v>
      </c>
      <c r="Q27" s="7">
        <v>0.4</v>
      </c>
      <c r="R27" s="7">
        <v>0.36</v>
      </c>
      <c r="S27" s="7">
        <v>0.38</v>
      </c>
      <c r="T27" s="7">
        <v>0.35</v>
      </c>
      <c r="U27" s="7">
        <v>0.32</v>
      </c>
      <c r="V27" s="7">
        <v>0.39</v>
      </c>
      <c r="W27" s="7">
        <v>0.33</v>
      </c>
      <c r="X27" s="7">
        <v>0.28000000000000003</v>
      </c>
      <c r="Y27" s="7">
        <v>0.36</v>
      </c>
      <c r="Z27" s="7">
        <v>0.36</v>
      </c>
      <c r="AA27" s="7">
        <v>0.36</v>
      </c>
      <c r="AB27" s="7">
        <v>0.36</v>
      </c>
      <c r="AC27" s="7">
        <v>0.41</v>
      </c>
      <c r="AD27" s="7">
        <v>0.36</v>
      </c>
      <c r="AE27" s="7">
        <v>0.34</v>
      </c>
      <c r="AF27" s="7">
        <v>0.35</v>
      </c>
      <c r="AG27" s="7">
        <v>0.42</v>
      </c>
      <c r="AH27" s="7">
        <v>0.35</v>
      </c>
      <c r="AI27" s="7">
        <v>0.37</v>
      </c>
      <c r="AJ27" s="7">
        <v>0.36</v>
      </c>
      <c r="AK27" s="7">
        <v>0.35</v>
      </c>
      <c r="AL27" s="7">
        <v>0.38</v>
      </c>
      <c r="AM27" s="7">
        <v>0.35</v>
      </c>
      <c r="AN27" s="7">
        <v>0.35</v>
      </c>
      <c r="AO27" s="7">
        <v>0.35</v>
      </c>
      <c r="AP27" s="7">
        <v>0.32</v>
      </c>
      <c r="AQ27" s="7">
        <v>0.34</v>
      </c>
      <c r="AR27" s="7">
        <v>0.32</v>
      </c>
      <c r="AS27" s="7">
        <v>0.4</v>
      </c>
      <c r="AT27" s="7">
        <v>0.37</v>
      </c>
      <c r="AU27" s="7">
        <v>0.39</v>
      </c>
      <c r="AV27" s="7">
        <v>0.38</v>
      </c>
      <c r="AW27" s="7">
        <v>0.38</v>
      </c>
      <c r="AX27" s="7">
        <v>0.34</v>
      </c>
      <c r="AY27" s="7">
        <v>0.45</v>
      </c>
      <c r="AZ27" s="7">
        <v>0.37</v>
      </c>
      <c r="BA27" s="7">
        <v>0.39</v>
      </c>
      <c r="BB27" s="7">
        <v>0.36</v>
      </c>
      <c r="BC27" s="7">
        <v>0.34</v>
      </c>
      <c r="BD27" s="7">
        <v>0.2</v>
      </c>
      <c r="BE27" s="7">
        <v>0.42</v>
      </c>
      <c r="BF27" s="7">
        <v>0.35</v>
      </c>
      <c r="BG27" s="7">
        <v>0.41</v>
      </c>
      <c r="BH27" s="7">
        <v>0.31</v>
      </c>
      <c r="BI27" s="7">
        <v>0.45</v>
      </c>
      <c r="BJ27" s="7">
        <v>0.42</v>
      </c>
      <c r="BK27" s="7">
        <v>0.37</v>
      </c>
      <c r="BL27" s="7">
        <v>0.38</v>
      </c>
      <c r="BM27" s="7">
        <v>0.48</v>
      </c>
      <c r="BN27" s="7">
        <v>0.38</v>
      </c>
      <c r="BO27" s="7">
        <v>0.35</v>
      </c>
      <c r="BP27" s="7">
        <v>0.28000000000000003</v>
      </c>
      <c r="BQ27" s="7">
        <v>0.43</v>
      </c>
      <c r="BR27" s="7">
        <v>0.41</v>
      </c>
      <c r="BS27" s="7">
        <v>0.41</v>
      </c>
      <c r="BT27" s="7">
        <v>0.37</v>
      </c>
      <c r="BU27" s="7">
        <v>0.45</v>
      </c>
      <c r="BV27" s="7">
        <v>0.44</v>
      </c>
      <c r="BW27" s="7">
        <v>0.43</v>
      </c>
      <c r="BX27" s="7">
        <v>0.28999999999999998</v>
      </c>
      <c r="BY27" s="7">
        <v>0.3</v>
      </c>
      <c r="BZ27" s="7">
        <v>0.27</v>
      </c>
    </row>
    <row r="28" spans="1:78" x14ac:dyDescent="0.25">
      <c r="A28" t="s">
        <v>40</v>
      </c>
      <c r="B28">
        <v>15</v>
      </c>
      <c r="C28">
        <v>14</v>
      </c>
      <c r="D28">
        <v>1</v>
      </c>
      <c r="E28">
        <v>0</v>
      </c>
      <c r="F28">
        <v>5</v>
      </c>
      <c r="G28">
        <v>4</v>
      </c>
      <c r="H28">
        <v>6</v>
      </c>
      <c r="I28">
        <v>1</v>
      </c>
      <c r="J28">
        <v>3</v>
      </c>
      <c r="K28">
        <v>5</v>
      </c>
      <c r="L28">
        <v>6</v>
      </c>
      <c r="M28">
        <v>3</v>
      </c>
      <c r="N28">
        <v>1</v>
      </c>
      <c r="O28">
        <v>12</v>
      </c>
      <c r="P28">
        <v>0</v>
      </c>
      <c r="Q28">
        <v>0</v>
      </c>
      <c r="R28">
        <v>15</v>
      </c>
      <c r="S28">
        <v>5</v>
      </c>
      <c r="T28">
        <v>3</v>
      </c>
      <c r="U28">
        <v>6</v>
      </c>
      <c r="V28">
        <v>6</v>
      </c>
      <c r="W28">
        <v>0</v>
      </c>
      <c r="X28">
        <v>4</v>
      </c>
      <c r="Y28">
        <v>3</v>
      </c>
      <c r="Z28">
        <v>12</v>
      </c>
      <c r="AA28">
        <v>15</v>
      </c>
      <c r="AB28">
        <v>12</v>
      </c>
      <c r="AC28">
        <v>1</v>
      </c>
      <c r="AD28">
        <v>7</v>
      </c>
      <c r="AE28">
        <v>2</v>
      </c>
      <c r="AF28">
        <v>12</v>
      </c>
      <c r="AG28">
        <v>1</v>
      </c>
      <c r="AH28">
        <v>0</v>
      </c>
      <c r="AI28">
        <v>5</v>
      </c>
      <c r="AJ28">
        <v>1</v>
      </c>
      <c r="AK28">
        <v>5</v>
      </c>
      <c r="AL28">
        <v>3</v>
      </c>
      <c r="AM28">
        <v>9</v>
      </c>
      <c r="AN28">
        <v>0</v>
      </c>
      <c r="AO28">
        <v>2</v>
      </c>
      <c r="AP28">
        <v>1</v>
      </c>
      <c r="AQ28">
        <v>0</v>
      </c>
      <c r="AR28">
        <v>4</v>
      </c>
      <c r="AS28">
        <v>0</v>
      </c>
      <c r="AT28">
        <v>0</v>
      </c>
      <c r="AU28">
        <v>2</v>
      </c>
      <c r="AV28">
        <v>2</v>
      </c>
      <c r="AW28">
        <v>0</v>
      </c>
      <c r="AX28">
        <v>1</v>
      </c>
      <c r="AY28">
        <v>0</v>
      </c>
      <c r="AZ28">
        <v>1</v>
      </c>
      <c r="BA28">
        <v>0</v>
      </c>
      <c r="BB28">
        <v>0</v>
      </c>
      <c r="BC28">
        <v>3</v>
      </c>
      <c r="BD28">
        <v>1</v>
      </c>
      <c r="BE28">
        <v>0</v>
      </c>
      <c r="BF28">
        <v>15</v>
      </c>
      <c r="BG28">
        <v>2</v>
      </c>
      <c r="BH28">
        <v>13</v>
      </c>
      <c r="BI28">
        <v>1</v>
      </c>
      <c r="BJ28">
        <v>0</v>
      </c>
      <c r="BK28">
        <v>1</v>
      </c>
      <c r="BL28">
        <v>1</v>
      </c>
      <c r="BM28">
        <v>0</v>
      </c>
      <c r="BN28">
        <v>1</v>
      </c>
      <c r="BO28">
        <v>4</v>
      </c>
      <c r="BP28">
        <v>10</v>
      </c>
      <c r="BQ28">
        <v>1</v>
      </c>
      <c r="BR28">
        <v>1</v>
      </c>
      <c r="BS28">
        <v>1</v>
      </c>
      <c r="BT28">
        <v>0</v>
      </c>
      <c r="BU28">
        <v>0</v>
      </c>
      <c r="BV28">
        <v>1</v>
      </c>
      <c r="BW28">
        <v>0</v>
      </c>
      <c r="BX28">
        <v>4</v>
      </c>
      <c r="BY28">
        <v>4</v>
      </c>
      <c r="BZ28">
        <v>4</v>
      </c>
    </row>
    <row r="29" spans="1:78" x14ac:dyDescent="0.25">
      <c r="B29">
        <v>0</v>
      </c>
      <c r="C29">
        <v>0</v>
      </c>
      <c r="D29">
        <v>0</v>
      </c>
      <c r="E29" t="s">
        <v>106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 s="7">
        <v>0.02</v>
      </c>
      <c r="P29" t="s">
        <v>106</v>
      </c>
      <c r="Q29" t="s">
        <v>106</v>
      </c>
      <c r="R29">
        <v>0</v>
      </c>
      <c r="S29">
        <v>0</v>
      </c>
      <c r="T29">
        <v>0</v>
      </c>
      <c r="U29" s="7">
        <v>0.01</v>
      </c>
      <c r="V29">
        <v>0</v>
      </c>
      <c r="W29" t="s">
        <v>106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 t="s">
        <v>106</v>
      </c>
      <c r="AI29">
        <v>0</v>
      </c>
      <c r="AJ29">
        <v>0</v>
      </c>
      <c r="AK29" s="7">
        <v>0.01</v>
      </c>
      <c r="AL29">
        <v>0</v>
      </c>
      <c r="AM29">
        <v>0</v>
      </c>
      <c r="AN29" t="s">
        <v>106</v>
      </c>
      <c r="AO29">
        <v>0</v>
      </c>
      <c r="AP29">
        <v>0</v>
      </c>
      <c r="AQ29" t="s">
        <v>106</v>
      </c>
      <c r="AR29" s="7">
        <v>0.01</v>
      </c>
      <c r="AS29" t="s">
        <v>106</v>
      </c>
      <c r="AT29" t="s">
        <v>106</v>
      </c>
      <c r="AU29" s="7">
        <v>0.01</v>
      </c>
      <c r="AV29">
        <v>0</v>
      </c>
      <c r="AW29" t="s">
        <v>106</v>
      </c>
      <c r="AX29">
        <v>0</v>
      </c>
      <c r="AY29" t="s">
        <v>106</v>
      </c>
      <c r="AZ29">
        <v>0</v>
      </c>
      <c r="BA29" t="s">
        <v>106</v>
      </c>
      <c r="BB29" t="s">
        <v>106</v>
      </c>
      <c r="BC29" s="7">
        <v>0.01</v>
      </c>
      <c r="BD29" s="7">
        <v>0.06</v>
      </c>
      <c r="BE29" t="s">
        <v>106</v>
      </c>
      <c r="BF29">
        <v>0</v>
      </c>
      <c r="BG29">
        <v>0</v>
      </c>
      <c r="BH29">
        <v>0</v>
      </c>
      <c r="BI29">
        <v>0</v>
      </c>
      <c r="BJ29" t="s">
        <v>106</v>
      </c>
      <c r="BK29">
        <v>0</v>
      </c>
      <c r="BL29">
        <v>0</v>
      </c>
      <c r="BM29" t="s">
        <v>106</v>
      </c>
      <c r="BN29">
        <v>0</v>
      </c>
      <c r="BO29">
        <v>0</v>
      </c>
      <c r="BP29" s="7">
        <v>0.01</v>
      </c>
      <c r="BQ29">
        <v>0</v>
      </c>
      <c r="BR29">
        <v>0</v>
      </c>
      <c r="BS29">
        <v>0</v>
      </c>
      <c r="BT29" t="s">
        <v>106</v>
      </c>
      <c r="BU29" t="s">
        <v>106</v>
      </c>
      <c r="BV29">
        <v>0</v>
      </c>
      <c r="BW29" t="s">
        <v>106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193</v>
      </c>
      <c r="C30">
        <v>171</v>
      </c>
      <c r="D30">
        <v>11</v>
      </c>
      <c r="E30">
        <v>12</v>
      </c>
      <c r="F30">
        <v>54</v>
      </c>
      <c r="G30">
        <v>91</v>
      </c>
      <c r="H30">
        <v>49</v>
      </c>
      <c r="I30">
        <v>29</v>
      </c>
      <c r="J30">
        <v>51</v>
      </c>
      <c r="K30">
        <v>32</v>
      </c>
      <c r="L30">
        <v>81</v>
      </c>
      <c r="M30">
        <v>84</v>
      </c>
      <c r="N30">
        <v>60</v>
      </c>
      <c r="O30">
        <v>39</v>
      </c>
      <c r="P30">
        <v>10</v>
      </c>
      <c r="Q30">
        <v>43</v>
      </c>
      <c r="R30">
        <v>150</v>
      </c>
      <c r="S30">
        <v>46</v>
      </c>
      <c r="T30">
        <v>75</v>
      </c>
      <c r="U30">
        <v>63</v>
      </c>
      <c r="V30">
        <v>130</v>
      </c>
      <c r="W30">
        <v>15</v>
      </c>
      <c r="X30">
        <v>43</v>
      </c>
      <c r="Y30">
        <v>41</v>
      </c>
      <c r="Z30">
        <v>152</v>
      </c>
      <c r="AA30">
        <v>192</v>
      </c>
      <c r="AB30">
        <v>151</v>
      </c>
      <c r="AC30">
        <v>22</v>
      </c>
      <c r="AD30">
        <v>124</v>
      </c>
      <c r="AE30">
        <v>44</v>
      </c>
      <c r="AF30">
        <v>156</v>
      </c>
      <c r="AG30">
        <v>28</v>
      </c>
      <c r="AH30">
        <v>1</v>
      </c>
      <c r="AI30">
        <v>91</v>
      </c>
      <c r="AJ30">
        <v>32</v>
      </c>
      <c r="AK30">
        <v>78</v>
      </c>
      <c r="AL30">
        <v>57</v>
      </c>
      <c r="AM30">
        <v>104</v>
      </c>
      <c r="AN30">
        <v>1</v>
      </c>
      <c r="AO30">
        <v>32</v>
      </c>
      <c r="AP30">
        <v>14</v>
      </c>
      <c r="AQ30">
        <v>11</v>
      </c>
      <c r="AR30">
        <v>56</v>
      </c>
      <c r="AS30">
        <v>15</v>
      </c>
      <c r="AT30">
        <v>6</v>
      </c>
      <c r="AU30">
        <v>8</v>
      </c>
      <c r="AV30">
        <v>18</v>
      </c>
      <c r="AW30">
        <v>1</v>
      </c>
      <c r="AX30">
        <v>10</v>
      </c>
      <c r="AY30">
        <v>8</v>
      </c>
      <c r="AZ30">
        <v>15</v>
      </c>
      <c r="BA30">
        <v>8</v>
      </c>
      <c r="BB30">
        <v>9</v>
      </c>
      <c r="BC30">
        <v>14</v>
      </c>
      <c r="BD30">
        <v>1</v>
      </c>
      <c r="BE30">
        <v>25</v>
      </c>
      <c r="BF30">
        <v>168</v>
      </c>
      <c r="BG30">
        <v>70</v>
      </c>
      <c r="BH30">
        <v>124</v>
      </c>
      <c r="BI30">
        <v>15</v>
      </c>
      <c r="BJ30">
        <v>21</v>
      </c>
      <c r="BK30">
        <v>23</v>
      </c>
      <c r="BL30">
        <v>4</v>
      </c>
      <c r="BM30">
        <v>5</v>
      </c>
      <c r="BN30">
        <v>24</v>
      </c>
      <c r="BO30">
        <v>82</v>
      </c>
      <c r="BP30">
        <v>81</v>
      </c>
      <c r="BQ30">
        <v>14</v>
      </c>
      <c r="BR30">
        <v>23</v>
      </c>
      <c r="BS30">
        <v>21</v>
      </c>
      <c r="BT30">
        <v>16</v>
      </c>
      <c r="BU30">
        <v>10</v>
      </c>
      <c r="BV30">
        <v>7</v>
      </c>
      <c r="BW30">
        <v>9</v>
      </c>
      <c r="BX30">
        <v>136</v>
      </c>
      <c r="BY30">
        <v>131</v>
      </c>
      <c r="BZ30">
        <v>115</v>
      </c>
    </row>
    <row r="31" spans="1:78" x14ac:dyDescent="0.25">
      <c r="B31" s="7">
        <v>0.03</v>
      </c>
      <c r="C31" s="7">
        <v>0.03</v>
      </c>
      <c r="D31" s="7">
        <v>0.02</v>
      </c>
      <c r="E31" s="7">
        <v>0.03</v>
      </c>
      <c r="F31" s="7">
        <v>0.05</v>
      </c>
      <c r="G31" s="7">
        <v>0.03</v>
      </c>
      <c r="H31" s="7">
        <v>0.03</v>
      </c>
      <c r="I31" s="7">
        <v>0.02</v>
      </c>
      <c r="J31" s="7">
        <v>0.03</v>
      </c>
      <c r="K31" s="7">
        <v>0.03</v>
      </c>
      <c r="L31" s="7">
        <v>0.06</v>
      </c>
      <c r="M31" s="7">
        <v>0.05</v>
      </c>
      <c r="N31" s="7">
        <v>0.02</v>
      </c>
      <c r="O31" s="7">
        <v>0.06</v>
      </c>
      <c r="P31" s="7">
        <v>0.05</v>
      </c>
      <c r="Q31" s="7">
        <v>0.05</v>
      </c>
      <c r="R31" s="7">
        <v>0.03</v>
      </c>
      <c r="S31" s="7">
        <v>0.01</v>
      </c>
      <c r="T31" s="7">
        <v>0.06</v>
      </c>
      <c r="U31" s="7">
        <v>0.06</v>
      </c>
      <c r="V31" s="7">
        <v>0.03</v>
      </c>
      <c r="W31" s="7">
        <v>0.02</v>
      </c>
      <c r="X31" s="7">
        <v>0.05</v>
      </c>
      <c r="Y31" s="7">
        <v>0.06</v>
      </c>
      <c r="Z31" s="7">
        <v>0.03</v>
      </c>
      <c r="AA31" s="7">
        <v>0.03</v>
      </c>
      <c r="AB31" s="7">
        <v>0.03</v>
      </c>
      <c r="AC31" s="7">
        <v>0.03</v>
      </c>
      <c r="AD31" s="7">
        <v>0.03</v>
      </c>
      <c r="AE31" s="7">
        <v>0.08</v>
      </c>
      <c r="AF31" s="7">
        <v>0.03</v>
      </c>
      <c r="AG31" s="7">
        <v>0.03</v>
      </c>
      <c r="AH31" s="7">
        <v>0.03</v>
      </c>
      <c r="AI31" s="7">
        <v>0.02</v>
      </c>
      <c r="AJ31" s="7">
        <v>0.06</v>
      </c>
      <c r="AK31" s="7">
        <v>0.08</v>
      </c>
      <c r="AL31" s="7">
        <v>0.02</v>
      </c>
      <c r="AM31" s="7">
        <v>0.04</v>
      </c>
      <c r="AN31" s="7">
        <v>0.01</v>
      </c>
      <c r="AO31" s="7">
        <v>0.05</v>
      </c>
      <c r="AP31" s="7">
        <v>0.02</v>
      </c>
      <c r="AQ31" s="7">
        <v>0.02</v>
      </c>
      <c r="AR31" s="7">
        <v>0.1</v>
      </c>
      <c r="AS31" s="7">
        <v>0.05</v>
      </c>
      <c r="AT31" s="7">
        <v>0.01</v>
      </c>
      <c r="AU31" s="7">
        <v>0.02</v>
      </c>
      <c r="AV31" s="7">
        <v>0.04</v>
      </c>
      <c r="AW31" s="7">
        <v>0.01</v>
      </c>
      <c r="AX31" s="7">
        <v>0.02</v>
      </c>
      <c r="AY31" s="7">
        <v>0.01</v>
      </c>
      <c r="AZ31" s="7">
        <v>0.04</v>
      </c>
      <c r="BA31" s="7">
        <v>0.03</v>
      </c>
      <c r="BB31" s="7">
        <v>0.02</v>
      </c>
      <c r="BC31" s="7">
        <v>0.04</v>
      </c>
      <c r="BD31" s="7">
        <v>0.03</v>
      </c>
      <c r="BE31" s="7">
        <v>0.03</v>
      </c>
      <c r="BF31" s="7">
        <v>0.03</v>
      </c>
      <c r="BG31" s="7">
        <v>0.02</v>
      </c>
      <c r="BH31" s="7">
        <v>0.05</v>
      </c>
      <c r="BI31" s="7">
        <v>0.01</v>
      </c>
      <c r="BJ31" s="7">
        <v>0.02</v>
      </c>
      <c r="BK31" s="7">
        <v>0.03</v>
      </c>
      <c r="BL31" s="7">
        <v>0.02</v>
      </c>
      <c r="BM31" s="7">
        <v>0.01</v>
      </c>
      <c r="BN31" s="7">
        <v>0.01</v>
      </c>
      <c r="BO31" s="7">
        <v>0.04</v>
      </c>
      <c r="BP31" s="7">
        <v>0.06</v>
      </c>
      <c r="BQ31" s="7">
        <v>0.01</v>
      </c>
      <c r="BR31" s="7">
        <v>0.01</v>
      </c>
      <c r="BS31" s="7">
        <v>0.01</v>
      </c>
      <c r="BT31" s="7">
        <v>0.04</v>
      </c>
      <c r="BU31" s="7">
        <v>0.02</v>
      </c>
      <c r="BV31" s="7">
        <v>0.02</v>
      </c>
      <c r="BW31" s="7">
        <v>0.01</v>
      </c>
      <c r="BX31" s="7">
        <v>0.03</v>
      </c>
      <c r="BY31" s="7">
        <v>0.03</v>
      </c>
      <c r="BZ31" s="7">
        <v>0.03</v>
      </c>
    </row>
    <row r="32" spans="1:78" x14ac:dyDescent="0.25">
      <c r="A32" t="s">
        <v>193</v>
      </c>
      <c r="B32">
        <f>--0.096</f>
        <v>9.6000000000000002E-2</v>
      </c>
      <c r="C32">
        <f>--0.087</f>
        <v>8.6999999999999994E-2</v>
      </c>
      <c r="D32">
        <f>--0.1</f>
        <v>0.1</v>
      </c>
      <c r="E32">
        <f>--0.211</f>
        <v>0.21099999999999999</v>
      </c>
      <c r="F32">
        <f>--0.052</f>
        <v>5.1999999999999998E-2</v>
      </c>
      <c r="G32">
        <f>--0.176</f>
        <v>0.17599999999999999</v>
      </c>
      <c r="H32">
        <v>2.1000000000000001E-2</v>
      </c>
      <c r="I32">
        <f>--0.155</f>
        <v>0.155</v>
      </c>
      <c r="J32">
        <f>--0.121</f>
        <v>0.121</v>
      </c>
      <c r="K32">
        <f>--0.091</f>
        <v>9.0999999999999998E-2</v>
      </c>
      <c r="L32">
        <f>--0.002</f>
        <v>2E-3</v>
      </c>
      <c r="M32">
        <f>--0.024</f>
        <v>2.4E-2</v>
      </c>
      <c r="N32">
        <f>--0.143</f>
        <v>0.14299999999999999</v>
      </c>
      <c r="O32">
        <f>--0.074</f>
        <v>7.3999999999999996E-2</v>
      </c>
      <c r="P32">
        <v>0.113</v>
      </c>
      <c r="Q32">
        <f>--0.169</f>
        <v>0.16900000000000001</v>
      </c>
      <c r="R32">
        <f>--0.082</f>
        <v>8.2000000000000003E-2</v>
      </c>
      <c r="S32">
        <f>--0.111</f>
        <v>0.111</v>
      </c>
      <c r="T32">
        <f>--0.09</f>
        <v>0.09</v>
      </c>
      <c r="U32">
        <f>--0.031</f>
        <v>3.1E-2</v>
      </c>
      <c r="V32">
        <f>--0.161</f>
        <v>0.161</v>
      </c>
      <c r="W32">
        <v>4.0000000000000001E-3</v>
      </c>
      <c r="X32">
        <v>0.17299999999999999</v>
      </c>
      <c r="Y32">
        <f>--0.065</f>
        <v>6.5000000000000002E-2</v>
      </c>
      <c r="Z32">
        <f>--0.1</f>
        <v>0.1</v>
      </c>
      <c r="AA32">
        <f>--0.095</f>
        <v>9.5000000000000001E-2</v>
      </c>
      <c r="AB32">
        <f>--0.1</f>
        <v>0.1</v>
      </c>
      <c r="AC32">
        <f>--0.159</f>
        <v>0.159</v>
      </c>
      <c r="AD32">
        <f>--0.086</f>
        <v>8.5999999999999993E-2</v>
      </c>
      <c r="AE32">
        <f>--0.115</f>
        <v>0.115</v>
      </c>
      <c r="AF32">
        <f>--0.072</f>
        <v>7.1999999999999995E-2</v>
      </c>
      <c r="AG32">
        <f>--0.242</f>
        <v>0.24199999999999999</v>
      </c>
      <c r="AH32">
        <f>--0.085</f>
        <v>8.5000000000000006E-2</v>
      </c>
      <c r="AI32">
        <f>--0.094</f>
        <v>9.4E-2</v>
      </c>
      <c r="AJ32">
        <f>--0.098</f>
        <v>9.8000000000000004E-2</v>
      </c>
      <c r="AK32">
        <f>--0.127</f>
        <v>0.127</v>
      </c>
      <c r="AL32">
        <f>--0.115</f>
        <v>0.115</v>
      </c>
      <c r="AM32">
        <f>--0.087</f>
        <v>8.6999999999999994E-2</v>
      </c>
      <c r="AN32">
        <v>3.0000000000000001E-3</v>
      </c>
      <c r="AO32">
        <f>--0.076</f>
        <v>7.5999999999999998E-2</v>
      </c>
      <c r="AP32">
        <v>5.6000000000000001E-2</v>
      </c>
      <c r="AQ32">
        <v>1E-3</v>
      </c>
      <c r="AR32">
        <f>--0.05</f>
        <v>0.05</v>
      </c>
      <c r="AS32">
        <f>--0.174</f>
        <v>0.17399999999999999</v>
      </c>
      <c r="AT32">
        <f>--0.074</f>
        <v>7.3999999999999996E-2</v>
      </c>
      <c r="AU32">
        <f>--0.187</f>
        <v>0.187</v>
      </c>
      <c r="AV32">
        <f>--0.11</f>
        <v>0.11</v>
      </c>
      <c r="AW32">
        <f>--0.138</f>
        <v>0.13800000000000001</v>
      </c>
      <c r="AX32">
        <f>--0.098</f>
        <v>9.8000000000000004E-2</v>
      </c>
      <c r="AY32">
        <f>--0.31</f>
        <v>0.31</v>
      </c>
      <c r="AZ32">
        <f>--0.104</f>
        <v>0.104</v>
      </c>
      <c r="BA32">
        <f>--0.204</f>
        <v>0.20399999999999999</v>
      </c>
      <c r="BB32">
        <f>--0.059</f>
        <v>5.8999999999999997E-2</v>
      </c>
      <c r="BC32">
        <f>--0.041</f>
        <v>4.1000000000000002E-2</v>
      </c>
      <c r="BD32">
        <v>0.222</v>
      </c>
      <c r="BE32">
        <f>--0.227</f>
        <v>0.22700000000000001</v>
      </c>
      <c r="BF32">
        <f>--0.072</f>
        <v>7.1999999999999995E-2</v>
      </c>
      <c r="BG32">
        <f>--0.191</f>
        <v>0.191</v>
      </c>
      <c r="BH32">
        <v>2.5000000000000001E-2</v>
      </c>
      <c r="BI32">
        <f>--0.264</f>
        <v>0.26400000000000001</v>
      </c>
      <c r="BJ32">
        <f>--0.226</f>
        <v>0.22600000000000001</v>
      </c>
      <c r="BK32">
        <f>--0.097</f>
        <v>9.7000000000000003E-2</v>
      </c>
      <c r="BL32">
        <f>--0.202</f>
        <v>0.20200000000000001</v>
      </c>
      <c r="BM32">
        <f>--0.363</f>
        <v>0.36299999999999999</v>
      </c>
      <c r="BN32">
        <f>--0.1</f>
        <v>0.1</v>
      </c>
      <c r="BO32">
        <f>--0.079</f>
        <v>7.9000000000000001E-2</v>
      </c>
      <c r="BP32">
        <v>8.2000000000000003E-2</v>
      </c>
      <c r="BQ32">
        <f>--0.258</f>
        <v>0.25800000000000001</v>
      </c>
      <c r="BR32">
        <f>--0.204</f>
        <v>0.20399999999999999</v>
      </c>
      <c r="BS32">
        <f>--0.199</f>
        <v>0.19900000000000001</v>
      </c>
      <c r="BT32">
        <f>--0.111</f>
        <v>0.111</v>
      </c>
      <c r="BU32">
        <f>--0.304</f>
        <v>0.30399999999999999</v>
      </c>
      <c r="BV32">
        <f>--0.28</f>
        <v>0.28000000000000003</v>
      </c>
      <c r="BW32">
        <f>--0.246</f>
        <v>0.246</v>
      </c>
      <c r="BX32">
        <v>0.13500000000000001</v>
      </c>
      <c r="BY32">
        <v>0.111</v>
      </c>
      <c r="BZ32">
        <v>0.182</v>
      </c>
    </row>
    <row r="33" spans="1:78" x14ac:dyDescent="0.25">
      <c r="A33" t="s">
        <v>194</v>
      </c>
      <c r="B33">
        <v>1.1220000000000001</v>
      </c>
      <c r="C33">
        <v>1.117</v>
      </c>
      <c r="D33">
        <v>1.145</v>
      </c>
      <c r="E33">
        <v>1.145</v>
      </c>
      <c r="F33">
        <v>1.0940000000000001</v>
      </c>
      <c r="G33">
        <v>1.1200000000000001</v>
      </c>
      <c r="H33">
        <v>1.1319999999999999</v>
      </c>
      <c r="I33">
        <v>1.089</v>
      </c>
      <c r="J33">
        <v>1.1140000000000001</v>
      </c>
      <c r="K33">
        <v>1.155</v>
      </c>
      <c r="L33">
        <v>1.133</v>
      </c>
      <c r="M33">
        <v>1.137</v>
      </c>
      <c r="N33">
        <v>1.117</v>
      </c>
      <c r="O33">
        <v>1.123</v>
      </c>
      <c r="P33">
        <v>1.026</v>
      </c>
      <c r="Q33">
        <v>1.1819999999999999</v>
      </c>
      <c r="R33">
        <v>1.1100000000000001</v>
      </c>
      <c r="S33">
        <v>1.113</v>
      </c>
      <c r="T33">
        <v>1.1120000000000001</v>
      </c>
      <c r="U33">
        <v>1.159</v>
      </c>
      <c r="V33">
        <v>1.111</v>
      </c>
      <c r="W33">
        <v>1.1080000000000001</v>
      </c>
      <c r="X33">
        <v>1.143</v>
      </c>
      <c r="Y33">
        <v>1.18</v>
      </c>
      <c r="Z33">
        <v>1.1140000000000001</v>
      </c>
      <c r="AA33">
        <v>1.1220000000000001</v>
      </c>
      <c r="AB33">
        <v>1.1140000000000001</v>
      </c>
      <c r="AC33">
        <v>1.147</v>
      </c>
      <c r="AD33">
        <v>1.109</v>
      </c>
      <c r="AE33">
        <v>1.1970000000000001</v>
      </c>
      <c r="AF33">
        <v>1.1220000000000001</v>
      </c>
      <c r="AG33">
        <v>1.107</v>
      </c>
      <c r="AH33">
        <v>1.1080000000000001</v>
      </c>
      <c r="AI33">
        <v>1.113</v>
      </c>
      <c r="AJ33">
        <v>1.1100000000000001</v>
      </c>
      <c r="AK33">
        <v>1.169</v>
      </c>
      <c r="AL33">
        <v>1.1240000000000001</v>
      </c>
      <c r="AM33">
        <v>1.1180000000000001</v>
      </c>
      <c r="AN33">
        <v>1.246</v>
      </c>
      <c r="AO33">
        <v>1.1220000000000001</v>
      </c>
      <c r="AP33">
        <v>1.0580000000000001</v>
      </c>
      <c r="AQ33">
        <v>1.018</v>
      </c>
      <c r="AR33">
        <v>1.0960000000000001</v>
      </c>
      <c r="AS33">
        <v>1.2130000000000001</v>
      </c>
      <c r="AT33">
        <v>1.0940000000000001</v>
      </c>
      <c r="AU33">
        <v>1.1910000000000001</v>
      </c>
      <c r="AV33">
        <v>1.1839999999999999</v>
      </c>
      <c r="AW33">
        <v>1.1819999999999999</v>
      </c>
      <c r="AX33">
        <v>1.1359999999999999</v>
      </c>
      <c r="AY33">
        <v>1.1240000000000001</v>
      </c>
      <c r="AZ33">
        <v>1.1319999999999999</v>
      </c>
      <c r="BA33">
        <v>1.1040000000000001</v>
      </c>
      <c r="BB33">
        <v>1.0609999999999999</v>
      </c>
      <c r="BC33">
        <v>1.226</v>
      </c>
      <c r="BD33">
        <v>1.0049999999999999</v>
      </c>
      <c r="BE33">
        <v>1.0980000000000001</v>
      </c>
      <c r="BF33">
        <v>1.125</v>
      </c>
      <c r="BG33">
        <v>1.109</v>
      </c>
      <c r="BH33">
        <v>1.127</v>
      </c>
      <c r="BI33">
        <v>1.0820000000000001</v>
      </c>
      <c r="BJ33">
        <v>1.1519999999999999</v>
      </c>
      <c r="BK33">
        <v>1.1180000000000001</v>
      </c>
      <c r="BL33">
        <v>1.07</v>
      </c>
      <c r="BM33">
        <v>1.0840000000000001</v>
      </c>
      <c r="BN33">
        <v>1.1060000000000001</v>
      </c>
      <c r="BO33">
        <v>1.133</v>
      </c>
      <c r="BP33">
        <v>1.115</v>
      </c>
      <c r="BQ33">
        <v>1.08</v>
      </c>
      <c r="BR33">
        <v>1.0960000000000001</v>
      </c>
      <c r="BS33">
        <v>1.093</v>
      </c>
      <c r="BT33">
        <v>1.1080000000000001</v>
      </c>
      <c r="BU33">
        <v>1.069</v>
      </c>
      <c r="BV33">
        <v>1.155</v>
      </c>
      <c r="BW33">
        <v>1.0580000000000001</v>
      </c>
      <c r="BX33">
        <v>1.0940000000000001</v>
      </c>
      <c r="BY33">
        <v>1.1040000000000001</v>
      </c>
      <c r="BZ33">
        <v>1.095</v>
      </c>
    </row>
    <row r="34" spans="1:78" x14ac:dyDescent="0.25">
      <c r="A34" t="s">
        <v>195</v>
      </c>
      <c r="B34">
        <v>0</v>
      </c>
      <c r="C34">
        <v>0</v>
      </c>
      <c r="D34">
        <v>3.0000000000000001E-3</v>
      </c>
      <c r="E34">
        <v>4.0000000000000001E-3</v>
      </c>
      <c r="F34">
        <v>1E-3</v>
      </c>
      <c r="G34">
        <v>0</v>
      </c>
      <c r="H34">
        <v>1E-3</v>
      </c>
      <c r="I34">
        <v>1E-3</v>
      </c>
      <c r="J34">
        <v>1E-3</v>
      </c>
      <c r="K34">
        <v>1E-3</v>
      </c>
      <c r="L34">
        <v>1E-3</v>
      </c>
      <c r="M34">
        <v>1E-3</v>
      </c>
      <c r="N34">
        <v>0</v>
      </c>
      <c r="O34">
        <v>2E-3</v>
      </c>
      <c r="P34">
        <v>5.0000000000000001E-3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2E-3</v>
      </c>
      <c r="X34">
        <v>1E-3</v>
      </c>
      <c r="Y34">
        <v>2E-3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3.0000000000000001E-3</v>
      </c>
      <c r="AF34">
        <v>0</v>
      </c>
      <c r="AG34">
        <v>1E-3</v>
      </c>
      <c r="AH34">
        <v>3.5000000000000003E-2</v>
      </c>
      <c r="AI34">
        <v>0</v>
      </c>
      <c r="AJ34">
        <v>2E-3</v>
      </c>
      <c r="AK34">
        <v>1E-3</v>
      </c>
      <c r="AL34">
        <v>1E-3</v>
      </c>
      <c r="AM34">
        <v>0</v>
      </c>
      <c r="AN34">
        <v>2.8000000000000001E-2</v>
      </c>
      <c r="AO34">
        <v>2E-3</v>
      </c>
      <c r="AP34">
        <v>2E-3</v>
      </c>
      <c r="AQ34">
        <v>2E-3</v>
      </c>
      <c r="AR34">
        <v>3.0000000000000001E-3</v>
      </c>
      <c r="AS34">
        <v>5.0000000000000001E-3</v>
      </c>
      <c r="AT34">
        <v>2E-3</v>
      </c>
      <c r="AU34">
        <v>4.0000000000000001E-3</v>
      </c>
      <c r="AV34">
        <v>3.0000000000000001E-3</v>
      </c>
      <c r="AW34">
        <v>1.0999999999999999E-2</v>
      </c>
      <c r="AX34">
        <v>3.0000000000000001E-3</v>
      </c>
      <c r="AY34">
        <v>2E-3</v>
      </c>
      <c r="AZ34">
        <v>3.0000000000000001E-3</v>
      </c>
      <c r="BA34">
        <v>4.0000000000000001E-3</v>
      </c>
      <c r="BB34">
        <v>2E-3</v>
      </c>
      <c r="BC34">
        <v>5.0000000000000001E-3</v>
      </c>
      <c r="BD34">
        <v>4.3999999999999997E-2</v>
      </c>
      <c r="BE34">
        <v>1E-3</v>
      </c>
      <c r="BF34">
        <v>0</v>
      </c>
      <c r="BG34">
        <v>0</v>
      </c>
      <c r="BH34">
        <v>0</v>
      </c>
      <c r="BI34">
        <v>1E-3</v>
      </c>
      <c r="BJ34">
        <v>2E-3</v>
      </c>
      <c r="BK34">
        <v>2E-3</v>
      </c>
      <c r="BL34">
        <v>6.0000000000000001E-3</v>
      </c>
      <c r="BM34">
        <v>1E-3</v>
      </c>
      <c r="BN34">
        <v>1E-3</v>
      </c>
      <c r="BO34">
        <v>1E-3</v>
      </c>
      <c r="BP34">
        <v>1E-3</v>
      </c>
      <c r="BQ34">
        <v>1E-3</v>
      </c>
      <c r="BR34">
        <v>1E-3</v>
      </c>
      <c r="BS34">
        <v>1E-3</v>
      </c>
      <c r="BT34">
        <v>3.0000000000000001E-3</v>
      </c>
      <c r="BU34">
        <v>2E-3</v>
      </c>
      <c r="BV34">
        <v>5.0000000000000001E-3</v>
      </c>
      <c r="BW34">
        <v>2E-3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628</v>
      </c>
    </row>
    <row r="2" spans="1:78" x14ac:dyDescent="0.25">
      <c r="A2" t="e">
        <f>- Water suppliers</f>
        <v>#NAME?</v>
      </c>
    </row>
    <row r="3" spans="1:78" x14ac:dyDescent="0.25">
      <c r="A3" t="s">
        <v>630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593</v>
      </c>
      <c r="B12">
        <v>644</v>
      </c>
      <c r="C12">
        <v>483</v>
      </c>
      <c r="D12">
        <v>116</v>
      </c>
      <c r="E12">
        <v>45</v>
      </c>
      <c r="F12">
        <v>137</v>
      </c>
      <c r="G12">
        <v>273</v>
      </c>
      <c r="H12">
        <v>234</v>
      </c>
      <c r="I12">
        <v>153</v>
      </c>
      <c r="J12">
        <v>186</v>
      </c>
      <c r="K12">
        <v>141</v>
      </c>
      <c r="L12">
        <v>165</v>
      </c>
      <c r="M12">
        <v>202</v>
      </c>
      <c r="N12">
        <v>344</v>
      </c>
      <c r="O12">
        <v>78</v>
      </c>
      <c r="P12">
        <v>20</v>
      </c>
      <c r="Q12">
        <v>126</v>
      </c>
      <c r="R12">
        <v>519</v>
      </c>
      <c r="S12">
        <v>366</v>
      </c>
      <c r="T12">
        <v>156</v>
      </c>
      <c r="U12">
        <v>108</v>
      </c>
      <c r="V12">
        <v>428</v>
      </c>
      <c r="W12">
        <v>60</v>
      </c>
      <c r="X12">
        <v>146</v>
      </c>
      <c r="Y12">
        <v>102</v>
      </c>
      <c r="Z12">
        <v>543</v>
      </c>
      <c r="AA12">
        <v>639</v>
      </c>
      <c r="AB12">
        <v>538</v>
      </c>
      <c r="AC12">
        <v>79</v>
      </c>
      <c r="AD12">
        <v>483</v>
      </c>
      <c r="AE12">
        <v>68</v>
      </c>
      <c r="AF12">
        <v>525</v>
      </c>
      <c r="AG12">
        <v>85</v>
      </c>
      <c r="AH12">
        <v>0</v>
      </c>
      <c r="AI12">
        <v>470</v>
      </c>
      <c r="AJ12">
        <v>59</v>
      </c>
      <c r="AK12">
        <v>104</v>
      </c>
      <c r="AL12">
        <v>265</v>
      </c>
      <c r="AM12">
        <v>290</v>
      </c>
      <c r="AN12">
        <v>10</v>
      </c>
      <c r="AO12">
        <v>76</v>
      </c>
      <c r="AP12">
        <v>39</v>
      </c>
      <c r="AQ12">
        <v>40</v>
      </c>
      <c r="AR12">
        <v>59</v>
      </c>
      <c r="AS12">
        <v>41</v>
      </c>
      <c r="AT12">
        <v>58</v>
      </c>
      <c r="AU12">
        <v>34</v>
      </c>
      <c r="AV12">
        <v>54</v>
      </c>
      <c r="AW12">
        <v>38</v>
      </c>
      <c r="AX12">
        <v>79</v>
      </c>
      <c r="AY12">
        <v>36</v>
      </c>
      <c r="AZ12">
        <v>41</v>
      </c>
      <c r="BA12">
        <v>38</v>
      </c>
      <c r="BB12">
        <v>36</v>
      </c>
      <c r="BC12">
        <v>51</v>
      </c>
      <c r="BD12">
        <v>1</v>
      </c>
      <c r="BE12">
        <v>82</v>
      </c>
      <c r="BF12">
        <v>562</v>
      </c>
      <c r="BG12">
        <v>284</v>
      </c>
      <c r="BH12">
        <v>360</v>
      </c>
      <c r="BI12">
        <v>96</v>
      </c>
      <c r="BJ12">
        <v>85</v>
      </c>
      <c r="BK12">
        <v>73</v>
      </c>
      <c r="BL12">
        <v>16</v>
      </c>
      <c r="BM12">
        <v>82</v>
      </c>
      <c r="BN12">
        <v>182</v>
      </c>
      <c r="BO12">
        <v>235</v>
      </c>
      <c r="BP12">
        <v>145</v>
      </c>
      <c r="BQ12">
        <v>107</v>
      </c>
      <c r="BR12">
        <v>159</v>
      </c>
      <c r="BS12">
        <v>160</v>
      </c>
      <c r="BT12">
        <v>43</v>
      </c>
      <c r="BU12">
        <v>44</v>
      </c>
      <c r="BV12">
        <v>35</v>
      </c>
      <c r="BW12">
        <v>78</v>
      </c>
      <c r="BX12">
        <v>548</v>
      </c>
      <c r="BY12">
        <v>549</v>
      </c>
      <c r="BZ12">
        <v>516</v>
      </c>
    </row>
    <row r="13" spans="1:78" x14ac:dyDescent="0.25">
      <c r="B13" s="7">
        <v>0.11</v>
      </c>
      <c r="C13" s="7">
        <v>0.1</v>
      </c>
      <c r="D13" s="7">
        <v>0.21</v>
      </c>
      <c r="E13" s="7">
        <v>0.13</v>
      </c>
      <c r="F13" s="7">
        <v>0.12</v>
      </c>
      <c r="G13" s="7">
        <v>0.09</v>
      </c>
      <c r="H13" s="7">
        <v>0.14000000000000001</v>
      </c>
      <c r="I13" s="7">
        <v>0.1</v>
      </c>
      <c r="J13" s="7">
        <v>0.1</v>
      </c>
      <c r="K13" s="7">
        <v>0.11</v>
      </c>
      <c r="L13" s="7">
        <v>0.12</v>
      </c>
      <c r="M13" s="7">
        <v>0.12</v>
      </c>
      <c r="N13" s="7">
        <v>0.1</v>
      </c>
      <c r="O13" s="7">
        <v>0.12</v>
      </c>
      <c r="P13" s="7">
        <v>0.1</v>
      </c>
      <c r="Q13" s="7">
        <v>0.13</v>
      </c>
      <c r="R13" s="7">
        <v>0.1</v>
      </c>
      <c r="S13" s="7">
        <v>0.1</v>
      </c>
      <c r="T13" s="7">
        <v>0.13</v>
      </c>
      <c r="U13" s="7">
        <v>0.11</v>
      </c>
      <c r="V13" s="7">
        <v>0.1</v>
      </c>
      <c r="W13" s="7">
        <v>0.1</v>
      </c>
      <c r="X13" s="7">
        <v>0.17</v>
      </c>
      <c r="Y13" s="7">
        <v>0.14000000000000001</v>
      </c>
      <c r="Z13" s="7">
        <v>0.1</v>
      </c>
      <c r="AA13" s="7">
        <v>0.11</v>
      </c>
      <c r="AB13" s="7">
        <v>0.1</v>
      </c>
      <c r="AC13" s="7">
        <v>0.11</v>
      </c>
      <c r="AD13" s="7">
        <v>0.1</v>
      </c>
      <c r="AE13" s="7">
        <v>0.13</v>
      </c>
      <c r="AF13" s="7">
        <v>0.11</v>
      </c>
      <c r="AG13" s="7">
        <v>0.09</v>
      </c>
      <c r="AH13" t="s">
        <v>108</v>
      </c>
      <c r="AI13" s="7">
        <v>0.11</v>
      </c>
      <c r="AJ13" s="7">
        <v>0.11</v>
      </c>
      <c r="AK13" s="7">
        <v>0.11</v>
      </c>
      <c r="AL13" s="7">
        <v>0.11</v>
      </c>
      <c r="AM13" s="7">
        <v>0.1</v>
      </c>
      <c r="AN13" s="7">
        <v>0.17</v>
      </c>
      <c r="AO13" s="7">
        <v>0.11</v>
      </c>
      <c r="AP13" s="7">
        <v>7.0000000000000007E-2</v>
      </c>
      <c r="AQ13" s="7">
        <v>7.0000000000000007E-2</v>
      </c>
      <c r="AR13" s="7">
        <v>0.11</v>
      </c>
      <c r="AS13" s="7">
        <v>0.13</v>
      </c>
      <c r="AT13" s="7">
        <v>0.11</v>
      </c>
      <c r="AU13" s="7">
        <v>0.1</v>
      </c>
      <c r="AV13" s="7">
        <v>0.11</v>
      </c>
      <c r="AW13" s="7">
        <v>0.26</v>
      </c>
      <c r="AX13" s="7">
        <v>0.19</v>
      </c>
      <c r="AY13" s="7">
        <v>7.0000000000000007E-2</v>
      </c>
      <c r="AZ13" s="7">
        <v>0.1</v>
      </c>
      <c r="BA13" s="7">
        <v>0.13</v>
      </c>
      <c r="BB13" s="7">
        <v>0.08</v>
      </c>
      <c r="BC13" s="7">
        <v>0.16</v>
      </c>
      <c r="BD13" s="7">
        <v>0.03</v>
      </c>
      <c r="BE13" s="7">
        <v>0.09</v>
      </c>
      <c r="BF13" s="7">
        <v>0.11</v>
      </c>
      <c r="BG13" s="7">
        <v>0.09</v>
      </c>
      <c r="BH13" s="7">
        <v>0.13</v>
      </c>
      <c r="BI13" s="7">
        <v>7.0000000000000007E-2</v>
      </c>
      <c r="BJ13" s="7">
        <v>0.1</v>
      </c>
      <c r="BK13" s="7">
        <v>0.09</v>
      </c>
      <c r="BL13" s="7">
        <v>0.08</v>
      </c>
      <c r="BM13" s="7">
        <v>0.09</v>
      </c>
      <c r="BN13" s="7">
        <v>0.11</v>
      </c>
      <c r="BO13" s="7">
        <v>0.11</v>
      </c>
      <c r="BP13" s="7">
        <v>0.12</v>
      </c>
      <c r="BQ13" s="7">
        <v>0.11</v>
      </c>
      <c r="BR13" s="7">
        <v>0.1</v>
      </c>
      <c r="BS13" s="7">
        <v>0.11</v>
      </c>
      <c r="BT13" s="7">
        <v>0.1</v>
      </c>
      <c r="BU13" s="7">
        <v>0.08</v>
      </c>
      <c r="BV13" s="7">
        <v>0.12</v>
      </c>
      <c r="BW13" s="7">
        <v>0.1</v>
      </c>
      <c r="BX13" s="7">
        <v>0.14000000000000001</v>
      </c>
      <c r="BY13" s="7">
        <v>0.14000000000000001</v>
      </c>
      <c r="BZ13" s="7">
        <v>0.15</v>
      </c>
    </row>
    <row r="14" spans="1:78" x14ac:dyDescent="0.25">
      <c r="A14" t="s">
        <v>594</v>
      </c>
      <c r="B14">
        <v>3026</v>
      </c>
      <c r="C14">
        <v>2631</v>
      </c>
      <c r="D14">
        <v>218</v>
      </c>
      <c r="E14">
        <v>178</v>
      </c>
      <c r="F14">
        <v>606</v>
      </c>
      <c r="G14">
        <v>1513</v>
      </c>
      <c r="H14">
        <v>908</v>
      </c>
      <c r="I14">
        <v>728</v>
      </c>
      <c r="J14">
        <v>950</v>
      </c>
      <c r="K14">
        <v>631</v>
      </c>
      <c r="L14">
        <v>717</v>
      </c>
      <c r="M14">
        <v>856</v>
      </c>
      <c r="N14">
        <v>1783</v>
      </c>
      <c r="O14">
        <v>287</v>
      </c>
      <c r="P14">
        <v>101</v>
      </c>
      <c r="Q14">
        <v>446</v>
      </c>
      <c r="R14">
        <v>2581</v>
      </c>
      <c r="S14">
        <v>1880</v>
      </c>
      <c r="T14">
        <v>623</v>
      </c>
      <c r="U14">
        <v>491</v>
      </c>
      <c r="V14">
        <v>2215</v>
      </c>
      <c r="W14">
        <v>318</v>
      </c>
      <c r="X14">
        <v>463</v>
      </c>
      <c r="Y14">
        <v>338</v>
      </c>
      <c r="Z14">
        <v>2689</v>
      </c>
      <c r="AA14">
        <v>3019</v>
      </c>
      <c r="AB14">
        <v>2681</v>
      </c>
      <c r="AC14">
        <v>365</v>
      </c>
      <c r="AD14">
        <v>2401</v>
      </c>
      <c r="AE14">
        <v>226</v>
      </c>
      <c r="AF14">
        <v>2421</v>
      </c>
      <c r="AG14">
        <v>407</v>
      </c>
      <c r="AH14">
        <v>21</v>
      </c>
      <c r="AI14">
        <v>2212</v>
      </c>
      <c r="AJ14">
        <v>273</v>
      </c>
      <c r="AK14">
        <v>486</v>
      </c>
      <c r="AL14">
        <v>1206</v>
      </c>
      <c r="AM14">
        <v>1441</v>
      </c>
      <c r="AN14">
        <v>30</v>
      </c>
      <c r="AO14">
        <v>337</v>
      </c>
      <c r="AP14">
        <v>337</v>
      </c>
      <c r="AQ14">
        <v>341</v>
      </c>
      <c r="AR14">
        <v>260</v>
      </c>
      <c r="AS14">
        <v>155</v>
      </c>
      <c r="AT14">
        <v>294</v>
      </c>
      <c r="AU14">
        <v>192</v>
      </c>
      <c r="AV14">
        <v>250</v>
      </c>
      <c r="AW14">
        <v>62</v>
      </c>
      <c r="AX14">
        <v>148</v>
      </c>
      <c r="AY14">
        <v>247</v>
      </c>
      <c r="AZ14">
        <v>203</v>
      </c>
      <c r="BA14">
        <v>145</v>
      </c>
      <c r="BB14">
        <v>226</v>
      </c>
      <c r="BC14">
        <v>145</v>
      </c>
      <c r="BD14">
        <v>20</v>
      </c>
      <c r="BE14">
        <v>437</v>
      </c>
      <c r="BF14">
        <v>2589</v>
      </c>
      <c r="BG14">
        <v>1653</v>
      </c>
      <c r="BH14">
        <v>1374</v>
      </c>
      <c r="BI14">
        <v>635</v>
      </c>
      <c r="BJ14">
        <v>436</v>
      </c>
      <c r="BK14">
        <v>384</v>
      </c>
      <c r="BL14">
        <v>105</v>
      </c>
      <c r="BM14">
        <v>417</v>
      </c>
      <c r="BN14">
        <v>864</v>
      </c>
      <c r="BO14">
        <v>1116</v>
      </c>
      <c r="BP14">
        <v>628</v>
      </c>
      <c r="BQ14">
        <v>487</v>
      </c>
      <c r="BR14">
        <v>755</v>
      </c>
      <c r="BS14">
        <v>756</v>
      </c>
      <c r="BT14">
        <v>230</v>
      </c>
      <c r="BU14">
        <v>250</v>
      </c>
      <c r="BV14">
        <v>130</v>
      </c>
      <c r="BW14">
        <v>373</v>
      </c>
      <c r="BX14">
        <v>2351</v>
      </c>
      <c r="BY14">
        <v>2354</v>
      </c>
      <c r="BZ14">
        <v>2109</v>
      </c>
    </row>
    <row r="15" spans="1:78" x14ac:dyDescent="0.25">
      <c r="B15" s="7">
        <v>0.51</v>
      </c>
      <c r="C15" s="7">
        <v>0.52</v>
      </c>
      <c r="D15" s="7">
        <v>0.39</v>
      </c>
      <c r="E15" s="7">
        <v>0.5</v>
      </c>
      <c r="F15" s="7">
        <v>0.52</v>
      </c>
      <c r="G15" s="7">
        <v>0.49</v>
      </c>
      <c r="H15" s="7">
        <v>0.53</v>
      </c>
      <c r="I15" s="7">
        <v>0.5</v>
      </c>
      <c r="J15" s="7">
        <v>0.5</v>
      </c>
      <c r="K15" s="7">
        <v>0.51</v>
      </c>
      <c r="L15" s="7">
        <v>0.51</v>
      </c>
      <c r="M15" s="7">
        <v>0.52</v>
      </c>
      <c r="N15" s="7">
        <v>0.51</v>
      </c>
      <c r="O15" s="7">
        <v>0.45</v>
      </c>
      <c r="P15" s="7">
        <v>0.52</v>
      </c>
      <c r="Q15" s="7">
        <v>0.47</v>
      </c>
      <c r="R15" s="7">
        <v>0.51</v>
      </c>
      <c r="S15" s="7">
        <v>0.51</v>
      </c>
      <c r="T15" s="7">
        <v>0.51</v>
      </c>
      <c r="U15" s="7">
        <v>0.5</v>
      </c>
      <c r="V15" s="7">
        <v>0.5</v>
      </c>
      <c r="W15" s="7">
        <v>0.52</v>
      </c>
      <c r="X15" s="7">
        <v>0.53</v>
      </c>
      <c r="Y15" s="7">
        <v>0.47</v>
      </c>
      <c r="Z15" s="7">
        <v>0.51</v>
      </c>
      <c r="AA15" s="7">
        <v>0.51</v>
      </c>
      <c r="AB15" s="7">
        <v>0.51</v>
      </c>
      <c r="AC15" s="7">
        <v>0.51</v>
      </c>
      <c r="AD15" s="7">
        <v>0.51</v>
      </c>
      <c r="AE15" s="7">
        <v>0.43</v>
      </c>
      <c r="AF15" s="7">
        <v>0.52</v>
      </c>
      <c r="AG15" s="7">
        <v>0.44</v>
      </c>
      <c r="AH15" s="7">
        <v>0.54</v>
      </c>
      <c r="AI15" s="7">
        <v>0.51</v>
      </c>
      <c r="AJ15" s="7">
        <v>0.5</v>
      </c>
      <c r="AK15" s="7">
        <v>0.5</v>
      </c>
      <c r="AL15" s="7">
        <v>0.51</v>
      </c>
      <c r="AM15" s="7">
        <v>0.51</v>
      </c>
      <c r="AN15" s="7">
        <v>0.5</v>
      </c>
      <c r="AO15" s="7">
        <v>0.48</v>
      </c>
      <c r="AP15" s="7">
        <v>0.56999999999999995</v>
      </c>
      <c r="AQ15" s="7">
        <v>0.6</v>
      </c>
      <c r="AR15" s="7">
        <v>0.48</v>
      </c>
      <c r="AS15" s="7">
        <v>0.49</v>
      </c>
      <c r="AT15" s="7">
        <v>0.53</v>
      </c>
      <c r="AU15" s="7">
        <v>0.55000000000000004</v>
      </c>
      <c r="AV15" s="7">
        <v>0.51</v>
      </c>
      <c r="AW15" s="7">
        <v>0.44</v>
      </c>
      <c r="AX15" s="7">
        <v>0.36</v>
      </c>
      <c r="AY15" s="7">
        <v>0.46</v>
      </c>
      <c r="AZ15" s="7">
        <v>0.49</v>
      </c>
      <c r="BA15" s="7">
        <v>0.49</v>
      </c>
      <c r="BB15" s="7">
        <v>0.51</v>
      </c>
      <c r="BC15" s="7">
        <v>0.46</v>
      </c>
      <c r="BD15" s="7">
        <v>0.78</v>
      </c>
      <c r="BE15" s="7">
        <v>0.49</v>
      </c>
      <c r="BF15" s="7">
        <v>0.51</v>
      </c>
      <c r="BG15" s="7">
        <v>0.5</v>
      </c>
      <c r="BH15" s="7">
        <v>0.51</v>
      </c>
      <c r="BI15" s="7">
        <v>0.49</v>
      </c>
      <c r="BJ15" s="7">
        <v>0.5</v>
      </c>
      <c r="BK15" s="7">
        <v>0.5</v>
      </c>
      <c r="BL15" s="7">
        <v>0.53</v>
      </c>
      <c r="BM15" s="7">
        <v>0.47</v>
      </c>
      <c r="BN15" s="7">
        <v>0.51</v>
      </c>
      <c r="BO15" s="7">
        <v>0.52</v>
      </c>
      <c r="BP15" s="7">
        <v>0.5</v>
      </c>
      <c r="BQ15" s="7">
        <v>0.48</v>
      </c>
      <c r="BR15" s="7">
        <v>0.48</v>
      </c>
      <c r="BS15" s="7">
        <v>0.5</v>
      </c>
      <c r="BT15" s="7">
        <v>0.51</v>
      </c>
      <c r="BU15" s="7">
        <v>0.47</v>
      </c>
      <c r="BV15" s="7">
        <v>0.44</v>
      </c>
      <c r="BW15" s="7">
        <v>0.49</v>
      </c>
      <c r="BX15" s="7">
        <v>0.59</v>
      </c>
      <c r="BY15" s="7">
        <v>0.59</v>
      </c>
      <c r="BZ15" s="7">
        <v>0.6</v>
      </c>
    </row>
    <row r="16" spans="1:78" x14ac:dyDescent="0.25">
      <c r="A16" t="s">
        <v>595</v>
      </c>
      <c r="B16">
        <v>1381</v>
      </c>
      <c r="C16">
        <v>1148</v>
      </c>
      <c r="D16">
        <v>155</v>
      </c>
      <c r="E16">
        <v>78</v>
      </c>
      <c r="F16">
        <v>261</v>
      </c>
      <c r="G16">
        <v>797</v>
      </c>
      <c r="H16">
        <v>323</v>
      </c>
      <c r="I16">
        <v>368</v>
      </c>
      <c r="J16">
        <v>450</v>
      </c>
      <c r="K16">
        <v>275</v>
      </c>
      <c r="L16">
        <v>288</v>
      </c>
      <c r="M16">
        <v>341</v>
      </c>
      <c r="N16">
        <v>834</v>
      </c>
      <c r="O16">
        <v>162</v>
      </c>
      <c r="P16">
        <v>44</v>
      </c>
      <c r="Q16">
        <v>189</v>
      </c>
      <c r="R16">
        <v>1192</v>
      </c>
      <c r="S16">
        <v>894</v>
      </c>
      <c r="T16">
        <v>262</v>
      </c>
      <c r="U16">
        <v>201</v>
      </c>
      <c r="V16">
        <v>1103</v>
      </c>
      <c r="W16">
        <v>125</v>
      </c>
      <c r="X16">
        <v>143</v>
      </c>
      <c r="Y16">
        <v>174</v>
      </c>
      <c r="Z16">
        <v>1207</v>
      </c>
      <c r="AA16">
        <v>1377</v>
      </c>
      <c r="AB16">
        <v>1203</v>
      </c>
      <c r="AC16">
        <v>144</v>
      </c>
      <c r="AD16">
        <v>1093</v>
      </c>
      <c r="AE16">
        <v>134</v>
      </c>
      <c r="AF16">
        <v>1054</v>
      </c>
      <c r="AG16">
        <v>249</v>
      </c>
      <c r="AH16">
        <v>12</v>
      </c>
      <c r="AI16">
        <v>1020</v>
      </c>
      <c r="AJ16">
        <v>123</v>
      </c>
      <c r="AK16">
        <v>211</v>
      </c>
      <c r="AL16">
        <v>519</v>
      </c>
      <c r="AM16">
        <v>680</v>
      </c>
      <c r="AN16">
        <v>12</v>
      </c>
      <c r="AO16">
        <v>166</v>
      </c>
      <c r="AP16">
        <v>138</v>
      </c>
      <c r="AQ16">
        <v>106</v>
      </c>
      <c r="AR16">
        <v>145</v>
      </c>
      <c r="AS16">
        <v>70</v>
      </c>
      <c r="AT16">
        <v>120</v>
      </c>
      <c r="AU16">
        <v>60</v>
      </c>
      <c r="AV16">
        <v>106</v>
      </c>
      <c r="AW16">
        <v>28</v>
      </c>
      <c r="AX16">
        <v>127</v>
      </c>
      <c r="AY16">
        <v>143</v>
      </c>
      <c r="AZ16">
        <v>96</v>
      </c>
      <c r="BA16">
        <v>64</v>
      </c>
      <c r="BB16">
        <v>110</v>
      </c>
      <c r="BC16">
        <v>65</v>
      </c>
      <c r="BD16">
        <v>4</v>
      </c>
      <c r="BE16">
        <v>218</v>
      </c>
      <c r="BF16">
        <v>1163</v>
      </c>
      <c r="BG16">
        <v>804</v>
      </c>
      <c r="BH16">
        <v>578</v>
      </c>
      <c r="BI16">
        <v>344</v>
      </c>
      <c r="BJ16">
        <v>205</v>
      </c>
      <c r="BK16">
        <v>164</v>
      </c>
      <c r="BL16">
        <v>57</v>
      </c>
      <c r="BM16">
        <v>239</v>
      </c>
      <c r="BN16">
        <v>367</v>
      </c>
      <c r="BO16">
        <v>497</v>
      </c>
      <c r="BP16">
        <v>279</v>
      </c>
      <c r="BQ16">
        <v>257</v>
      </c>
      <c r="BR16">
        <v>400</v>
      </c>
      <c r="BS16">
        <v>371</v>
      </c>
      <c r="BT16">
        <v>91</v>
      </c>
      <c r="BU16">
        <v>146</v>
      </c>
      <c r="BV16">
        <v>78</v>
      </c>
      <c r="BW16">
        <v>192</v>
      </c>
      <c r="BX16">
        <v>660</v>
      </c>
      <c r="BY16">
        <v>667</v>
      </c>
      <c r="BZ16">
        <v>526</v>
      </c>
    </row>
    <row r="17" spans="1:78" x14ac:dyDescent="0.25">
      <c r="B17" s="7">
        <v>0.23</v>
      </c>
      <c r="C17" s="7">
        <v>0.23</v>
      </c>
      <c r="D17" s="7">
        <v>0.28000000000000003</v>
      </c>
      <c r="E17" s="7">
        <v>0.22</v>
      </c>
      <c r="F17" s="7">
        <v>0.22</v>
      </c>
      <c r="G17" s="7">
        <v>0.26</v>
      </c>
      <c r="H17" s="7">
        <v>0.19</v>
      </c>
      <c r="I17" s="7">
        <v>0.25</v>
      </c>
      <c r="J17" s="7">
        <v>0.24</v>
      </c>
      <c r="K17" s="7">
        <v>0.22</v>
      </c>
      <c r="L17" s="7">
        <v>0.2</v>
      </c>
      <c r="M17" s="7">
        <v>0.21</v>
      </c>
      <c r="N17" s="7">
        <v>0.24</v>
      </c>
      <c r="O17" s="7">
        <v>0.25</v>
      </c>
      <c r="P17" s="7">
        <v>0.22</v>
      </c>
      <c r="Q17" s="7">
        <v>0.2</v>
      </c>
      <c r="R17" s="7">
        <v>0.24</v>
      </c>
      <c r="S17" s="7">
        <v>0.24</v>
      </c>
      <c r="T17" s="7">
        <v>0.21</v>
      </c>
      <c r="U17" s="7">
        <v>0.21</v>
      </c>
      <c r="V17" s="7">
        <v>0.25</v>
      </c>
      <c r="W17" s="7">
        <v>0.21</v>
      </c>
      <c r="X17" s="7">
        <v>0.16</v>
      </c>
      <c r="Y17" s="7">
        <v>0.24</v>
      </c>
      <c r="Z17" s="7">
        <v>0.23</v>
      </c>
      <c r="AA17" s="7">
        <v>0.23</v>
      </c>
      <c r="AB17" s="7">
        <v>0.23</v>
      </c>
      <c r="AC17" s="7">
        <v>0.2</v>
      </c>
      <c r="AD17" s="7">
        <v>0.23</v>
      </c>
      <c r="AE17" s="7">
        <v>0.26</v>
      </c>
      <c r="AF17" s="7">
        <v>0.22</v>
      </c>
      <c r="AG17" s="7">
        <v>0.27</v>
      </c>
      <c r="AH17" s="7">
        <v>0.32</v>
      </c>
      <c r="AI17" s="7">
        <v>0.23</v>
      </c>
      <c r="AJ17" s="7">
        <v>0.22</v>
      </c>
      <c r="AK17" s="7">
        <v>0.22</v>
      </c>
      <c r="AL17" s="7">
        <v>0.22</v>
      </c>
      <c r="AM17" s="7">
        <v>0.24</v>
      </c>
      <c r="AN17" s="7">
        <v>0.2</v>
      </c>
      <c r="AO17" s="7">
        <v>0.24</v>
      </c>
      <c r="AP17" s="7">
        <v>0.23</v>
      </c>
      <c r="AQ17" s="7">
        <v>0.19</v>
      </c>
      <c r="AR17" s="7">
        <v>0.26</v>
      </c>
      <c r="AS17" s="7">
        <v>0.22</v>
      </c>
      <c r="AT17" s="7">
        <v>0.22</v>
      </c>
      <c r="AU17" s="7">
        <v>0.17</v>
      </c>
      <c r="AV17" s="7">
        <v>0.22</v>
      </c>
      <c r="AW17" s="7">
        <v>0.19</v>
      </c>
      <c r="AX17" s="7">
        <v>0.31</v>
      </c>
      <c r="AY17" s="7">
        <v>0.27</v>
      </c>
      <c r="AZ17" s="7">
        <v>0.23</v>
      </c>
      <c r="BA17" s="7">
        <v>0.22</v>
      </c>
      <c r="BB17" s="7">
        <v>0.25</v>
      </c>
      <c r="BC17" s="7">
        <v>0.21</v>
      </c>
      <c r="BD17" s="7">
        <v>0.16</v>
      </c>
      <c r="BE17" s="7">
        <v>0.24</v>
      </c>
      <c r="BF17" s="7">
        <v>0.23</v>
      </c>
      <c r="BG17" s="7">
        <v>0.24</v>
      </c>
      <c r="BH17" s="7">
        <v>0.21</v>
      </c>
      <c r="BI17" s="7">
        <v>0.26</v>
      </c>
      <c r="BJ17" s="7">
        <v>0.24</v>
      </c>
      <c r="BK17" s="7">
        <v>0.21</v>
      </c>
      <c r="BL17" s="7">
        <v>0.28000000000000003</v>
      </c>
      <c r="BM17" s="7">
        <v>0.27</v>
      </c>
      <c r="BN17" s="7">
        <v>0.22</v>
      </c>
      <c r="BO17" s="7">
        <v>0.23</v>
      </c>
      <c r="BP17" s="7">
        <v>0.22</v>
      </c>
      <c r="BQ17" s="7">
        <v>0.25</v>
      </c>
      <c r="BR17" s="7">
        <v>0.25</v>
      </c>
      <c r="BS17" s="7">
        <v>0.24</v>
      </c>
      <c r="BT17" s="7">
        <v>0.2</v>
      </c>
      <c r="BU17" s="7">
        <v>0.27</v>
      </c>
      <c r="BV17" s="7">
        <v>0.26</v>
      </c>
      <c r="BW17" s="7">
        <v>0.25</v>
      </c>
      <c r="BX17" s="7">
        <v>0.16</v>
      </c>
      <c r="BY17" s="7">
        <v>0.17</v>
      </c>
      <c r="BZ17" s="7">
        <v>0.15</v>
      </c>
    </row>
    <row r="18" spans="1:78" x14ac:dyDescent="0.25">
      <c r="A18" t="s">
        <v>596</v>
      </c>
      <c r="B18">
        <v>564</v>
      </c>
      <c r="C18">
        <v>510</v>
      </c>
      <c r="D18">
        <v>25</v>
      </c>
      <c r="E18">
        <v>29</v>
      </c>
      <c r="F18">
        <v>89</v>
      </c>
      <c r="G18">
        <v>330</v>
      </c>
      <c r="H18">
        <v>145</v>
      </c>
      <c r="I18">
        <v>120</v>
      </c>
      <c r="J18">
        <v>192</v>
      </c>
      <c r="K18">
        <v>115</v>
      </c>
      <c r="L18">
        <v>137</v>
      </c>
      <c r="M18">
        <v>162</v>
      </c>
      <c r="N18">
        <v>319</v>
      </c>
      <c r="O18">
        <v>65</v>
      </c>
      <c r="P18">
        <v>18</v>
      </c>
      <c r="Q18">
        <v>115</v>
      </c>
      <c r="R18">
        <v>449</v>
      </c>
      <c r="S18">
        <v>351</v>
      </c>
      <c r="T18">
        <v>111</v>
      </c>
      <c r="U18">
        <v>91</v>
      </c>
      <c r="V18">
        <v>425</v>
      </c>
      <c r="W18">
        <v>65</v>
      </c>
      <c r="X18">
        <v>67</v>
      </c>
      <c r="Y18">
        <v>65</v>
      </c>
      <c r="Z18">
        <v>499</v>
      </c>
      <c r="AA18">
        <v>564</v>
      </c>
      <c r="AB18">
        <v>499</v>
      </c>
      <c r="AC18">
        <v>89</v>
      </c>
      <c r="AD18">
        <v>426</v>
      </c>
      <c r="AE18">
        <v>47</v>
      </c>
      <c r="AF18">
        <v>417</v>
      </c>
      <c r="AG18">
        <v>107</v>
      </c>
      <c r="AH18">
        <v>3</v>
      </c>
      <c r="AI18">
        <v>412</v>
      </c>
      <c r="AJ18">
        <v>54</v>
      </c>
      <c r="AK18">
        <v>94</v>
      </c>
      <c r="AL18">
        <v>236</v>
      </c>
      <c r="AM18">
        <v>255</v>
      </c>
      <c r="AN18">
        <v>3</v>
      </c>
      <c r="AO18">
        <v>69</v>
      </c>
      <c r="AP18">
        <v>55</v>
      </c>
      <c r="AQ18">
        <v>66</v>
      </c>
      <c r="AR18">
        <v>43</v>
      </c>
      <c r="AS18">
        <v>22</v>
      </c>
      <c r="AT18">
        <v>64</v>
      </c>
      <c r="AU18">
        <v>34</v>
      </c>
      <c r="AV18">
        <v>40</v>
      </c>
      <c r="AW18">
        <v>10</v>
      </c>
      <c r="AX18">
        <v>15</v>
      </c>
      <c r="AY18">
        <v>66</v>
      </c>
      <c r="AZ18">
        <v>44</v>
      </c>
      <c r="BA18">
        <v>28</v>
      </c>
      <c r="BB18">
        <v>52</v>
      </c>
      <c r="BC18">
        <v>25</v>
      </c>
      <c r="BD18">
        <v>0</v>
      </c>
      <c r="BE18">
        <v>103</v>
      </c>
      <c r="BF18">
        <v>462</v>
      </c>
      <c r="BG18">
        <v>351</v>
      </c>
      <c r="BH18">
        <v>213</v>
      </c>
      <c r="BI18">
        <v>157</v>
      </c>
      <c r="BJ18">
        <v>89</v>
      </c>
      <c r="BK18">
        <v>80</v>
      </c>
      <c r="BL18">
        <v>14</v>
      </c>
      <c r="BM18">
        <v>100</v>
      </c>
      <c r="BN18">
        <v>172</v>
      </c>
      <c r="BO18">
        <v>187</v>
      </c>
      <c r="BP18">
        <v>105</v>
      </c>
      <c r="BQ18">
        <v>97</v>
      </c>
      <c r="BR18">
        <v>166</v>
      </c>
      <c r="BS18">
        <v>158</v>
      </c>
      <c r="BT18">
        <v>54</v>
      </c>
      <c r="BU18">
        <v>58</v>
      </c>
      <c r="BV18">
        <v>30</v>
      </c>
      <c r="BW18">
        <v>74</v>
      </c>
      <c r="BX18">
        <v>252</v>
      </c>
      <c r="BY18">
        <v>261</v>
      </c>
      <c r="BZ18">
        <v>197</v>
      </c>
    </row>
    <row r="19" spans="1:78" x14ac:dyDescent="0.25">
      <c r="B19" s="7">
        <v>0.09</v>
      </c>
      <c r="C19" s="7">
        <v>0.1</v>
      </c>
      <c r="D19" s="7">
        <v>0.05</v>
      </c>
      <c r="E19" s="7">
        <v>0.08</v>
      </c>
      <c r="F19" s="7">
        <v>0.08</v>
      </c>
      <c r="G19" s="7">
        <v>0.11</v>
      </c>
      <c r="H19" s="7">
        <v>0.09</v>
      </c>
      <c r="I19" s="7">
        <v>0.08</v>
      </c>
      <c r="J19" s="7">
        <v>0.1</v>
      </c>
      <c r="K19" s="7">
        <v>0.09</v>
      </c>
      <c r="L19" s="7">
        <v>0.1</v>
      </c>
      <c r="M19" s="7">
        <v>0.1</v>
      </c>
      <c r="N19" s="7">
        <v>0.09</v>
      </c>
      <c r="O19" s="7">
        <v>0.1</v>
      </c>
      <c r="P19" s="7">
        <v>0.09</v>
      </c>
      <c r="Q19" s="7">
        <v>0.12</v>
      </c>
      <c r="R19" s="7">
        <v>0.09</v>
      </c>
      <c r="S19" s="7">
        <v>0.1</v>
      </c>
      <c r="T19" s="7">
        <v>0.09</v>
      </c>
      <c r="U19" s="7">
        <v>0.09</v>
      </c>
      <c r="V19" s="7">
        <v>0.1</v>
      </c>
      <c r="W19" s="7">
        <v>0.11</v>
      </c>
      <c r="X19" s="7">
        <v>0.08</v>
      </c>
      <c r="Y19" s="7">
        <v>0.09</v>
      </c>
      <c r="Z19" s="7">
        <v>0.09</v>
      </c>
      <c r="AA19" s="7">
        <v>0.09</v>
      </c>
      <c r="AB19" s="7">
        <v>0.09</v>
      </c>
      <c r="AC19" s="7">
        <v>0.12</v>
      </c>
      <c r="AD19" s="7">
        <v>0.09</v>
      </c>
      <c r="AE19" s="7">
        <v>0.09</v>
      </c>
      <c r="AF19" s="7">
        <v>0.09</v>
      </c>
      <c r="AG19" s="7">
        <v>0.12</v>
      </c>
      <c r="AH19" s="7">
        <v>0.08</v>
      </c>
      <c r="AI19" s="7">
        <v>0.09</v>
      </c>
      <c r="AJ19" s="7">
        <v>0.1</v>
      </c>
      <c r="AK19" s="7">
        <v>0.1</v>
      </c>
      <c r="AL19" s="7">
        <v>0.1</v>
      </c>
      <c r="AM19" s="7">
        <v>0.09</v>
      </c>
      <c r="AN19" s="7">
        <v>0.04</v>
      </c>
      <c r="AO19" s="7">
        <v>0.1</v>
      </c>
      <c r="AP19" s="7">
        <v>0.09</v>
      </c>
      <c r="AQ19" s="7">
        <v>0.12</v>
      </c>
      <c r="AR19" s="7">
        <v>0.08</v>
      </c>
      <c r="AS19" s="7">
        <v>7.0000000000000007E-2</v>
      </c>
      <c r="AT19" s="7">
        <v>0.12</v>
      </c>
      <c r="AU19" s="7">
        <v>0.1</v>
      </c>
      <c r="AV19" s="7">
        <v>0.08</v>
      </c>
      <c r="AW19" s="7">
        <v>7.0000000000000007E-2</v>
      </c>
      <c r="AX19" s="7">
        <v>0.04</v>
      </c>
      <c r="AY19" s="7">
        <v>0.12</v>
      </c>
      <c r="AZ19" s="7">
        <v>0.11</v>
      </c>
      <c r="BA19" s="7">
        <v>0.1</v>
      </c>
      <c r="BB19" s="7">
        <v>0.12</v>
      </c>
      <c r="BC19" s="7">
        <v>0.08</v>
      </c>
      <c r="BD19" t="s">
        <v>108</v>
      </c>
      <c r="BE19" s="7">
        <v>0.11</v>
      </c>
      <c r="BF19" s="7">
        <v>0.09</v>
      </c>
      <c r="BG19" s="7">
        <v>0.11</v>
      </c>
      <c r="BH19" s="7">
        <v>0.08</v>
      </c>
      <c r="BI19" s="7">
        <v>0.12</v>
      </c>
      <c r="BJ19" s="7">
        <v>0.1</v>
      </c>
      <c r="BK19" s="7">
        <v>0.1</v>
      </c>
      <c r="BL19" s="7">
        <v>7.0000000000000007E-2</v>
      </c>
      <c r="BM19" s="7">
        <v>0.11</v>
      </c>
      <c r="BN19" s="7">
        <v>0.1</v>
      </c>
      <c r="BO19" s="7">
        <v>0.09</v>
      </c>
      <c r="BP19" s="7">
        <v>0.08</v>
      </c>
      <c r="BQ19" s="7">
        <v>0.1</v>
      </c>
      <c r="BR19" s="7">
        <v>0.11</v>
      </c>
      <c r="BS19" s="7">
        <v>0.1</v>
      </c>
      <c r="BT19" s="7">
        <v>0.12</v>
      </c>
      <c r="BU19" s="7">
        <v>0.11</v>
      </c>
      <c r="BV19" s="7">
        <v>0.1</v>
      </c>
      <c r="BW19" s="7">
        <v>0.1</v>
      </c>
      <c r="BX19" s="7">
        <v>0.06</v>
      </c>
      <c r="BY19" s="7">
        <v>0.06</v>
      </c>
      <c r="BZ19" s="7">
        <v>0.06</v>
      </c>
    </row>
    <row r="20" spans="1:78" x14ac:dyDescent="0.25">
      <c r="A20" t="s">
        <v>631</v>
      </c>
      <c r="B20">
        <v>212</v>
      </c>
      <c r="C20">
        <v>191</v>
      </c>
      <c r="D20">
        <v>9</v>
      </c>
      <c r="E20">
        <v>12</v>
      </c>
      <c r="F20">
        <v>33</v>
      </c>
      <c r="G20">
        <v>125</v>
      </c>
      <c r="H20">
        <v>54</v>
      </c>
      <c r="I20">
        <v>53</v>
      </c>
      <c r="J20">
        <v>72</v>
      </c>
      <c r="K20">
        <v>34</v>
      </c>
      <c r="L20">
        <v>53</v>
      </c>
      <c r="M20">
        <v>50</v>
      </c>
      <c r="N20">
        <v>139</v>
      </c>
      <c r="O20">
        <v>20</v>
      </c>
      <c r="P20">
        <v>4</v>
      </c>
      <c r="Q20">
        <v>44</v>
      </c>
      <c r="R20">
        <v>168</v>
      </c>
      <c r="S20">
        <v>123</v>
      </c>
      <c r="T20">
        <v>45</v>
      </c>
      <c r="U20">
        <v>41</v>
      </c>
      <c r="V20">
        <v>166</v>
      </c>
      <c r="W20">
        <v>23</v>
      </c>
      <c r="X20">
        <v>23</v>
      </c>
      <c r="Y20">
        <v>19</v>
      </c>
      <c r="Z20">
        <v>193</v>
      </c>
      <c r="AA20">
        <v>212</v>
      </c>
      <c r="AB20">
        <v>193</v>
      </c>
      <c r="AC20">
        <v>27</v>
      </c>
      <c r="AD20">
        <v>160</v>
      </c>
      <c r="AE20">
        <v>23</v>
      </c>
      <c r="AF20">
        <v>161</v>
      </c>
      <c r="AG20">
        <v>39</v>
      </c>
      <c r="AH20">
        <v>0</v>
      </c>
      <c r="AI20">
        <v>136</v>
      </c>
      <c r="AJ20">
        <v>26</v>
      </c>
      <c r="AK20">
        <v>45</v>
      </c>
      <c r="AL20">
        <v>78</v>
      </c>
      <c r="AM20">
        <v>106</v>
      </c>
      <c r="AN20">
        <v>4</v>
      </c>
      <c r="AO20">
        <v>25</v>
      </c>
      <c r="AP20">
        <v>13</v>
      </c>
      <c r="AQ20">
        <v>8</v>
      </c>
      <c r="AR20">
        <v>18</v>
      </c>
      <c r="AS20">
        <v>15</v>
      </c>
      <c r="AT20">
        <v>13</v>
      </c>
      <c r="AU20">
        <v>15</v>
      </c>
      <c r="AV20">
        <v>33</v>
      </c>
      <c r="AW20">
        <v>2</v>
      </c>
      <c r="AX20">
        <v>7</v>
      </c>
      <c r="AY20">
        <v>33</v>
      </c>
      <c r="AZ20">
        <v>13</v>
      </c>
      <c r="BA20">
        <v>11</v>
      </c>
      <c r="BB20">
        <v>15</v>
      </c>
      <c r="BC20">
        <v>16</v>
      </c>
      <c r="BD20">
        <v>1</v>
      </c>
      <c r="BE20">
        <v>32</v>
      </c>
      <c r="BF20">
        <v>180</v>
      </c>
      <c r="BG20">
        <v>117</v>
      </c>
      <c r="BH20">
        <v>95</v>
      </c>
      <c r="BI20">
        <v>39</v>
      </c>
      <c r="BJ20">
        <v>31</v>
      </c>
      <c r="BK20">
        <v>38</v>
      </c>
      <c r="BL20">
        <v>5</v>
      </c>
      <c r="BM20">
        <v>28</v>
      </c>
      <c r="BN20">
        <v>63</v>
      </c>
      <c r="BO20">
        <v>70</v>
      </c>
      <c r="BP20">
        <v>51</v>
      </c>
      <c r="BQ20">
        <v>35</v>
      </c>
      <c r="BR20">
        <v>57</v>
      </c>
      <c r="BS20">
        <v>52</v>
      </c>
      <c r="BT20">
        <v>16</v>
      </c>
      <c r="BU20">
        <v>21</v>
      </c>
      <c r="BV20">
        <v>12</v>
      </c>
      <c r="BW20">
        <v>25</v>
      </c>
      <c r="BX20">
        <v>93</v>
      </c>
      <c r="BY20">
        <v>91</v>
      </c>
      <c r="BZ20">
        <v>76</v>
      </c>
    </row>
    <row r="21" spans="1:78" x14ac:dyDescent="0.25">
      <c r="B21" s="7">
        <v>0.04</v>
      </c>
      <c r="C21" s="7">
        <v>0.04</v>
      </c>
      <c r="D21" s="7">
        <v>0.02</v>
      </c>
      <c r="E21" s="7">
        <v>0.03</v>
      </c>
      <c r="F21" s="7">
        <v>0.03</v>
      </c>
      <c r="G21" s="7">
        <v>0.04</v>
      </c>
      <c r="H21" s="7">
        <v>0.03</v>
      </c>
      <c r="I21" s="7">
        <v>0.04</v>
      </c>
      <c r="J21" s="7">
        <v>0.04</v>
      </c>
      <c r="K21" s="7">
        <v>0.03</v>
      </c>
      <c r="L21" s="7">
        <v>0.04</v>
      </c>
      <c r="M21" s="7">
        <v>0.03</v>
      </c>
      <c r="N21" s="7">
        <v>0.04</v>
      </c>
      <c r="O21" s="7">
        <v>0.03</v>
      </c>
      <c r="P21" s="7">
        <v>0.02</v>
      </c>
      <c r="Q21" s="7">
        <v>0.05</v>
      </c>
      <c r="R21" s="7">
        <v>0.03</v>
      </c>
      <c r="S21" s="7">
        <v>0.03</v>
      </c>
      <c r="T21" s="7">
        <v>0.04</v>
      </c>
      <c r="U21" s="7">
        <v>0.04</v>
      </c>
      <c r="V21" s="7">
        <v>0.04</v>
      </c>
      <c r="W21" s="7">
        <v>0.04</v>
      </c>
      <c r="X21" s="7">
        <v>0.03</v>
      </c>
      <c r="Y21" s="7">
        <v>0.03</v>
      </c>
      <c r="Z21" s="7">
        <v>0.04</v>
      </c>
      <c r="AA21" s="7">
        <v>0.04</v>
      </c>
      <c r="AB21" s="7">
        <v>0.04</v>
      </c>
      <c r="AC21" s="7">
        <v>0.04</v>
      </c>
      <c r="AD21" s="7">
        <v>0.03</v>
      </c>
      <c r="AE21" s="7">
        <v>0.04</v>
      </c>
      <c r="AF21" s="7">
        <v>0.03</v>
      </c>
      <c r="AG21" s="7">
        <v>0.04</v>
      </c>
      <c r="AH21" t="s">
        <v>108</v>
      </c>
      <c r="AI21" s="7">
        <v>0.03</v>
      </c>
      <c r="AJ21" s="7">
        <v>0.05</v>
      </c>
      <c r="AK21" s="7">
        <v>0.05</v>
      </c>
      <c r="AL21" s="7">
        <v>0.03</v>
      </c>
      <c r="AM21" s="7">
        <v>0.04</v>
      </c>
      <c r="AN21" s="7">
        <v>7.0000000000000007E-2</v>
      </c>
      <c r="AO21" s="7">
        <v>0.04</v>
      </c>
      <c r="AP21" s="7">
        <v>0.02</v>
      </c>
      <c r="AQ21" s="7">
        <v>0.01</v>
      </c>
      <c r="AR21" s="7">
        <v>0.03</v>
      </c>
      <c r="AS21" s="7">
        <v>0.05</v>
      </c>
      <c r="AT21" s="7">
        <v>0.02</v>
      </c>
      <c r="AU21" s="7">
        <v>0.04</v>
      </c>
      <c r="AV21" s="7">
        <v>7.0000000000000007E-2</v>
      </c>
      <c r="AW21" s="7">
        <v>0.02</v>
      </c>
      <c r="AX21" s="7">
        <v>0.02</v>
      </c>
      <c r="AY21" s="7">
        <v>0.06</v>
      </c>
      <c r="AZ21" s="7">
        <v>0.03</v>
      </c>
      <c r="BA21" s="7">
        <v>0.04</v>
      </c>
      <c r="BB21" s="7">
        <v>0.03</v>
      </c>
      <c r="BC21" s="7">
        <v>0.05</v>
      </c>
      <c r="BD21" s="7">
        <v>0.03</v>
      </c>
      <c r="BE21" s="7">
        <v>0.04</v>
      </c>
      <c r="BF21" s="7">
        <v>0.04</v>
      </c>
      <c r="BG21" s="7">
        <v>0.04</v>
      </c>
      <c r="BH21" s="7">
        <v>0.04</v>
      </c>
      <c r="BI21" s="7">
        <v>0.03</v>
      </c>
      <c r="BJ21" s="7">
        <v>0.04</v>
      </c>
      <c r="BK21" s="7">
        <v>0.05</v>
      </c>
      <c r="BL21" s="7">
        <v>0.02</v>
      </c>
      <c r="BM21" s="7">
        <v>0.03</v>
      </c>
      <c r="BN21" s="7">
        <v>0.04</v>
      </c>
      <c r="BO21" s="7">
        <v>0.03</v>
      </c>
      <c r="BP21" s="7">
        <v>0.04</v>
      </c>
      <c r="BQ21" s="7">
        <v>0.03</v>
      </c>
      <c r="BR21" s="7">
        <v>0.04</v>
      </c>
      <c r="BS21" s="7">
        <v>0.03</v>
      </c>
      <c r="BT21" s="7">
        <v>0.04</v>
      </c>
      <c r="BU21" s="7">
        <v>0.04</v>
      </c>
      <c r="BV21" s="7">
        <v>0.04</v>
      </c>
      <c r="BW21" s="7">
        <v>0.03</v>
      </c>
      <c r="BX21" s="7">
        <v>0.02</v>
      </c>
      <c r="BY21" s="7">
        <v>0.02</v>
      </c>
      <c r="BZ21" s="7">
        <v>0.02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598</v>
      </c>
      <c r="B24">
        <v>3671</v>
      </c>
      <c r="C24">
        <v>3115</v>
      </c>
      <c r="D24">
        <v>334</v>
      </c>
      <c r="E24">
        <v>222</v>
      </c>
      <c r="F24">
        <v>743</v>
      </c>
      <c r="G24">
        <v>1786</v>
      </c>
      <c r="H24">
        <v>1142</v>
      </c>
      <c r="I24">
        <v>881</v>
      </c>
      <c r="J24">
        <v>1136</v>
      </c>
      <c r="K24">
        <v>772</v>
      </c>
      <c r="L24">
        <v>882</v>
      </c>
      <c r="M24">
        <v>1058</v>
      </c>
      <c r="N24">
        <v>2126</v>
      </c>
      <c r="O24">
        <v>365</v>
      </c>
      <c r="P24">
        <v>121</v>
      </c>
      <c r="Q24">
        <v>571</v>
      </c>
      <c r="R24">
        <v>3099</v>
      </c>
      <c r="S24">
        <v>2245</v>
      </c>
      <c r="T24">
        <v>780</v>
      </c>
      <c r="U24">
        <v>600</v>
      </c>
      <c r="V24">
        <v>2642</v>
      </c>
      <c r="W24">
        <v>378</v>
      </c>
      <c r="X24">
        <v>609</v>
      </c>
      <c r="Y24">
        <v>439</v>
      </c>
      <c r="Z24">
        <v>3232</v>
      </c>
      <c r="AA24">
        <v>3658</v>
      </c>
      <c r="AB24">
        <v>3219</v>
      </c>
      <c r="AC24">
        <v>444</v>
      </c>
      <c r="AD24">
        <v>2884</v>
      </c>
      <c r="AE24">
        <v>294</v>
      </c>
      <c r="AF24">
        <v>2946</v>
      </c>
      <c r="AG24">
        <v>492</v>
      </c>
      <c r="AH24">
        <v>21</v>
      </c>
      <c r="AI24">
        <v>2682</v>
      </c>
      <c r="AJ24">
        <v>331</v>
      </c>
      <c r="AK24">
        <v>590</v>
      </c>
      <c r="AL24">
        <v>1472</v>
      </c>
      <c r="AM24">
        <v>1731</v>
      </c>
      <c r="AN24">
        <v>40</v>
      </c>
      <c r="AO24">
        <v>413</v>
      </c>
      <c r="AP24">
        <v>376</v>
      </c>
      <c r="AQ24">
        <v>381</v>
      </c>
      <c r="AR24">
        <v>319</v>
      </c>
      <c r="AS24">
        <v>195</v>
      </c>
      <c r="AT24">
        <v>352</v>
      </c>
      <c r="AU24">
        <v>227</v>
      </c>
      <c r="AV24">
        <v>304</v>
      </c>
      <c r="AW24">
        <v>100</v>
      </c>
      <c r="AX24">
        <v>227</v>
      </c>
      <c r="AY24">
        <v>283</v>
      </c>
      <c r="AZ24">
        <v>244</v>
      </c>
      <c r="BA24">
        <v>183</v>
      </c>
      <c r="BB24">
        <v>262</v>
      </c>
      <c r="BC24">
        <v>196</v>
      </c>
      <c r="BD24">
        <v>21</v>
      </c>
      <c r="BE24">
        <v>519</v>
      </c>
      <c r="BF24">
        <v>3151</v>
      </c>
      <c r="BG24">
        <v>1937</v>
      </c>
      <c r="BH24">
        <v>1734</v>
      </c>
      <c r="BI24">
        <v>731</v>
      </c>
      <c r="BJ24">
        <v>521</v>
      </c>
      <c r="BK24">
        <v>457</v>
      </c>
      <c r="BL24">
        <v>121</v>
      </c>
      <c r="BM24">
        <v>499</v>
      </c>
      <c r="BN24">
        <v>1046</v>
      </c>
      <c r="BO24">
        <v>1351</v>
      </c>
      <c r="BP24">
        <v>773</v>
      </c>
      <c r="BQ24">
        <v>593</v>
      </c>
      <c r="BR24">
        <v>914</v>
      </c>
      <c r="BS24">
        <v>916</v>
      </c>
      <c r="BT24">
        <v>273</v>
      </c>
      <c r="BU24">
        <v>293</v>
      </c>
      <c r="BV24">
        <v>165</v>
      </c>
      <c r="BW24">
        <v>451</v>
      </c>
      <c r="BX24">
        <v>2898</v>
      </c>
      <c r="BY24">
        <v>2904</v>
      </c>
      <c r="BZ24">
        <v>2625</v>
      </c>
    </row>
    <row r="25" spans="1:78" x14ac:dyDescent="0.25">
      <c r="B25" s="7">
        <v>0.61</v>
      </c>
      <c r="C25" s="7">
        <v>0.61</v>
      </c>
      <c r="D25" s="7">
        <v>0.6</v>
      </c>
      <c r="E25" s="7">
        <v>0.63</v>
      </c>
      <c r="F25" s="7">
        <v>0.63</v>
      </c>
      <c r="G25" s="7">
        <v>0.56999999999999995</v>
      </c>
      <c r="H25" s="7">
        <v>0.67</v>
      </c>
      <c r="I25" s="7">
        <v>0.61</v>
      </c>
      <c r="J25" s="7">
        <v>0.6</v>
      </c>
      <c r="K25" s="7">
        <v>0.63</v>
      </c>
      <c r="L25" s="7">
        <v>0.63</v>
      </c>
      <c r="M25" s="7">
        <v>0.64</v>
      </c>
      <c r="N25" s="7">
        <v>0.61</v>
      </c>
      <c r="O25" s="7">
        <v>0.56999999999999995</v>
      </c>
      <c r="P25" s="7">
        <v>0.62</v>
      </c>
      <c r="Q25" s="7">
        <v>0.6</v>
      </c>
      <c r="R25" s="7">
        <v>0.62</v>
      </c>
      <c r="S25" s="7">
        <v>0.61</v>
      </c>
      <c r="T25" s="7">
        <v>0.63</v>
      </c>
      <c r="U25" s="7">
        <v>0.61</v>
      </c>
      <c r="V25" s="7">
        <v>0.6</v>
      </c>
      <c r="W25" s="7">
        <v>0.62</v>
      </c>
      <c r="X25" s="7">
        <v>0.7</v>
      </c>
      <c r="Y25" s="7">
        <v>0.61</v>
      </c>
      <c r="Z25" s="7">
        <v>0.61</v>
      </c>
      <c r="AA25" s="7">
        <v>0.61</v>
      </c>
      <c r="AB25" s="7">
        <v>0.61</v>
      </c>
      <c r="AC25" s="7">
        <v>0.62</v>
      </c>
      <c r="AD25" s="7">
        <v>0.62</v>
      </c>
      <c r="AE25" s="7">
        <v>0.56000000000000005</v>
      </c>
      <c r="AF25" s="7">
        <v>0.63</v>
      </c>
      <c r="AG25" s="7">
        <v>0.54</v>
      </c>
      <c r="AH25" s="7">
        <v>0.54</v>
      </c>
      <c r="AI25" s="7">
        <v>0.62</v>
      </c>
      <c r="AJ25" s="7">
        <v>0.6</v>
      </c>
      <c r="AK25" s="7">
        <v>0.6</v>
      </c>
      <c r="AL25" s="7">
        <v>0.62</v>
      </c>
      <c r="AM25" s="7">
        <v>0.61</v>
      </c>
      <c r="AN25" s="7">
        <v>0.67</v>
      </c>
      <c r="AO25" s="7">
        <v>0.59</v>
      </c>
      <c r="AP25" s="7">
        <v>0.64</v>
      </c>
      <c r="AQ25" s="7">
        <v>0.67</v>
      </c>
      <c r="AR25" s="7">
        <v>0.57999999999999996</v>
      </c>
      <c r="AS25" s="7">
        <v>0.61</v>
      </c>
      <c r="AT25" s="7">
        <v>0.63</v>
      </c>
      <c r="AU25" s="7">
        <v>0.65</v>
      </c>
      <c r="AV25" s="7">
        <v>0.62</v>
      </c>
      <c r="AW25" s="7">
        <v>0.7</v>
      </c>
      <c r="AX25" s="7">
        <v>0.55000000000000004</v>
      </c>
      <c r="AY25" s="7">
        <v>0.53</v>
      </c>
      <c r="AZ25" s="7">
        <v>0.59</v>
      </c>
      <c r="BA25" s="7">
        <v>0.62</v>
      </c>
      <c r="BB25" s="7">
        <v>0.59</v>
      </c>
      <c r="BC25" s="7">
        <v>0.63</v>
      </c>
      <c r="BD25" s="7">
        <v>0.81</v>
      </c>
      <c r="BE25" s="7">
        <v>0.57999999999999996</v>
      </c>
      <c r="BF25" s="7">
        <v>0.62</v>
      </c>
      <c r="BG25" s="7">
        <v>0.59</v>
      </c>
      <c r="BH25" s="7">
        <v>0.64</v>
      </c>
      <c r="BI25" s="7">
        <v>0.56000000000000005</v>
      </c>
      <c r="BJ25" s="7">
        <v>0.6</v>
      </c>
      <c r="BK25" s="7">
        <v>0.6</v>
      </c>
      <c r="BL25" s="7">
        <v>0.61</v>
      </c>
      <c r="BM25" s="7">
        <v>0.56999999999999995</v>
      </c>
      <c r="BN25" s="7">
        <v>0.62</v>
      </c>
      <c r="BO25" s="7">
        <v>0.62</v>
      </c>
      <c r="BP25" s="7">
        <v>0.61</v>
      </c>
      <c r="BQ25" s="7">
        <v>0.59</v>
      </c>
      <c r="BR25" s="7">
        <v>0.57999999999999996</v>
      </c>
      <c r="BS25" s="7">
        <v>0.6</v>
      </c>
      <c r="BT25" s="7">
        <v>0.61</v>
      </c>
      <c r="BU25" s="7">
        <v>0.55000000000000004</v>
      </c>
      <c r="BV25" s="7">
        <v>0.56000000000000005</v>
      </c>
      <c r="BW25" s="7">
        <v>0.6</v>
      </c>
      <c r="BX25" s="7">
        <v>0.72</v>
      </c>
      <c r="BY25" s="7">
        <v>0.72</v>
      </c>
      <c r="BZ25" s="7">
        <v>0.75</v>
      </c>
    </row>
    <row r="26" spans="1:78" x14ac:dyDescent="0.25">
      <c r="A26" t="s">
        <v>599</v>
      </c>
      <c r="B26">
        <v>777</v>
      </c>
      <c r="C26">
        <v>701</v>
      </c>
      <c r="D26">
        <v>35</v>
      </c>
      <c r="E26">
        <v>41</v>
      </c>
      <c r="F26">
        <v>122</v>
      </c>
      <c r="G26">
        <v>454</v>
      </c>
      <c r="H26">
        <v>200</v>
      </c>
      <c r="I26">
        <v>173</v>
      </c>
      <c r="J26">
        <v>264</v>
      </c>
      <c r="K26">
        <v>149</v>
      </c>
      <c r="L26">
        <v>190</v>
      </c>
      <c r="M26">
        <v>212</v>
      </c>
      <c r="N26">
        <v>458</v>
      </c>
      <c r="O26">
        <v>84</v>
      </c>
      <c r="P26">
        <v>22</v>
      </c>
      <c r="Q26">
        <v>159</v>
      </c>
      <c r="R26">
        <v>618</v>
      </c>
      <c r="S26">
        <v>474</v>
      </c>
      <c r="T26">
        <v>157</v>
      </c>
      <c r="U26">
        <v>132</v>
      </c>
      <c r="V26">
        <v>592</v>
      </c>
      <c r="W26">
        <v>88</v>
      </c>
      <c r="X26">
        <v>90</v>
      </c>
      <c r="Y26">
        <v>85</v>
      </c>
      <c r="Z26">
        <v>692</v>
      </c>
      <c r="AA26">
        <v>777</v>
      </c>
      <c r="AB26">
        <v>692</v>
      </c>
      <c r="AC26">
        <v>116</v>
      </c>
      <c r="AD26">
        <v>586</v>
      </c>
      <c r="AE26">
        <v>70</v>
      </c>
      <c r="AF26">
        <v>578</v>
      </c>
      <c r="AG26">
        <v>146</v>
      </c>
      <c r="AH26">
        <v>3</v>
      </c>
      <c r="AI26">
        <v>548</v>
      </c>
      <c r="AJ26">
        <v>80</v>
      </c>
      <c r="AK26">
        <v>140</v>
      </c>
      <c r="AL26">
        <v>314</v>
      </c>
      <c r="AM26">
        <v>361</v>
      </c>
      <c r="AN26">
        <v>7</v>
      </c>
      <c r="AO26">
        <v>94</v>
      </c>
      <c r="AP26">
        <v>68</v>
      </c>
      <c r="AQ26">
        <v>74</v>
      </c>
      <c r="AR26">
        <v>61</v>
      </c>
      <c r="AS26">
        <v>38</v>
      </c>
      <c r="AT26">
        <v>77</v>
      </c>
      <c r="AU26">
        <v>48</v>
      </c>
      <c r="AV26">
        <v>73</v>
      </c>
      <c r="AW26">
        <v>12</v>
      </c>
      <c r="AX26">
        <v>23</v>
      </c>
      <c r="AY26">
        <v>99</v>
      </c>
      <c r="AZ26">
        <v>57</v>
      </c>
      <c r="BA26">
        <v>39</v>
      </c>
      <c r="BB26">
        <v>67</v>
      </c>
      <c r="BC26">
        <v>41</v>
      </c>
      <c r="BD26">
        <v>1</v>
      </c>
      <c r="BE26">
        <v>135</v>
      </c>
      <c r="BF26">
        <v>642</v>
      </c>
      <c r="BG26">
        <v>468</v>
      </c>
      <c r="BH26">
        <v>308</v>
      </c>
      <c r="BI26">
        <v>197</v>
      </c>
      <c r="BJ26">
        <v>120</v>
      </c>
      <c r="BK26">
        <v>118</v>
      </c>
      <c r="BL26">
        <v>19</v>
      </c>
      <c r="BM26">
        <v>128</v>
      </c>
      <c r="BN26">
        <v>235</v>
      </c>
      <c r="BO26">
        <v>257</v>
      </c>
      <c r="BP26">
        <v>157</v>
      </c>
      <c r="BQ26">
        <v>132</v>
      </c>
      <c r="BR26">
        <v>223</v>
      </c>
      <c r="BS26">
        <v>210</v>
      </c>
      <c r="BT26">
        <v>70</v>
      </c>
      <c r="BU26">
        <v>79</v>
      </c>
      <c r="BV26">
        <v>42</v>
      </c>
      <c r="BW26">
        <v>99</v>
      </c>
      <c r="BX26">
        <v>345</v>
      </c>
      <c r="BY26">
        <v>352</v>
      </c>
      <c r="BZ26">
        <v>273</v>
      </c>
    </row>
    <row r="27" spans="1:78" x14ac:dyDescent="0.25">
      <c r="B27" s="7">
        <v>0.13</v>
      </c>
      <c r="C27" s="7">
        <v>0.14000000000000001</v>
      </c>
      <c r="D27" s="7">
        <v>0.06</v>
      </c>
      <c r="E27" s="7">
        <v>0.12</v>
      </c>
      <c r="F27" s="7">
        <v>0.1</v>
      </c>
      <c r="G27" s="7">
        <v>0.15</v>
      </c>
      <c r="H27" s="7">
        <v>0.12</v>
      </c>
      <c r="I27" s="7">
        <v>0.12</v>
      </c>
      <c r="J27" s="7">
        <v>0.14000000000000001</v>
      </c>
      <c r="K27" s="7">
        <v>0.12</v>
      </c>
      <c r="L27" s="7">
        <v>0.13</v>
      </c>
      <c r="M27" s="7">
        <v>0.13</v>
      </c>
      <c r="N27" s="7">
        <v>0.13</v>
      </c>
      <c r="O27" s="7">
        <v>0.13</v>
      </c>
      <c r="P27" s="7">
        <v>0.11</v>
      </c>
      <c r="Q27" s="7">
        <v>0.17</v>
      </c>
      <c r="R27" s="7">
        <v>0.12</v>
      </c>
      <c r="S27" s="7">
        <v>0.13</v>
      </c>
      <c r="T27" s="7">
        <v>0.13</v>
      </c>
      <c r="U27" s="7">
        <v>0.14000000000000001</v>
      </c>
      <c r="V27" s="7">
        <v>0.13</v>
      </c>
      <c r="W27" s="7">
        <v>0.14000000000000001</v>
      </c>
      <c r="X27" s="7">
        <v>0.1</v>
      </c>
      <c r="Y27" s="7">
        <v>0.12</v>
      </c>
      <c r="Z27" s="7">
        <v>0.13</v>
      </c>
      <c r="AA27" s="7">
        <v>0.13</v>
      </c>
      <c r="AB27" s="7">
        <v>0.13</v>
      </c>
      <c r="AC27" s="7">
        <v>0.16</v>
      </c>
      <c r="AD27" s="7">
        <v>0.13</v>
      </c>
      <c r="AE27" s="7">
        <v>0.13</v>
      </c>
      <c r="AF27" s="7">
        <v>0.12</v>
      </c>
      <c r="AG27" s="7">
        <v>0.16</v>
      </c>
      <c r="AH27" s="7">
        <v>0.08</v>
      </c>
      <c r="AI27" s="7">
        <v>0.13</v>
      </c>
      <c r="AJ27" s="7">
        <v>0.15</v>
      </c>
      <c r="AK27" s="7">
        <v>0.14000000000000001</v>
      </c>
      <c r="AL27" s="7">
        <v>0.13</v>
      </c>
      <c r="AM27" s="7">
        <v>0.13</v>
      </c>
      <c r="AN27" s="7">
        <v>0.11</v>
      </c>
      <c r="AO27" s="7">
        <v>0.13</v>
      </c>
      <c r="AP27" s="7">
        <v>0.12</v>
      </c>
      <c r="AQ27" s="7">
        <v>0.13</v>
      </c>
      <c r="AR27" s="7">
        <v>0.11</v>
      </c>
      <c r="AS27" s="7">
        <v>0.12</v>
      </c>
      <c r="AT27" s="7">
        <v>0.14000000000000001</v>
      </c>
      <c r="AU27" s="7">
        <v>0.14000000000000001</v>
      </c>
      <c r="AV27" s="7">
        <v>0.15</v>
      </c>
      <c r="AW27" s="7">
        <v>0.08</v>
      </c>
      <c r="AX27" s="7">
        <v>0.05</v>
      </c>
      <c r="AY27" s="7">
        <v>0.19</v>
      </c>
      <c r="AZ27" s="7">
        <v>0.14000000000000001</v>
      </c>
      <c r="BA27" s="7">
        <v>0.13</v>
      </c>
      <c r="BB27" s="7">
        <v>0.15</v>
      </c>
      <c r="BC27" s="7">
        <v>0.13</v>
      </c>
      <c r="BD27" s="7">
        <v>0.03</v>
      </c>
      <c r="BE27" s="7">
        <v>0.15</v>
      </c>
      <c r="BF27" s="7">
        <v>0.13</v>
      </c>
      <c r="BG27" s="7">
        <v>0.14000000000000001</v>
      </c>
      <c r="BH27" s="7">
        <v>0.11</v>
      </c>
      <c r="BI27" s="7">
        <v>0.15</v>
      </c>
      <c r="BJ27" s="7">
        <v>0.14000000000000001</v>
      </c>
      <c r="BK27" s="7">
        <v>0.15</v>
      </c>
      <c r="BL27" s="7">
        <v>0.09</v>
      </c>
      <c r="BM27" s="7">
        <v>0.14000000000000001</v>
      </c>
      <c r="BN27" s="7">
        <v>0.14000000000000001</v>
      </c>
      <c r="BO27" s="7">
        <v>0.12</v>
      </c>
      <c r="BP27" s="7">
        <v>0.12</v>
      </c>
      <c r="BQ27" s="7">
        <v>0.13</v>
      </c>
      <c r="BR27" s="7">
        <v>0.14000000000000001</v>
      </c>
      <c r="BS27" s="7">
        <v>0.14000000000000001</v>
      </c>
      <c r="BT27" s="7">
        <v>0.16</v>
      </c>
      <c r="BU27" s="7">
        <v>0.15</v>
      </c>
      <c r="BV27" s="7">
        <v>0.14000000000000001</v>
      </c>
      <c r="BW27" s="7">
        <v>0.13</v>
      </c>
      <c r="BX27" s="7">
        <v>0.09</v>
      </c>
      <c r="BY27" s="7">
        <v>0.09</v>
      </c>
      <c r="BZ27" s="7">
        <v>0.08</v>
      </c>
    </row>
    <row r="28" spans="1:78" x14ac:dyDescent="0.25">
      <c r="A28" t="s">
        <v>40</v>
      </c>
      <c r="B28">
        <v>12</v>
      </c>
      <c r="C28">
        <v>9</v>
      </c>
      <c r="D28">
        <v>2</v>
      </c>
      <c r="E28">
        <v>0</v>
      </c>
      <c r="F28">
        <v>4</v>
      </c>
      <c r="G28">
        <v>2</v>
      </c>
      <c r="H28">
        <v>5</v>
      </c>
      <c r="I28">
        <v>1</v>
      </c>
      <c r="J28">
        <v>4</v>
      </c>
      <c r="K28">
        <v>3</v>
      </c>
      <c r="L28">
        <v>4</v>
      </c>
      <c r="M28">
        <v>2</v>
      </c>
      <c r="N28">
        <v>3</v>
      </c>
      <c r="O28">
        <v>6</v>
      </c>
      <c r="P28">
        <v>0</v>
      </c>
      <c r="Q28">
        <v>1</v>
      </c>
      <c r="R28">
        <v>11</v>
      </c>
      <c r="S28">
        <v>6</v>
      </c>
      <c r="T28">
        <v>2</v>
      </c>
      <c r="U28">
        <v>3</v>
      </c>
      <c r="V28">
        <v>2</v>
      </c>
      <c r="W28">
        <v>1</v>
      </c>
      <c r="X28">
        <v>2</v>
      </c>
      <c r="Y28">
        <v>1</v>
      </c>
      <c r="Z28">
        <v>11</v>
      </c>
      <c r="AA28">
        <v>12</v>
      </c>
      <c r="AB28">
        <v>11</v>
      </c>
      <c r="AC28">
        <v>1</v>
      </c>
      <c r="AD28">
        <v>6</v>
      </c>
      <c r="AE28">
        <v>1</v>
      </c>
      <c r="AF28">
        <v>6</v>
      </c>
      <c r="AG28">
        <v>3</v>
      </c>
      <c r="AH28">
        <v>0</v>
      </c>
      <c r="AI28">
        <v>6</v>
      </c>
      <c r="AJ28">
        <v>2</v>
      </c>
      <c r="AK28">
        <v>1</v>
      </c>
      <c r="AL28">
        <v>4</v>
      </c>
      <c r="AM28">
        <v>3</v>
      </c>
      <c r="AN28">
        <v>0</v>
      </c>
      <c r="AO28">
        <v>2</v>
      </c>
      <c r="AP28">
        <v>2</v>
      </c>
      <c r="AQ28">
        <v>0</v>
      </c>
      <c r="AR28">
        <v>1</v>
      </c>
      <c r="AS28">
        <v>0</v>
      </c>
      <c r="AT28">
        <v>0</v>
      </c>
      <c r="AU28">
        <v>2</v>
      </c>
      <c r="AV28">
        <v>2</v>
      </c>
      <c r="AW28">
        <v>0</v>
      </c>
      <c r="AX28">
        <v>2</v>
      </c>
      <c r="AY28">
        <v>0</v>
      </c>
      <c r="AZ28">
        <v>1</v>
      </c>
      <c r="BA28">
        <v>0</v>
      </c>
      <c r="BB28">
        <v>0</v>
      </c>
      <c r="BC28">
        <v>3</v>
      </c>
      <c r="BD28">
        <v>0</v>
      </c>
      <c r="BE28">
        <v>0</v>
      </c>
      <c r="BF28">
        <v>12</v>
      </c>
      <c r="BG28">
        <v>4</v>
      </c>
      <c r="BH28">
        <v>8</v>
      </c>
      <c r="BI28">
        <v>2</v>
      </c>
      <c r="BJ28">
        <v>0</v>
      </c>
      <c r="BK28">
        <v>1</v>
      </c>
      <c r="BL28">
        <v>1</v>
      </c>
      <c r="BM28">
        <v>0</v>
      </c>
      <c r="BN28">
        <v>0</v>
      </c>
      <c r="BO28">
        <v>5</v>
      </c>
      <c r="BP28">
        <v>6</v>
      </c>
      <c r="BQ28">
        <v>1</v>
      </c>
      <c r="BR28">
        <v>0</v>
      </c>
      <c r="BS28">
        <v>0</v>
      </c>
      <c r="BT28">
        <v>0</v>
      </c>
      <c r="BU28">
        <v>0</v>
      </c>
      <c r="BV28">
        <v>1</v>
      </c>
      <c r="BW28">
        <v>0</v>
      </c>
      <c r="BX28">
        <v>3</v>
      </c>
      <c r="BY28">
        <v>3</v>
      </c>
      <c r="BZ28">
        <v>5</v>
      </c>
    </row>
    <row r="29" spans="1:78" x14ac:dyDescent="0.25">
      <c r="B29">
        <v>0</v>
      </c>
      <c r="C29">
        <v>0</v>
      </c>
      <c r="D29">
        <v>0</v>
      </c>
      <c r="E29" t="s">
        <v>106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 s="7">
        <v>0.01</v>
      </c>
      <c r="P29" t="s">
        <v>106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 t="s">
        <v>106</v>
      </c>
      <c r="AI29">
        <v>0</v>
      </c>
      <c r="AJ29">
        <v>0</v>
      </c>
      <c r="AK29">
        <v>0</v>
      </c>
      <c r="AL29">
        <v>0</v>
      </c>
      <c r="AM29">
        <v>0</v>
      </c>
      <c r="AN29" t="s">
        <v>106</v>
      </c>
      <c r="AO29">
        <v>0</v>
      </c>
      <c r="AP29">
        <v>0</v>
      </c>
      <c r="AQ29" t="s">
        <v>106</v>
      </c>
      <c r="AR29">
        <v>0</v>
      </c>
      <c r="AS29" t="s">
        <v>106</v>
      </c>
      <c r="AT29" t="s">
        <v>106</v>
      </c>
      <c r="AU29" s="7">
        <v>0.01</v>
      </c>
      <c r="AV29">
        <v>0</v>
      </c>
      <c r="AW29" t="s">
        <v>106</v>
      </c>
      <c r="AX29" s="7">
        <v>0.01</v>
      </c>
      <c r="AY29" t="s">
        <v>106</v>
      </c>
      <c r="AZ29">
        <v>0</v>
      </c>
      <c r="BA29" t="s">
        <v>106</v>
      </c>
      <c r="BB29" t="s">
        <v>106</v>
      </c>
      <c r="BC29" s="7">
        <v>0.01</v>
      </c>
      <c r="BD29" t="s">
        <v>106</v>
      </c>
      <c r="BE29" t="s">
        <v>106</v>
      </c>
      <c r="BF29">
        <v>0</v>
      </c>
      <c r="BG29">
        <v>0</v>
      </c>
      <c r="BH29">
        <v>0</v>
      </c>
      <c r="BI29">
        <v>0</v>
      </c>
      <c r="BJ29" t="s">
        <v>106</v>
      </c>
      <c r="BK29">
        <v>0</v>
      </c>
      <c r="BL29" s="7">
        <v>0.01</v>
      </c>
      <c r="BM29" t="s">
        <v>106</v>
      </c>
      <c r="BN29" t="s">
        <v>106</v>
      </c>
      <c r="BO29">
        <v>0</v>
      </c>
      <c r="BP29">
        <v>0</v>
      </c>
      <c r="BQ29">
        <v>0</v>
      </c>
      <c r="BR29" t="s">
        <v>106</v>
      </c>
      <c r="BS29" t="s">
        <v>106</v>
      </c>
      <c r="BT29" t="s">
        <v>106</v>
      </c>
      <c r="BU29" t="s">
        <v>106</v>
      </c>
      <c r="BV29">
        <v>0</v>
      </c>
      <c r="BW29" t="s">
        <v>106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147</v>
      </c>
      <c r="C30">
        <v>99</v>
      </c>
      <c r="D30">
        <v>34</v>
      </c>
      <c r="E30">
        <v>13</v>
      </c>
      <c r="F30">
        <v>40</v>
      </c>
      <c r="G30">
        <v>68</v>
      </c>
      <c r="H30">
        <v>38</v>
      </c>
      <c r="I30">
        <v>31</v>
      </c>
      <c r="J30">
        <v>40</v>
      </c>
      <c r="K30">
        <v>29</v>
      </c>
      <c r="L30">
        <v>46</v>
      </c>
      <c r="M30">
        <v>44</v>
      </c>
      <c r="N30">
        <v>71</v>
      </c>
      <c r="O30">
        <v>25</v>
      </c>
      <c r="P30">
        <v>7</v>
      </c>
      <c r="Q30">
        <v>28</v>
      </c>
      <c r="R30">
        <v>118</v>
      </c>
      <c r="S30">
        <v>70</v>
      </c>
      <c r="T30">
        <v>32</v>
      </c>
      <c r="U30">
        <v>39</v>
      </c>
      <c r="V30">
        <v>101</v>
      </c>
      <c r="W30">
        <v>16</v>
      </c>
      <c r="X30">
        <v>25</v>
      </c>
      <c r="Y30">
        <v>18</v>
      </c>
      <c r="Z30">
        <v>129</v>
      </c>
      <c r="AA30">
        <v>147</v>
      </c>
      <c r="AB30">
        <v>129</v>
      </c>
      <c r="AC30">
        <v>11</v>
      </c>
      <c r="AD30">
        <v>111</v>
      </c>
      <c r="AE30">
        <v>24</v>
      </c>
      <c r="AF30">
        <v>112</v>
      </c>
      <c r="AG30">
        <v>29</v>
      </c>
      <c r="AH30">
        <v>3</v>
      </c>
      <c r="AI30">
        <v>95</v>
      </c>
      <c r="AJ30">
        <v>12</v>
      </c>
      <c r="AK30">
        <v>39</v>
      </c>
      <c r="AL30">
        <v>54</v>
      </c>
      <c r="AM30">
        <v>66</v>
      </c>
      <c r="AN30">
        <v>1</v>
      </c>
      <c r="AO30">
        <v>26</v>
      </c>
      <c r="AP30">
        <v>6</v>
      </c>
      <c r="AQ30">
        <v>5</v>
      </c>
      <c r="AR30">
        <v>21</v>
      </c>
      <c r="AS30">
        <v>15</v>
      </c>
      <c r="AT30">
        <v>6</v>
      </c>
      <c r="AU30">
        <v>11</v>
      </c>
      <c r="AV30">
        <v>6</v>
      </c>
      <c r="AW30">
        <v>3</v>
      </c>
      <c r="AX30">
        <v>31</v>
      </c>
      <c r="AY30">
        <v>8</v>
      </c>
      <c r="AZ30">
        <v>16</v>
      </c>
      <c r="BA30">
        <v>7</v>
      </c>
      <c r="BB30">
        <v>3</v>
      </c>
      <c r="BC30">
        <v>8</v>
      </c>
      <c r="BD30">
        <v>0</v>
      </c>
      <c r="BE30">
        <v>27</v>
      </c>
      <c r="BF30">
        <v>120</v>
      </c>
      <c r="BG30">
        <v>85</v>
      </c>
      <c r="BH30">
        <v>62</v>
      </c>
      <c r="BI30">
        <v>28</v>
      </c>
      <c r="BJ30">
        <v>21</v>
      </c>
      <c r="BK30">
        <v>28</v>
      </c>
      <c r="BL30">
        <v>2</v>
      </c>
      <c r="BM30">
        <v>17</v>
      </c>
      <c r="BN30">
        <v>33</v>
      </c>
      <c r="BO30">
        <v>53</v>
      </c>
      <c r="BP30">
        <v>43</v>
      </c>
      <c r="BQ30">
        <v>24</v>
      </c>
      <c r="BR30">
        <v>35</v>
      </c>
      <c r="BS30">
        <v>28</v>
      </c>
      <c r="BT30">
        <v>16</v>
      </c>
      <c r="BU30">
        <v>19</v>
      </c>
      <c r="BV30">
        <v>10</v>
      </c>
      <c r="BW30">
        <v>14</v>
      </c>
      <c r="BX30">
        <v>94</v>
      </c>
      <c r="BY30">
        <v>93</v>
      </c>
      <c r="BZ30">
        <v>76</v>
      </c>
    </row>
    <row r="31" spans="1:78" x14ac:dyDescent="0.25">
      <c r="B31" s="7">
        <v>0.02</v>
      </c>
      <c r="C31" s="7">
        <v>0.02</v>
      </c>
      <c r="D31" s="7">
        <v>0.06</v>
      </c>
      <c r="E31" s="7">
        <v>0.04</v>
      </c>
      <c r="F31" s="7">
        <v>0.03</v>
      </c>
      <c r="G31" s="7">
        <v>0.02</v>
      </c>
      <c r="H31" s="7">
        <v>0.02</v>
      </c>
      <c r="I31" s="7">
        <v>0.02</v>
      </c>
      <c r="J31" s="7">
        <v>0.02</v>
      </c>
      <c r="K31" s="7">
        <v>0.02</v>
      </c>
      <c r="L31" s="7">
        <v>0.03</v>
      </c>
      <c r="M31" s="7">
        <v>0.03</v>
      </c>
      <c r="N31" s="7">
        <v>0.02</v>
      </c>
      <c r="O31" s="7">
        <v>0.04</v>
      </c>
      <c r="P31" s="7">
        <v>0.04</v>
      </c>
      <c r="Q31" s="7">
        <v>0.03</v>
      </c>
      <c r="R31" s="7">
        <v>0.02</v>
      </c>
      <c r="S31" s="7">
        <v>0.02</v>
      </c>
      <c r="T31" s="7">
        <v>0.03</v>
      </c>
      <c r="U31" s="7">
        <v>0.04</v>
      </c>
      <c r="V31" s="7">
        <v>0.02</v>
      </c>
      <c r="W31" s="7">
        <v>0.03</v>
      </c>
      <c r="X31" s="7">
        <v>0.03</v>
      </c>
      <c r="Y31" s="7">
        <v>0.03</v>
      </c>
      <c r="Z31" s="7">
        <v>0.02</v>
      </c>
      <c r="AA31" s="7">
        <v>0.02</v>
      </c>
      <c r="AB31" s="7">
        <v>0.02</v>
      </c>
      <c r="AC31" s="7">
        <v>0.02</v>
      </c>
      <c r="AD31" s="7">
        <v>0.02</v>
      </c>
      <c r="AE31" s="7">
        <v>0.05</v>
      </c>
      <c r="AF31" s="7">
        <v>0.02</v>
      </c>
      <c r="AG31" s="7">
        <v>0.03</v>
      </c>
      <c r="AH31" s="7">
        <v>7.0000000000000007E-2</v>
      </c>
      <c r="AI31" s="7">
        <v>0.02</v>
      </c>
      <c r="AJ31" s="7">
        <v>0.02</v>
      </c>
      <c r="AK31" s="7">
        <v>0.04</v>
      </c>
      <c r="AL31" s="7">
        <v>0.02</v>
      </c>
      <c r="AM31" s="7">
        <v>0.02</v>
      </c>
      <c r="AN31" s="7">
        <v>0.02</v>
      </c>
      <c r="AO31" s="7">
        <v>0.04</v>
      </c>
      <c r="AP31" s="7">
        <v>0.01</v>
      </c>
      <c r="AQ31" s="7">
        <v>0.01</v>
      </c>
      <c r="AR31" s="7">
        <v>0.04</v>
      </c>
      <c r="AS31" s="7">
        <v>0.05</v>
      </c>
      <c r="AT31" s="7">
        <v>0.01</v>
      </c>
      <c r="AU31" s="7">
        <v>0.03</v>
      </c>
      <c r="AV31" s="7">
        <v>0.01</v>
      </c>
      <c r="AW31" s="7">
        <v>0.02</v>
      </c>
      <c r="AX31" s="7">
        <v>0.08</v>
      </c>
      <c r="AY31" s="7">
        <v>0.01</v>
      </c>
      <c r="AZ31" s="7">
        <v>0.04</v>
      </c>
      <c r="BA31" s="7">
        <v>0.02</v>
      </c>
      <c r="BB31" s="7">
        <v>0.01</v>
      </c>
      <c r="BC31" s="7">
        <v>0.03</v>
      </c>
      <c r="BD31" t="s">
        <v>108</v>
      </c>
      <c r="BE31" s="7">
        <v>0.03</v>
      </c>
      <c r="BF31" s="7">
        <v>0.02</v>
      </c>
      <c r="BG31" s="7">
        <v>0.03</v>
      </c>
      <c r="BH31" s="7">
        <v>0.02</v>
      </c>
      <c r="BI31" s="7">
        <v>0.02</v>
      </c>
      <c r="BJ31" s="7">
        <v>0.02</v>
      </c>
      <c r="BK31" s="7">
        <v>0.04</v>
      </c>
      <c r="BL31" s="7">
        <v>0.01</v>
      </c>
      <c r="BM31" s="7">
        <v>0.02</v>
      </c>
      <c r="BN31" s="7">
        <v>0.02</v>
      </c>
      <c r="BO31" s="7">
        <v>0.02</v>
      </c>
      <c r="BP31" s="7">
        <v>0.03</v>
      </c>
      <c r="BQ31" s="7">
        <v>0.02</v>
      </c>
      <c r="BR31" s="7">
        <v>0.02</v>
      </c>
      <c r="BS31" s="7">
        <v>0.02</v>
      </c>
      <c r="BT31" s="7">
        <v>0.04</v>
      </c>
      <c r="BU31" s="7">
        <v>0.03</v>
      </c>
      <c r="BV31" s="7">
        <v>0.04</v>
      </c>
      <c r="BW31" s="7">
        <v>0.02</v>
      </c>
      <c r="BX31" s="7">
        <v>0.02</v>
      </c>
      <c r="BY31" s="7">
        <v>0.02</v>
      </c>
      <c r="BZ31" s="7">
        <v>0.02</v>
      </c>
    </row>
    <row r="32" spans="1:78" x14ac:dyDescent="0.25">
      <c r="A32" t="s">
        <v>193</v>
      </c>
      <c r="B32">
        <v>0.57099999999999995</v>
      </c>
      <c r="C32">
        <v>0.54500000000000004</v>
      </c>
      <c r="D32">
        <v>0.77700000000000002</v>
      </c>
      <c r="E32">
        <v>0.624</v>
      </c>
      <c r="F32">
        <v>0.64300000000000002</v>
      </c>
      <c r="G32">
        <v>0.48699999999999999</v>
      </c>
      <c r="H32">
        <v>0.67400000000000004</v>
      </c>
      <c r="I32">
        <v>0.56699999999999995</v>
      </c>
      <c r="J32">
        <v>0.53300000000000003</v>
      </c>
      <c r="K32">
        <v>0.61</v>
      </c>
      <c r="L32">
        <v>0.59099999999999997</v>
      </c>
      <c r="M32">
        <v>0.62</v>
      </c>
      <c r="N32">
        <v>0.54800000000000004</v>
      </c>
      <c r="O32">
        <v>0.55500000000000005</v>
      </c>
      <c r="P32">
        <v>0.61399999999999999</v>
      </c>
      <c r="Q32">
        <v>0.53800000000000003</v>
      </c>
      <c r="R32">
        <v>0.57699999999999996</v>
      </c>
      <c r="S32">
        <v>0.55700000000000005</v>
      </c>
      <c r="T32">
        <v>0.61299999999999999</v>
      </c>
      <c r="U32">
        <v>0.57199999999999995</v>
      </c>
      <c r="V32">
        <v>0.53300000000000003</v>
      </c>
      <c r="W32">
        <v>0.55500000000000005</v>
      </c>
      <c r="X32">
        <v>0.76300000000000001</v>
      </c>
      <c r="Y32">
        <v>0.625</v>
      </c>
      <c r="Z32">
        <v>0.56299999999999994</v>
      </c>
      <c r="AA32">
        <v>0.56899999999999995</v>
      </c>
      <c r="AB32">
        <v>0.56200000000000006</v>
      </c>
      <c r="AC32">
        <v>0.54200000000000004</v>
      </c>
      <c r="AD32">
        <v>0.57399999999999995</v>
      </c>
      <c r="AE32">
        <v>0.54</v>
      </c>
      <c r="AF32">
        <v>0.59699999999999998</v>
      </c>
      <c r="AG32">
        <v>0.442</v>
      </c>
      <c r="AH32">
        <v>0.49099999999999999</v>
      </c>
      <c r="AI32">
        <v>0.58099999999999996</v>
      </c>
      <c r="AJ32">
        <v>0.53100000000000003</v>
      </c>
      <c r="AK32">
        <v>0.54100000000000004</v>
      </c>
      <c r="AL32">
        <v>0.58399999999999996</v>
      </c>
      <c r="AM32">
        <v>0.56100000000000005</v>
      </c>
      <c r="AN32">
        <v>0.67600000000000005</v>
      </c>
      <c r="AO32">
        <v>0.54900000000000004</v>
      </c>
      <c r="AP32">
        <v>0.57399999999999995</v>
      </c>
      <c r="AQ32">
        <v>0.60299999999999998</v>
      </c>
      <c r="AR32">
        <v>0.57099999999999995</v>
      </c>
      <c r="AS32">
        <v>0.60499999999999998</v>
      </c>
      <c r="AT32">
        <v>0.58399999999999996</v>
      </c>
      <c r="AU32">
        <v>0.59</v>
      </c>
      <c r="AV32">
        <v>0.52300000000000002</v>
      </c>
      <c r="AW32">
        <v>0.88500000000000001</v>
      </c>
      <c r="AX32">
        <v>0.73299999999999998</v>
      </c>
      <c r="AY32">
        <v>0.35599999999999998</v>
      </c>
      <c r="AZ32">
        <v>0.54200000000000004</v>
      </c>
      <c r="BA32">
        <v>0.6</v>
      </c>
      <c r="BB32">
        <v>0.49099999999999999</v>
      </c>
      <c r="BC32">
        <v>0.63400000000000001</v>
      </c>
      <c r="BD32">
        <v>0.78400000000000003</v>
      </c>
      <c r="BE32">
        <v>0.498</v>
      </c>
      <c r="BF32">
        <v>0.58299999999999996</v>
      </c>
      <c r="BG32">
        <v>0.51</v>
      </c>
      <c r="BH32">
        <v>0.64500000000000002</v>
      </c>
      <c r="BI32">
        <v>0.46500000000000002</v>
      </c>
      <c r="BJ32">
        <v>0.53700000000000003</v>
      </c>
      <c r="BK32">
        <v>0.50600000000000001</v>
      </c>
      <c r="BL32">
        <v>0.57699999999999996</v>
      </c>
      <c r="BM32">
        <v>0.49099999999999999</v>
      </c>
      <c r="BN32">
        <v>0.56499999999999995</v>
      </c>
      <c r="BO32">
        <v>0.59799999999999998</v>
      </c>
      <c r="BP32">
        <v>0.58799999999999997</v>
      </c>
      <c r="BQ32">
        <v>0.54200000000000004</v>
      </c>
      <c r="BR32">
        <v>0.51600000000000001</v>
      </c>
      <c r="BS32">
        <v>0.54300000000000004</v>
      </c>
      <c r="BT32">
        <v>0.52900000000000003</v>
      </c>
      <c r="BU32">
        <v>0.45800000000000002</v>
      </c>
      <c r="BV32">
        <v>0.51300000000000001</v>
      </c>
      <c r="BW32">
        <v>0.54700000000000004</v>
      </c>
      <c r="BX32">
        <v>0.77</v>
      </c>
      <c r="BY32">
        <v>0.76700000000000002</v>
      </c>
      <c r="BZ32">
        <v>0.81499999999999995</v>
      </c>
    </row>
    <row r="33" spans="1:78" x14ac:dyDescent="0.25">
      <c r="A33" t="s">
        <v>194</v>
      </c>
      <c r="B33">
        <v>0.93700000000000006</v>
      </c>
      <c r="C33">
        <v>0.93799999999999994</v>
      </c>
      <c r="D33">
        <v>0.90700000000000003</v>
      </c>
      <c r="E33">
        <v>0.93799999999999994</v>
      </c>
      <c r="F33">
        <v>0.89900000000000002</v>
      </c>
      <c r="G33">
        <v>0.94499999999999995</v>
      </c>
      <c r="H33">
        <v>0.93400000000000005</v>
      </c>
      <c r="I33">
        <v>0.92400000000000004</v>
      </c>
      <c r="J33">
        <v>0.94399999999999995</v>
      </c>
      <c r="K33">
        <v>0.91500000000000004</v>
      </c>
      <c r="L33">
        <v>0.95899999999999996</v>
      </c>
      <c r="M33">
        <v>0.93400000000000005</v>
      </c>
      <c r="N33">
        <v>0.93799999999999994</v>
      </c>
      <c r="O33">
        <v>0.95299999999999996</v>
      </c>
      <c r="P33">
        <v>0.88500000000000001</v>
      </c>
      <c r="Q33">
        <v>1.0289999999999999</v>
      </c>
      <c r="R33">
        <v>0.91900000000000004</v>
      </c>
      <c r="S33">
        <v>0.92100000000000004</v>
      </c>
      <c r="T33">
        <v>0.95499999999999996</v>
      </c>
      <c r="U33">
        <v>0.96899999999999997</v>
      </c>
      <c r="V33">
        <v>0.93400000000000005</v>
      </c>
      <c r="W33">
        <v>0.95</v>
      </c>
      <c r="X33">
        <v>0.92200000000000004</v>
      </c>
      <c r="Y33">
        <v>0.93799999999999994</v>
      </c>
      <c r="Z33">
        <v>0.93700000000000006</v>
      </c>
      <c r="AA33">
        <v>0.93700000000000006</v>
      </c>
      <c r="AB33">
        <v>0.93700000000000006</v>
      </c>
      <c r="AC33">
        <v>0.97899999999999998</v>
      </c>
      <c r="AD33">
        <v>0.92400000000000004</v>
      </c>
      <c r="AE33">
        <v>0.99399999999999999</v>
      </c>
      <c r="AF33">
        <v>0.92900000000000005</v>
      </c>
      <c r="AG33">
        <v>0.97099999999999997</v>
      </c>
      <c r="AH33">
        <v>0.65500000000000003</v>
      </c>
      <c r="AI33">
        <v>0.92200000000000004</v>
      </c>
      <c r="AJ33">
        <v>0.98299999999999998</v>
      </c>
      <c r="AK33">
        <v>0.98</v>
      </c>
      <c r="AL33">
        <v>0.93899999999999995</v>
      </c>
      <c r="AM33">
        <v>0.93200000000000005</v>
      </c>
      <c r="AN33">
        <v>1.0429999999999999</v>
      </c>
      <c r="AO33">
        <v>0.95</v>
      </c>
      <c r="AP33">
        <v>0.83799999999999997</v>
      </c>
      <c r="AQ33">
        <v>0.84</v>
      </c>
      <c r="AR33">
        <v>0.91700000000000004</v>
      </c>
      <c r="AS33">
        <v>0.98</v>
      </c>
      <c r="AT33">
        <v>0.91200000000000003</v>
      </c>
      <c r="AU33">
        <v>0.95499999999999996</v>
      </c>
      <c r="AV33">
        <v>1.024</v>
      </c>
      <c r="AW33">
        <v>0.94</v>
      </c>
      <c r="AX33">
        <v>0.9</v>
      </c>
      <c r="AY33">
        <v>0.999</v>
      </c>
      <c r="AZ33">
        <v>0.93400000000000005</v>
      </c>
      <c r="BA33">
        <v>0.96699999999999997</v>
      </c>
      <c r="BB33">
        <v>0.92600000000000005</v>
      </c>
      <c r="BC33">
        <v>1.0269999999999999</v>
      </c>
      <c r="BD33">
        <v>0.64500000000000002</v>
      </c>
      <c r="BE33">
        <v>0.94599999999999995</v>
      </c>
      <c r="BF33">
        <v>0.93500000000000005</v>
      </c>
      <c r="BG33">
        <v>0.93</v>
      </c>
      <c r="BH33">
        <v>0.94099999999999995</v>
      </c>
      <c r="BI33">
        <v>0.91300000000000003</v>
      </c>
      <c r="BJ33">
        <v>0.94</v>
      </c>
      <c r="BK33">
        <v>0.98599999999999999</v>
      </c>
      <c r="BL33">
        <v>0.83499999999999996</v>
      </c>
      <c r="BM33">
        <v>0.93</v>
      </c>
      <c r="BN33">
        <v>0.95199999999999996</v>
      </c>
      <c r="BO33">
        <v>0.91700000000000004</v>
      </c>
      <c r="BP33">
        <v>0.95499999999999996</v>
      </c>
      <c r="BQ33">
        <v>0.93700000000000006</v>
      </c>
      <c r="BR33">
        <v>0.94599999999999995</v>
      </c>
      <c r="BS33">
        <v>0.93899999999999995</v>
      </c>
      <c r="BT33">
        <v>0.95799999999999996</v>
      </c>
      <c r="BU33">
        <v>0.94099999999999995</v>
      </c>
      <c r="BV33">
        <v>0.98099999999999998</v>
      </c>
      <c r="BW33">
        <v>0.92700000000000005</v>
      </c>
      <c r="BX33">
        <v>0.85499999999999998</v>
      </c>
      <c r="BY33">
        <v>0.85499999999999998</v>
      </c>
      <c r="BZ33">
        <v>0.83699999999999997</v>
      </c>
    </row>
    <row r="34" spans="1:78" x14ac:dyDescent="0.25">
      <c r="A34" t="s">
        <v>195</v>
      </c>
      <c r="B34">
        <v>0</v>
      </c>
      <c r="C34">
        <v>0</v>
      </c>
      <c r="D34">
        <v>2E-3</v>
      </c>
      <c r="E34">
        <v>2E-3</v>
      </c>
      <c r="F34">
        <v>1E-3</v>
      </c>
      <c r="G34">
        <v>0</v>
      </c>
      <c r="H34">
        <v>0</v>
      </c>
      <c r="I34">
        <v>1E-3</v>
      </c>
      <c r="J34">
        <v>1E-3</v>
      </c>
      <c r="K34">
        <v>1E-3</v>
      </c>
      <c r="L34">
        <v>0</v>
      </c>
      <c r="M34">
        <v>0</v>
      </c>
      <c r="N34">
        <v>0</v>
      </c>
      <c r="O34">
        <v>1E-3</v>
      </c>
      <c r="P34">
        <v>4.0000000000000001E-3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1E-3</v>
      </c>
      <c r="X34">
        <v>1E-3</v>
      </c>
      <c r="Y34">
        <v>1E-3</v>
      </c>
      <c r="Z34">
        <v>0</v>
      </c>
      <c r="AA34">
        <v>0</v>
      </c>
      <c r="AB34">
        <v>0</v>
      </c>
      <c r="AC34">
        <v>1E-3</v>
      </c>
      <c r="AD34">
        <v>0</v>
      </c>
      <c r="AE34">
        <v>2E-3</v>
      </c>
      <c r="AF34">
        <v>0</v>
      </c>
      <c r="AG34">
        <v>1E-3</v>
      </c>
      <c r="AH34">
        <v>1.2999999999999999E-2</v>
      </c>
      <c r="AI34">
        <v>0</v>
      </c>
      <c r="AJ34">
        <v>2E-3</v>
      </c>
      <c r="AK34">
        <v>1E-3</v>
      </c>
      <c r="AL34">
        <v>0</v>
      </c>
      <c r="AM34">
        <v>0</v>
      </c>
      <c r="AN34">
        <v>1.9E-2</v>
      </c>
      <c r="AO34">
        <v>1E-3</v>
      </c>
      <c r="AP34">
        <v>1E-3</v>
      </c>
      <c r="AQ34">
        <v>1E-3</v>
      </c>
      <c r="AR34">
        <v>2E-3</v>
      </c>
      <c r="AS34">
        <v>3.0000000000000001E-3</v>
      </c>
      <c r="AT34">
        <v>2E-3</v>
      </c>
      <c r="AU34">
        <v>3.0000000000000001E-3</v>
      </c>
      <c r="AV34">
        <v>2E-3</v>
      </c>
      <c r="AW34">
        <v>7.0000000000000001E-3</v>
      </c>
      <c r="AX34">
        <v>2E-3</v>
      </c>
      <c r="AY34">
        <v>2E-3</v>
      </c>
      <c r="AZ34">
        <v>2E-3</v>
      </c>
      <c r="BA34">
        <v>3.0000000000000001E-3</v>
      </c>
      <c r="BB34">
        <v>2E-3</v>
      </c>
      <c r="BC34">
        <v>3.0000000000000001E-3</v>
      </c>
      <c r="BD34">
        <v>1.7000000000000001E-2</v>
      </c>
      <c r="BE34">
        <v>1E-3</v>
      </c>
      <c r="BF34">
        <v>0</v>
      </c>
      <c r="BG34">
        <v>0</v>
      </c>
      <c r="BH34">
        <v>0</v>
      </c>
      <c r="BI34">
        <v>1E-3</v>
      </c>
      <c r="BJ34">
        <v>1E-3</v>
      </c>
      <c r="BK34">
        <v>1E-3</v>
      </c>
      <c r="BL34">
        <v>4.0000000000000001E-3</v>
      </c>
      <c r="BM34">
        <v>1E-3</v>
      </c>
      <c r="BN34">
        <v>1E-3</v>
      </c>
      <c r="BO34">
        <v>0</v>
      </c>
      <c r="BP34">
        <v>1E-3</v>
      </c>
      <c r="BQ34">
        <v>1E-3</v>
      </c>
      <c r="BR34">
        <v>1E-3</v>
      </c>
      <c r="BS34">
        <v>1E-3</v>
      </c>
      <c r="BT34">
        <v>2E-3</v>
      </c>
      <c r="BU34">
        <v>2E-3</v>
      </c>
      <c r="BV34">
        <v>3.0000000000000001E-3</v>
      </c>
      <c r="BW34">
        <v>1E-3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RowHeight="15" x14ac:dyDescent="0.25"/>
  <sheetData>
    <row r="1" spans="1:78" x14ac:dyDescent="0.25">
      <c r="A1" t="s">
        <v>628</v>
      </c>
    </row>
    <row r="2" spans="1:78" x14ac:dyDescent="0.25">
      <c r="A2" t="e">
        <f>- Energy suppliers in general</f>
        <v>#NAME?</v>
      </c>
    </row>
    <row r="3" spans="1:78" x14ac:dyDescent="0.25">
      <c r="A3" t="s">
        <v>630</v>
      </c>
    </row>
    <row r="5" spans="1:78" x14ac:dyDescent="0.25">
      <c r="C5" t="s">
        <v>6</v>
      </c>
      <c r="F5" t="s">
        <v>7</v>
      </c>
      <c r="I5" t="s">
        <v>8</v>
      </c>
      <c r="M5" t="s">
        <v>9</v>
      </c>
      <c r="Q5" t="s">
        <v>10</v>
      </c>
      <c r="S5" t="s">
        <v>11</v>
      </c>
      <c r="V5" t="s">
        <v>12</v>
      </c>
      <c r="Y5" t="s">
        <v>13</v>
      </c>
      <c r="AC5" t="s">
        <v>14</v>
      </c>
      <c r="AF5" t="s">
        <v>15</v>
      </c>
      <c r="AI5" t="s">
        <v>16</v>
      </c>
      <c r="AL5" t="s">
        <v>17</v>
      </c>
      <c r="AP5" t="s">
        <v>18</v>
      </c>
      <c r="BE5" t="s">
        <v>19</v>
      </c>
      <c r="BG5" t="s">
        <v>20</v>
      </c>
      <c r="BI5" t="s">
        <v>21</v>
      </c>
      <c r="BM5" t="s">
        <v>22</v>
      </c>
      <c r="BQ5" t="s">
        <v>23</v>
      </c>
      <c r="BT5" t="s">
        <v>24</v>
      </c>
      <c r="BV5" t="s">
        <v>25</v>
      </c>
      <c r="BX5" t="s">
        <v>26</v>
      </c>
    </row>
    <row r="7" spans="1:78" x14ac:dyDescent="0.25">
      <c r="B7" t="s">
        <v>27</v>
      </c>
      <c r="C7" t="s">
        <v>28</v>
      </c>
      <c r="D7" t="s">
        <v>29</v>
      </c>
      <c r="E7" t="s">
        <v>30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K7" t="s">
        <v>36</v>
      </c>
      <c r="L7" t="s">
        <v>37</v>
      </c>
      <c r="M7" t="s">
        <v>38</v>
      </c>
      <c r="N7" t="s">
        <v>39</v>
      </c>
      <c r="O7" t="s">
        <v>40</v>
      </c>
      <c r="P7" t="s">
        <v>41</v>
      </c>
      <c r="Q7" t="s">
        <v>42</v>
      </c>
      <c r="R7" t="s">
        <v>43</v>
      </c>
      <c r="S7" t="s">
        <v>44</v>
      </c>
      <c r="T7" t="s">
        <v>45</v>
      </c>
      <c r="U7" t="s">
        <v>46</v>
      </c>
      <c r="V7" t="s">
        <v>47</v>
      </c>
      <c r="W7" t="s">
        <v>48</v>
      </c>
      <c r="X7" t="s">
        <v>49</v>
      </c>
      <c r="Y7" t="s">
        <v>50</v>
      </c>
      <c r="Z7" t="s">
        <v>51</v>
      </c>
      <c r="AA7" t="s">
        <v>52</v>
      </c>
      <c r="AB7" t="s">
        <v>53</v>
      </c>
      <c r="AC7" t="s">
        <v>54</v>
      </c>
      <c r="AD7" t="s">
        <v>55</v>
      </c>
      <c r="AE7" t="s">
        <v>41</v>
      </c>
      <c r="AF7" t="s">
        <v>56</v>
      </c>
      <c r="AG7" t="s">
        <v>57</v>
      </c>
      <c r="AH7" t="s">
        <v>58</v>
      </c>
      <c r="AI7" t="s">
        <v>59</v>
      </c>
      <c r="AJ7" t="s">
        <v>60</v>
      </c>
      <c r="AK7" t="s">
        <v>61</v>
      </c>
      <c r="AL7" t="s">
        <v>62</v>
      </c>
      <c r="AM7" t="s">
        <v>63</v>
      </c>
      <c r="AN7" t="s">
        <v>64</v>
      </c>
      <c r="AO7" t="s">
        <v>41</v>
      </c>
      <c r="AP7" t="s">
        <v>65</v>
      </c>
      <c r="AQ7" t="s">
        <v>66</v>
      </c>
      <c r="AR7" t="s">
        <v>67</v>
      </c>
      <c r="AS7" t="s">
        <v>68</v>
      </c>
      <c r="AT7" t="s">
        <v>69</v>
      </c>
      <c r="AU7" t="s">
        <v>70</v>
      </c>
      <c r="AV7" t="s">
        <v>71</v>
      </c>
      <c r="AW7" t="s">
        <v>72</v>
      </c>
      <c r="AX7" t="s">
        <v>73</v>
      </c>
      <c r="AY7" t="s">
        <v>74</v>
      </c>
      <c r="AZ7" t="s">
        <v>75</v>
      </c>
      <c r="BA7" t="s">
        <v>76</v>
      </c>
      <c r="BB7" t="s">
        <v>77</v>
      </c>
      <c r="BC7" t="s">
        <v>78</v>
      </c>
      <c r="BD7" t="s">
        <v>79</v>
      </c>
      <c r="BE7" t="s">
        <v>80</v>
      </c>
      <c r="BF7" t="s">
        <v>81</v>
      </c>
      <c r="BG7" t="s">
        <v>82</v>
      </c>
      <c r="BH7" t="s">
        <v>83</v>
      </c>
      <c r="BI7" t="s">
        <v>84</v>
      </c>
      <c r="BJ7" t="s">
        <v>85</v>
      </c>
      <c r="BK7" t="s">
        <v>86</v>
      </c>
      <c r="BL7" t="s">
        <v>87</v>
      </c>
      <c r="BM7" t="s">
        <v>88</v>
      </c>
      <c r="BN7" t="s">
        <v>89</v>
      </c>
      <c r="BO7" t="s">
        <v>90</v>
      </c>
      <c r="BP7" t="s">
        <v>91</v>
      </c>
      <c r="BQ7" t="s">
        <v>92</v>
      </c>
      <c r="BR7" t="s">
        <v>93</v>
      </c>
      <c r="BS7" t="s">
        <v>94</v>
      </c>
      <c r="BT7" t="s">
        <v>95</v>
      </c>
      <c r="BU7" t="s">
        <v>96</v>
      </c>
      <c r="BV7" t="s">
        <v>97</v>
      </c>
      <c r="BW7" t="s">
        <v>98</v>
      </c>
      <c r="BX7" t="s">
        <v>99</v>
      </c>
      <c r="BY7" t="s">
        <v>100</v>
      </c>
      <c r="BZ7" t="s">
        <v>101</v>
      </c>
    </row>
    <row r="9" spans="1:78" x14ac:dyDescent="0.25">
      <c r="A9" t="s">
        <v>102</v>
      </c>
      <c r="B9">
        <v>5956</v>
      </c>
      <c r="C9">
        <v>5057</v>
      </c>
      <c r="D9">
        <v>524</v>
      </c>
      <c r="E9">
        <v>375</v>
      </c>
      <c r="F9">
        <v>1147</v>
      </c>
      <c r="G9">
        <v>2679</v>
      </c>
      <c r="H9">
        <v>2130</v>
      </c>
      <c r="I9">
        <v>1171</v>
      </c>
      <c r="J9">
        <v>1551</v>
      </c>
      <c r="K9">
        <v>1139</v>
      </c>
      <c r="L9">
        <v>2095</v>
      </c>
      <c r="M9">
        <v>2093</v>
      </c>
      <c r="N9">
        <v>2995</v>
      </c>
      <c r="O9">
        <v>652</v>
      </c>
      <c r="P9">
        <v>216</v>
      </c>
      <c r="Q9">
        <v>1166</v>
      </c>
      <c r="R9">
        <v>4790</v>
      </c>
      <c r="S9">
        <v>3467</v>
      </c>
      <c r="T9">
        <v>1184</v>
      </c>
      <c r="U9">
        <v>1204</v>
      </c>
      <c r="V9">
        <v>4023</v>
      </c>
      <c r="W9">
        <v>686</v>
      </c>
      <c r="X9">
        <v>1170</v>
      </c>
      <c r="Y9">
        <v>743</v>
      </c>
      <c r="Z9">
        <v>5213</v>
      </c>
      <c r="AA9">
        <v>5939</v>
      </c>
      <c r="AB9">
        <v>5196</v>
      </c>
      <c r="AC9">
        <v>686</v>
      </c>
      <c r="AD9">
        <v>4671</v>
      </c>
      <c r="AE9">
        <v>529</v>
      </c>
      <c r="AF9">
        <v>4716</v>
      </c>
      <c r="AG9">
        <v>860</v>
      </c>
      <c r="AH9">
        <v>37</v>
      </c>
      <c r="AI9">
        <v>4135</v>
      </c>
      <c r="AJ9">
        <v>606</v>
      </c>
      <c r="AK9">
        <v>1087</v>
      </c>
      <c r="AL9">
        <v>2272</v>
      </c>
      <c r="AM9">
        <v>2861</v>
      </c>
      <c r="AN9">
        <v>57</v>
      </c>
      <c r="AO9">
        <v>742</v>
      </c>
      <c r="AP9">
        <v>569</v>
      </c>
      <c r="AQ9">
        <v>552</v>
      </c>
      <c r="AR9">
        <v>485</v>
      </c>
      <c r="AS9">
        <v>328</v>
      </c>
      <c r="AT9">
        <v>556</v>
      </c>
      <c r="AU9">
        <v>360</v>
      </c>
      <c r="AV9">
        <v>508</v>
      </c>
      <c r="AW9">
        <v>127</v>
      </c>
      <c r="AX9">
        <v>389</v>
      </c>
      <c r="AY9">
        <v>556</v>
      </c>
      <c r="AZ9">
        <v>411</v>
      </c>
      <c r="BA9">
        <v>301</v>
      </c>
      <c r="BB9">
        <v>465</v>
      </c>
      <c r="BC9">
        <v>324</v>
      </c>
      <c r="BD9">
        <v>25</v>
      </c>
      <c r="BE9">
        <v>860</v>
      </c>
      <c r="BF9">
        <v>5096</v>
      </c>
      <c r="BG9">
        <v>3195</v>
      </c>
      <c r="BH9">
        <v>2761</v>
      </c>
      <c r="BI9">
        <v>1163</v>
      </c>
      <c r="BJ9">
        <v>849</v>
      </c>
      <c r="BK9">
        <v>816</v>
      </c>
      <c r="BL9">
        <v>200</v>
      </c>
      <c r="BM9">
        <v>802</v>
      </c>
      <c r="BN9">
        <v>1630</v>
      </c>
      <c r="BO9">
        <v>2191</v>
      </c>
      <c r="BP9">
        <v>1333</v>
      </c>
      <c r="BQ9">
        <v>946</v>
      </c>
      <c r="BR9">
        <v>1451</v>
      </c>
      <c r="BS9">
        <v>1406</v>
      </c>
      <c r="BT9">
        <v>450</v>
      </c>
      <c r="BU9">
        <v>493</v>
      </c>
      <c r="BV9">
        <v>296</v>
      </c>
      <c r="BW9">
        <v>694</v>
      </c>
      <c r="BX9">
        <v>4057</v>
      </c>
      <c r="BY9">
        <v>4068</v>
      </c>
      <c r="BZ9">
        <v>3586</v>
      </c>
    </row>
    <row r="10" spans="1:78" x14ac:dyDescent="0.25">
      <c r="A10" t="s">
        <v>103</v>
      </c>
      <c r="B10">
        <v>5987</v>
      </c>
      <c r="C10">
        <v>5072</v>
      </c>
      <c r="D10">
        <v>559</v>
      </c>
      <c r="E10">
        <v>355</v>
      </c>
      <c r="F10">
        <v>1172</v>
      </c>
      <c r="G10">
        <v>3107</v>
      </c>
      <c r="H10">
        <v>1708</v>
      </c>
      <c r="I10">
        <v>1454</v>
      </c>
      <c r="J10">
        <v>1895</v>
      </c>
      <c r="K10">
        <v>1228</v>
      </c>
      <c r="L10">
        <v>1410</v>
      </c>
      <c r="M10">
        <v>1658</v>
      </c>
      <c r="N10">
        <v>3493</v>
      </c>
      <c r="O10">
        <v>642</v>
      </c>
      <c r="P10">
        <v>194</v>
      </c>
      <c r="Q10">
        <v>949</v>
      </c>
      <c r="R10">
        <v>5038</v>
      </c>
      <c r="S10">
        <v>3690</v>
      </c>
      <c r="T10">
        <v>1232</v>
      </c>
      <c r="U10">
        <v>976</v>
      </c>
      <c r="V10">
        <v>4440</v>
      </c>
      <c r="W10">
        <v>608</v>
      </c>
      <c r="X10">
        <v>869</v>
      </c>
      <c r="Y10">
        <v>717</v>
      </c>
      <c r="Z10">
        <v>5270</v>
      </c>
      <c r="AA10">
        <v>5970</v>
      </c>
      <c r="AB10">
        <v>5254</v>
      </c>
      <c r="AC10">
        <v>716</v>
      </c>
      <c r="AD10">
        <v>4681</v>
      </c>
      <c r="AE10">
        <v>523</v>
      </c>
      <c r="AF10">
        <v>4696</v>
      </c>
      <c r="AG10">
        <v>919</v>
      </c>
      <c r="AH10">
        <v>39</v>
      </c>
      <c r="AI10">
        <v>4351</v>
      </c>
      <c r="AJ10">
        <v>549</v>
      </c>
      <c r="AK10">
        <v>981</v>
      </c>
      <c r="AL10">
        <v>2362</v>
      </c>
      <c r="AM10">
        <v>2841</v>
      </c>
      <c r="AN10">
        <v>59</v>
      </c>
      <c r="AO10">
        <v>701</v>
      </c>
      <c r="AP10">
        <v>590</v>
      </c>
      <c r="AQ10">
        <v>567</v>
      </c>
      <c r="AR10">
        <v>546</v>
      </c>
      <c r="AS10">
        <v>318</v>
      </c>
      <c r="AT10">
        <v>555</v>
      </c>
      <c r="AU10">
        <v>348</v>
      </c>
      <c r="AV10">
        <v>490</v>
      </c>
      <c r="AW10">
        <v>143</v>
      </c>
      <c r="AX10">
        <v>410</v>
      </c>
      <c r="AY10">
        <v>534</v>
      </c>
      <c r="AZ10">
        <v>413</v>
      </c>
      <c r="BA10">
        <v>294</v>
      </c>
      <c r="BB10">
        <v>442</v>
      </c>
      <c r="BC10">
        <v>313</v>
      </c>
      <c r="BD10">
        <v>26</v>
      </c>
      <c r="BE10">
        <v>900</v>
      </c>
      <c r="BF10">
        <v>5087</v>
      </c>
      <c r="BG10">
        <v>3298</v>
      </c>
      <c r="BH10">
        <v>2689</v>
      </c>
      <c r="BI10">
        <v>1301</v>
      </c>
      <c r="BJ10">
        <v>867</v>
      </c>
      <c r="BK10">
        <v>768</v>
      </c>
      <c r="BL10">
        <v>199</v>
      </c>
      <c r="BM10">
        <v>884</v>
      </c>
      <c r="BN10">
        <v>1682</v>
      </c>
      <c r="BO10">
        <v>2164</v>
      </c>
      <c r="BP10">
        <v>1258</v>
      </c>
      <c r="BQ10">
        <v>1007</v>
      </c>
      <c r="BR10">
        <v>1572</v>
      </c>
      <c r="BS10">
        <v>1526</v>
      </c>
      <c r="BT10">
        <v>450</v>
      </c>
      <c r="BU10">
        <v>536</v>
      </c>
      <c r="BV10">
        <v>296</v>
      </c>
      <c r="BW10">
        <v>756</v>
      </c>
      <c r="BX10">
        <v>4001</v>
      </c>
      <c r="BY10">
        <v>4020</v>
      </c>
      <c r="BZ10">
        <v>3504</v>
      </c>
    </row>
    <row r="11" spans="1:78" x14ac:dyDescent="0.25">
      <c r="A11" t="s">
        <v>104</v>
      </c>
    </row>
    <row r="12" spans="1:78" x14ac:dyDescent="0.25">
      <c r="A12" t="s">
        <v>593</v>
      </c>
      <c r="B12">
        <v>268</v>
      </c>
      <c r="C12">
        <v>227</v>
      </c>
      <c r="D12">
        <v>29</v>
      </c>
      <c r="E12">
        <v>12</v>
      </c>
      <c r="F12">
        <v>53</v>
      </c>
      <c r="G12">
        <v>124</v>
      </c>
      <c r="H12">
        <v>91</v>
      </c>
      <c r="I12">
        <v>54</v>
      </c>
      <c r="J12">
        <v>78</v>
      </c>
      <c r="K12">
        <v>56</v>
      </c>
      <c r="L12">
        <v>80</v>
      </c>
      <c r="M12">
        <v>88</v>
      </c>
      <c r="N12">
        <v>132</v>
      </c>
      <c r="O12">
        <v>38</v>
      </c>
      <c r="P12">
        <v>9</v>
      </c>
      <c r="Q12">
        <v>47</v>
      </c>
      <c r="R12">
        <v>221</v>
      </c>
      <c r="S12">
        <v>143</v>
      </c>
      <c r="T12">
        <v>54</v>
      </c>
      <c r="U12">
        <v>61</v>
      </c>
      <c r="V12">
        <v>171</v>
      </c>
      <c r="W12">
        <v>26</v>
      </c>
      <c r="X12">
        <v>66</v>
      </c>
      <c r="Y12">
        <v>37</v>
      </c>
      <c r="Z12">
        <v>232</v>
      </c>
      <c r="AA12">
        <v>263</v>
      </c>
      <c r="AB12">
        <v>227</v>
      </c>
      <c r="AC12">
        <v>39</v>
      </c>
      <c r="AD12">
        <v>184</v>
      </c>
      <c r="AE12">
        <v>35</v>
      </c>
      <c r="AF12">
        <v>221</v>
      </c>
      <c r="AG12">
        <v>32</v>
      </c>
      <c r="AH12">
        <v>1</v>
      </c>
      <c r="AI12">
        <v>177</v>
      </c>
      <c r="AJ12">
        <v>28</v>
      </c>
      <c r="AK12">
        <v>53</v>
      </c>
      <c r="AL12">
        <v>107</v>
      </c>
      <c r="AM12">
        <v>128</v>
      </c>
      <c r="AN12">
        <v>6</v>
      </c>
      <c r="AO12">
        <v>25</v>
      </c>
      <c r="AP12">
        <v>20</v>
      </c>
      <c r="AQ12">
        <v>17</v>
      </c>
      <c r="AR12">
        <v>35</v>
      </c>
      <c r="AS12">
        <v>15</v>
      </c>
      <c r="AT12">
        <v>29</v>
      </c>
      <c r="AU12">
        <v>15</v>
      </c>
      <c r="AV12">
        <v>26</v>
      </c>
      <c r="AW12">
        <v>9</v>
      </c>
      <c r="AX12">
        <v>20</v>
      </c>
      <c r="AY12">
        <v>23</v>
      </c>
      <c r="AZ12">
        <v>12</v>
      </c>
      <c r="BA12">
        <v>11</v>
      </c>
      <c r="BB12">
        <v>12</v>
      </c>
      <c r="BC12">
        <v>23</v>
      </c>
      <c r="BD12">
        <v>0</v>
      </c>
      <c r="BE12">
        <v>38</v>
      </c>
      <c r="BF12">
        <v>231</v>
      </c>
      <c r="BG12">
        <v>109</v>
      </c>
      <c r="BH12">
        <v>159</v>
      </c>
      <c r="BI12">
        <v>42</v>
      </c>
      <c r="BJ12">
        <v>25</v>
      </c>
      <c r="BK12">
        <v>26</v>
      </c>
      <c r="BL12">
        <v>6</v>
      </c>
      <c r="BM12">
        <v>26</v>
      </c>
      <c r="BN12">
        <v>69</v>
      </c>
      <c r="BO12">
        <v>96</v>
      </c>
      <c r="BP12">
        <v>77</v>
      </c>
      <c r="BQ12">
        <v>37</v>
      </c>
      <c r="BR12">
        <v>61</v>
      </c>
      <c r="BS12">
        <v>57</v>
      </c>
      <c r="BT12">
        <v>21</v>
      </c>
      <c r="BU12">
        <v>17</v>
      </c>
      <c r="BV12">
        <v>10</v>
      </c>
      <c r="BW12">
        <v>30</v>
      </c>
      <c r="BX12">
        <v>252</v>
      </c>
      <c r="BY12">
        <v>257</v>
      </c>
      <c r="BZ12">
        <v>250</v>
      </c>
    </row>
    <row r="13" spans="1:78" x14ac:dyDescent="0.25">
      <c r="B13" s="7">
        <v>0.04</v>
      </c>
      <c r="C13" s="7">
        <v>0.04</v>
      </c>
      <c r="D13" s="7">
        <v>0.05</v>
      </c>
      <c r="E13" s="7">
        <v>0.03</v>
      </c>
      <c r="F13" s="7">
        <v>0.05</v>
      </c>
      <c r="G13" s="7">
        <v>0.04</v>
      </c>
      <c r="H13" s="7">
        <v>0.05</v>
      </c>
      <c r="I13" s="7">
        <v>0.04</v>
      </c>
      <c r="J13" s="7">
        <v>0.04</v>
      </c>
      <c r="K13" s="7">
        <v>0.05</v>
      </c>
      <c r="L13" s="7">
        <v>0.06</v>
      </c>
      <c r="M13" s="7">
        <v>0.05</v>
      </c>
      <c r="N13" s="7">
        <v>0.04</v>
      </c>
      <c r="O13" s="7">
        <v>0.06</v>
      </c>
      <c r="P13" s="7">
        <v>0.05</v>
      </c>
      <c r="Q13" s="7">
        <v>0.05</v>
      </c>
      <c r="R13" s="7">
        <v>0.04</v>
      </c>
      <c r="S13" s="7">
        <v>0.04</v>
      </c>
      <c r="T13" s="7">
        <v>0.04</v>
      </c>
      <c r="U13" s="7">
        <v>0.06</v>
      </c>
      <c r="V13" s="7">
        <v>0.04</v>
      </c>
      <c r="W13" s="7">
        <v>0.04</v>
      </c>
      <c r="X13" s="7">
        <v>0.08</v>
      </c>
      <c r="Y13" s="7">
        <v>0.05</v>
      </c>
      <c r="Z13" s="7">
        <v>0.04</v>
      </c>
      <c r="AA13" s="7">
        <v>0.04</v>
      </c>
      <c r="AB13" s="7">
        <v>0.04</v>
      </c>
      <c r="AC13" s="7">
        <v>0.05</v>
      </c>
      <c r="AD13" s="7">
        <v>0.04</v>
      </c>
      <c r="AE13" s="7">
        <v>7.0000000000000007E-2</v>
      </c>
      <c r="AF13" s="7">
        <v>0.05</v>
      </c>
      <c r="AG13" s="7">
        <v>0.03</v>
      </c>
      <c r="AH13" s="7">
        <v>0.04</v>
      </c>
      <c r="AI13" s="7">
        <v>0.04</v>
      </c>
      <c r="AJ13" s="7">
        <v>0.05</v>
      </c>
      <c r="AK13" s="7">
        <v>0.05</v>
      </c>
      <c r="AL13" s="7">
        <v>0.05</v>
      </c>
      <c r="AM13" s="7">
        <v>0.04</v>
      </c>
      <c r="AN13" s="7">
        <v>0.1</v>
      </c>
      <c r="AO13" s="7">
        <v>0.04</v>
      </c>
      <c r="AP13" s="7">
        <v>0.03</v>
      </c>
      <c r="AQ13" s="7">
        <v>0.03</v>
      </c>
      <c r="AR13" s="7">
        <v>0.06</v>
      </c>
      <c r="AS13" s="7">
        <v>0.05</v>
      </c>
      <c r="AT13" s="7">
        <v>0.05</v>
      </c>
      <c r="AU13" s="7">
        <v>0.04</v>
      </c>
      <c r="AV13" s="7">
        <v>0.05</v>
      </c>
      <c r="AW13" s="7">
        <v>0.06</v>
      </c>
      <c r="AX13" s="7">
        <v>0.05</v>
      </c>
      <c r="AY13" s="7">
        <v>0.04</v>
      </c>
      <c r="AZ13" s="7">
        <v>0.03</v>
      </c>
      <c r="BA13" s="7">
        <v>0.04</v>
      </c>
      <c r="BB13" s="7">
        <v>0.03</v>
      </c>
      <c r="BC13" s="7">
        <v>7.0000000000000007E-2</v>
      </c>
      <c r="BD13" t="s">
        <v>108</v>
      </c>
      <c r="BE13" s="7">
        <v>0.04</v>
      </c>
      <c r="BF13" s="7">
        <v>0.05</v>
      </c>
      <c r="BG13" s="7">
        <v>0.03</v>
      </c>
      <c r="BH13" s="7">
        <v>0.06</v>
      </c>
      <c r="BI13" s="7">
        <v>0.03</v>
      </c>
      <c r="BJ13" s="7">
        <v>0.03</v>
      </c>
      <c r="BK13" s="7">
        <v>0.03</v>
      </c>
      <c r="BL13" s="7">
        <v>0.03</v>
      </c>
      <c r="BM13" s="7">
        <v>0.03</v>
      </c>
      <c r="BN13" s="7">
        <v>0.04</v>
      </c>
      <c r="BO13" s="7">
        <v>0.04</v>
      </c>
      <c r="BP13" s="7">
        <v>0.06</v>
      </c>
      <c r="BQ13" s="7">
        <v>0.04</v>
      </c>
      <c r="BR13" s="7">
        <v>0.04</v>
      </c>
      <c r="BS13" s="7">
        <v>0.04</v>
      </c>
      <c r="BT13" s="7">
        <v>0.05</v>
      </c>
      <c r="BU13" s="7">
        <v>0.03</v>
      </c>
      <c r="BV13" s="7">
        <v>0.03</v>
      </c>
      <c r="BW13" s="7">
        <v>0.04</v>
      </c>
      <c r="BX13" s="7">
        <v>0.06</v>
      </c>
      <c r="BY13" s="7">
        <v>0.06</v>
      </c>
      <c r="BZ13" s="7">
        <v>7.0000000000000007E-2</v>
      </c>
    </row>
    <row r="14" spans="1:78" x14ac:dyDescent="0.25">
      <c r="A14" t="s">
        <v>594</v>
      </c>
      <c r="B14">
        <v>2343</v>
      </c>
      <c r="C14">
        <v>2015</v>
      </c>
      <c r="D14">
        <v>209</v>
      </c>
      <c r="E14">
        <v>119</v>
      </c>
      <c r="F14">
        <v>502</v>
      </c>
      <c r="G14">
        <v>1105</v>
      </c>
      <c r="H14">
        <v>737</v>
      </c>
      <c r="I14">
        <v>507</v>
      </c>
      <c r="J14">
        <v>728</v>
      </c>
      <c r="K14">
        <v>491</v>
      </c>
      <c r="L14">
        <v>618</v>
      </c>
      <c r="M14">
        <v>711</v>
      </c>
      <c r="N14">
        <v>1313</v>
      </c>
      <c r="O14">
        <v>238</v>
      </c>
      <c r="P14">
        <v>83</v>
      </c>
      <c r="Q14">
        <v>345</v>
      </c>
      <c r="R14">
        <v>1998</v>
      </c>
      <c r="S14">
        <v>1361</v>
      </c>
      <c r="T14">
        <v>514</v>
      </c>
      <c r="U14">
        <v>445</v>
      </c>
      <c r="V14">
        <v>1634</v>
      </c>
      <c r="W14">
        <v>262</v>
      </c>
      <c r="X14">
        <v>428</v>
      </c>
      <c r="Y14">
        <v>267</v>
      </c>
      <c r="Z14">
        <v>2076</v>
      </c>
      <c r="AA14">
        <v>2338</v>
      </c>
      <c r="AB14">
        <v>2070</v>
      </c>
      <c r="AC14">
        <v>244</v>
      </c>
      <c r="AD14">
        <v>1885</v>
      </c>
      <c r="AE14">
        <v>190</v>
      </c>
      <c r="AF14">
        <v>1883</v>
      </c>
      <c r="AG14">
        <v>297</v>
      </c>
      <c r="AH14">
        <v>13</v>
      </c>
      <c r="AI14">
        <v>1684</v>
      </c>
      <c r="AJ14">
        <v>214</v>
      </c>
      <c r="AK14">
        <v>399</v>
      </c>
      <c r="AL14">
        <v>930</v>
      </c>
      <c r="AM14">
        <v>1123</v>
      </c>
      <c r="AN14">
        <v>24</v>
      </c>
      <c r="AO14">
        <v>262</v>
      </c>
      <c r="AP14">
        <v>281</v>
      </c>
      <c r="AQ14">
        <v>250</v>
      </c>
      <c r="AR14">
        <v>227</v>
      </c>
      <c r="AS14">
        <v>124</v>
      </c>
      <c r="AT14">
        <v>221</v>
      </c>
      <c r="AU14">
        <v>124</v>
      </c>
      <c r="AV14">
        <v>199</v>
      </c>
      <c r="AW14">
        <v>51</v>
      </c>
      <c r="AX14">
        <v>153</v>
      </c>
      <c r="AY14">
        <v>176</v>
      </c>
      <c r="AZ14">
        <v>158</v>
      </c>
      <c r="BA14">
        <v>98</v>
      </c>
      <c r="BB14">
        <v>148</v>
      </c>
      <c r="BC14">
        <v>119</v>
      </c>
      <c r="BD14">
        <v>15</v>
      </c>
      <c r="BE14">
        <v>318</v>
      </c>
      <c r="BF14">
        <v>2025</v>
      </c>
      <c r="BG14">
        <v>1149</v>
      </c>
      <c r="BH14">
        <v>1194</v>
      </c>
      <c r="BI14">
        <v>432</v>
      </c>
      <c r="BJ14">
        <v>308</v>
      </c>
      <c r="BK14">
        <v>284</v>
      </c>
      <c r="BL14">
        <v>59</v>
      </c>
      <c r="BM14">
        <v>264</v>
      </c>
      <c r="BN14">
        <v>640</v>
      </c>
      <c r="BO14">
        <v>882</v>
      </c>
      <c r="BP14">
        <v>557</v>
      </c>
      <c r="BQ14">
        <v>332</v>
      </c>
      <c r="BR14">
        <v>557</v>
      </c>
      <c r="BS14">
        <v>538</v>
      </c>
      <c r="BT14">
        <v>182</v>
      </c>
      <c r="BU14">
        <v>170</v>
      </c>
      <c r="BV14">
        <v>96</v>
      </c>
      <c r="BW14">
        <v>247</v>
      </c>
      <c r="BX14">
        <v>2103</v>
      </c>
      <c r="BY14">
        <v>2088</v>
      </c>
      <c r="BZ14">
        <v>1948</v>
      </c>
    </row>
    <row r="15" spans="1:78" x14ac:dyDescent="0.25">
      <c r="B15" s="7">
        <v>0.39</v>
      </c>
      <c r="C15" s="7">
        <v>0.4</v>
      </c>
      <c r="D15" s="7">
        <v>0.37</v>
      </c>
      <c r="E15" s="7">
        <v>0.33</v>
      </c>
      <c r="F15" s="7">
        <v>0.43</v>
      </c>
      <c r="G15" s="7">
        <v>0.36</v>
      </c>
      <c r="H15" s="7">
        <v>0.43</v>
      </c>
      <c r="I15" s="7">
        <v>0.35</v>
      </c>
      <c r="J15" s="7">
        <v>0.38</v>
      </c>
      <c r="K15" s="7">
        <v>0.4</v>
      </c>
      <c r="L15" s="7">
        <v>0.44</v>
      </c>
      <c r="M15" s="7">
        <v>0.43</v>
      </c>
      <c r="N15" s="7">
        <v>0.38</v>
      </c>
      <c r="O15" s="7">
        <v>0.37</v>
      </c>
      <c r="P15" s="7">
        <v>0.43</v>
      </c>
      <c r="Q15" s="7">
        <v>0.36</v>
      </c>
      <c r="R15" s="7">
        <v>0.4</v>
      </c>
      <c r="S15" s="7">
        <v>0.37</v>
      </c>
      <c r="T15" s="7">
        <v>0.42</v>
      </c>
      <c r="U15" s="7">
        <v>0.46</v>
      </c>
      <c r="V15" s="7">
        <v>0.37</v>
      </c>
      <c r="W15" s="7">
        <v>0.43</v>
      </c>
      <c r="X15" s="7">
        <v>0.49</v>
      </c>
      <c r="Y15" s="7">
        <v>0.37</v>
      </c>
      <c r="Z15" s="7">
        <v>0.39</v>
      </c>
      <c r="AA15" s="7">
        <v>0.39</v>
      </c>
      <c r="AB15" s="7">
        <v>0.39</v>
      </c>
      <c r="AC15" s="7">
        <v>0.34</v>
      </c>
      <c r="AD15" s="7">
        <v>0.4</v>
      </c>
      <c r="AE15" s="7">
        <v>0.36</v>
      </c>
      <c r="AF15" s="7">
        <v>0.4</v>
      </c>
      <c r="AG15" s="7">
        <v>0.32</v>
      </c>
      <c r="AH15" s="7">
        <v>0.34</v>
      </c>
      <c r="AI15" s="7">
        <v>0.39</v>
      </c>
      <c r="AJ15" s="7">
        <v>0.39</v>
      </c>
      <c r="AK15" s="7">
        <v>0.41</v>
      </c>
      <c r="AL15" s="7">
        <v>0.39</v>
      </c>
      <c r="AM15" s="7">
        <v>0.4</v>
      </c>
      <c r="AN15" s="7">
        <v>0.41</v>
      </c>
      <c r="AO15" s="7">
        <v>0.37</v>
      </c>
      <c r="AP15" s="7">
        <v>0.48</v>
      </c>
      <c r="AQ15" s="7">
        <v>0.44</v>
      </c>
      <c r="AR15" s="7">
        <v>0.42</v>
      </c>
      <c r="AS15" s="7">
        <v>0.39</v>
      </c>
      <c r="AT15" s="7">
        <v>0.4</v>
      </c>
      <c r="AU15" s="7">
        <v>0.36</v>
      </c>
      <c r="AV15" s="7">
        <v>0.41</v>
      </c>
      <c r="AW15" s="7">
        <v>0.35</v>
      </c>
      <c r="AX15" s="7">
        <v>0.37</v>
      </c>
      <c r="AY15" s="7">
        <v>0.33</v>
      </c>
      <c r="AZ15" s="7">
        <v>0.38</v>
      </c>
      <c r="BA15" s="7">
        <v>0.33</v>
      </c>
      <c r="BB15" s="7">
        <v>0.34</v>
      </c>
      <c r="BC15" s="7">
        <v>0.38</v>
      </c>
      <c r="BD15" s="7">
        <v>0.57999999999999996</v>
      </c>
      <c r="BE15" s="7">
        <v>0.35</v>
      </c>
      <c r="BF15" s="7">
        <v>0.4</v>
      </c>
      <c r="BG15" s="7">
        <v>0.35</v>
      </c>
      <c r="BH15" s="7">
        <v>0.44</v>
      </c>
      <c r="BI15" s="7">
        <v>0.33</v>
      </c>
      <c r="BJ15" s="7">
        <v>0.36</v>
      </c>
      <c r="BK15" s="7">
        <v>0.37</v>
      </c>
      <c r="BL15" s="7">
        <v>0.3</v>
      </c>
      <c r="BM15" s="7">
        <v>0.3</v>
      </c>
      <c r="BN15" s="7">
        <v>0.38</v>
      </c>
      <c r="BO15" s="7">
        <v>0.41</v>
      </c>
      <c r="BP15" s="7">
        <v>0.44</v>
      </c>
      <c r="BQ15" s="7">
        <v>0.33</v>
      </c>
      <c r="BR15" s="7">
        <v>0.35</v>
      </c>
      <c r="BS15" s="7">
        <v>0.35</v>
      </c>
      <c r="BT15" s="7">
        <v>0.41</v>
      </c>
      <c r="BU15" s="7">
        <v>0.32</v>
      </c>
      <c r="BV15" s="7">
        <v>0.32</v>
      </c>
      <c r="BW15" s="7">
        <v>0.33</v>
      </c>
      <c r="BX15" s="7">
        <v>0.53</v>
      </c>
      <c r="BY15" s="7">
        <v>0.52</v>
      </c>
      <c r="BZ15" s="7">
        <v>0.56000000000000005</v>
      </c>
    </row>
    <row r="16" spans="1:78" x14ac:dyDescent="0.25">
      <c r="A16" t="s">
        <v>595</v>
      </c>
      <c r="B16">
        <v>1779</v>
      </c>
      <c r="C16">
        <v>1490</v>
      </c>
      <c r="D16">
        <v>169</v>
      </c>
      <c r="E16">
        <v>120</v>
      </c>
      <c r="F16">
        <v>351</v>
      </c>
      <c r="G16">
        <v>978</v>
      </c>
      <c r="H16">
        <v>450</v>
      </c>
      <c r="I16">
        <v>456</v>
      </c>
      <c r="J16">
        <v>584</v>
      </c>
      <c r="K16">
        <v>360</v>
      </c>
      <c r="L16">
        <v>378</v>
      </c>
      <c r="M16">
        <v>454</v>
      </c>
      <c r="N16">
        <v>1082</v>
      </c>
      <c r="O16">
        <v>183</v>
      </c>
      <c r="P16">
        <v>59</v>
      </c>
      <c r="Q16">
        <v>269</v>
      </c>
      <c r="R16">
        <v>1510</v>
      </c>
      <c r="S16">
        <v>1156</v>
      </c>
      <c r="T16">
        <v>338</v>
      </c>
      <c r="U16">
        <v>256</v>
      </c>
      <c r="V16">
        <v>1385</v>
      </c>
      <c r="W16">
        <v>161</v>
      </c>
      <c r="X16">
        <v>214</v>
      </c>
      <c r="Y16">
        <v>209</v>
      </c>
      <c r="Z16">
        <v>1570</v>
      </c>
      <c r="AA16">
        <v>1775</v>
      </c>
      <c r="AB16">
        <v>1566</v>
      </c>
      <c r="AC16">
        <v>226</v>
      </c>
      <c r="AD16">
        <v>1370</v>
      </c>
      <c r="AE16">
        <v>167</v>
      </c>
      <c r="AF16">
        <v>1420</v>
      </c>
      <c r="AG16">
        <v>266</v>
      </c>
      <c r="AH16">
        <v>14</v>
      </c>
      <c r="AI16">
        <v>1329</v>
      </c>
      <c r="AJ16">
        <v>157</v>
      </c>
      <c r="AK16">
        <v>269</v>
      </c>
      <c r="AL16">
        <v>688</v>
      </c>
      <c r="AM16">
        <v>825</v>
      </c>
      <c r="AN16">
        <v>14</v>
      </c>
      <c r="AO16">
        <v>242</v>
      </c>
      <c r="AP16">
        <v>169</v>
      </c>
      <c r="AQ16">
        <v>166</v>
      </c>
      <c r="AR16">
        <v>148</v>
      </c>
      <c r="AS16">
        <v>96</v>
      </c>
      <c r="AT16">
        <v>148</v>
      </c>
      <c r="AU16">
        <v>95</v>
      </c>
      <c r="AV16">
        <v>137</v>
      </c>
      <c r="AW16">
        <v>34</v>
      </c>
      <c r="AX16">
        <v>134</v>
      </c>
      <c r="AY16">
        <v>172</v>
      </c>
      <c r="AZ16">
        <v>122</v>
      </c>
      <c r="BA16">
        <v>105</v>
      </c>
      <c r="BB16">
        <v>157</v>
      </c>
      <c r="BC16">
        <v>89</v>
      </c>
      <c r="BD16">
        <v>6</v>
      </c>
      <c r="BE16">
        <v>269</v>
      </c>
      <c r="BF16">
        <v>1510</v>
      </c>
      <c r="BG16">
        <v>1053</v>
      </c>
      <c r="BH16">
        <v>725</v>
      </c>
      <c r="BI16">
        <v>399</v>
      </c>
      <c r="BJ16">
        <v>278</v>
      </c>
      <c r="BK16">
        <v>245</v>
      </c>
      <c r="BL16">
        <v>70</v>
      </c>
      <c r="BM16">
        <v>297</v>
      </c>
      <c r="BN16">
        <v>501</v>
      </c>
      <c r="BO16">
        <v>652</v>
      </c>
      <c r="BP16">
        <v>328</v>
      </c>
      <c r="BQ16">
        <v>342</v>
      </c>
      <c r="BR16">
        <v>489</v>
      </c>
      <c r="BS16">
        <v>483</v>
      </c>
      <c r="BT16">
        <v>135</v>
      </c>
      <c r="BU16">
        <v>164</v>
      </c>
      <c r="BV16">
        <v>102</v>
      </c>
      <c r="BW16">
        <v>257</v>
      </c>
      <c r="BX16">
        <v>997</v>
      </c>
      <c r="BY16">
        <v>1003</v>
      </c>
      <c r="BZ16">
        <v>805</v>
      </c>
    </row>
    <row r="17" spans="1:78" x14ac:dyDescent="0.25">
      <c r="B17" s="7">
        <v>0.3</v>
      </c>
      <c r="C17" s="7">
        <v>0.28999999999999998</v>
      </c>
      <c r="D17" s="7">
        <v>0.3</v>
      </c>
      <c r="E17" s="7">
        <v>0.34</v>
      </c>
      <c r="F17" s="7">
        <v>0.3</v>
      </c>
      <c r="G17" s="7">
        <v>0.31</v>
      </c>
      <c r="H17" s="7">
        <v>0.26</v>
      </c>
      <c r="I17" s="7">
        <v>0.31</v>
      </c>
      <c r="J17" s="7">
        <v>0.31</v>
      </c>
      <c r="K17" s="7">
        <v>0.28999999999999998</v>
      </c>
      <c r="L17" s="7">
        <v>0.27</v>
      </c>
      <c r="M17" s="7">
        <v>0.27</v>
      </c>
      <c r="N17" s="7">
        <v>0.31</v>
      </c>
      <c r="O17" s="7">
        <v>0.28999999999999998</v>
      </c>
      <c r="P17" s="7">
        <v>0.3</v>
      </c>
      <c r="Q17" s="7">
        <v>0.28000000000000003</v>
      </c>
      <c r="R17" s="7">
        <v>0.3</v>
      </c>
      <c r="S17" s="7">
        <v>0.31</v>
      </c>
      <c r="T17" s="7">
        <v>0.27</v>
      </c>
      <c r="U17" s="7">
        <v>0.26</v>
      </c>
      <c r="V17" s="7">
        <v>0.31</v>
      </c>
      <c r="W17" s="7">
        <v>0.27</v>
      </c>
      <c r="X17" s="7">
        <v>0.25</v>
      </c>
      <c r="Y17" s="7">
        <v>0.28999999999999998</v>
      </c>
      <c r="Z17" s="7">
        <v>0.3</v>
      </c>
      <c r="AA17" s="7">
        <v>0.3</v>
      </c>
      <c r="AB17" s="7">
        <v>0.3</v>
      </c>
      <c r="AC17" s="7">
        <v>0.32</v>
      </c>
      <c r="AD17" s="7">
        <v>0.28999999999999998</v>
      </c>
      <c r="AE17" s="7">
        <v>0.32</v>
      </c>
      <c r="AF17" s="7">
        <v>0.3</v>
      </c>
      <c r="AG17" s="7">
        <v>0.28999999999999998</v>
      </c>
      <c r="AH17" s="7">
        <v>0.36</v>
      </c>
      <c r="AI17" s="7">
        <v>0.31</v>
      </c>
      <c r="AJ17" s="7">
        <v>0.28999999999999998</v>
      </c>
      <c r="AK17" s="7">
        <v>0.27</v>
      </c>
      <c r="AL17" s="7">
        <v>0.28999999999999998</v>
      </c>
      <c r="AM17" s="7">
        <v>0.28999999999999998</v>
      </c>
      <c r="AN17" s="7">
        <v>0.23</v>
      </c>
      <c r="AO17" s="7">
        <v>0.35</v>
      </c>
      <c r="AP17" s="7">
        <v>0.28999999999999998</v>
      </c>
      <c r="AQ17" s="7">
        <v>0.28999999999999998</v>
      </c>
      <c r="AR17" s="7">
        <v>0.27</v>
      </c>
      <c r="AS17" s="7">
        <v>0.3</v>
      </c>
      <c r="AT17" s="7">
        <v>0.27</v>
      </c>
      <c r="AU17" s="7">
        <v>0.27</v>
      </c>
      <c r="AV17" s="7">
        <v>0.28000000000000003</v>
      </c>
      <c r="AW17" s="7">
        <v>0.24</v>
      </c>
      <c r="AX17" s="7">
        <v>0.33</v>
      </c>
      <c r="AY17" s="7">
        <v>0.32</v>
      </c>
      <c r="AZ17" s="7">
        <v>0.3</v>
      </c>
      <c r="BA17" s="7">
        <v>0.36</v>
      </c>
      <c r="BB17" s="7">
        <v>0.36</v>
      </c>
      <c r="BC17" s="7">
        <v>0.28000000000000003</v>
      </c>
      <c r="BD17" s="7">
        <v>0.23</v>
      </c>
      <c r="BE17" s="7">
        <v>0.3</v>
      </c>
      <c r="BF17" s="7">
        <v>0.3</v>
      </c>
      <c r="BG17" s="7">
        <v>0.32</v>
      </c>
      <c r="BH17" s="7">
        <v>0.27</v>
      </c>
      <c r="BI17" s="7">
        <v>0.31</v>
      </c>
      <c r="BJ17" s="7">
        <v>0.32</v>
      </c>
      <c r="BK17" s="7">
        <v>0.32</v>
      </c>
      <c r="BL17" s="7">
        <v>0.35</v>
      </c>
      <c r="BM17" s="7">
        <v>0.34</v>
      </c>
      <c r="BN17" s="7">
        <v>0.3</v>
      </c>
      <c r="BO17" s="7">
        <v>0.3</v>
      </c>
      <c r="BP17" s="7">
        <v>0.26</v>
      </c>
      <c r="BQ17" s="7">
        <v>0.34</v>
      </c>
      <c r="BR17" s="7">
        <v>0.31</v>
      </c>
      <c r="BS17" s="7">
        <v>0.32</v>
      </c>
      <c r="BT17" s="7">
        <v>0.3</v>
      </c>
      <c r="BU17" s="7">
        <v>0.31</v>
      </c>
      <c r="BV17" s="7">
        <v>0.35</v>
      </c>
      <c r="BW17" s="7">
        <v>0.34</v>
      </c>
      <c r="BX17" s="7">
        <v>0.25</v>
      </c>
      <c r="BY17" s="7">
        <v>0.25</v>
      </c>
      <c r="BZ17" s="7">
        <v>0.23</v>
      </c>
    </row>
    <row r="18" spans="1:78" x14ac:dyDescent="0.25">
      <c r="A18" t="s">
        <v>596</v>
      </c>
      <c r="B18">
        <v>1177</v>
      </c>
      <c r="C18">
        <v>994</v>
      </c>
      <c r="D18">
        <v>112</v>
      </c>
      <c r="E18">
        <v>72</v>
      </c>
      <c r="F18">
        <v>205</v>
      </c>
      <c r="G18">
        <v>656</v>
      </c>
      <c r="H18">
        <v>316</v>
      </c>
      <c r="I18">
        <v>322</v>
      </c>
      <c r="J18">
        <v>385</v>
      </c>
      <c r="K18">
        <v>239</v>
      </c>
      <c r="L18">
        <v>231</v>
      </c>
      <c r="M18">
        <v>293</v>
      </c>
      <c r="N18">
        <v>746</v>
      </c>
      <c r="O18">
        <v>111</v>
      </c>
      <c r="P18">
        <v>28</v>
      </c>
      <c r="Q18">
        <v>209</v>
      </c>
      <c r="R18">
        <v>968</v>
      </c>
      <c r="S18">
        <v>780</v>
      </c>
      <c r="T18">
        <v>236</v>
      </c>
      <c r="U18">
        <v>141</v>
      </c>
      <c r="V18">
        <v>950</v>
      </c>
      <c r="W18">
        <v>115</v>
      </c>
      <c r="X18">
        <v>101</v>
      </c>
      <c r="Y18">
        <v>145</v>
      </c>
      <c r="Z18">
        <v>1032</v>
      </c>
      <c r="AA18">
        <v>1177</v>
      </c>
      <c r="AB18">
        <v>1031</v>
      </c>
      <c r="AC18">
        <v>153</v>
      </c>
      <c r="AD18">
        <v>942</v>
      </c>
      <c r="AE18">
        <v>79</v>
      </c>
      <c r="AF18">
        <v>855</v>
      </c>
      <c r="AG18">
        <v>255</v>
      </c>
      <c r="AH18">
        <v>7</v>
      </c>
      <c r="AI18">
        <v>886</v>
      </c>
      <c r="AJ18">
        <v>104</v>
      </c>
      <c r="AK18">
        <v>174</v>
      </c>
      <c r="AL18">
        <v>480</v>
      </c>
      <c r="AM18">
        <v>568</v>
      </c>
      <c r="AN18">
        <v>13</v>
      </c>
      <c r="AO18">
        <v>114</v>
      </c>
      <c r="AP18">
        <v>93</v>
      </c>
      <c r="AQ18">
        <v>115</v>
      </c>
      <c r="AR18">
        <v>93</v>
      </c>
      <c r="AS18">
        <v>51</v>
      </c>
      <c r="AT18">
        <v>125</v>
      </c>
      <c r="AU18">
        <v>82</v>
      </c>
      <c r="AV18">
        <v>90</v>
      </c>
      <c r="AW18">
        <v>40</v>
      </c>
      <c r="AX18">
        <v>71</v>
      </c>
      <c r="AY18">
        <v>113</v>
      </c>
      <c r="AZ18">
        <v>96</v>
      </c>
      <c r="BA18">
        <v>56</v>
      </c>
      <c r="BB18">
        <v>96</v>
      </c>
      <c r="BC18">
        <v>52</v>
      </c>
      <c r="BD18">
        <v>4</v>
      </c>
      <c r="BE18">
        <v>212</v>
      </c>
      <c r="BF18">
        <v>966</v>
      </c>
      <c r="BG18">
        <v>770</v>
      </c>
      <c r="BH18">
        <v>407</v>
      </c>
      <c r="BI18">
        <v>347</v>
      </c>
      <c r="BJ18">
        <v>200</v>
      </c>
      <c r="BK18">
        <v>160</v>
      </c>
      <c r="BL18">
        <v>49</v>
      </c>
      <c r="BM18">
        <v>233</v>
      </c>
      <c r="BN18">
        <v>369</v>
      </c>
      <c r="BO18">
        <v>399</v>
      </c>
      <c r="BP18">
        <v>176</v>
      </c>
      <c r="BQ18">
        <v>233</v>
      </c>
      <c r="BR18">
        <v>366</v>
      </c>
      <c r="BS18">
        <v>352</v>
      </c>
      <c r="BT18">
        <v>83</v>
      </c>
      <c r="BU18">
        <v>146</v>
      </c>
      <c r="BV18">
        <v>70</v>
      </c>
      <c r="BW18">
        <v>177</v>
      </c>
      <c r="BX18">
        <v>516</v>
      </c>
      <c r="BY18">
        <v>548</v>
      </c>
      <c r="BZ18">
        <v>405</v>
      </c>
    </row>
    <row r="19" spans="1:78" x14ac:dyDescent="0.25">
      <c r="B19" s="7">
        <v>0.2</v>
      </c>
      <c r="C19" s="7">
        <v>0.2</v>
      </c>
      <c r="D19" s="7">
        <v>0.2</v>
      </c>
      <c r="E19" s="7">
        <v>0.2</v>
      </c>
      <c r="F19" s="7">
        <v>0.17</v>
      </c>
      <c r="G19" s="7">
        <v>0.21</v>
      </c>
      <c r="H19" s="7">
        <v>0.19</v>
      </c>
      <c r="I19" s="7">
        <v>0.22</v>
      </c>
      <c r="J19" s="7">
        <v>0.2</v>
      </c>
      <c r="K19" s="7">
        <v>0.19</v>
      </c>
      <c r="L19" s="7">
        <v>0.16</v>
      </c>
      <c r="M19" s="7">
        <v>0.18</v>
      </c>
      <c r="N19" s="7">
        <v>0.21</v>
      </c>
      <c r="O19" s="7">
        <v>0.17</v>
      </c>
      <c r="P19" s="7">
        <v>0.14000000000000001</v>
      </c>
      <c r="Q19" s="7">
        <v>0.22</v>
      </c>
      <c r="R19" s="7">
        <v>0.19</v>
      </c>
      <c r="S19" s="7">
        <v>0.21</v>
      </c>
      <c r="T19" s="7">
        <v>0.19</v>
      </c>
      <c r="U19" s="7">
        <v>0.14000000000000001</v>
      </c>
      <c r="V19" s="7">
        <v>0.21</v>
      </c>
      <c r="W19" s="7">
        <v>0.19</v>
      </c>
      <c r="X19" s="7">
        <v>0.12</v>
      </c>
      <c r="Y19" s="7">
        <v>0.2</v>
      </c>
      <c r="Z19" s="7">
        <v>0.2</v>
      </c>
      <c r="AA19" s="7">
        <v>0.2</v>
      </c>
      <c r="AB19" s="7">
        <v>0.2</v>
      </c>
      <c r="AC19" s="7">
        <v>0.21</v>
      </c>
      <c r="AD19" s="7">
        <v>0.2</v>
      </c>
      <c r="AE19" s="7">
        <v>0.15</v>
      </c>
      <c r="AF19" s="7">
        <v>0.18</v>
      </c>
      <c r="AG19" s="7">
        <v>0.28000000000000003</v>
      </c>
      <c r="AH19" s="7">
        <v>0.18</v>
      </c>
      <c r="AI19" s="7">
        <v>0.2</v>
      </c>
      <c r="AJ19" s="7">
        <v>0.19</v>
      </c>
      <c r="AK19" s="7">
        <v>0.18</v>
      </c>
      <c r="AL19" s="7">
        <v>0.2</v>
      </c>
      <c r="AM19" s="7">
        <v>0.2</v>
      </c>
      <c r="AN19" s="7">
        <v>0.22</v>
      </c>
      <c r="AO19" s="7">
        <v>0.16</v>
      </c>
      <c r="AP19" s="7">
        <v>0.16</v>
      </c>
      <c r="AQ19" s="7">
        <v>0.2</v>
      </c>
      <c r="AR19" s="7">
        <v>0.17</v>
      </c>
      <c r="AS19" s="7">
        <v>0.16</v>
      </c>
      <c r="AT19" s="7">
        <v>0.22</v>
      </c>
      <c r="AU19" s="7">
        <v>0.23</v>
      </c>
      <c r="AV19" s="7">
        <v>0.18</v>
      </c>
      <c r="AW19" s="7">
        <v>0.28000000000000003</v>
      </c>
      <c r="AX19" s="7">
        <v>0.17</v>
      </c>
      <c r="AY19" s="7">
        <v>0.21</v>
      </c>
      <c r="AZ19" s="7">
        <v>0.23</v>
      </c>
      <c r="BA19" s="7">
        <v>0.19</v>
      </c>
      <c r="BB19" s="7">
        <v>0.22</v>
      </c>
      <c r="BC19" s="7">
        <v>0.17</v>
      </c>
      <c r="BD19" s="7">
        <v>0.16</v>
      </c>
      <c r="BE19" s="7">
        <v>0.24</v>
      </c>
      <c r="BF19" s="7">
        <v>0.19</v>
      </c>
      <c r="BG19" s="7">
        <v>0.23</v>
      </c>
      <c r="BH19" s="7">
        <v>0.15</v>
      </c>
      <c r="BI19" s="7">
        <v>0.27</v>
      </c>
      <c r="BJ19" s="7">
        <v>0.23</v>
      </c>
      <c r="BK19" s="7">
        <v>0.21</v>
      </c>
      <c r="BL19" s="7">
        <v>0.25</v>
      </c>
      <c r="BM19" s="7">
        <v>0.26</v>
      </c>
      <c r="BN19" s="7">
        <v>0.22</v>
      </c>
      <c r="BO19" s="7">
        <v>0.18</v>
      </c>
      <c r="BP19" s="7">
        <v>0.14000000000000001</v>
      </c>
      <c r="BQ19" s="7">
        <v>0.23</v>
      </c>
      <c r="BR19" s="7">
        <v>0.23</v>
      </c>
      <c r="BS19" s="7">
        <v>0.23</v>
      </c>
      <c r="BT19" s="7">
        <v>0.19</v>
      </c>
      <c r="BU19" s="7">
        <v>0.27</v>
      </c>
      <c r="BV19" s="7">
        <v>0.24</v>
      </c>
      <c r="BW19" s="7">
        <v>0.23</v>
      </c>
      <c r="BX19" s="7">
        <v>0.13</v>
      </c>
      <c r="BY19" s="7">
        <v>0.14000000000000001</v>
      </c>
      <c r="BZ19" s="7">
        <v>0.12</v>
      </c>
    </row>
    <row r="20" spans="1:78" x14ac:dyDescent="0.25">
      <c r="A20" t="s">
        <v>631</v>
      </c>
      <c r="B20">
        <v>321</v>
      </c>
      <c r="C20">
        <v>263</v>
      </c>
      <c r="D20">
        <v>38</v>
      </c>
      <c r="E20">
        <v>20</v>
      </c>
      <c r="F20">
        <v>46</v>
      </c>
      <c r="G20">
        <v>208</v>
      </c>
      <c r="H20">
        <v>68</v>
      </c>
      <c r="I20">
        <v>103</v>
      </c>
      <c r="J20">
        <v>86</v>
      </c>
      <c r="K20">
        <v>62</v>
      </c>
      <c r="L20">
        <v>70</v>
      </c>
      <c r="M20">
        <v>72</v>
      </c>
      <c r="N20">
        <v>191</v>
      </c>
      <c r="O20">
        <v>48</v>
      </c>
      <c r="P20">
        <v>10</v>
      </c>
      <c r="Q20">
        <v>58</v>
      </c>
      <c r="R20">
        <v>263</v>
      </c>
      <c r="S20">
        <v>198</v>
      </c>
      <c r="T20">
        <v>67</v>
      </c>
      <c r="U20">
        <v>50</v>
      </c>
      <c r="V20">
        <v>258</v>
      </c>
      <c r="W20">
        <v>29</v>
      </c>
      <c r="X20">
        <v>30</v>
      </c>
      <c r="Y20">
        <v>36</v>
      </c>
      <c r="Z20">
        <v>285</v>
      </c>
      <c r="AA20">
        <v>319</v>
      </c>
      <c r="AB20">
        <v>283</v>
      </c>
      <c r="AC20">
        <v>44</v>
      </c>
      <c r="AD20">
        <v>234</v>
      </c>
      <c r="AE20">
        <v>36</v>
      </c>
      <c r="AF20">
        <v>243</v>
      </c>
      <c r="AG20">
        <v>57</v>
      </c>
      <c r="AH20">
        <v>1</v>
      </c>
      <c r="AI20">
        <v>222</v>
      </c>
      <c r="AJ20">
        <v>28</v>
      </c>
      <c r="AK20">
        <v>60</v>
      </c>
      <c r="AL20">
        <v>133</v>
      </c>
      <c r="AM20">
        <v>151</v>
      </c>
      <c r="AN20">
        <v>1</v>
      </c>
      <c r="AO20">
        <v>36</v>
      </c>
      <c r="AP20">
        <v>24</v>
      </c>
      <c r="AQ20">
        <v>14</v>
      </c>
      <c r="AR20">
        <v>29</v>
      </c>
      <c r="AS20">
        <v>19</v>
      </c>
      <c r="AT20">
        <v>29</v>
      </c>
      <c r="AU20">
        <v>24</v>
      </c>
      <c r="AV20">
        <v>30</v>
      </c>
      <c r="AW20">
        <v>9</v>
      </c>
      <c r="AX20">
        <v>29</v>
      </c>
      <c r="AY20">
        <v>43</v>
      </c>
      <c r="AZ20">
        <v>17</v>
      </c>
      <c r="BA20">
        <v>17</v>
      </c>
      <c r="BB20">
        <v>15</v>
      </c>
      <c r="BC20">
        <v>21</v>
      </c>
      <c r="BD20">
        <v>0</v>
      </c>
      <c r="BE20">
        <v>56</v>
      </c>
      <c r="BF20">
        <v>265</v>
      </c>
      <c r="BG20">
        <v>179</v>
      </c>
      <c r="BH20">
        <v>143</v>
      </c>
      <c r="BI20">
        <v>76</v>
      </c>
      <c r="BJ20">
        <v>50</v>
      </c>
      <c r="BK20">
        <v>40</v>
      </c>
      <c r="BL20">
        <v>8</v>
      </c>
      <c r="BM20">
        <v>61</v>
      </c>
      <c r="BN20">
        <v>85</v>
      </c>
      <c r="BO20">
        <v>107</v>
      </c>
      <c r="BP20">
        <v>68</v>
      </c>
      <c r="BQ20">
        <v>56</v>
      </c>
      <c r="BR20">
        <v>90</v>
      </c>
      <c r="BS20">
        <v>88</v>
      </c>
      <c r="BT20">
        <v>22</v>
      </c>
      <c r="BU20">
        <v>38</v>
      </c>
      <c r="BV20">
        <v>14</v>
      </c>
      <c r="BW20">
        <v>42</v>
      </c>
      <c r="BX20">
        <v>83</v>
      </c>
      <c r="BY20">
        <v>80</v>
      </c>
      <c r="BZ20">
        <v>57</v>
      </c>
    </row>
    <row r="21" spans="1:78" x14ac:dyDescent="0.25">
      <c r="B21" s="7">
        <v>0.05</v>
      </c>
      <c r="C21" s="7">
        <v>0.05</v>
      </c>
      <c r="D21" s="7">
        <v>7.0000000000000007E-2</v>
      </c>
      <c r="E21" s="7">
        <v>0.06</v>
      </c>
      <c r="F21" s="7">
        <v>0.04</v>
      </c>
      <c r="G21" s="7">
        <v>7.0000000000000007E-2</v>
      </c>
      <c r="H21" s="7">
        <v>0.04</v>
      </c>
      <c r="I21" s="7">
        <v>7.0000000000000007E-2</v>
      </c>
      <c r="J21" s="7">
        <v>0.05</v>
      </c>
      <c r="K21" s="7">
        <v>0.05</v>
      </c>
      <c r="L21" s="7">
        <v>0.05</v>
      </c>
      <c r="M21" s="7">
        <v>0.04</v>
      </c>
      <c r="N21" s="7">
        <v>0.05</v>
      </c>
      <c r="O21" s="7">
        <v>0.08</v>
      </c>
      <c r="P21" s="7">
        <v>0.05</v>
      </c>
      <c r="Q21" s="7">
        <v>0.06</v>
      </c>
      <c r="R21" s="7">
        <v>0.05</v>
      </c>
      <c r="S21" s="7">
        <v>0.05</v>
      </c>
      <c r="T21" s="7">
        <v>0.05</v>
      </c>
      <c r="U21" s="7">
        <v>0.05</v>
      </c>
      <c r="V21" s="7">
        <v>0.06</v>
      </c>
      <c r="W21" s="7">
        <v>0.05</v>
      </c>
      <c r="X21" s="7">
        <v>0.03</v>
      </c>
      <c r="Y21" s="7">
        <v>0.05</v>
      </c>
      <c r="Z21" s="7">
        <v>0.05</v>
      </c>
      <c r="AA21" s="7">
        <v>0.05</v>
      </c>
      <c r="AB21" s="7">
        <v>0.05</v>
      </c>
      <c r="AC21" s="7">
        <v>0.06</v>
      </c>
      <c r="AD21" s="7">
        <v>0.05</v>
      </c>
      <c r="AE21" s="7">
        <v>7.0000000000000007E-2</v>
      </c>
      <c r="AF21" s="7">
        <v>0.05</v>
      </c>
      <c r="AG21" s="7">
        <v>0.06</v>
      </c>
      <c r="AH21" s="7">
        <v>0.03</v>
      </c>
      <c r="AI21" s="7">
        <v>0.05</v>
      </c>
      <c r="AJ21" s="7">
        <v>0.05</v>
      </c>
      <c r="AK21" s="7">
        <v>0.06</v>
      </c>
      <c r="AL21" s="7">
        <v>0.06</v>
      </c>
      <c r="AM21" s="7">
        <v>0.05</v>
      </c>
      <c r="AN21" s="7">
        <v>0.01</v>
      </c>
      <c r="AO21" s="7">
        <v>0.05</v>
      </c>
      <c r="AP21" s="7">
        <v>0.04</v>
      </c>
      <c r="AQ21" s="7">
        <v>0.03</v>
      </c>
      <c r="AR21" s="7">
        <v>0.05</v>
      </c>
      <c r="AS21" s="7">
        <v>0.06</v>
      </c>
      <c r="AT21" s="7">
        <v>0.05</v>
      </c>
      <c r="AU21" s="7">
        <v>7.0000000000000007E-2</v>
      </c>
      <c r="AV21" s="7">
        <v>0.06</v>
      </c>
      <c r="AW21" s="7">
        <v>0.06</v>
      </c>
      <c r="AX21" s="7">
        <v>7.0000000000000007E-2</v>
      </c>
      <c r="AY21" s="7">
        <v>0.08</v>
      </c>
      <c r="AZ21" s="7">
        <v>0.04</v>
      </c>
      <c r="BA21" s="7">
        <v>0.06</v>
      </c>
      <c r="BB21" s="7">
        <v>0.03</v>
      </c>
      <c r="BC21" s="7">
        <v>7.0000000000000007E-2</v>
      </c>
      <c r="BD21" t="s">
        <v>108</v>
      </c>
      <c r="BE21" s="7">
        <v>0.06</v>
      </c>
      <c r="BF21" s="7">
        <v>0.05</v>
      </c>
      <c r="BG21" s="7">
        <v>0.05</v>
      </c>
      <c r="BH21" s="7">
        <v>0.05</v>
      </c>
      <c r="BI21" s="7">
        <v>0.06</v>
      </c>
      <c r="BJ21" s="7">
        <v>0.06</v>
      </c>
      <c r="BK21" s="7">
        <v>0.05</v>
      </c>
      <c r="BL21" s="7">
        <v>0.04</v>
      </c>
      <c r="BM21" s="7">
        <v>7.0000000000000007E-2</v>
      </c>
      <c r="BN21" s="7">
        <v>0.05</v>
      </c>
      <c r="BO21" s="7">
        <v>0.05</v>
      </c>
      <c r="BP21" s="7">
        <v>0.05</v>
      </c>
      <c r="BQ21" s="7">
        <v>0.06</v>
      </c>
      <c r="BR21" s="7">
        <v>0.06</v>
      </c>
      <c r="BS21" s="7">
        <v>0.06</v>
      </c>
      <c r="BT21" s="7">
        <v>0.05</v>
      </c>
      <c r="BU21" s="7">
        <v>7.0000000000000007E-2</v>
      </c>
      <c r="BV21" s="7">
        <v>0.05</v>
      </c>
      <c r="BW21" s="7">
        <v>0.06</v>
      </c>
      <c r="BX21" s="7">
        <v>0.02</v>
      </c>
      <c r="BY21" s="7">
        <v>0.02</v>
      </c>
      <c r="BZ21" s="7">
        <v>0.02</v>
      </c>
    </row>
    <row r="22" spans="1:78" x14ac:dyDescent="0.25">
      <c r="A22" t="s">
        <v>166</v>
      </c>
    </row>
    <row r="23" spans="1:78" x14ac:dyDescent="0.25">
      <c r="A23" t="s">
        <v>104</v>
      </c>
    </row>
    <row r="24" spans="1:78" x14ac:dyDescent="0.25">
      <c r="A24" t="s">
        <v>598</v>
      </c>
      <c r="B24">
        <v>2612</v>
      </c>
      <c r="C24">
        <v>2242</v>
      </c>
      <c r="D24">
        <v>238</v>
      </c>
      <c r="E24">
        <v>131</v>
      </c>
      <c r="F24">
        <v>555</v>
      </c>
      <c r="G24">
        <v>1229</v>
      </c>
      <c r="H24">
        <v>828</v>
      </c>
      <c r="I24">
        <v>561</v>
      </c>
      <c r="J24">
        <v>806</v>
      </c>
      <c r="K24">
        <v>547</v>
      </c>
      <c r="L24">
        <v>698</v>
      </c>
      <c r="M24">
        <v>799</v>
      </c>
      <c r="N24">
        <v>1445</v>
      </c>
      <c r="O24">
        <v>276</v>
      </c>
      <c r="P24">
        <v>92</v>
      </c>
      <c r="Q24">
        <v>392</v>
      </c>
      <c r="R24">
        <v>2220</v>
      </c>
      <c r="S24">
        <v>1504</v>
      </c>
      <c r="T24">
        <v>568</v>
      </c>
      <c r="U24">
        <v>506</v>
      </c>
      <c r="V24">
        <v>1804</v>
      </c>
      <c r="W24">
        <v>288</v>
      </c>
      <c r="X24">
        <v>494</v>
      </c>
      <c r="Y24">
        <v>304</v>
      </c>
      <c r="Z24">
        <v>2308</v>
      </c>
      <c r="AA24">
        <v>2601</v>
      </c>
      <c r="AB24">
        <v>2297</v>
      </c>
      <c r="AC24">
        <v>283</v>
      </c>
      <c r="AD24">
        <v>2069</v>
      </c>
      <c r="AE24">
        <v>225</v>
      </c>
      <c r="AF24">
        <v>2104</v>
      </c>
      <c r="AG24">
        <v>329</v>
      </c>
      <c r="AH24">
        <v>15</v>
      </c>
      <c r="AI24">
        <v>1861</v>
      </c>
      <c r="AJ24">
        <v>242</v>
      </c>
      <c r="AK24">
        <v>453</v>
      </c>
      <c r="AL24">
        <v>1037</v>
      </c>
      <c r="AM24">
        <v>1250</v>
      </c>
      <c r="AN24">
        <v>30</v>
      </c>
      <c r="AO24">
        <v>287</v>
      </c>
      <c r="AP24">
        <v>301</v>
      </c>
      <c r="AQ24">
        <v>267</v>
      </c>
      <c r="AR24">
        <v>262</v>
      </c>
      <c r="AS24">
        <v>139</v>
      </c>
      <c r="AT24">
        <v>250</v>
      </c>
      <c r="AU24">
        <v>139</v>
      </c>
      <c r="AV24">
        <v>226</v>
      </c>
      <c r="AW24">
        <v>60</v>
      </c>
      <c r="AX24">
        <v>173</v>
      </c>
      <c r="AY24">
        <v>199</v>
      </c>
      <c r="AZ24">
        <v>170</v>
      </c>
      <c r="BA24">
        <v>109</v>
      </c>
      <c r="BB24">
        <v>160</v>
      </c>
      <c r="BC24">
        <v>142</v>
      </c>
      <c r="BD24">
        <v>15</v>
      </c>
      <c r="BE24">
        <v>356</v>
      </c>
      <c r="BF24">
        <v>2256</v>
      </c>
      <c r="BG24">
        <v>1258</v>
      </c>
      <c r="BH24">
        <v>1354</v>
      </c>
      <c r="BI24">
        <v>475</v>
      </c>
      <c r="BJ24">
        <v>333</v>
      </c>
      <c r="BK24">
        <v>310</v>
      </c>
      <c r="BL24">
        <v>65</v>
      </c>
      <c r="BM24">
        <v>290</v>
      </c>
      <c r="BN24">
        <v>709</v>
      </c>
      <c r="BO24">
        <v>979</v>
      </c>
      <c r="BP24">
        <v>634</v>
      </c>
      <c r="BQ24">
        <v>368</v>
      </c>
      <c r="BR24">
        <v>618</v>
      </c>
      <c r="BS24">
        <v>595</v>
      </c>
      <c r="BT24">
        <v>203</v>
      </c>
      <c r="BU24">
        <v>186</v>
      </c>
      <c r="BV24">
        <v>106</v>
      </c>
      <c r="BW24">
        <v>276</v>
      </c>
      <c r="BX24">
        <v>2355</v>
      </c>
      <c r="BY24">
        <v>2345</v>
      </c>
      <c r="BZ24">
        <v>2198</v>
      </c>
    </row>
    <row r="25" spans="1:78" x14ac:dyDescent="0.25">
      <c r="B25" s="7">
        <v>0.44</v>
      </c>
      <c r="C25" s="7">
        <v>0.44</v>
      </c>
      <c r="D25" s="7">
        <v>0.43</v>
      </c>
      <c r="E25" s="7">
        <v>0.37</v>
      </c>
      <c r="F25" s="7">
        <v>0.47</v>
      </c>
      <c r="G25" s="7">
        <v>0.4</v>
      </c>
      <c r="H25" s="7">
        <v>0.48</v>
      </c>
      <c r="I25" s="7">
        <v>0.39</v>
      </c>
      <c r="J25" s="7">
        <v>0.43</v>
      </c>
      <c r="K25" s="7">
        <v>0.45</v>
      </c>
      <c r="L25" s="7">
        <v>0.49</v>
      </c>
      <c r="M25" s="7">
        <v>0.48</v>
      </c>
      <c r="N25" s="7">
        <v>0.41</v>
      </c>
      <c r="O25" s="7">
        <v>0.43</v>
      </c>
      <c r="P25" s="7">
        <v>0.47</v>
      </c>
      <c r="Q25" s="7">
        <v>0.41</v>
      </c>
      <c r="R25" s="7">
        <v>0.44</v>
      </c>
      <c r="S25" s="7">
        <v>0.41</v>
      </c>
      <c r="T25" s="7">
        <v>0.46</v>
      </c>
      <c r="U25" s="7">
        <v>0.52</v>
      </c>
      <c r="V25" s="7">
        <v>0.41</v>
      </c>
      <c r="W25" s="7">
        <v>0.47</v>
      </c>
      <c r="X25" s="7">
        <v>0.56999999999999995</v>
      </c>
      <c r="Y25" s="7">
        <v>0.42</v>
      </c>
      <c r="Z25" s="7">
        <v>0.44</v>
      </c>
      <c r="AA25" s="7">
        <v>0.44</v>
      </c>
      <c r="AB25" s="7">
        <v>0.44</v>
      </c>
      <c r="AC25" s="7">
        <v>0.4</v>
      </c>
      <c r="AD25" s="7">
        <v>0.44</v>
      </c>
      <c r="AE25" s="7">
        <v>0.43</v>
      </c>
      <c r="AF25" s="7">
        <v>0.45</v>
      </c>
      <c r="AG25" s="7">
        <v>0.36</v>
      </c>
      <c r="AH25" s="7">
        <v>0.37</v>
      </c>
      <c r="AI25" s="7">
        <v>0.43</v>
      </c>
      <c r="AJ25" s="7">
        <v>0.44</v>
      </c>
      <c r="AK25" s="7">
        <v>0.46</v>
      </c>
      <c r="AL25" s="7">
        <v>0.44</v>
      </c>
      <c r="AM25" s="7">
        <v>0.44</v>
      </c>
      <c r="AN25" s="7">
        <v>0.51</v>
      </c>
      <c r="AO25" s="7">
        <v>0.41</v>
      </c>
      <c r="AP25" s="7">
        <v>0.51</v>
      </c>
      <c r="AQ25" s="7">
        <v>0.47</v>
      </c>
      <c r="AR25" s="7">
        <v>0.48</v>
      </c>
      <c r="AS25" s="7">
        <v>0.44</v>
      </c>
      <c r="AT25" s="7">
        <v>0.45</v>
      </c>
      <c r="AU25" s="7">
        <v>0.4</v>
      </c>
      <c r="AV25" s="7">
        <v>0.46</v>
      </c>
      <c r="AW25" s="7">
        <v>0.42</v>
      </c>
      <c r="AX25" s="7">
        <v>0.42</v>
      </c>
      <c r="AY25" s="7">
        <v>0.37</v>
      </c>
      <c r="AZ25" s="7">
        <v>0.41</v>
      </c>
      <c r="BA25" s="7">
        <v>0.37</v>
      </c>
      <c r="BB25" s="7">
        <v>0.36</v>
      </c>
      <c r="BC25" s="7">
        <v>0.45</v>
      </c>
      <c r="BD25" s="7">
        <v>0.57999999999999996</v>
      </c>
      <c r="BE25" s="7">
        <v>0.4</v>
      </c>
      <c r="BF25" s="7">
        <v>0.44</v>
      </c>
      <c r="BG25" s="7">
        <v>0.38</v>
      </c>
      <c r="BH25" s="7">
        <v>0.5</v>
      </c>
      <c r="BI25" s="7">
        <v>0.36</v>
      </c>
      <c r="BJ25" s="7">
        <v>0.38</v>
      </c>
      <c r="BK25" s="7">
        <v>0.4</v>
      </c>
      <c r="BL25" s="7">
        <v>0.33</v>
      </c>
      <c r="BM25" s="7">
        <v>0.33</v>
      </c>
      <c r="BN25" s="7">
        <v>0.42</v>
      </c>
      <c r="BO25" s="7">
        <v>0.45</v>
      </c>
      <c r="BP25" s="7">
        <v>0.5</v>
      </c>
      <c r="BQ25" s="7">
        <v>0.37</v>
      </c>
      <c r="BR25" s="7">
        <v>0.39</v>
      </c>
      <c r="BS25" s="7">
        <v>0.39</v>
      </c>
      <c r="BT25" s="7">
        <v>0.45</v>
      </c>
      <c r="BU25" s="7">
        <v>0.35</v>
      </c>
      <c r="BV25" s="7">
        <v>0.36</v>
      </c>
      <c r="BW25" s="7">
        <v>0.37</v>
      </c>
      <c r="BX25" s="7">
        <v>0.59</v>
      </c>
      <c r="BY25" s="7">
        <v>0.57999999999999996</v>
      </c>
      <c r="BZ25" s="7">
        <v>0.63</v>
      </c>
    </row>
    <row r="26" spans="1:78" x14ac:dyDescent="0.25">
      <c r="A26" t="s">
        <v>599</v>
      </c>
      <c r="B26">
        <v>1499</v>
      </c>
      <c r="C26">
        <v>1257</v>
      </c>
      <c r="D26">
        <v>150</v>
      </c>
      <c r="E26">
        <v>92</v>
      </c>
      <c r="F26">
        <v>251</v>
      </c>
      <c r="G26">
        <v>864</v>
      </c>
      <c r="H26">
        <v>384</v>
      </c>
      <c r="I26">
        <v>425</v>
      </c>
      <c r="J26">
        <v>471</v>
      </c>
      <c r="K26">
        <v>302</v>
      </c>
      <c r="L26">
        <v>301</v>
      </c>
      <c r="M26">
        <v>364</v>
      </c>
      <c r="N26">
        <v>937</v>
      </c>
      <c r="O26">
        <v>159</v>
      </c>
      <c r="P26">
        <v>38</v>
      </c>
      <c r="Q26">
        <v>267</v>
      </c>
      <c r="R26">
        <v>1231</v>
      </c>
      <c r="S26">
        <v>978</v>
      </c>
      <c r="T26">
        <v>304</v>
      </c>
      <c r="U26">
        <v>191</v>
      </c>
      <c r="V26">
        <v>1207</v>
      </c>
      <c r="W26">
        <v>144</v>
      </c>
      <c r="X26">
        <v>131</v>
      </c>
      <c r="Y26">
        <v>182</v>
      </c>
      <c r="Z26">
        <v>1317</v>
      </c>
      <c r="AA26">
        <v>1496</v>
      </c>
      <c r="AB26">
        <v>1315</v>
      </c>
      <c r="AC26">
        <v>197</v>
      </c>
      <c r="AD26">
        <v>1176</v>
      </c>
      <c r="AE26">
        <v>114</v>
      </c>
      <c r="AF26">
        <v>1098</v>
      </c>
      <c r="AG26">
        <v>312</v>
      </c>
      <c r="AH26">
        <v>8</v>
      </c>
      <c r="AI26">
        <v>1108</v>
      </c>
      <c r="AJ26">
        <v>132</v>
      </c>
      <c r="AK26">
        <v>234</v>
      </c>
      <c r="AL26">
        <v>612</v>
      </c>
      <c r="AM26">
        <v>719</v>
      </c>
      <c r="AN26">
        <v>14</v>
      </c>
      <c r="AO26">
        <v>150</v>
      </c>
      <c r="AP26">
        <v>116</v>
      </c>
      <c r="AQ26">
        <v>130</v>
      </c>
      <c r="AR26">
        <v>122</v>
      </c>
      <c r="AS26">
        <v>70</v>
      </c>
      <c r="AT26">
        <v>154</v>
      </c>
      <c r="AU26">
        <v>106</v>
      </c>
      <c r="AV26">
        <v>120</v>
      </c>
      <c r="AW26">
        <v>49</v>
      </c>
      <c r="AX26">
        <v>100</v>
      </c>
      <c r="AY26">
        <v>156</v>
      </c>
      <c r="AZ26">
        <v>113</v>
      </c>
      <c r="BA26">
        <v>73</v>
      </c>
      <c r="BB26">
        <v>111</v>
      </c>
      <c r="BC26">
        <v>74</v>
      </c>
      <c r="BD26">
        <v>4</v>
      </c>
      <c r="BE26">
        <v>268</v>
      </c>
      <c r="BF26">
        <v>1231</v>
      </c>
      <c r="BG26">
        <v>949</v>
      </c>
      <c r="BH26">
        <v>550</v>
      </c>
      <c r="BI26">
        <v>422</v>
      </c>
      <c r="BJ26">
        <v>250</v>
      </c>
      <c r="BK26">
        <v>200</v>
      </c>
      <c r="BL26">
        <v>58</v>
      </c>
      <c r="BM26">
        <v>294</v>
      </c>
      <c r="BN26">
        <v>454</v>
      </c>
      <c r="BO26">
        <v>506</v>
      </c>
      <c r="BP26">
        <v>244</v>
      </c>
      <c r="BQ26">
        <v>289</v>
      </c>
      <c r="BR26">
        <v>456</v>
      </c>
      <c r="BS26">
        <v>440</v>
      </c>
      <c r="BT26">
        <v>105</v>
      </c>
      <c r="BU26">
        <v>184</v>
      </c>
      <c r="BV26">
        <v>84</v>
      </c>
      <c r="BW26">
        <v>219</v>
      </c>
      <c r="BX26">
        <v>598</v>
      </c>
      <c r="BY26">
        <v>628</v>
      </c>
      <c r="BZ26">
        <v>462</v>
      </c>
    </row>
    <row r="27" spans="1:78" x14ac:dyDescent="0.25">
      <c r="B27" s="7">
        <v>0.25</v>
      </c>
      <c r="C27" s="7">
        <v>0.25</v>
      </c>
      <c r="D27" s="7">
        <v>0.27</v>
      </c>
      <c r="E27" s="7">
        <v>0.26</v>
      </c>
      <c r="F27" s="7">
        <v>0.21</v>
      </c>
      <c r="G27" s="7">
        <v>0.28000000000000003</v>
      </c>
      <c r="H27" s="7">
        <v>0.22</v>
      </c>
      <c r="I27" s="7">
        <v>0.28999999999999998</v>
      </c>
      <c r="J27" s="7">
        <v>0.25</v>
      </c>
      <c r="K27" s="7">
        <v>0.25</v>
      </c>
      <c r="L27" s="7">
        <v>0.21</v>
      </c>
      <c r="M27" s="7">
        <v>0.22</v>
      </c>
      <c r="N27" s="7">
        <v>0.27</v>
      </c>
      <c r="O27" s="7">
        <v>0.25</v>
      </c>
      <c r="P27" s="7">
        <v>0.2</v>
      </c>
      <c r="Q27" s="7">
        <v>0.28000000000000003</v>
      </c>
      <c r="R27" s="7">
        <v>0.24</v>
      </c>
      <c r="S27" s="7">
        <v>0.27</v>
      </c>
      <c r="T27" s="7">
        <v>0.25</v>
      </c>
      <c r="U27" s="7">
        <v>0.2</v>
      </c>
      <c r="V27" s="7">
        <v>0.27</v>
      </c>
      <c r="W27" s="7">
        <v>0.24</v>
      </c>
      <c r="X27" s="7">
        <v>0.15</v>
      </c>
      <c r="Y27" s="7">
        <v>0.25</v>
      </c>
      <c r="Z27" s="7">
        <v>0.25</v>
      </c>
      <c r="AA27" s="7">
        <v>0.25</v>
      </c>
      <c r="AB27" s="7">
        <v>0.25</v>
      </c>
      <c r="AC27" s="7">
        <v>0.27</v>
      </c>
      <c r="AD27" s="7">
        <v>0.25</v>
      </c>
      <c r="AE27" s="7">
        <v>0.22</v>
      </c>
      <c r="AF27" s="7">
        <v>0.23</v>
      </c>
      <c r="AG27" s="7">
        <v>0.34</v>
      </c>
      <c r="AH27" s="7">
        <v>0.22</v>
      </c>
      <c r="AI27" s="7">
        <v>0.25</v>
      </c>
      <c r="AJ27" s="7">
        <v>0.24</v>
      </c>
      <c r="AK27" s="7">
        <v>0.24</v>
      </c>
      <c r="AL27" s="7">
        <v>0.26</v>
      </c>
      <c r="AM27" s="7">
        <v>0.25</v>
      </c>
      <c r="AN27" s="7">
        <v>0.23</v>
      </c>
      <c r="AO27" s="7">
        <v>0.21</v>
      </c>
      <c r="AP27" s="7">
        <v>0.2</v>
      </c>
      <c r="AQ27" s="7">
        <v>0.23</v>
      </c>
      <c r="AR27" s="7">
        <v>0.22</v>
      </c>
      <c r="AS27" s="7">
        <v>0.22</v>
      </c>
      <c r="AT27" s="7">
        <v>0.28000000000000003</v>
      </c>
      <c r="AU27" s="7">
        <v>0.3</v>
      </c>
      <c r="AV27" s="7">
        <v>0.25</v>
      </c>
      <c r="AW27" s="7">
        <v>0.34</v>
      </c>
      <c r="AX27" s="7">
        <v>0.24</v>
      </c>
      <c r="AY27" s="7">
        <v>0.28999999999999998</v>
      </c>
      <c r="AZ27" s="7">
        <v>0.27</v>
      </c>
      <c r="BA27" s="7">
        <v>0.25</v>
      </c>
      <c r="BB27" s="7">
        <v>0.25</v>
      </c>
      <c r="BC27" s="7">
        <v>0.24</v>
      </c>
      <c r="BD27" s="7">
        <v>0.16</v>
      </c>
      <c r="BE27" s="7">
        <v>0.3</v>
      </c>
      <c r="BF27" s="7">
        <v>0.24</v>
      </c>
      <c r="BG27" s="7">
        <v>0.28999999999999998</v>
      </c>
      <c r="BH27" s="7">
        <v>0.2</v>
      </c>
      <c r="BI27" s="7">
        <v>0.32</v>
      </c>
      <c r="BJ27" s="7">
        <v>0.28999999999999998</v>
      </c>
      <c r="BK27" s="7">
        <v>0.26</v>
      </c>
      <c r="BL27" s="7">
        <v>0.28999999999999998</v>
      </c>
      <c r="BM27" s="7">
        <v>0.33</v>
      </c>
      <c r="BN27" s="7">
        <v>0.27</v>
      </c>
      <c r="BO27" s="7">
        <v>0.23</v>
      </c>
      <c r="BP27" s="7">
        <v>0.19</v>
      </c>
      <c r="BQ27" s="7">
        <v>0.28999999999999998</v>
      </c>
      <c r="BR27" s="7">
        <v>0.28999999999999998</v>
      </c>
      <c r="BS27" s="7">
        <v>0.28999999999999998</v>
      </c>
      <c r="BT27" s="7">
        <v>0.23</v>
      </c>
      <c r="BU27" s="7">
        <v>0.34</v>
      </c>
      <c r="BV27" s="7">
        <v>0.28000000000000003</v>
      </c>
      <c r="BW27" s="7">
        <v>0.28999999999999998</v>
      </c>
      <c r="BX27" s="7">
        <v>0.15</v>
      </c>
      <c r="BY27" s="7">
        <v>0.16</v>
      </c>
      <c r="BZ27" s="7">
        <v>0.13</v>
      </c>
    </row>
    <row r="28" spans="1:78" x14ac:dyDescent="0.25">
      <c r="A28" t="s">
        <v>40</v>
      </c>
      <c r="B28">
        <v>10</v>
      </c>
      <c r="C28">
        <v>9</v>
      </c>
      <c r="D28">
        <v>1</v>
      </c>
      <c r="E28">
        <v>0</v>
      </c>
      <c r="F28">
        <v>2</v>
      </c>
      <c r="G28">
        <v>2</v>
      </c>
      <c r="H28">
        <v>7</v>
      </c>
      <c r="I28">
        <v>0</v>
      </c>
      <c r="J28">
        <v>3</v>
      </c>
      <c r="K28">
        <v>3</v>
      </c>
      <c r="L28">
        <v>4</v>
      </c>
      <c r="M28">
        <v>2</v>
      </c>
      <c r="N28">
        <v>1</v>
      </c>
      <c r="O28">
        <v>7</v>
      </c>
      <c r="P28">
        <v>0</v>
      </c>
      <c r="Q28">
        <v>0</v>
      </c>
      <c r="R28">
        <v>10</v>
      </c>
      <c r="S28">
        <v>4</v>
      </c>
      <c r="T28">
        <v>3</v>
      </c>
      <c r="U28">
        <v>3</v>
      </c>
      <c r="V28">
        <v>1</v>
      </c>
      <c r="W28">
        <v>1</v>
      </c>
      <c r="X28">
        <v>2</v>
      </c>
      <c r="Y28">
        <v>1</v>
      </c>
      <c r="Z28">
        <v>9</v>
      </c>
      <c r="AA28">
        <v>10</v>
      </c>
      <c r="AB28">
        <v>9</v>
      </c>
      <c r="AC28">
        <v>1</v>
      </c>
      <c r="AD28">
        <v>4</v>
      </c>
      <c r="AE28">
        <v>2</v>
      </c>
      <c r="AF28">
        <v>7</v>
      </c>
      <c r="AG28">
        <v>0</v>
      </c>
      <c r="AH28">
        <v>0</v>
      </c>
      <c r="AI28">
        <v>5</v>
      </c>
      <c r="AJ28">
        <v>2</v>
      </c>
      <c r="AK28">
        <v>2</v>
      </c>
      <c r="AL28">
        <v>3</v>
      </c>
      <c r="AM28">
        <v>4</v>
      </c>
      <c r="AN28">
        <v>0</v>
      </c>
      <c r="AO28">
        <v>1</v>
      </c>
      <c r="AP28">
        <v>1</v>
      </c>
      <c r="AQ28">
        <v>0</v>
      </c>
      <c r="AR28">
        <v>2</v>
      </c>
      <c r="AS28">
        <v>0</v>
      </c>
      <c r="AT28">
        <v>1</v>
      </c>
      <c r="AU28">
        <v>2</v>
      </c>
      <c r="AV28">
        <v>2</v>
      </c>
      <c r="AW28">
        <v>0</v>
      </c>
      <c r="AX28">
        <v>1</v>
      </c>
      <c r="AY28">
        <v>2</v>
      </c>
      <c r="AZ28">
        <v>0</v>
      </c>
      <c r="BA28">
        <v>0</v>
      </c>
      <c r="BB28">
        <v>0</v>
      </c>
      <c r="BC28">
        <v>1</v>
      </c>
      <c r="BD28">
        <v>0</v>
      </c>
      <c r="BE28">
        <v>0</v>
      </c>
      <c r="BF28">
        <v>10</v>
      </c>
      <c r="BG28">
        <v>2</v>
      </c>
      <c r="BH28">
        <v>9</v>
      </c>
      <c r="BI28">
        <v>1</v>
      </c>
      <c r="BJ28">
        <v>0</v>
      </c>
      <c r="BK28">
        <v>1</v>
      </c>
      <c r="BL28">
        <v>0</v>
      </c>
      <c r="BM28">
        <v>0</v>
      </c>
      <c r="BN28">
        <v>2</v>
      </c>
      <c r="BO28">
        <v>1</v>
      </c>
      <c r="BP28">
        <v>8</v>
      </c>
      <c r="BQ28">
        <v>1</v>
      </c>
      <c r="BR28">
        <v>1</v>
      </c>
      <c r="BS28">
        <v>1</v>
      </c>
      <c r="BT28">
        <v>0</v>
      </c>
      <c r="BU28">
        <v>0</v>
      </c>
      <c r="BV28">
        <v>1</v>
      </c>
      <c r="BW28">
        <v>0</v>
      </c>
      <c r="BX28">
        <v>2</v>
      </c>
      <c r="BY28">
        <v>2</v>
      </c>
      <c r="BZ28">
        <v>2</v>
      </c>
    </row>
    <row r="29" spans="1:78" x14ac:dyDescent="0.25">
      <c r="B29">
        <v>0</v>
      </c>
      <c r="C29">
        <v>0</v>
      </c>
      <c r="D29">
        <v>0</v>
      </c>
      <c r="E29" t="s">
        <v>106</v>
      </c>
      <c r="F29">
        <v>0</v>
      </c>
      <c r="G29">
        <v>0</v>
      </c>
      <c r="H29">
        <v>0</v>
      </c>
      <c r="I29" t="s">
        <v>106</v>
      </c>
      <c r="J29">
        <v>0</v>
      </c>
      <c r="K29">
        <v>0</v>
      </c>
      <c r="L29">
        <v>0</v>
      </c>
      <c r="M29">
        <v>0</v>
      </c>
      <c r="N29">
        <v>0</v>
      </c>
      <c r="O29" s="7">
        <v>0.01</v>
      </c>
      <c r="P29" t="s">
        <v>106</v>
      </c>
      <c r="Q29" t="s">
        <v>106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106</v>
      </c>
      <c r="AH29" t="s">
        <v>106</v>
      </c>
      <c r="AI29">
        <v>0</v>
      </c>
      <c r="AJ29">
        <v>0</v>
      </c>
      <c r="AK29">
        <v>0</v>
      </c>
      <c r="AL29">
        <v>0</v>
      </c>
      <c r="AM29">
        <v>0</v>
      </c>
      <c r="AN29" t="s">
        <v>106</v>
      </c>
      <c r="AO29">
        <v>0</v>
      </c>
      <c r="AP29">
        <v>0</v>
      </c>
      <c r="AQ29" t="s">
        <v>106</v>
      </c>
      <c r="AR29">
        <v>0</v>
      </c>
      <c r="AS29" t="s">
        <v>106</v>
      </c>
      <c r="AT29">
        <v>0</v>
      </c>
      <c r="AU29" s="7">
        <v>0.01</v>
      </c>
      <c r="AV29">
        <v>0</v>
      </c>
      <c r="AW29" t="s">
        <v>106</v>
      </c>
      <c r="AX29">
        <v>0</v>
      </c>
      <c r="AY29">
        <v>0</v>
      </c>
      <c r="AZ29" t="s">
        <v>106</v>
      </c>
      <c r="BA29" t="s">
        <v>106</v>
      </c>
      <c r="BB29" t="s">
        <v>106</v>
      </c>
      <c r="BC29">
        <v>0</v>
      </c>
      <c r="BD29" t="s">
        <v>106</v>
      </c>
      <c r="BE29" t="s">
        <v>106</v>
      </c>
      <c r="BF29">
        <v>0</v>
      </c>
      <c r="BG29">
        <v>0</v>
      </c>
      <c r="BH29">
        <v>0</v>
      </c>
      <c r="BI29">
        <v>0</v>
      </c>
      <c r="BJ29" t="s">
        <v>106</v>
      </c>
      <c r="BK29">
        <v>0</v>
      </c>
      <c r="BL29" t="s">
        <v>106</v>
      </c>
      <c r="BM29" t="s">
        <v>106</v>
      </c>
      <c r="BN29">
        <v>0</v>
      </c>
      <c r="BO29">
        <v>0</v>
      </c>
      <c r="BP29" s="7">
        <v>0.01</v>
      </c>
      <c r="BQ29">
        <v>0</v>
      </c>
      <c r="BR29">
        <v>0</v>
      </c>
      <c r="BS29">
        <v>0</v>
      </c>
      <c r="BT29" t="s">
        <v>106</v>
      </c>
      <c r="BU29" t="s">
        <v>106</v>
      </c>
      <c r="BV29">
        <v>0</v>
      </c>
      <c r="BW29" t="s">
        <v>106</v>
      </c>
      <c r="BX29">
        <v>0</v>
      </c>
      <c r="BY29">
        <v>0</v>
      </c>
      <c r="BZ29">
        <v>0</v>
      </c>
    </row>
    <row r="30" spans="1:78" x14ac:dyDescent="0.25">
      <c r="A30" t="s">
        <v>41</v>
      </c>
      <c r="B30">
        <v>88</v>
      </c>
      <c r="C30">
        <v>74</v>
      </c>
      <c r="D30">
        <v>1</v>
      </c>
      <c r="E30">
        <v>13</v>
      </c>
      <c r="F30">
        <v>13</v>
      </c>
      <c r="G30">
        <v>35</v>
      </c>
      <c r="H30">
        <v>40</v>
      </c>
      <c r="I30">
        <v>12</v>
      </c>
      <c r="J30">
        <v>31</v>
      </c>
      <c r="K30">
        <v>16</v>
      </c>
      <c r="L30">
        <v>30</v>
      </c>
      <c r="M30">
        <v>38</v>
      </c>
      <c r="N30">
        <v>28</v>
      </c>
      <c r="O30">
        <v>16</v>
      </c>
      <c r="P30">
        <v>5</v>
      </c>
      <c r="Q30">
        <v>21</v>
      </c>
      <c r="R30">
        <v>67</v>
      </c>
      <c r="S30">
        <v>47</v>
      </c>
      <c r="T30">
        <v>20</v>
      </c>
      <c r="U30">
        <v>19</v>
      </c>
      <c r="V30">
        <v>43</v>
      </c>
      <c r="W30">
        <v>13</v>
      </c>
      <c r="X30">
        <v>27</v>
      </c>
      <c r="Y30">
        <v>21</v>
      </c>
      <c r="Z30">
        <v>67</v>
      </c>
      <c r="AA30">
        <v>87</v>
      </c>
      <c r="AB30">
        <v>66</v>
      </c>
      <c r="AC30">
        <v>9</v>
      </c>
      <c r="AD30">
        <v>62</v>
      </c>
      <c r="AE30">
        <v>16</v>
      </c>
      <c r="AF30">
        <v>67</v>
      </c>
      <c r="AG30">
        <v>12</v>
      </c>
      <c r="AH30">
        <v>2</v>
      </c>
      <c r="AI30">
        <v>48</v>
      </c>
      <c r="AJ30">
        <v>16</v>
      </c>
      <c r="AK30">
        <v>24</v>
      </c>
      <c r="AL30">
        <v>22</v>
      </c>
      <c r="AM30">
        <v>44</v>
      </c>
      <c r="AN30">
        <v>2</v>
      </c>
      <c r="AO30">
        <v>20</v>
      </c>
      <c r="AP30">
        <v>3</v>
      </c>
      <c r="AQ30">
        <v>4</v>
      </c>
      <c r="AR30">
        <v>12</v>
      </c>
      <c r="AS30">
        <v>13</v>
      </c>
      <c r="AT30">
        <v>3</v>
      </c>
      <c r="AU30">
        <v>6</v>
      </c>
      <c r="AV30">
        <v>5</v>
      </c>
      <c r="AW30">
        <v>0</v>
      </c>
      <c r="AX30">
        <v>1</v>
      </c>
      <c r="AY30">
        <v>5</v>
      </c>
      <c r="AZ30">
        <v>8</v>
      </c>
      <c r="BA30">
        <v>7</v>
      </c>
      <c r="BB30">
        <v>13</v>
      </c>
      <c r="BC30">
        <v>7</v>
      </c>
      <c r="BD30">
        <v>1</v>
      </c>
      <c r="BE30">
        <v>7</v>
      </c>
      <c r="BF30">
        <v>81</v>
      </c>
      <c r="BG30">
        <v>36</v>
      </c>
      <c r="BH30">
        <v>52</v>
      </c>
      <c r="BI30">
        <v>4</v>
      </c>
      <c r="BJ30">
        <v>6</v>
      </c>
      <c r="BK30">
        <v>11</v>
      </c>
      <c r="BL30">
        <v>7</v>
      </c>
      <c r="BM30">
        <v>2</v>
      </c>
      <c r="BN30">
        <v>15</v>
      </c>
      <c r="BO30">
        <v>26</v>
      </c>
      <c r="BP30">
        <v>44</v>
      </c>
      <c r="BQ30">
        <v>7</v>
      </c>
      <c r="BR30">
        <v>8</v>
      </c>
      <c r="BS30">
        <v>7</v>
      </c>
      <c r="BT30">
        <v>6</v>
      </c>
      <c r="BU30">
        <v>2</v>
      </c>
      <c r="BV30">
        <v>3</v>
      </c>
      <c r="BW30">
        <v>4</v>
      </c>
      <c r="BX30">
        <v>50</v>
      </c>
      <c r="BY30">
        <v>42</v>
      </c>
      <c r="BZ30">
        <v>37</v>
      </c>
    </row>
    <row r="31" spans="1:78" x14ac:dyDescent="0.25">
      <c r="B31" s="7">
        <v>0.01</v>
      </c>
      <c r="C31" s="7">
        <v>0.01</v>
      </c>
      <c r="D31">
        <v>0</v>
      </c>
      <c r="E31" s="7">
        <v>0.04</v>
      </c>
      <c r="F31" s="7">
        <v>0.01</v>
      </c>
      <c r="G31" s="7">
        <v>0.01</v>
      </c>
      <c r="H31" s="7">
        <v>0.02</v>
      </c>
      <c r="I31" s="7">
        <v>0.01</v>
      </c>
      <c r="J31" s="7">
        <v>0.02</v>
      </c>
      <c r="K31" s="7">
        <v>0.01</v>
      </c>
      <c r="L31" s="7">
        <v>0.02</v>
      </c>
      <c r="M31" s="7">
        <v>0.02</v>
      </c>
      <c r="N31" s="7">
        <v>0.01</v>
      </c>
      <c r="O31" s="7">
        <v>0.03</v>
      </c>
      <c r="P31" s="7">
        <v>0.03</v>
      </c>
      <c r="Q31" s="7">
        <v>0.02</v>
      </c>
      <c r="R31" s="7">
        <v>0.01</v>
      </c>
      <c r="S31" s="7">
        <v>0.01</v>
      </c>
      <c r="T31" s="7">
        <v>0.02</v>
      </c>
      <c r="U31" s="7">
        <v>0.02</v>
      </c>
      <c r="V31" s="7">
        <v>0.01</v>
      </c>
      <c r="W31" s="7">
        <v>0.02</v>
      </c>
      <c r="X31" s="7">
        <v>0.03</v>
      </c>
      <c r="Y31" s="7">
        <v>0.03</v>
      </c>
      <c r="Z31" s="7">
        <v>0.01</v>
      </c>
      <c r="AA31" s="7">
        <v>0.01</v>
      </c>
      <c r="AB31" s="7">
        <v>0.01</v>
      </c>
      <c r="AC31" s="7">
        <v>0.01</v>
      </c>
      <c r="AD31" s="7">
        <v>0.01</v>
      </c>
      <c r="AE31" s="7">
        <v>0.03</v>
      </c>
      <c r="AF31" s="7">
        <v>0.01</v>
      </c>
      <c r="AG31" s="7">
        <v>0.01</v>
      </c>
      <c r="AH31" s="7">
        <v>0.05</v>
      </c>
      <c r="AI31" s="7">
        <v>0.01</v>
      </c>
      <c r="AJ31" s="7">
        <v>0.03</v>
      </c>
      <c r="AK31" s="7">
        <v>0.02</v>
      </c>
      <c r="AL31" s="7">
        <v>0.01</v>
      </c>
      <c r="AM31" s="7">
        <v>0.02</v>
      </c>
      <c r="AN31" s="7">
        <v>0.03</v>
      </c>
      <c r="AO31" s="7">
        <v>0.03</v>
      </c>
      <c r="AP31" s="7">
        <v>0.01</v>
      </c>
      <c r="AQ31" s="7">
        <v>0.01</v>
      </c>
      <c r="AR31" s="7">
        <v>0.02</v>
      </c>
      <c r="AS31" s="7">
        <v>0.04</v>
      </c>
      <c r="AT31" s="7">
        <v>0.01</v>
      </c>
      <c r="AU31" s="7">
        <v>0.02</v>
      </c>
      <c r="AV31" s="7">
        <v>0.01</v>
      </c>
      <c r="AW31" t="s">
        <v>108</v>
      </c>
      <c r="AX31">
        <v>0</v>
      </c>
      <c r="AY31" s="7">
        <v>0.01</v>
      </c>
      <c r="AZ31" s="7">
        <v>0.02</v>
      </c>
      <c r="BA31" s="7">
        <v>0.02</v>
      </c>
      <c r="BB31" s="7">
        <v>0.03</v>
      </c>
      <c r="BC31" s="7">
        <v>0.02</v>
      </c>
      <c r="BD31" s="7">
        <v>0.02</v>
      </c>
      <c r="BE31" s="7">
        <v>0.01</v>
      </c>
      <c r="BF31" s="7">
        <v>0.02</v>
      </c>
      <c r="BG31" s="7">
        <v>0.01</v>
      </c>
      <c r="BH31" s="7">
        <v>0.02</v>
      </c>
      <c r="BI31">
        <v>0</v>
      </c>
      <c r="BJ31" s="7">
        <v>0.01</v>
      </c>
      <c r="BK31" s="7">
        <v>0.01</v>
      </c>
      <c r="BL31" s="7">
        <v>0.03</v>
      </c>
      <c r="BM31">
        <v>0</v>
      </c>
      <c r="BN31" s="7">
        <v>0.01</v>
      </c>
      <c r="BO31" s="7">
        <v>0.01</v>
      </c>
      <c r="BP31" s="7">
        <v>0.04</v>
      </c>
      <c r="BQ31" s="7">
        <v>0.01</v>
      </c>
      <c r="BR31" s="7">
        <v>0.01</v>
      </c>
      <c r="BS31">
        <v>0</v>
      </c>
      <c r="BT31" s="7">
        <v>0.01</v>
      </c>
      <c r="BU31">
        <v>0</v>
      </c>
      <c r="BV31" s="7">
        <v>0.01</v>
      </c>
      <c r="BW31" s="7">
        <v>0.01</v>
      </c>
      <c r="BX31" s="7">
        <v>0.01</v>
      </c>
      <c r="BY31" s="7">
        <v>0.01</v>
      </c>
      <c r="BZ31" s="7">
        <v>0.01</v>
      </c>
    </row>
    <row r="32" spans="1:78" x14ac:dyDescent="0.25">
      <c r="A32" t="s">
        <v>193</v>
      </c>
      <c r="B32">
        <v>0.18</v>
      </c>
      <c r="C32">
        <v>0.19</v>
      </c>
      <c r="D32">
        <v>0.14199999999999999</v>
      </c>
      <c r="E32">
        <v>9.0999999999999998E-2</v>
      </c>
      <c r="F32">
        <v>0.27</v>
      </c>
      <c r="G32">
        <v>9.0999999999999998E-2</v>
      </c>
      <c r="H32">
        <v>0.28100000000000003</v>
      </c>
      <c r="I32">
        <v>6.0999999999999999E-2</v>
      </c>
      <c r="J32">
        <v>0.17599999999999999</v>
      </c>
      <c r="K32">
        <v>0.19800000000000001</v>
      </c>
      <c r="L32">
        <v>0.29499999999999998</v>
      </c>
      <c r="M32">
        <v>0.27900000000000003</v>
      </c>
      <c r="N32">
        <v>0.13</v>
      </c>
      <c r="O32">
        <v>0.17199999999999999</v>
      </c>
      <c r="P32">
        <v>0.28199999999999997</v>
      </c>
      <c r="Q32">
        <v>0.122</v>
      </c>
      <c r="R32">
        <v>0.191</v>
      </c>
      <c r="S32">
        <v>0.129</v>
      </c>
      <c r="T32">
        <v>0.20699999999999999</v>
      </c>
      <c r="U32">
        <v>0.34200000000000003</v>
      </c>
      <c r="V32">
        <v>0.11600000000000001</v>
      </c>
      <c r="W32">
        <v>0.23699999999999999</v>
      </c>
      <c r="X32">
        <v>0.47499999999999998</v>
      </c>
      <c r="Y32">
        <v>0.17699999999999999</v>
      </c>
      <c r="Z32">
        <v>0.18</v>
      </c>
      <c r="AA32">
        <v>0.17899999999999999</v>
      </c>
      <c r="AB32">
        <v>0.17899999999999999</v>
      </c>
      <c r="AC32">
        <v>0.115</v>
      </c>
      <c r="AD32">
        <v>0.183</v>
      </c>
      <c r="AE32">
        <v>0.216</v>
      </c>
      <c r="AF32">
        <v>0.21299999999999999</v>
      </c>
      <c r="AG32">
        <f>--0.01</f>
        <v>0.01</v>
      </c>
      <c r="AH32">
        <v>0.16900000000000001</v>
      </c>
      <c r="AI32">
        <v>0.16500000000000001</v>
      </c>
      <c r="AJ32">
        <v>0.20599999999999999</v>
      </c>
      <c r="AK32">
        <v>0.222</v>
      </c>
      <c r="AL32">
        <v>0.17</v>
      </c>
      <c r="AM32">
        <v>0.182</v>
      </c>
      <c r="AN32">
        <v>0.38300000000000001</v>
      </c>
      <c r="AO32">
        <v>0.186</v>
      </c>
      <c r="AP32">
        <v>0.308</v>
      </c>
      <c r="AQ32">
        <v>0.248</v>
      </c>
      <c r="AR32">
        <v>0.27300000000000002</v>
      </c>
      <c r="AS32">
        <v>0.21</v>
      </c>
      <c r="AT32">
        <v>0.17599999999999999</v>
      </c>
      <c r="AU32">
        <v>7.3999999999999996E-2</v>
      </c>
      <c r="AV32">
        <v>0.21099999999999999</v>
      </c>
      <c r="AW32">
        <v>7.4999999999999997E-2</v>
      </c>
      <c r="AX32">
        <v>0.159</v>
      </c>
      <c r="AY32">
        <v>4.1000000000000002E-2</v>
      </c>
      <c r="AZ32">
        <v>0.13</v>
      </c>
      <c r="BA32">
        <v>0.10299999999999999</v>
      </c>
      <c r="BB32">
        <v>0.108</v>
      </c>
      <c r="BC32">
        <v>0.23</v>
      </c>
      <c r="BD32">
        <v>0.43099999999999999</v>
      </c>
      <c r="BE32">
        <v>7.8E-2</v>
      </c>
      <c r="BF32">
        <v>0.19800000000000001</v>
      </c>
      <c r="BG32">
        <v>7.2999999999999995E-2</v>
      </c>
      <c r="BH32">
        <v>0.312</v>
      </c>
      <c r="BI32">
        <v>1.4999999999999999E-2</v>
      </c>
      <c r="BJ32">
        <v>6.7000000000000004E-2</v>
      </c>
      <c r="BK32">
        <v>0.127</v>
      </c>
      <c r="BL32">
        <v>2.8000000000000001E-2</v>
      </c>
      <c r="BM32">
        <f>--0.046</f>
        <v>4.5999999999999999E-2</v>
      </c>
      <c r="BN32">
        <v>0.14299999999999999</v>
      </c>
      <c r="BO32">
        <v>0.216</v>
      </c>
      <c r="BP32">
        <v>0.33200000000000002</v>
      </c>
      <c r="BQ32">
        <v>0.06</v>
      </c>
      <c r="BR32">
        <v>8.5000000000000006E-2</v>
      </c>
      <c r="BS32">
        <v>8.2000000000000003E-2</v>
      </c>
      <c r="BT32">
        <v>0.218</v>
      </c>
      <c r="BU32">
        <f>--0.035</f>
        <v>3.5000000000000003E-2</v>
      </c>
      <c r="BV32">
        <v>5.8999999999999997E-2</v>
      </c>
      <c r="BW32">
        <v>5.8999999999999997E-2</v>
      </c>
      <c r="BX32">
        <v>0.48799999999999999</v>
      </c>
      <c r="BY32">
        <v>0.47599999999999998</v>
      </c>
      <c r="BZ32">
        <v>0.55700000000000005</v>
      </c>
    </row>
    <row r="33" spans="1:78" x14ac:dyDescent="0.25">
      <c r="A33" t="s">
        <v>194</v>
      </c>
      <c r="B33">
        <v>0.98299999999999998</v>
      </c>
      <c r="C33">
        <v>0.98</v>
      </c>
      <c r="D33">
        <v>1.02</v>
      </c>
      <c r="E33">
        <v>0.96099999999999997</v>
      </c>
      <c r="F33">
        <v>0.93899999999999995</v>
      </c>
      <c r="G33">
        <v>0.999</v>
      </c>
      <c r="H33">
        <v>0.96899999999999997</v>
      </c>
      <c r="I33">
        <v>1.004</v>
      </c>
      <c r="J33">
        <v>0.95899999999999996</v>
      </c>
      <c r="K33">
        <v>0.97799999999999998</v>
      </c>
      <c r="L33">
        <v>0.98199999999999998</v>
      </c>
      <c r="M33">
        <v>0.96899999999999997</v>
      </c>
      <c r="N33">
        <v>0.97499999999999998</v>
      </c>
      <c r="O33">
        <v>1.0469999999999999</v>
      </c>
      <c r="P33">
        <v>0.95899999999999996</v>
      </c>
      <c r="Q33">
        <v>1.018</v>
      </c>
      <c r="R33">
        <v>0.97599999999999998</v>
      </c>
      <c r="S33">
        <v>0.97299999999999998</v>
      </c>
      <c r="T33">
        <v>0.98899999999999999</v>
      </c>
      <c r="U33">
        <v>0.98299999999999998</v>
      </c>
      <c r="V33">
        <v>0.98199999999999998</v>
      </c>
      <c r="W33">
        <v>0.97699999999999998</v>
      </c>
      <c r="X33">
        <v>0.93</v>
      </c>
      <c r="Y33">
        <v>0.99099999999999999</v>
      </c>
      <c r="Z33">
        <v>0.98199999999999998</v>
      </c>
      <c r="AA33">
        <v>0.98199999999999998</v>
      </c>
      <c r="AB33">
        <v>0.98</v>
      </c>
      <c r="AC33">
        <v>1.01</v>
      </c>
      <c r="AD33">
        <v>0.97</v>
      </c>
      <c r="AE33">
        <v>1.0209999999999999</v>
      </c>
      <c r="AF33">
        <v>0.97399999999999998</v>
      </c>
      <c r="AG33">
        <v>1</v>
      </c>
      <c r="AH33">
        <v>0.90900000000000003</v>
      </c>
      <c r="AI33">
        <v>0.97099999999999997</v>
      </c>
      <c r="AJ33">
        <v>0.99099999999999999</v>
      </c>
      <c r="AK33">
        <v>1.0129999999999999</v>
      </c>
      <c r="AL33">
        <v>0.99199999999999999</v>
      </c>
      <c r="AM33">
        <v>0.98499999999999999</v>
      </c>
      <c r="AN33">
        <v>0.98899999999999999</v>
      </c>
      <c r="AO33">
        <v>0.93899999999999995</v>
      </c>
      <c r="AP33">
        <v>0.91600000000000004</v>
      </c>
      <c r="AQ33">
        <v>0.90100000000000002</v>
      </c>
      <c r="AR33">
        <v>1.006</v>
      </c>
      <c r="AS33">
        <v>0.98899999999999999</v>
      </c>
      <c r="AT33">
        <v>1.01</v>
      </c>
      <c r="AU33">
        <v>1.032</v>
      </c>
      <c r="AV33">
        <v>1.012</v>
      </c>
      <c r="AW33">
        <v>1.0669999999999999</v>
      </c>
      <c r="AX33">
        <v>1.0049999999999999</v>
      </c>
      <c r="AY33">
        <v>1.024</v>
      </c>
      <c r="AZ33">
        <v>0.94799999999999995</v>
      </c>
      <c r="BA33">
        <v>0.96199999999999997</v>
      </c>
      <c r="BB33">
        <v>0.90400000000000003</v>
      </c>
      <c r="BC33">
        <v>1.048</v>
      </c>
      <c r="BD33">
        <v>0.77500000000000002</v>
      </c>
      <c r="BE33">
        <v>1.004</v>
      </c>
      <c r="BF33">
        <v>0.97799999999999998</v>
      </c>
      <c r="BG33">
        <v>0.96799999999999997</v>
      </c>
      <c r="BH33">
        <v>0.98599999999999999</v>
      </c>
      <c r="BI33">
        <v>0.98299999999999998</v>
      </c>
      <c r="BJ33">
        <v>0.96599999999999997</v>
      </c>
      <c r="BK33">
        <v>0.96199999999999997</v>
      </c>
      <c r="BL33">
        <v>0.93400000000000005</v>
      </c>
      <c r="BM33">
        <v>0.97899999999999998</v>
      </c>
      <c r="BN33">
        <v>0.97799999999999998</v>
      </c>
      <c r="BO33">
        <v>0.96699999999999997</v>
      </c>
      <c r="BP33">
        <v>0.99</v>
      </c>
      <c r="BQ33">
        <v>0.96699999999999997</v>
      </c>
      <c r="BR33">
        <v>0.98599999999999999</v>
      </c>
      <c r="BS33">
        <v>0.98099999999999998</v>
      </c>
      <c r="BT33">
        <v>0.96899999999999997</v>
      </c>
      <c r="BU33">
        <v>1</v>
      </c>
      <c r="BV33">
        <v>0.94599999999999995</v>
      </c>
      <c r="BW33">
        <v>0.97</v>
      </c>
      <c r="BX33">
        <v>0.874</v>
      </c>
      <c r="BY33">
        <v>0.88100000000000001</v>
      </c>
      <c r="BZ33">
        <v>0.85099999999999998</v>
      </c>
    </row>
    <row r="34" spans="1:78" x14ac:dyDescent="0.25">
      <c r="A34" t="s">
        <v>195</v>
      </c>
      <c r="B34">
        <v>0</v>
      </c>
      <c r="C34">
        <v>0</v>
      </c>
      <c r="D34">
        <v>2E-3</v>
      </c>
      <c r="E34">
        <v>3.0000000000000001E-3</v>
      </c>
      <c r="F34">
        <v>1E-3</v>
      </c>
      <c r="G34">
        <v>0</v>
      </c>
      <c r="H34">
        <v>0</v>
      </c>
      <c r="I34">
        <v>1E-3</v>
      </c>
      <c r="J34">
        <v>1E-3</v>
      </c>
      <c r="K34">
        <v>1E-3</v>
      </c>
      <c r="L34">
        <v>0</v>
      </c>
      <c r="M34">
        <v>0</v>
      </c>
      <c r="N34">
        <v>0</v>
      </c>
      <c r="O34">
        <v>2E-3</v>
      </c>
      <c r="P34">
        <v>4.0000000000000001E-3</v>
      </c>
      <c r="Q34">
        <v>1E-3</v>
      </c>
      <c r="R34">
        <v>0</v>
      </c>
      <c r="S34">
        <v>0</v>
      </c>
      <c r="T34">
        <v>1E-3</v>
      </c>
      <c r="U34">
        <v>1E-3</v>
      </c>
      <c r="V34">
        <v>0</v>
      </c>
      <c r="W34">
        <v>1E-3</v>
      </c>
      <c r="X34">
        <v>1E-3</v>
      </c>
      <c r="Y34">
        <v>1E-3</v>
      </c>
      <c r="Z34">
        <v>0</v>
      </c>
      <c r="AA34">
        <v>0</v>
      </c>
      <c r="AB34">
        <v>0</v>
      </c>
      <c r="AC34">
        <v>2E-3</v>
      </c>
      <c r="AD34">
        <v>0</v>
      </c>
      <c r="AE34">
        <v>2E-3</v>
      </c>
      <c r="AF34">
        <v>0</v>
      </c>
      <c r="AG34">
        <v>1E-3</v>
      </c>
      <c r="AH34">
        <v>2.4E-2</v>
      </c>
      <c r="AI34">
        <v>0</v>
      </c>
      <c r="AJ34">
        <v>2E-3</v>
      </c>
      <c r="AK34">
        <v>1E-3</v>
      </c>
      <c r="AL34">
        <v>0</v>
      </c>
      <c r="AM34">
        <v>0</v>
      </c>
      <c r="AN34">
        <v>1.7999999999999999E-2</v>
      </c>
      <c r="AO34">
        <v>1E-3</v>
      </c>
      <c r="AP34">
        <v>1E-3</v>
      </c>
      <c r="AQ34">
        <v>1E-3</v>
      </c>
      <c r="AR34">
        <v>2E-3</v>
      </c>
      <c r="AS34">
        <v>3.0000000000000001E-3</v>
      </c>
      <c r="AT34">
        <v>2E-3</v>
      </c>
      <c r="AU34">
        <v>3.0000000000000001E-3</v>
      </c>
      <c r="AV34">
        <v>2E-3</v>
      </c>
      <c r="AW34">
        <v>8.9999999999999993E-3</v>
      </c>
      <c r="AX34">
        <v>3.0000000000000001E-3</v>
      </c>
      <c r="AY34">
        <v>2E-3</v>
      </c>
      <c r="AZ34">
        <v>2E-3</v>
      </c>
      <c r="BA34">
        <v>3.0000000000000001E-3</v>
      </c>
      <c r="BB34">
        <v>2E-3</v>
      </c>
      <c r="BC34">
        <v>4.0000000000000001E-3</v>
      </c>
      <c r="BD34">
        <v>2.5000000000000001E-2</v>
      </c>
      <c r="BE34">
        <v>1E-3</v>
      </c>
      <c r="BF34">
        <v>0</v>
      </c>
      <c r="BG34">
        <v>0</v>
      </c>
      <c r="BH34">
        <v>0</v>
      </c>
      <c r="BI34">
        <v>1E-3</v>
      </c>
      <c r="BJ34">
        <v>1E-3</v>
      </c>
      <c r="BK34">
        <v>1E-3</v>
      </c>
      <c r="BL34">
        <v>5.0000000000000001E-3</v>
      </c>
      <c r="BM34">
        <v>1E-3</v>
      </c>
      <c r="BN34">
        <v>1E-3</v>
      </c>
      <c r="BO34">
        <v>0</v>
      </c>
      <c r="BP34">
        <v>1E-3</v>
      </c>
      <c r="BQ34">
        <v>1E-3</v>
      </c>
      <c r="BR34">
        <v>1E-3</v>
      </c>
      <c r="BS34">
        <v>1E-3</v>
      </c>
      <c r="BT34">
        <v>2E-3</v>
      </c>
      <c r="BU34">
        <v>2E-3</v>
      </c>
      <c r="BV34">
        <v>3.0000000000000001E-3</v>
      </c>
      <c r="BW34">
        <v>1E-3</v>
      </c>
      <c r="BX34">
        <v>0</v>
      </c>
      <c r="BY34">
        <v>0</v>
      </c>
      <c r="BZ34">
        <v>0</v>
      </c>
    </row>
  </sheetData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4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181</v>
      </c>
    </row>
    <row r="2" spans="1:78" x14ac:dyDescent="0.25">
      <c r="A2" t="s">
        <v>183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5939</v>
      </c>
      <c r="C8">
        <v>5045</v>
      </c>
      <c r="D8">
        <v>521</v>
      </c>
      <c r="E8">
        <v>373</v>
      </c>
      <c r="F8">
        <v>1139</v>
      </c>
      <c r="G8">
        <v>2675</v>
      </c>
      <c r="H8">
        <v>2125</v>
      </c>
      <c r="I8">
        <v>1169</v>
      </c>
      <c r="J8">
        <v>1546</v>
      </c>
      <c r="K8">
        <v>1136</v>
      </c>
      <c r="L8">
        <v>2088</v>
      </c>
      <c r="M8">
        <v>2086</v>
      </c>
      <c r="N8">
        <v>2988</v>
      </c>
      <c r="O8">
        <v>649</v>
      </c>
      <c r="P8">
        <v>216</v>
      </c>
      <c r="Q8">
        <v>1164</v>
      </c>
      <c r="R8">
        <v>4775</v>
      </c>
      <c r="S8">
        <v>3460</v>
      </c>
      <c r="T8">
        <v>1183</v>
      </c>
      <c r="U8">
        <v>1196</v>
      </c>
      <c r="V8">
        <v>4013</v>
      </c>
      <c r="W8">
        <v>685</v>
      </c>
      <c r="X8">
        <v>1164</v>
      </c>
      <c r="Y8">
        <v>743</v>
      </c>
      <c r="Z8">
        <v>5196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4702</v>
      </c>
      <c r="AG8">
        <v>859</v>
      </c>
      <c r="AH8">
        <v>37</v>
      </c>
      <c r="AI8">
        <v>4128</v>
      </c>
      <c r="AJ8">
        <v>604</v>
      </c>
      <c r="AK8">
        <v>1081</v>
      </c>
      <c r="AL8">
        <v>2266</v>
      </c>
      <c r="AM8">
        <v>2852</v>
      </c>
      <c r="AN8">
        <v>57</v>
      </c>
      <c r="AO8">
        <v>740</v>
      </c>
      <c r="AP8">
        <v>568</v>
      </c>
      <c r="AQ8">
        <v>551</v>
      </c>
      <c r="AR8">
        <v>482</v>
      </c>
      <c r="AS8">
        <v>327</v>
      </c>
      <c r="AT8">
        <v>555</v>
      </c>
      <c r="AU8">
        <v>359</v>
      </c>
      <c r="AV8">
        <v>508</v>
      </c>
      <c r="AW8">
        <v>126</v>
      </c>
      <c r="AX8">
        <v>387</v>
      </c>
      <c r="AY8">
        <v>555</v>
      </c>
      <c r="AZ8">
        <v>410</v>
      </c>
      <c r="BA8">
        <v>299</v>
      </c>
      <c r="BB8">
        <v>464</v>
      </c>
      <c r="BC8">
        <v>323</v>
      </c>
      <c r="BD8">
        <v>25</v>
      </c>
      <c r="BE8">
        <v>859</v>
      </c>
      <c r="BF8">
        <v>5080</v>
      </c>
      <c r="BG8">
        <v>3191</v>
      </c>
      <c r="BH8">
        <v>2748</v>
      </c>
      <c r="BI8">
        <v>1163</v>
      </c>
      <c r="BJ8">
        <v>848</v>
      </c>
      <c r="BK8">
        <v>815</v>
      </c>
      <c r="BL8">
        <v>200</v>
      </c>
      <c r="BM8">
        <v>801</v>
      </c>
      <c r="BN8">
        <v>1629</v>
      </c>
      <c r="BO8">
        <v>2184</v>
      </c>
      <c r="BP8">
        <v>1325</v>
      </c>
      <c r="BQ8">
        <v>945</v>
      </c>
      <c r="BR8">
        <v>1450</v>
      </c>
      <c r="BS8">
        <v>1405</v>
      </c>
      <c r="BT8">
        <v>450</v>
      </c>
      <c r="BU8">
        <v>492</v>
      </c>
      <c r="BV8">
        <v>295</v>
      </c>
      <c r="BW8">
        <v>694</v>
      </c>
      <c r="BX8">
        <v>4047</v>
      </c>
      <c r="BY8">
        <v>4057</v>
      </c>
      <c r="BZ8">
        <v>3577</v>
      </c>
    </row>
    <row r="9" spans="1:78" x14ac:dyDescent="0.25">
      <c r="A9" t="s">
        <v>103</v>
      </c>
      <c r="B9">
        <v>5970</v>
      </c>
      <c r="C9">
        <v>5060</v>
      </c>
      <c r="D9">
        <v>556</v>
      </c>
      <c r="E9">
        <v>354</v>
      </c>
      <c r="F9">
        <v>1163</v>
      </c>
      <c r="G9">
        <v>3104</v>
      </c>
      <c r="H9">
        <v>1704</v>
      </c>
      <c r="I9">
        <v>1452</v>
      </c>
      <c r="J9">
        <v>1889</v>
      </c>
      <c r="K9">
        <v>1224</v>
      </c>
      <c r="L9">
        <v>1406</v>
      </c>
      <c r="M9">
        <v>1651</v>
      </c>
      <c r="N9">
        <v>3485</v>
      </c>
      <c r="O9">
        <v>640</v>
      </c>
      <c r="P9">
        <v>194</v>
      </c>
      <c r="Q9">
        <v>948</v>
      </c>
      <c r="R9">
        <v>5023</v>
      </c>
      <c r="S9">
        <v>3682</v>
      </c>
      <c r="T9">
        <v>1230</v>
      </c>
      <c r="U9">
        <v>969</v>
      </c>
      <c r="V9">
        <v>4429</v>
      </c>
      <c r="W9">
        <v>607</v>
      </c>
      <c r="X9">
        <v>864</v>
      </c>
      <c r="Y9">
        <v>717</v>
      </c>
      <c r="Z9">
        <v>5254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4682</v>
      </c>
      <c r="AG9">
        <v>918</v>
      </c>
      <c r="AH9">
        <v>39</v>
      </c>
      <c r="AI9">
        <v>4344</v>
      </c>
      <c r="AJ9">
        <v>547</v>
      </c>
      <c r="AK9">
        <v>975</v>
      </c>
      <c r="AL9">
        <v>2356</v>
      </c>
      <c r="AM9">
        <v>2833</v>
      </c>
      <c r="AN9">
        <v>59</v>
      </c>
      <c r="AO9">
        <v>699</v>
      </c>
      <c r="AP9">
        <v>589</v>
      </c>
      <c r="AQ9">
        <v>566</v>
      </c>
      <c r="AR9">
        <v>543</v>
      </c>
      <c r="AS9">
        <v>317</v>
      </c>
      <c r="AT9">
        <v>554</v>
      </c>
      <c r="AU9">
        <v>348</v>
      </c>
      <c r="AV9">
        <v>490</v>
      </c>
      <c r="AW9">
        <v>142</v>
      </c>
      <c r="AX9">
        <v>407</v>
      </c>
      <c r="AY9">
        <v>532</v>
      </c>
      <c r="AZ9">
        <v>413</v>
      </c>
      <c r="BA9">
        <v>293</v>
      </c>
      <c r="BB9">
        <v>441</v>
      </c>
      <c r="BC9">
        <v>311</v>
      </c>
      <c r="BD9">
        <v>26</v>
      </c>
      <c r="BE9">
        <v>898</v>
      </c>
      <c r="BF9">
        <v>5072</v>
      </c>
      <c r="BG9">
        <v>3294</v>
      </c>
      <c r="BH9">
        <v>2677</v>
      </c>
      <c r="BI9">
        <v>1301</v>
      </c>
      <c r="BJ9">
        <v>866</v>
      </c>
      <c r="BK9">
        <v>767</v>
      </c>
      <c r="BL9">
        <v>199</v>
      </c>
      <c r="BM9">
        <v>882</v>
      </c>
      <c r="BN9">
        <v>1680</v>
      </c>
      <c r="BO9">
        <v>2157</v>
      </c>
      <c r="BP9">
        <v>1251</v>
      </c>
      <c r="BQ9">
        <v>1006</v>
      </c>
      <c r="BR9">
        <v>1570</v>
      </c>
      <c r="BS9">
        <v>1524</v>
      </c>
      <c r="BT9">
        <v>450</v>
      </c>
      <c r="BU9">
        <v>535</v>
      </c>
      <c r="BV9">
        <v>295</v>
      </c>
      <c r="BW9">
        <v>756</v>
      </c>
      <c r="BX9">
        <v>3992</v>
      </c>
      <c r="BY9">
        <v>4010</v>
      </c>
      <c r="BZ9">
        <v>3496</v>
      </c>
    </row>
    <row r="10" spans="1:78" x14ac:dyDescent="0.25">
      <c r="A10" t="s">
        <v>104</v>
      </c>
    </row>
    <row r="11" spans="1:78" x14ac:dyDescent="0.25">
      <c r="A11" t="s">
        <v>170</v>
      </c>
      <c r="B11">
        <v>3876</v>
      </c>
      <c r="C11">
        <v>3315</v>
      </c>
      <c r="D11">
        <v>352</v>
      </c>
      <c r="E11">
        <v>209</v>
      </c>
      <c r="F11">
        <v>585</v>
      </c>
      <c r="G11">
        <v>2059</v>
      </c>
      <c r="H11">
        <v>1231</v>
      </c>
      <c r="I11">
        <v>1181</v>
      </c>
      <c r="J11">
        <v>1344</v>
      </c>
      <c r="K11">
        <v>734</v>
      </c>
      <c r="L11">
        <v>616</v>
      </c>
      <c r="M11">
        <v>839</v>
      </c>
      <c r="N11">
        <v>2522</v>
      </c>
      <c r="O11">
        <v>403</v>
      </c>
      <c r="P11">
        <v>111</v>
      </c>
      <c r="Q11">
        <v>568</v>
      </c>
      <c r="R11">
        <v>3308</v>
      </c>
      <c r="S11">
        <v>2871</v>
      </c>
      <c r="T11">
        <v>648</v>
      </c>
      <c r="U11">
        <v>315</v>
      </c>
      <c r="V11">
        <v>2987</v>
      </c>
      <c r="W11">
        <v>384</v>
      </c>
      <c r="X11">
        <v>474</v>
      </c>
      <c r="Y11">
        <v>409</v>
      </c>
      <c r="Z11">
        <v>3467</v>
      </c>
      <c r="AA11">
        <v>3876</v>
      </c>
      <c r="AB11">
        <v>3467</v>
      </c>
      <c r="AC11">
        <v>460</v>
      </c>
      <c r="AD11">
        <v>3126</v>
      </c>
      <c r="AE11">
        <v>273</v>
      </c>
      <c r="AF11">
        <v>2961</v>
      </c>
      <c r="AG11">
        <v>718</v>
      </c>
      <c r="AH11">
        <v>23</v>
      </c>
      <c r="AI11">
        <v>3876</v>
      </c>
      <c r="AJ11">
        <v>11</v>
      </c>
      <c r="AK11">
        <v>21</v>
      </c>
      <c r="AL11">
        <v>1936</v>
      </c>
      <c r="AM11">
        <v>1487</v>
      </c>
      <c r="AN11">
        <v>26</v>
      </c>
      <c r="AO11">
        <v>417</v>
      </c>
      <c r="AP11">
        <v>396</v>
      </c>
      <c r="AQ11">
        <v>380</v>
      </c>
      <c r="AR11">
        <v>262</v>
      </c>
      <c r="AS11">
        <v>188</v>
      </c>
      <c r="AT11">
        <v>373</v>
      </c>
      <c r="AU11">
        <v>254</v>
      </c>
      <c r="AV11">
        <v>330</v>
      </c>
      <c r="AW11">
        <v>93</v>
      </c>
      <c r="AX11">
        <v>254</v>
      </c>
      <c r="AY11">
        <v>357</v>
      </c>
      <c r="AZ11">
        <v>305</v>
      </c>
      <c r="BA11">
        <v>188</v>
      </c>
      <c r="BB11">
        <v>294</v>
      </c>
      <c r="BC11">
        <v>186</v>
      </c>
      <c r="BD11">
        <v>17</v>
      </c>
      <c r="BE11">
        <v>655</v>
      </c>
      <c r="BF11">
        <v>3221</v>
      </c>
      <c r="BG11">
        <v>2438</v>
      </c>
      <c r="BH11">
        <v>1438</v>
      </c>
      <c r="BI11">
        <v>1091</v>
      </c>
      <c r="BJ11">
        <v>620</v>
      </c>
      <c r="BK11">
        <v>474</v>
      </c>
      <c r="BL11">
        <v>147</v>
      </c>
      <c r="BM11">
        <v>732</v>
      </c>
      <c r="BN11">
        <v>1228</v>
      </c>
      <c r="BO11">
        <v>1338</v>
      </c>
      <c r="BP11">
        <v>578</v>
      </c>
      <c r="BQ11">
        <v>846</v>
      </c>
      <c r="BR11">
        <v>1231</v>
      </c>
      <c r="BS11">
        <v>1210</v>
      </c>
      <c r="BT11">
        <v>291</v>
      </c>
      <c r="BU11">
        <v>426</v>
      </c>
      <c r="BV11">
        <v>239</v>
      </c>
      <c r="BW11">
        <v>642</v>
      </c>
      <c r="BX11">
        <v>2620</v>
      </c>
      <c r="BY11">
        <v>2650</v>
      </c>
      <c r="BZ11">
        <v>2292</v>
      </c>
    </row>
    <row r="12" spans="1:78" x14ac:dyDescent="0.25">
      <c r="B12" s="7">
        <v>0.65</v>
      </c>
      <c r="C12" s="7">
        <v>0.66</v>
      </c>
      <c r="D12" s="7">
        <v>0.63</v>
      </c>
      <c r="E12" s="7">
        <v>0.59</v>
      </c>
      <c r="F12" s="7">
        <v>0.5</v>
      </c>
      <c r="G12" s="7">
        <v>0.66</v>
      </c>
      <c r="H12" s="7">
        <v>0.72</v>
      </c>
      <c r="I12" s="7">
        <v>0.81</v>
      </c>
      <c r="J12" s="7">
        <v>0.71</v>
      </c>
      <c r="K12" s="7">
        <v>0.6</v>
      </c>
      <c r="L12" s="7">
        <v>0.44</v>
      </c>
      <c r="M12" s="7">
        <v>0.51</v>
      </c>
      <c r="N12" s="7">
        <v>0.72</v>
      </c>
      <c r="O12" s="7">
        <v>0.63</v>
      </c>
      <c r="P12" s="7">
        <v>0.56999999999999995</v>
      </c>
      <c r="Q12" s="7">
        <v>0.6</v>
      </c>
      <c r="R12" s="7">
        <v>0.66</v>
      </c>
      <c r="S12" s="7">
        <v>0.78</v>
      </c>
      <c r="T12" s="7">
        <v>0.53</v>
      </c>
      <c r="U12" s="7">
        <v>0.32</v>
      </c>
      <c r="V12" s="7">
        <v>0.67</v>
      </c>
      <c r="W12" s="7">
        <v>0.63</v>
      </c>
      <c r="X12" s="7">
        <v>0.55000000000000004</v>
      </c>
      <c r="Y12" s="7">
        <v>0.56999999999999995</v>
      </c>
      <c r="Z12" s="7">
        <v>0.66</v>
      </c>
      <c r="AA12" s="7">
        <v>0.65</v>
      </c>
      <c r="AB12" s="7">
        <v>0.66</v>
      </c>
      <c r="AC12" s="7">
        <v>0.64</v>
      </c>
      <c r="AD12" s="7">
        <v>0.67</v>
      </c>
      <c r="AE12" s="7">
        <v>0.52</v>
      </c>
      <c r="AF12" s="7">
        <v>0.63</v>
      </c>
      <c r="AG12" s="7">
        <v>0.78</v>
      </c>
      <c r="AH12" s="7">
        <v>0.57999999999999996</v>
      </c>
      <c r="AI12" s="7">
        <v>0.89</v>
      </c>
      <c r="AJ12" s="7">
        <v>0.02</v>
      </c>
      <c r="AK12" s="7">
        <v>0.02</v>
      </c>
      <c r="AL12" s="7">
        <v>0.82</v>
      </c>
      <c r="AM12" s="7">
        <v>0.53</v>
      </c>
      <c r="AN12" s="7">
        <v>0.44</v>
      </c>
      <c r="AO12" s="7">
        <v>0.6</v>
      </c>
      <c r="AP12" s="7">
        <v>0.67</v>
      </c>
      <c r="AQ12" s="7">
        <v>0.67</v>
      </c>
      <c r="AR12" s="7">
        <v>0.48</v>
      </c>
      <c r="AS12" s="7">
        <v>0.59</v>
      </c>
      <c r="AT12" s="7">
        <v>0.67</v>
      </c>
      <c r="AU12" s="7">
        <v>0.73</v>
      </c>
      <c r="AV12" s="7">
        <v>0.67</v>
      </c>
      <c r="AW12" s="7">
        <v>0.66</v>
      </c>
      <c r="AX12" s="7">
        <v>0.62</v>
      </c>
      <c r="AY12" s="7">
        <v>0.67</v>
      </c>
      <c r="AZ12" s="7">
        <v>0.74</v>
      </c>
      <c r="BA12" s="7">
        <v>0.64</v>
      </c>
      <c r="BB12" s="7">
        <v>0.67</v>
      </c>
      <c r="BC12" s="7">
        <v>0.6</v>
      </c>
      <c r="BD12" s="7">
        <v>0.64</v>
      </c>
      <c r="BE12" s="7">
        <v>0.73</v>
      </c>
      <c r="BF12" s="7">
        <v>0.64</v>
      </c>
      <c r="BG12" s="7">
        <v>0.74</v>
      </c>
      <c r="BH12" s="7">
        <v>0.54</v>
      </c>
      <c r="BI12" s="7">
        <v>0.84</v>
      </c>
      <c r="BJ12" s="7">
        <v>0.72</v>
      </c>
      <c r="BK12" s="7">
        <v>0.62</v>
      </c>
      <c r="BL12" s="7">
        <v>0.74</v>
      </c>
      <c r="BM12" s="7">
        <v>0.83</v>
      </c>
      <c r="BN12" s="7">
        <v>0.73</v>
      </c>
      <c r="BO12" s="7">
        <v>0.62</v>
      </c>
      <c r="BP12" s="7">
        <v>0.46</v>
      </c>
      <c r="BQ12" s="7">
        <v>0.84</v>
      </c>
      <c r="BR12" s="7">
        <v>0.78</v>
      </c>
      <c r="BS12" s="7">
        <v>0.79</v>
      </c>
      <c r="BT12" s="7">
        <v>0.65</v>
      </c>
      <c r="BU12" s="7">
        <v>0.8</v>
      </c>
      <c r="BV12" s="7">
        <v>0.81</v>
      </c>
      <c r="BW12" s="7">
        <v>0.85</v>
      </c>
      <c r="BX12" s="7">
        <v>0.66</v>
      </c>
      <c r="BY12" s="7">
        <v>0.66</v>
      </c>
      <c r="BZ12" s="7">
        <v>0.66</v>
      </c>
    </row>
    <row r="13" spans="1:78" x14ac:dyDescent="0.25">
      <c r="A13" t="s">
        <v>171</v>
      </c>
      <c r="B13">
        <v>383</v>
      </c>
      <c r="C13">
        <v>333</v>
      </c>
      <c r="D13">
        <v>29</v>
      </c>
      <c r="E13">
        <v>21</v>
      </c>
      <c r="F13">
        <v>87</v>
      </c>
      <c r="G13">
        <v>173</v>
      </c>
      <c r="H13">
        <v>124</v>
      </c>
      <c r="I13">
        <v>94</v>
      </c>
      <c r="J13">
        <v>130</v>
      </c>
      <c r="K13">
        <v>79</v>
      </c>
      <c r="L13">
        <v>80</v>
      </c>
      <c r="M13">
        <v>100</v>
      </c>
      <c r="N13">
        <v>224</v>
      </c>
      <c r="O13">
        <v>46</v>
      </c>
      <c r="P13">
        <v>13</v>
      </c>
      <c r="Q13">
        <v>49</v>
      </c>
      <c r="R13">
        <v>334</v>
      </c>
      <c r="S13">
        <v>259</v>
      </c>
      <c r="T13">
        <v>85</v>
      </c>
      <c r="U13">
        <v>35</v>
      </c>
      <c r="V13">
        <v>273</v>
      </c>
      <c r="W13">
        <v>41</v>
      </c>
      <c r="X13">
        <v>64</v>
      </c>
      <c r="Y13">
        <v>59</v>
      </c>
      <c r="Z13">
        <v>325</v>
      </c>
      <c r="AA13">
        <v>383</v>
      </c>
      <c r="AB13">
        <v>325</v>
      </c>
      <c r="AC13">
        <v>52</v>
      </c>
      <c r="AD13">
        <v>283</v>
      </c>
      <c r="AE13">
        <v>44</v>
      </c>
      <c r="AF13">
        <v>322</v>
      </c>
      <c r="AG13">
        <v>28</v>
      </c>
      <c r="AH13">
        <v>3</v>
      </c>
      <c r="AI13">
        <v>383</v>
      </c>
      <c r="AJ13">
        <v>1</v>
      </c>
      <c r="AK13">
        <v>6</v>
      </c>
      <c r="AL13">
        <v>133</v>
      </c>
      <c r="AM13">
        <v>189</v>
      </c>
      <c r="AN13">
        <v>7</v>
      </c>
      <c r="AO13">
        <v>53</v>
      </c>
      <c r="AP13">
        <v>44</v>
      </c>
      <c r="AQ13">
        <v>31</v>
      </c>
      <c r="AR13">
        <v>43</v>
      </c>
      <c r="AS13">
        <v>22</v>
      </c>
      <c r="AT13">
        <v>30</v>
      </c>
      <c r="AU13">
        <v>17</v>
      </c>
      <c r="AV13">
        <v>37</v>
      </c>
      <c r="AW13">
        <v>8</v>
      </c>
      <c r="AX13">
        <v>21</v>
      </c>
      <c r="AY13">
        <v>36</v>
      </c>
      <c r="AZ13">
        <v>24</v>
      </c>
      <c r="BA13">
        <v>17</v>
      </c>
      <c r="BB13">
        <v>33</v>
      </c>
      <c r="BC13">
        <v>19</v>
      </c>
      <c r="BD13">
        <v>2</v>
      </c>
      <c r="BE13">
        <v>40</v>
      </c>
      <c r="BF13">
        <v>343</v>
      </c>
      <c r="BG13">
        <v>174</v>
      </c>
      <c r="BH13">
        <v>209</v>
      </c>
      <c r="BI13">
        <v>56</v>
      </c>
      <c r="BJ13">
        <v>48</v>
      </c>
      <c r="BK13">
        <v>44</v>
      </c>
      <c r="BL13">
        <v>18</v>
      </c>
      <c r="BM13">
        <v>48</v>
      </c>
      <c r="BN13">
        <v>112</v>
      </c>
      <c r="BO13">
        <v>133</v>
      </c>
      <c r="BP13">
        <v>91</v>
      </c>
      <c r="BQ13">
        <v>47</v>
      </c>
      <c r="BR13">
        <v>85</v>
      </c>
      <c r="BS13">
        <v>91</v>
      </c>
      <c r="BT13">
        <v>23</v>
      </c>
      <c r="BU13">
        <v>23</v>
      </c>
      <c r="BV13">
        <v>18</v>
      </c>
      <c r="BW13">
        <v>33</v>
      </c>
      <c r="BX13">
        <v>254</v>
      </c>
      <c r="BY13">
        <v>250</v>
      </c>
      <c r="BZ13">
        <v>219</v>
      </c>
    </row>
    <row r="14" spans="1:78" x14ac:dyDescent="0.25">
      <c r="B14" s="7">
        <v>0.06</v>
      </c>
      <c r="C14" s="7">
        <v>7.0000000000000007E-2</v>
      </c>
      <c r="D14" s="7">
        <v>0.05</v>
      </c>
      <c r="E14" s="7">
        <v>0.06</v>
      </c>
      <c r="F14" s="7">
        <v>7.0000000000000007E-2</v>
      </c>
      <c r="G14" s="7">
        <v>0.06</v>
      </c>
      <c r="H14" s="7">
        <v>7.0000000000000007E-2</v>
      </c>
      <c r="I14" s="7">
        <v>0.06</v>
      </c>
      <c r="J14" s="7">
        <v>7.0000000000000007E-2</v>
      </c>
      <c r="K14" s="7">
        <v>0.06</v>
      </c>
      <c r="L14" s="7">
        <v>0.06</v>
      </c>
      <c r="M14" s="7">
        <v>0.06</v>
      </c>
      <c r="N14" s="7">
        <v>0.06</v>
      </c>
      <c r="O14" s="7">
        <v>7.0000000000000007E-2</v>
      </c>
      <c r="P14" s="7">
        <v>7.0000000000000007E-2</v>
      </c>
      <c r="Q14" s="7">
        <v>0.05</v>
      </c>
      <c r="R14" s="7">
        <v>7.0000000000000007E-2</v>
      </c>
      <c r="S14" s="7">
        <v>7.0000000000000007E-2</v>
      </c>
      <c r="T14" s="7">
        <v>7.0000000000000007E-2</v>
      </c>
      <c r="U14" s="7">
        <v>0.04</v>
      </c>
      <c r="V14" s="7">
        <v>0.06</v>
      </c>
      <c r="W14" s="7">
        <v>7.0000000000000007E-2</v>
      </c>
      <c r="X14" s="7">
        <v>7.0000000000000007E-2</v>
      </c>
      <c r="Y14" s="7">
        <v>0.08</v>
      </c>
      <c r="Z14" s="7">
        <v>0.06</v>
      </c>
      <c r="AA14" s="7">
        <v>0.06</v>
      </c>
      <c r="AB14" s="7">
        <v>0.06</v>
      </c>
      <c r="AC14" s="7">
        <v>7.0000000000000007E-2</v>
      </c>
      <c r="AD14" s="7">
        <v>0.06</v>
      </c>
      <c r="AE14" s="7">
        <v>0.08</v>
      </c>
      <c r="AF14" s="7">
        <v>7.0000000000000007E-2</v>
      </c>
      <c r="AG14" s="7">
        <v>0.03</v>
      </c>
      <c r="AH14" s="7">
        <v>0.09</v>
      </c>
      <c r="AI14" s="7">
        <v>0.09</v>
      </c>
      <c r="AJ14">
        <v>0</v>
      </c>
      <c r="AK14" s="7">
        <v>0.01</v>
      </c>
      <c r="AL14" s="7">
        <v>0.06</v>
      </c>
      <c r="AM14" s="7">
        <v>7.0000000000000007E-2</v>
      </c>
      <c r="AN14" s="7">
        <v>0.13</v>
      </c>
      <c r="AO14" s="7">
        <v>0.08</v>
      </c>
      <c r="AP14" s="7">
        <v>0.08</v>
      </c>
      <c r="AQ14" s="7">
        <v>0.05</v>
      </c>
      <c r="AR14" s="7">
        <v>0.08</v>
      </c>
      <c r="AS14" s="7">
        <v>7.0000000000000007E-2</v>
      </c>
      <c r="AT14" s="7">
        <v>0.05</v>
      </c>
      <c r="AU14" s="7">
        <v>0.05</v>
      </c>
      <c r="AV14" s="7">
        <v>0.08</v>
      </c>
      <c r="AW14" s="7">
        <v>0.05</v>
      </c>
      <c r="AX14" s="7">
        <v>0.05</v>
      </c>
      <c r="AY14" s="7">
        <v>7.0000000000000007E-2</v>
      </c>
      <c r="AZ14" s="7">
        <v>0.06</v>
      </c>
      <c r="BA14" s="7">
        <v>0.06</v>
      </c>
      <c r="BB14" s="7">
        <v>7.0000000000000007E-2</v>
      </c>
      <c r="BC14" s="7">
        <v>0.06</v>
      </c>
      <c r="BD14" s="7">
        <v>0.06</v>
      </c>
      <c r="BE14" s="7">
        <v>0.04</v>
      </c>
      <c r="BF14" s="7">
        <v>7.0000000000000007E-2</v>
      </c>
      <c r="BG14" s="7">
        <v>0.05</v>
      </c>
      <c r="BH14" s="7">
        <v>0.08</v>
      </c>
      <c r="BI14" s="7">
        <v>0.04</v>
      </c>
      <c r="BJ14" s="7">
        <v>0.06</v>
      </c>
      <c r="BK14" s="7">
        <v>0.06</v>
      </c>
      <c r="BL14" s="7">
        <v>0.09</v>
      </c>
      <c r="BM14" s="7">
        <v>0.05</v>
      </c>
      <c r="BN14" s="7">
        <v>7.0000000000000007E-2</v>
      </c>
      <c r="BO14" s="7">
        <v>0.06</v>
      </c>
      <c r="BP14" s="7">
        <v>7.0000000000000007E-2</v>
      </c>
      <c r="BQ14" s="7">
        <v>0.05</v>
      </c>
      <c r="BR14" s="7">
        <v>0.05</v>
      </c>
      <c r="BS14" s="7">
        <v>0.06</v>
      </c>
      <c r="BT14" s="7">
        <v>0.05</v>
      </c>
      <c r="BU14" s="7">
        <v>0.04</v>
      </c>
      <c r="BV14" s="7">
        <v>0.06</v>
      </c>
      <c r="BW14" s="7">
        <v>0.04</v>
      </c>
      <c r="BX14" s="7">
        <v>0.06</v>
      </c>
      <c r="BY14" s="7">
        <v>0.06</v>
      </c>
      <c r="BZ14" s="7">
        <v>0.06</v>
      </c>
    </row>
    <row r="15" spans="1:78" x14ac:dyDescent="0.25">
      <c r="A15" t="s">
        <v>172</v>
      </c>
      <c r="B15">
        <v>503</v>
      </c>
      <c r="C15">
        <v>439</v>
      </c>
      <c r="D15">
        <v>41</v>
      </c>
      <c r="E15">
        <v>23</v>
      </c>
      <c r="F15">
        <v>75</v>
      </c>
      <c r="G15">
        <v>228</v>
      </c>
      <c r="H15">
        <v>200</v>
      </c>
      <c r="I15">
        <v>86</v>
      </c>
      <c r="J15">
        <v>147</v>
      </c>
      <c r="K15">
        <v>121</v>
      </c>
      <c r="L15">
        <v>149</v>
      </c>
      <c r="M15">
        <v>190</v>
      </c>
      <c r="N15">
        <v>215</v>
      </c>
      <c r="O15">
        <v>74</v>
      </c>
      <c r="P15">
        <v>25</v>
      </c>
      <c r="Q15">
        <v>93</v>
      </c>
      <c r="R15">
        <v>410</v>
      </c>
      <c r="S15">
        <v>296</v>
      </c>
      <c r="T15">
        <v>106</v>
      </c>
      <c r="U15">
        <v>88</v>
      </c>
      <c r="V15">
        <v>295</v>
      </c>
      <c r="W15">
        <v>57</v>
      </c>
      <c r="X15">
        <v>142</v>
      </c>
      <c r="Y15">
        <v>79</v>
      </c>
      <c r="Z15">
        <v>425</v>
      </c>
      <c r="AA15">
        <v>503</v>
      </c>
      <c r="AB15">
        <v>425</v>
      </c>
      <c r="AC15">
        <v>73</v>
      </c>
      <c r="AD15">
        <v>384</v>
      </c>
      <c r="AE15">
        <v>42</v>
      </c>
      <c r="AF15">
        <v>453</v>
      </c>
      <c r="AG15">
        <v>21</v>
      </c>
      <c r="AH15">
        <v>1</v>
      </c>
      <c r="AI15">
        <v>12</v>
      </c>
      <c r="AJ15">
        <v>503</v>
      </c>
      <c r="AK15">
        <v>6</v>
      </c>
      <c r="AL15">
        <v>106</v>
      </c>
      <c r="AM15">
        <v>326</v>
      </c>
      <c r="AN15">
        <v>9</v>
      </c>
      <c r="AO15">
        <v>63</v>
      </c>
      <c r="AP15">
        <v>49</v>
      </c>
      <c r="AQ15">
        <v>60</v>
      </c>
      <c r="AR15">
        <v>67</v>
      </c>
      <c r="AS15">
        <v>24</v>
      </c>
      <c r="AT15">
        <v>52</v>
      </c>
      <c r="AU15">
        <v>15</v>
      </c>
      <c r="AV15">
        <v>32</v>
      </c>
      <c r="AW15">
        <v>11</v>
      </c>
      <c r="AX15">
        <v>30</v>
      </c>
      <c r="AY15">
        <v>49</v>
      </c>
      <c r="AZ15">
        <v>32</v>
      </c>
      <c r="BA15">
        <v>17</v>
      </c>
      <c r="BB15">
        <v>35</v>
      </c>
      <c r="BC15">
        <v>29</v>
      </c>
      <c r="BD15">
        <v>1</v>
      </c>
      <c r="BE15">
        <v>30</v>
      </c>
      <c r="BF15">
        <v>473</v>
      </c>
      <c r="BG15">
        <v>171</v>
      </c>
      <c r="BH15">
        <v>333</v>
      </c>
      <c r="BI15">
        <v>40</v>
      </c>
      <c r="BJ15">
        <v>53</v>
      </c>
      <c r="BK15">
        <v>54</v>
      </c>
      <c r="BL15">
        <v>10</v>
      </c>
      <c r="BM15">
        <v>42</v>
      </c>
      <c r="BN15">
        <v>94</v>
      </c>
      <c r="BO15">
        <v>236</v>
      </c>
      <c r="BP15">
        <v>131</v>
      </c>
      <c r="BQ15">
        <v>49</v>
      </c>
      <c r="BR15">
        <v>80</v>
      </c>
      <c r="BS15">
        <v>77</v>
      </c>
      <c r="BT15">
        <v>15</v>
      </c>
      <c r="BU15">
        <v>17</v>
      </c>
      <c r="BV15">
        <v>13</v>
      </c>
      <c r="BW15">
        <v>39</v>
      </c>
      <c r="BX15">
        <v>336</v>
      </c>
      <c r="BY15">
        <v>329</v>
      </c>
      <c r="BZ15">
        <v>284</v>
      </c>
    </row>
    <row r="16" spans="1:78" x14ac:dyDescent="0.25">
      <c r="B16" s="7">
        <v>0.08</v>
      </c>
      <c r="C16" s="7">
        <v>0.09</v>
      </c>
      <c r="D16" s="7">
        <v>7.0000000000000007E-2</v>
      </c>
      <c r="E16" s="7">
        <v>0.06</v>
      </c>
      <c r="F16" s="7">
        <v>0.06</v>
      </c>
      <c r="G16" s="7">
        <v>7.0000000000000007E-2</v>
      </c>
      <c r="H16" s="7">
        <v>0.12</v>
      </c>
      <c r="I16" s="7">
        <v>0.06</v>
      </c>
      <c r="J16" s="7">
        <v>0.08</v>
      </c>
      <c r="K16" s="7">
        <v>0.1</v>
      </c>
      <c r="L16" s="7">
        <v>0.11</v>
      </c>
      <c r="M16" s="7">
        <v>0.12</v>
      </c>
      <c r="N16" s="7">
        <v>0.06</v>
      </c>
      <c r="O16" s="7">
        <v>0.11</v>
      </c>
      <c r="P16" s="7">
        <v>0.13</v>
      </c>
      <c r="Q16" s="7">
        <v>0.1</v>
      </c>
      <c r="R16" s="7">
        <v>0.08</v>
      </c>
      <c r="S16" s="7">
        <v>0.08</v>
      </c>
      <c r="T16" s="7">
        <v>0.09</v>
      </c>
      <c r="U16" s="7">
        <v>0.09</v>
      </c>
      <c r="V16" s="7">
        <v>7.0000000000000007E-2</v>
      </c>
      <c r="W16" s="7">
        <v>0.09</v>
      </c>
      <c r="X16" s="7">
        <v>0.16</v>
      </c>
      <c r="Y16" s="7">
        <v>0.11</v>
      </c>
      <c r="Z16" s="7">
        <v>0.08</v>
      </c>
      <c r="AA16" s="7">
        <v>0.08</v>
      </c>
      <c r="AB16" s="7">
        <v>0.08</v>
      </c>
      <c r="AC16" s="7">
        <v>0.1</v>
      </c>
      <c r="AD16" s="7">
        <v>0.08</v>
      </c>
      <c r="AE16" s="7">
        <v>0.08</v>
      </c>
      <c r="AF16" s="7">
        <v>0.1</v>
      </c>
      <c r="AG16" s="7">
        <v>0.02</v>
      </c>
      <c r="AH16" s="7">
        <v>0.01</v>
      </c>
      <c r="AI16">
        <v>0</v>
      </c>
      <c r="AJ16" s="7">
        <v>0.92</v>
      </c>
      <c r="AK16" s="7">
        <v>0.01</v>
      </c>
      <c r="AL16" s="7">
        <v>0.04</v>
      </c>
      <c r="AM16" s="7">
        <v>0.11</v>
      </c>
      <c r="AN16" s="7">
        <v>0.15</v>
      </c>
      <c r="AO16" s="7">
        <v>0.09</v>
      </c>
      <c r="AP16" s="7">
        <v>0.08</v>
      </c>
      <c r="AQ16" s="7">
        <v>0.11</v>
      </c>
      <c r="AR16" s="7">
        <v>0.12</v>
      </c>
      <c r="AS16" s="7">
        <v>0.08</v>
      </c>
      <c r="AT16" s="7">
        <v>0.09</v>
      </c>
      <c r="AU16" s="7">
        <v>0.04</v>
      </c>
      <c r="AV16" s="7">
        <v>7.0000000000000007E-2</v>
      </c>
      <c r="AW16" s="7">
        <v>0.08</v>
      </c>
      <c r="AX16" s="7">
        <v>7.0000000000000007E-2</v>
      </c>
      <c r="AY16" s="7">
        <v>0.09</v>
      </c>
      <c r="AZ16" s="7">
        <v>0.08</v>
      </c>
      <c r="BA16" s="7">
        <v>0.06</v>
      </c>
      <c r="BB16" s="7">
        <v>0.08</v>
      </c>
      <c r="BC16" s="7">
        <v>0.09</v>
      </c>
      <c r="BD16" s="7">
        <v>0.04</v>
      </c>
      <c r="BE16" s="7">
        <v>0.03</v>
      </c>
      <c r="BF16" s="7">
        <v>0.09</v>
      </c>
      <c r="BG16" s="7">
        <v>0.05</v>
      </c>
      <c r="BH16" s="7">
        <v>0.12</v>
      </c>
      <c r="BI16" s="7">
        <v>0.03</v>
      </c>
      <c r="BJ16" s="7">
        <v>0.06</v>
      </c>
      <c r="BK16" s="7">
        <v>7.0000000000000007E-2</v>
      </c>
      <c r="BL16" s="7">
        <v>0.05</v>
      </c>
      <c r="BM16" s="7">
        <v>0.05</v>
      </c>
      <c r="BN16" s="7">
        <v>0.06</v>
      </c>
      <c r="BO16" s="7">
        <v>0.11</v>
      </c>
      <c r="BP16" s="7">
        <v>0.1</v>
      </c>
      <c r="BQ16" s="7">
        <v>0.05</v>
      </c>
      <c r="BR16" s="7">
        <v>0.05</v>
      </c>
      <c r="BS16" s="7">
        <v>0.05</v>
      </c>
      <c r="BT16" s="7">
        <v>0.03</v>
      </c>
      <c r="BU16" s="7">
        <v>0.03</v>
      </c>
      <c r="BV16" s="7">
        <v>0.04</v>
      </c>
      <c r="BW16" s="7">
        <v>0.05</v>
      </c>
      <c r="BX16" s="7">
        <v>0.08</v>
      </c>
      <c r="BY16" s="7">
        <v>0.08</v>
      </c>
      <c r="BZ16" s="7">
        <v>0.08</v>
      </c>
    </row>
    <row r="17" spans="1:78" x14ac:dyDescent="0.25">
      <c r="A17" t="s">
        <v>173</v>
      </c>
      <c r="B17">
        <v>937</v>
      </c>
      <c r="C17">
        <v>771</v>
      </c>
      <c r="D17">
        <v>85</v>
      </c>
      <c r="E17">
        <v>82</v>
      </c>
      <c r="F17">
        <v>346</v>
      </c>
      <c r="G17">
        <v>506</v>
      </c>
      <c r="H17">
        <v>85</v>
      </c>
      <c r="I17">
        <v>61</v>
      </c>
      <c r="J17">
        <v>198</v>
      </c>
      <c r="K17">
        <v>248</v>
      </c>
      <c r="L17">
        <v>430</v>
      </c>
      <c r="M17">
        <v>405</v>
      </c>
      <c r="N17">
        <v>425</v>
      </c>
      <c r="O17">
        <v>82</v>
      </c>
      <c r="P17">
        <v>26</v>
      </c>
      <c r="Q17">
        <v>175</v>
      </c>
      <c r="R17">
        <v>763</v>
      </c>
      <c r="S17">
        <v>164</v>
      </c>
      <c r="T17">
        <v>322</v>
      </c>
      <c r="U17">
        <v>427</v>
      </c>
      <c r="V17">
        <v>709</v>
      </c>
      <c r="W17">
        <v>98</v>
      </c>
      <c r="X17">
        <v>118</v>
      </c>
      <c r="Y17">
        <v>132</v>
      </c>
      <c r="Z17">
        <v>806</v>
      </c>
      <c r="AA17">
        <v>937</v>
      </c>
      <c r="AB17">
        <v>806</v>
      </c>
      <c r="AC17">
        <v>94</v>
      </c>
      <c r="AD17">
        <v>709</v>
      </c>
      <c r="AE17">
        <v>118</v>
      </c>
      <c r="AF17">
        <v>752</v>
      </c>
      <c r="AG17">
        <v>131</v>
      </c>
      <c r="AH17">
        <v>12</v>
      </c>
      <c r="AI17">
        <v>61</v>
      </c>
      <c r="AJ17">
        <v>28</v>
      </c>
      <c r="AK17">
        <v>937</v>
      </c>
      <c r="AL17">
        <v>116</v>
      </c>
      <c r="AM17">
        <v>693</v>
      </c>
      <c r="AN17">
        <v>14</v>
      </c>
      <c r="AO17">
        <v>111</v>
      </c>
      <c r="AP17">
        <v>82</v>
      </c>
      <c r="AQ17">
        <v>60</v>
      </c>
      <c r="AR17">
        <v>133</v>
      </c>
      <c r="AS17">
        <v>69</v>
      </c>
      <c r="AT17">
        <v>80</v>
      </c>
      <c r="AU17">
        <v>41</v>
      </c>
      <c r="AV17">
        <v>71</v>
      </c>
      <c r="AW17">
        <v>23</v>
      </c>
      <c r="AX17">
        <v>61</v>
      </c>
      <c r="AY17">
        <v>75</v>
      </c>
      <c r="AZ17">
        <v>45</v>
      </c>
      <c r="BA17">
        <v>58</v>
      </c>
      <c r="BB17">
        <v>72</v>
      </c>
      <c r="BC17">
        <v>65</v>
      </c>
      <c r="BD17">
        <v>4</v>
      </c>
      <c r="BE17">
        <v>145</v>
      </c>
      <c r="BF17">
        <v>792</v>
      </c>
      <c r="BG17">
        <v>420</v>
      </c>
      <c r="BH17">
        <v>518</v>
      </c>
      <c r="BI17">
        <v>92</v>
      </c>
      <c r="BJ17">
        <v>125</v>
      </c>
      <c r="BK17">
        <v>163</v>
      </c>
      <c r="BL17">
        <v>19</v>
      </c>
      <c r="BM17">
        <v>49</v>
      </c>
      <c r="BN17">
        <v>196</v>
      </c>
      <c r="BO17">
        <v>345</v>
      </c>
      <c r="BP17">
        <v>347</v>
      </c>
      <c r="BQ17">
        <v>50</v>
      </c>
      <c r="BR17">
        <v>139</v>
      </c>
      <c r="BS17">
        <v>115</v>
      </c>
      <c r="BT17">
        <v>96</v>
      </c>
      <c r="BU17">
        <v>61</v>
      </c>
      <c r="BV17">
        <v>15</v>
      </c>
      <c r="BW17">
        <v>36</v>
      </c>
      <c r="BX17">
        <v>618</v>
      </c>
      <c r="BY17">
        <v>611</v>
      </c>
      <c r="BZ17">
        <v>549</v>
      </c>
    </row>
    <row r="18" spans="1:78" x14ac:dyDescent="0.25">
      <c r="B18" s="7">
        <v>0.16</v>
      </c>
      <c r="C18" s="7">
        <v>0.15</v>
      </c>
      <c r="D18" s="7">
        <v>0.15</v>
      </c>
      <c r="E18" s="7">
        <v>0.23</v>
      </c>
      <c r="F18" s="7">
        <v>0.3</v>
      </c>
      <c r="G18" s="7">
        <v>0.16</v>
      </c>
      <c r="H18" s="7">
        <v>0.05</v>
      </c>
      <c r="I18" s="7">
        <v>0.04</v>
      </c>
      <c r="J18" s="7">
        <v>0.1</v>
      </c>
      <c r="K18" s="7">
        <v>0.2</v>
      </c>
      <c r="L18" s="7">
        <v>0.31</v>
      </c>
      <c r="M18" s="7">
        <v>0.25</v>
      </c>
      <c r="N18" s="7">
        <v>0.12</v>
      </c>
      <c r="O18" s="7">
        <v>0.13</v>
      </c>
      <c r="P18" s="7">
        <v>0.14000000000000001</v>
      </c>
      <c r="Q18" s="7">
        <v>0.18</v>
      </c>
      <c r="R18" s="7">
        <v>0.15</v>
      </c>
      <c r="S18" s="7">
        <v>0.04</v>
      </c>
      <c r="T18" s="7">
        <v>0.26</v>
      </c>
      <c r="U18" s="7">
        <v>0.44</v>
      </c>
      <c r="V18" s="7">
        <v>0.16</v>
      </c>
      <c r="W18" s="7">
        <v>0.16</v>
      </c>
      <c r="X18" s="7">
        <v>0.14000000000000001</v>
      </c>
      <c r="Y18" s="7">
        <v>0.18</v>
      </c>
      <c r="Z18" s="7">
        <v>0.15</v>
      </c>
      <c r="AA18" s="7">
        <v>0.16</v>
      </c>
      <c r="AB18" s="7">
        <v>0.15</v>
      </c>
      <c r="AC18" s="7">
        <v>0.13</v>
      </c>
      <c r="AD18" s="7">
        <v>0.15</v>
      </c>
      <c r="AE18" s="7">
        <v>0.23</v>
      </c>
      <c r="AF18" s="7">
        <v>0.16</v>
      </c>
      <c r="AG18" s="7">
        <v>0.14000000000000001</v>
      </c>
      <c r="AH18" s="7">
        <v>0.3</v>
      </c>
      <c r="AI18" s="7">
        <v>0.01</v>
      </c>
      <c r="AJ18" s="7">
        <v>0.05</v>
      </c>
      <c r="AK18" s="7">
        <v>0.96</v>
      </c>
      <c r="AL18" s="7">
        <v>0.05</v>
      </c>
      <c r="AM18" s="7">
        <v>0.24</v>
      </c>
      <c r="AN18" s="7">
        <v>0.23</v>
      </c>
      <c r="AO18" s="7">
        <v>0.16</v>
      </c>
      <c r="AP18" s="7">
        <v>0.14000000000000001</v>
      </c>
      <c r="AQ18" s="7">
        <v>0.11</v>
      </c>
      <c r="AR18" s="7">
        <v>0.25</v>
      </c>
      <c r="AS18" s="7">
        <v>0.22</v>
      </c>
      <c r="AT18" s="7">
        <v>0.14000000000000001</v>
      </c>
      <c r="AU18" s="7">
        <v>0.12</v>
      </c>
      <c r="AV18" s="7">
        <v>0.14000000000000001</v>
      </c>
      <c r="AW18" s="7">
        <v>0.16</v>
      </c>
      <c r="AX18" s="7">
        <v>0.15</v>
      </c>
      <c r="AY18" s="7">
        <v>0.14000000000000001</v>
      </c>
      <c r="AZ18" s="7">
        <v>0.11</v>
      </c>
      <c r="BA18" s="7">
        <v>0.2</v>
      </c>
      <c r="BB18" s="7">
        <v>0.16</v>
      </c>
      <c r="BC18" s="7">
        <v>0.21</v>
      </c>
      <c r="BD18" s="7">
        <v>0.14000000000000001</v>
      </c>
      <c r="BE18" s="7">
        <v>0.16</v>
      </c>
      <c r="BF18" s="7">
        <v>0.16</v>
      </c>
      <c r="BG18" s="7">
        <v>0.13</v>
      </c>
      <c r="BH18" s="7">
        <v>0.19</v>
      </c>
      <c r="BI18" s="7">
        <v>7.0000000000000007E-2</v>
      </c>
      <c r="BJ18" s="7">
        <v>0.14000000000000001</v>
      </c>
      <c r="BK18" s="7">
        <v>0.21</v>
      </c>
      <c r="BL18" s="7">
        <v>0.1</v>
      </c>
      <c r="BM18" s="7">
        <v>0.06</v>
      </c>
      <c r="BN18" s="7">
        <v>0.12</v>
      </c>
      <c r="BO18" s="7">
        <v>0.16</v>
      </c>
      <c r="BP18" s="7">
        <v>0.28000000000000003</v>
      </c>
      <c r="BQ18" s="7">
        <v>0.05</v>
      </c>
      <c r="BR18" s="7">
        <v>0.09</v>
      </c>
      <c r="BS18" s="7">
        <v>0.08</v>
      </c>
      <c r="BT18" s="7">
        <v>0.21</v>
      </c>
      <c r="BU18" s="7">
        <v>0.11</v>
      </c>
      <c r="BV18" s="7">
        <v>0.05</v>
      </c>
      <c r="BW18" s="7">
        <v>0.05</v>
      </c>
      <c r="BX18" s="7">
        <v>0.15</v>
      </c>
      <c r="BY18" s="7">
        <v>0.15</v>
      </c>
      <c r="BZ18" s="7">
        <v>0.16</v>
      </c>
    </row>
    <row r="19" spans="1:78" x14ac:dyDescent="0.25">
      <c r="A19" t="s">
        <v>174</v>
      </c>
      <c r="B19">
        <v>4</v>
      </c>
      <c r="C19">
        <v>3</v>
      </c>
      <c r="D19">
        <v>1</v>
      </c>
      <c r="E19">
        <v>1</v>
      </c>
      <c r="F19">
        <v>1</v>
      </c>
      <c r="G19">
        <v>1</v>
      </c>
      <c r="H19">
        <v>3</v>
      </c>
      <c r="I19">
        <v>0</v>
      </c>
      <c r="J19">
        <v>1</v>
      </c>
      <c r="K19">
        <v>1</v>
      </c>
      <c r="L19">
        <v>2</v>
      </c>
      <c r="M19">
        <v>3</v>
      </c>
      <c r="N19">
        <v>1</v>
      </c>
      <c r="O19">
        <v>1</v>
      </c>
      <c r="P19">
        <v>0</v>
      </c>
      <c r="Q19">
        <v>3</v>
      </c>
      <c r="R19">
        <v>2</v>
      </c>
      <c r="S19">
        <v>2</v>
      </c>
      <c r="T19">
        <v>1</v>
      </c>
      <c r="U19">
        <v>2</v>
      </c>
      <c r="V19">
        <v>2</v>
      </c>
      <c r="W19">
        <v>0</v>
      </c>
      <c r="X19">
        <v>2</v>
      </c>
      <c r="Y19">
        <v>1</v>
      </c>
      <c r="Z19">
        <v>4</v>
      </c>
      <c r="AA19">
        <v>4</v>
      </c>
      <c r="AB19">
        <v>4</v>
      </c>
      <c r="AC19">
        <v>1</v>
      </c>
      <c r="AD19">
        <v>3</v>
      </c>
      <c r="AE19">
        <v>0</v>
      </c>
      <c r="AF19">
        <v>4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1</v>
      </c>
      <c r="AM19">
        <v>3</v>
      </c>
      <c r="AN19">
        <v>0</v>
      </c>
      <c r="AO19">
        <v>1</v>
      </c>
      <c r="AP19">
        <v>1</v>
      </c>
      <c r="AQ19">
        <v>1</v>
      </c>
      <c r="AR19">
        <v>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  <c r="AY19">
        <v>0</v>
      </c>
      <c r="AZ19">
        <v>0</v>
      </c>
      <c r="BA19">
        <v>1</v>
      </c>
      <c r="BB19">
        <v>0</v>
      </c>
      <c r="BC19">
        <v>0</v>
      </c>
      <c r="BD19">
        <v>0</v>
      </c>
      <c r="BE19">
        <v>1</v>
      </c>
      <c r="BF19">
        <v>4</v>
      </c>
      <c r="BG19">
        <v>2</v>
      </c>
      <c r="BH19">
        <v>2</v>
      </c>
      <c r="BI19">
        <v>0</v>
      </c>
      <c r="BJ19">
        <v>1</v>
      </c>
      <c r="BK19">
        <v>2</v>
      </c>
      <c r="BL19">
        <v>0</v>
      </c>
      <c r="BM19">
        <v>0</v>
      </c>
      <c r="BN19">
        <v>1</v>
      </c>
      <c r="BO19">
        <v>3</v>
      </c>
      <c r="BP19">
        <v>1</v>
      </c>
      <c r="BQ19">
        <v>0</v>
      </c>
      <c r="BR19">
        <v>0</v>
      </c>
      <c r="BS19">
        <v>0</v>
      </c>
      <c r="BT19">
        <v>1</v>
      </c>
      <c r="BU19">
        <v>0</v>
      </c>
      <c r="BV19">
        <v>0</v>
      </c>
      <c r="BW19">
        <v>0</v>
      </c>
      <c r="BX19">
        <v>1</v>
      </c>
      <c r="BY19">
        <v>0</v>
      </c>
      <c r="BZ19">
        <v>0</v>
      </c>
    </row>
    <row r="20" spans="1:78" x14ac:dyDescent="0.25"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 t="s">
        <v>106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 t="s">
        <v>106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 t="s">
        <v>106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t="s">
        <v>106</v>
      </c>
      <c r="AF20">
        <v>0</v>
      </c>
      <c r="AG20" t="s">
        <v>106</v>
      </c>
      <c r="AH20" t="s">
        <v>106</v>
      </c>
      <c r="AI20" t="s">
        <v>106</v>
      </c>
      <c r="AJ20" t="s">
        <v>106</v>
      </c>
      <c r="AK20" t="s">
        <v>106</v>
      </c>
      <c r="AL20">
        <v>0</v>
      </c>
      <c r="AM20">
        <v>0</v>
      </c>
      <c r="AN20" t="s">
        <v>106</v>
      </c>
      <c r="AO20">
        <v>0</v>
      </c>
      <c r="AP20">
        <v>0</v>
      </c>
      <c r="AQ20">
        <v>0</v>
      </c>
      <c r="AR20">
        <v>0</v>
      </c>
      <c r="AS20" t="s">
        <v>106</v>
      </c>
      <c r="AT20" t="s">
        <v>106</v>
      </c>
      <c r="AU20" t="s">
        <v>106</v>
      </c>
      <c r="AV20" t="s">
        <v>106</v>
      </c>
      <c r="AW20" t="s">
        <v>106</v>
      </c>
      <c r="AX20">
        <v>0</v>
      </c>
      <c r="AY20" t="s">
        <v>106</v>
      </c>
      <c r="AZ20" t="s">
        <v>106</v>
      </c>
      <c r="BA20">
        <v>0</v>
      </c>
      <c r="BB20" t="s">
        <v>106</v>
      </c>
      <c r="BC20" t="s">
        <v>106</v>
      </c>
      <c r="BD20" t="s">
        <v>106</v>
      </c>
      <c r="BE20">
        <v>0</v>
      </c>
      <c r="BF20">
        <v>0</v>
      </c>
      <c r="BG20">
        <v>0</v>
      </c>
      <c r="BH20">
        <v>0</v>
      </c>
      <c r="BI20" t="s">
        <v>106</v>
      </c>
      <c r="BJ20">
        <v>0</v>
      </c>
      <c r="BK20">
        <v>0</v>
      </c>
      <c r="BL20" t="s">
        <v>106</v>
      </c>
      <c r="BM20" t="s">
        <v>106</v>
      </c>
      <c r="BN20">
        <v>0</v>
      </c>
      <c r="BO20">
        <v>0</v>
      </c>
      <c r="BP20">
        <v>0</v>
      </c>
      <c r="BQ20" t="s">
        <v>106</v>
      </c>
      <c r="BR20" t="s">
        <v>106</v>
      </c>
      <c r="BS20" t="s">
        <v>106</v>
      </c>
      <c r="BT20">
        <v>0</v>
      </c>
      <c r="BU20" t="s">
        <v>106</v>
      </c>
      <c r="BV20" t="s">
        <v>106</v>
      </c>
      <c r="BW20" t="s">
        <v>106</v>
      </c>
      <c r="BX20">
        <v>0</v>
      </c>
      <c r="BY20" t="s">
        <v>106</v>
      </c>
      <c r="BZ20" t="s">
        <v>106</v>
      </c>
    </row>
    <row r="21" spans="1:78" x14ac:dyDescent="0.25">
      <c r="A21" t="s">
        <v>175</v>
      </c>
      <c r="B21">
        <v>39</v>
      </c>
      <c r="C21">
        <v>27</v>
      </c>
      <c r="D21">
        <v>9</v>
      </c>
      <c r="E21">
        <v>3</v>
      </c>
      <c r="F21">
        <v>9</v>
      </c>
      <c r="G21">
        <v>19</v>
      </c>
      <c r="H21">
        <v>11</v>
      </c>
      <c r="I21">
        <v>2</v>
      </c>
      <c r="J21">
        <v>12</v>
      </c>
      <c r="K21">
        <v>3</v>
      </c>
      <c r="L21">
        <v>23</v>
      </c>
      <c r="M21">
        <v>21</v>
      </c>
      <c r="N21">
        <v>9</v>
      </c>
      <c r="O21">
        <v>7</v>
      </c>
      <c r="P21">
        <v>2</v>
      </c>
      <c r="Q21">
        <v>9</v>
      </c>
      <c r="R21">
        <v>30</v>
      </c>
      <c r="S21">
        <v>9</v>
      </c>
      <c r="T21">
        <v>11</v>
      </c>
      <c r="U21">
        <v>18</v>
      </c>
      <c r="V21">
        <v>20</v>
      </c>
      <c r="W21">
        <v>6</v>
      </c>
      <c r="X21">
        <v>13</v>
      </c>
      <c r="Y21">
        <v>5</v>
      </c>
      <c r="Z21">
        <v>34</v>
      </c>
      <c r="AA21">
        <v>39</v>
      </c>
      <c r="AB21">
        <v>34</v>
      </c>
      <c r="AC21">
        <v>4</v>
      </c>
      <c r="AD21">
        <v>32</v>
      </c>
      <c r="AE21">
        <v>3</v>
      </c>
      <c r="AF21">
        <v>31</v>
      </c>
      <c r="AG21">
        <v>3</v>
      </c>
      <c r="AH21">
        <v>0</v>
      </c>
      <c r="AI21">
        <v>1</v>
      </c>
      <c r="AJ21">
        <v>1</v>
      </c>
      <c r="AK21">
        <v>2</v>
      </c>
      <c r="AL21">
        <v>14</v>
      </c>
      <c r="AM21">
        <v>23</v>
      </c>
      <c r="AN21">
        <v>0</v>
      </c>
      <c r="AO21">
        <v>2</v>
      </c>
      <c r="AP21">
        <v>3</v>
      </c>
      <c r="AQ21">
        <v>3</v>
      </c>
      <c r="AR21">
        <v>2</v>
      </c>
      <c r="AS21">
        <v>3</v>
      </c>
      <c r="AT21">
        <v>5</v>
      </c>
      <c r="AU21">
        <v>2</v>
      </c>
      <c r="AV21">
        <v>7</v>
      </c>
      <c r="AW21">
        <v>0</v>
      </c>
      <c r="AX21">
        <v>9</v>
      </c>
      <c r="AY21">
        <v>2</v>
      </c>
      <c r="AZ21">
        <v>0</v>
      </c>
      <c r="BA21">
        <v>1</v>
      </c>
      <c r="BB21">
        <v>1</v>
      </c>
      <c r="BC21">
        <v>1</v>
      </c>
      <c r="BD21">
        <v>0</v>
      </c>
      <c r="BE21">
        <v>4</v>
      </c>
      <c r="BF21">
        <v>36</v>
      </c>
      <c r="BG21">
        <v>12</v>
      </c>
      <c r="BH21">
        <v>28</v>
      </c>
      <c r="BI21">
        <v>3</v>
      </c>
      <c r="BJ21">
        <v>3</v>
      </c>
      <c r="BK21">
        <v>5</v>
      </c>
      <c r="BL21">
        <v>0</v>
      </c>
      <c r="BM21">
        <v>1</v>
      </c>
      <c r="BN21">
        <v>4</v>
      </c>
      <c r="BO21">
        <v>18</v>
      </c>
      <c r="BP21">
        <v>16</v>
      </c>
      <c r="BQ21">
        <v>1</v>
      </c>
      <c r="BR21">
        <v>3</v>
      </c>
      <c r="BS21">
        <v>2</v>
      </c>
      <c r="BT21">
        <v>4</v>
      </c>
      <c r="BU21">
        <v>1</v>
      </c>
      <c r="BV21">
        <v>1</v>
      </c>
      <c r="BW21">
        <v>1</v>
      </c>
      <c r="BX21">
        <v>30</v>
      </c>
      <c r="BY21">
        <v>27</v>
      </c>
      <c r="BZ21">
        <v>26</v>
      </c>
    </row>
    <row r="22" spans="1:78" x14ac:dyDescent="0.25">
      <c r="B22" s="7">
        <v>0.01</v>
      </c>
      <c r="C22" s="7">
        <v>0.01</v>
      </c>
      <c r="D22" s="7">
        <v>0.02</v>
      </c>
      <c r="E22" s="7">
        <v>0.01</v>
      </c>
      <c r="F22" s="7">
        <v>0.01</v>
      </c>
      <c r="G22" s="7">
        <v>0.01</v>
      </c>
      <c r="H22" s="7">
        <v>0.01</v>
      </c>
      <c r="I22">
        <v>0</v>
      </c>
      <c r="J22" s="7">
        <v>0.01</v>
      </c>
      <c r="K22">
        <v>0</v>
      </c>
      <c r="L22" s="7">
        <v>0.02</v>
      </c>
      <c r="M22" s="7">
        <v>0.01</v>
      </c>
      <c r="N22">
        <v>0</v>
      </c>
      <c r="O22" s="7">
        <v>0.01</v>
      </c>
      <c r="P22" s="7">
        <v>0.01</v>
      </c>
      <c r="Q22" s="7">
        <v>0.01</v>
      </c>
      <c r="R22" s="7">
        <v>0.01</v>
      </c>
      <c r="S22">
        <v>0</v>
      </c>
      <c r="T22" s="7">
        <v>0.01</v>
      </c>
      <c r="U22" s="7">
        <v>0.02</v>
      </c>
      <c r="V22">
        <v>0</v>
      </c>
      <c r="W22" s="7">
        <v>0.01</v>
      </c>
      <c r="X22" s="7">
        <v>0.01</v>
      </c>
      <c r="Y22" s="7">
        <v>0.01</v>
      </c>
      <c r="Z22" s="7">
        <v>0.01</v>
      </c>
      <c r="AA22" s="7">
        <v>0.01</v>
      </c>
      <c r="AB22" s="7">
        <v>0.01</v>
      </c>
      <c r="AC22" s="7">
        <v>0.01</v>
      </c>
      <c r="AD22" s="7">
        <v>0.01</v>
      </c>
      <c r="AE22" s="7">
        <v>0.01</v>
      </c>
      <c r="AF22" s="7">
        <v>0.01</v>
      </c>
      <c r="AG22">
        <v>0</v>
      </c>
      <c r="AH22" t="s">
        <v>108</v>
      </c>
      <c r="AI22">
        <v>0</v>
      </c>
      <c r="AJ22">
        <v>0</v>
      </c>
      <c r="AK22">
        <v>0</v>
      </c>
      <c r="AL22" s="7">
        <v>0.01</v>
      </c>
      <c r="AM22" s="7">
        <v>0.01</v>
      </c>
      <c r="AN22" t="s">
        <v>108</v>
      </c>
      <c r="AO22">
        <v>0</v>
      </c>
      <c r="AP22">
        <v>0</v>
      </c>
      <c r="AQ22">
        <v>0</v>
      </c>
      <c r="AR22">
        <v>0</v>
      </c>
      <c r="AS22" s="7">
        <v>0.01</v>
      </c>
      <c r="AT22" s="7">
        <v>0.01</v>
      </c>
      <c r="AU22" s="7">
        <v>0.01</v>
      </c>
      <c r="AV22" s="7">
        <v>0.02</v>
      </c>
      <c r="AW22" t="s">
        <v>108</v>
      </c>
      <c r="AX22" s="7">
        <v>0.02</v>
      </c>
      <c r="AY22">
        <v>0</v>
      </c>
      <c r="AZ22" t="s">
        <v>108</v>
      </c>
      <c r="BA22">
        <v>0</v>
      </c>
      <c r="BB22">
        <v>0</v>
      </c>
      <c r="BC22">
        <v>0</v>
      </c>
      <c r="BD22" t="s">
        <v>108</v>
      </c>
      <c r="BE22">
        <v>0</v>
      </c>
      <c r="BF22" s="7">
        <v>0.01</v>
      </c>
      <c r="BG22">
        <v>0</v>
      </c>
      <c r="BH22" s="7">
        <v>0.01</v>
      </c>
      <c r="BI22">
        <v>0</v>
      </c>
      <c r="BJ22">
        <v>0</v>
      </c>
      <c r="BK22" s="7">
        <v>0.01</v>
      </c>
      <c r="BL22" t="s">
        <v>108</v>
      </c>
      <c r="BM22">
        <v>0</v>
      </c>
      <c r="BN22">
        <v>0</v>
      </c>
      <c r="BO22" s="7">
        <v>0.01</v>
      </c>
      <c r="BP22" s="7">
        <v>0.01</v>
      </c>
      <c r="BQ22">
        <v>0</v>
      </c>
      <c r="BR22">
        <v>0</v>
      </c>
      <c r="BS22">
        <v>0</v>
      </c>
      <c r="BT22" s="7">
        <v>0.01</v>
      </c>
      <c r="BU22">
        <v>0</v>
      </c>
      <c r="BV22">
        <v>0</v>
      </c>
      <c r="BW22">
        <v>0</v>
      </c>
      <c r="BX22" s="7">
        <v>0.01</v>
      </c>
      <c r="BY22" s="7">
        <v>0.01</v>
      </c>
      <c r="BZ22" s="7">
        <v>0.01</v>
      </c>
    </row>
    <row r="23" spans="1:78" x14ac:dyDescent="0.25">
      <c r="A23" t="s">
        <v>176</v>
      </c>
      <c r="B23">
        <v>144</v>
      </c>
      <c r="C23">
        <v>102</v>
      </c>
      <c r="D23">
        <v>30</v>
      </c>
      <c r="E23">
        <v>12</v>
      </c>
      <c r="F23">
        <v>43</v>
      </c>
      <c r="G23">
        <v>71</v>
      </c>
      <c r="H23">
        <v>30</v>
      </c>
      <c r="I23">
        <v>12</v>
      </c>
      <c r="J23">
        <v>33</v>
      </c>
      <c r="K23">
        <v>22</v>
      </c>
      <c r="L23">
        <v>77</v>
      </c>
      <c r="M23">
        <v>76</v>
      </c>
      <c r="N23">
        <v>49</v>
      </c>
      <c r="O23">
        <v>9</v>
      </c>
      <c r="P23">
        <v>10</v>
      </c>
      <c r="Q23">
        <v>39</v>
      </c>
      <c r="R23">
        <v>106</v>
      </c>
      <c r="S23">
        <v>36</v>
      </c>
      <c r="T23">
        <v>45</v>
      </c>
      <c r="U23">
        <v>61</v>
      </c>
      <c r="V23">
        <v>90</v>
      </c>
      <c r="W23">
        <v>13</v>
      </c>
      <c r="X23">
        <v>39</v>
      </c>
      <c r="Y23">
        <v>28</v>
      </c>
      <c r="Z23">
        <v>116</v>
      </c>
      <c r="AA23">
        <v>144</v>
      </c>
      <c r="AB23">
        <v>116</v>
      </c>
      <c r="AC23">
        <v>22</v>
      </c>
      <c r="AD23">
        <v>95</v>
      </c>
      <c r="AE23">
        <v>27</v>
      </c>
      <c r="AF23">
        <v>121</v>
      </c>
      <c r="AG23">
        <v>11</v>
      </c>
      <c r="AH23">
        <v>1</v>
      </c>
      <c r="AI23">
        <v>6</v>
      </c>
      <c r="AJ23">
        <v>2</v>
      </c>
      <c r="AK23">
        <v>1</v>
      </c>
      <c r="AL23">
        <v>38</v>
      </c>
      <c r="AM23">
        <v>81</v>
      </c>
      <c r="AN23">
        <v>3</v>
      </c>
      <c r="AO23">
        <v>22</v>
      </c>
      <c r="AP23">
        <v>4</v>
      </c>
      <c r="AQ23">
        <v>23</v>
      </c>
      <c r="AR23">
        <v>17</v>
      </c>
      <c r="AS23">
        <v>10</v>
      </c>
      <c r="AT23">
        <v>11</v>
      </c>
      <c r="AU23">
        <v>7</v>
      </c>
      <c r="AV23">
        <v>8</v>
      </c>
      <c r="AW23">
        <v>6</v>
      </c>
      <c r="AX23">
        <v>23</v>
      </c>
      <c r="AY23">
        <v>5</v>
      </c>
      <c r="AZ23">
        <v>5</v>
      </c>
      <c r="BA23">
        <v>9</v>
      </c>
      <c r="BB23">
        <v>5</v>
      </c>
      <c r="BC23">
        <v>9</v>
      </c>
      <c r="BD23">
        <v>3</v>
      </c>
      <c r="BE23">
        <v>13</v>
      </c>
      <c r="BF23">
        <v>131</v>
      </c>
      <c r="BG23">
        <v>50</v>
      </c>
      <c r="BH23">
        <v>95</v>
      </c>
      <c r="BI23">
        <v>13</v>
      </c>
      <c r="BJ23">
        <v>11</v>
      </c>
      <c r="BK23">
        <v>21</v>
      </c>
      <c r="BL23">
        <v>2</v>
      </c>
      <c r="BM23">
        <v>7</v>
      </c>
      <c r="BN23">
        <v>31</v>
      </c>
      <c r="BO23">
        <v>63</v>
      </c>
      <c r="BP23">
        <v>43</v>
      </c>
      <c r="BQ23">
        <v>8</v>
      </c>
      <c r="BR23">
        <v>23</v>
      </c>
      <c r="BS23">
        <v>20</v>
      </c>
      <c r="BT23">
        <v>13</v>
      </c>
      <c r="BU23">
        <v>3</v>
      </c>
      <c r="BV23">
        <v>5</v>
      </c>
      <c r="BW23">
        <v>4</v>
      </c>
      <c r="BX23">
        <v>95</v>
      </c>
      <c r="BY23">
        <v>101</v>
      </c>
      <c r="BZ23">
        <v>90</v>
      </c>
    </row>
    <row r="24" spans="1:78" x14ac:dyDescent="0.25">
      <c r="B24" s="7">
        <v>0.02</v>
      </c>
      <c r="C24" s="7">
        <v>0.02</v>
      </c>
      <c r="D24" s="7">
        <v>0.05</v>
      </c>
      <c r="E24" s="7">
        <v>0.03</v>
      </c>
      <c r="F24" s="7">
        <v>0.04</v>
      </c>
      <c r="G24" s="7">
        <v>0.02</v>
      </c>
      <c r="H24" s="7">
        <v>0.02</v>
      </c>
      <c r="I24" s="7">
        <v>0.01</v>
      </c>
      <c r="J24" s="7">
        <v>0.02</v>
      </c>
      <c r="K24" s="7">
        <v>0.02</v>
      </c>
      <c r="L24" s="7">
        <v>0.05</v>
      </c>
      <c r="M24" s="7">
        <v>0.05</v>
      </c>
      <c r="N24" s="7">
        <v>0.01</v>
      </c>
      <c r="O24" s="7">
        <v>0.01</v>
      </c>
      <c r="P24" s="7">
        <v>0.05</v>
      </c>
      <c r="Q24" s="7">
        <v>0.04</v>
      </c>
      <c r="R24" s="7">
        <v>0.02</v>
      </c>
      <c r="S24" s="7">
        <v>0.01</v>
      </c>
      <c r="T24" s="7">
        <v>0.04</v>
      </c>
      <c r="U24" s="7">
        <v>0.06</v>
      </c>
      <c r="V24" s="7">
        <v>0.02</v>
      </c>
      <c r="W24" s="7">
        <v>0.02</v>
      </c>
      <c r="X24" s="7">
        <v>0.05</v>
      </c>
      <c r="Y24" s="7">
        <v>0.04</v>
      </c>
      <c r="Z24" s="7">
        <v>0.02</v>
      </c>
      <c r="AA24" s="7">
        <v>0.02</v>
      </c>
      <c r="AB24" s="7">
        <v>0.02</v>
      </c>
      <c r="AC24" s="7">
        <v>0.03</v>
      </c>
      <c r="AD24" s="7">
        <v>0.02</v>
      </c>
      <c r="AE24" s="7">
        <v>0.05</v>
      </c>
      <c r="AF24" s="7">
        <v>0.03</v>
      </c>
      <c r="AG24" s="7">
        <v>0.01</v>
      </c>
      <c r="AH24" s="7">
        <v>0.02</v>
      </c>
      <c r="AI24">
        <v>0</v>
      </c>
      <c r="AJ24">
        <v>0</v>
      </c>
      <c r="AK24">
        <v>0</v>
      </c>
      <c r="AL24" s="7">
        <v>0.02</v>
      </c>
      <c r="AM24" s="7">
        <v>0.03</v>
      </c>
      <c r="AN24" s="7">
        <v>0.05</v>
      </c>
      <c r="AO24" s="7">
        <v>0.03</v>
      </c>
      <c r="AP24" s="7">
        <v>0.01</v>
      </c>
      <c r="AQ24" s="7">
        <v>0.04</v>
      </c>
      <c r="AR24" s="7">
        <v>0.03</v>
      </c>
      <c r="AS24" s="7">
        <v>0.03</v>
      </c>
      <c r="AT24" s="7">
        <v>0.02</v>
      </c>
      <c r="AU24" s="7">
        <v>0.02</v>
      </c>
      <c r="AV24" s="7">
        <v>0.02</v>
      </c>
      <c r="AW24" s="7">
        <v>0.04</v>
      </c>
      <c r="AX24" s="7">
        <v>0.06</v>
      </c>
      <c r="AY24" s="7">
        <v>0.01</v>
      </c>
      <c r="AZ24" s="7">
        <v>0.01</v>
      </c>
      <c r="BA24" s="7">
        <v>0.03</v>
      </c>
      <c r="BB24" s="7">
        <v>0.01</v>
      </c>
      <c r="BC24" s="7">
        <v>0.03</v>
      </c>
      <c r="BD24" s="7">
        <v>0.12</v>
      </c>
      <c r="BE24" s="7">
        <v>0.01</v>
      </c>
      <c r="BF24" s="7">
        <v>0.03</v>
      </c>
      <c r="BG24" s="7">
        <v>0.02</v>
      </c>
      <c r="BH24" s="7">
        <v>0.04</v>
      </c>
      <c r="BI24" s="7">
        <v>0.01</v>
      </c>
      <c r="BJ24" s="7">
        <v>0.01</v>
      </c>
      <c r="BK24" s="7">
        <v>0.03</v>
      </c>
      <c r="BL24" s="7">
        <v>0.01</v>
      </c>
      <c r="BM24" s="7">
        <v>0.01</v>
      </c>
      <c r="BN24" s="7">
        <v>0.02</v>
      </c>
      <c r="BO24" s="7">
        <v>0.03</v>
      </c>
      <c r="BP24" s="7">
        <v>0.03</v>
      </c>
      <c r="BQ24" s="7">
        <v>0.01</v>
      </c>
      <c r="BR24" s="7">
        <v>0.01</v>
      </c>
      <c r="BS24" s="7">
        <v>0.01</v>
      </c>
      <c r="BT24" s="7">
        <v>0.03</v>
      </c>
      <c r="BU24" s="7">
        <v>0.01</v>
      </c>
      <c r="BV24" s="7">
        <v>0.02</v>
      </c>
      <c r="BW24" s="7">
        <v>0.01</v>
      </c>
      <c r="BX24" s="7">
        <v>0.02</v>
      </c>
      <c r="BY24" s="7">
        <v>0.03</v>
      </c>
      <c r="BZ24" s="7">
        <v>0.03</v>
      </c>
    </row>
    <row r="25" spans="1:78" x14ac:dyDescent="0.25">
      <c r="A25" t="s">
        <v>177</v>
      </c>
      <c r="B25">
        <v>10</v>
      </c>
      <c r="C25">
        <v>7</v>
      </c>
      <c r="D25">
        <v>1</v>
      </c>
      <c r="E25">
        <v>2</v>
      </c>
      <c r="F25">
        <v>2</v>
      </c>
      <c r="G25">
        <v>6</v>
      </c>
      <c r="H25">
        <v>2</v>
      </c>
      <c r="I25">
        <v>2</v>
      </c>
      <c r="J25">
        <v>3</v>
      </c>
      <c r="K25">
        <v>3</v>
      </c>
      <c r="L25">
        <v>3</v>
      </c>
      <c r="M25">
        <v>2</v>
      </c>
      <c r="N25">
        <v>6</v>
      </c>
      <c r="O25">
        <v>1</v>
      </c>
      <c r="P25">
        <v>0</v>
      </c>
      <c r="Q25">
        <v>3</v>
      </c>
      <c r="R25">
        <v>7</v>
      </c>
      <c r="S25">
        <v>6</v>
      </c>
      <c r="T25">
        <v>2</v>
      </c>
      <c r="U25">
        <v>2</v>
      </c>
      <c r="V25">
        <v>10</v>
      </c>
      <c r="W25">
        <v>0</v>
      </c>
      <c r="X25">
        <v>0</v>
      </c>
      <c r="Y25">
        <v>2</v>
      </c>
      <c r="Z25">
        <v>8</v>
      </c>
      <c r="AA25">
        <v>10</v>
      </c>
      <c r="AB25">
        <v>8</v>
      </c>
      <c r="AC25">
        <v>3</v>
      </c>
      <c r="AD25">
        <v>6</v>
      </c>
      <c r="AE25">
        <v>1</v>
      </c>
      <c r="AF25">
        <v>6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3</v>
      </c>
      <c r="AM25">
        <v>4</v>
      </c>
      <c r="AN25">
        <v>0</v>
      </c>
      <c r="AO25">
        <v>3</v>
      </c>
      <c r="AP25">
        <v>1</v>
      </c>
      <c r="AQ25">
        <v>3</v>
      </c>
      <c r="AR25">
        <v>1</v>
      </c>
      <c r="AS25">
        <v>0</v>
      </c>
      <c r="AT25">
        <v>0</v>
      </c>
      <c r="AU25">
        <v>1</v>
      </c>
      <c r="AV25">
        <v>2</v>
      </c>
      <c r="AW25">
        <v>0</v>
      </c>
      <c r="AX25">
        <v>1</v>
      </c>
      <c r="AY25">
        <v>0</v>
      </c>
      <c r="AZ25">
        <v>0</v>
      </c>
      <c r="BA25">
        <v>2</v>
      </c>
      <c r="BB25">
        <v>0</v>
      </c>
      <c r="BC25">
        <v>0</v>
      </c>
      <c r="BD25">
        <v>0</v>
      </c>
      <c r="BE25">
        <v>0</v>
      </c>
      <c r="BF25">
        <v>10</v>
      </c>
      <c r="BG25">
        <v>5</v>
      </c>
      <c r="BH25">
        <v>5</v>
      </c>
      <c r="BI25">
        <v>1</v>
      </c>
      <c r="BJ25">
        <v>3</v>
      </c>
      <c r="BK25">
        <v>2</v>
      </c>
      <c r="BL25">
        <v>0</v>
      </c>
      <c r="BM25">
        <v>0</v>
      </c>
      <c r="BN25">
        <v>2</v>
      </c>
      <c r="BO25">
        <v>5</v>
      </c>
      <c r="BP25">
        <v>2</v>
      </c>
      <c r="BQ25">
        <v>2</v>
      </c>
      <c r="BR25">
        <v>1</v>
      </c>
      <c r="BS25">
        <v>2</v>
      </c>
      <c r="BT25">
        <v>0</v>
      </c>
      <c r="BU25">
        <v>0</v>
      </c>
      <c r="BV25">
        <v>2</v>
      </c>
      <c r="BW25">
        <v>0</v>
      </c>
      <c r="BX25">
        <v>5</v>
      </c>
      <c r="BY25">
        <v>5</v>
      </c>
      <c r="BZ25">
        <v>3</v>
      </c>
    </row>
    <row r="26" spans="1:78" x14ac:dyDescent="0.25">
      <c r="B26">
        <v>0</v>
      </c>
      <c r="C26">
        <v>0</v>
      </c>
      <c r="D26">
        <v>0</v>
      </c>
      <c r="E26" s="7">
        <v>0.01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 t="s">
        <v>106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 t="s">
        <v>106</v>
      </c>
      <c r="X26" t="s">
        <v>106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106</v>
      </c>
      <c r="AH26" t="s">
        <v>106</v>
      </c>
      <c r="AI26" t="s">
        <v>106</v>
      </c>
      <c r="AJ26" t="s">
        <v>106</v>
      </c>
      <c r="AK26" t="s">
        <v>106</v>
      </c>
      <c r="AL26">
        <v>0</v>
      </c>
      <c r="AM26">
        <v>0</v>
      </c>
      <c r="AN26" t="s">
        <v>106</v>
      </c>
      <c r="AO26">
        <v>0</v>
      </c>
      <c r="AP26">
        <v>0</v>
      </c>
      <c r="AQ26">
        <v>0</v>
      </c>
      <c r="AR26">
        <v>0</v>
      </c>
      <c r="AS26" t="s">
        <v>106</v>
      </c>
      <c r="AT26" t="s">
        <v>106</v>
      </c>
      <c r="AU26">
        <v>0</v>
      </c>
      <c r="AV26">
        <v>0</v>
      </c>
      <c r="AW26" t="s">
        <v>106</v>
      </c>
      <c r="AX26">
        <v>0</v>
      </c>
      <c r="AY26" t="s">
        <v>106</v>
      </c>
      <c r="AZ26" t="s">
        <v>106</v>
      </c>
      <c r="BA26" s="7">
        <v>0.01</v>
      </c>
      <c r="BB26" t="s">
        <v>106</v>
      </c>
      <c r="BC26" t="s">
        <v>106</v>
      </c>
      <c r="BD26" t="s">
        <v>106</v>
      </c>
      <c r="BE26" t="s">
        <v>106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 t="s">
        <v>106</v>
      </c>
      <c r="BM26" t="s">
        <v>106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 t="s">
        <v>106</v>
      </c>
      <c r="BU26" t="s">
        <v>106</v>
      </c>
      <c r="BV26" s="7">
        <v>0.01</v>
      </c>
      <c r="BW26" t="s">
        <v>106</v>
      </c>
      <c r="BX26">
        <v>0</v>
      </c>
      <c r="BY26">
        <v>0</v>
      </c>
      <c r="BZ26">
        <v>0</v>
      </c>
    </row>
    <row r="27" spans="1:78" x14ac:dyDescent="0.25">
      <c r="A27" t="s">
        <v>178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</row>
    <row r="28" spans="1:78" x14ac:dyDescent="0.25">
      <c r="B28">
        <v>0</v>
      </c>
      <c r="C28" t="s">
        <v>106</v>
      </c>
      <c r="D28" t="s">
        <v>106</v>
      </c>
      <c r="E28">
        <v>0</v>
      </c>
      <c r="F28" t="s">
        <v>106</v>
      </c>
      <c r="G28" t="s">
        <v>106</v>
      </c>
      <c r="H28">
        <v>0</v>
      </c>
      <c r="I28" t="s">
        <v>106</v>
      </c>
      <c r="J28" t="s">
        <v>106</v>
      </c>
      <c r="K28" t="s">
        <v>106</v>
      </c>
      <c r="L28">
        <v>0</v>
      </c>
      <c r="M28" t="s">
        <v>106</v>
      </c>
      <c r="N28" t="s">
        <v>106</v>
      </c>
      <c r="O28" t="s">
        <v>106</v>
      </c>
      <c r="P28">
        <v>0</v>
      </c>
      <c r="Q28">
        <v>0</v>
      </c>
      <c r="R28" t="s">
        <v>106</v>
      </c>
      <c r="S28" t="s">
        <v>106</v>
      </c>
      <c r="T28" t="s">
        <v>106</v>
      </c>
      <c r="U28" t="s">
        <v>106</v>
      </c>
      <c r="V28" t="s">
        <v>106</v>
      </c>
      <c r="W28">
        <v>0</v>
      </c>
      <c r="X28" t="s">
        <v>106</v>
      </c>
      <c r="Y28" t="s">
        <v>106</v>
      </c>
      <c r="Z28">
        <v>0</v>
      </c>
      <c r="AA28">
        <v>0</v>
      </c>
      <c r="AB28">
        <v>0</v>
      </c>
      <c r="AC28" t="s">
        <v>106</v>
      </c>
      <c r="AD28">
        <v>0</v>
      </c>
      <c r="AE28" t="s">
        <v>106</v>
      </c>
      <c r="AF28" t="s">
        <v>106</v>
      </c>
      <c r="AG28" t="s">
        <v>106</v>
      </c>
      <c r="AH28" t="s">
        <v>106</v>
      </c>
      <c r="AI28" t="s">
        <v>106</v>
      </c>
      <c r="AJ28" t="s">
        <v>106</v>
      </c>
      <c r="AK28" t="s">
        <v>106</v>
      </c>
      <c r="AL28">
        <v>0</v>
      </c>
      <c r="AM28" t="s">
        <v>106</v>
      </c>
      <c r="AN28" t="s">
        <v>106</v>
      </c>
      <c r="AO28" t="s">
        <v>106</v>
      </c>
      <c r="AP28" t="s">
        <v>106</v>
      </c>
      <c r="AQ28" t="s">
        <v>106</v>
      </c>
      <c r="AR28" t="s">
        <v>106</v>
      </c>
      <c r="AS28">
        <v>0</v>
      </c>
      <c r="AT28" t="s">
        <v>106</v>
      </c>
      <c r="AU28" t="s">
        <v>106</v>
      </c>
      <c r="AV28" t="s">
        <v>106</v>
      </c>
      <c r="AW28" t="s">
        <v>106</v>
      </c>
      <c r="AX28" t="s">
        <v>106</v>
      </c>
      <c r="AY28" t="s">
        <v>106</v>
      </c>
      <c r="AZ28" t="s">
        <v>106</v>
      </c>
      <c r="BA28" t="s">
        <v>106</v>
      </c>
      <c r="BB28" t="s">
        <v>106</v>
      </c>
      <c r="BC28" t="s">
        <v>106</v>
      </c>
      <c r="BD28" t="s">
        <v>106</v>
      </c>
      <c r="BE28">
        <v>0</v>
      </c>
      <c r="BF28" t="s">
        <v>106</v>
      </c>
      <c r="BG28">
        <v>0</v>
      </c>
      <c r="BH28" t="s">
        <v>106</v>
      </c>
      <c r="BI28" t="s">
        <v>106</v>
      </c>
      <c r="BJ28" t="s">
        <v>106</v>
      </c>
      <c r="BK28" t="s">
        <v>106</v>
      </c>
      <c r="BL28">
        <v>0</v>
      </c>
      <c r="BM28">
        <v>0</v>
      </c>
      <c r="BN28" t="s">
        <v>106</v>
      </c>
      <c r="BO28" t="s">
        <v>106</v>
      </c>
      <c r="BP28" t="s">
        <v>106</v>
      </c>
      <c r="BQ28" t="s">
        <v>106</v>
      </c>
      <c r="BR28">
        <v>0</v>
      </c>
      <c r="BS28">
        <v>0</v>
      </c>
      <c r="BT28" t="s">
        <v>106</v>
      </c>
      <c r="BU28">
        <v>0</v>
      </c>
      <c r="BV28" t="s">
        <v>106</v>
      </c>
      <c r="BW28" t="s">
        <v>106</v>
      </c>
      <c r="BX28">
        <v>0</v>
      </c>
      <c r="BY28">
        <v>0</v>
      </c>
      <c r="BZ28">
        <v>0</v>
      </c>
    </row>
    <row r="29" spans="1:78" x14ac:dyDescent="0.25">
      <c r="A29" t="s">
        <v>179</v>
      </c>
      <c r="B29">
        <v>3</v>
      </c>
      <c r="C29">
        <v>3</v>
      </c>
      <c r="D29">
        <v>0</v>
      </c>
      <c r="E29">
        <v>0</v>
      </c>
      <c r="F29">
        <v>0</v>
      </c>
      <c r="G29">
        <v>2</v>
      </c>
      <c r="H29">
        <v>1</v>
      </c>
      <c r="I29">
        <v>0</v>
      </c>
      <c r="J29">
        <v>2</v>
      </c>
      <c r="K29">
        <v>1</v>
      </c>
      <c r="L29">
        <v>0</v>
      </c>
      <c r="M29">
        <v>2</v>
      </c>
      <c r="N29">
        <v>1</v>
      </c>
      <c r="O29">
        <v>0</v>
      </c>
      <c r="P29">
        <v>0</v>
      </c>
      <c r="Q29">
        <v>0</v>
      </c>
      <c r="R29">
        <v>3</v>
      </c>
      <c r="S29">
        <v>3</v>
      </c>
      <c r="T29">
        <v>0</v>
      </c>
      <c r="U29">
        <v>0</v>
      </c>
      <c r="V29">
        <v>3</v>
      </c>
      <c r="W29">
        <v>0</v>
      </c>
      <c r="X29">
        <v>0</v>
      </c>
      <c r="Y29">
        <v>0</v>
      </c>
      <c r="Z29">
        <v>3</v>
      </c>
      <c r="AA29">
        <v>3</v>
      </c>
      <c r="AB29">
        <v>3</v>
      </c>
      <c r="AC29">
        <v>0</v>
      </c>
      <c r="AD29">
        <v>3</v>
      </c>
      <c r="AE29">
        <v>0</v>
      </c>
      <c r="AF29">
        <v>3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2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3</v>
      </c>
      <c r="BG29">
        <v>1</v>
      </c>
      <c r="BH29">
        <v>2</v>
      </c>
      <c r="BI29">
        <v>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3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2</v>
      </c>
    </row>
    <row r="30" spans="1:78" x14ac:dyDescent="0.25">
      <c r="B30">
        <v>0</v>
      </c>
      <c r="C30">
        <v>0</v>
      </c>
      <c r="D30" t="s">
        <v>106</v>
      </c>
      <c r="E30" t="s">
        <v>106</v>
      </c>
      <c r="F30" t="s">
        <v>106</v>
      </c>
      <c r="G30">
        <v>0</v>
      </c>
      <c r="H30">
        <v>0</v>
      </c>
      <c r="I30" t="s">
        <v>106</v>
      </c>
      <c r="J30">
        <v>0</v>
      </c>
      <c r="K30">
        <v>0</v>
      </c>
      <c r="L30">
        <v>0</v>
      </c>
      <c r="M30">
        <v>0</v>
      </c>
      <c r="N30">
        <v>0</v>
      </c>
      <c r="O30" t="s">
        <v>106</v>
      </c>
      <c r="P30" t="s">
        <v>106</v>
      </c>
      <c r="Q30" t="s">
        <v>106</v>
      </c>
      <c r="R30">
        <v>0</v>
      </c>
      <c r="S30">
        <v>0</v>
      </c>
      <c r="T30" t="s">
        <v>106</v>
      </c>
      <c r="U30" t="s">
        <v>106</v>
      </c>
      <c r="V30">
        <v>0</v>
      </c>
      <c r="W30" t="s">
        <v>106</v>
      </c>
      <c r="X30">
        <v>0</v>
      </c>
      <c r="Y30" t="s">
        <v>106</v>
      </c>
      <c r="Z30">
        <v>0</v>
      </c>
      <c r="AA30">
        <v>0</v>
      </c>
      <c r="AB30">
        <v>0</v>
      </c>
      <c r="AC30" t="s">
        <v>106</v>
      </c>
      <c r="AD30">
        <v>0</v>
      </c>
      <c r="AE30" t="s">
        <v>106</v>
      </c>
      <c r="AF30">
        <v>0</v>
      </c>
      <c r="AG30" t="s">
        <v>106</v>
      </c>
      <c r="AH30" t="s">
        <v>106</v>
      </c>
      <c r="AI30" t="s">
        <v>106</v>
      </c>
      <c r="AJ30" t="s">
        <v>106</v>
      </c>
      <c r="AK30" t="s">
        <v>106</v>
      </c>
      <c r="AL30" t="s">
        <v>106</v>
      </c>
      <c r="AM30">
        <v>0</v>
      </c>
      <c r="AN30" t="s">
        <v>106</v>
      </c>
      <c r="AO30" t="s">
        <v>106</v>
      </c>
      <c r="AP30" t="s">
        <v>106</v>
      </c>
      <c r="AQ30" t="s">
        <v>106</v>
      </c>
      <c r="AR30" t="s">
        <v>106</v>
      </c>
      <c r="AS30" t="s">
        <v>106</v>
      </c>
      <c r="AT30">
        <v>0</v>
      </c>
      <c r="AU30" t="s">
        <v>106</v>
      </c>
      <c r="AV30" t="s">
        <v>106</v>
      </c>
      <c r="AW30" t="s">
        <v>106</v>
      </c>
      <c r="AX30" t="s">
        <v>106</v>
      </c>
      <c r="AY30" t="s">
        <v>106</v>
      </c>
      <c r="AZ30">
        <v>0</v>
      </c>
      <c r="BA30" t="s">
        <v>106</v>
      </c>
      <c r="BB30" t="s">
        <v>106</v>
      </c>
      <c r="BC30" t="s">
        <v>106</v>
      </c>
      <c r="BD30" t="s">
        <v>106</v>
      </c>
      <c r="BE30" t="s">
        <v>106</v>
      </c>
      <c r="BF30">
        <v>0</v>
      </c>
      <c r="BG30">
        <v>0</v>
      </c>
      <c r="BH30">
        <v>0</v>
      </c>
      <c r="BI30">
        <v>0</v>
      </c>
      <c r="BJ30" t="s">
        <v>106</v>
      </c>
      <c r="BK30">
        <v>0</v>
      </c>
      <c r="BL30" t="s">
        <v>106</v>
      </c>
      <c r="BM30" t="s">
        <v>106</v>
      </c>
      <c r="BN30" t="s">
        <v>106</v>
      </c>
      <c r="BO30">
        <v>0</v>
      </c>
      <c r="BP30">
        <v>0</v>
      </c>
      <c r="BQ30" t="s">
        <v>106</v>
      </c>
      <c r="BR30" t="s">
        <v>106</v>
      </c>
      <c r="BS30" t="s">
        <v>106</v>
      </c>
      <c r="BT30" t="s">
        <v>106</v>
      </c>
      <c r="BU30" t="s">
        <v>106</v>
      </c>
      <c r="BV30" t="s">
        <v>106</v>
      </c>
      <c r="BW30" t="s">
        <v>106</v>
      </c>
      <c r="BX30">
        <v>0</v>
      </c>
      <c r="BY30">
        <v>0</v>
      </c>
      <c r="BZ30">
        <v>0</v>
      </c>
    </row>
    <row r="31" spans="1:78" x14ac:dyDescent="0.25">
      <c r="A31" t="s">
        <v>184</v>
      </c>
      <c r="B31">
        <v>1</v>
      </c>
      <c r="C31">
        <v>0</v>
      </c>
      <c r="D31">
        <v>1</v>
      </c>
      <c r="E31">
        <v>0</v>
      </c>
      <c r="F31">
        <v>0</v>
      </c>
      <c r="G31">
        <v>0</v>
      </c>
      <c r="H31">
        <v>1</v>
      </c>
      <c r="I31">
        <v>0</v>
      </c>
      <c r="J31">
        <v>0</v>
      </c>
      <c r="K31">
        <v>1</v>
      </c>
      <c r="L31">
        <v>0</v>
      </c>
      <c r="M31">
        <v>0</v>
      </c>
      <c r="N31">
        <v>0</v>
      </c>
      <c r="O31">
        <v>1</v>
      </c>
      <c r="P31">
        <v>0</v>
      </c>
      <c r="Q31">
        <v>0</v>
      </c>
      <c r="R31">
        <v>1</v>
      </c>
      <c r="S31">
        <v>1</v>
      </c>
      <c r="T31">
        <v>0</v>
      </c>
      <c r="U31">
        <v>0</v>
      </c>
      <c r="V31">
        <v>0</v>
      </c>
      <c r="W31">
        <v>0</v>
      </c>
      <c r="X31">
        <v>1</v>
      </c>
      <c r="Y31">
        <v>0</v>
      </c>
      <c r="Z31">
        <v>1</v>
      </c>
      <c r="AA31">
        <v>1</v>
      </c>
      <c r="AB31">
        <v>1</v>
      </c>
      <c r="AC31">
        <v>0</v>
      </c>
      <c r="AD31">
        <v>1</v>
      </c>
      <c r="AE31">
        <v>0</v>
      </c>
      <c r="AF31">
        <v>1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1</v>
      </c>
      <c r="BF31">
        <v>0</v>
      </c>
      <c r="BG31">
        <v>1</v>
      </c>
      <c r="BH31">
        <v>0</v>
      </c>
      <c r="BI31">
        <v>0</v>
      </c>
      <c r="BJ31">
        <v>0</v>
      </c>
      <c r="BK31">
        <v>1</v>
      </c>
      <c r="BL31">
        <v>0</v>
      </c>
      <c r="BM31">
        <v>1</v>
      </c>
      <c r="BN31">
        <v>0</v>
      </c>
      <c r="BO31">
        <v>0</v>
      </c>
      <c r="BP31">
        <v>0</v>
      </c>
      <c r="BQ31">
        <v>1</v>
      </c>
      <c r="BR31">
        <v>1</v>
      </c>
      <c r="BS31">
        <v>1</v>
      </c>
      <c r="BT31">
        <v>0</v>
      </c>
      <c r="BU31">
        <v>1</v>
      </c>
      <c r="BV31">
        <v>0</v>
      </c>
      <c r="BW31">
        <v>1</v>
      </c>
      <c r="BX31">
        <v>0</v>
      </c>
      <c r="BY31">
        <v>0</v>
      </c>
      <c r="BZ31">
        <v>0</v>
      </c>
    </row>
    <row r="32" spans="1:78" x14ac:dyDescent="0.25">
      <c r="B32">
        <v>0</v>
      </c>
      <c r="C32" t="s">
        <v>106</v>
      </c>
      <c r="D32">
        <v>0</v>
      </c>
      <c r="E32" t="s">
        <v>106</v>
      </c>
      <c r="F32" t="s">
        <v>106</v>
      </c>
      <c r="G32" t="s">
        <v>106</v>
      </c>
      <c r="H32">
        <v>0</v>
      </c>
      <c r="I32" t="s">
        <v>106</v>
      </c>
      <c r="J32" t="s">
        <v>106</v>
      </c>
      <c r="K32">
        <v>0</v>
      </c>
      <c r="L32" t="s">
        <v>106</v>
      </c>
      <c r="M32" t="s">
        <v>106</v>
      </c>
      <c r="N32" t="s">
        <v>106</v>
      </c>
      <c r="O32">
        <v>0</v>
      </c>
      <c r="P32" t="s">
        <v>106</v>
      </c>
      <c r="Q32" t="s">
        <v>106</v>
      </c>
      <c r="R32">
        <v>0</v>
      </c>
      <c r="S32">
        <v>0</v>
      </c>
      <c r="T32" t="s">
        <v>106</v>
      </c>
      <c r="U32" t="s">
        <v>106</v>
      </c>
      <c r="V32" t="s">
        <v>106</v>
      </c>
      <c r="W32" t="s">
        <v>106</v>
      </c>
      <c r="X32">
        <v>0</v>
      </c>
      <c r="Y32" t="s">
        <v>106</v>
      </c>
      <c r="Z32">
        <v>0</v>
      </c>
      <c r="AA32">
        <v>0</v>
      </c>
      <c r="AB32">
        <v>0</v>
      </c>
      <c r="AC32" t="s">
        <v>106</v>
      </c>
      <c r="AD32">
        <v>0</v>
      </c>
      <c r="AE32" t="s">
        <v>106</v>
      </c>
      <c r="AF32">
        <v>0</v>
      </c>
      <c r="AG32" t="s">
        <v>106</v>
      </c>
      <c r="AH32" t="s">
        <v>106</v>
      </c>
      <c r="AI32" t="s">
        <v>106</v>
      </c>
      <c r="AJ32" t="s">
        <v>106</v>
      </c>
      <c r="AK32" t="s">
        <v>106</v>
      </c>
      <c r="AL32">
        <v>0</v>
      </c>
      <c r="AM32" t="s">
        <v>106</v>
      </c>
      <c r="AN32" t="s">
        <v>106</v>
      </c>
      <c r="AO32" t="s">
        <v>106</v>
      </c>
      <c r="AP32" t="s">
        <v>106</v>
      </c>
      <c r="AQ32" t="s">
        <v>106</v>
      </c>
      <c r="AR32" t="s">
        <v>106</v>
      </c>
      <c r="AS32" t="s">
        <v>106</v>
      </c>
      <c r="AT32" t="s">
        <v>106</v>
      </c>
      <c r="AU32" t="s">
        <v>106</v>
      </c>
      <c r="AV32" t="s">
        <v>106</v>
      </c>
      <c r="AW32" t="s">
        <v>106</v>
      </c>
      <c r="AX32">
        <v>0</v>
      </c>
      <c r="AY32" t="s">
        <v>106</v>
      </c>
      <c r="AZ32" t="s">
        <v>106</v>
      </c>
      <c r="BA32" t="s">
        <v>106</v>
      </c>
      <c r="BB32" t="s">
        <v>106</v>
      </c>
      <c r="BC32" t="s">
        <v>106</v>
      </c>
      <c r="BD32" t="s">
        <v>106</v>
      </c>
      <c r="BE32">
        <v>0</v>
      </c>
      <c r="BF32" t="s">
        <v>106</v>
      </c>
      <c r="BG32">
        <v>0</v>
      </c>
      <c r="BH32" t="s">
        <v>106</v>
      </c>
      <c r="BI32" t="s">
        <v>106</v>
      </c>
      <c r="BJ32" t="s">
        <v>106</v>
      </c>
      <c r="BK32">
        <v>0</v>
      </c>
      <c r="BL32" t="s">
        <v>106</v>
      </c>
      <c r="BM32">
        <v>0</v>
      </c>
      <c r="BN32" t="s">
        <v>106</v>
      </c>
      <c r="BO32" t="s">
        <v>106</v>
      </c>
      <c r="BP32" t="s">
        <v>106</v>
      </c>
      <c r="BQ32">
        <v>0</v>
      </c>
      <c r="BR32">
        <v>0</v>
      </c>
      <c r="BS32">
        <v>0</v>
      </c>
      <c r="BT32" t="s">
        <v>106</v>
      </c>
      <c r="BU32">
        <v>0</v>
      </c>
      <c r="BV32" t="s">
        <v>106</v>
      </c>
      <c r="BW32">
        <v>0</v>
      </c>
      <c r="BX32" t="s">
        <v>106</v>
      </c>
      <c r="BY32" t="s">
        <v>106</v>
      </c>
      <c r="BZ32" t="s">
        <v>106</v>
      </c>
    </row>
    <row r="33" spans="1:78" x14ac:dyDescent="0.25">
      <c r="A33" t="s">
        <v>180</v>
      </c>
      <c r="B33">
        <v>5</v>
      </c>
      <c r="C33">
        <v>5</v>
      </c>
      <c r="D33">
        <v>0</v>
      </c>
      <c r="E33">
        <v>0</v>
      </c>
      <c r="F33">
        <v>0</v>
      </c>
      <c r="G33">
        <v>5</v>
      </c>
      <c r="H33">
        <v>0</v>
      </c>
      <c r="I33">
        <v>1</v>
      </c>
      <c r="J33">
        <v>2</v>
      </c>
      <c r="K33">
        <v>0</v>
      </c>
      <c r="L33">
        <v>2</v>
      </c>
      <c r="M33">
        <v>1</v>
      </c>
      <c r="N33">
        <v>4</v>
      </c>
      <c r="O33">
        <v>0</v>
      </c>
      <c r="P33">
        <v>0</v>
      </c>
      <c r="Q33">
        <v>0</v>
      </c>
      <c r="R33">
        <v>5</v>
      </c>
      <c r="S33">
        <v>4</v>
      </c>
      <c r="T33">
        <v>0</v>
      </c>
      <c r="U33">
        <v>1</v>
      </c>
      <c r="V33">
        <v>5</v>
      </c>
      <c r="W33">
        <v>0</v>
      </c>
      <c r="X33">
        <v>0</v>
      </c>
      <c r="Y33">
        <v>1</v>
      </c>
      <c r="Z33">
        <v>4</v>
      </c>
      <c r="AA33">
        <v>5</v>
      </c>
      <c r="AB33">
        <v>4</v>
      </c>
      <c r="AC33">
        <v>1</v>
      </c>
      <c r="AD33">
        <v>4</v>
      </c>
      <c r="AE33">
        <v>0</v>
      </c>
      <c r="AF33">
        <v>4</v>
      </c>
      <c r="AG33">
        <v>1</v>
      </c>
      <c r="AH33">
        <v>0</v>
      </c>
      <c r="AI33">
        <v>0</v>
      </c>
      <c r="AJ33">
        <v>0</v>
      </c>
      <c r="AK33">
        <v>0</v>
      </c>
      <c r="AL33">
        <v>2</v>
      </c>
      <c r="AM33">
        <v>3</v>
      </c>
      <c r="AN33">
        <v>0</v>
      </c>
      <c r="AO33">
        <v>0</v>
      </c>
      <c r="AP33">
        <v>0</v>
      </c>
      <c r="AQ33">
        <v>1</v>
      </c>
      <c r="AR33">
        <v>2</v>
      </c>
      <c r="AS33">
        <v>0</v>
      </c>
      <c r="AT33">
        <v>0</v>
      </c>
      <c r="AU33">
        <v>1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1</v>
      </c>
      <c r="BC33">
        <v>0</v>
      </c>
      <c r="BD33">
        <v>0</v>
      </c>
      <c r="BE33">
        <v>0</v>
      </c>
      <c r="BF33">
        <v>5</v>
      </c>
      <c r="BG33">
        <v>1</v>
      </c>
      <c r="BH33">
        <v>4</v>
      </c>
      <c r="BI33">
        <v>1</v>
      </c>
      <c r="BJ33">
        <v>0</v>
      </c>
      <c r="BK33">
        <v>0</v>
      </c>
      <c r="BL33">
        <v>0</v>
      </c>
      <c r="BM33">
        <v>0</v>
      </c>
      <c r="BN33">
        <v>3</v>
      </c>
      <c r="BO33">
        <v>2</v>
      </c>
      <c r="BP33">
        <v>1</v>
      </c>
      <c r="BQ33">
        <v>1</v>
      </c>
      <c r="BR33">
        <v>1</v>
      </c>
      <c r="BS33">
        <v>1</v>
      </c>
      <c r="BT33">
        <v>0</v>
      </c>
      <c r="BU33">
        <v>0</v>
      </c>
      <c r="BV33">
        <v>1</v>
      </c>
      <c r="BW33">
        <v>0</v>
      </c>
      <c r="BX33">
        <v>5</v>
      </c>
      <c r="BY33">
        <v>5</v>
      </c>
      <c r="BZ33">
        <v>5</v>
      </c>
    </row>
    <row r="34" spans="1:78" x14ac:dyDescent="0.25">
      <c r="B34">
        <v>0</v>
      </c>
      <c r="C34">
        <v>0</v>
      </c>
      <c r="D34" t="s">
        <v>106</v>
      </c>
      <c r="E34" t="s">
        <v>106</v>
      </c>
      <c r="F34" t="s">
        <v>106</v>
      </c>
      <c r="G34">
        <v>0</v>
      </c>
      <c r="H34" t="s">
        <v>106</v>
      </c>
      <c r="I34">
        <v>0</v>
      </c>
      <c r="J34">
        <v>0</v>
      </c>
      <c r="K34" t="s">
        <v>106</v>
      </c>
      <c r="L34">
        <v>0</v>
      </c>
      <c r="M34">
        <v>0</v>
      </c>
      <c r="N34">
        <v>0</v>
      </c>
      <c r="O34" t="s">
        <v>106</v>
      </c>
      <c r="P34" t="s">
        <v>106</v>
      </c>
      <c r="Q34" t="s">
        <v>106</v>
      </c>
      <c r="R34">
        <v>0</v>
      </c>
      <c r="S34">
        <v>0</v>
      </c>
      <c r="T34" t="s">
        <v>106</v>
      </c>
      <c r="U34">
        <v>0</v>
      </c>
      <c r="V34">
        <v>0</v>
      </c>
      <c r="W34" t="s">
        <v>106</v>
      </c>
      <c r="X34" t="s">
        <v>106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t="s">
        <v>106</v>
      </c>
      <c r="AF34">
        <v>0</v>
      </c>
      <c r="AG34">
        <v>0</v>
      </c>
      <c r="AH34" t="s">
        <v>106</v>
      </c>
      <c r="AI34" t="s">
        <v>106</v>
      </c>
      <c r="AJ34" t="s">
        <v>106</v>
      </c>
      <c r="AK34" t="s">
        <v>106</v>
      </c>
      <c r="AL34">
        <v>0</v>
      </c>
      <c r="AM34">
        <v>0</v>
      </c>
      <c r="AN34" t="s">
        <v>106</v>
      </c>
      <c r="AO34" t="s">
        <v>106</v>
      </c>
      <c r="AP34" t="s">
        <v>106</v>
      </c>
      <c r="AQ34">
        <v>0</v>
      </c>
      <c r="AR34">
        <v>0</v>
      </c>
      <c r="AS34" t="s">
        <v>106</v>
      </c>
      <c r="AT34" t="s">
        <v>106</v>
      </c>
      <c r="AU34">
        <v>0</v>
      </c>
      <c r="AV34">
        <v>0</v>
      </c>
      <c r="AW34" t="s">
        <v>106</v>
      </c>
      <c r="AX34" t="s">
        <v>106</v>
      </c>
      <c r="AY34" t="s">
        <v>106</v>
      </c>
      <c r="AZ34" t="s">
        <v>106</v>
      </c>
      <c r="BA34" t="s">
        <v>106</v>
      </c>
      <c r="BB34">
        <v>0</v>
      </c>
      <c r="BC34" t="s">
        <v>106</v>
      </c>
      <c r="BD34" t="s">
        <v>106</v>
      </c>
      <c r="BE34" t="s">
        <v>106</v>
      </c>
      <c r="BF34">
        <v>0</v>
      </c>
      <c r="BG34">
        <v>0</v>
      </c>
      <c r="BH34">
        <v>0</v>
      </c>
      <c r="BI34">
        <v>0</v>
      </c>
      <c r="BJ34" t="s">
        <v>106</v>
      </c>
      <c r="BK34" t="s">
        <v>106</v>
      </c>
      <c r="BL34" t="s">
        <v>106</v>
      </c>
      <c r="BM34" t="s">
        <v>106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 t="s">
        <v>106</v>
      </c>
      <c r="BU34" t="s">
        <v>106</v>
      </c>
      <c r="BV34">
        <v>0</v>
      </c>
      <c r="BW34" t="s">
        <v>106</v>
      </c>
      <c r="BX34">
        <v>0</v>
      </c>
      <c r="BY34">
        <v>0</v>
      </c>
      <c r="BZ34">
        <v>0</v>
      </c>
    </row>
    <row r="35" spans="1:78" x14ac:dyDescent="0.25">
      <c r="A35" t="s">
        <v>87</v>
      </c>
      <c r="B35">
        <v>7</v>
      </c>
      <c r="C35">
        <v>6</v>
      </c>
      <c r="D35">
        <v>0</v>
      </c>
      <c r="E35">
        <v>1</v>
      </c>
      <c r="F35">
        <v>1</v>
      </c>
      <c r="G35">
        <v>4</v>
      </c>
      <c r="H35">
        <v>3</v>
      </c>
      <c r="I35">
        <v>0</v>
      </c>
      <c r="J35">
        <v>4</v>
      </c>
      <c r="K35">
        <v>2</v>
      </c>
      <c r="L35">
        <v>2</v>
      </c>
      <c r="M35">
        <v>1</v>
      </c>
      <c r="N35">
        <v>4</v>
      </c>
      <c r="O35">
        <v>1</v>
      </c>
      <c r="P35">
        <v>2</v>
      </c>
      <c r="Q35">
        <v>2</v>
      </c>
      <c r="R35">
        <v>5</v>
      </c>
      <c r="S35">
        <v>5</v>
      </c>
      <c r="T35">
        <v>2</v>
      </c>
      <c r="U35">
        <v>0</v>
      </c>
      <c r="V35">
        <v>6</v>
      </c>
      <c r="W35">
        <v>0</v>
      </c>
      <c r="X35">
        <v>1</v>
      </c>
      <c r="Y35">
        <v>0</v>
      </c>
      <c r="Z35">
        <v>7</v>
      </c>
      <c r="AA35">
        <v>7</v>
      </c>
      <c r="AB35">
        <v>7</v>
      </c>
      <c r="AC35">
        <v>4</v>
      </c>
      <c r="AD35">
        <v>4</v>
      </c>
      <c r="AE35">
        <v>0</v>
      </c>
      <c r="AF35">
        <v>5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</v>
      </c>
      <c r="AM35">
        <v>2</v>
      </c>
      <c r="AN35">
        <v>0</v>
      </c>
      <c r="AO35">
        <v>3</v>
      </c>
      <c r="AP35">
        <v>1</v>
      </c>
      <c r="AQ35">
        <v>0</v>
      </c>
      <c r="AR35">
        <v>0</v>
      </c>
      <c r="AS35">
        <v>1</v>
      </c>
      <c r="AT35">
        <v>0</v>
      </c>
      <c r="AU35">
        <v>3</v>
      </c>
      <c r="AV35">
        <v>0</v>
      </c>
      <c r="AW35">
        <v>0</v>
      </c>
      <c r="AX35">
        <v>0</v>
      </c>
      <c r="AY35">
        <v>2</v>
      </c>
      <c r="AZ35">
        <v>0</v>
      </c>
      <c r="BA35">
        <v>0</v>
      </c>
      <c r="BB35">
        <v>1</v>
      </c>
      <c r="BC35">
        <v>1</v>
      </c>
      <c r="BD35">
        <v>0</v>
      </c>
      <c r="BE35">
        <v>2</v>
      </c>
      <c r="BF35">
        <v>6</v>
      </c>
      <c r="BG35">
        <v>4</v>
      </c>
      <c r="BH35">
        <v>4</v>
      </c>
      <c r="BI35">
        <v>0</v>
      </c>
      <c r="BJ35">
        <v>0</v>
      </c>
      <c r="BK35">
        <v>0</v>
      </c>
      <c r="BL35">
        <v>1</v>
      </c>
      <c r="BM35">
        <v>0</v>
      </c>
      <c r="BN35">
        <v>2</v>
      </c>
      <c r="BO35">
        <v>4</v>
      </c>
      <c r="BP35">
        <v>2</v>
      </c>
      <c r="BQ35">
        <v>0</v>
      </c>
      <c r="BR35">
        <v>0</v>
      </c>
      <c r="BS35">
        <v>0</v>
      </c>
      <c r="BT35">
        <v>2</v>
      </c>
      <c r="BU35">
        <v>0</v>
      </c>
      <c r="BV35">
        <v>0</v>
      </c>
      <c r="BW35">
        <v>0</v>
      </c>
      <c r="BX35">
        <v>4</v>
      </c>
      <c r="BY35">
        <v>4</v>
      </c>
      <c r="BZ35">
        <v>4</v>
      </c>
    </row>
    <row r="36" spans="1:78" x14ac:dyDescent="0.25">
      <c r="B36">
        <v>0</v>
      </c>
      <c r="C36">
        <v>0</v>
      </c>
      <c r="D36" t="s">
        <v>106</v>
      </c>
      <c r="E36">
        <v>0</v>
      </c>
      <c r="F36">
        <v>0</v>
      </c>
      <c r="G36">
        <v>0</v>
      </c>
      <c r="H36">
        <v>0</v>
      </c>
      <c r="I36" t="s">
        <v>106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 s="7">
        <v>0.01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t="s">
        <v>106</v>
      </c>
      <c r="X36">
        <v>0</v>
      </c>
      <c r="Y36" t="s">
        <v>106</v>
      </c>
      <c r="Z36">
        <v>0</v>
      </c>
      <c r="AA36">
        <v>0</v>
      </c>
      <c r="AB36">
        <v>0</v>
      </c>
      <c r="AC36" s="7">
        <v>0.01</v>
      </c>
      <c r="AD36">
        <v>0</v>
      </c>
      <c r="AE36" t="s">
        <v>106</v>
      </c>
      <c r="AF36">
        <v>0</v>
      </c>
      <c r="AG36">
        <v>0</v>
      </c>
      <c r="AH36" t="s">
        <v>106</v>
      </c>
      <c r="AI36" t="s">
        <v>106</v>
      </c>
      <c r="AJ36" t="s">
        <v>106</v>
      </c>
      <c r="AK36" t="s">
        <v>106</v>
      </c>
      <c r="AL36">
        <v>0</v>
      </c>
      <c r="AM36">
        <v>0</v>
      </c>
      <c r="AN36" t="s">
        <v>106</v>
      </c>
      <c r="AO36">
        <v>0</v>
      </c>
      <c r="AP36">
        <v>0</v>
      </c>
      <c r="AQ36" t="s">
        <v>106</v>
      </c>
      <c r="AR36" t="s">
        <v>106</v>
      </c>
      <c r="AS36">
        <v>0</v>
      </c>
      <c r="AT36" t="s">
        <v>106</v>
      </c>
      <c r="AU36" s="7">
        <v>0.01</v>
      </c>
      <c r="AV36" t="s">
        <v>106</v>
      </c>
      <c r="AW36" t="s">
        <v>106</v>
      </c>
      <c r="AX36" t="s">
        <v>106</v>
      </c>
      <c r="AY36">
        <v>0</v>
      </c>
      <c r="AZ36" t="s">
        <v>106</v>
      </c>
      <c r="BA36">
        <v>0</v>
      </c>
      <c r="BB36">
        <v>0</v>
      </c>
      <c r="BC36">
        <v>0</v>
      </c>
      <c r="BD36" t="s">
        <v>106</v>
      </c>
      <c r="BE36">
        <v>0</v>
      </c>
      <c r="BF36">
        <v>0</v>
      </c>
      <c r="BG36">
        <v>0</v>
      </c>
      <c r="BH36">
        <v>0</v>
      </c>
      <c r="BI36" t="s">
        <v>106</v>
      </c>
      <c r="BJ36" t="s">
        <v>106</v>
      </c>
      <c r="BK36">
        <v>0</v>
      </c>
      <c r="BL36" s="7">
        <v>0.01</v>
      </c>
      <c r="BM36" t="s">
        <v>106</v>
      </c>
      <c r="BN36">
        <v>0</v>
      </c>
      <c r="BO36">
        <v>0</v>
      </c>
      <c r="BP36">
        <v>0</v>
      </c>
      <c r="BQ36" t="s">
        <v>106</v>
      </c>
      <c r="BR36" t="s">
        <v>106</v>
      </c>
      <c r="BS36" t="s">
        <v>106</v>
      </c>
      <c r="BT36">
        <v>0</v>
      </c>
      <c r="BU36" t="s">
        <v>106</v>
      </c>
      <c r="BV36" t="s">
        <v>106</v>
      </c>
      <c r="BW36" t="s">
        <v>106</v>
      </c>
      <c r="BX36">
        <v>0</v>
      </c>
      <c r="BY36">
        <v>0</v>
      </c>
      <c r="BZ36">
        <v>0</v>
      </c>
    </row>
    <row r="37" spans="1:78" x14ac:dyDescent="0.25">
      <c r="A37" t="s">
        <v>40</v>
      </c>
      <c r="B37">
        <v>23</v>
      </c>
      <c r="C37">
        <v>20</v>
      </c>
      <c r="D37">
        <v>3</v>
      </c>
      <c r="E37">
        <v>0</v>
      </c>
      <c r="F37">
        <v>4</v>
      </c>
      <c r="G37">
        <v>13</v>
      </c>
      <c r="H37">
        <v>6</v>
      </c>
      <c r="I37">
        <v>2</v>
      </c>
      <c r="J37">
        <v>3</v>
      </c>
      <c r="K37">
        <v>5</v>
      </c>
      <c r="L37">
        <v>13</v>
      </c>
      <c r="M37">
        <v>4</v>
      </c>
      <c r="N37">
        <v>4</v>
      </c>
      <c r="O37">
        <v>12</v>
      </c>
      <c r="P37">
        <v>2</v>
      </c>
      <c r="Q37">
        <v>3</v>
      </c>
      <c r="R37">
        <v>20</v>
      </c>
      <c r="S37">
        <v>6</v>
      </c>
      <c r="T37">
        <v>3</v>
      </c>
      <c r="U37">
        <v>14</v>
      </c>
      <c r="V37">
        <v>8</v>
      </c>
      <c r="W37">
        <v>7</v>
      </c>
      <c r="X37">
        <v>7</v>
      </c>
      <c r="Y37">
        <v>2</v>
      </c>
      <c r="Z37">
        <v>21</v>
      </c>
      <c r="AA37">
        <v>23</v>
      </c>
      <c r="AB37">
        <v>21</v>
      </c>
      <c r="AC37">
        <v>1</v>
      </c>
      <c r="AD37">
        <v>13</v>
      </c>
      <c r="AE37">
        <v>1</v>
      </c>
      <c r="AF37">
        <v>5</v>
      </c>
      <c r="AG37">
        <v>1</v>
      </c>
      <c r="AH37">
        <v>0</v>
      </c>
      <c r="AI37">
        <v>0</v>
      </c>
      <c r="AJ37">
        <v>0</v>
      </c>
      <c r="AK37">
        <v>0</v>
      </c>
      <c r="AL37">
        <v>2</v>
      </c>
      <c r="AM37">
        <v>11</v>
      </c>
      <c r="AN37">
        <v>0</v>
      </c>
      <c r="AO37">
        <v>2</v>
      </c>
      <c r="AP37">
        <v>3</v>
      </c>
      <c r="AQ37">
        <v>1</v>
      </c>
      <c r="AR37">
        <v>10</v>
      </c>
      <c r="AS37">
        <v>0</v>
      </c>
      <c r="AT37">
        <v>1</v>
      </c>
      <c r="AU37">
        <v>5</v>
      </c>
      <c r="AV37">
        <v>1</v>
      </c>
      <c r="AW37">
        <v>0</v>
      </c>
      <c r="AX37">
        <v>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1</v>
      </c>
      <c r="BF37">
        <v>22</v>
      </c>
      <c r="BG37">
        <v>2</v>
      </c>
      <c r="BH37">
        <v>21</v>
      </c>
      <c r="BI37">
        <v>1</v>
      </c>
      <c r="BJ37">
        <v>1</v>
      </c>
      <c r="BK37">
        <v>0</v>
      </c>
      <c r="BL37">
        <v>0</v>
      </c>
      <c r="BM37">
        <v>1</v>
      </c>
      <c r="BN37">
        <v>1</v>
      </c>
      <c r="BO37">
        <v>1</v>
      </c>
      <c r="BP37">
        <v>20</v>
      </c>
      <c r="BQ37">
        <v>1</v>
      </c>
      <c r="BR37">
        <v>1</v>
      </c>
      <c r="BS37">
        <v>1</v>
      </c>
      <c r="BT37">
        <v>0</v>
      </c>
      <c r="BU37">
        <v>1</v>
      </c>
      <c r="BV37">
        <v>0</v>
      </c>
      <c r="BW37">
        <v>1</v>
      </c>
      <c r="BX37">
        <v>11</v>
      </c>
      <c r="BY37">
        <v>14</v>
      </c>
      <c r="BZ37">
        <v>11</v>
      </c>
    </row>
    <row r="38" spans="1:78" x14ac:dyDescent="0.25">
      <c r="B38">
        <v>0</v>
      </c>
      <c r="C38">
        <v>0</v>
      </c>
      <c r="D38">
        <v>0</v>
      </c>
      <c r="E38" t="s">
        <v>106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7">
        <v>0.01</v>
      </c>
      <c r="M38">
        <v>0</v>
      </c>
      <c r="N38">
        <v>0</v>
      </c>
      <c r="O38" s="7">
        <v>0.02</v>
      </c>
      <c r="P38" s="7">
        <v>0.01</v>
      </c>
      <c r="Q38">
        <v>0</v>
      </c>
      <c r="R38">
        <v>0</v>
      </c>
      <c r="S38">
        <v>0</v>
      </c>
      <c r="T38">
        <v>0</v>
      </c>
      <c r="U38" s="7">
        <v>0.01</v>
      </c>
      <c r="V38">
        <v>0</v>
      </c>
      <c r="W38" s="7">
        <v>0.01</v>
      </c>
      <c r="X38" s="7">
        <v>0.01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 t="s">
        <v>106</v>
      </c>
      <c r="AI38" t="s">
        <v>106</v>
      </c>
      <c r="AJ38" t="s">
        <v>106</v>
      </c>
      <c r="AK38" t="s">
        <v>106</v>
      </c>
      <c r="AL38">
        <v>0</v>
      </c>
      <c r="AM38">
        <v>0</v>
      </c>
      <c r="AN38" t="s">
        <v>106</v>
      </c>
      <c r="AO38">
        <v>0</v>
      </c>
      <c r="AP38">
        <v>0</v>
      </c>
      <c r="AQ38">
        <v>0</v>
      </c>
      <c r="AR38" s="7">
        <v>0.02</v>
      </c>
      <c r="AS38" t="s">
        <v>106</v>
      </c>
      <c r="AT38">
        <v>0</v>
      </c>
      <c r="AU38" s="7">
        <v>0.01</v>
      </c>
      <c r="AV38">
        <v>0</v>
      </c>
      <c r="AW38" t="s">
        <v>106</v>
      </c>
      <c r="AX38" s="7">
        <v>0.01</v>
      </c>
      <c r="AY38" t="s">
        <v>106</v>
      </c>
      <c r="AZ38" t="s">
        <v>106</v>
      </c>
      <c r="BA38" t="s">
        <v>106</v>
      </c>
      <c r="BB38" t="s">
        <v>106</v>
      </c>
      <c r="BC38" t="s">
        <v>106</v>
      </c>
      <c r="BD38" t="s">
        <v>106</v>
      </c>
      <c r="BE38">
        <v>0</v>
      </c>
      <c r="BF38">
        <v>0</v>
      </c>
      <c r="BG38">
        <v>0</v>
      </c>
      <c r="BH38" s="7">
        <v>0.01</v>
      </c>
      <c r="BI38">
        <v>0</v>
      </c>
      <c r="BJ38">
        <v>0</v>
      </c>
      <c r="BK38" t="s">
        <v>106</v>
      </c>
      <c r="BL38" t="s">
        <v>106</v>
      </c>
      <c r="BM38">
        <v>0</v>
      </c>
      <c r="BN38">
        <v>0</v>
      </c>
      <c r="BO38">
        <v>0</v>
      </c>
      <c r="BP38" s="7">
        <v>0.02</v>
      </c>
      <c r="BQ38">
        <v>0</v>
      </c>
      <c r="BR38">
        <v>0</v>
      </c>
      <c r="BS38">
        <v>0</v>
      </c>
      <c r="BT38" t="s">
        <v>106</v>
      </c>
      <c r="BU38">
        <v>0</v>
      </c>
      <c r="BV38" t="s">
        <v>106</v>
      </c>
      <c r="BW38">
        <v>0</v>
      </c>
      <c r="BX38">
        <v>0</v>
      </c>
      <c r="BY38">
        <v>0</v>
      </c>
      <c r="BZ38">
        <v>0</v>
      </c>
    </row>
    <row r="39" spans="1:78" x14ac:dyDescent="0.25">
      <c r="A39" t="s">
        <v>41</v>
      </c>
      <c r="B39">
        <v>33</v>
      </c>
      <c r="C39">
        <v>29</v>
      </c>
      <c r="D39">
        <v>4</v>
      </c>
      <c r="E39">
        <v>0</v>
      </c>
      <c r="F39">
        <v>11</v>
      </c>
      <c r="G39">
        <v>16</v>
      </c>
      <c r="H39">
        <v>7</v>
      </c>
      <c r="I39">
        <v>10</v>
      </c>
      <c r="J39">
        <v>11</v>
      </c>
      <c r="K39">
        <v>4</v>
      </c>
      <c r="L39">
        <v>8</v>
      </c>
      <c r="M39">
        <v>6</v>
      </c>
      <c r="N39">
        <v>21</v>
      </c>
      <c r="O39">
        <v>4</v>
      </c>
      <c r="P39">
        <v>2</v>
      </c>
      <c r="Q39">
        <v>4</v>
      </c>
      <c r="R39">
        <v>29</v>
      </c>
      <c r="S39">
        <v>21</v>
      </c>
      <c r="T39">
        <v>5</v>
      </c>
      <c r="U39">
        <v>7</v>
      </c>
      <c r="V39">
        <v>21</v>
      </c>
      <c r="W39">
        <v>3</v>
      </c>
      <c r="X39">
        <v>4</v>
      </c>
      <c r="Y39">
        <v>1</v>
      </c>
      <c r="Z39">
        <v>32</v>
      </c>
      <c r="AA39">
        <v>33</v>
      </c>
      <c r="AB39">
        <v>32</v>
      </c>
      <c r="AC39">
        <v>2</v>
      </c>
      <c r="AD39">
        <v>18</v>
      </c>
      <c r="AE39">
        <v>13</v>
      </c>
      <c r="AF39">
        <v>12</v>
      </c>
      <c r="AG39">
        <v>5</v>
      </c>
      <c r="AH39">
        <v>0</v>
      </c>
      <c r="AI39">
        <v>3</v>
      </c>
      <c r="AJ39">
        <v>1</v>
      </c>
      <c r="AK39">
        <v>1</v>
      </c>
      <c r="AL39">
        <v>2</v>
      </c>
      <c r="AM39">
        <v>9</v>
      </c>
      <c r="AN39">
        <v>0</v>
      </c>
      <c r="AO39">
        <v>23</v>
      </c>
      <c r="AP39">
        <v>6</v>
      </c>
      <c r="AQ39">
        <v>5</v>
      </c>
      <c r="AR39">
        <v>5</v>
      </c>
      <c r="AS39">
        <v>0</v>
      </c>
      <c r="AT39">
        <v>0</v>
      </c>
      <c r="AU39">
        <v>2</v>
      </c>
      <c r="AV39">
        <v>1</v>
      </c>
      <c r="AW39">
        <v>2</v>
      </c>
      <c r="AX39">
        <v>3</v>
      </c>
      <c r="AY39">
        <v>6</v>
      </c>
      <c r="AZ39">
        <v>2</v>
      </c>
      <c r="BA39">
        <v>0</v>
      </c>
      <c r="BB39">
        <v>0</v>
      </c>
      <c r="BC39">
        <v>2</v>
      </c>
      <c r="BD39">
        <v>0</v>
      </c>
      <c r="BE39">
        <v>7</v>
      </c>
      <c r="BF39">
        <v>27</v>
      </c>
      <c r="BG39">
        <v>14</v>
      </c>
      <c r="BH39">
        <v>19</v>
      </c>
      <c r="BI39">
        <v>4</v>
      </c>
      <c r="BJ39">
        <v>2</v>
      </c>
      <c r="BK39">
        <v>1</v>
      </c>
      <c r="BL39">
        <v>2</v>
      </c>
      <c r="BM39">
        <v>0</v>
      </c>
      <c r="BN39">
        <v>8</v>
      </c>
      <c r="BO39">
        <v>7</v>
      </c>
      <c r="BP39">
        <v>19</v>
      </c>
      <c r="BQ39">
        <v>0</v>
      </c>
      <c r="BR39">
        <v>5</v>
      </c>
      <c r="BS39">
        <v>4</v>
      </c>
      <c r="BT39">
        <v>5</v>
      </c>
      <c r="BU39">
        <v>2</v>
      </c>
      <c r="BV39">
        <v>0</v>
      </c>
      <c r="BW39">
        <v>0</v>
      </c>
      <c r="BX39">
        <v>12</v>
      </c>
      <c r="BY39">
        <v>13</v>
      </c>
      <c r="BZ39">
        <v>11</v>
      </c>
    </row>
    <row r="40" spans="1:78" x14ac:dyDescent="0.25">
      <c r="B40" s="7">
        <v>0.01</v>
      </c>
      <c r="C40" s="7">
        <v>0.01</v>
      </c>
      <c r="D40" s="7">
        <v>0.01</v>
      </c>
      <c r="E40" t="s">
        <v>108</v>
      </c>
      <c r="F40" s="7">
        <v>0.01</v>
      </c>
      <c r="G40" s="7">
        <v>0.01</v>
      </c>
      <c r="H40">
        <v>0</v>
      </c>
      <c r="I40" s="7">
        <v>0.01</v>
      </c>
      <c r="J40" s="7">
        <v>0.01</v>
      </c>
      <c r="K40">
        <v>0</v>
      </c>
      <c r="L40" s="7">
        <v>0.01</v>
      </c>
      <c r="M40">
        <v>0</v>
      </c>
      <c r="N40" s="7">
        <v>0.01</v>
      </c>
      <c r="O40" s="7">
        <v>0.01</v>
      </c>
      <c r="P40" s="7">
        <v>0.01</v>
      </c>
      <c r="Q40">
        <v>0</v>
      </c>
      <c r="R40" s="7">
        <v>0.01</v>
      </c>
      <c r="S40" s="7">
        <v>0.01</v>
      </c>
      <c r="T40">
        <v>0</v>
      </c>
      <c r="U40" s="7">
        <v>0.01</v>
      </c>
      <c r="V40">
        <v>0</v>
      </c>
      <c r="W40">
        <v>0</v>
      </c>
      <c r="X40">
        <v>0</v>
      </c>
      <c r="Y40">
        <v>0</v>
      </c>
      <c r="Z40" s="7">
        <v>0.01</v>
      </c>
      <c r="AA40" s="7">
        <v>0.01</v>
      </c>
      <c r="AB40" s="7">
        <v>0.01</v>
      </c>
      <c r="AC40">
        <v>0</v>
      </c>
      <c r="AD40">
        <v>0</v>
      </c>
      <c r="AE40" s="7">
        <v>0.02</v>
      </c>
      <c r="AF40">
        <v>0</v>
      </c>
      <c r="AG40" s="7">
        <v>0.01</v>
      </c>
      <c r="AH40" t="s">
        <v>108</v>
      </c>
      <c r="AI40">
        <v>0</v>
      </c>
      <c r="AJ40">
        <v>0</v>
      </c>
      <c r="AK40">
        <v>0</v>
      </c>
      <c r="AL40">
        <v>0</v>
      </c>
      <c r="AM40">
        <v>0</v>
      </c>
      <c r="AN40" t="s">
        <v>108</v>
      </c>
      <c r="AO40" s="7">
        <v>0.03</v>
      </c>
      <c r="AP40" s="7">
        <v>0.01</v>
      </c>
      <c r="AQ40" s="7">
        <v>0.01</v>
      </c>
      <c r="AR40" s="7">
        <v>0.01</v>
      </c>
      <c r="AS40" t="s">
        <v>108</v>
      </c>
      <c r="AT40" t="s">
        <v>108</v>
      </c>
      <c r="AU40" s="7">
        <v>0.01</v>
      </c>
      <c r="AV40">
        <v>0</v>
      </c>
      <c r="AW40" s="7">
        <v>0.01</v>
      </c>
      <c r="AX40" s="7">
        <v>0.01</v>
      </c>
      <c r="AY40" s="7">
        <v>0.01</v>
      </c>
      <c r="AZ40">
        <v>0</v>
      </c>
      <c r="BA40" t="s">
        <v>108</v>
      </c>
      <c r="BB40" t="s">
        <v>108</v>
      </c>
      <c r="BC40" s="7">
        <v>0.01</v>
      </c>
      <c r="BD40" t="s">
        <v>108</v>
      </c>
      <c r="BE40" s="7">
        <v>0.01</v>
      </c>
      <c r="BF40" s="7">
        <v>0.01</v>
      </c>
      <c r="BG40">
        <v>0</v>
      </c>
      <c r="BH40" s="7">
        <v>0.01</v>
      </c>
      <c r="BI40">
        <v>0</v>
      </c>
      <c r="BJ40">
        <v>0</v>
      </c>
      <c r="BK40">
        <v>0</v>
      </c>
      <c r="BL40" s="7">
        <v>0.01</v>
      </c>
      <c r="BM40" t="s">
        <v>108</v>
      </c>
      <c r="BN40">
        <v>0</v>
      </c>
      <c r="BO40">
        <v>0</v>
      </c>
      <c r="BP40" s="7">
        <v>0.01</v>
      </c>
      <c r="BQ40">
        <v>0</v>
      </c>
      <c r="BR40">
        <v>0</v>
      </c>
      <c r="BS40">
        <v>0</v>
      </c>
      <c r="BT40" s="7">
        <v>0.01</v>
      </c>
      <c r="BU40">
        <v>0</v>
      </c>
      <c r="BV40">
        <v>0</v>
      </c>
      <c r="BW40" t="s">
        <v>108</v>
      </c>
      <c r="BX40">
        <v>0</v>
      </c>
      <c r="BY40">
        <v>0</v>
      </c>
      <c r="BZ40">
        <v>0</v>
      </c>
    </row>
  </sheetData>
  <pageMargins left="0.7" right="0.7" top="0.75" bottom="0.75" header="0.3" footer="0.3"/>
  <pageSetup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sheetData>
    <row r="1" spans="1:6" x14ac:dyDescent="0.25">
      <c r="A1" t="s">
        <v>636</v>
      </c>
    </row>
    <row r="2" spans="1:6" x14ac:dyDescent="0.25">
      <c r="A2" t="s">
        <v>630</v>
      </c>
    </row>
    <row r="4" spans="1:6" x14ac:dyDescent="0.25">
      <c r="B4" t="s">
        <v>638</v>
      </c>
      <c r="C4" t="s">
        <v>639</v>
      </c>
      <c r="D4" t="s">
        <v>640</v>
      </c>
      <c r="E4" t="s">
        <v>641</v>
      </c>
      <c r="F4" t="s">
        <v>642</v>
      </c>
    </row>
    <row r="6" spans="1:6" x14ac:dyDescent="0.25">
      <c r="A6" t="s">
        <v>102</v>
      </c>
      <c r="B6">
        <v>5956</v>
      </c>
      <c r="C6">
        <v>5956</v>
      </c>
      <c r="D6">
        <v>5956</v>
      </c>
      <c r="E6">
        <v>5956</v>
      </c>
      <c r="F6">
        <v>5956</v>
      </c>
    </row>
    <row r="7" spans="1:6" x14ac:dyDescent="0.25">
      <c r="A7" t="s">
        <v>103</v>
      </c>
      <c r="B7">
        <v>5987</v>
      </c>
      <c r="C7">
        <v>5987</v>
      </c>
      <c r="D7">
        <v>5987</v>
      </c>
      <c r="E7">
        <v>5987</v>
      </c>
      <c r="F7">
        <v>5987</v>
      </c>
    </row>
    <row r="8" spans="1:6" x14ac:dyDescent="0.25">
      <c r="A8" t="s">
        <v>104</v>
      </c>
    </row>
    <row r="9" spans="1:6" x14ac:dyDescent="0.25">
      <c r="A9" t="s">
        <v>593</v>
      </c>
      <c r="B9">
        <v>394</v>
      </c>
      <c r="C9">
        <v>618</v>
      </c>
      <c r="D9">
        <v>261</v>
      </c>
      <c r="E9">
        <v>644</v>
      </c>
      <c r="F9">
        <v>268</v>
      </c>
    </row>
    <row r="10" spans="1:6" x14ac:dyDescent="0.25">
      <c r="B10" s="7">
        <v>7.0000000000000007E-2</v>
      </c>
      <c r="C10" s="7">
        <v>0.1</v>
      </c>
      <c r="D10" s="7">
        <v>0.04</v>
      </c>
      <c r="E10" s="7">
        <v>0.11</v>
      </c>
      <c r="F10" s="7">
        <v>0.04</v>
      </c>
    </row>
    <row r="11" spans="1:6" x14ac:dyDescent="0.25">
      <c r="A11" t="s">
        <v>594</v>
      </c>
      <c r="B11">
        <v>2498</v>
      </c>
      <c r="C11">
        <v>2684</v>
      </c>
      <c r="D11">
        <v>1852</v>
      </c>
      <c r="E11">
        <v>3026</v>
      </c>
      <c r="F11">
        <v>2343</v>
      </c>
    </row>
    <row r="12" spans="1:6" x14ac:dyDescent="0.25">
      <c r="B12" s="7">
        <v>0.42</v>
      </c>
      <c r="C12" s="7">
        <v>0.45</v>
      </c>
      <c r="D12" s="7">
        <v>0.31</v>
      </c>
      <c r="E12" s="7">
        <v>0.51</v>
      </c>
      <c r="F12" s="7">
        <v>0.39</v>
      </c>
    </row>
    <row r="13" spans="1:6" x14ac:dyDescent="0.25">
      <c r="A13" t="s">
        <v>595</v>
      </c>
      <c r="B13">
        <v>1429</v>
      </c>
      <c r="C13">
        <v>1066</v>
      </c>
      <c r="D13">
        <v>1488</v>
      </c>
      <c r="E13">
        <v>1381</v>
      </c>
      <c r="F13">
        <v>1779</v>
      </c>
    </row>
    <row r="14" spans="1:6" x14ac:dyDescent="0.25">
      <c r="B14" s="7">
        <v>0.24</v>
      </c>
      <c r="C14" s="7">
        <v>0.18</v>
      </c>
      <c r="D14" s="7">
        <v>0.25</v>
      </c>
      <c r="E14" s="7">
        <v>0.23</v>
      </c>
      <c r="F14" s="7">
        <v>0.3</v>
      </c>
    </row>
    <row r="15" spans="1:6" x14ac:dyDescent="0.25">
      <c r="A15" t="s">
        <v>596</v>
      </c>
      <c r="B15">
        <v>1015</v>
      </c>
      <c r="C15">
        <v>1019</v>
      </c>
      <c r="D15">
        <v>1428</v>
      </c>
      <c r="E15">
        <v>564</v>
      </c>
      <c r="F15">
        <v>1177</v>
      </c>
    </row>
    <row r="16" spans="1:6" x14ac:dyDescent="0.25">
      <c r="B16" s="7">
        <v>0.17</v>
      </c>
      <c r="C16" s="7">
        <v>0.17</v>
      </c>
      <c r="D16" s="7">
        <v>0.24</v>
      </c>
      <c r="E16" s="7">
        <v>0.09</v>
      </c>
      <c r="F16" s="7">
        <v>0.2</v>
      </c>
    </row>
    <row r="17" spans="1:6" x14ac:dyDescent="0.25">
      <c r="A17" t="s">
        <v>631</v>
      </c>
      <c r="B17">
        <v>369</v>
      </c>
      <c r="C17">
        <v>544</v>
      </c>
      <c r="D17">
        <v>750</v>
      </c>
      <c r="E17">
        <v>212</v>
      </c>
      <c r="F17">
        <v>321</v>
      </c>
    </row>
    <row r="18" spans="1:6" x14ac:dyDescent="0.25">
      <c r="B18" s="7">
        <v>0.06</v>
      </c>
      <c r="C18" s="7">
        <v>0.09</v>
      </c>
      <c r="D18" s="7">
        <v>0.13</v>
      </c>
      <c r="E18" s="7">
        <v>0.04</v>
      </c>
      <c r="F18" s="7">
        <v>0.05</v>
      </c>
    </row>
    <row r="19" spans="1:6" x14ac:dyDescent="0.25">
      <c r="A19" t="s">
        <v>166</v>
      </c>
    </row>
    <row r="20" spans="1:6" x14ac:dyDescent="0.25">
      <c r="A20" t="s">
        <v>104</v>
      </c>
    </row>
    <row r="21" spans="1:6" x14ac:dyDescent="0.25">
      <c r="A21" t="s">
        <v>598</v>
      </c>
      <c r="B21">
        <v>2891</v>
      </c>
      <c r="C21">
        <v>3302</v>
      </c>
      <c r="D21">
        <v>2113</v>
      </c>
      <c r="E21">
        <v>3671</v>
      </c>
      <c r="F21">
        <v>2612</v>
      </c>
    </row>
    <row r="22" spans="1:6" x14ac:dyDescent="0.25">
      <c r="B22" s="7">
        <v>0.48</v>
      </c>
      <c r="C22" s="7">
        <v>0.55000000000000004</v>
      </c>
      <c r="D22" s="7">
        <v>0.35</v>
      </c>
      <c r="E22" s="7">
        <v>0.61</v>
      </c>
      <c r="F22" s="7">
        <v>0.44</v>
      </c>
    </row>
    <row r="23" spans="1:6" x14ac:dyDescent="0.25">
      <c r="A23" t="s">
        <v>599</v>
      </c>
      <c r="B23">
        <v>1384</v>
      </c>
      <c r="C23">
        <v>1563</v>
      </c>
      <c r="D23">
        <v>2178</v>
      </c>
      <c r="E23">
        <v>777</v>
      </c>
      <c r="F23">
        <v>1499</v>
      </c>
    </row>
    <row r="24" spans="1:6" x14ac:dyDescent="0.25">
      <c r="B24" s="7">
        <v>0.23</v>
      </c>
      <c r="C24" s="7">
        <v>0.26</v>
      </c>
      <c r="D24" s="7">
        <v>0.36</v>
      </c>
      <c r="E24" s="7">
        <v>0.13</v>
      </c>
      <c r="F24" s="7">
        <v>0.25</v>
      </c>
    </row>
    <row r="25" spans="1:6" x14ac:dyDescent="0.25">
      <c r="A25" t="s">
        <v>40</v>
      </c>
      <c r="B25">
        <v>29</v>
      </c>
      <c r="C25">
        <v>13</v>
      </c>
      <c r="D25">
        <v>15</v>
      </c>
      <c r="E25">
        <v>12</v>
      </c>
      <c r="F25">
        <v>10</v>
      </c>
    </row>
    <row r="26" spans="1:6" x14ac:dyDescent="0.25">
      <c r="B26">
        <v>0</v>
      </c>
      <c r="C26">
        <v>0</v>
      </c>
      <c r="D26">
        <v>0</v>
      </c>
      <c r="E26">
        <v>0</v>
      </c>
      <c r="F26">
        <v>0</v>
      </c>
    </row>
    <row r="27" spans="1:6" x14ac:dyDescent="0.25">
      <c r="A27" t="s">
        <v>41</v>
      </c>
      <c r="B27">
        <v>253</v>
      </c>
      <c r="C27">
        <v>44</v>
      </c>
      <c r="D27">
        <v>193</v>
      </c>
      <c r="E27">
        <v>147</v>
      </c>
      <c r="F27">
        <v>88</v>
      </c>
    </row>
    <row r="28" spans="1:6" x14ac:dyDescent="0.25">
      <c r="B28" s="7">
        <v>0.04</v>
      </c>
      <c r="C28" s="7">
        <v>0.01</v>
      </c>
      <c r="D28" s="7">
        <v>0.03</v>
      </c>
      <c r="E28" s="7">
        <v>0.02</v>
      </c>
      <c r="F28" s="7">
        <v>0.01</v>
      </c>
    </row>
    <row r="29" spans="1:6" x14ac:dyDescent="0.25">
      <c r="A29" t="s">
        <v>193</v>
      </c>
      <c r="B29">
        <v>0.26900000000000002</v>
      </c>
      <c r="C29">
        <v>0.30599999999999999</v>
      </c>
      <c r="D29">
        <f>--0.096</f>
        <v>9.6000000000000002E-2</v>
      </c>
      <c r="E29">
        <v>0.57099999999999995</v>
      </c>
      <c r="F29">
        <v>0.18</v>
      </c>
    </row>
    <row r="30" spans="1:6" x14ac:dyDescent="0.25">
      <c r="A30" t="s">
        <v>194</v>
      </c>
      <c r="B30">
        <v>1.038</v>
      </c>
      <c r="C30">
        <v>1.147</v>
      </c>
      <c r="D30">
        <v>1.1220000000000001</v>
      </c>
      <c r="E30">
        <v>0.93700000000000006</v>
      </c>
      <c r="F30">
        <v>0.98299999999999998</v>
      </c>
    </row>
    <row r="31" spans="1:6" x14ac:dyDescent="0.25">
      <c r="A31" t="s">
        <v>195</v>
      </c>
      <c r="B31">
        <v>0</v>
      </c>
      <c r="C31">
        <v>0</v>
      </c>
      <c r="D31">
        <v>0</v>
      </c>
      <c r="E31">
        <v>0</v>
      </c>
      <c r="F31">
        <v>0</v>
      </c>
    </row>
  </sheetData>
  <pageMargins left="0.7" right="0.7" top="0.75" bottom="0.75" header="0.3" footer="0.3"/>
  <pageSetup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643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54</v>
      </c>
      <c r="B11">
        <v>1650</v>
      </c>
      <c r="C11">
        <v>1381</v>
      </c>
      <c r="D11">
        <v>156</v>
      </c>
      <c r="E11">
        <v>113</v>
      </c>
      <c r="F11">
        <v>233</v>
      </c>
      <c r="G11">
        <v>894</v>
      </c>
      <c r="H11">
        <v>523</v>
      </c>
      <c r="I11">
        <v>468</v>
      </c>
      <c r="J11">
        <v>536</v>
      </c>
      <c r="K11">
        <v>308</v>
      </c>
      <c r="L11">
        <v>338</v>
      </c>
      <c r="M11">
        <v>406</v>
      </c>
      <c r="N11">
        <v>1061</v>
      </c>
      <c r="O11">
        <v>139</v>
      </c>
      <c r="P11">
        <v>44</v>
      </c>
      <c r="Q11">
        <v>296</v>
      </c>
      <c r="R11">
        <v>1354</v>
      </c>
      <c r="S11">
        <v>1116</v>
      </c>
      <c r="T11">
        <v>288</v>
      </c>
      <c r="U11">
        <v>220</v>
      </c>
      <c r="V11">
        <v>1260</v>
      </c>
      <c r="W11">
        <v>182</v>
      </c>
      <c r="X11">
        <v>198</v>
      </c>
      <c r="Y11">
        <v>206</v>
      </c>
      <c r="Z11">
        <v>1444</v>
      </c>
      <c r="AA11">
        <v>1645</v>
      </c>
      <c r="AB11">
        <v>1438</v>
      </c>
      <c r="AC11">
        <v>233</v>
      </c>
      <c r="AD11">
        <v>1318</v>
      </c>
      <c r="AE11">
        <v>88</v>
      </c>
      <c r="AF11">
        <v>1321</v>
      </c>
      <c r="AG11">
        <v>271</v>
      </c>
      <c r="AH11">
        <v>11</v>
      </c>
      <c r="AI11">
        <v>1290</v>
      </c>
      <c r="AJ11">
        <v>138</v>
      </c>
      <c r="AK11">
        <v>203</v>
      </c>
      <c r="AL11">
        <v>796</v>
      </c>
      <c r="AM11">
        <v>704</v>
      </c>
      <c r="AN11">
        <v>21</v>
      </c>
      <c r="AO11">
        <v>128</v>
      </c>
      <c r="AP11">
        <v>141</v>
      </c>
      <c r="AQ11">
        <v>193</v>
      </c>
      <c r="AR11">
        <v>84</v>
      </c>
      <c r="AS11">
        <v>78</v>
      </c>
      <c r="AT11">
        <v>162</v>
      </c>
      <c r="AU11">
        <v>110</v>
      </c>
      <c r="AV11">
        <v>107</v>
      </c>
      <c r="AW11">
        <v>50</v>
      </c>
      <c r="AX11">
        <v>102</v>
      </c>
      <c r="AY11">
        <v>156</v>
      </c>
      <c r="AZ11">
        <v>109</v>
      </c>
      <c r="BA11">
        <v>104</v>
      </c>
      <c r="BB11">
        <v>135</v>
      </c>
      <c r="BC11">
        <v>110</v>
      </c>
      <c r="BD11">
        <v>8</v>
      </c>
      <c r="BE11">
        <v>291</v>
      </c>
      <c r="BF11">
        <v>1358</v>
      </c>
      <c r="BG11">
        <v>1060</v>
      </c>
      <c r="BH11">
        <v>590</v>
      </c>
      <c r="BI11">
        <v>417</v>
      </c>
      <c r="BJ11">
        <v>308</v>
      </c>
      <c r="BK11">
        <v>233</v>
      </c>
      <c r="BL11">
        <v>64</v>
      </c>
      <c r="BM11">
        <v>383</v>
      </c>
      <c r="BN11">
        <v>565</v>
      </c>
      <c r="BO11">
        <v>550</v>
      </c>
      <c r="BP11">
        <v>152</v>
      </c>
      <c r="BQ11">
        <v>405</v>
      </c>
      <c r="BR11">
        <v>584</v>
      </c>
      <c r="BS11">
        <v>607</v>
      </c>
      <c r="BT11">
        <v>127</v>
      </c>
      <c r="BU11">
        <v>190</v>
      </c>
      <c r="BV11">
        <v>91</v>
      </c>
      <c r="BW11">
        <v>330</v>
      </c>
      <c r="BX11">
        <v>1209</v>
      </c>
      <c r="BY11">
        <v>1264</v>
      </c>
      <c r="BZ11">
        <v>1083</v>
      </c>
    </row>
    <row r="12" spans="1:78" x14ac:dyDescent="0.25">
      <c r="B12" s="7">
        <v>0.28000000000000003</v>
      </c>
      <c r="C12" s="7">
        <v>0.27</v>
      </c>
      <c r="D12" s="7">
        <v>0.28000000000000003</v>
      </c>
      <c r="E12" s="7">
        <v>0.32</v>
      </c>
      <c r="F12" s="7">
        <v>0.2</v>
      </c>
      <c r="G12" s="7">
        <v>0.28999999999999998</v>
      </c>
      <c r="H12" s="7">
        <v>0.31</v>
      </c>
      <c r="I12" s="7">
        <v>0.32</v>
      </c>
      <c r="J12" s="7">
        <v>0.28000000000000003</v>
      </c>
      <c r="K12" s="7">
        <v>0.25</v>
      </c>
      <c r="L12" s="7">
        <v>0.24</v>
      </c>
      <c r="M12" s="7">
        <v>0.24</v>
      </c>
      <c r="N12" s="7">
        <v>0.3</v>
      </c>
      <c r="O12" s="7">
        <v>0.22</v>
      </c>
      <c r="P12" s="7">
        <v>0.23</v>
      </c>
      <c r="Q12" s="7">
        <v>0.31</v>
      </c>
      <c r="R12" s="7">
        <v>0.27</v>
      </c>
      <c r="S12" s="7">
        <v>0.3</v>
      </c>
      <c r="T12" s="7">
        <v>0.23</v>
      </c>
      <c r="U12" s="7">
        <v>0.23</v>
      </c>
      <c r="V12" s="7">
        <v>0.28000000000000003</v>
      </c>
      <c r="W12" s="7">
        <v>0.3</v>
      </c>
      <c r="X12" s="7">
        <v>0.23</v>
      </c>
      <c r="Y12" s="7">
        <v>0.28999999999999998</v>
      </c>
      <c r="Z12" s="7">
        <v>0.27</v>
      </c>
      <c r="AA12" s="7">
        <v>0.28000000000000003</v>
      </c>
      <c r="AB12" s="7">
        <v>0.27</v>
      </c>
      <c r="AC12" s="7">
        <v>0.32</v>
      </c>
      <c r="AD12" s="7">
        <v>0.28000000000000003</v>
      </c>
      <c r="AE12" s="7">
        <v>0.17</v>
      </c>
      <c r="AF12" s="7">
        <v>0.28000000000000003</v>
      </c>
      <c r="AG12" s="7">
        <v>0.3</v>
      </c>
      <c r="AH12" s="7">
        <v>0.28999999999999998</v>
      </c>
      <c r="AI12" s="7">
        <v>0.3</v>
      </c>
      <c r="AJ12" s="7">
        <v>0.25</v>
      </c>
      <c r="AK12" s="7">
        <v>0.21</v>
      </c>
      <c r="AL12" s="7">
        <v>0.34</v>
      </c>
      <c r="AM12" s="7">
        <v>0.25</v>
      </c>
      <c r="AN12" s="7">
        <v>0.36</v>
      </c>
      <c r="AO12" s="7">
        <v>0.18</v>
      </c>
      <c r="AP12" s="7">
        <v>0.24</v>
      </c>
      <c r="AQ12" s="7">
        <v>0.34</v>
      </c>
      <c r="AR12" s="7">
        <v>0.15</v>
      </c>
      <c r="AS12" s="7">
        <v>0.25</v>
      </c>
      <c r="AT12" s="7">
        <v>0.28999999999999998</v>
      </c>
      <c r="AU12" s="7">
        <v>0.32</v>
      </c>
      <c r="AV12" s="7">
        <v>0.22</v>
      </c>
      <c r="AW12" s="7">
        <v>0.35</v>
      </c>
      <c r="AX12" s="7">
        <v>0.25</v>
      </c>
      <c r="AY12" s="7">
        <v>0.28999999999999998</v>
      </c>
      <c r="AZ12" s="7">
        <v>0.26</v>
      </c>
      <c r="BA12" s="7">
        <v>0.35</v>
      </c>
      <c r="BB12" s="7">
        <v>0.31</v>
      </c>
      <c r="BC12" s="7">
        <v>0.35</v>
      </c>
      <c r="BD12" s="7">
        <v>0.31</v>
      </c>
      <c r="BE12" s="7">
        <v>0.32</v>
      </c>
      <c r="BF12" s="7">
        <v>0.27</v>
      </c>
      <c r="BG12" s="7">
        <v>0.32</v>
      </c>
      <c r="BH12" s="7">
        <v>0.22</v>
      </c>
      <c r="BI12" s="7">
        <v>0.32</v>
      </c>
      <c r="BJ12" s="7">
        <v>0.36</v>
      </c>
      <c r="BK12" s="7">
        <v>0.3</v>
      </c>
      <c r="BL12" s="7">
        <v>0.32</v>
      </c>
      <c r="BM12" s="7">
        <v>0.43</v>
      </c>
      <c r="BN12" s="7">
        <v>0.34</v>
      </c>
      <c r="BO12" s="7">
        <v>0.25</v>
      </c>
      <c r="BP12" s="7">
        <v>0.12</v>
      </c>
      <c r="BQ12" s="7">
        <v>0.4</v>
      </c>
      <c r="BR12" s="7">
        <v>0.37</v>
      </c>
      <c r="BS12" s="7">
        <v>0.4</v>
      </c>
      <c r="BT12" s="7">
        <v>0.28000000000000003</v>
      </c>
      <c r="BU12" s="7">
        <v>0.35</v>
      </c>
      <c r="BV12" s="7">
        <v>0.31</v>
      </c>
      <c r="BW12" s="7">
        <v>0.44</v>
      </c>
      <c r="BX12" s="7">
        <v>0.3</v>
      </c>
      <c r="BY12" s="7">
        <v>0.31</v>
      </c>
      <c r="BZ12" s="7">
        <v>0.31</v>
      </c>
    </row>
    <row r="13" spans="1:78" x14ac:dyDescent="0.25">
      <c r="A13" t="s">
        <v>55</v>
      </c>
      <c r="B13">
        <v>3941</v>
      </c>
      <c r="C13">
        <v>3373</v>
      </c>
      <c r="D13">
        <v>366</v>
      </c>
      <c r="E13">
        <v>203</v>
      </c>
      <c r="F13">
        <v>871</v>
      </c>
      <c r="G13">
        <v>2032</v>
      </c>
      <c r="H13">
        <v>1038</v>
      </c>
      <c r="I13">
        <v>888</v>
      </c>
      <c r="J13">
        <v>1231</v>
      </c>
      <c r="K13">
        <v>846</v>
      </c>
      <c r="L13">
        <v>977</v>
      </c>
      <c r="M13">
        <v>1144</v>
      </c>
      <c r="N13">
        <v>2224</v>
      </c>
      <c r="O13">
        <v>443</v>
      </c>
      <c r="P13">
        <v>130</v>
      </c>
      <c r="Q13">
        <v>580</v>
      </c>
      <c r="R13">
        <v>3362</v>
      </c>
      <c r="S13">
        <v>2312</v>
      </c>
      <c r="T13">
        <v>866</v>
      </c>
      <c r="U13">
        <v>704</v>
      </c>
      <c r="V13">
        <v>2922</v>
      </c>
      <c r="W13">
        <v>381</v>
      </c>
      <c r="X13">
        <v>599</v>
      </c>
      <c r="Y13">
        <v>462</v>
      </c>
      <c r="Z13">
        <v>3479</v>
      </c>
      <c r="AA13">
        <v>3933</v>
      </c>
      <c r="AB13">
        <v>3471</v>
      </c>
      <c r="AC13">
        <v>445</v>
      </c>
      <c r="AD13">
        <v>3089</v>
      </c>
      <c r="AE13">
        <v>366</v>
      </c>
      <c r="AF13">
        <v>3069</v>
      </c>
      <c r="AG13">
        <v>607</v>
      </c>
      <c r="AH13">
        <v>27</v>
      </c>
      <c r="AI13">
        <v>2786</v>
      </c>
      <c r="AJ13">
        <v>373</v>
      </c>
      <c r="AK13">
        <v>710</v>
      </c>
      <c r="AL13">
        <v>1437</v>
      </c>
      <c r="AM13">
        <v>1980</v>
      </c>
      <c r="AN13">
        <v>36</v>
      </c>
      <c r="AO13">
        <v>473</v>
      </c>
      <c r="AP13">
        <v>413</v>
      </c>
      <c r="AQ13">
        <v>355</v>
      </c>
      <c r="AR13">
        <v>433</v>
      </c>
      <c r="AS13">
        <v>221</v>
      </c>
      <c r="AT13">
        <v>357</v>
      </c>
      <c r="AU13">
        <v>215</v>
      </c>
      <c r="AV13">
        <v>357</v>
      </c>
      <c r="AW13">
        <v>79</v>
      </c>
      <c r="AX13">
        <v>284</v>
      </c>
      <c r="AY13">
        <v>337</v>
      </c>
      <c r="AZ13">
        <v>264</v>
      </c>
      <c r="BA13">
        <v>159</v>
      </c>
      <c r="BB13">
        <v>269</v>
      </c>
      <c r="BC13">
        <v>184</v>
      </c>
      <c r="BD13">
        <v>16</v>
      </c>
      <c r="BE13">
        <v>572</v>
      </c>
      <c r="BF13">
        <v>3370</v>
      </c>
      <c r="BG13">
        <v>2032</v>
      </c>
      <c r="BH13">
        <v>1910</v>
      </c>
      <c r="BI13">
        <v>825</v>
      </c>
      <c r="BJ13">
        <v>511</v>
      </c>
      <c r="BK13">
        <v>472</v>
      </c>
      <c r="BL13">
        <v>121</v>
      </c>
      <c r="BM13">
        <v>464</v>
      </c>
      <c r="BN13">
        <v>1038</v>
      </c>
      <c r="BO13">
        <v>1450</v>
      </c>
      <c r="BP13">
        <v>989</v>
      </c>
      <c r="BQ13">
        <v>550</v>
      </c>
      <c r="BR13">
        <v>913</v>
      </c>
      <c r="BS13">
        <v>850</v>
      </c>
      <c r="BT13">
        <v>305</v>
      </c>
      <c r="BU13">
        <v>327</v>
      </c>
      <c r="BV13">
        <v>188</v>
      </c>
      <c r="BW13">
        <v>391</v>
      </c>
      <c r="BX13">
        <v>2548</v>
      </c>
      <c r="BY13">
        <v>2508</v>
      </c>
      <c r="BZ13">
        <v>2214</v>
      </c>
    </row>
    <row r="14" spans="1:78" x14ac:dyDescent="0.25">
      <c r="B14" s="7">
        <v>0.66</v>
      </c>
      <c r="C14" s="7">
        <v>0.66</v>
      </c>
      <c r="D14" s="7">
        <v>0.65</v>
      </c>
      <c r="E14" s="7">
        <v>0.56999999999999995</v>
      </c>
      <c r="F14" s="7">
        <v>0.74</v>
      </c>
      <c r="G14" s="7">
        <v>0.65</v>
      </c>
      <c r="H14" s="7">
        <v>0.61</v>
      </c>
      <c r="I14" s="7">
        <v>0.61</v>
      </c>
      <c r="J14" s="7">
        <v>0.65</v>
      </c>
      <c r="K14" s="7">
        <v>0.69</v>
      </c>
      <c r="L14" s="7">
        <v>0.69</v>
      </c>
      <c r="M14" s="7">
        <v>0.69</v>
      </c>
      <c r="N14" s="7">
        <v>0.64</v>
      </c>
      <c r="O14" s="7">
        <v>0.69</v>
      </c>
      <c r="P14" s="7">
        <v>0.67</v>
      </c>
      <c r="Q14" s="7">
        <v>0.61</v>
      </c>
      <c r="R14" s="7">
        <v>0.67</v>
      </c>
      <c r="S14" s="7">
        <v>0.63</v>
      </c>
      <c r="T14" s="7">
        <v>0.7</v>
      </c>
      <c r="U14" s="7">
        <v>0.72</v>
      </c>
      <c r="V14" s="7">
        <v>0.66</v>
      </c>
      <c r="W14" s="7">
        <v>0.63</v>
      </c>
      <c r="X14" s="7">
        <v>0.69</v>
      </c>
      <c r="Y14" s="7">
        <v>0.64</v>
      </c>
      <c r="Z14" s="7">
        <v>0.66</v>
      </c>
      <c r="AA14" s="7">
        <v>0.66</v>
      </c>
      <c r="AB14" s="7">
        <v>0.66</v>
      </c>
      <c r="AC14" s="7">
        <v>0.62</v>
      </c>
      <c r="AD14" s="7">
        <v>0.66</v>
      </c>
      <c r="AE14" s="7">
        <v>0.7</v>
      </c>
      <c r="AF14" s="7">
        <v>0.65</v>
      </c>
      <c r="AG14" s="7">
        <v>0.66</v>
      </c>
      <c r="AH14" s="7">
        <v>0.69</v>
      </c>
      <c r="AI14" s="7">
        <v>0.64</v>
      </c>
      <c r="AJ14" s="7">
        <v>0.68</v>
      </c>
      <c r="AK14" s="7">
        <v>0.72</v>
      </c>
      <c r="AL14" s="7">
        <v>0.61</v>
      </c>
      <c r="AM14" s="7">
        <v>0.7</v>
      </c>
      <c r="AN14" s="7">
        <v>0.61</v>
      </c>
      <c r="AO14" s="7">
        <v>0.67</v>
      </c>
      <c r="AP14" s="7">
        <v>0.7</v>
      </c>
      <c r="AQ14" s="7">
        <v>0.63</v>
      </c>
      <c r="AR14" s="7">
        <v>0.79</v>
      </c>
      <c r="AS14" s="7">
        <v>0.7</v>
      </c>
      <c r="AT14" s="7">
        <v>0.64</v>
      </c>
      <c r="AU14" s="7">
        <v>0.62</v>
      </c>
      <c r="AV14" s="7">
        <v>0.73</v>
      </c>
      <c r="AW14" s="7">
        <v>0.55000000000000004</v>
      </c>
      <c r="AX14" s="7">
        <v>0.69</v>
      </c>
      <c r="AY14" s="7">
        <v>0.63</v>
      </c>
      <c r="AZ14" s="7">
        <v>0.64</v>
      </c>
      <c r="BA14" s="7">
        <v>0.54</v>
      </c>
      <c r="BB14" s="7">
        <v>0.61</v>
      </c>
      <c r="BC14" s="7">
        <v>0.59</v>
      </c>
      <c r="BD14" s="7">
        <v>0.61</v>
      </c>
      <c r="BE14" s="7">
        <v>0.64</v>
      </c>
      <c r="BF14" s="7">
        <v>0.66</v>
      </c>
      <c r="BG14" s="7">
        <v>0.62</v>
      </c>
      <c r="BH14" s="7">
        <v>0.71</v>
      </c>
      <c r="BI14" s="7">
        <v>0.63</v>
      </c>
      <c r="BJ14" s="7">
        <v>0.59</v>
      </c>
      <c r="BK14" s="7">
        <v>0.61</v>
      </c>
      <c r="BL14" s="7">
        <v>0.61</v>
      </c>
      <c r="BM14" s="7">
        <v>0.53</v>
      </c>
      <c r="BN14" s="7">
        <v>0.62</v>
      </c>
      <c r="BO14" s="7">
        <v>0.67</v>
      </c>
      <c r="BP14" s="7">
        <v>0.79</v>
      </c>
      <c r="BQ14" s="7">
        <v>0.55000000000000004</v>
      </c>
      <c r="BR14" s="7">
        <v>0.57999999999999996</v>
      </c>
      <c r="BS14" s="7">
        <v>0.56000000000000005</v>
      </c>
      <c r="BT14" s="7">
        <v>0.68</v>
      </c>
      <c r="BU14" s="7">
        <v>0.61</v>
      </c>
      <c r="BV14" s="7">
        <v>0.63</v>
      </c>
      <c r="BW14" s="7">
        <v>0.52</v>
      </c>
      <c r="BX14" s="7">
        <v>0.64</v>
      </c>
      <c r="BY14" s="7">
        <v>0.62</v>
      </c>
      <c r="BZ14" s="7">
        <v>0.63</v>
      </c>
    </row>
    <row r="15" spans="1:78" x14ac:dyDescent="0.25">
      <c r="A15" t="s">
        <v>40</v>
      </c>
      <c r="B15">
        <v>16</v>
      </c>
      <c r="C15">
        <v>13</v>
      </c>
      <c r="D15">
        <v>3</v>
      </c>
      <c r="E15">
        <v>0</v>
      </c>
      <c r="F15">
        <v>4</v>
      </c>
      <c r="G15">
        <v>5</v>
      </c>
      <c r="H15">
        <v>7</v>
      </c>
      <c r="I15">
        <v>1</v>
      </c>
      <c r="J15">
        <v>4</v>
      </c>
      <c r="K15">
        <v>5</v>
      </c>
      <c r="L15">
        <v>5</v>
      </c>
      <c r="M15">
        <v>4</v>
      </c>
      <c r="N15">
        <v>1</v>
      </c>
      <c r="O15">
        <v>11</v>
      </c>
      <c r="P15">
        <v>0</v>
      </c>
      <c r="Q15">
        <v>1</v>
      </c>
      <c r="R15">
        <v>15</v>
      </c>
      <c r="S15">
        <v>8</v>
      </c>
      <c r="T15">
        <v>4</v>
      </c>
      <c r="U15">
        <v>4</v>
      </c>
      <c r="V15">
        <v>4</v>
      </c>
      <c r="W15">
        <v>2</v>
      </c>
      <c r="X15">
        <v>3</v>
      </c>
      <c r="Y15">
        <v>1</v>
      </c>
      <c r="Z15">
        <v>14</v>
      </c>
      <c r="AA15">
        <v>16</v>
      </c>
      <c r="AB15">
        <v>14</v>
      </c>
      <c r="AC15">
        <v>2</v>
      </c>
      <c r="AD15">
        <v>7</v>
      </c>
      <c r="AE15">
        <v>1</v>
      </c>
      <c r="AF15">
        <v>11</v>
      </c>
      <c r="AG15">
        <v>2</v>
      </c>
      <c r="AH15">
        <v>0</v>
      </c>
      <c r="AI15">
        <v>9</v>
      </c>
      <c r="AJ15">
        <v>1</v>
      </c>
      <c r="AK15">
        <v>1</v>
      </c>
      <c r="AL15">
        <v>4</v>
      </c>
      <c r="AM15">
        <v>7</v>
      </c>
      <c r="AN15">
        <v>0</v>
      </c>
      <c r="AO15">
        <v>1</v>
      </c>
      <c r="AP15">
        <v>1</v>
      </c>
      <c r="AQ15">
        <v>0</v>
      </c>
      <c r="AR15">
        <v>2</v>
      </c>
      <c r="AS15">
        <v>0</v>
      </c>
      <c r="AT15">
        <v>0</v>
      </c>
      <c r="AU15">
        <v>2</v>
      </c>
      <c r="AV15">
        <v>2</v>
      </c>
      <c r="AW15">
        <v>0</v>
      </c>
      <c r="AX15">
        <v>3</v>
      </c>
      <c r="AY15">
        <v>3</v>
      </c>
      <c r="AZ15">
        <v>0</v>
      </c>
      <c r="BA15">
        <v>0</v>
      </c>
      <c r="BB15">
        <v>0</v>
      </c>
      <c r="BC15">
        <v>2</v>
      </c>
      <c r="BD15">
        <v>2</v>
      </c>
      <c r="BE15">
        <v>2</v>
      </c>
      <c r="BF15">
        <v>14</v>
      </c>
      <c r="BG15">
        <v>7</v>
      </c>
      <c r="BH15">
        <v>9</v>
      </c>
      <c r="BI15">
        <v>4</v>
      </c>
      <c r="BJ15">
        <v>1</v>
      </c>
      <c r="BK15">
        <v>2</v>
      </c>
      <c r="BL15">
        <v>0</v>
      </c>
      <c r="BM15">
        <v>0</v>
      </c>
      <c r="BN15">
        <v>2</v>
      </c>
      <c r="BO15">
        <v>4</v>
      </c>
      <c r="BP15">
        <v>10</v>
      </c>
      <c r="BQ15">
        <v>3</v>
      </c>
      <c r="BR15">
        <v>2</v>
      </c>
      <c r="BS15">
        <v>2</v>
      </c>
      <c r="BT15">
        <v>0</v>
      </c>
      <c r="BU15">
        <v>2</v>
      </c>
      <c r="BV15">
        <v>1</v>
      </c>
      <c r="BW15">
        <v>2</v>
      </c>
      <c r="BX15">
        <v>4</v>
      </c>
      <c r="BY15">
        <v>6</v>
      </c>
      <c r="BZ15">
        <v>4</v>
      </c>
    </row>
    <row r="16" spans="1:78" x14ac:dyDescent="0.25">
      <c r="B16">
        <v>0</v>
      </c>
      <c r="C16">
        <v>0</v>
      </c>
      <c r="D16">
        <v>0</v>
      </c>
      <c r="E16" t="s">
        <v>106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 s="7">
        <v>0.02</v>
      </c>
      <c r="P16" t="s">
        <v>106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106</v>
      </c>
      <c r="AI16">
        <v>0</v>
      </c>
      <c r="AJ16">
        <v>0</v>
      </c>
      <c r="AK16">
        <v>0</v>
      </c>
      <c r="AL16">
        <v>0</v>
      </c>
      <c r="AM16">
        <v>0</v>
      </c>
      <c r="AN16" t="s">
        <v>106</v>
      </c>
      <c r="AO16">
        <v>0</v>
      </c>
      <c r="AP16">
        <v>0</v>
      </c>
      <c r="AQ16" t="s">
        <v>106</v>
      </c>
      <c r="AR16">
        <v>0</v>
      </c>
      <c r="AS16" t="s">
        <v>106</v>
      </c>
      <c r="AT16" t="s">
        <v>106</v>
      </c>
      <c r="AU16" s="7">
        <v>0.01</v>
      </c>
      <c r="AV16">
        <v>0</v>
      </c>
      <c r="AW16" t="s">
        <v>106</v>
      </c>
      <c r="AX16" s="7">
        <v>0.01</v>
      </c>
      <c r="AY16" s="7">
        <v>0.01</v>
      </c>
      <c r="AZ16" t="s">
        <v>106</v>
      </c>
      <c r="BA16" t="s">
        <v>106</v>
      </c>
      <c r="BB16" t="s">
        <v>106</v>
      </c>
      <c r="BC16" s="7">
        <v>0.01</v>
      </c>
      <c r="BD16" s="7">
        <v>7.0000000000000007E-2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 t="s">
        <v>106</v>
      </c>
      <c r="BM16" t="s">
        <v>106</v>
      </c>
      <c r="BN16">
        <v>0</v>
      </c>
      <c r="BO16">
        <v>0</v>
      </c>
      <c r="BP16" s="7">
        <v>0.01</v>
      </c>
      <c r="BQ16">
        <v>0</v>
      </c>
      <c r="BR16">
        <v>0</v>
      </c>
      <c r="BS16">
        <v>0</v>
      </c>
      <c r="BT16" t="s">
        <v>106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</row>
    <row r="17" spans="1:78" x14ac:dyDescent="0.25">
      <c r="A17" t="s">
        <v>41</v>
      </c>
      <c r="B17">
        <v>380</v>
      </c>
      <c r="C17">
        <v>306</v>
      </c>
      <c r="D17">
        <v>36</v>
      </c>
      <c r="E17">
        <v>39</v>
      </c>
      <c r="F17">
        <v>65</v>
      </c>
      <c r="G17">
        <v>176</v>
      </c>
      <c r="H17">
        <v>140</v>
      </c>
      <c r="I17">
        <v>97</v>
      </c>
      <c r="J17">
        <v>123</v>
      </c>
      <c r="K17">
        <v>70</v>
      </c>
      <c r="L17">
        <v>90</v>
      </c>
      <c r="M17">
        <v>104</v>
      </c>
      <c r="N17">
        <v>208</v>
      </c>
      <c r="O17">
        <v>48</v>
      </c>
      <c r="P17">
        <v>20</v>
      </c>
      <c r="Q17">
        <v>72</v>
      </c>
      <c r="R17">
        <v>308</v>
      </c>
      <c r="S17">
        <v>254</v>
      </c>
      <c r="T17">
        <v>74</v>
      </c>
      <c r="U17">
        <v>48</v>
      </c>
      <c r="V17">
        <v>254</v>
      </c>
      <c r="W17">
        <v>43</v>
      </c>
      <c r="X17">
        <v>69</v>
      </c>
      <c r="Y17">
        <v>47</v>
      </c>
      <c r="Z17">
        <v>333</v>
      </c>
      <c r="AA17">
        <v>378</v>
      </c>
      <c r="AB17">
        <v>331</v>
      </c>
      <c r="AC17">
        <v>36</v>
      </c>
      <c r="AD17">
        <v>268</v>
      </c>
      <c r="AE17">
        <v>68</v>
      </c>
      <c r="AF17">
        <v>296</v>
      </c>
      <c r="AG17">
        <v>39</v>
      </c>
      <c r="AH17">
        <v>1</v>
      </c>
      <c r="AI17">
        <v>266</v>
      </c>
      <c r="AJ17">
        <v>37</v>
      </c>
      <c r="AK17">
        <v>67</v>
      </c>
      <c r="AL17">
        <v>126</v>
      </c>
      <c r="AM17">
        <v>150</v>
      </c>
      <c r="AN17">
        <v>2</v>
      </c>
      <c r="AO17">
        <v>100</v>
      </c>
      <c r="AP17">
        <v>34</v>
      </c>
      <c r="AQ17">
        <v>19</v>
      </c>
      <c r="AR17">
        <v>27</v>
      </c>
      <c r="AS17">
        <v>18</v>
      </c>
      <c r="AT17">
        <v>36</v>
      </c>
      <c r="AU17">
        <v>22</v>
      </c>
      <c r="AV17">
        <v>25</v>
      </c>
      <c r="AW17">
        <v>14</v>
      </c>
      <c r="AX17">
        <v>21</v>
      </c>
      <c r="AY17">
        <v>38</v>
      </c>
      <c r="AZ17">
        <v>40</v>
      </c>
      <c r="BA17">
        <v>31</v>
      </c>
      <c r="BB17">
        <v>38</v>
      </c>
      <c r="BC17">
        <v>17</v>
      </c>
      <c r="BD17">
        <v>1</v>
      </c>
      <c r="BE17">
        <v>34</v>
      </c>
      <c r="BF17">
        <v>346</v>
      </c>
      <c r="BG17">
        <v>200</v>
      </c>
      <c r="BH17">
        <v>180</v>
      </c>
      <c r="BI17">
        <v>55</v>
      </c>
      <c r="BJ17">
        <v>47</v>
      </c>
      <c r="BK17">
        <v>61</v>
      </c>
      <c r="BL17">
        <v>14</v>
      </c>
      <c r="BM17">
        <v>36</v>
      </c>
      <c r="BN17">
        <v>76</v>
      </c>
      <c r="BO17">
        <v>161</v>
      </c>
      <c r="BP17">
        <v>107</v>
      </c>
      <c r="BQ17">
        <v>49</v>
      </c>
      <c r="BR17">
        <v>73</v>
      </c>
      <c r="BS17">
        <v>67</v>
      </c>
      <c r="BT17">
        <v>18</v>
      </c>
      <c r="BU17">
        <v>18</v>
      </c>
      <c r="BV17">
        <v>16</v>
      </c>
      <c r="BW17">
        <v>34</v>
      </c>
      <c r="BX17">
        <v>239</v>
      </c>
      <c r="BY17">
        <v>243</v>
      </c>
      <c r="BZ17">
        <v>203</v>
      </c>
    </row>
    <row r="18" spans="1:78" x14ac:dyDescent="0.25">
      <c r="B18" s="7">
        <v>0.06</v>
      </c>
      <c r="C18" s="7">
        <v>0.06</v>
      </c>
      <c r="D18" s="7">
        <v>0.06</v>
      </c>
      <c r="E18" s="7">
        <v>0.11</v>
      </c>
      <c r="F18" s="7">
        <v>0.06</v>
      </c>
      <c r="G18" s="7">
        <v>0.06</v>
      </c>
      <c r="H18" s="7">
        <v>0.08</v>
      </c>
      <c r="I18" s="7">
        <v>7.0000000000000007E-2</v>
      </c>
      <c r="J18" s="7">
        <v>7.0000000000000007E-2</v>
      </c>
      <c r="K18" s="7">
        <v>0.06</v>
      </c>
      <c r="L18" s="7">
        <v>0.06</v>
      </c>
      <c r="M18" s="7">
        <v>0.06</v>
      </c>
      <c r="N18" s="7">
        <v>0.06</v>
      </c>
      <c r="O18" s="7">
        <v>7.0000000000000007E-2</v>
      </c>
      <c r="P18" s="7">
        <v>0.1</v>
      </c>
      <c r="Q18" s="7">
        <v>0.08</v>
      </c>
      <c r="R18" s="7">
        <v>0.06</v>
      </c>
      <c r="S18" s="7">
        <v>7.0000000000000007E-2</v>
      </c>
      <c r="T18" s="7">
        <v>0.06</v>
      </c>
      <c r="U18" s="7">
        <v>0.05</v>
      </c>
      <c r="V18" s="7">
        <v>0.06</v>
      </c>
      <c r="W18" s="7">
        <v>7.0000000000000007E-2</v>
      </c>
      <c r="X18" s="7">
        <v>0.08</v>
      </c>
      <c r="Y18" s="7">
        <v>7.0000000000000007E-2</v>
      </c>
      <c r="Z18" s="7">
        <v>0.06</v>
      </c>
      <c r="AA18" s="7">
        <v>0.06</v>
      </c>
      <c r="AB18" s="7">
        <v>0.06</v>
      </c>
      <c r="AC18" s="7">
        <v>0.05</v>
      </c>
      <c r="AD18" s="7">
        <v>0.06</v>
      </c>
      <c r="AE18" s="7">
        <v>0.13</v>
      </c>
      <c r="AF18" s="7">
        <v>0.06</v>
      </c>
      <c r="AG18" s="7">
        <v>0.04</v>
      </c>
      <c r="AH18" s="7">
        <v>0.02</v>
      </c>
      <c r="AI18" s="7">
        <v>0.06</v>
      </c>
      <c r="AJ18" s="7">
        <v>7.0000000000000007E-2</v>
      </c>
      <c r="AK18" s="7">
        <v>7.0000000000000007E-2</v>
      </c>
      <c r="AL18" s="7">
        <v>0.05</v>
      </c>
      <c r="AM18" s="7">
        <v>0.05</v>
      </c>
      <c r="AN18" s="7">
        <v>0.03</v>
      </c>
      <c r="AO18" s="7">
        <v>0.14000000000000001</v>
      </c>
      <c r="AP18" s="7">
        <v>0.06</v>
      </c>
      <c r="AQ18" s="7">
        <v>0.03</v>
      </c>
      <c r="AR18" s="7">
        <v>0.05</v>
      </c>
      <c r="AS18" s="7">
        <v>0.06</v>
      </c>
      <c r="AT18" s="7">
        <v>0.06</v>
      </c>
      <c r="AU18" s="7">
        <v>0.06</v>
      </c>
      <c r="AV18" s="7">
        <v>0.05</v>
      </c>
      <c r="AW18" s="7">
        <v>0.1</v>
      </c>
      <c r="AX18" s="7">
        <v>0.05</v>
      </c>
      <c r="AY18" s="7">
        <v>7.0000000000000007E-2</v>
      </c>
      <c r="AZ18" s="7">
        <v>0.1</v>
      </c>
      <c r="BA18" s="7">
        <v>0.1</v>
      </c>
      <c r="BB18" s="7">
        <v>0.09</v>
      </c>
      <c r="BC18" s="7">
        <v>0.06</v>
      </c>
      <c r="BD18" s="7">
        <v>0.02</v>
      </c>
      <c r="BE18" s="7">
        <v>0.04</v>
      </c>
      <c r="BF18" s="7">
        <v>7.0000000000000007E-2</v>
      </c>
      <c r="BG18" s="7">
        <v>0.06</v>
      </c>
      <c r="BH18" s="7">
        <v>7.0000000000000007E-2</v>
      </c>
      <c r="BI18" s="7">
        <v>0.04</v>
      </c>
      <c r="BJ18" s="7">
        <v>0.05</v>
      </c>
      <c r="BK18" s="7">
        <v>0.08</v>
      </c>
      <c r="BL18" s="7">
        <v>7.0000000000000007E-2</v>
      </c>
      <c r="BM18" s="7">
        <v>0.04</v>
      </c>
      <c r="BN18" s="7">
        <v>0.05</v>
      </c>
      <c r="BO18" s="7">
        <v>7.0000000000000007E-2</v>
      </c>
      <c r="BP18" s="7">
        <v>0.09</v>
      </c>
      <c r="BQ18" s="7">
        <v>0.05</v>
      </c>
      <c r="BR18" s="7">
        <v>0.05</v>
      </c>
      <c r="BS18" s="7">
        <v>0.04</v>
      </c>
      <c r="BT18" s="7">
        <v>0.04</v>
      </c>
      <c r="BU18" s="7">
        <v>0.03</v>
      </c>
      <c r="BV18" s="7">
        <v>0.05</v>
      </c>
      <c r="BW18" s="7">
        <v>0.04</v>
      </c>
      <c r="BX18" s="7">
        <v>0.06</v>
      </c>
      <c r="BY18" s="7">
        <v>0.06</v>
      </c>
      <c r="BZ18" s="7">
        <v>0.06</v>
      </c>
    </row>
  </sheetData>
  <pageMargins left="0.7" right="0.7" top="0.75" bottom="0.75" header="0.3" footer="0.3"/>
  <pageSetup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645</v>
      </c>
    </row>
    <row r="2" spans="1:78" x14ac:dyDescent="0.25">
      <c r="A2" t="s">
        <v>647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1629</v>
      </c>
      <c r="C8">
        <v>1371</v>
      </c>
      <c r="D8">
        <v>141</v>
      </c>
      <c r="E8">
        <v>117</v>
      </c>
      <c r="F8">
        <v>228</v>
      </c>
      <c r="G8">
        <v>769</v>
      </c>
      <c r="H8">
        <v>632</v>
      </c>
      <c r="I8">
        <v>387</v>
      </c>
      <c r="J8">
        <v>439</v>
      </c>
      <c r="K8">
        <v>295</v>
      </c>
      <c r="L8">
        <v>508</v>
      </c>
      <c r="M8">
        <v>515</v>
      </c>
      <c r="N8">
        <v>920</v>
      </c>
      <c r="O8">
        <v>146</v>
      </c>
      <c r="P8">
        <v>48</v>
      </c>
      <c r="Q8">
        <v>348</v>
      </c>
      <c r="R8">
        <v>1281</v>
      </c>
      <c r="S8">
        <v>1055</v>
      </c>
      <c r="T8">
        <v>277</v>
      </c>
      <c r="U8">
        <v>271</v>
      </c>
      <c r="V8">
        <v>1148</v>
      </c>
      <c r="W8">
        <v>203</v>
      </c>
      <c r="X8">
        <v>266</v>
      </c>
      <c r="Y8">
        <v>219</v>
      </c>
      <c r="Z8">
        <v>1410</v>
      </c>
      <c r="AA8">
        <v>1624</v>
      </c>
      <c r="AB8">
        <v>1405</v>
      </c>
      <c r="AC8">
        <v>219</v>
      </c>
      <c r="AD8">
        <v>1305</v>
      </c>
      <c r="AE8">
        <v>92</v>
      </c>
      <c r="AF8">
        <v>1318</v>
      </c>
      <c r="AG8">
        <v>254</v>
      </c>
      <c r="AH8">
        <v>9</v>
      </c>
      <c r="AI8">
        <v>1227</v>
      </c>
      <c r="AJ8">
        <v>153</v>
      </c>
      <c r="AK8">
        <v>225</v>
      </c>
      <c r="AL8">
        <v>763</v>
      </c>
      <c r="AM8">
        <v>705</v>
      </c>
      <c r="AN8">
        <v>21</v>
      </c>
      <c r="AO8">
        <v>138</v>
      </c>
      <c r="AP8">
        <v>134</v>
      </c>
      <c r="AQ8">
        <v>185</v>
      </c>
      <c r="AR8">
        <v>78</v>
      </c>
      <c r="AS8">
        <v>80</v>
      </c>
      <c r="AT8">
        <v>169</v>
      </c>
      <c r="AU8">
        <v>104</v>
      </c>
      <c r="AV8">
        <v>106</v>
      </c>
      <c r="AW8">
        <v>42</v>
      </c>
      <c r="AX8">
        <v>96</v>
      </c>
      <c r="AY8">
        <v>164</v>
      </c>
      <c r="AZ8">
        <v>109</v>
      </c>
      <c r="BA8">
        <v>105</v>
      </c>
      <c r="BB8">
        <v>139</v>
      </c>
      <c r="BC8">
        <v>110</v>
      </c>
      <c r="BD8">
        <v>8</v>
      </c>
      <c r="BE8">
        <v>276</v>
      </c>
      <c r="BF8">
        <v>1353</v>
      </c>
      <c r="BG8">
        <v>1025</v>
      </c>
      <c r="BH8">
        <v>604</v>
      </c>
      <c r="BI8">
        <v>373</v>
      </c>
      <c r="BJ8">
        <v>299</v>
      </c>
      <c r="BK8">
        <v>255</v>
      </c>
      <c r="BL8">
        <v>60</v>
      </c>
      <c r="BM8">
        <v>344</v>
      </c>
      <c r="BN8">
        <v>556</v>
      </c>
      <c r="BO8">
        <v>570</v>
      </c>
      <c r="BP8">
        <v>159</v>
      </c>
      <c r="BQ8">
        <v>380</v>
      </c>
      <c r="BR8">
        <v>542</v>
      </c>
      <c r="BS8">
        <v>561</v>
      </c>
      <c r="BT8">
        <v>131</v>
      </c>
      <c r="BU8">
        <v>174</v>
      </c>
      <c r="BV8">
        <v>92</v>
      </c>
      <c r="BW8">
        <v>303</v>
      </c>
      <c r="BX8">
        <v>1211</v>
      </c>
      <c r="BY8">
        <v>1260</v>
      </c>
      <c r="BZ8">
        <v>1087</v>
      </c>
    </row>
    <row r="9" spans="1:78" x14ac:dyDescent="0.25">
      <c r="A9" t="s">
        <v>103</v>
      </c>
      <c r="B9">
        <v>1650</v>
      </c>
      <c r="C9">
        <v>1381</v>
      </c>
      <c r="D9">
        <v>156</v>
      </c>
      <c r="E9">
        <v>113</v>
      </c>
      <c r="F9">
        <v>233</v>
      </c>
      <c r="G9">
        <v>894</v>
      </c>
      <c r="H9">
        <v>523</v>
      </c>
      <c r="I9">
        <v>468</v>
      </c>
      <c r="J9">
        <v>536</v>
      </c>
      <c r="K9">
        <v>308</v>
      </c>
      <c r="L9">
        <v>338</v>
      </c>
      <c r="M9">
        <v>406</v>
      </c>
      <c r="N9">
        <v>1061</v>
      </c>
      <c r="O9">
        <v>139</v>
      </c>
      <c r="P9">
        <v>44</v>
      </c>
      <c r="Q9">
        <v>296</v>
      </c>
      <c r="R9">
        <v>1354</v>
      </c>
      <c r="S9">
        <v>1116</v>
      </c>
      <c r="T9">
        <v>288</v>
      </c>
      <c r="U9">
        <v>220</v>
      </c>
      <c r="V9">
        <v>1260</v>
      </c>
      <c r="W9">
        <v>182</v>
      </c>
      <c r="X9">
        <v>198</v>
      </c>
      <c r="Y9">
        <v>206</v>
      </c>
      <c r="Z9">
        <v>1444</v>
      </c>
      <c r="AA9">
        <v>1645</v>
      </c>
      <c r="AB9">
        <v>1438</v>
      </c>
      <c r="AC9">
        <v>233</v>
      </c>
      <c r="AD9">
        <v>1318</v>
      </c>
      <c r="AE9">
        <v>88</v>
      </c>
      <c r="AF9">
        <v>1321</v>
      </c>
      <c r="AG9">
        <v>271</v>
      </c>
      <c r="AH9">
        <v>11</v>
      </c>
      <c r="AI9">
        <v>1290</v>
      </c>
      <c r="AJ9">
        <v>138</v>
      </c>
      <c r="AK9">
        <v>203</v>
      </c>
      <c r="AL9">
        <v>796</v>
      </c>
      <c r="AM9">
        <v>704</v>
      </c>
      <c r="AN9">
        <v>21</v>
      </c>
      <c r="AO9">
        <v>128</v>
      </c>
      <c r="AP9">
        <v>141</v>
      </c>
      <c r="AQ9">
        <v>193</v>
      </c>
      <c r="AR9">
        <v>84</v>
      </c>
      <c r="AS9">
        <v>78</v>
      </c>
      <c r="AT9">
        <v>162</v>
      </c>
      <c r="AU9">
        <v>110</v>
      </c>
      <c r="AV9">
        <v>107</v>
      </c>
      <c r="AW9">
        <v>50</v>
      </c>
      <c r="AX9">
        <v>102</v>
      </c>
      <c r="AY9">
        <v>156</v>
      </c>
      <c r="AZ9">
        <v>109</v>
      </c>
      <c r="BA9">
        <v>104</v>
      </c>
      <c r="BB9">
        <v>135</v>
      </c>
      <c r="BC9">
        <v>110</v>
      </c>
      <c r="BD9">
        <v>8</v>
      </c>
      <c r="BE9">
        <v>291</v>
      </c>
      <c r="BF9">
        <v>1358</v>
      </c>
      <c r="BG9">
        <v>1060</v>
      </c>
      <c r="BH9">
        <v>590</v>
      </c>
      <c r="BI9">
        <v>417</v>
      </c>
      <c r="BJ9">
        <v>308</v>
      </c>
      <c r="BK9">
        <v>233</v>
      </c>
      <c r="BL9">
        <v>64</v>
      </c>
      <c r="BM9">
        <v>383</v>
      </c>
      <c r="BN9">
        <v>565</v>
      </c>
      <c r="BO9">
        <v>550</v>
      </c>
      <c r="BP9">
        <v>152</v>
      </c>
      <c r="BQ9">
        <v>405</v>
      </c>
      <c r="BR9">
        <v>584</v>
      </c>
      <c r="BS9">
        <v>607</v>
      </c>
      <c r="BT9">
        <v>127</v>
      </c>
      <c r="BU9">
        <v>190</v>
      </c>
      <c r="BV9">
        <v>91</v>
      </c>
      <c r="BW9">
        <v>330</v>
      </c>
      <c r="BX9">
        <v>1209</v>
      </c>
      <c r="BY9">
        <v>1264</v>
      </c>
      <c r="BZ9">
        <v>1083</v>
      </c>
    </row>
    <row r="10" spans="1:78" x14ac:dyDescent="0.25">
      <c r="A10" t="s">
        <v>104</v>
      </c>
    </row>
    <row r="11" spans="1:78" x14ac:dyDescent="0.25">
      <c r="A11" t="s">
        <v>648</v>
      </c>
      <c r="B11">
        <v>951</v>
      </c>
      <c r="C11">
        <v>783</v>
      </c>
      <c r="D11">
        <v>86</v>
      </c>
      <c r="E11">
        <v>81</v>
      </c>
      <c r="F11">
        <v>109</v>
      </c>
      <c r="G11">
        <v>503</v>
      </c>
      <c r="H11">
        <v>339</v>
      </c>
      <c r="I11">
        <v>267</v>
      </c>
      <c r="J11">
        <v>282</v>
      </c>
      <c r="K11">
        <v>184</v>
      </c>
      <c r="L11">
        <v>217</v>
      </c>
      <c r="M11">
        <v>259</v>
      </c>
      <c r="N11">
        <v>582</v>
      </c>
      <c r="O11">
        <v>79</v>
      </c>
      <c r="P11">
        <v>31</v>
      </c>
      <c r="Q11">
        <v>191</v>
      </c>
      <c r="R11">
        <v>760</v>
      </c>
      <c r="S11">
        <v>642</v>
      </c>
      <c r="T11">
        <v>157</v>
      </c>
      <c r="U11">
        <v>138</v>
      </c>
      <c r="V11">
        <v>666</v>
      </c>
      <c r="W11">
        <v>124</v>
      </c>
      <c r="X11">
        <v>153</v>
      </c>
      <c r="Y11">
        <v>128</v>
      </c>
      <c r="Z11">
        <v>822</v>
      </c>
      <c r="AA11">
        <v>950</v>
      </c>
      <c r="AB11">
        <v>822</v>
      </c>
      <c r="AC11">
        <v>131</v>
      </c>
      <c r="AD11">
        <v>768</v>
      </c>
      <c r="AE11">
        <v>47</v>
      </c>
      <c r="AF11">
        <v>816</v>
      </c>
      <c r="AG11">
        <v>106</v>
      </c>
      <c r="AH11">
        <v>4</v>
      </c>
      <c r="AI11">
        <v>706</v>
      </c>
      <c r="AJ11">
        <v>104</v>
      </c>
      <c r="AK11">
        <v>134</v>
      </c>
      <c r="AL11">
        <v>400</v>
      </c>
      <c r="AM11">
        <v>455</v>
      </c>
      <c r="AN11">
        <v>14</v>
      </c>
      <c r="AO11">
        <v>81</v>
      </c>
      <c r="AP11">
        <v>65</v>
      </c>
      <c r="AQ11">
        <v>107</v>
      </c>
      <c r="AR11">
        <v>41</v>
      </c>
      <c r="AS11">
        <v>42</v>
      </c>
      <c r="AT11">
        <v>111</v>
      </c>
      <c r="AU11">
        <v>65</v>
      </c>
      <c r="AV11">
        <v>56</v>
      </c>
      <c r="AW11">
        <v>27</v>
      </c>
      <c r="AX11">
        <v>55</v>
      </c>
      <c r="AY11">
        <v>95</v>
      </c>
      <c r="AZ11">
        <v>58</v>
      </c>
      <c r="BA11">
        <v>76</v>
      </c>
      <c r="BB11">
        <v>87</v>
      </c>
      <c r="BC11">
        <v>59</v>
      </c>
      <c r="BD11">
        <v>6</v>
      </c>
      <c r="BE11">
        <v>132</v>
      </c>
      <c r="BF11">
        <v>818</v>
      </c>
      <c r="BG11">
        <v>579</v>
      </c>
      <c r="BH11">
        <v>372</v>
      </c>
      <c r="BI11">
        <v>193</v>
      </c>
      <c r="BJ11">
        <v>187</v>
      </c>
      <c r="BK11">
        <v>151</v>
      </c>
      <c r="BL11">
        <v>30</v>
      </c>
      <c r="BM11">
        <v>178</v>
      </c>
      <c r="BN11">
        <v>331</v>
      </c>
      <c r="BO11">
        <v>352</v>
      </c>
      <c r="BP11">
        <v>90</v>
      </c>
      <c r="BQ11">
        <v>192</v>
      </c>
      <c r="BR11">
        <v>281</v>
      </c>
      <c r="BS11">
        <v>303</v>
      </c>
      <c r="BT11">
        <v>64</v>
      </c>
      <c r="BU11">
        <v>83</v>
      </c>
      <c r="BV11">
        <v>52</v>
      </c>
      <c r="BW11">
        <v>150</v>
      </c>
      <c r="BX11">
        <v>704</v>
      </c>
      <c r="BY11">
        <v>740</v>
      </c>
      <c r="BZ11">
        <v>634</v>
      </c>
    </row>
    <row r="12" spans="1:78" x14ac:dyDescent="0.25">
      <c r="B12" s="7">
        <v>0.57999999999999996</v>
      </c>
      <c r="C12" s="7">
        <v>0.56999999999999995</v>
      </c>
      <c r="D12" s="7">
        <v>0.55000000000000004</v>
      </c>
      <c r="E12" s="7">
        <v>0.72</v>
      </c>
      <c r="F12" s="7">
        <v>0.47</v>
      </c>
      <c r="G12" s="7">
        <v>0.56000000000000005</v>
      </c>
      <c r="H12" s="7">
        <v>0.65</v>
      </c>
      <c r="I12" s="7">
        <v>0.56999999999999995</v>
      </c>
      <c r="J12" s="7">
        <v>0.53</v>
      </c>
      <c r="K12" s="7">
        <v>0.6</v>
      </c>
      <c r="L12" s="7">
        <v>0.64</v>
      </c>
      <c r="M12" s="7">
        <v>0.64</v>
      </c>
      <c r="N12" s="7">
        <v>0.55000000000000004</v>
      </c>
      <c r="O12" s="7">
        <v>0.56999999999999995</v>
      </c>
      <c r="P12" s="7">
        <v>0.69</v>
      </c>
      <c r="Q12" s="7">
        <v>0.64</v>
      </c>
      <c r="R12" s="7">
        <v>0.56000000000000005</v>
      </c>
      <c r="S12" s="7">
        <v>0.57999999999999996</v>
      </c>
      <c r="T12" s="7">
        <v>0.55000000000000004</v>
      </c>
      <c r="U12" s="7">
        <v>0.63</v>
      </c>
      <c r="V12" s="7">
        <v>0.53</v>
      </c>
      <c r="W12" s="7">
        <v>0.68</v>
      </c>
      <c r="X12" s="7">
        <v>0.78</v>
      </c>
      <c r="Y12" s="7">
        <v>0.62</v>
      </c>
      <c r="Z12" s="7">
        <v>0.56999999999999995</v>
      </c>
      <c r="AA12" s="7">
        <v>0.57999999999999996</v>
      </c>
      <c r="AB12" s="7">
        <v>0.56999999999999995</v>
      </c>
      <c r="AC12" s="7">
        <v>0.56000000000000005</v>
      </c>
      <c r="AD12" s="7">
        <v>0.57999999999999996</v>
      </c>
      <c r="AE12" s="7">
        <v>0.54</v>
      </c>
      <c r="AF12" s="7">
        <v>0.62</v>
      </c>
      <c r="AG12" s="7">
        <v>0.39</v>
      </c>
      <c r="AH12" s="7">
        <v>0.33</v>
      </c>
      <c r="AI12" s="7">
        <v>0.55000000000000004</v>
      </c>
      <c r="AJ12" s="7">
        <v>0.76</v>
      </c>
      <c r="AK12" s="7">
        <v>0.66</v>
      </c>
      <c r="AL12" s="7">
        <v>0.5</v>
      </c>
      <c r="AM12" s="7">
        <v>0.65</v>
      </c>
      <c r="AN12" s="7">
        <v>0.64</v>
      </c>
      <c r="AO12" s="7">
        <v>0.64</v>
      </c>
      <c r="AP12" s="7">
        <v>0.46</v>
      </c>
      <c r="AQ12" s="7">
        <v>0.56000000000000005</v>
      </c>
      <c r="AR12" s="7">
        <v>0.49</v>
      </c>
      <c r="AS12" s="7">
        <v>0.53</v>
      </c>
      <c r="AT12" s="7">
        <v>0.69</v>
      </c>
      <c r="AU12" s="7">
        <v>0.59</v>
      </c>
      <c r="AV12" s="7">
        <v>0.52</v>
      </c>
      <c r="AW12" s="7">
        <v>0.54</v>
      </c>
      <c r="AX12" s="7">
        <v>0.54</v>
      </c>
      <c r="AY12" s="7">
        <v>0.61</v>
      </c>
      <c r="AZ12" s="7">
        <v>0.53</v>
      </c>
      <c r="BA12" s="7">
        <v>0.73</v>
      </c>
      <c r="BB12" s="7">
        <v>0.64</v>
      </c>
      <c r="BC12" s="7">
        <v>0.54</v>
      </c>
      <c r="BD12" s="7">
        <v>0.7</v>
      </c>
      <c r="BE12" s="7">
        <v>0.45</v>
      </c>
      <c r="BF12" s="7">
        <v>0.6</v>
      </c>
      <c r="BG12" s="7">
        <v>0.55000000000000004</v>
      </c>
      <c r="BH12" s="7">
        <v>0.63</v>
      </c>
      <c r="BI12" s="7">
        <v>0.46</v>
      </c>
      <c r="BJ12" s="7">
        <v>0.61</v>
      </c>
      <c r="BK12" s="7">
        <v>0.65</v>
      </c>
      <c r="BL12" s="7">
        <v>0.47</v>
      </c>
      <c r="BM12" s="7">
        <v>0.47</v>
      </c>
      <c r="BN12" s="7">
        <v>0.59</v>
      </c>
      <c r="BO12" s="7">
        <v>0.64</v>
      </c>
      <c r="BP12" s="7">
        <v>0.59</v>
      </c>
      <c r="BQ12" s="7">
        <v>0.47</v>
      </c>
      <c r="BR12" s="7">
        <v>0.48</v>
      </c>
      <c r="BS12" s="7">
        <v>0.5</v>
      </c>
      <c r="BT12" s="7">
        <v>0.5</v>
      </c>
      <c r="BU12" s="7">
        <v>0.44</v>
      </c>
      <c r="BV12" s="7">
        <v>0.56999999999999995</v>
      </c>
      <c r="BW12" s="7">
        <v>0.45</v>
      </c>
      <c r="BX12" s="7">
        <v>0.57999999999999996</v>
      </c>
      <c r="BY12" s="7">
        <v>0.59</v>
      </c>
      <c r="BZ12" s="7">
        <v>0.59</v>
      </c>
    </row>
    <row r="13" spans="1:78" x14ac:dyDescent="0.25">
      <c r="A13" t="s">
        <v>649</v>
      </c>
      <c r="B13">
        <v>230</v>
      </c>
      <c r="C13">
        <v>196</v>
      </c>
      <c r="D13">
        <v>20</v>
      </c>
      <c r="E13">
        <v>14</v>
      </c>
      <c r="F13">
        <v>46</v>
      </c>
      <c r="G13">
        <v>143</v>
      </c>
      <c r="H13">
        <v>41</v>
      </c>
      <c r="I13">
        <v>67</v>
      </c>
      <c r="J13">
        <v>97</v>
      </c>
      <c r="K13">
        <v>37</v>
      </c>
      <c r="L13">
        <v>29</v>
      </c>
      <c r="M13">
        <v>30</v>
      </c>
      <c r="N13">
        <v>178</v>
      </c>
      <c r="O13">
        <v>20</v>
      </c>
      <c r="P13">
        <v>2</v>
      </c>
      <c r="Q13">
        <v>23</v>
      </c>
      <c r="R13">
        <v>207</v>
      </c>
      <c r="S13">
        <v>159</v>
      </c>
      <c r="T13">
        <v>42</v>
      </c>
      <c r="U13">
        <v>28</v>
      </c>
      <c r="V13">
        <v>217</v>
      </c>
      <c r="W13">
        <v>10</v>
      </c>
      <c r="X13">
        <v>3</v>
      </c>
      <c r="Y13">
        <v>26</v>
      </c>
      <c r="Z13">
        <v>204</v>
      </c>
      <c r="AA13">
        <v>228</v>
      </c>
      <c r="AB13">
        <v>203</v>
      </c>
      <c r="AC13">
        <v>34</v>
      </c>
      <c r="AD13">
        <v>183</v>
      </c>
      <c r="AE13">
        <v>11</v>
      </c>
      <c r="AF13">
        <v>167</v>
      </c>
      <c r="AG13">
        <v>55</v>
      </c>
      <c r="AH13">
        <v>3</v>
      </c>
      <c r="AI13">
        <v>208</v>
      </c>
      <c r="AJ13">
        <v>4</v>
      </c>
      <c r="AK13">
        <v>20</v>
      </c>
      <c r="AL13">
        <v>149</v>
      </c>
      <c r="AM13">
        <v>67</v>
      </c>
      <c r="AN13">
        <v>2</v>
      </c>
      <c r="AO13">
        <v>12</v>
      </c>
      <c r="AP13">
        <v>30</v>
      </c>
      <c r="AQ13">
        <v>24</v>
      </c>
      <c r="AR13">
        <v>12</v>
      </c>
      <c r="AS13">
        <v>9</v>
      </c>
      <c r="AT13">
        <v>15</v>
      </c>
      <c r="AU13">
        <v>14</v>
      </c>
      <c r="AV13">
        <v>11</v>
      </c>
      <c r="AW13">
        <v>6</v>
      </c>
      <c r="AX13">
        <v>14</v>
      </c>
      <c r="AY13">
        <v>17</v>
      </c>
      <c r="AZ13">
        <v>20</v>
      </c>
      <c r="BA13">
        <v>13</v>
      </c>
      <c r="BB13">
        <v>20</v>
      </c>
      <c r="BC13">
        <v>20</v>
      </c>
      <c r="BD13">
        <v>2</v>
      </c>
      <c r="BE13">
        <v>60</v>
      </c>
      <c r="BF13">
        <v>170</v>
      </c>
      <c r="BG13">
        <v>168</v>
      </c>
      <c r="BH13">
        <v>62</v>
      </c>
      <c r="BI13">
        <v>91</v>
      </c>
      <c r="BJ13">
        <v>41</v>
      </c>
      <c r="BK13">
        <v>18</v>
      </c>
      <c r="BL13">
        <v>14</v>
      </c>
      <c r="BM13">
        <v>84</v>
      </c>
      <c r="BN13">
        <v>77</v>
      </c>
      <c r="BO13">
        <v>53</v>
      </c>
      <c r="BP13">
        <v>15</v>
      </c>
      <c r="BQ13">
        <v>79</v>
      </c>
      <c r="BR13">
        <v>115</v>
      </c>
      <c r="BS13">
        <v>117</v>
      </c>
      <c r="BT13">
        <v>20</v>
      </c>
      <c r="BU13">
        <v>44</v>
      </c>
      <c r="BV13">
        <v>14</v>
      </c>
      <c r="BW13">
        <v>67</v>
      </c>
      <c r="BX13">
        <v>175</v>
      </c>
      <c r="BY13">
        <v>189</v>
      </c>
      <c r="BZ13">
        <v>162</v>
      </c>
    </row>
    <row r="14" spans="1:78" x14ac:dyDescent="0.25">
      <c r="B14" s="7">
        <v>0.14000000000000001</v>
      </c>
      <c r="C14" s="7">
        <v>0.14000000000000001</v>
      </c>
      <c r="D14" s="7">
        <v>0.13</v>
      </c>
      <c r="E14" s="7">
        <v>0.12</v>
      </c>
      <c r="F14" s="7">
        <v>0.2</v>
      </c>
      <c r="G14" s="7">
        <v>0.16</v>
      </c>
      <c r="H14" s="7">
        <v>0.08</v>
      </c>
      <c r="I14" s="7">
        <v>0.14000000000000001</v>
      </c>
      <c r="J14" s="7">
        <v>0.18</v>
      </c>
      <c r="K14" s="7">
        <v>0.12</v>
      </c>
      <c r="L14" s="7">
        <v>0.09</v>
      </c>
      <c r="M14" s="7">
        <v>7.0000000000000007E-2</v>
      </c>
      <c r="N14" s="7">
        <v>0.17</v>
      </c>
      <c r="O14" s="7">
        <v>0.14000000000000001</v>
      </c>
      <c r="P14" s="7">
        <v>0.04</v>
      </c>
      <c r="Q14" s="7">
        <v>0.08</v>
      </c>
      <c r="R14" s="7">
        <v>0.15</v>
      </c>
      <c r="S14" s="7">
        <v>0.14000000000000001</v>
      </c>
      <c r="T14" s="7">
        <v>0.15</v>
      </c>
      <c r="U14" s="7">
        <v>0.13</v>
      </c>
      <c r="V14" s="7">
        <v>0.17</v>
      </c>
      <c r="W14" s="7">
        <v>0.06</v>
      </c>
      <c r="X14" s="7">
        <v>0.01</v>
      </c>
      <c r="Y14" s="7">
        <v>0.12</v>
      </c>
      <c r="Z14" s="7">
        <v>0.14000000000000001</v>
      </c>
      <c r="AA14" s="7">
        <v>0.14000000000000001</v>
      </c>
      <c r="AB14" s="7">
        <v>0.14000000000000001</v>
      </c>
      <c r="AC14" s="7">
        <v>0.15</v>
      </c>
      <c r="AD14" s="7">
        <v>0.14000000000000001</v>
      </c>
      <c r="AE14" s="7">
        <v>0.13</v>
      </c>
      <c r="AF14" s="7">
        <v>0.13</v>
      </c>
      <c r="AG14" s="7">
        <v>0.2</v>
      </c>
      <c r="AH14" s="7">
        <v>0.28000000000000003</v>
      </c>
      <c r="AI14" s="7">
        <v>0.16</v>
      </c>
      <c r="AJ14" s="7">
        <v>0.03</v>
      </c>
      <c r="AK14" s="7">
        <v>0.1</v>
      </c>
      <c r="AL14" s="7">
        <v>0.19</v>
      </c>
      <c r="AM14" s="7">
        <v>0.09</v>
      </c>
      <c r="AN14" s="7">
        <v>0.09</v>
      </c>
      <c r="AO14" s="7">
        <v>0.09</v>
      </c>
      <c r="AP14" s="7">
        <v>0.22</v>
      </c>
      <c r="AQ14" s="7">
        <v>0.13</v>
      </c>
      <c r="AR14" s="7">
        <v>0.14000000000000001</v>
      </c>
      <c r="AS14" s="7">
        <v>0.12</v>
      </c>
      <c r="AT14" s="7">
        <v>0.09</v>
      </c>
      <c r="AU14" s="7">
        <v>0.13</v>
      </c>
      <c r="AV14" s="7">
        <v>0.1</v>
      </c>
      <c r="AW14" s="7">
        <v>0.13</v>
      </c>
      <c r="AX14" s="7">
        <v>0.13</v>
      </c>
      <c r="AY14" s="7">
        <v>0.11</v>
      </c>
      <c r="AZ14" s="7">
        <v>0.19</v>
      </c>
      <c r="BA14" s="7">
        <v>0.13</v>
      </c>
      <c r="BB14" s="7">
        <v>0.15</v>
      </c>
      <c r="BC14" s="7">
        <v>0.18</v>
      </c>
      <c r="BD14" s="7">
        <v>0.3</v>
      </c>
      <c r="BE14" s="7">
        <v>0.2</v>
      </c>
      <c r="BF14" s="7">
        <v>0.13</v>
      </c>
      <c r="BG14" s="7">
        <v>0.16</v>
      </c>
      <c r="BH14" s="7">
        <v>0.1</v>
      </c>
      <c r="BI14" s="7">
        <v>0.22</v>
      </c>
      <c r="BJ14" s="7">
        <v>0.13</v>
      </c>
      <c r="BK14" s="7">
        <v>0.08</v>
      </c>
      <c r="BL14" s="7">
        <v>0.21</v>
      </c>
      <c r="BM14" s="7">
        <v>0.22</v>
      </c>
      <c r="BN14" s="7">
        <v>0.14000000000000001</v>
      </c>
      <c r="BO14" s="7">
        <v>0.1</v>
      </c>
      <c r="BP14" s="7">
        <v>0.1</v>
      </c>
      <c r="BQ14" s="7">
        <v>0.19</v>
      </c>
      <c r="BR14" s="7">
        <v>0.2</v>
      </c>
      <c r="BS14" s="7">
        <v>0.19</v>
      </c>
      <c r="BT14" s="7">
        <v>0.16</v>
      </c>
      <c r="BU14" s="7">
        <v>0.23</v>
      </c>
      <c r="BV14" s="7">
        <v>0.15</v>
      </c>
      <c r="BW14" s="7">
        <v>0.2</v>
      </c>
      <c r="BX14" s="7">
        <v>0.14000000000000001</v>
      </c>
      <c r="BY14" s="7">
        <v>0.15</v>
      </c>
      <c r="BZ14" s="7">
        <v>0.15</v>
      </c>
    </row>
    <row r="15" spans="1:78" x14ac:dyDescent="0.25">
      <c r="A15" t="s">
        <v>650</v>
      </c>
      <c r="B15">
        <v>157</v>
      </c>
      <c r="C15">
        <v>139</v>
      </c>
      <c r="D15">
        <v>13</v>
      </c>
      <c r="E15">
        <v>5</v>
      </c>
      <c r="F15">
        <v>26</v>
      </c>
      <c r="G15">
        <v>94</v>
      </c>
      <c r="H15">
        <v>37</v>
      </c>
      <c r="I15">
        <v>53</v>
      </c>
      <c r="J15">
        <v>54</v>
      </c>
      <c r="K15">
        <v>26</v>
      </c>
      <c r="L15">
        <v>23</v>
      </c>
      <c r="M15">
        <v>31</v>
      </c>
      <c r="N15">
        <v>108</v>
      </c>
      <c r="O15">
        <v>16</v>
      </c>
      <c r="P15">
        <v>2</v>
      </c>
      <c r="Q15">
        <v>26</v>
      </c>
      <c r="R15">
        <v>131</v>
      </c>
      <c r="S15">
        <v>105</v>
      </c>
      <c r="T15">
        <v>35</v>
      </c>
      <c r="U15">
        <v>13</v>
      </c>
      <c r="V15">
        <v>148</v>
      </c>
      <c r="W15">
        <v>2</v>
      </c>
      <c r="X15">
        <v>5</v>
      </c>
      <c r="Y15">
        <v>20</v>
      </c>
      <c r="Z15">
        <v>137</v>
      </c>
      <c r="AA15">
        <v>156</v>
      </c>
      <c r="AB15">
        <v>136</v>
      </c>
      <c r="AC15">
        <v>23</v>
      </c>
      <c r="AD15">
        <v>126</v>
      </c>
      <c r="AE15">
        <v>6</v>
      </c>
      <c r="AF15">
        <v>106</v>
      </c>
      <c r="AG15">
        <v>43</v>
      </c>
      <c r="AH15">
        <v>3</v>
      </c>
      <c r="AI15">
        <v>140</v>
      </c>
      <c r="AJ15">
        <v>5</v>
      </c>
      <c r="AK15">
        <v>8</v>
      </c>
      <c r="AL15">
        <v>105</v>
      </c>
      <c r="AM15">
        <v>44</v>
      </c>
      <c r="AN15">
        <v>1</v>
      </c>
      <c r="AO15">
        <v>7</v>
      </c>
      <c r="AP15">
        <v>14</v>
      </c>
      <c r="AQ15">
        <v>15</v>
      </c>
      <c r="AR15">
        <v>9</v>
      </c>
      <c r="AS15">
        <v>13</v>
      </c>
      <c r="AT15">
        <v>13</v>
      </c>
      <c r="AU15">
        <v>15</v>
      </c>
      <c r="AV15">
        <v>12</v>
      </c>
      <c r="AW15">
        <v>3</v>
      </c>
      <c r="AX15">
        <v>11</v>
      </c>
      <c r="AY15">
        <v>18</v>
      </c>
      <c r="AZ15">
        <v>15</v>
      </c>
      <c r="BA15">
        <v>6</v>
      </c>
      <c r="BB15">
        <v>1</v>
      </c>
      <c r="BC15">
        <v>13</v>
      </c>
      <c r="BD15">
        <v>0</v>
      </c>
      <c r="BE15">
        <v>40</v>
      </c>
      <c r="BF15">
        <v>117</v>
      </c>
      <c r="BG15">
        <v>119</v>
      </c>
      <c r="BH15">
        <v>38</v>
      </c>
      <c r="BI15">
        <v>65</v>
      </c>
      <c r="BJ15">
        <v>27</v>
      </c>
      <c r="BK15">
        <v>12</v>
      </c>
      <c r="BL15">
        <v>12</v>
      </c>
      <c r="BM15">
        <v>58</v>
      </c>
      <c r="BN15">
        <v>62</v>
      </c>
      <c r="BO15">
        <v>34</v>
      </c>
      <c r="BP15">
        <v>2</v>
      </c>
      <c r="BQ15">
        <v>56</v>
      </c>
      <c r="BR15">
        <v>85</v>
      </c>
      <c r="BS15">
        <v>88</v>
      </c>
      <c r="BT15">
        <v>13</v>
      </c>
      <c r="BU15">
        <v>31</v>
      </c>
      <c r="BV15">
        <v>10</v>
      </c>
      <c r="BW15">
        <v>47</v>
      </c>
      <c r="BX15">
        <v>114</v>
      </c>
      <c r="BY15">
        <v>123</v>
      </c>
      <c r="BZ15">
        <v>104</v>
      </c>
    </row>
    <row r="16" spans="1:78" x14ac:dyDescent="0.25">
      <c r="B16" s="7">
        <v>0.1</v>
      </c>
      <c r="C16" s="7">
        <v>0.1</v>
      </c>
      <c r="D16" s="7">
        <v>0.08</v>
      </c>
      <c r="E16" s="7">
        <v>0.04</v>
      </c>
      <c r="F16" s="7">
        <v>0.11</v>
      </c>
      <c r="G16" s="7">
        <v>0.11</v>
      </c>
      <c r="H16" s="7">
        <v>7.0000000000000007E-2</v>
      </c>
      <c r="I16" s="7">
        <v>0.11</v>
      </c>
      <c r="J16" s="7">
        <v>0.1</v>
      </c>
      <c r="K16" s="7">
        <v>0.09</v>
      </c>
      <c r="L16" s="7">
        <v>7.0000000000000007E-2</v>
      </c>
      <c r="M16" s="7">
        <v>0.08</v>
      </c>
      <c r="N16" s="7">
        <v>0.1</v>
      </c>
      <c r="O16" s="7">
        <v>0.12</v>
      </c>
      <c r="P16" s="7">
        <v>0.03</v>
      </c>
      <c r="Q16" s="7">
        <v>0.09</v>
      </c>
      <c r="R16" s="7">
        <v>0.1</v>
      </c>
      <c r="S16" s="7">
        <v>0.09</v>
      </c>
      <c r="T16" s="7">
        <v>0.12</v>
      </c>
      <c r="U16" s="7">
        <v>0.06</v>
      </c>
      <c r="V16" s="7">
        <v>0.12</v>
      </c>
      <c r="W16" s="7">
        <v>0.01</v>
      </c>
      <c r="X16" s="7">
        <v>0.03</v>
      </c>
      <c r="Y16" s="7">
        <v>0.1</v>
      </c>
      <c r="Z16" s="7">
        <v>0.09</v>
      </c>
      <c r="AA16" s="7">
        <v>0.09</v>
      </c>
      <c r="AB16" s="7">
        <v>0.09</v>
      </c>
      <c r="AC16" s="7">
        <v>0.1</v>
      </c>
      <c r="AD16" s="7">
        <v>0.1</v>
      </c>
      <c r="AE16" s="7">
        <v>0.06</v>
      </c>
      <c r="AF16" s="7">
        <v>0.08</v>
      </c>
      <c r="AG16" s="7">
        <v>0.16</v>
      </c>
      <c r="AH16" s="7">
        <v>0.3</v>
      </c>
      <c r="AI16" s="7">
        <v>0.11</v>
      </c>
      <c r="AJ16" s="7">
        <v>0.04</v>
      </c>
      <c r="AK16" s="7">
        <v>0.04</v>
      </c>
      <c r="AL16" s="7">
        <v>0.13</v>
      </c>
      <c r="AM16" s="7">
        <v>0.06</v>
      </c>
      <c r="AN16" s="7">
        <v>0.03</v>
      </c>
      <c r="AO16" s="7">
        <v>0.06</v>
      </c>
      <c r="AP16" s="7">
        <v>0.1</v>
      </c>
      <c r="AQ16" s="7">
        <v>0.08</v>
      </c>
      <c r="AR16" s="7">
        <v>0.1</v>
      </c>
      <c r="AS16" s="7">
        <v>0.16</v>
      </c>
      <c r="AT16" s="7">
        <v>0.08</v>
      </c>
      <c r="AU16" s="7">
        <v>0.13</v>
      </c>
      <c r="AV16" s="7">
        <v>0.11</v>
      </c>
      <c r="AW16" s="7">
        <v>0.05</v>
      </c>
      <c r="AX16" s="7">
        <v>0.1</v>
      </c>
      <c r="AY16" s="7">
        <v>0.12</v>
      </c>
      <c r="AZ16" s="7">
        <v>0.14000000000000001</v>
      </c>
      <c r="BA16" s="7">
        <v>0.06</v>
      </c>
      <c r="BB16" s="7">
        <v>0.01</v>
      </c>
      <c r="BC16" s="7">
        <v>0.12</v>
      </c>
      <c r="BD16" t="s">
        <v>108</v>
      </c>
      <c r="BE16" s="7">
        <v>0.14000000000000001</v>
      </c>
      <c r="BF16" s="7">
        <v>0.09</v>
      </c>
      <c r="BG16" s="7">
        <v>0.11</v>
      </c>
      <c r="BH16" s="7">
        <v>0.06</v>
      </c>
      <c r="BI16" s="7">
        <v>0.16</v>
      </c>
      <c r="BJ16" s="7">
        <v>0.09</v>
      </c>
      <c r="BK16" s="7">
        <v>0.05</v>
      </c>
      <c r="BL16" s="7">
        <v>0.19</v>
      </c>
      <c r="BM16" s="7">
        <v>0.15</v>
      </c>
      <c r="BN16" s="7">
        <v>0.11</v>
      </c>
      <c r="BO16" s="7">
        <v>0.06</v>
      </c>
      <c r="BP16" s="7">
        <v>0.01</v>
      </c>
      <c r="BQ16" s="7">
        <v>0.14000000000000001</v>
      </c>
      <c r="BR16" s="7">
        <v>0.15</v>
      </c>
      <c r="BS16" s="7">
        <v>0.15</v>
      </c>
      <c r="BT16" s="7">
        <v>0.1</v>
      </c>
      <c r="BU16" s="7">
        <v>0.16</v>
      </c>
      <c r="BV16" s="7">
        <v>0.11</v>
      </c>
      <c r="BW16" s="7">
        <v>0.14000000000000001</v>
      </c>
      <c r="BX16" s="7">
        <v>0.09</v>
      </c>
      <c r="BY16" s="7">
        <v>0.1</v>
      </c>
      <c r="BZ16" s="7">
        <v>0.1</v>
      </c>
    </row>
    <row r="17" spans="1:78" x14ac:dyDescent="0.25">
      <c r="A17" t="s">
        <v>651</v>
      </c>
      <c r="B17">
        <v>54</v>
      </c>
      <c r="C17">
        <v>44</v>
      </c>
      <c r="D17">
        <v>9</v>
      </c>
      <c r="E17">
        <v>1</v>
      </c>
      <c r="F17">
        <v>18</v>
      </c>
      <c r="G17">
        <v>30</v>
      </c>
      <c r="H17">
        <v>5</v>
      </c>
      <c r="I17">
        <v>9</v>
      </c>
      <c r="J17">
        <v>33</v>
      </c>
      <c r="K17">
        <v>4</v>
      </c>
      <c r="L17">
        <v>8</v>
      </c>
      <c r="M17">
        <v>9</v>
      </c>
      <c r="N17">
        <v>42</v>
      </c>
      <c r="O17">
        <v>2</v>
      </c>
      <c r="P17">
        <v>1</v>
      </c>
      <c r="Q17">
        <v>5</v>
      </c>
      <c r="R17">
        <v>49</v>
      </c>
      <c r="S17">
        <v>34</v>
      </c>
      <c r="T17">
        <v>15</v>
      </c>
      <c r="U17">
        <v>4</v>
      </c>
      <c r="V17">
        <v>46</v>
      </c>
      <c r="W17">
        <v>8</v>
      </c>
      <c r="X17">
        <v>0</v>
      </c>
      <c r="Y17">
        <v>4</v>
      </c>
      <c r="Z17">
        <v>50</v>
      </c>
      <c r="AA17">
        <v>54</v>
      </c>
      <c r="AB17">
        <v>50</v>
      </c>
      <c r="AC17">
        <v>11</v>
      </c>
      <c r="AD17">
        <v>34</v>
      </c>
      <c r="AE17">
        <v>9</v>
      </c>
      <c r="AF17">
        <v>40</v>
      </c>
      <c r="AG17">
        <v>10</v>
      </c>
      <c r="AH17">
        <v>2</v>
      </c>
      <c r="AI17">
        <v>49</v>
      </c>
      <c r="AJ17">
        <v>1</v>
      </c>
      <c r="AK17">
        <v>5</v>
      </c>
      <c r="AL17">
        <v>31</v>
      </c>
      <c r="AM17">
        <v>19</v>
      </c>
      <c r="AN17">
        <v>1</v>
      </c>
      <c r="AO17">
        <v>3</v>
      </c>
      <c r="AP17">
        <v>5</v>
      </c>
      <c r="AQ17">
        <v>10</v>
      </c>
      <c r="AR17">
        <v>4</v>
      </c>
      <c r="AS17">
        <v>5</v>
      </c>
      <c r="AT17">
        <v>6</v>
      </c>
      <c r="AU17">
        <v>0</v>
      </c>
      <c r="AV17">
        <v>5</v>
      </c>
      <c r="AW17">
        <v>6</v>
      </c>
      <c r="AX17">
        <v>3</v>
      </c>
      <c r="AY17">
        <v>2</v>
      </c>
      <c r="AZ17">
        <v>0</v>
      </c>
      <c r="BA17">
        <v>1</v>
      </c>
      <c r="BB17">
        <v>2</v>
      </c>
      <c r="BC17">
        <v>4</v>
      </c>
      <c r="BD17">
        <v>0</v>
      </c>
      <c r="BE17">
        <v>14</v>
      </c>
      <c r="BF17">
        <v>40</v>
      </c>
      <c r="BG17">
        <v>34</v>
      </c>
      <c r="BH17">
        <v>20</v>
      </c>
      <c r="BI17">
        <v>23</v>
      </c>
      <c r="BJ17">
        <v>7</v>
      </c>
      <c r="BK17">
        <v>4</v>
      </c>
      <c r="BL17">
        <v>0</v>
      </c>
      <c r="BM17">
        <v>13</v>
      </c>
      <c r="BN17">
        <v>26</v>
      </c>
      <c r="BO17">
        <v>10</v>
      </c>
      <c r="BP17">
        <v>4</v>
      </c>
      <c r="BQ17">
        <v>23</v>
      </c>
      <c r="BR17">
        <v>30</v>
      </c>
      <c r="BS17">
        <v>25</v>
      </c>
      <c r="BT17">
        <v>4</v>
      </c>
      <c r="BU17">
        <v>10</v>
      </c>
      <c r="BV17">
        <v>9</v>
      </c>
      <c r="BW17">
        <v>15</v>
      </c>
      <c r="BX17">
        <v>43</v>
      </c>
      <c r="BY17">
        <v>44</v>
      </c>
      <c r="BZ17">
        <v>38</v>
      </c>
    </row>
    <row r="18" spans="1:78" x14ac:dyDescent="0.25">
      <c r="B18" s="7">
        <v>0.03</v>
      </c>
      <c r="C18" s="7">
        <v>0.03</v>
      </c>
      <c r="D18" s="7">
        <v>0.06</v>
      </c>
      <c r="E18" s="7">
        <v>0.01</v>
      </c>
      <c r="F18" s="7">
        <v>0.08</v>
      </c>
      <c r="G18" s="7">
        <v>0.03</v>
      </c>
      <c r="H18" s="7">
        <v>0.01</v>
      </c>
      <c r="I18" s="7">
        <v>0.02</v>
      </c>
      <c r="J18" s="7">
        <v>0.06</v>
      </c>
      <c r="K18" s="7">
        <v>0.01</v>
      </c>
      <c r="L18" s="7">
        <v>0.02</v>
      </c>
      <c r="M18" s="7">
        <v>0.02</v>
      </c>
      <c r="N18" s="7">
        <v>0.04</v>
      </c>
      <c r="O18" s="7">
        <v>0.01</v>
      </c>
      <c r="P18" s="7">
        <v>0.02</v>
      </c>
      <c r="Q18" s="7">
        <v>0.02</v>
      </c>
      <c r="R18" s="7">
        <v>0.04</v>
      </c>
      <c r="S18" s="7">
        <v>0.03</v>
      </c>
      <c r="T18" s="7">
        <v>0.05</v>
      </c>
      <c r="U18" s="7">
        <v>0.02</v>
      </c>
      <c r="V18" s="7">
        <v>0.04</v>
      </c>
      <c r="W18" s="7">
        <v>0.05</v>
      </c>
      <c r="X18" t="s">
        <v>108</v>
      </c>
      <c r="Y18" s="7">
        <v>0.02</v>
      </c>
      <c r="Z18" s="7">
        <v>0.03</v>
      </c>
      <c r="AA18" s="7">
        <v>0.03</v>
      </c>
      <c r="AB18" s="7">
        <v>0.03</v>
      </c>
      <c r="AC18" s="7">
        <v>0.05</v>
      </c>
      <c r="AD18" s="7">
        <v>0.03</v>
      </c>
      <c r="AE18" s="7">
        <v>0.1</v>
      </c>
      <c r="AF18" s="7">
        <v>0.03</v>
      </c>
      <c r="AG18" s="7">
        <v>0.04</v>
      </c>
      <c r="AH18" s="7">
        <v>0.14000000000000001</v>
      </c>
      <c r="AI18" s="7">
        <v>0.04</v>
      </c>
      <c r="AJ18" s="7">
        <v>0.01</v>
      </c>
      <c r="AK18" s="7">
        <v>0.02</v>
      </c>
      <c r="AL18" s="7">
        <v>0.04</v>
      </c>
      <c r="AM18" s="7">
        <v>0.03</v>
      </c>
      <c r="AN18" s="7">
        <v>0.05</v>
      </c>
      <c r="AO18" s="7">
        <v>0.02</v>
      </c>
      <c r="AP18" s="7">
        <v>0.04</v>
      </c>
      <c r="AQ18" s="7">
        <v>0.05</v>
      </c>
      <c r="AR18" s="7">
        <v>0.05</v>
      </c>
      <c r="AS18" s="7">
        <v>0.06</v>
      </c>
      <c r="AT18" s="7">
        <v>0.04</v>
      </c>
      <c r="AU18" t="s">
        <v>108</v>
      </c>
      <c r="AV18" s="7">
        <v>0.05</v>
      </c>
      <c r="AW18" s="7">
        <v>0.13</v>
      </c>
      <c r="AX18" s="7">
        <v>0.02</v>
      </c>
      <c r="AY18" s="7">
        <v>0.02</v>
      </c>
      <c r="AZ18" t="s">
        <v>108</v>
      </c>
      <c r="BA18" s="7">
        <v>0.01</v>
      </c>
      <c r="BB18" s="7">
        <v>0.01</v>
      </c>
      <c r="BC18" s="7">
        <v>0.04</v>
      </c>
      <c r="BD18" t="s">
        <v>108</v>
      </c>
      <c r="BE18" s="7">
        <v>0.05</v>
      </c>
      <c r="BF18" s="7">
        <v>0.03</v>
      </c>
      <c r="BG18" s="7">
        <v>0.03</v>
      </c>
      <c r="BH18" s="7">
        <v>0.03</v>
      </c>
      <c r="BI18" s="7">
        <v>0.05</v>
      </c>
      <c r="BJ18" s="7">
        <v>0.02</v>
      </c>
      <c r="BK18" s="7">
        <v>0.02</v>
      </c>
      <c r="BL18" t="s">
        <v>108</v>
      </c>
      <c r="BM18" s="7">
        <v>0.04</v>
      </c>
      <c r="BN18" s="7">
        <v>0.05</v>
      </c>
      <c r="BO18" s="7">
        <v>0.02</v>
      </c>
      <c r="BP18" s="7">
        <v>0.03</v>
      </c>
      <c r="BQ18" s="7">
        <v>0.06</v>
      </c>
      <c r="BR18" s="7">
        <v>0.05</v>
      </c>
      <c r="BS18" s="7">
        <v>0.04</v>
      </c>
      <c r="BT18" s="7">
        <v>0.03</v>
      </c>
      <c r="BU18" s="7">
        <v>0.05</v>
      </c>
      <c r="BV18" s="7">
        <v>0.1</v>
      </c>
      <c r="BW18" s="7">
        <v>0.05</v>
      </c>
      <c r="BX18" s="7">
        <v>0.04</v>
      </c>
      <c r="BY18" s="7">
        <v>0.03</v>
      </c>
      <c r="BZ18" s="7">
        <v>0.03</v>
      </c>
    </row>
    <row r="19" spans="1:78" x14ac:dyDescent="0.25">
      <c r="A19" t="s">
        <v>652</v>
      </c>
      <c r="B19">
        <v>37</v>
      </c>
      <c r="C19">
        <v>32</v>
      </c>
      <c r="D19">
        <v>4</v>
      </c>
      <c r="E19">
        <v>1</v>
      </c>
      <c r="F19">
        <v>10</v>
      </c>
      <c r="G19">
        <v>21</v>
      </c>
      <c r="H19">
        <v>7</v>
      </c>
      <c r="I19">
        <v>13</v>
      </c>
      <c r="J19">
        <v>13</v>
      </c>
      <c r="K19">
        <v>6</v>
      </c>
      <c r="L19">
        <v>5</v>
      </c>
      <c r="M19">
        <v>6</v>
      </c>
      <c r="N19">
        <v>29</v>
      </c>
      <c r="O19">
        <v>2</v>
      </c>
      <c r="P19">
        <v>1</v>
      </c>
      <c r="Q19">
        <v>4</v>
      </c>
      <c r="R19">
        <v>34</v>
      </c>
      <c r="S19">
        <v>22</v>
      </c>
      <c r="T19">
        <v>10</v>
      </c>
      <c r="U19">
        <v>5</v>
      </c>
      <c r="V19">
        <v>33</v>
      </c>
      <c r="W19">
        <v>3</v>
      </c>
      <c r="X19">
        <v>1</v>
      </c>
      <c r="Y19">
        <v>3</v>
      </c>
      <c r="Z19">
        <v>34</v>
      </c>
      <c r="AA19">
        <v>37</v>
      </c>
      <c r="AB19">
        <v>34</v>
      </c>
      <c r="AC19">
        <v>7</v>
      </c>
      <c r="AD19">
        <v>28</v>
      </c>
      <c r="AE19">
        <v>1</v>
      </c>
      <c r="AF19">
        <v>25</v>
      </c>
      <c r="AG19">
        <v>11</v>
      </c>
      <c r="AH19">
        <v>0</v>
      </c>
      <c r="AI19">
        <v>30</v>
      </c>
      <c r="AJ19">
        <v>3</v>
      </c>
      <c r="AK19">
        <v>4</v>
      </c>
      <c r="AL19">
        <v>21</v>
      </c>
      <c r="AM19">
        <v>15</v>
      </c>
      <c r="AN19">
        <v>0</v>
      </c>
      <c r="AO19">
        <v>1</v>
      </c>
      <c r="AP19">
        <v>1</v>
      </c>
      <c r="AQ19">
        <v>2</v>
      </c>
      <c r="AR19">
        <v>8</v>
      </c>
      <c r="AS19">
        <v>1</v>
      </c>
      <c r="AT19">
        <v>2</v>
      </c>
      <c r="AU19">
        <v>2</v>
      </c>
      <c r="AV19">
        <v>7</v>
      </c>
      <c r="AW19">
        <v>1</v>
      </c>
      <c r="AX19">
        <v>3</v>
      </c>
      <c r="AY19">
        <v>0</v>
      </c>
      <c r="AZ19">
        <v>2</v>
      </c>
      <c r="BA19">
        <v>4</v>
      </c>
      <c r="BB19">
        <v>3</v>
      </c>
      <c r="BC19">
        <v>1</v>
      </c>
      <c r="BD19">
        <v>0</v>
      </c>
      <c r="BE19">
        <v>8</v>
      </c>
      <c r="BF19">
        <v>30</v>
      </c>
      <c r="BG19">
        <v>21</v>
      </c>
      <c r="BH19">
        <v>16</v>
      </c>
      <c r="BI19">
        <v>9</v>
      </c>
      <c r="BJ19">
        <v>8</v>
      </c>
      <c r="BK19">
        <v>4</v>
      </c>
      <c r="BL19">
        <v>1</v>
      </c>
      <c r="BM19">
        <v>11</v>
      </c>
      <c r="BN19">
        <v>7</v>
      </c>
      <c r="BO19">
        <v>12</v>
      </c>
      <c r="BP19">
        <v>7</v>
      </c>
      <c r="BQ19">
        <v>9</v>
      </c>
      <c r="BR19">
        <v>15</v>
      </c>
      <c r="BS19">
        <v>15</v>
      </c>
      <c r="BT19">
        <v>4</v>
      </c>
      <c r="BU19">
        <v>5</v>
      </c>
      <c r="BV19">
        <v>1</v>
      </c>
      <c r="BW19">
        <v>8</v>
      </c>
      <c r="BX19">
        <v>24</v>
      </c>
      <c r="BY19">
        <v>25</v>
      </c>
      <c r="BZ19">
        <v>19</v>
      </c>
    </row>
    <row r="20" spans="1:78" x14ac:dyDescent="0.25">
      <c r="B20" s="7">
        <v>0.02</v>
      </c>
      <c r="C20" s="7">
        <v>0.02</v>
      </c>
      <c r="D20" s="7">
        <v>0.02</v>
      </c>
      <c r="E20" s="7">
        <v>0.01</v>
      </c>
      <c r="F20" s="7">
        <v>0.04</v>
      </c>
      <c r="G20" s="7">
        <v>0.02</v>
      </c>
      <c r="H20" s="7">
        <v>0.01</v>
      </c>
      <c r="I20" s="7">
        <v>0.03</v>
      </c>
      <c r="J20" s="7">
        <v>0.02</v>
      </c>
      <c r="K20" s="7">
        <v>0.02</v>
      </c>
      <c r="L20" s="7">
        <v>0.01</v>
      </c>
      <c r="M20" s="7">
        <v>0.01</v>
      </c>
      <c r="N20" s="7">
        <v>0.03</v>
      </c>
      <c r="O20" s="7">
        <v>0.01</v>
      </c>
      <c r="P20" s="7">
        <v>0.02</v>
      </c>
      <c r="Q20" s="7">
        <v>0.01</v>
      </c>
      <c r="R20" s="7">
        <v>0.02</v>
      </c>
      <c r="S20" s="7">
        <v>0.02</v>
      </c>
      <c r="T20" s="7">
        <v>0.03</v>
      </c>
      <c r="U20" s="7">
        <v>0.02</v>
      </c>
      <c r="V20" s="7">
        <v>0.03</v>
      </c>
      <c r="W20" s="7">
        <v>0.02</v>
      </c>
      <c r="X20">
        <v>0</v>
      </c>
      <c r="Y20" s="7">
        <v>0.01</v>
      </c>
      <c r="Z20" s="7">
        <v>0.02</v>
      </c>
      <c r="AA20" s="7">
        <v>0.02</v>
      </c>
      <c r="AB20" s="7">
        <v>0.02</v>
      </c>
      <c r="AC20" s="7">
        <v>0.03</v>
      </c>
      <c r="AD20" s="7">
        <v>0.02</v>
      </c>
      <c r="AE20" s="7">
        <v>0.01</v>
      </c>
      <c r="AF20" s="7">
        <v>0.02</v>
      </c>
      <c r="AG20" s="7">
        <v>0.04</v>
      </c>
      <c r="AH20" t="s">
        <v>108</v>
      </c>
      <c r="AI20" s="7">
        <v>0.02</v>
      </c>
      <c r="AJ20" s="7">
        <v>0.02</v>
      </c>
      <c r="AK20" s="7">
        <v>0.02</v>
      </c>
      <c r="AL20" s="7">
        <v>0.03</v>
      </c>
      <c r="AM20" s="7">
        <v>0.02</v>
      </c>
      <c r="AN20" t="s">
        <v>108</v>
      </c>
      <c r="AO20" s="7">
        <v>0.01</v>
      </c>
      <c r="AP20" s="7">
        <v>0.01</v>
      </c>
      <c r="AQ20" s="7">
        <v>0.01</v>
      </c>
      <c r="AR20" s="7">
        <v>0.1</v>
      </c>
      <c r="AS20" s="7">
        <v>0.01</v>
      </c>
      <c r="AT20" s="7">
        <v>0.01</v>
      </c>
      <c r="AU20" s="7">
        <v>0.02</v>
      </c>
      <c r="AV20" s="7">
        <v>7.0000000000000007E-2</v>
      </c>
      <c r="AW20" s="7">
        <v>0.01</v>
      </c>
      <c r="AX20" s="7">
        <v>0.03</v>
      </c>
      <c r="AY20" t="s">
        <v>108</v>
      </c>
      <c r="AZ20" s="7">
        <v>0.02</v>
      </c>
      <c r="BA20" s="7">
        <v>0.03</v>
      </c>
      <c r="BB20" s="7">
        <v>0.02</v>
      </c>
      <c r="BC20" s="7">
        <v>0.01</v>
      </c>
      <c r="BD20" t="s">
        <v>108</v>
      </c>
      <c r="BE20" s="7">
        <v>0.03</v>
      </c>
      <c r="BF20" s="7">
        <v>0.02</v>
      </c>
      <c r="BG20" s="7">
        <v>0.02</v>
      </c>
      <c r="BH20" s="7">
        <v>0.03</v>
      </c>
      <c r="BI20" s="7">
        <v>0.02</v>
      </c>
      <c r="BJ20" s="7">
        <v>0.02</v>
      </c>
      <c r="BK20" s="7">
        <v>0.02</v>
      </c>
      <c r="BL20" s="7">
        <v>0.01</v>
      </c>
      <c r="BM20" s="7">
        <v>0.03</v>
      </c>
      <c r="BN20" s="7">
        <v>0.01</v>
      </c>
      <c r="BO20" s="7">
        <v>0.02</v>
      </c>
      <c r="BP20" s="7">
        <v>0.05</v>
      </c>
      <c r="BQ20" s="7">
        <v>0.02</v>
      </c>
      <c r="BR20" s="7">
        <v>0.03</v>
      </c>
      <c r="BS20" s="7">
        <v>0.02</v>
      </c>
      <c r="BT20" s="7">
        <v>0.03</v>
      </c>
      <c r="BU20" s="7">
        <v>0.03</v>
      </c>
      <c r="BV20" s="7">
        <v>0.02</v>
      </c>
      <c r="BW20" s="7">
        <v>0.02</v>
      </c>
      <c r="BX20" s="7">
        <v>0.02</v>
      </c>
      <c r="BY20" s="7">
        <v>0.02</v>
      </c>
      <c r="BZ20" s="7">
        <v>0.02</v>
      </c>
    </row>
    <row r="21" spans="1:78" x14ac:dyDescent="0.25">
      <c r="A21" t="s">
        <v>653</v>
      </c>
      <c r="B21">
        <v>262</v>
      </c>
      <c r="C21">
        <v>232</v>
      </c>
      <c r="D21">
        <v>18</v>
      </c>
      <c r="E21">
        <v>11</v>
      </c>
      <c r="F21">
        <v>37</v>
      </c>
      <c r="G21">
        <v>134</v>
      </c>
      <c r="H21">
        <v>91</v>
      </c>
      <c r="I21">
        <v>79</v>
      </c>
      <c r="J21">
        <v>77</v>
      </c>
      <c r="K21">
        <v>57</v>
      </c>
      <c r="L21">
        <v>49</v>
      </c>
      <c r="M21">
        <v>64</v>
      </c>
      <c r="N21">
        <v>169</v>
      </c>
      <c r="O21">
        <v>23</v>
      </c>
      <c r="P21">
        <v>6</v>
      </c>
      <c r="Q21">
        <v>51</v>
      </c>
      <c r="R21">
        <v>210</v>
      </c>
      <c r="S21">
        <v>179</v>
      </c>
      <c r="T21">
        <v>46</v>
      </c>
      <c r="U21">
        <v>32</v>
      </c>
      <c r="V21">
        <v>197</v>
      </c>
      <c r="W21">
        <v>31</v>
      </c>
      <c r="X21">
        <v>32</v>
      </c>
      <c r="Y21">
        <v>28</v>
      </c>
      <c r="Z21">
        <v>234</v>
      </c>
      <c r="AA21">
        <v>260</v>
      </c>
      <c r="AB21">
        <v>232</v>
      </c>
      <c r="AC21">
        <v>27</v>
      </c>
      <c r="AD21">
        <v>212</v>
      </c>
      <c r="AE21">
        <v>20</v>
      </c>
      <c r="AF21">
        <v>206</v>
      </c>
      <c r="AG21">
        <v>46</v>
      </c>
      <c r="AH21">
        <v>1</v>
      </c>
      <c r="AI21">
        <v>205</v>
      </c>
      <c r="AJ21">
        <v>23</v>
      </c>
      <c r="AK21">
        <v>24</v>
      </c>
      <c r="AL21">
        <v>118</v>
      </c>
      <c r="AM21">
        <v>117</v>
      </c>
      <c r="AN21">
        <v>4</v>
      </c>
      <c r="AO21">
        <v>23</v>
      </c>
      <c r="AP21">
        <v>28</v>
      </c>
      <c r="AQ21">
        <v>39</v>
      </c>
      <c r="AR21">
        <v>21</v>
      </c>
      <c r="AS21">
        <v>12</v>
      </c>
      <c r="AT21">
        <v>23</v>
      </c>
      <c r="AU21">
        <v>17</v>
      </c>
      <c r="AV21">
        <v>17</v>
      </c>
      <c r="AW21">
        <v>6</v>
      </c>
      <c r="AX21">
        <v>12</v>
      </c>
      <c r="AY21">
        <v>24</v>
      </c>
      <c r="AZ21">
        <v>15</v>
      </c>
      <c r="BA21">
        <v>9</v>
      </c>
      <c r="BB21">
        <v>22</v>
      </c>
      <c r="BC21">
        <v>16</v>
      </c>
      <c r="BD21">
        <v>0</v>
      </c>
      <c r="BE21">
        <v>54</v>
      </c>
      <c r="BF21">
        <v>208</v>
      </c>
      <c r="BG21">
        <v>171</v>
      </c>
      <c r="BH21">
        <v>90</v>
      </c>
      <c r="BI21">
        <v>66</v>
      </c>
      <c r="BJ21">
        <v>48</v>
      </c>
      <c r="BK21">
        <v>46</v>
      </c>
      <c r="BL21">
        <v>7</v>
      </c>
      <c r="BM21">
        <v>65</v>
      </c>
      <c r="BN21">
        <v>82</v>
      </c>
      <c r="BO21">
        <v>83</v>
      </c>
      <c r="BP21">
        <v>31</v>
      </c>
      <c r="BQ21">
        <v>57</v>
      </c>
      <c r="BR21">
        <v>99</v>
      </c>
      <c r="BS21">
        <v>92</v>
      </c>
      <c r="BT21">
        <v>23</v>
      </c>
      <c r="BU21">
        <v>33</v>
      </c>
      <c r="BV21">
        <v>7</v>
      </c>
      <c r="BW21">
        <v>51</v>
      </c>
      <c r="BX21">
        <v>175</v>
      </c>
      <c r="BY21">
        <v>185</v>
      </c>
      <c r="BZ21">
        <v>159</v>
      </c>
    </row>
    <row r="22" spans="1:78" x14ac:dyDescent="0.25">
      <c r="B22" s="7">
        <v>0.16</v>
      </c>
      <c r="C22" s="7">
        <v>0.17</v>
      </c>
      <c r="D22" s="7">
        <v>0.12</v>
      </c>
      <c r="E22" s="7">
        <v>0.09</v>
      </c>
      <c r="F22" s="7">
        <v>0.16</v>
      </c>
      <c r="G22" s="7">
        <v>0.15</v>
      </c>
      <c r="H22" s="7">
        <v>0.17</v>
      </c>
      <c r="I22" s="7">
        <v>0.17</v>
      </c>
      <c r="J22" s="7">
        <v>0.14000000000000001</v>
      </c>
      <c r="K22" s="7">
        <v>0.19</v>
      </c>
      <c r="L22" s="7">
        <v>0.15</v>
      </c>
      <c r="M22" s="7">
        <v>0.16</v>
      </c>
      <c r="N22" s="7">
        <v>0.16</v>
      </c>
      <c r="O22" s="7">
        <v>0.17</v>
      </c>
      <c r="P22" s="7">
        <v>0.13</v>
      </c>
      <c r="Q22" s="7">
        <v>0.17</v>
      </c>
      <c r="R22" s="7">
        <v>0.16</v>
      </c>
      <c r="S22" s="7">
        <v>0.16</v>
      </c>
      <c r="T22" s="7">
        <v>0.16</v>
      </c>
      <c r="U22" s="7">
        <v>0.14000000000000001</v>
      </c>
      <c r="V22" s="7">
        <v>0.16</v>
      </c>
      <c r="W22" s="7">
        <v>0.17</v>
      </c>
      <c r="X22" s="7">
        <v>0.16</v>
      </c>
      <c r="Y22" s="7">
        <v>0.13</v>
      </c>
      <c r="Z22" s="7">
        <v>0.16</v>
      </c>
      <c r="AA22" s="7">
        <v>0.16</v>
      </c>
      <c r="AB22" s="7">
        <v>0.16</v>
      </c>
      <c r="AC22" s="7">
        <v>0.12</v>
      </c>
      <c r="AD22" s="7">
        <v>0.16</v>
      </c>
      <c r="AE22" s="7">
        <v>0.22</v>
      </c>
      <c r="AF22" s="7">
        <v>0.16</v>
      </c>
      <c r="AG22" s="7">
        <v>0.17</v>
      </c>
      <c r="AH22" s="7">
        <v>0.09</v>
      </c>
      <c r="AI22" s="7">
        <v>0.16</v>
      </c>
      <c r="AJ22" s="7">
        <v>0.17</v>
      </c>
      <c r="AK22" s="7">
        <v>0.12</v>
      </c>
      <c r="AL22" s="7">
        <v>0.15</v>
      </c>
      <c r="AM22" s="7">
        <v>0.17</v>
      </c>
      <c r="AN22" s="7">
        <v>0.19</v>
      </c>
      <c r="AO22" s="7">
        <v>0.18</v>
      </c>
      <c r="AP22" s="7">
        <v>0.2</v>
      </c>
      <c r="AQ22" s="7">
        <v>0.2</v>
      </c>
      <c r="AR22" s="7">
        <v>0.25</v>
      </c>
      <c r="AS22" s="7">
        <v>0.16</v>
      </c>
      <c r="AT22" s="7">
        <v>0.14000000000000001</v>
      </c>
      <c r="AU22" s="7">
        <v>0.16</v>
      </c>
      <c r="AV22" s="7">
        <v>0.16</v>
      </c>
      <c r="AW22" s="7">
        <v>0.12</v>
      </c>
      <c r="AX22" s="7">
        <v>0.12</v>
      </c>
      <c r="AY22" s="7">
        <v>0.15</v>
      </c>
      <c r="AZ22" s="7">
        <v>0.14000000000000001</v>
      </c>
      <c r="BA22" s="7">
        <v>0.08</v>
      </c>
      <c r="BB22" s="7">
        <v>0.16</v>
      </c>
      <c r="BC22" s="7">
        <v>0.15</v>
      </c>
      <c r="BD22" t="s">
        <v>108</v>
      </c>
      <c r="BE22" s="7">
        <v>0.18</v>
      </c>
      <c r="BF22" s="7">
        <v>0.15</v>
      </c>
      <c r="BG22" s="7">
        <v>0.16</v>
      </c>
      <c r="BH22" s="7">
        <v>0.15</v>
      </c>
      <c r="BI22" s="7">
        <v>0.16</v>
      </c>
      <c r="BJ22" s="7">
        <v>0.15</v>
      </c>
      <c r="BK22" s="7">
        <v>0.2</v>
      </c>
      <c r="BL22" s="7">
        <v>0.12</v>
      </c>
      <c r="BM22" s="7">
        <v>0.17</v>
      </c>
      <c r="BN22" s="7">
        <v>0.15</v>
      </c>
      <c r="BO22" s="7">
        <v>0.15</v>
      </c>
      <c r="BP22" s="7">
        <v>0.21</v>
      </c>
      <c r="BQ22" s="7">
        <v>0.14000000000000001</v>
      </c>
      <c r="BR22" s="7">
        <v>0.17</v>
      </c>
      <c r="BS22" s="7">
        <v>0.15</v>
      </c>
      <c r="BT22" s="7">
        <v>0.18</v>
      </c>
      <c r="BU22" s="7">
        <v>0.17</v>
      </c>
      <c r="BV22" s="7">
        <v>7.0000000000000007E-2</v>
      </c>
      <c r="BW22" s="7">
        <v>0.16</v>
      </c>
      <c r="BX22" s="7">
        <v>0.15</v>
      </c>
      <c r="BY22" s="7">
        <v>0.15</v>
      </c>
      <c r="BZ22" s="7">
        <v>0.15</v>
      </c>
    </row>
    <row r="23" spans="1:78" x14ac:dyDescent="0.25">
      <c r="A23" t="s">
        <v>40</v>
      </c>
      <c r="B23">
        <v>1</v>
      </c>
      <c r="C23">
        <v>1</v>
      </c>
      <c r="D23">
        <v>0</v>
      </c>
      <c r="E23">
        <v>0</v>
      </c>
      <c r="F23">
        <v>0</v>
      </c>
      <c r="G23">
        <v>0</v>
      </c>
      <c r="H23">
        <v>1</v>
      </c>
      <c r="I23">
        <v>0</v>
      </c>
      <c r="J23">
        <v>0</v>
      </c>
      <c r="K23">
        <v>1</v>
      </c>
      <c r="L23">
        <v>0</v>
      </c>
      <c r="M23">
        <v>1</v>
      </c>
      <c r="N23">
        <v>0</v>
      </c>
      <c r="O23">
        <v>0</v>
      </c>
      <c r="P23">
        <v>0</v>
      </c>
      <c r="Q23">
        <v>1</v>
      </c>
      <c r="R23">
        <v>0</v>
      </c>
      <c r="S23">
        <v>1</v>
      </c>
      <c r="T23">
        <v>0</v>
      </c>
      <c r="U23">
        <v>0</v>
      </c>
      <c r="V23">
        <v>0</v>
      </c>
      <c r="W23">
        <v>0</v>
      </c>
      <c r="X23">
        <v>1</v>
      </c>
      <c r="Y23">
        <v>0</v>
      </c>
      <c r="Z23">
        <v>1</v>
      </c>
      <c r="AA23">
        <v>1</v>
      </c>
      <c r="AB23">
        <v>1</v>
      </c>
      <c r="AC23">
        <v>0</v>
      </c>
      <c r="AD23">
        <v>1</v>
      </c>
      <c r="AE23">
        <v>0</v>
      </c>
      <c r="AF23">
        <v>1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1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</v>
      </c>
      <c r="BD23">
        <v>0</v>
      </c>
      <c r="BE23">
        <v>1</v>
      </c>
      <c r="BF23">
        <v>0</v>
      </c>
      <c r="BG23">
        <v>1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1</v>
      </c>
      <c r="BO23">
        <v>0</v>
      </c>
      <c r="BP23">
        <v>0</v>
      </c>
      <c r="BQ23">
        <v>0</v>
      </c>
      <c r="BR23">
        <v>1</v>
      </c>
      <c r="BS23">
        <v>1</v>
      </c>
      <c r="BT23">
        <v>1</v>
      </c>
      <c r="BU23">
        <v>0</v>
      </c>
      <c r="BV23">
        <v>0</v>
      </c>
      <c r="BW23">
        <v>0</v>
      </c>
      <c r="BX23">
        <v>1</v>
      </c>
      <c r="BY23">
        <v>1</v>
      </c>
      <c r="BZ23">
        <v>1</v>
      </c>
    </row>
    <row r="24" spans="1:78" x14ac:dyDescent="0.25">
      <c r="B24">
        <v>0</v>
      </c>
      <c r="C24">
        <v>0</v>
      </c>
      <c r="D24" t="s">
        <v>106</v>
      </c>
      <c r="E24" t="s">
        <v>106</v>
      </c>
      <c r="F24" t="s">
        <v>106</v>
      </c>
      <c r="G24" t="s">
        <v>106</v>
      </c>
      <c r="H24">
        <v>0</v>
      </c>
      <c r="I24" t="s">
        <v>106</v>
      </c>
      <c r="J24" t="s">
        <v>106</v>
      </c>
      <c r="K24">
        <v>0</v>
      </c>
      <c r="L24" t="s">
        <v>106</v>
      </c>
      <c r="M24">
        <v>0</v>
      </c>
      <c r="N24" t="s">
        <v>106</v>
      </c>
      <c r="O24" t="s">
        <v>106</v>
      </c>
      <c r="P24" t="s">
        <v>106</v>
      </c>
      <c r="Q24">
        <v>0</v>
      </c>
      <c r="R24" t="s">
        <v>106</v>
      </c>
      <c r="S24">
        <v>0</v>
      </c>
      <c r="T24" t="s">
        <v>106</v>
      </c>
      <c r="U24" t="s">
        <v>106</v>
      </c>
      <c r="V24" t="s">
        <v>106</v>
      </c>
      <c r="W24" t="s">
        <v>106</v>
      </c>
      <c r="X24">
        <v>0</v>
      </c>
      <c r="Y24" t="s">
        <v>106</v>
      </c>
      <c r="Z24">
        <v>0</v>
      </c>
      <c r="AA24">
        <v>0</v>
      </c>
      <c r="AB24">
        <v>0</v>
      </c>
      <c r="AC24" t="s">
        <v>106</v>
      </c>
      <c r="AD24">
        <v>0</v>
      </c>
      <c r="AE24" t="s">
        <v>106</v>
      </c>
      <c r="AF24">
        <v>0</v>
      </c>
      <c r="AG24" t="s">
        <v>106</v>
      </c>
      <c r="AH24" t="s">
        <v>106</v>
      </c>
      <c r="AI24" t="s">
        <v>106</v>
      </c>
      <c r="AJ24" t="s">
        <v>106</v>
      </c>
      <c r="AK24" t="s">
        <v>106</v>
      </c>
      <c r="AL24">
        <v>0</v>
      </c>
      <c r="AM24" t="s">
        <v>106</v>
      </c>
      <c r="AN24" t="s">
        <v>106</v>
      </c>
      <c r="AO24" t="s">
        <v>106</v>
      </c>
      <c r="AP24" t="s">
        <v>106</v>
      </c>
      <c r="AQ24" t="s">
        <v>106</v>
      </c>
      <c r="AR24" t="s">
        <v>106</v>
      </c>
      <c r="AS24" t="s">
        <v>106</v>
      </c>
      <c r="AT24" t="s">
        <v>106</v>
      </c>
      <c r="AU24" t="s">
        <v>106</v>
      </c>
      <c r="AV24" t="s">
        <v>106</v>
      </c>
      <c r="AW24" t="s">
        <v>106</v>
      </c>
      <c r="AX24" t="s">
        <v>106</v>
      </c>
      <c r="AY24" t="s">
        <v>106</v>
      </c>
      <c r="AZ24" t="s">
        <v>106</v>
      </c>
      <c r="BA24" t="s">
        <v>106</v>
      </c>
      <c r="BB24" t="s">
        <v>106</v>
      </c>
      <c r="BC24" s="7">
        <v>0.01</v>
      </c>
      <c r="BD24" t="s">
        <v>106</v>
      </c>
      <c r="BE24">
        <v>0</v>
      </c>
      <c r="BF24" t="s">
        <v>106</v>
      </c>
      <c r="BG24">
        <v>0</v>
      </c>
      <c r="BH24" t="s">
        <v>106</v>
      </c>
      <c r="BI24" t="s">
        <v>106</v>
      </c>
      <c r="BJ24" t="s">
        <v>106</v>
      </c>
      <c r="BK24" t="s">
        <v>106</v>
      </c>
      <c r="BL24" t="s">
        <v>106</v>
      </c>
      <c r="BM24" t="s">
        <v>106</v>
      </c>
      <c r="BN24">
        <v>0</v>
      </c>
      <c r="BO24" t="s">
        <v>106</v>
      </c>
      <c r="BP24" t="s">
        <v>106</v>
      </c>
      <c r="BQ24" t="s">
        <v>106</v>
      </c>
      <c r="BR24">
        <v>0</v>
      </c>
      <c r="BS24">
        <v>0</v>
      </c>
      <c r="BT24" s="7">
        <v>0.01</v>
      </c>
      <c r="BU24" t="s">
        <v>106</v>
      </c>
      <c r="BV24" t="s">
        <v>106</v>
      </c>
      <c r="BW24" t="s">
        <v>106</v>
      </c>
      <c r="BX24">
        <v>0</v>
      </c>
      <c r="BY24">
        <v>0</v>
      </c>
      <c r="BZ24">
        <v>0</v>
      </c>
    </row>
    <row r="25" spans="1:78" x14ac:dyDescent="0.25">
      <c r="A25" t="s">
        <v>41</v>
      </c>
      <c r="B25">
        <v>57</v>
      </c>
      <c r="C25">
        <v>43</v>
      </c>
      <c r="D25">
        <v>10</v>
      </c>
      <c r="E25">
        <v>4</v>
      </c>
      <c r="F25">
        <v>8</v>
      </c>
      <c r="G25">
        <v>29</v>
      </c>
      <c r="H25">
        <v>21</v>
      </c>
      <c r="I25">
        <v>18</v>
      </c>
      <c r="J25">
        <v>20</v>
      </c>
      <c r="K25">
        <v>2</v>
      </c>
      <c r="L25">
        <v>17</v>
      </c>
      <c r="M25">
        <v>18</v>
      </c>
      <c r="N25">
        <v>29</v>
      </c>
      <c r="O25">
        <v>4</v>
      </c>
      <c r="P25">
        <v>5</v>
      </c>
      <c r="Q25">
        <v>9</v>
      </c>
      <c r="R25">
        <v>48</v>
      </c>
      <c r="S25">
        <v>37</v>
      </c>
      <c r="T25">
        <v>9</v>
      </c>
      <c r="U25">
        <v>10</v>
      </c>
      <c r="V25">
        <v>40</v>
      </c>
      <c r="W25">
        <v>9</v>
      </c>
      <c r="X25">
        <v>7</v>
      </c>
      <c r="Y25">
        <v>3</v>
      </c>
      <c r="Z25">
        <v>54</v>
      </c>
      <c r="AA25">
        <v>57</v>
      </c>
      <c r="AB25">
        <v>54</v>
      </c>
      <c r="AC25">
        <v>7</v>
      </c>
      <c r="AD25">
        <v>48</v>
      </c>
      <c r="AE25">
        <v>2</v>
      </c>
      <c r="AF25">
        <v>38</v>
      </c>
      <c r="AG25">
        <v>18</v>
      </c>
      <c r="AH25">
        <v>0</v>
      </c>
      <c r="AI25">
        <v>40</v>
      </c>
      <c r="AJ25">
        <v>4</v>
      </c>
      <c r="AK25">
        <v>12</v>
      </c>
      <c r="AL25">
        <v>26</v>
      </c>
      <c r="AM25">
        <v>25</v>
      </c>
      <c r="AN25">
        <v>0</v>
      </c>
      <c r="AO25">
        <v>5</v>
      </c>
      <c r="AP25">
        <v>7</v>
      </c>
      <c r="AQ25">
        <v>6</v>
      </c>
      <c r="AR25">
        <v>3</v>
      </c>
      <c r="AS25">
        <v>1</v>
      </c>
      <c r="AT25">
        <v>2</v>
      </c>
      <c r="AU25">
        <v>3</v>
      </c>
      <c r="AV25">
        <v>3</v>
      </c>
      <c r="AW25">
        <v>2</v>
      </c>
      <c r="AX25">
        <v>8</v>
      </c>
      <c r="AY25">
        <v>3</v>
      </c>
      <c r="AZ25">
        <v>6</v>
      </c>
      <c r="BA25">
        <v>4</v>
      </c>
      <c r="BB25">
        <v>4</v>
      </c>
      <c r="BC25">
        <v>5</v>
      </c>
      <c r="BD25">
        <v>0</v>
      </c>
      <c r="BE25">
        <v>9</v>
      </c>
      <c r="BF25">
        <v>48</v>
      </c>
      <c r="BG25">
        <v>37</v>
      </c>
      <c r="BH25">
        <v>20</v>
      </c>
      <c r="BI25">
        <v>12</v>
      </c>
      <c r="BJ25">
        <v>6</v>
      </c>
      <c r="BK25">
        <v>8</v>
      </c>
      <c r="BL25">
        <v>3</v>
      </c>
      <c r="BM25">
        <v>9</v>
      </c>
      <c r="BN25">
        <v>16</v>
      </c>
      <c r="BO25">
        <v>27</v>
      </c>
      <c r="BP25">
        <v>6</v>
      </c>
      <c r="BQ25">
        <v>16</v>
      </c>
      <c r="BR25">
        <v>17</v>
      </c>
      <c r="BS25">
        <v>20</v>
      </c>
      <c r="BT25">
        <v>5</v>
      </c>
      <c r="BU25">
        <v>6</v>
      </c>
      <c r="BV25">
        <v>5</v>
      </c>
      <c r="BW25">
        <v>12</v>
      </c>
      <c r="BX25">
        <v>46</v>
      </c>
      <c r="BY25">
        <v>41</v>
      </c>
      <c r="BZ25">
        <v>36</v>
      </c>
    </row>
    <row r="26" spans="1:78" x14ac:dyDescent="0.25">
      <c r="B26" s="7">
        <v>0.03</v>
      </c>
      <c r="C26" s="7">
        <v>0.03</v>
      </c>
      <c r="D26" s="7">
        <v>7.0000000000000007E-2</v>
      </c>
      <c r="E26" s="7">
        <v>0.04</v>
      </c>
      <c r="F26" s="7">
        <v>0.03</v>
      </c>
      <c r="G26" s="7">
        <v>0.03</v>
      </c>
      <c r="H26" s="7">
        <v>0.04</v>
      </c>
      <c r="I26" s="7">
        <v>0.04</v>
      </c>
      <c r="J26" s="7">
        <v>0.04</v>
      </c>
      <c r="K26" s="7">
        <v>0.01</v>
      </c>
      <c r="L26" s="7">
        <v>0.05</v>
      </c>
      <c r="M26" s="7">
        <v>0.05</v>
      </c>
      <c r="N26" s="7">
        <v>0.03</v>
      </c>
      <c r="O26" s="7">
        <v>0.03</v>
      </c>
      <c r="P26" s="7">
        <v>0.12</v>
      </c>
      <c r="Q26" s="7">
        <v>0.03</v>
      </c>
      <c r="R26" s="7">
        <v>0.04</v>
      </c>
      <c r="S26" s="7">
        <v>0.03</v>
      </c>
      <c r="T26" s="7">
        <v>0.03</v>
      </c>
      <c r="U26" s="7">
        <v>0.04</v>
      </c>
      <c r="V26" s="7">
        <v>0.03</v>
      </c>
      <c r="W26" s="7">
        <v>0.05</v>
      </c>
      <c r="X26" s="7">
        <v>0.04</v>
      </c>
      <c r="Y26" s="7">
        <v>0.02</v>
      </c>
      <c r="Z26" s="7">
        <v>0.04</v>
      </c>
      <c r="AA26" s="7">
        <v>0.03</v>
      </c>
      <c r="AB26" s="7">
        <v>0.04</v>
      </c>
      <c r="AC26" s="7">
        <v>0.03</v>
      </c>
      <c r="AD26" s="7">
        <v>0.04</v>
      </c>
      <c r="AE26" s="7">
        <v>0.02</v>
      </c>
      <c r="AF26" s="7">
        <v>0.03</v>
      </c>
      <c r="AG26" s="7">
        <v>7.0000000000000007E-2</v>
      </c>
      <c r="AH26" t="s">
        <v>108</v>
      </c>
      <c r="AI26" s="7">
        <v>0.03</v>
      </c>
      <c r="AJ26" s="7">
        <v>0.03</v>
      </c>
      <c r="AK26" s="7">
        <v>0.06</v>
      </c>
      <c r="AL26" s="7">
        <v>0.03</v>
      </c>
      <c r="AM26" s="7">
        <v>0.04</v>
      </c>
      <c r="AN26" t="s">
        <v>108</v>
      </c>
      <c r="AO26" s="7">
        <v>0.04</v>
      </c>
      <c r="AP26" s="7">
        <v>0.05</v>
      </c>
      <c r="AQ26" s="7">
        <v>0.03</v>
      </c>
      <c r="AR26" s="7">
        <v>0.04</v>
      </c>
      <c r="AS26" s="7">
        <v>0.01</v>
      </c>
      <c r="AT26" s="7">
        <v>0.01</v>
      </c>
      <c r="AU26" s="7">
        <v>0.03</v>
      </c>
      <c r="AV26" s="7">
        <v>0.03</v>
      </c>
      <c r="AW26" s="7">
        <v>0.04</v>
      </c>
      <c r="AX26" s="7">
        <v>0.08</v>
      </c>
      <c r="AY26" s="7">
        <v>0.02</v>
      </c>
      <c r="AZ26" s="7">
        <v>0.05</v>
      </c>
      <c r="BA26" s="7">
        <v>0.04</v>
      </c>
      <c r="BB26" s="7">
        <v>0.03</v>
      </c>
      <c r="BC26" s="7">
        <v>0.05</v>
      </c>
      <c r="BD26" t="s">
        <v>108</v>
      </c>
      <c r="BE26" s="7">
        <v>0.03</v>
      </c>
      <c r="BF26" s="7">
        <v>0.04</v>
      </c>
      <c r="BG26" s="7">
        <v>0.03</v>
      </c>
      <c r="BH26" s="7">
        <v>0.03</v>
      </c>
      <c r="BI26" s="7">
        <v>0.03</v>
      </c>
      <c r="BJ26" s="7">
        <v>0.02</v>
      </c>
      <c r="BK26" s="7">
        <v>0.04</v>
      </c>
      <c r="BL26" s="7">
        <v>0.05</v>
      </c>
      <c r="BM26" s="7">
        <v>0.02</v>
      </c>
      <c r="BN26" s="7">
        <v>0.03</v>
      </c>
      <c r="BO26" s="7">
        <v>0.05</v>
      </c>
      <c r="BP26" s="7">
        <v>0.04</v>
      </c>
      <c r="BQ26" s="7">
        <v>0.04</v>
      </c>
      <c r="BR26" s="7">
        <v>0.03</v>
      </c>
      <c r="BS26" s="7">
        <v>0.03</v>
      </c>
      <c r="BT26" s="7">
        <v>0.04</v>
      </c>
      <c r="BU26" s="7">
        <v>0.03</v>
      </c>
      <c r="BV26" s="7">
        <v>0.06</v>
      </c>
      <c r="BW26" s="7">
        <v>0.04</v>
      </c>
      <c r="BX26" s="7">
        <v>0.04</v>
      </c>
      <c r="BY26" s="7">
        <v>0.03</v>
      </c>
      <c r="BZ26" s="7">
        <v>0.03</v>
      </c>
    </row>
  </sheetData>
  <pageMargins left="0.7" right="0.7" top="0.75" bottom="0.75" header="0.3" footer="0.3"/>
  <pageSetup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654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656</v>
      </c>
      <c r="B11">
        <v>1720</v>
      </c>
      <c r="C11">
        <v>1413</v>
      </c>
      <c r="D11">
        <v>171</v>
      </c>
      <c r="E11">
        <v>136</v>
      </c>
      <c r="F11">
        <v>246</v>
      </c>
      <c r="G11">
        <v>957</v>
      </c>
      <c r="H11">
        <v>518</v>
      </c>
      <c r="I11">
        <v>482</v>
      </c>
      <c r="J11">
        <v>549</v>
      </c>
      <c r="K11">
        <v>337</v>
      </c>
      <c r="L11">
        <v>353</v>
      </c>
      <c r="M11">
        <v>401</v>
      </c>
      <c r="N11">
        <v>1095</v>
      </c>
      <c r="O11">
        <v>170</v>
      </c>
      <c r="P11">
        <v>56</v>
      </c>
      <c r="Q11">
        <v>293</v>
      </c>
      <c r="R11">
        <v>1427</v>
      </c>
      <c r="S11">
        <v>1163</v>
      </c>
      <c r="T11">
        <v>306</v>
      </c>
      <c r="U11">
        <v>230</v>
      </c>
      <c r="V11">
        <v>1334</v>
      </c>
      <c r="W11">
        <v>171</v>
      </c>
      <c r="X11">
        <v>200</v>
      </c>
      <c r="Y11">
        <v>192</v>
      </c>
      <c r="Z11">
        <v>1528</v>
      </c>
      <c r="AA11">
        <v>1717</v>
      </c>
      <c r="AB11">
        <v>1524</v>
      </c>
      <c r="AC11">
        <v>189</v>
      </c>
      <c r="AD11">
        <v>1405</v>
      </c>
      <c r="AE11">
        <v>116</v>
      </c>
      <c r="AF11">
        <v>1340</v>
      </c>
      <c r="AG11">
        <v>312</v>
      </c>
      <c r="AH11">
        <v>7</v>
      </c>
      <c r="AI11">
        <v>1318</v>
      </c>
      <c r="AJ11">
        <v>144</v>
      </c>
      <c r="AK11">
        <v>236</v>
      </c>
      <c r="AL11">
        <v>729</v>
      </c>
      <c r="AM11">
        <v>779</v>
      </c>
      <c r="AN11">
        <v>15</v>
      </c>
      <c r="AO11">
        <v>189</v>
      </c>
      <c r="AP11">
        <v>128</v>
      </c>
      <c r="AQ11">
        <v>142</v>
      </c>
      <c r="AR11">
        <v>92</v>
      </c>
      <c r="AS11">
        <v>106</v>
      </c>
      <c r="AT11">
        <v>199</v>
      </c>
      <c r="AU11">
        <v>131</v>
      </c>
      <c r="AV11">
        <v>105</v>
      </c>
      <c r="AW11">
        <v>56</v>
      </c>
      <c r="AX11">
        <v>115</v>
      </c>
      <c r="AY11">
        <v>156</v>
      </c>
      <c r="AZ11">
        <v>126</v>
      </c>
      <c r="BA11">
        <v>113</v>
      </c>
      <c r="BB11">
        <v>161</v>
      </c>
      <c r="BC11">
        <v>82</v>
      </c>
      <c r="BD11">
        <v>7</v>
      </c>
      <c r="BE11">
        <v>295</v>
      </c>
      <c r="BF11">
        <v>1425</v>
      </c>
      <c r="BG11">
        <v>1095</v>
      </c>
      <c r="BH11">
        <v>625</v>
      </c>
      <c r="BI11">
        <v>438</v>
      </c>
      <c r="BJ11">
        <v>276</v>
      </c>
      <c r="BK11">
        <v>268</v>
      </c>
      <c r="BL11">
        <v>67</v>
      </c>
      <c r="BM11">
        <v>329</v>
      </c>
      <c r="BN11">
        <v>526</v>
      </c>
      <c r="BO11">
        <v>645</v>
      </c>
      <c r="BP11">
        <v>221</v>
      </c>
      <c r="BQ11">
        <v>362</v>
      </c>
      <c r="BR11">
        <v>536</v>
      </c>
      <c r="BS11">
        <v>516</v>
      </c>
      <c r="BT11">
        <v>146</v>
      </c>
      <c r="BU11">
        <v>183</v>
      </c>
      <c r="BV11">
        <v>111</v>
      </c>
      <c r="BW11">
        <v>266</v>
      </c>
      <c r="BX11">
        <v>1114</v>
      </c>
      <c r="BY11">
        <v>1115</v>
      </c>
      <c r="BZ11">
        <v>944</v>
      </c>
    </row>
    <row r="12" spans="1:78" x14ac:dyDescent="0.25">
      <c r="B12" s="7">
        <v>0.28999999999999998</v>
      </c>
      <c r="C12" s="7">
        <v>0.28000000000000003</v>
      </c>
      <c r="D12" s="7">
        <v>0.31</v>
      </c>
      <c r="E12" s="7">
        <v>0.38</v>
      </c>
      <c r="F12" s="7">
        <v>0.21</v>
      </c>
      <c r="G12" s="7">
        <v>0.31</v>
      </c>
      <c r="H12" s="7">
        <v>0.3</v>
      </c>
      <c r="I12" s="7">
        <v>0.33</v>
      </c>
      <c r="J12" s="7">
        <v>0.28999999999999998</v>
      </c>
      <c r="K12" s="7">
        <v>0.27</v>
      </c>
      <c r="L12" s="7">
        <v>0.25</v>
      </c>
      <c r="M12" s="7">
        <v>0.24</v>
      </c>
      <c r="N12" s="7">
        <v>0.31</v>
      </c>
      <c r="O12" s="7">
        <v>0.26</v>
      </c>
      <c r="P12" s="7">
        <v>0.28999999999999998</v>
      </c>
      <c r="Q12" s="7">
        <v>0.31</v>
      </c>
      <c r="R12" s="7">
        <v>0.28000000000000003</v>
      </c>
      <c r="S12" s="7">
        <v>0.32</v>
      </c>
      <c r="T12" s="7">
        <v>0.25</v>
      </c>
      <c r="U12" s="7">
        <v>0.24</v>
      </c>
      <c r="V12" s="7">
        <v>0.3</v>
      </c>
      <c r="W12" s="7">
        <v>0.28000000000000003</v>
      </c>
      <c r="X12" s="7">
        <v>0.23</v>
      </c>
      <c r="Y12" s="7">
        <v>0.27</v>
      </c>
      <c r="Z12" s="7">
        <v>0.28999999999999998</v>
      </c>
      <c r="AA12" s="7">
        <v>0.28999999999999998</v>
      </c>
      <c r="AB12" s="7">
        <v>0.28999999999999998</v>
      </c>
      <c r="AC12" s="7">
        <v>0.26</v>
      </c>
      <c r="AD12" s="7">
        <v>0.3</v>
      </c>
      <c r="AE12" s="7">
        <v>0.22</v>
      </c>
      <c r="AF12" s="7">
        <v>0.28999999999999998</v>
      </c>
      <c r="AG12" s="7">
        <v>0.34</v>
      </c>
      <c r="AH12" s="7">
        <v>0.17</v>
      </c>
      <c r="AI12" s="7">
        <v>0.3</v>
      </c>
      <c r="AJ12" s="7">
        <v>0.26</v>
      </c>
      <c r="AK12" s="7">
        <v>0.24</v>
      </c>
      <c r="AL12" s="7">
        <v>0.31</v>
      </c>
      <c r="AM12" s="7">
        <v>0.27</v>
      </c>
      <c r="AN12" s="7">
        <v>0.25</v>
      </c>
      <c r="AO12" s="7">
        <v>0.27</v>
      </c>
      <c r="AP12" s="7">
        <v>0.22</v>
      </c>
      <c r="AQ12" s="7">
        <v>0.25</v>
      </c>
      <c r="AR12" s="7">
        <v>0.17</v>
      </c>
      <c r="AS12" s="7">
        <v>0.33</v>
      </c>
      <c r="AT12" s="7">
        <v>0.36</v>
      </c>
      <c r="AU12" s="7">
        <v>0.38</v>
      </c>
      <c r="AV12" s="7">
        <v>0.22</v>
      </c>
      <c r="AW12" s="7">
        <v>0.39</v>
      </c>
      <c r="AX12" s="7">
        <v>0.28000000000000003</v>
      </c>
      <c r="AY12" s="7">
        <v>0.28999999999999998</v>
      </c>
      <c r="AZ12" s="7">
        <v>0.31</v>
      </c>
      <c r="BA12" s="7">
        <v>0.39</v>
      </c>
      <c r="BB12" s="7">
        <v>0.36</v>
      </c>
      <c r="BC12" s="7">
        <v>0.26</v>
      </c>
      <c r="BD12" s="7">
        <v>0.28999999999999998</v>
      </c>
      <c r="BE12" s="7">
        <v>0.33</v>
      </c>
      <c r="BF12" s="7">
        <v>0.28000000000000003</v>
      </c>
      <c r="BG12" s="7">
        <v>0.33</v>
      </c>
      <c r="BH12" s="7">
        <v>0.23</v>
      </c>
      <c r="BI12" s="7">
        <v>0.34</v>
      </c>
      <c r="BJ12" s="7">
        <v>0.32</v>
      </c>
      <c r="BK12" s="7">
        <v>0.35</v>
      </c>
      <c r="BL12" s="7">
        <v>0.34</v>
      </c>
      <c r="BM12" s="7">
        <v>0.37</v>
      </c>
      <c r="BN12" s="7">
        <v>0.31</v>
      </c>
      <c r="BO12" s="7">
        <v>0.3</v>
      </c>
      <c r="BP12" s="7">
        <v>0.18</v>
      </c>
      <c r="BQ12" s="7">
        <v>0.36</v>
      </c>
      <c r="BR12" s="7">
        <v>0.34</v>
      </c>
      <c r="BS12" s="7">
        <v>0.34</v>
      </c>
      <c r="BT12" s="7">
        <v>0.32</v>
      </c>
      <c r="BU12" s="7">
        <v>0.34</v>
      </c>
      <c r="BV12" s="7">
        <v>0.37</v>
      </c>
      <c r="BW12" s="7">
        <v>0.35</v>
      </c>
      <c r="BX12" s="7">
        <v>0.28000000000000003</v>
      </c>
      <c r="BY12" s="7">
        <v>0.28000000000000003</v>
      </c>
      <c r="BZ12" s="7">
        <v>0.27</v>
      </c>
    </row>
    <row r="13" spans="1:78" x14ac:dyDescent="0.25">
      <c r="A13" t="s">
        <v>657</v>
      </c>
      <c r="B13">
        <v>2891</v>
      </c>
      <c r="C13">
        <v>2513</v>
      </c>
      <c r="D13">
        <v>256</v>
      </c>
      <c r="E13">
        <v>122</v>
      </c>
      <c r="F13">
        <v>636</v>
      </c>
      <c r="G13">
        <v>1481</v>
      </c>
      <c r="H13">
        <v>773</v>
      </c>
      <c r="I13">
        <v>703</v>
      </c>
      <c r="J13">
        <v>919</v>
      </c>
      <c r="K13">
        <v>613</v>
      </c>
      <c r="L13">
        <v>656</v>
      </c>
      <c r="M13">
        <v>807</v>
      </c>
      <c r="N13">
        <v>1721</v>
      </c>
      <c r="O13">
        <v>277</v>
      </c>
      <c r="P13">
        <v>86</v>
      </c>
      <c r="Q13">
        <v>408</v>
      </c>
      <c r="R13">
        <v>2482</v>
      </c>
      <c r="S13">
        <v>1771</v>
      </c>
      <c r="T13">
        <v>611</v>
      </c>
      <c r="U13">
        <v>466</v>
      </c>
      <c r="V13">
        <v>2167</v>
      </c>
      <c r="W13">
        <v>301</v>
      </c>
      <c r="X13">
        <v>401</v>
      </c>
      <c r="Y13">
        <v>315</v>
      </c>
      <c r="Z13">
        <v>2576</v>
      </c>
      <c r="AA13">
        <v>2885</v>
      </c>
      <c r="AB13">
        <v>2570</v>
      </c>
      <c r="AC13">
        <v>371</v>
      </c>
      <c r="AD13">
        <v>2288</v>
      </c>
      <c r="AE13">
        <v>208</v>
      </c>
      <c r="AF13">
        <v>2255</v>
      </c>
      <c r="AG13">
        <v>450</v>
      </c>
      <c r="AH13">
        <v>24</v>
      </c>
      <c r="AI13">
        <v>2159</v>
      </c>
      <c r="AJ13">
        <v>251</v>
      </c>
      <c r="AK13">
        <v>425</v>
      </c>
      <c r="AL13">
        <v>1223</v>
      </c>
      <c r="AM13">
        <v>1374</v>
      </c>
      <c r="AN13">
        <v>22</v>
      </c>
      <c r="AO13">
        <v>264</v>
      </c>
      <c r="AP13">
        <v>335</v>
      </c>
      <c r="AQ13">
        <v>333</v>
      </c>
      <c r="AR13">
        <v>288</v>
      </c>
      <c r="AS13">
        <v>128</v>
      </c>
      <c r="AT13">
        <v>234</v>
      </c>
      <c r="AU13">
        <v>147</v>
      </c>
      <c r="AV13">
        <v>261</v>
      </c>
      <c r="AW13">
        <v>55</v>
      </c>
      <c r="AX13">
        <v>196</v>
      </c>
      <c r="AY13">
        <v>259</v>
      </c>
      <c r="AZ13">
        <v>187</v>
      </c>
      <c r="BA13">
        <v>109</v>
      </c>
      <c r="BB13">
        <v>175</v>
      </c>
      <c r="BC13">
        <v>171</v>
      </c>
      <c r="BD13">
        <v>13</v>
      </c>
      <c r="BE13">
        <v>475</v>
      </c>
      <c r="BF13">
        <v>2416</v>
      </c>
      <c r="BG13">
        <v>1595</v>
      </c>
      <c r="BH13">
        <v>1296</v>
      </c>
      <c r="BI13">
        <v>700</v>
      </c>
      <c r="BJ13">
        <v>429</v>
      </c>
      <c r="BK13">
        <v>323</v>
      </c>
      <c r="BL13">
        <v>87</v>
      </c>
      <c r="BM13">
        <v>430</v>
      </c>
      <c r="BN13">
        <v>867</v>
      </c>
      <c r="BO13">
        <v>1035</v>
      </c>
      <c r="BP13">
        <v>559</v>
      </c>
      <c r="BQ13">
        <v>491</v>
      </c>
      <c r="BR13">
        <v>806</v>
      </c>
      <c r="BS13">
        <v>793</v>
      </c>
      <c r="BT13">
        <v>231</v>
      </c>
      <c r="BU13">
        <v>287</v>
      </c>
      <c r="BV13">
        <v>132</v>
      </c>
      <c r="BW13">
        <v>376</v>
      </c>
      <c r="BX13">
        <v>2136</v>
      </c>
      <c r="BY13">
        <v>2173</v>
      </c>
      <c r="BZ13">
        <v>1933</v>
      </c>
    </row>
    <row r="14" spans="1:78" x14ac:dyDescent="0.25">
      <c r="B14" s="7">
        <v>0.48</v>
      </c>
      <c r="C14" s="7">
        <v>0.5</v>
      </c>
      <c r="D14" s="7">
        <v>0.46</v>
      </c>
      <c r="E14" s="7">
        <v>0.34</v>
      </c>
      <c r="F14" s="7">
        <v>0.54</v>
      </c>
      <c r="G14" s="7">
        <v>0.48</v>
      </c>
      <c r="H14" s="7">
        <v>0.45</v>
      </c>
      <c r="I14" s="7">
        <v>0.48</v>
      </c>
      <c r="J14" s="7">
        <v>0.49</v>
      </c>
      <c r="K14" s="7">
        <v>0.5</v>
      </c>
      <c r="L14" s="7">
        <v>0.47</v>
      </c>
      <c r="M14" s="7">
        <v>0.49</v>
      </c>
      <c r="N14" s="7">
        <v>0.49</v>
      </c>
      <c r="O14" s="7">
        <v>0.43</v>
      </c>
      <c r="P14" s="7">
        <v>0.45</v>
      </c>
      <c r="Q14" s="7">
        <v>0.43</v>
      </c>
      <c r="R14" s="7">
        <v>0.49</v>
      </c>
      <c r="S14" s="7">
        <v>0.48</v>
      </c>
      <c r="T14" s="7">
        <v>0.5</v>
      </c>
      <c r="U14" s="7">
        <v>0.48</v>
      </c>
      <c r="V14" s="7">
        <v>0.49</v>
      </c>
      <c r="W14" s="7">
        <v>0.5</v>
      </c>
      <c r="X14" s="7">
        <v>0.46</v>
      </c>
      <c r="Y14" s="7">
        <v>0.44</v>
      </c>
      <c r="Z14" s="7">
        <v>0.49</v>
      </c>
      <c r="AA14" s="7">
        <v>0.48</v>
      </c>
      <c r="AB14" s="7">
        <v>0.49</v>
      </c>
      <c r="AC14" s="7">
        <v>0.52</v>
      </c>
      <c r="AD14" s="7">
        <v>0.49</v>
      </c>
      <c r="AE14" s="7">
        <v>0.4</v>
      </c>
      <c r="AF14" s="7">
        <v>0.48</v>
      </c>
      <c r="AG14" s="7">
        <v>0.49</v>
      </c>
      <c r="AH14" s="7">
        <v>0.62</v>
      </c>
      <c r="AI14" s="7">
        <v>0.5</v>
      </c>
      <c r="AJ14" s="7">
        <v>0.46</v>
      </c>
      <c r="AK14" s="7">
        <v>0.43</v>
      </c>
      <c r="AL14" s="7">
        <v>0.52</v>
      </c>
      <c r="AM14" s="7">
        <v>0.48</v>
      </c>
      <c r="AN14" s="7">
        <v>0.37</v>
      </c>
      <c r="AO14" s="7">
        <v>0.38</v>
      </c>
      <c r="AP14" s="7">
        <v>0.56999999999999995</v>
      </c>
      <c r="AQ14" s="7">
        <v>0.59</v>
      </c>
      <c r="AR14" s="7">
        <v>0.53</v>
      </c>
      <c r="AS14" s="7">
        <v>0.4</v>
      </c>
      <c r="AT14" s="7">
        <v>0.42</v>
      </c>
      <c r="AU14" s="7">
        <v>0.42</v>
      </c>
      <c r="AV14" s="7">
        <v>0.53</v>
      </c>
      <c r="AW14" s="7">
        <v>0.38</v>
      </c>
      <c r="AX14" s="7">
        <v>0.48</v>
      </c>
      <c r="AY14" s="7">
        <v>0.49</v>
      </c>
      <c r="AZ14" s="7">
        <v>0.45</v>
      </c>
      <c r="BA14" s="7">
        <v>0.37</v>
      </c>
      <c r="BB14" s="7">
        <v>0.4</v>
      </c>
      <c r="BC14" s="7">
        <v>0.55000000000000004</v>
      </c>
      <c r="BD14" s="7">
        <v>0.52</v>
      </c>
      <c r="BE14" s="7">
        <v>0.53</v>
      </c>
      <c r="BF14" s="7">
        <v>0.47</v>
      </c>
      <c r="BG14" s="7">
        <v>0.48</v>
      </c>
      <c r="BH14" s="7">
        <v>0.48</v>
      </c>
      <c r="BI14" s="7">
        <v>0.54</v>
      </c>
      <c r="BJ14" s="7">
        <v>0.49</v>
      </c>
      <c r="BK14" s="7">
        <v>0.42</v>
      </c>
      <c r="BL14" s="7">
        <v>0.44</v>
      </c>
      <c r="BM14" s="7">
        <v>0.49</v>
      </c>
      <c r="BN14" s="7">
        <v>0.52</v>
      </c>
      <c r="BO14" s="7">
        <v>0.48</v>
      </c>
      <c r="BP14" s="7">
        <v>0.44</v>
      </c>
      <c r="BQ14" s="7">
        <v>0.49</v>
      </c>
      <c r="BR14" s="7">
        <v>0.51</v>
      </c>
      <c r="BS14" s="7">
        <v>0.52</v>
      </c>
      <c r="BT14" s="7">
        <v>0.51</v>
      </c>
      <c r="BU14" s="7">
        <v>0.54</v>
      </c>
      <c r="BV14" s="7">
        <v>0.45</v>
      </c>
      <c r="BW14" s="7">
        <v>0.5</v>
      </c>
      <c r="BX14" s="7">
        <v>0.53</v>
      </c>
      <c r="BY14" s="7">
        <v>0.54</v>
      </c>
      <c r="BZ14" s="7">
        <v>0.55000000000000004</v>
      </c>
    </row>
    <row r="15" spans="1:78" x14ac:dyDescent="0.25">
      <c r="A15" t="s">
        <v>658</v>
      </c>
      <c r="B15">
        <v>589</v>
      </c>
      <c r="C15">
        <v>502</v>
      </c>
      <c r="D15">
        <v>56</v>
      </c>
      <c r="E15">
        <v>31</v>
      </c>
      <c r="F15">
        <v>120</v>
      </c>
      <c r="G15">
        <v>352</v>
      </c>
      <c r="H15">
        <v>117</v>
      </c>
      <c r="I15">
        <v>124</v>
      </c>
      <c r="J15">
        <v>206</v>
      </c>
      <c r="K15">
        <v>119</v>
      </c>
      <c r="L15">
        <v>141</v>
      </c>
      <c r="M15">
        <v>178</v>
      </c>
      <c r="N15">
        <v>338</v>
      </c>
      <c r="O15">
        <v>55</v>
      </c>
      <c r="P15">
        <v>18</v>
      </c>
      <c r="Q15">
        <v>90</v>
      </c>
      <c r="R15">
        <v>499</v>
      </c>
      <c r="S15">
        <v>336</v>
      </c>
      <c r="T15">
        <v>146</v>
      </c>
      <c r="U15">
        <v>98</v>
      </c>
      <c r="V15">
        <v>468</v>
      </c>
      <c r="W15">
        <v>50</v>
      </c>
      <c r="X15">
        <v>63</v>
      </c>
      <c r="Y15">
        <v>91</v>
      </c>
      <c r="Z15">
        <v>498</v>
      </c>
      <c r="AA15">
        <v>586</v>
      </c>
      <c r="AB15">
        <v>496</v>
      </c>
      <c r="AC15">
        <v>92</v>
      </c>
      <c r="AD15">
        <v>436</v>
      </c>
      <c r="AE15">
        <v>54</v>
      </c>
      <c r="AF15">
        <v>490</v>
      </c>
      <c r="AG15">
        <v>72</v>
      </c>
      <c r="AH15">
        <v>4</v>
      </c>
      <c r="AI15">
        <v>412</v>
      </c>
      <c r="AJ15">
        <v>41</v>
      </c>
      <c r="AK15">
        <v>129</v>
      </c>
      <c r="AL15">
        <v>218</v>
      </c>
      <c r="AM15">
        <v>284</v>
      </c>
      <c r="AN15">
        <v>17</v>
      </c>
      <c r="AO15">
        <v>68</v>
      </c>
      <c r="AP15">
        <v>68</v>
      </c>
      <c r="AQ15">
        <v>47</v>
      </c>
      <c r="AR15">
        <v>58</v>
      </c>
      <c r="AS15">
        <v>35</v>
      </c>
      <c r="AT15">
        <v>57</v>
      </c>
      <c r="AU15">
        <v>20</v>
      </c>
      <c r="AV15">
        <v>59</v>
      </c>
      <c r="AW15">
        <v>14</v>
      </c>
      <c r="AX15">
        <v>42</v>
      </c>
      <c r="AY15">
        <v>53</v>
      </c>
      <c r="AZ15">
        <v>39</v>
      </c>
      <c r="BA15">
        <v>29</v>
      </c>
      <c r="BB15">
        <v>40</v>
      </c>
      <c r="BC15">
        <v>28</v>
      </c>
      <c r="BD15">
        <v>0</v>
      </c>
      <c r="BE15">
        <v>77</v>
      </c>
      <c r="BF15">
        <v>512</v>
      </c>
      <c r="BG15">
        <v>311</v>
      </c>
      <c r="BH15">
        <v>278</v>
      </c>
      <c r="BI15">
        <v>97</v>
      </c>
      <c r="BJ15">
        <v>88</v>
      </c>
      <c r="BK15">
        <v>87</v>
      </c>
      <c r="BL15">
        <v>19</v>
      </c>
      <c r="BM15">
        <v>99</v>
      </c>
      <c r="BN15">
        <v>172</v>
      </c>
      <c r="BO15">
        <v>200</v>
      </c>
      <c r="BP15">
        <v>118</v>
      </c>
      <c r="BQ15">
        <v>106</v>
      </c>
      <c r="BR15">
        <v>165</v>
      </c>
      <c r="BS15">
        <v>165</v>
      </c>
      <c r="BT15">
        <v>39</v>
      </c>
      <c r="BU15">
        <v>43</v>
      </c>
      <c r="BV15">
        <v>30</v>
      </c>
      <c r="BW15">
        <v>86</v>
      </c>
      <c r="BX15">
        <v>283</v>
      </c>
      <c r="BY15">
        <v>288</v>
      </c>
      <c r="BZ15">
        <v>234</v>
      </c>
    </row>
    <row r="16" spans="1:78" x14ac:dyDescent="0.25">
      <c r="B16" s="7">
        <v>0.1</v>
      </c>
      <c r="C16" s="7">
        <v>0.1</v>
      </c>
      <c r="D16" s="7">
        <v>0.1</v>
      </c>
      <c r="E16" s="7">
        <v>0.09</v>
      </c>
      <c r="F16" s="7">
        <v>0.1</v>
      </c>
      <c r="G16" s="7">
        <v>0.11</v>
      </c>
      <c r="H16" s="7">
        <v>7.0000000000000007E-2</v>
      </c>
      <c r="I16" s="7">
        <v>0.08</v>
      </c>
      <c r="J16" s="7">
        <v>0.11</v>
      </c>
      <c r="K16" s="7">
        <v>0.1</v>
      </c>
      <c r="L16" s="7">
        <v>0.1</v>
      </c>
      <c r="M16" s="7">
        <v>0.11</v>
      </c>
      <c r="N16" s="7">
        <v>0.1</v>
      </c>
      <c r="O16" s="7">
        <v>0.09</v>
      </c>
      <c r="P16" s="7">
        <v>0.09</v>
      </c>
      <c r="Q16" s="7">
        <v>0.09</v>
      </c>
      <c r="R16" s="7">
        <v>0.1</v>
      </c>
      <c r="S16" s="7">
        <v>0.09</v>
      </c>
      <c r="T16" s="7">
        <v>0.12</v>
      </c>
      <c r="U16" s="7">
        <v>0.1</v>
      </c>
      <c r="V16" s="7">
        <v>0.11</v>
      </c>
      <c r="W16" s="7">
        <v>0.08</v>
      </c>
      <c r="X16" s="7">
        <v>7.0000000000000007E-2</v>
      </c>
      <c r="Y16" s="7">
        <v>0.13</v>
      </c>
      <c r="Z16" s="7">
        <v>0.09</v>
      </c>
      <c r="AA16" s="7">
        <v>0.1</v>
      </c>
      <c r="AB16" s="7">
        <v>0.09</v>
      </c>
      <c r="AC16" s="7">
        <v>0.13</v>
      </c>
      <c r="AD16" s="7">
        <v>0.09</v>
      </c>
      <c r="AE16" s="7">
        <v>0.1</v>
      </c>
      <c r="AF16" s="7">
        <v>0.1</v>
      </c>
      <c r="AG16" s="7">
        <v>0.08</v>
      </c>
      <c r="AH16" s="7">
        <v>0.1</v>
      </c>
      <c r="AI16" s="7">
        <v>0.09</v>
      </c>
      <c r="AJ16" s="7">
        <v>0.08</v>
      </c>
      <c r="AK16" s="7">
        <v>0.13</v>
      </c>
      <c r="AL16" s="7">
        <v>0.09</v>
      </c>
      <c r="AM16" s="7">
        <v>0.1</v>
      </c>
      <c r="AN16" s="7">
        <v>0.28999999999999998</v>
      </c>
      <c r="AO16" s="7">
        <v>0.1</v>
      </c>
      <c r="AP16" s="7">
        <v>0.11</v>
      </c>
      <c r="AQ16" s="7">
        <v>0.08</v>
      </c>
      <c r="AR16" s="7">
        <v>0.11</v>
      </c>
      <c r="AS16" s="7">
        <v>0.11</v>
      </c>
      <c r="AT16" s="7">
        <v>0.1</v>
      </c>
      <c r="AU16" s="7">
        <v>0.06</v>
      </c>
      <c r="AV16" s="7">
        <v>0.12</v>
      </c>
      <c r="AW16" s="7">
        <v>0.1</v>
      </c>
      <c r="AX16" s="7">
        <v>0.1</v>
      </c>
      <c r="AY16" s="7">
        <v>0.1</v>
      </c>
      <c r="AZ16" s="7">
        <v>0.09</v>
      </c>
      <c r="BA16" s="7">
        <v>0.1</v>
      </c>
      <c r="BB16" s="7">
        <v>0.09</v>
      </c>
      <c r="BC16" s="7">
        <v>0.09</v>
      </c>
      <c r="BD16" t="s">
        <v>108</v>
      </c>
      <c r="BE16" s="7">
        <v>0.09</v>
      </c>
      <c r="BF16" s="7">
        <v>0.1</v>
      </c>
      <c r="BG16" s="7">
        <v>0.09</v>
      </c>
      <c r="BH16" s="7">
        <v>0.1</v>
      </c>
      <c r="BI16" s="7">
        <v>7.0000000000000007E-2</v>
      </c>
      <c r="BJ16" s="7">
        <v>0.1</v>
      </c>
      <c r="BK16" s="7">
        <v>0.11</v>
      </c>
      <c r="BL16" s="7">
        <v>0.1</v>
      </c>
      <c r="BM16" s="7">
        <v>0.11</v>
      </c>
      <c r="BN16" s="7">
        <v>0.1</v>
      </c>
      <c r="BO16" s="7">
        <v>0.09</v>
      </c>
      <c r="BP16" s="7">
        <v>0.09</v>
      </c>
      <c r="BQ16" s="7">
        <v>0.11</v>
      </c>
      <c r="BR16" s="7">
        <v>0.11</v>
      </c>
      <c r="BS16" s="7">
        <v>0.11</v>
      </c>
      <c r="BT16" s="7">
        <v>0.09</v>
      </c>
      <c r="BU16" s="7">
        <v>0.08</v>
      </c>
      <c r="BV16" s="7">
        <v>0.1</v>
      </c>
      <c r="BW16" s="7">
        <v>0.11</v>
      </c>
      <c r="BX16" s="7">
        <v>7.0000000000000007E-2</v>
      </c>
      <c r="BY16" s="7">
        <v>7.0000000000000007E-2</v>
      </c>
      <c r="BZ16" s="7">
        <v>7.0000000000000007E-2</v>
      </c>
    </row>
    <row r="17" spans="1:78" x14ac:dyDescent="0.25">
      <c r="A17" t="s">
        <v>40</v>
      </c>
      <c r="B17">
        <v>24</v>
      </c>
      <c r="C17">
        <v>19</v>
      </c>
      <c r="D17">
        <v>2</v>
      </c>
      <c r="E17">
        <v>3</v>
      </c>
      <c r="F17">
        <v>6</v>
      </c>
      <c r="G17">
        <v>6</v>
      </c>
      <c r="H17">
        <v>11</v>
      </c>
      <c r="I17">
        <v>3</v>
      </c>
      <c r="J17">
        <v>7</v>
      </c>
      <c r="K17">
        <v>3</v>
      </c>
      <c r="L17">
        <v>10</v>
      </c>
      <c r="M17">
        <v>4</v>
      </c>
      <c r="N17">
        <v>3</v>
      </c>
      <c r="O17">
        <v>16</v>
      </c>
      <c r="P17">
        <v>1</v>
      </c>
      <c r="Q17">
        <v>3</v>
      </c>
      <c r="R17">
        <v>21</v>
      </c>
      <c r="S17">
        <v>12</v>
      </c>
      <c r="T17">
        <v>7</v>
      </c>
      <c r="U17">
        <v>6</v>
      </c>
      <c r="V17">
        <v>10</v>
      </c>
      <c r="W17">
        <v>5</v>
      </c>
      <c r="X17">
        <v>2</v>
      </c>
      <c r="Y17">
        <v>2</v>
      </c>
      <c r="Z17">
        <v>22</v>
      </c>
      <c r="AA17">
        <v>24</v>
      </c>
      <c r="AB17">
        <v>22</v>
      </c>
      <c r="AC17">
        <v>2</v>
      </c>
      <c r="AD17">
        <v>10</v>
      </c>
      <c r="AE17">
        <v>2</v>
      </c>
      <c r="AF17">
        <v>16</v>
      </c>
      <c r="AG17">
        <v>3</v>
      </c>
      <c r="AH17">
        <v>0</v>
      </c>
      <c r="AI17">
        <v>13</v>
      </c>
      <c r="AJ17">
        <v>3</v>
      </c>
      <c r="AK17">
        <v>4</v>
      </c>
      <c r="AL17">
        <v>7</v>
      </c>
      <c r="AM17">
        <v>11</v>
      </c>
      <c r="AN17">
        <v>0</v>
      </c>
      <c r="AO17">
        <v>2</v>
      </c>
      <c r="AP17">
        <v>2</v>
      </c>
      <c r="AQ17">
        <v>2</v>
      </c>
      <c r="AR17">
        <v>4</v>
      </c>
      <c r="AS17">
        <v>0</v>
      </c>
      <c r="AT17">
        <v>1</v>
      </c>
      <c r="AU17">
        <v>2</v>
      </c>
      <c r="AV17">
        <v>2</v>
      </c>
      <c r="AW17">
        <v>0</v>
      </c>
      <c r="AX17">
        <v>2</v>
      </c>
      <c r="AY17">
        <v>2</v>
      </c>
      <c r="AZ17">
        <v>1</v>
      </c>
      <c r="BA17">
        <v>3</v>
      </c>
      <c r="BB17">
        <v>0</v>
      </c>
      <c r="BC17">
        <v>1</v>
      </c>
      <c r="BD17">
        <v>2</v>
      </c>
      <c r="BE17">
        <v>2</v>
      </c>
      <c r="BF17">
        <v>22</v>
      </c>
      <c r="BG17">
        <v>8</v>
      </c>
      <c r="BH17">
        <v>16</v>
      </c>
      <c r="BI17">
        <v>2</v>
      </c>
      <c r="BJ17">
        <v>2</v>
      </c>
      <c r="BK17">
        <v>3</v>
      </c>
      <c r="BL17">
        <v>1</v>
      </c>
      <c r="BM17">
        <v>1</v>
      </c>
      <c r="BN17">
        <v>2</v>
      </c>
      <c r="BO17">
        <v>6</v>
      </c>
      <c r="BP17">
        <v>15</v>
      </c>
      <c r="BQ17">
        <v>4</v>
      </c>
      <c r="BR17">
        <v>3</v>
      </c>
      <c r="BS17">
        <v>3</v>
      </c>
      <c r="BT17">
        <v>0</v>
      </c>
      <c r="BU17">
        <v>2</v>
      </c>
      <c r="BV17">
        <v>1</v>
      </c>
      <c r="BW17">
        <v>3</v>
      </c>
      <c r="BX17">
        <v>10</v>
      </c>
      <c r="BY17">
        <v>9</v>
      </c>
      <c r="BZ17">
        <v>8</v>
      </c>
    </row>
    <row r="18" spans="1:78" x14ac:dyDescent="0.25">
      <c r="B18">
        <v>0</v>
      </c>
      <c r="C18">
        <v>0</v>
      </c>
      <c r="D18">
        <v>0</v>
      </c>
      <c r="E18" s="7">
        <v>0.01</v>
      </c>
      <c r="F18" s="7">
        <v>0.01</v>
      </c>
      <c r="G18">
        <v>0</v>
      </c>
      <c r="H18" s="7">
        <v>0.01</v>
      </c>
      <c r="I18">
        <v>0</v>
      </c>
      <c r="J18">
        <v>0</v>
      </c>
      <c r="K18">
        <v>0</v>
      </c>
      <c r="L18" s="7">
        <v>0.01</v>
      </c>
      <c r="M18">
        <v>0</v>
      </c>
      <c r="N18">
        <v>0</v>
      </c>
      <c r="O18" s="7">
        <v>0.03</v>
      </c>
      <c r="P18">
        <v>0</v>
      </c>
      <c r="Q18">
        <v>0</v>
      </c>
      <c r="R18">
        <v>0</v>
      </c>
      <c r="S18">
        <v>0</v>
      </c>
      <c r="T18" s="7">
        <v>0.01</v>
      </c>
      <c r="U18" s="7">
        <v>0.01</v>
      </c>
      <c r="V18">
        <v>0</v>
      </c>
      <c r="W18" s="7">
        <v>0.01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 t="s">
        <v>106</v>
      </c>
      <c r="AI18">
        <v>0</v>
      </c>
      <c r="AJ18" s="7">
        <v>0.01</v>
      </c>
      <c r="AK18">
        <v>0</v>
      </c>
      <c r="AL18">
        <v>0</v>
      </c>
      <c r="AM18">
        <v>0</v>
      </c>
      <c r="AN18" t="s">
        <v>106</v>
      </c>
      <c r="AO18">
        <v>0</v>
      </c>
      <c r="AP18">
        <v>0</v>
      </c>
      <c r="AQ18">
        <v>0</v>
      </c>
      <c r="AR18" s="7">
        <v>0.01</v>
      </c>
      <c r="AS18" t="s">
        <v>106</v>
      </c>
      <c r="AT18">
        <v>0</v>
      </c>
      <c r="AU18" s="7">
        <v>0.01</v>
      </c>
      <c r="AV18">
        <v>0</v>
      </c>
      <c r="AW18" t="s">
        <v>106</v>
      </c>
      <c r="AX18">
        <v>0</v>
      </c>
      <c r="AY18">
        <v>0</v>
      </c>
      <c r="AZ18">
        <v>0</v>
      </c>
      <c r="BA18" s="7">
        <v>0.01</v>
      </c>
      <c r="BB18" t="s">
        <v>106</v>
      </c>
      <c r="BC18">
        <v>0</v>
      </c>
      <c r="BD18" s="7">
        <v>7.0000000000000007E-2</v>
      </c>
      <c r="BE18">
        <v>0</v>
      </c>
      <c r="BF18">
        <v>0</v>
      </c>
      <c r="BG18">
        <v>0</v>
      </c>
      <c r="BH18" s="7">
        <v>0.01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 s="7">
        <v>0.01</v>
      </c>
      <c r="BQ18">
        <v>0</v>
      </c>
      <c r="BR18">
        <v>0</v>
      </c>
      <c r="BS18">
        <v>0</v>
      </c>
      <c r="BT18" t="s">
        <v>106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</row>
    <row r="19" spans="1:78" x14ac:dyDescent="0.25">
      <c r="A19" t="s">
        <v>41</v>
      </c>
      <c r="B19">
        <v>763</v>
      </c>
      <c r="C19">
        <v>626</v>
      </c>
      <c r="D19">
        <v>74</v>
      </c>
      <c r="E19">
        <v>63</v>
      </c>
      <c r="F19">
        <v>163</v>
      </c>
      <c r="G19">
        <v>310</v>
      </c>
      <c r="H19">
        <v>289</v>
      </c>
      <c r="I19">
        <v>143</v>
      </c>
      <c r="J19">
        <v>214</v>
      </c>
      <c r="K19">
        <v>156</v>
      </c>
      <c r="L19">
        <v>251</v>
      </c>
      <c r="M19">
        <v>268</v>
      </c>
      <c r="N19">
        <v>337</v>
      </c>
      <c r="O19">
        <v>125</v>
      </c>
      <c r="P19">
        <v>33</v>
      </c>
      <c r="Q19">
        <v>154</v>
      </c>
      <c r="R19">
        <v>609</v>
      </c>
      <c r="S19">
        <v>407</v>
      </c>
      <c r="T19">
        <v>163</v>
      </c>
      <c r="U19">
        <v>176</v>
      </c>
      <c r="V19">
        <v>461</v>
      </c>
      <c r="W19">
        <v>81</v>
      </c>
      <c r="X19">
        <v>203</v>
      </c>
      <c r="Y19">
        <v>117</v>
      </c>
      <c r="Z19">
        <v>646</v>
      </c>
      <c r="AA19">
        <v>758</v>
      </c>
      <c r="AB19">
        <v>642</v>
      </c>
      <c r="AC19">
        <v>62</v>
      </c>
      <c r="AD19">
        <v>542</v>
      </c>
      <c r="AE19">
        <v>143</v>
      </c>
      <c r="AF19">
        <v>596</v>
      </c>
      <c r="AG19">
        <v>81</v>
      </c>
      <c r="AH19">
        <v>4</v>
      </c>
      <c r="AI19">
        <v>449</v>
      </c>
      <c r="AJ19">
        <v>109</v>
      </c>
      <c r="AK19">
        <v>186</v>
      </c>
      <c r="AL19">
        <v>185</v>
      </c>
      <c r="AM19">
        <v>393</v>
      </c>
      <c r="AN19">
        <v>5</v>
      </c>
      <c r="AO19">
        <v>178</v>
      </c>
      <c r="AP19">
        <v>58</v>
      </c>
      <c r="AQ19">
        <v>43</v>
      </c>
      <c r="AR19">
        <v>104</v>
      </c>
      <c r="AS19">
        <v>49</v>
      </c>
      <c r="AT19">
        <v>65</v>
      </c>
      <c r="AU19">
        <v>48</v>
      </c>
      <c r="AV19">
        <v>62</v>
      </c>
      <c r="AW19">
        <v>19</v>
      </c>
      <c r="AX19">
        <v>54</v>
      </c>
      <c r="AY19">
        <v>63</v>
      </c>
      <c r="AZ19">
        <v>60</v>
      </c>
      <c r="BA19">
        <v>39</v>
      </c>
      <c r="BB19">
        <v>66</v>
      </c>
      <c r="BC19">
        <v>31</v>
      </c>
      <c r="BD19">
        <v>3</v>
      </c>
      <c r="BE19">
        <v>51</v>
      </c>
      <c r="BF19">
        <v>711</v>
      </c>
      <c r="BG19">
        <v>289</v>
      </c>
      <c r="BH19">
        <v>474</v>
      </c>
      <c r="BI19">
        <v>64</v>
      </c>
      <c r="BJ19">
        <v>72</v>
      </c>
      <c r="BK19">
        <v>85</v>
      </c>
      <c r="BL19">
        <v>26</v>
      </c>
      <c r="BM19">
        <v>25</v>
      </c>
      <c r="BN19">
        <v>115</v>
      </c>
      <c r="BO19">
        <v>278</v>
      </c>
      <c r="BP19">
        <v>345</v>
      </c>
      <c r="BQ19">
        <v>44</v>
      </c>
      <c r="BR19">
        <v>62</v>
      </c>
      <c r="BS19">
        <v>49</v>
      </c>
      <c r="BT19">
        <v>33</v>
      </c>
      <c r="BU19">
        <v>21</v>
      </c>
      <c r="BV19">
        <v>22</v>
      </c>
      <c r="BW19">
        <v>26</v>
      </c>
      <c r="BX19">
        <v>458</v>
      </c>
      <c r="BY19">
        <v>435</v>
      </c>
      <c r="BZ19">
        <v>386</v>
      </c>
    </row>
    <row r="20" spans="1:78" x14ac:dyDescent="0.25">
      <c r="B20" s="7">
        <v>0.13</v>
      </c>
      <c r="C20" s="7">
        <v>0.12</v>
      </c>
      <c r="D20" s="7">
        <v>0.13</v>
      </c>
      <c r="E20" s="7">
        <v>0.18</v>
      </c>
      <c r="F20" s="7">
        <v>0.14000000000000001</v>
      </c>
      <c r="G20" s="7">
        <v>0.1</v>
      </c>
      <c r="H20" s="7">
        <v>0.17</v>
      </c>
      <c r="I20" s="7">
        <v>0.1</v>
      </c>
      <c r="J20" s="7">
        <v>0.11</v>
      </c>
      <c r="K20" s="7">
        <v>0.13</v>
      </c>
      <c r="L20" s="7">
        <v>0.18</v>
      </c>
      <c r="M20" s="7">
        <v>0.16</v>
      </c>
      <c r="N20" s="7">
        <v>0.1</v>
      </c>
      <c r="O20" s="7">
        <v>0.19</v>
      </c>
      <c r="P20" s="7">
        <v>0.17</v>
      </c>
      <c r="Q20" s="7">
        <v>0.16</v>
      </c>
      <c r="R20" s="7">
        <v>0.12</v>
      </c>
      <c r="S20" s="7">
        <v>0.11</v>
      </c>
      <c r="T20" s="7">
        <v>0.13</v>
      </c>
      <c r="U20" s="7">
        <v>0.18</v>
      </c>
      <c r="V20" s="7">
        <v>0.1</v>
      </c>
      <c r="W20" s="7">
        <v>0.13</v>
      </c>
      <c r="X20" s="7">
        <v>0.23</v>
      </c>
      <c r="Y20" s="7">
        <v>0.16</v>
      </c>
      <c r="Z20" s="7">
        <v>0.12</v>
      </c>
      <c r="AA20" s="7">
        <v>0.13</v>
      </c>
      <c r="AB20" s="7">
        <v>0.12</v>
      </c>
      <c r="AC20" s="7">
        <v>0.09</v>
      </c>
      <c r="AD20" s="7">
        <v>0.12</v>
      </c>
      <c r="AE20" s="7">
        <v>0.27</v>
      </c>
      <c r="AF20" s="7">
        <v>0.13</v>
      </c>
      <c r="AG20" s="7">
        <v>0.09</v>
      </c>
      <c r="AH20" s="7">
        <v>0.11</v>
      </c>
      <c r="AI20" s="7">
        <v>0.1</v>
      </c>
      <c r="AJ20" s="7">
        <v>0.2</v>
      </c>
      <c r="AK20" s="7">
        <v>0.19</v>
      </c>
      <c r="AL20" s="7">
        <v>0.08</v>
      </c>
      <c r="AM20" s="7">
        <v>0.14000000000000001</v>
      </c>
      <c r="AN20" s="7">
        <v>0.08</v>
      </c>
      <c r="AO20" s="7">
        <v>0.25</v>
      </c>
      <c r="AP20" s="7">
        <v>0.1</v>
      </c>
      <c r="AQ20" s="7">
        <v>0.08</v>
      </c>
      <c r="AR20" s="7">
        <v>0.19</v>
      </c>
      <c r="AS20" s="7">
        <v>0.15</v>
      </c>
      <c r="AT20" s="7">
        <v>0.12</v>
      </c>
      <c r="AU20" s="7">
        <v>0.14000000000000001</v>
      </c>
      <c r="AV20" s="7">
        <v>0.13</v>
      </c>
      <c r="AW20" s="7">
        <v>0.13</v>
      </c>
      <c r="AX20" s="7">
        <v>0.13</v>
      </c>
      <c r="AY20" s="7">
        <v>0.12</v>
      </c>
      <c r="AZ20" s="7">
        <v>0.15</v>
      </c>
      <c r="BA20" s="7">
        <v>0.13</v>
      </c>
      <c r="BB20" s="7">
        <v>0.15</v>
      </c>
      <c r="BC20" s="7">
        <v>0.1</v>
      </c>
      <c r="BD20" s="7">
        <v>0.13</v>
      </c>
      <c r="BE20" s="7">
        <v>0.06</v>
      </c>
      <c r="BF20" s="7">
        <v>0.14000000000000001</v>
      </c>
      <c r="BG20" s="7">
        <v>0.09</v>
      </c>
      <c r="BH20" s="7">
        <v>0.18</v>
      </c>
      <c r="BI20" s="7">
        <v>0.05</v>
      </c>
      <c r="BJ20" s="7">
        <v>0.08</v>
      </c>
      <c r="BK20" s="7">
        <v>0.11</v>
      </c>
      <c r="BL20" s="7">
        <v>0.13</v>
      </c>
      <c r="BM20" s="7">
        <v>0.03</v>
      </c>
      <c r="BN20" s="7">
        <v>7.0000000000000007E-2</v>
      </c>
      <c r="BO20" s="7">
        <v>0.13</v>
      </c>
      <c r="BP20" s="7">
        <v>0.27</v>
      </c>
      <c r="BQ20" s="7">
        <v>0.04</v>
      </c>
      <c r="BR20" s="7">
        <v>0.04</v>
      </c>
      <c r="BS20" s="7">
        <v>0.03</v>
      </c>
      <c r="BT20" s="7">
        <v>7.0000000000000007E-2</v>
      </c>
      <c r="BU20" s="7">
        <v>0.04</v>
      </c>
      <c r="BV20" s="7">
        <v>7.0000000000000007E-2</v>
      </c>
      <c r="BW20" s="7">
        <v>0.03</v>
      </c>
      <c r="BX20" s="7">
        <v>0.11</v>
      </c>
      <c r="BY20" s="7">
        <v>0.11</v>
      </c>
      <c r="BZ20" s="7">
        <v>0.11</v>
      </c>
    </row>
  </sheetData>
  <pageMargins left="0.7" right="0.7" top="0.75" bottom="0.75" header="0.3" footer="0.3"/>
  <pageSetup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659</v>
      </c>
    </row>
    <row r="2" spans="1:78" x14ac:dyDescent="0.25">
      <c r="A2" t="s">
        <v>111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5956</v>
      </c>
      <c r="C8">
        <v>5057</v>
      </c>
      <c r="D8">
        <v>524</v>
      </c>
      <c r="E8">
        <v>375</v>
      </c>
      <c r="F8">
        <v>1147</v>
      </c>
      <c r="G8">
        <v>2679</v>
      </c>
      <c r="H8">
        <v>2130</v>
      </c>
      <c r="I8">
        <v>1171</v>
      </c>
      <c r="J8">
        <v>1551</v>
      </c>
      <c r="K8">
        <v>1139</v>
      </c>
      <c r="L8">
        <v>2095</v>
      </c>
      <c r="M8">
        <v>2093</v>
      </c>
      <c r="N8">
        <v>2995</v>
      </c>
      <c r="O8">
        <v>652</v>
      </c>
      <c r="P8">
        <v>216</v>
      </c>
      <c r="Q8">
        <v>1166</v>
      </c>
      <c r="R8">
        <v>4790</v>
      </c>
      <c r="S8">
        <v>3467</v>
      </c>
      <c r="T8">
        <v>1184</v>
      </c>
      <c r="U8">
        <v>1204</v>
      </c>
      <c r="V8">
        <v>4023</v>
      </c>
      <c r="W8">
        <v>686</v>
      </c>
      <c r="X8">
        <v>1170</v>
      </c>
      <c r="Y8">
        <v>743</v>
      </c>
      <c r="Z8">
        <v>5213</v>
      </c>
      <c r="AA8">
        <v>5939</v>
      </c>
      <c r="AB8">
        <v>5196</v>
      </c>
      <c r="AC8">
        <v>686</v>
      </c>
      <c r="AD8">
        <v>4671</v>
      </c>
      <c r="AE8">
        <v>529</v>
      </c>
      <c r="AF8">
        <v>4716</v>
      </c>
      <c r="AG8">
        <v>860</v>
      </c>
      <c r="AH8">
        <v>37</v>
      </c>
      <c r="AI8">
        <v>4135</v>
      </c>
      <c r="AJ8">
        <v>606</v>
      </c>
      <c r="AK8">
        <v>1087</v>
      </c>
      <c r="AL8">
        <v>2272</v>
      </c>
      <c r="AM8">
        <v>2861</v>
      </c>
      <c r="AN8">
        <v>57</v>
      </c>
      <c r="AO8">
        <v>742</v>
      </c>
      <c r="AP8">
        <v>569</v>
      </c>
      <c r="AQ8">
        <v>552</v>
      </c>
      <c r="AR8">
        <v>485</v>
      </c>
      <c r="AS8">
        <v>328</v>
      </c>
      <c r="AT8">
        <v>556</v>
      </c>
      <c r="AU8">
        <v>360</v>
      </c>
      <c r="AV8">
        <v>508</v>
      </c>
      <c r="AW8">
        <v>127</v>
      </c>
      <c r="AX8">
        <v>389</v>
      </c>
      <c r="AY8">
        <v>556</v>
      </c>
      <c r="AZ8">
        <v>411</v>
      </c>
      <c r="BA8">
        <v>301</v>
      </c>
      <c r="BB8">
        <v>465</v>
      </c>
      <c r="BC8">
        <v>324</v>
      </c>
      <c r="BD8">
        <v>25</v>
      </c>
      <c r="BE8">
        <v>860</v>
      </c>
      <c r="BF8">
        <v>5096</v>
      </c>
      <c r="BG8">
        <v>3195</v>
      </c>
      <c r="BH8">
        <v>2761</v>
      </c>
      <c r="BI8">
        <v>1163</v>
      </c>
      <c r="BJ8">
        <v>849</v>
      </c>
      <c r="BK8">
        <v>816</v>
      </c>
      <c r="BL8">
        <v>200</v>
      </c>
      <c r="BM8">
        <v>802</v>
      </c>
      <c r="BN8">
        <v>1630</v>
      </c>
      <c r="BO8">
        <v>2191</v>
      </c>
      <c r="BP8">
        <v>1333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4057</v>
      </c>
      <c r="BY8">
        <v>4068</v>
      </c>
      <c r="BZ8">
        <v>3586</v>
      </c>
    </row>
    <row r="9" spans="1:78" x14ac:dyDescent="0.25">
      <c r="A9" t="s">
        <v>103</v>
      </c>
      <c r="B9">
        <v>5987</v>
      </c>
      <c r="C9">
        <v>5072</v>
      </c>
      <c r="D9">
        <v>559</v>
      </c>
      <c r="E9">
        <v>355</v>
      </c>
      <c r="F9">
        <v>1172</v>
      </c>
      <c r="G9">
        <v>3107</v>
      </c>
      <c r="H9">
        <v>1708</v>
      </c>
      <c r="I9">
        <v>1454</v>
      </c>
      <c r="J9">
        <v>1895</v>
      </c>
      <c r="K9">
        <v>1228</v>
      </c>
      <c r="L9">
        <v>1410</v>
      </c>
      <c r="M9">
        <v>1658</v>
      </c>
      <c r="N9">
        <v>3493</v>
      </c>
      <c r="O9">
        <v>642</v>
      </c>
      <c r="P9">
        <v>194</v>
      </c>
      <c r="Q9">
        <v>949</v>
      </c>
      <c r="R9">
        <v>5038</v>
      </c>
      <c r="S9">
        <v>3690</v>
      </c>
      <c r="T9">
        <v>1232</v>
      </c>
      <c r="U9">
        <v>976</v>
      </c>
      <c r="V9">
        <v>4440</v>
      </c>
      <c r="W9">
        <v>608</v>
      </c>
      <c r="X9">
        <v>869</v>
      </c>
      <c r="Y9">
        <v>717</v>
      </c>
      <c r="Z9">
        <v>5270</v>
      </c>
      <c r="AA9">
        <v>5970</v>
      </c>
      <c r="AB9">
        <v>5254</v>
      </c>
      <c r="AC9">
        <v>716</v>
      </c>
      <c r="AD9">
        <v>4681</v>
      </c>
      <c r="AE9">
        <v>523</v>
      </c>
      <c r="AF9">
        <v>4696</v>
      </c>
      <c r="AG9">
        <v>919</v>
      </c>
      <c r="AH9">
        <v>39</v>
      </c>
      <c r="AI9">
        <v>4351</v>
      </c>
      <c r="AJ9">
        <v>549</v>
      </c>
      <c r="AK9">
        <v>981</v>
      </c>
      <c r="AL9">
        <v>2362</v>
      </c>
      <c r="AM9">
        <v>2841</v>
      </c>
      <c r="AN9">
        <v>59</v>
      </c>
      <c r="AO9">
        <v>701</v>
      </c>
      <c r="AP9">
        <v>590</v>
      </c>
      <c r="AQ9">
        <v>567</v>
      </c>
      <c r="AR9">
        <v>546</v>
      </c>
      <c r="AS9">
        <v>318</v>
      </c>
      <c r="AT9">
        <v>555</v>
      </c>
      <c r="AU9">
        <v>348</v>
      </c>
      <c r="AV9">
        <v>490</v>
      </c>
      <c r="AW9">
        <v>143</v>
      </c>
      <c r="AX9">
        <v>410</v>
      </c>
      <c r="AY9">
        <v>534</v>
      </c>
      <c r="AZ9">
        <v>413</v>
      </c>
      <c r="BA9">
        <v>294</v>
      </c>
      <c r="BB9">
        <v>442</v>
      </c>
      <c r="BC9">
        <v>313</v>
      </c>
      <c r="BD9">
        <v>26</v>
      </c>
      <c r="BE9">
        <v>900</v>
      </c>
      <c r="BF9">
        <v>5087</v>
      </c>
      <c r="BG9">
        <v>3298</v>
      </c>
      <c r="BH9">
        <v>2689</v>
      </c>
      <c r="BI9">
        <v>1301</v>
      </c>
      <c r="BJ9">
        <v>867</v>
      </c>
      <c r="BK9">
        <v>768</v>
      </c>
      <c r="BL9">
        <v>199</v>
      </c>
      <c r="BM9">
        <v>884</v>
      </c>
      <c r="BN9">
        <v>1682</v>
      </c>
      <c r="BO9">
        <v>2164</v>
      </c>
      <c r="BP9">
        <v>1258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4001</v>
      </c>
      <c r="BY9">
        <v>4020</v>
      </c>
      <c r="BZ9">
        <v>3504</v>
      </c>
    </row>
    <row r="10" spans="1:78" x14ac:dyDescent="0.25">
      <c r="A10" t="s">
        <v>104</v>
      </c>
    </row>
    <row r="11" spans="1:78" x14ac:dyDescent="0.25">
      <c r="A11" t="s">
        <v>479</v>
      </c>
      <c r="B11">
        <v>563</v>
      </c>
      <c r="C11">
        <v>484</v>
      </c>
      <c r="D11">
        <v>51</v>
      </c>
      <c r="E11">
        <v>28</v>
      </c>
      <c r="F11">
        <v>168</v>
      </c>
      <c r="G11">
        <v>311</v>
      </c>
      <c r="H11">
        <v>83</v>
      </c>
      <c r="I11">
        <v>138</v>
      </c>
      <c r="J11">
        <v>203</v>
      </c>
      <c r="K11">
        <v>120</v>
      </c>
      <c r="L11">
        <v>102</v>
      </c>
      <c r="M11">
        <v>117</v>
      </c>
      <c r="N11">
        <v>369</v>
      </c>
      <c r="O11">
        <v>59</v>
      </c>
      <c r="P11">
        <v>18</v>
      </c>
      <c r="Q11">
        <v>73</v>
      </c>
      <c r="R11">
        <v>490</v>
      </c>
      <c r="S11">
        <v>336</v>
      </c>
      <c r="T11">
        <v>137</v>
      </c>
      <c r="U11">
        <v>83</v>
      </c>
      <c r="V11">
        <v>492</v>
      </c>
      <c r="W11">
        <v>36</v>
      </c>
      <c r="X11">
        <v>31</v>
      </c>
      <c r="Y11">
        <v>64</v>
      </c>
      <c r="Z11">
        <v>499</v>
      </c>
      <c r="AA11">
        <v>561</v>
      </c>
      <c r="AB11">
        <v>497</v>
      </c>
      <c r="AC11">
        <v>75</v>
      </c>
      <c r="AD11">
        <v>455</v>
      </c>
      <c r="AE11">
        <v>29</v>
      </c>
      <c r="AF11">
        <v>410</v>
      </c>
      <c r="AG11">
        <v>120</v>
      </c>
      <c r="AH11">
        <v>7</v>
      </c>
      <c r="AI11">
        <v>434</v>
      </c>
      <c r="AJ11">
        <v>35</v>
      </c>
      <c r="AK11">
        <v>87</v>
      </c>
      <c r="AL11">
        <v>305</v>
      </c>
      <c r="AM11">
        <v>225</v>
      </c>
      <c r="AN11">
        <v>3</v>
      </c>
      <c r="AO11">
        <v>27</v>
      </c>
      <c r="AP11">
        <v>67</v>
      </c>
      <c r="AQ11">
        <v>39</v>
      </c>
      <c r="AR11">
        <v>50</v>
      </c>
      <c r="AS11">
        <v>31</v>
      </c>
      <c r="AT11">
        <v>48</v>
      </c>
      <c r="AU11">
        <v>39</v>
      </c>
      <c r="AV11">
        <v>40</v>
      </c>
      <c r="AW11">
        <v>3</v>
      </c>
      <c r="AX11">
        <v>49</v>
      </c>
      <c r="AY11">
        <v>56</v>
      </c>
      <c r="AZ11">
        <v>39</v>
      </c>
      <c r="BA11">
        <v>22</v>
      </c>
      <c r="BB11">
        <v>31</v>
      </c>
      <c r="BC11">
        <v>50</v>
      </c>
      <c r="BD11">
        <v>0</v>
      </c>
      <c r="BE11">
        <v>136</v>
      </c>
      <c r="BF11">
        <v>426</v>
      </c>
      <c r="BG11">
        <v>367</v>
      </c>
      <c r="BH11">
        <v>196</v>
      </c>
      <c r="BI11">
        <v>191</v>
      </c>
      <c r="BJ11">
        <v>89</v>
      </c>
      <c r="BK11">
        <v>54</v>
      </c>
      <c r="BL11">
        <v>18</v>
      </c>
      <c r="BM11">
        <v>145</v>
      </c>
      <c r="BN11">
        <v>190</v>
      </c>
      <c r="BO11">
        <v>157</v>
      </c>
      <c r="BP11">
        <v>71</v>
      </c>
      <c r="BQ11">
        <v>140</v>
      </c>
      <c r="BR11">
        <v>241</v>
      </c>
      <c r="BS11">
        <v>232</v>
      </c>
      <c r="BT11">
        <v>54</v>
      </c>
      <c r="BU11">
        <v>95</v>
      </c>
      <c r="BV11">
        <v>24</v>
      </c>
      <c r="BW11">
        <v>119</v>
      </c>
      <c r="BX11">
        <v>443</v>
      </c>
      <c r="BY11">
        <v>460</v>
      </c>
      <c r="BZ11">
        <v>412</v>
      </c>
    </row>
    <row r="12" spans="1:78" x14ac:dyDescent="0.25">
      <c r="B12" s="7">
        <v>0.09</v>
      </c>
      <c r="C12" s="7">
        <v>0.1</v>
      </c>
      <c r="D12" s="7">
        <v>0.09</v>
      </c>
      <c r="E12" s="7">
        <v>0.08</v>
      </c>
      <c r="F12" s="7">
        <v>0.14000000000000001</v>
      </c>
      <c r="G12" s="7">
        <v>0.1</v>
      </c>
      <c r="H12" s="7">
        <v>0.05</v>
      </c>
      <c r="I12" s="7">
        <v>0.09</v>
      </c>
      <c r="J12" s="7">
        <v>0.11</v>
      </c>
      <c r="K12" s="7">
        <v>0.1</v>
      </c>
      <c r="L12" s="7">
        <v>7.0000000000000007E-2</v>
      </c>
      <c r="M12" s="7">
        <v>7.0000000000000007E-2</v>
      </c>
      <c r="N12" s="7">
        <v>0.11</v>
      </c>
      <c r="O12" s="7">
        <v>0.09</v>
      </c>
      <c r="P12" s="7">
        <v>0.09</v>
      </c>
      <c r="Q12" s="7">
        <v>0.08</v>
      </c>
      <c r="R12" s="7">
        <v>0.1</v>
      </c>
      <c r="S12" s="7">
        <v>0.09</v>
      </c>
      <c r="T12" s="7">
        <v>0.11</v>
      </c>
      <c r="U12" s="7">
        <v>0.09</v>
      </c>
      <c r="V12" s="7">
        <v>0.11</v>
      </c>
      <c r="W12" s="7">
        <v>0.06</v>
      </c>
      <c r="X12" s="7">
        <v>0.04</v>
      </c>
      <c r="Y12" s="7">
        <v>0.09</v>
      </c>
      <c r="Z12" s="7">
        <v>0.09</v>
      </c>
      <c r="AA12" s="7">
        <v>0.09</v>
      </c>
      <c r="AB12" s="7">
        <v>0.09</v>
      </c>
      <c r="AC12" s="7">
        <v>0.11</v>
      </c>
      <c r="AD12" s="7">
        <v>0.1</v>
      </c>
      <c r="AE12" s="7">
        <v>0.05</v>
      </c>
      <c r="AF12" s="7">
        <v>0.09</v>
      </c>
      <c r="AG12" s="7">
        <v>0.13</v>
      </c>
      <c r="AH12" s="7">
        <v>0.18</v>
      </c>
      <c r="AI12" s="7">
        <v>0.1</v>
      </c>
      <c r="AJ12" s="7">
        <v>0.06</v>
      </c>
      <c r="AK12" s="7">
        <v>0.09</v>
      </c>
      <c r="AL12" s="7">
        <v>0.13</v>
      </c>
      <c r="AM12" s="7">
        <v>0.08</v>
      </c>
      <c r="AN12" s="7">
        <v>0.06</v>
      </c>
      <c r="AO12" s="7">
        <v>0.04</v>
      </c>
      <c r="AP12" s="7">
        <v>0.11</v>
      </c>
      <c r="AQ12" s="7">
        <v>7.0000000000000007E-2</v>
      </c>
      <c r="AR12" s="7">
        <v>0.09</v>
      </c>
      <c r="AS12" s="7">
        <v>0.1</v>
      </c>
      <c r="AT12" s="7">
        <v>0.09</v>
      </c>
      <c r="AU12" s="7">
        <v>0.11</v>
      </c>
      <c r="AV12" s="7">
        <v>0.08</v>
      </c>
      <c r="AW12" s="7">
        <v>0.02</v>
      </c>
      <c r="AX12" s="7">
        <v>0.12</v>
      </c>
      <c r="AY12" s="7">
        <v>0.1</v>
      </c>
      <c r="AZ12" s="7">
        <v>0.09</v>
      </c>
      <c r="BA12" s="7">
        <v>7.0000000000000007E-2</v>
      </c>
      <c r="BB12" s="7">
        <v>7.0000000000000007E-2</v>
      </c>
      <c r="BC12" s="7">
        <v>0.16</v>
      </c>
      <c r="BD12" t="s">
        <v>108</v>
      </c>
      <c r="BE12" s="7">
        <v>0.15</v>
      </c>
      <c r="BF12" s="7">
        <v>0.08</v>
      </c>
      <c r="BG12" s="7">
        <v>0.11</v>
      </c>
      <c r="BH12" s="7">
        <v>7.0000000000000007E-2</v>
      </c>
      <c r="BI12" s="7">
        <v>0.15</v>
      </c>
      <c r="BJ12" s="7">
        <v>0.1</v>
      </c>
      <c r="BK12" s="7">
        <v>7.0000000000000007E-2</v>
      </c>
      <c r="BL12" s="7">
        <v>0.09</v>
      </c>
      <c r="BM12" s="7">
        <v>0.16</v>
      </c>
      <c r="BN12" s="7">
        <v>0.11</v>
      </c>
      <c r="BO12" s="7">
        <v>7.0000000000000007E-2</v>
      </c>
      <c r="BP12" s="7">
        <v>0.06</v>
      </c>
      <c r="BQ12" s="7">
        <v>0.14000000000000001</v>
      </c>
      <c r="BR12" s="7">
        <v>0.15</v>
      </c>
      <c r="BS12" s="7">
        <v>0.15</v>
      </c>
      <c r="BT12" s="7">
        <v>0.12</v>
      </c>
      <c r="BU12" s="7">
        <v>0.18</v>
      </c>
      <c r="BV12" s="7">
        <v>0.08</v>
      </c>
      <c r="BW12" s="7">
        <v>0.16</v>
      </c>
      <c r="BX12" s="7">
        <v>0.11</v>
      </c>
      <c r="BY12" s="7">
        <v>0.11</v>
      </c>
      <c r="BZ12" s="7">
        <v>0.12</v>
      </c>
    </row>
    <row r="13" spans="1:78" x14ac:dyDescent="0.25">
      <c r="A13" t="s">
        <v>661</v>
      </c>
      <c r="B13">
        <v>2014</v>
      </c>
      <c r="C13">
        <v>1746</v>
      </c>
      <c r="D13">
        <v>176</v>
      </c>
      <c r="E13">
        <v>91</v>
      </c>
      <c r="F13">
        <v>498</v>
      </c>
      <c r="G13">
        <v>1098</v>
      </c>
      <c r="H13">
        <v>418</v>
      </c>
      <c r="I13">
        <v>522</v>
      </c>
      <c r="J13">
        <v>659</v>
      </c>
      <c r="K13">
        <v>433</v>
      </c>
      <c r="L13">
        <v>400</v>
      </c>
      <c r="M13">
        <v>493</v>
      </c>
      <c r="N13">
        <v>1304</v>
      </c>
      <c r="O13">
        <v>175</v>
      </c>
      <c r="P13">
        <v>42</v>
      </c>
      <c r="Q13">
        <v>245</v>
      </c>
      <c r="R13">
        <v>1769</v>
      </c>
      <c r="S13">
        <v>1238</v>
      </c>
      <c r="T13">
        <v>459</v>
      </c>
      <c r="U13">
        <v>289</v>
      </c>
      <c r="V13">
        <v>1659</v>
      </c>
      <c r="W13">
        <v>176</v>
      </c>
      <c r="X13">
        <v>165</v>
      </c>
      <c r="Y13">
        <v>235</v>
      </c>
      <c r="Z13">
        <v>1779</v>
      </c>
      <c r="AA13">
        <v>2010</v>
      </c>
      <c r="AB13">
        <v>1774</v>
      </c>
      <c r="AC13">
        <v>259</v>
      </c>
      <c r="AD13">
        <v>1586</v>
      </c>
      <c r="AE13">
        <v>151</v>
      </c>
      <c r="AF13">
        <v>1570</v>
      </c>
      <c r="AG13">
        <v>329</v>
      </c>
      <c r="AH13">
        <v>16</v>
      </c>
      <c r="AI13">
        <v>1529</v>
      </c>
      <c r="AJ13">
        <v>143</v>
      </c>
      <c r="AK13">
        <v>315</v>
      </c>
      <c r="AL13">
        <v>895</v>
      </c>
      <c r="AM13">
        <v>908</v>
      </c>
      <c r="AN13">
        <v>18</v>
      </c>
      <c r="AO13">
        <v>189</v>
      </c>
      <c r="AP13">
        <v>226</v>
      </c>
      <c r="AQ13">
        <v>217</v>
      </c>
      <c r="AR13">
        <v>146</v>
      </c>
      <c r="AS13">
        <v>106</v>
      </c>
      <c r="AT13">
        <v>205</v>
      </c>
      <c r="AU13">
        <v>123</v>
      </c>
      <c r="AV13">
        <v>186</v>
      </c>
      <c r="AW13">
        <v>51</v>
      </c>
      <c r="AX13">
        <v>121</v>
      </c>
      <c r="AY13">
        <v>167</v>
      </c>
      <c r="AZ13">
        <v>146</v>
      </c>
      <c r="BA13">
        <v>79</v>
      </c>
      <c r="BB13">
        <v>128</v>
      </c>
      <c r="BC13">
        <v>101</v>
      </c>
      <c r="BD13">
        <v>12</v>
      </c>
      <c r="BE13">
        <v>358</v>
      </c>
      <c r="BF13">
        <v>1656</v>
      </c>
      <c r="BG13">
        <v>1218</v>
      </c>
      <c r="BH13">
        <v>796</v>
      </c>
      <c r="BI13">
        <v>559</v>
      </c>
      <c r="BJ13">
        <v>327</v>
      </c>
      <c r="BK13">
        <v>225</v>
      </c>
      <c r="BL13">
        <v>65</v>
      </c>
      <c r="BM13">
        <v>355</v>
      </c>
      <c r="BN13">
        <v>628</v>
      </c>
      <c r="BO13">
        <v>742</v>
      </c>
      <c r="BP13">
        <v>289</v>
      </c>
      <c r="BQ13">
        <v>393</v>
      </c>
      <c r="BR13">
        <v>660</v>
      </c>
      <c r="BS13">
        <v>635</v>
      </c>
      <c r="BT13">
        <v>179</v>
      </c>
      <c r="BU13">
        <v>213</v>
      </c>
      <c r="BV13">
        <v>96</v>
      </c>
      <c r="BW13">
        <v>314</v>
      </c>
      <c r="BX13">
        <v>1523</v>
      </c>
      <c r="BY13">
        <v>1549</v>
      </c>
      <c r="BZ13">
        <v>1348</v>
      </c>
    </row>
    <row r="14" spans="1:78" x14ac:dyDescent="0.25">
      <c r="B14" s="7">
        <v>0.34</v>
      </c>
      <c r="C14" s="7">
        <v>0.34</v>
      </c>
      <c r="D14" s="7">
        <v>0.32</v>
      </c>
      <c r="E14" s="7">
        <v>0.26</v>
      </c>
      <c r="F14" s="7">
        <v>0.42</v>
      </c>
      <c r="G14" s="7">
        <v>0.35</v>
      </c>
      <c r="H14" s="7">
        <v>0.24</v>
      </c>
      <c r="I14" s="7">
        <v>0.36</v>
      </c>
      <c r="J14" s="7">
        <v>0.35</v>
      </c>
      <c r="K14" s="7">
        <v>0.35</v>
      </c>
      <c r="L14" s="7">
        <v>0.28000000000000003</v>
      </c>
      <c r="M14" s="7">
        <v>0.3</v>
      </c>
      <c r="N14" s="7">
        <v>0.37</v>
      </c>
      <c r="O14" s="7">
        <v>0.27</v>
      </c>
      <c r="P14" s="7">
        <v>0.21</v>
      </c>
      <c r="Q14" s="7">
        <v>0.26</v>
      </c>
      <c r="R14" s="7">
        <v>0.35</v>
      </c>
      <c r="S14" s="7">
        <v>0.34</v>
      </c>
      <c r="T14" s="7">
        <v>0.37</v>
      </c>
      <c r="U14" s="7">
        <v>0.3</v>
      </c>
      <c r="V14" s="7">
        <v>0.37</v>
      </c>
      <c r="W14" s="7">
        <v>0.28999999999999998</v>
      </c>
      <c r="X14" s="7">
        <v>0.19</v>
      </c>
      <c r="Y14" s="7">
        <v>0.33</v>
      </c>
      <c r="Z14" s="7">
        <v>0.34</v>
      </c>
      <c r="AA14" s="7">
        <v>0.34</v>
      </c>
      <c r="AB14" s="7">
        <v>0.34</v>
      </c>
      <c r="AC14" s="7">
        <v>0.36</v>
      </c>
      <c r="AD14" s="7">
        <v>0.34</v>
      </c>
      <c r="AE14" s="7">
        <v>0.28999999999999998</v>
      </c>
      <c r="AF14" s="7">
        <v>0.33</v>
      </c>
      <c r="AG14" s="7">
        <v>0.36</v>
      </c>
      <c r="AH14" s="7">
        <v>0.41</v>
      </c>
      <c r="AI14" s="7">
        <v>0.35</v>
      </c>
      <c r="AJ14" s="7">
        <v>0.26</v>
      </c>
      <c r="AK14" s="7">
        <v>0.32</v>
      </c>
      <c r="AL14" s="7">
        <v>0.38</v>
      </c>
      <c r="AM14" s="7">
        <v>0.32</v>
      </c>
      <c r="AN14" s="7">
        <v>0.31</v>
      </c>
      <c r="AO14" s="7">
        <v>0.27</v>
      </c>
      <c r="AP14" s="7">
        <v>0.38</v>
      </c>
      <c r="AQ14" s="7">
        <v>0.38</v>
      </c>
      <c r="AR14" s="7">
        <v>0.27</v>
      </c>
      <c r="AS14" s="7">
        <v>0.33</v>
      </c>
      <c r="AT14" s="7">
        <v>0.37</v>
      </c>
      <c r="AU14" s="7">
        <v>0.35</v>
      </c>
      <c r="AV14" s="7">
        <v>0.38</v>
      </c>
      <c r="AW14" s="7">
        <v>0.36</v>
      </c>
      <c r="AX14" s="7">
        <v>0.3</v>
      </c>
      <c r="AY14" s="7">
        <v>0.31</v>
      </c>
      <c r="AZ14" s="7">
        <v>0.35</v>
      </c>
      <c r="BA14" s="7">
        <v>0.27</v>
      </c>
      <c r="BB14" s="7">
        <v>0.28999999999999998</v>
      </c>
      <c r="BC14" s="7">
        <v>0.32</v>
      </c>
      <c r="BD14" s="7">
        <v>0.45</v>
      </c>
      <c r="BE14" s="7">
        <v>0.4</v>
      </c>
      <c r="BF14" s="7">
        <v>0.33</v>
      </c>
      <c r="BG14" s="7">
        <v>0.37</v>
      </c>
      <c r="BH14" s="7">
        <v>0.3</v>
      </c>
      <c r="BI14" s="7">
        <v>0.43</v>
      </c>
      <c r="BJ14" s="7">
        <v>0.38</v>
      </c>
      <c r="BK14" s="7">
        <v>0.28999999999999998</v>
      </c>
      <c r="BL14" s="7">
        <v>0.33</v>
      </c>
      <c r="BM14" s="7">
        <v>0.4</v>
      </c>
      <c r="BN14" s="7">
        <v>0.37</v>
      </c>
      <c r="BO14" s="7">
        <v>0.34</v>
      </c>
      <c r="BP14" s="7">
        <v>0.23</v>
      </c>
      <c r="BQ14" s="7">
        <v>0.39</v>
      </c>
      <c r="BR14" s="7">
        <v>0.42</v>
      </c>
      <c r="BS14" s="7">
        <v>0.42</v>
      </c>
      <c r="BT14" s="7">
        <v>0.4</v>
      </c>
      <c r="BU14" s="7">
        <v>0.4</v>
      </c>
      <c r="BV14" s="7">
        <v>0.33</v>
      </c>
      <c r="BW14" s="7">
        <v>0.42</v>
      </c>
      <c r="BX14" s="7">
        <v>0.38</v>
      </c>
      <c r="BY14" s="7">
        <v>0.39</v>
      </c>
      <c r="BZ14" s="7">
        <v>0.38</v>
      </c>
    </row>
    <row r="15" spans="1:78" x14ac:dyDescent="0.25">
      <c r="A15" t="s">
        <v>481</v>
      </c>
      <c r="B15">
        <v>955</v>
      </c>
      <c r="C15">
        <v>789</v>
      </c>
      <c r="D15">
        <v>100</v>
      </c>
      <c r="E15">
        <v>66</v>
      </c>
      <c r="F15">
        <v>189</v>
      </c>
      <c r="G15">
        <v>481</v>
      </c>
      <c r="H15">
        <v>285</v>
      </c>
      <c r="I15">
        <v>168</v>
      </c>
      <c r="J15">
        <v>282</v>
      </c>
      <c r="K15">
        <v>218</v>
      </c>
      <c r="L15">
        <v>287</v>
      </c>
      <c r="M15">
        <v>301</v>
      </c>
      <c r="N15">
        <v>464</v>
      </c>
      <c r="O15">
        <v>134</v>
      </c>
      <c r="P15">
        <v>57</v>
      </c>
      <c r="Q15">
        <v>142</v>
      </c>
      <c r="R15">
        <v>813</v>
      </c>
      <c r="S15">
        <v>532</v>
      </c>
      <c r="T15">
        <v>199</v>
      </c>
      <c r="U15">
        <v>211</v>
      </c>
      <c r="V15">
        <v>623</v>
      </c>
      <c r="W15">
        <v>128</v>
      </c>
      <c r="X15">
        <v>185</v>
      </c>
      <c r="Y15">
        <v>120</v>
      </c>
      <c r="Z15">
        <v>836</v>
      </c>
      <c r="AA15">
        <v>953</v>
      </c>
      <c r="AB15">
        <v>833</v>
      </c>
      <c r="AC15">
        <v>100</v>
      </c>
      <c r="AD15">
        <v>734</v>
      </c>
      <c r="AE15">
        <v>103</v>
      </c>
      <c r="AF15">
        <v>771</v>
      </c>
      <c r="AG15">
        <v>116</v>
      </c>
      <c r="AH15">
        <v>6</v>
      </c>
      <c r="AI15">
        <v>637</v>
      </c>
      <c r="AJ15">
        <v>94</v>
      </c>
      <c r="AK15">
        <v>190</v>
      </c>
      <c r="AL15">
        <v>316</v>
      </c>
      <c r="AM15">
        <v>500</v>
      </c>
      <c r="AN15">
        <v>9</v>
      </c>
      <c r="AO15">
        <v>121</v>
      </c>
      <c r="AP15">
        <v>101</v>
      </c>
      <c r="AQ15">
        <v>90</v>
      </c>
      <c r="AR15">
        <v>147</v>
      </c>
      <c r="AS15">
        <v>48</v>
      </c>
      <c r="AT15">
        <v>62</v>
      </c>
      <c r="AU15">
        <v>31</v>
      </c>
      <c r="AV15">
        <v>82</v>
      </c>
      <c r="AW15">
        <v>18</v>
      </c>
      <c r="AX15">
        <v>80</v>
      </c>
      <c r="AY15">
        <v>65</v>
      </c>
      <c r="AZ15">
        <v>58</v>
      </c>
      <c r="BA15">
        <v>46</v>
      </c>
      <c r="BB15">
        <v>75</v>
      </c>
      <c r="BC15">
        <v>51</v>
      </c>
      <c r="BD15">
        <v>3</v>
      </c>
      <c r="BE15">
        <v>99</v>
      </c>
      <c r="BF15">
        <v>856</v>
      </c>
      <c r="BG15">
        <v>409</v>
      </c>
      <c r="BH15">
        <v>547</v>
      </c>
      <c r="BI15">
        <v>154</v>
      </c>
      <c r="BJ15">
        <v>97</v>
      </c>
      <c r="BK15">
        <v>98</v>
      </c>
      <c r="BL15">
        <v>28</v>
      </c>
      <c r="BM15">
        <v>66</v>
      </c>
      <c r="BN15">
        <v>229</v>
      </c>
      <c r="BO15">
        <v>366</v>
      </c>
      <c r="BP15">
        <v>294</v>
      </c>
      <c r="BQ15">
        <v>106</v>
      </c>
      <c r="BR15">
        <v>165</v>
      </c>
      <c r="BS15">
        <v>158</v>
      </c>
      <c r="BT15">
        <v>60</v>
      </c>
      <c r="BU15">
        <v>49</v>
      </c>
      <c r="BV15">
        <v>33</v>
      </c>
      <c r="BW15">
        <v>75</v>
      </c>
      <c r="BX15">
        <v>610</v>
      </c>
      <c r="BY15">
        <v>623</v>
      </c>
      <c r="BZ15">
        <v>550</v>
      </c>
    </row>
    <row r="16" spans="1:78" x14ac:dyDescent="0.25">
      <c r="B16" s="7">
        <v>0.16</v>
      </c>
      <c r="C16" s="7">
        <v>0.16</v>
      </c>
      <c r="D16" s="7">
        <v>0.18</v>
      </c>
      <c r="E16" s="7">
        <v>0.19</v>
      </c>
      <c r="F16" s="7">
        <v>0.16</v>
      </c>
      <c r="G16" s="7">
        <v>0.15</v>
      </c>
      <c r="H16" s="7">
        <v>0.17</v>
      </c>
      <c r="I16" s="7">
        <v>0.12</v>
      </c>
      <c r="J16" s="7">
        <v>0.15</v>
      </c>
      <c r="K16" s="7">
        <v>0.18</v>
      </c>
      <c r="L16" s="7">
        <v>0.2</v>
      </c>
      <c r="M16" s="7">
        <v>0.18</v>
      </c>
      <c r="N16" s="7">
        <v>0.13</v>
      </c>
      <c r="O16" s="7">
        <v>0.21</v>
      </c>
      <c r="P16" s="7">
        <v>0.28999999999999998</v>
      </c>
      <c r="Q16" s="7">
        <v>0.15</v>
      </c>
      <c r="R16" s="7">
        <v>0.16</v>
      </c>
      <c r="S16" s="7">
        <v>0.14000000000000001</v>
      </c>
      <c r="T16" s="7">
        <v>0.16</v>
      </c>
      <c r="U16" s="7">
        <v>0.22</v>
      </c>
      <c r="V16" s="7">
        <v>0.14000000000000001</v>
      </c>
      <c r="W16" s="7">
        <v>0.21</v>
      </c>
      <c r="X16" s="7">
        <v>0.21</v>
      </c>
      <c r="Y16" s="7">
        <v>0.17</v>
      </c>
      <c r="Z16" s="7">
        <v>0.16</v>
      </c>
      <c r="AA16" s="7">
        <v>0.16</v>
      </c>
      <c r="AB16" s="7">
        <v>0.16</v>
      </c>
      <c r="AC16" s="7">
        <v>0.14000000000000001</v>
      </c>
      <c r="AD16" s="7">
        <v>0.16</v>
      </c>
      <c r="AE16" s="7">
        <v>0.2</v>
      </c>
      <c r="AF16" s="7">
        <v>0.16</v>
      </c>
      <c r="AG16" s="7">
        <v>0.13</v>
      </c>
      <c r="AH16" s="7">
        <v>0.15</v>
      </c>
      <c r="AI16" s="7">
        <v>0.15</v>
      </c>
      <c r="AJ16" s="7">
        <v>0.17</v>
      </c>
      <c r="AK16" s="7">
        <v>0.19</v>
      </c>
      <c r="AL16" s="7">
        <v>0.13</v>
      </c>
      <c r="AM16" s="7">
        <v>0.18</v>
      </c>
      <c r="AN16" s="7">
        <v>0.16</v>
      </c>
      <c r="AO16" s="7">
        <v>0.17</v>
      </c>
      <c r="AP16" s="7">
        <v>0.17</v>
      </c>
      <c r="AQ16" s="7">
        <v>0.16</v>
      </c>
      <c r="AR16" s="7">
        <v>0.27</v>
      </c>
      <c r="AS16" s="7">
        <v>0.15</v>
      </c>
      <c r="AT16" s="7">
        <v>0.11</v>
      </c>
      <c r="AU16" s="7">
        <v>0.09</v>
      </c>
      <c r="AV16" s="7">
        <v>0.17</v>
      </c>
      <c r="AW16" s="7">
        <v>0.13</v>
      </c>
      <c r="AX16" s="7">
        <v>0.19</v>
      </c>
      <c r="AY16" s="7">
        <v>0.12</v>
      </c>
      <c r="AZ16" s="7">
        <v>0.14000000000000001</v>
      </c>
      <c r="BA16" s="7">
        <v>0.16</v>
      </c>
      <c r="BB16" s="7">
        <v>0.17</v>
      </c>
      <c r="BC16" s="7">
        <v>0.16</v>
      </c>
      <c r="BD16" s="7">
        <v>0.11</v>
      </c>
      <c r="BE16" s="7">
        <v>0.11</v>
      </c>
      <c r="BF16" s="7">
        <v>0.17</v>
      </c>
      <c r="BG16" s="7">
        <v>0.12</v>
      </c>
      <c r="BH16" s="7">
        <v>0.2</v>
      </c>
      <c r="BI16" s="7">
        <v>0.12</v>
      </c>
      <c r="BJ16" s="7">
        <v>0.11</v>
      </c>
      <c r="BK16" s="7">
        <v>0.13</v>
      </c>
      <c r="BL16" s="7">
        <v>0.14000000000000001</v>
      </c>
      <c r="BM16" s="7">
        <v>7.0000000000000007E-2</v>
      </c>
      <c r="BN16" s="7">
        <v>0.14000000000000001</v>
      </c>
      <c r="BO16" s="7">
        <v>0.17</v>
      </c>
      <c r="BP16" s="7">
        <v>0.23</v>
      </c>
      <c r="BQ16" s="7">
        <v>0.11</v>
      </c>
      <c r="BR16" s="7">
        <v>0.11</v>
      </c>
      <c r="BS16" s="7">
        <v>0.1</v>
      </c>
      <c r="BT16" s="7">
        <v>0.13</v>
      </c>
      <c r="BU16" s="7">
        <v>0.09</v>
      </c>
      <c r="BV16" s="7">
        <v>0.11</v>
      </c>
      <c r="BW16" s="7">
        <v>0.1</v>
      </c>
      <c r="BX16" s="7">
        <v>0.15</v>
      </c>
      <c r="BY16" s="7">
        <v>0.16</v>
      </c>
      <c r="BZ16" s="7">
        <v>0.16</v>
      </c>
    </row>
    <row r="17" spans="1:78" x14ac:dyDescent="0.25">
      <c r="A17" t="s">
        <v>662</v>
      </c>
      <c r="B17">
        <v>1246</v>
      </c>
      <c r="C17">
        <v>1048</v>
      </c>
      <c r="D17">
        <v>117</v>
      </c>
      <c r="E17">
        <v>82</v>
      </c>
      <c r="F17">
        <v>160</v>
      </c>
      <c r="G17">
        <v>636</v>
      </c>
      <c r="H17">
        <v>450</v>
      </c>
      <c r="I17">
        <v>356</v>
      </c>
      <c r="J17">
        <v>390</v>
      </c>
      <c r="K17">
        <v>239</v>
      </c>
      <c r="L17">
        <v>262</v>
      </c>
      <c r="M17">
        <v>351</v>
      </c>
      <c r="N17">
        <v>758</v>
      </c>
      <c r="O17">
        <v>111</v>
      </c>
      <c r="P17">
        <v>26</v>
      </c>
      <c r="Q17">
        <v>217</v>
      </c>
      <c r="R17">
        <v>1029</v>
      </c>
      <c r="S17">
        <v>858</v>
      </c>
      <c r="T17">
        <v>202</v>
      </c>
      <c r="U17">
        <v>169</v>
      </c>
      <c r="V17">
        <v>912</v>
      </c>
      <c r="W17">
        <v>137</v>
      </c>
      <c r="X17">
        <v>190</v>
      </c>
      <c r="Y17">
        <v>135</v>
      </c>
      <c r="Z17">
        <v>1111</v>
      </c>
      <c r="AA17">
        <v>1244</v>
      </c>
      <c r="AB17">
        <v>1108</v>
      </c>
      <c r="AC17">
        <v>148</v>
      </c>
      <c r="AD17">
        <v>1005</v>
      </c>
      <c r="AE17">
        <v>88</v>
      </c>
      <c r="AF17">
        <v>977</v>
      </c>
      <c r="AG17">
        <v>204</v>
      </c>
      <c r="AH17">
        <v>8</v>
      </c>
      <c r="AI17">
        <v>934</v>
      </c>
      <c r="AJ17">
        <v>120</v>
      </c>
      <c r="AK17">
        <v>183</v>
      </c>
      <c r="AL17">
        <v>480</v>
      </c>
      <c r="AM17">
        <v>606</v>
      </c>
      <c r="AN17">
        <v>18</v>
      </c>
      <c r="AO17">
        <v>138</v>
      </c>
      <c r="AP17">
        <v>102</v>
      </c>
      <c r="AQ17">
        <v>124</v>
      </c>
      <c r="AR17">
        <v>85</v>
      </c>
      <c r="AS17">
        <v>63</v>
      </c>
      <c r="AT17">
        <v>130</v>
      </c>
      <c r="AU17">
        <v>65</v>
      </c>
      <c r="AV17">
        <v>99</v>
      </c>
      <c r="AW17">
        <v>37</v>
      </c>
      <c r="AX17">
        <v>79</v>
      </c>
      <c r="AY17">
        <v>126</v>
      </c>
      <c r="AZ17">
        <v>94</v>
      </c>
      <c r="BA17">
        <v>76</v>
      </c>
      <c r="BB17">
        <v>120</v>
      </c>
      <c r="BC17">
        <v>40</v>
      </c>
      <c r="BD17">
        <v>6</v>
      </c>
      <c r="BE17">
        <v>193</v>
      </c>
      <c r="BF17">
        <v>1053</v>
      </c>
      <c r="BG17">
        <v>741</v>
      </c>
      <c r="BH17">
        <v>505</v>
      </c>
      <c r="BI17">
        <v>246</v>
      </c>
      <c r="BJ17">
        <v>213</v>
      </c>
      <c r="BK17">
        <v>208</v>
      </c>
      <c r="BL17">
        <v>51</v>
      </c>
      <c r="BM17">
        <v>216</v>
      </c>
      <c r="BN17">
        <v>393</v>
      </c>
      <c r="BO17">
        <v>440</v>
      </c>
      <c r="BP17">
        <v>197</v>
      </c>
      <c r="BQ17">
        <v>226</v>
      </c>
      <c r="BR17">
        <v>339</v>
      </c>
      <c r="BS17">
        <v>334</v>
      </c>
      <c r="BT17">
        <v>89</v>
      </c>
      <c r="BU17">
        <v>121</v>
      </c>
      <c r="BV17">
        <v>80</v>
      </c>
      <c r="BW17">
        <v>159</v>
      </c>
      <c r="BX17">
        <v>745</v>
      </c>
      <c r="BY17">
        <v>734</v>
      </c>
      <c r="BZ17">
        <v>623</v>
      </c>
    </row>
    <row r="18" spans="1:78" x14ac:dyDescent="0.25">
      <c r="B18" s="7">
        <v>0.21</v>
      </c>
      <c r="C18" s="7">
        <v>0.21</v>
      </c>
      <c r="D18" s="7">
        <v>0.21</v>
      </c>
      <c r="E18" s="7">
        <v>0.23</v>
      </c>
      <c r="F18" s="7">
        <v>0.14000000000000001</v>
      </c>
      <c r="G18" s="7">
        <v>0.2</v>
      </c>
      <c r="H18" s="7">
        <v>0.26</v>
      </c>
      <c r="I18" s="7">
        <v>0.24</v>
      </c>
      <c r="J18" s="7">
        <v>0.21</v>
      </c>
      <c r="K18" s="7">
        <v>0.19</v>
      </c>
      <c r="L18" s="7">
        <v>0.19</v>
      </c>
      <c r="M18" s="7">
        <v>0.21</v>
      </c>
      <c r="N18" s="7">
        <v>0.22</v>
      </c>
      <c r="O18" s="7">
        <v>0.17</v>
      </c>
      <c r="P18" s="7">
        <v>0.13</v>
      </c>
      <c r="Q18" s="7">
        <v>0.23</v>
      </c>
      <c r="R18" s="7">
        <v>0.2</v>
      </c>
      <c r="S18" s="7">
        <v>0.23</v>
      </c>
      <c r="T18" s="7">
        <v>0.16</v>
      </c>
      <c r="U18" s="7">
        <v>0.17</v>
      </c>
      <c r="V18" s="7">
        <v>0.21</v>
      </c>
      <c r="W18" s="7">
        <v>0.23</v>
      </c>
      <c r="X18" s="7">
        <v>0.22</v>
      </c>
      <c r="Y18" s="7">
        <v>0.19</v>
      </c>
      <c r="Z18" s="7">
        <v>0.21</v>
      </c>
      <c r="AA18" s="7">
        <v>0.21</v>
      </c>
      <c r="AB18" s="7">
        <v>0.21</v>
      </c>
      <c r="AC18" s="7">
        <v>0.21</v>
      </c>
      <c r="AD18" s="7">
        <v>0.21</v>
      </c>
      <c r="AE18" s="7">
        <v>0.17</v>
      </c>
      <c r="AF18" s="7">
        <v>0.21</v>
      </c>
      <c r="AG18" s="7">
        <v>0.22</v>
      </c>
      <c r="AH18" s="7">
        <v>0.19</v>
      </c>
      <c r="AI18" s="7">
        <v>0.21</v>
      </c>
      <c r="AJ18" s="7">
        <v>0.22</v>
      </c>
      <c r="AK18" s="7">
        <v>0.19</v>
      </c>
      <c r="AL18" s="7">
        <v>0.2</v>
      </c>
      <c r="AM18" s="7">
        <v>0.21</v>
      </c>
      <c r="AN18" s="7">
        <v>0.3</v>
      </c>
      <c r="AO18" s="7">
        <v>0.2</v>
      </c>
      <c r="AP18" s="7">
        <v>0.17</v>
      </c>
      <c r="AQ18" s="7">
        <v>0.22</v>
      </c>
      <c r="AR18" s="7">
        <v>0.16</v>
      </c>
      <c r="AS18" s="7">
        <v>0.2</v>
      </c>
      <c r="AT18" s="7">
        <v>0.23</v>
      </c>
      <c r="AU18" s="7">
        <v>0.19</v>
      </c>
      <c r="AV18" s="7">
        <v>0.2</v>
      </c>
      <c r="AW18" s="7">
        <v>0.26</v>
      </c>
      <c r="AX18" s="7">
        <v>0.19</v>
      </c>
      <c r="AY18" s="7">
        <v>0.24</v>
      </c>
      <c r="AZ18" s="7">
        <v>0.23</v>
      </c>
      <c r="BA18" s="7">
        <v>0.26</v>
      </c>
      <c r="BB18" s="7">
        <v>0.27</v>
      </c>
      <c r="BC18" s="7">
        <v>0.13</v>
      </c>
      <c r="BD18" s="7">
        <v>0.23</v>
      </c>
      <c r="BE18" s="7">
        <v>0.21</v>
      </c>
      <c r="BF18" s="7">
        <v>0.21</v>
      </c>
      <c r="BG18" s="7">
        <v>0.22</v>
      </c>
      <c r="BH18" s="7">
        <v>0.19</v>
      </c>
      <c r="BI18" s="7">
        <v>0.19</v>
      </c>
      <c r="BJ18" s="7">
        <v>0.25</v>
      </c>
      <c r="BK18" s="7">
        <v>0.27</v>
      </c>
      <c r="BL18" s="7">
        <v>0.26</v>
      </c>
      <c r="BM18" s="7">
        <v>0.24</v>
      </c>
      <c r="BN18" s="7">
        <v>0.23</v>
      </c>
      <c r="BO18" s="7">
        <v>0.2</v>
      </c>
      <c r="BP18" s="7">
        <v>0.16</v>
      </c>
      <c r="BQ18" s="7">
        <v>0.22</v>
      </c>
      <c r="BR18" s="7">
        <v>0.22</v>
      </c>
      <c r="BS18" s="7">
        <v>0.22</v>
      </c>
      <c r="BT18" s="7">
        <v>0.2</v>
      </c>
      <c r="BU18" s="7">
        <v>0.23</v>
      </c>
      <c r="BV18" s="7">
        <v>0.27</v>
      </c>
      <c r="BW18" s="7">
        <v>0.21</v>
      </c>
      <c r="BX18" s="7">
        <v>0.19</v>
      </c>
      <c r="BY18" s="7">
        <v>0.18</v>
      </c>
      <c r="BZ18" s="7">
        <v>0.18</v>
      </c>
    </row>
    <row r="19" spans="1:78" x14ac:dyDescent="0.25">
      <c r="A19" t="s">
        <v>483</v>
      </c>
      <c r="B19">
        <v>679</v>
      </c>
      <c r="C19">
        <v>559</v>
      </c>
      <c r="D19">
        <v>70</v>
      </c>
      <c r="E19">
        <v>50</v>
      </c>
      <c r="F19">
        <v>60</v>
      </c>
      <c r="G19">
        <v>371</v>
      </c>
      <c r="H19">
        <v>247</v>
      </c>
      <c r="I19">
        <v>181</v>
      </c>
      <c r="J19">
        <v>207</v>
      </c>
      <c r="K19">
        <v>124</v>
      </c>
      <c r="L19">
        <v>167</v>
      </c>
      <c r="M19">
        <v>186</v>
      </c>
      <c r="N19">
        <v>405</v>
      </c>
      <c r="O19">
        <v>68</v>
      </c>
      <c r="P19">
        <v>20</v>
      </c>
      <c r="Q19">
        <v>167</v>
      </c>
      <c r="R19">
        <v>512</v>
      </c>
      <c r="S19">
        <v>459</v>
      </c>
      <c r="T19">
        <v>106</v>
      </c>
      <c r="U19">
        <v>99</v>
      </c>
      <c r="V19">
        <v>475</v>
      </c>
      <c r="W19">
        <v>70</v>
      </c>
      <c r="X19">
        <v>128</v>
      </c>
      <c r="Y19">
        <v>73</v>
      </c>
      <c r="Z19">
        <v>606</v>
      </c>
      <c r="AA19">
        <v>678</v>
      </c>
      <c r="AB19">
        <v>605</v>
      </c>
      <c r="AC19">
        <v>84</v>
      </c>
      <c r="AD19">
        <v>542</v>
      </c>
      <c r="AE19">
        <v>50</v>
      </c>
      <c r="AF19">
        <v>544</v>
      </c>
      <c r="AG19">
        <v>107</v>
      </c>
      <c r="AH19">
        <v>0</v>
      </c>
      <c r="AI19">
        <v>509</v>
      </c>
      <c r="AJ19">
        <v>71</v>
      </c>
      <c r="AK19">
        <v>91</v>
      </c>
      <c r="AL19">
        <v>243</v>
      </c>
      <c r="AM19">
        <v>345</v>
      </c>
      <c r="AN19">
        <v>6</v>
      </c>
      <c r="AO19">
        <v>82</v>
      </c>
      <c r="AP19">
        <v>53</v>
      </c>
      <c r="AQ19">
        <v>56</v>
      </c>
      <c r="AR19">
        <v>38</v>
      </c>
      <c r="AS19">
        <v>42</v>
      </c>
      <c r="AT19">
        <v>68</v>
      </c>
      <c r="AU19">
        <v>47</v>
      </c>
      <c r="AV19">
        <v>54</v>
      </c>
      <c r="AW19">
        <v>25</v>
      </c>
      <c r="AX19">
        <v>44</v>
      </c>
      <c r="AY19">
        <v>80</v>
      </c>
      <c r="AZ19">
        <v>31</v>
      </c>
      <c r="BA19">
        <v>38</v>
      </c>
      <c r="BB19">
        <v>59</v>
      </c>
      <c r="BC19">
        <v>42</v>
      </c>
      <c r="BD19">
        <v>2</v>
      </c>
      <c r="BE19">
        <v>85</v>
      </c>
      <c r="BF19">
        <v>594</v>
      </c>
      <c r="BG19">
        <v>409</v>
      </c>
      <c r="BH19">
        <v>270</v>
      </c>
      <c r="BI19">
        <v>134</v>
      </c>
      <c r="BJ19">
        <v>114</v>
      </c>
      <c r="BK19">
        <v>111</v>
      </c>
      <c r="BL19">
        <v>27</v>
      </c>
      <c r="BM19">
        <v>94</v>
      </c>
      <c r="BN19">
        <v>195</v>
      </c>
      <c r="BO19">
        <v>260</v>
      </c>
      <c r="BP19">
        <v>130</v>
      </c>
      <c r="BQ19">
        <v>120</v>
      </c>
      <c r="BR19">
        <v>146</v>
      </c>
      <c r="BS19">
        <v>149</v>
      </c>
      <c r="BT19">
        <v>47</v>
      </c>
      <c r="BU19">
        <v>50</v>
      </c>
      <c r="BV19">
        <v>45</v>
      </c>
      <c r="BW19">
        <v>80</v>
      </c>
      <c r="BX19">
        <v>321</v>
      </c>
      <c r="BY19">
        <v>314</v>
      </c>
      <c r="BZ19">
        <v>266</v>
      </c>
    </row>
    <row r="20" spans="1:78" x14ac:dyDescent="0.25">
      <c r="B20" s="7">
        <v>0.11</v>
      </c>
      <c r="C20" s="7">
        <v>0.11</v>
      </c>
      <c r="D20" s="7">
        <v>0.12</v>
      </c>
      <c r="E20" s="7">
        <v>0.14000000000000001</v>
      </c>
      <c r="F20" s="7">
        <v>0.05</v>
      </c>
      <c r="G20" s="7">
        <v>0.12</v>
      </c>
      <c r="H20" s="7">
        <v>0.14000000000000001</v>
      </c>
      <c r="I20" s="7">
        <v>0.12</v>
      </c>
      <c r="J20" s="7">
        <v>0.11</v>
      </c>
      <c r="K20" s="7">
        <v>0.1</v>
      </c>
      <c r="L20" s="7">
        <v>0.12</v>
      </c>
      <c r="M20" s="7">
        <v>0.11</v>
      </c>
      <c r="N20" s="7">
        <v>0.12</v>
      </c>
      <c r="O20" s="7">
        <v>0.11</v>
      </c>
      <c r="P20" s="7">
        <v>0.1</v>
      </c>
      <c r="Q20" s="7">
        <v>0.18</v>
      </c>
      <c r="R20" s="7">
        <v>0.1</v>
      </c>
      <c r="S20" s="7">
        <v>0.12</v>
      </c>
      <c r="T20" s="7">
        <v>0.09</v>
      </c>
      <c r="U20" s="7">
        <v>0.1</v>
      </c>
      <c r="V20" s="7">
        <v>0.11</v>
      </c>
      <c r="W20" s="7">
        <v>0.12</v>
      </c>
      <c r="X20" s="7">
        <v>0.15</v>
      </c>
      <c r="Y20" s="7">
        <v>0.1</v>
      </c>
      <c r="Z20" s="7">
        <v>0.12</v>
      </c>
      <c r="AA20" s="7">
        <v>0.11</v>
      </c>
      <c r="AB20" s="7">
        <v>0.12</v>
      </c>
      <c r="AC20" s="7">
        <v>0.12</v>
      </c>
      <c r="AD20" s="7">
        <v>0.12</v>
      </c>
      <c r="AE20" s="7">
        <v>0.1</v>
      </c>
      <c r="AF20" s="7">
        <v>0.12</v>
      </c>
      <c r="AG20" s="7">
        <v>0.12</v>
      </c>
      <c r="AH20" t="s">
        <v>108</v>
      </c>
      <c r="AI20" s="7">
        <v>0.12</v>
      </c>
      <c r="AJ20" s="7">
        <v>0.13</v>
      </c>
      <c r="AK20" s="7">
        <v>0.09</v>
      </c>
      <c r="AL20" s="7">
        <v>0.1</v>
      </c>
      <c r="AM20" s="7">
        <v>0.12</v>
      </c>
      <c r="AN20" s="7">
        <v>0.1</v>
      </c>
      <c r="AO20" s="7">
        <v>0.12</v>
      </c>
      <c r="AP20" s="7">
        <v>0.09</v>
      </c>
      <c r="AQ20" s="7">
        <v>0.1</v>
      </c>
      <c r="AR20" s="7">
        <v>7.0000000000000007E-2</v>
      </c>
      <c r="AS20" s="7">
        <v>0.13</v>
      </c>
      <c r="AT20" s="7">
        <v>0.12</v>
      </c>
      <c r="AU20" s="7">
        <v>0.13</v>
      </c>
      <c r="AV20" s="7">
        <v>0.11</v>
      </c>
      <c r="AW20" s="7">
        <v>0.18</v>
      </c>
      <c r="AX20" s="7">
        <v>0.11</v>
      </c>
      <c r="AY20" s="7">
        <v>0.15</v>
      </c>
      <c r="AZ20" s="7">
        <v>7.0000000000000007E-2</v>
      </c>
      <c r="BA20" s="7">
        <v>0.13</v>
      </c>
      <c r="BB20" s="7">
        <v>0.13</v>
      </c>
      <c r="BC20" s="7">
        <v>0.13</v>
      </c>
      <c r="BD20" s="7">
        <v>0.09</v>
      </c>
      <c r="BE20" s="7">
        <v>0.09</v>
      </c>
      <c r="BF20" s="7">
        <v>0.12</v>
      </c>
      <c r="BG20" s="7">
        <v>0.12</v>
      </c>
      <c r="BH20" s="7">
        <v>0.1</v>
      </c>
      <c r="BI20" s="7">
        <v>0.1</v>
      </c>
      <c r="BJ20" s="7">
        <v>0.13</v>
      </c>
      <c r="BK20" s="7">
        <v>0.14000000000000001</v>
      </c>
      <c r="BL20" s="7">
        <v>0.14000000000000001</v>
      </c>
      <c r="BM20" s="7">
        <v>0.11</v>
      </c>
      <c r="BN20" s="7">
        <v>0.12</v>
      </c>
      <c r="BO20" s="7">
        <v>0.12</v>
      </c>
      <c r="BP20" s="7">
        <v>0.1</v>
      </c>
      <c r="BQ20" s="7">
        <v>0.12</v>
      </c>
      <c r="BR20" s="7">
        <v>0.09</v>
      </c>
      <c r="BS20" s="7">
        <v>0.1</v>
      </c>
      <c r="BT20" s="7">
        <v>0.1</v>
      </c>
      <c r="BU20" s="7">
        <v>0.09</v>
      </c>
      <c r="BV20" s="7">
        <v>0.15</v>
      </c>
      <c r="BW20" s="7">
        <v>0.11</v>
      </c>
      <c r="BX20" s="7">
        <v>0.08</v>
      </c>
      <c r="BY20" s="7">
        <v>0.08</v>
      </c>
      <c r="BZ20" s="7">
        <v>0.08</v>
      </c>
    </row>
    <row r="21" spans="1:78" x14ac:dyDescent="0.25">
      <c r="A21" t="s">
        <v>166</v>
      </c>
    </row>
    <row r="22" spans="1:78" x14ac:dyDescent="0.25">
      <c r="A22" t="s">
        <v>104</v>
      </c>
    </row>
    <row r="23" spans="1:78" x14ac:dyDescent="0.25">
      <c r="A23" t="s">
        <v>484</v>
      </c>
      <c r="B23">
        <v>2577</v>
      </c>
      <c r="C23">
        <v>2230</v>
      </c>
      <c r="D23">
        <v>228</v>
      </c>
      <c r="E23">
        <v>119</v>
      </c>
      <c r="F23">
        <v>666</v>
      </c>
      <c r="G23">
        <v>1409</v>
      </c>
      <c r="H23">
        <v>502</v>
      </c>
      <c r="I23">
        <v>660</v>
      </c>
      <c r="J23">
        <v>862</v>
      </c>
      <c r="K23">
        <v>553</v>
      </c>
      <c r="L23">
        <v>502</v>
      </c>
      <c r="M23">
        <v>610</v>
      </c>
      <c r="N23">
        <v>1674</v>
      </c>
      <c r="O23">
        <v>234</v>
      </c>
      <c r="P23">
        <v>59</v>
      </c>
      <c r="Q23">
        <v>318</v>
      </c>
      <c r="R23">
        <v>2259</v>
      </c>
      <c r="S23">
        <v>1574</v>
      </c>
      <c r="T23">
        <v>596</v>
      </c>
      <c r="U23">
        <v>372</v>
      </c>
      <c r="V23">
        <v>2151</v>
      </c>
      <c r="W23">
        <v>212</v>
      </c>
      <c r="X23">
        <v>195</v>
      </c>
      <c r="Y23">
        <v>299</v>
      </c>
      <c r="Z23">
        <v>2278</v>
      </c>
      <c r="AA23">
        <v>2571</v>
      </c>
      <c r="AB23">
        <v>2272</v>
      </c>
      <c r="AC23">
        <v>334</v>
      </c>
      <c r="AD23">
        <v>2041</v>
      </c>
      <c r="AE23">
        <v>180</v>
      </c>
      <c r="AF23">
        <v>1980</v>
      </c>
      <c r="AG23">
        <v>448</v>
      </c>
      <c r="AH23">
        <v>23</v>
      </c>
      <c r="AI23">
        <v>1964</v>
      </c>
      <c r="AJ23">
        <v>178</v>
      </c>
      <c r="AK23">
        <v>401</v>
      </c>
      <c r="AL23">
        <v>1200</v>
      </c>
      <c r="AM23">
        <v>1134</v>
      </c>
      <c r="AN23">
        <v>22</v>
      </c>
      <c r="AO23">
        <v>216</v>
      </c>
      <c r="AP23">
        <v>293</v>
      </c>
      <c r="AQ23">
        <v>256</v>
      </c>
      <c r="AR23">
        <v>197</v>
      </c>
      <c r="AS23">
        <v>136</v>
      </c>
      <c r="AT23">
        <v>253</v>
      </c>
      <c r="AU23">
        <v>162</v>
      </c>
      <c r="AV23">
        <v>226</v>
      </c>
      <c r="AW23">
        <v>54</v>
      </c>
      <c r="AX23">
        <v>170</v>
      </c>
      <c r="AY23">
        <v>223</v>
      </c>
      <c r="AZ23">
        <v>185</v>
      </c>
      <c r="BA23">
        <v>101</v>
      </c>
      <c r="BB23">
        <v>158</v>
      </c>
      <c r="BC23">
        <v>151</v>
      </c>
      <c r="BD23">
        <v>12</v>
      </c>
      <c r="BE23">
        <v>494</v>
      </c>
      <c r="BF23">
        <v>2083</v>
      </c>
      <c r="BG23">
        <v>1585</v>
      </c>
      <c r="BH23">
        <v>992</v>
      </c>
      <c r="BI23">
        <v>750</v>
      </c>
      <c r="BJ23">
        <v>415</v>
      </c>
      <c r="BK23">
        <v>279</v>
      </c>
      <c r="BL23">
        <v>83</v>
      </c>
      <c r="BM23">
        <v>501</v>
      </c>
      <c r="BN23">
        <v>818</v>
      </c>
      <c r="BO23">
        <v>899</v>
      </c>
      <c r="BP23">
        <v>359</v>
      </c>
      <c r="BQ23">
        <v>532</v>
      </c>
      <c r="BR23">
        <v>900</v>
      </c>
      <c r="BS23">
        <v>867</v>
      </c>
      <c r="BT23">
        <v>233</v>
      </c>
      <c r="BU23">
        <v>308</v>
      </c>
      <c r="BV23">
        <v>121</v>
      </c>
      <c r="BW23">
        <v>433</v>
      </c>
      <c r="BX23">
        <v>1966</v>
      </c>
      <c r="BY23">
        <v>2009</v>
      </c>
      <c r="BZ23">
        <v>1760</v>
      </c>
    </row>
    <row r="24" spans="1:78" x14ac:dyDescent="0.25">
      <c r="B24" s="7">
        <v>0.43</v>
      </c>
      <c r="C24" s="7">
        <v>0.44</v>
      </c>
      <c r="D24" s="7">
        <v>0.41</v>
      </c>
      <c r="E24" s="7">
        <v>0.34</v>
      </c>
      <c r="F24" s="7">
        <v>0.56999999999999995</v>
      </c>
      <c r="G24" s="7">
        <v>0.45</v>
      </c>
      <c r="H24" s="7">
        <v>0.28999999999999998</v>
      </c>
      <c r="I24" s="7">
        <v>0.45</v>
      </c>
      <c r="J24" s="7">
        <v>0.46</v>
      </c>
      <c r="K24" s="7">
        <v>0.45</v>
      </c>
      <c r="L24" s="7">
        <v>0.36</v>
      </c>
      <c r="M24" s="7">
        <v>0.37</v>
      </c>
      <c r="N24" s="7">
        <v>0.48</v>
      </c>
      <c r="O24" s="7">
        <v>0.36</v>
      </c>
      <c r="P24" s="7">
        <v>0.31</v>
      </c>
      <c r="Q24" s="7">
        <v>0.34</v>
      </c>
      <c r="R24" s="7">
        <v>0.45</v>
      </c>
      <c r="S24" s="7">
        <v>0.43</v>
      </c>
      <c r="T24" s="7">
        <v>0.48</v>
      </c>
      <c r="U24" s="7">
        <v>0.38</v>
      </c>
      <c r="V24" s="7">
        <v>0.48</v>
      </c>
      <c r="W24" s="7">
        <v>0.35</v>
      </c>
      <c r="X24" s="7">
        <v>0.22</v>
      </c>
      <c r="Y24" s="7">
        <v>0.42</v>
      </c>
      <c r="Z24" s="7">
        <v>0.43</v>
      </c>
      <c r="AA24" s="7">
        <v>0.43</v>
      </c>
      <c r="AB24" s="7">
        <v>0.43</v>
      </c>
      <c r="AC24" s="7">
        <v>0.47</v>
      </c>
      <c r="AD24" s="7">
        <v>0.44</v>
      </c>
      <c r="AE24" s="7">
        <v>0.34</v>
      </c>
      <c r="AF24" s="7">
        <v>0.42</v>
      </c>
      <c r="AG24" s="7">
        <v>0.49</v>
      </c>
      <c r="AH24" s="7">
        <v>0.57999999999999996</v>
      </c>
      <c r="AI24" s="7">
        <v>0.45</v>
      </c>
      <c r="AJ24" s="7">
        <v>0.33</v>
      </c>
      <c r="AK24" s="7">
        <v>0.41</v>
      </c>
      <c r="AL24" s="7">
        <v>0.51</v>
      </c>
      <c r="AM24" s="7">
        <v>0.4</v>
      </c>
      <c r="AN24" s="7">
        <v>0.37</v>
      </c>
      <c r="AO24" s="7">
        <v>0.31</v>
      </c>
      <c r="AP24" s="7">
        <v>0.5</v>
      </c>
      <c r="AQ24" s="7">
        <v>0.45</v>
      </c>
      <c r="AR24" s="7">
        <v>0.36</v>
      </c>
      <c r="AS24" s="7">
        <v>0.43</v>
      </c>
      <c r="AT24" s="7">
        <v>0.46</v>
      </c>
      <c r="AU24" s="7">
        <v>0.46</v>
      </c>
      <c r="AV24" s="7">
        <v>0.46</v>
      </c>
      <c r="AW24" s="7">
        <v>0.38</v>
      </c>
      <c r="AX24" s="7">
        <v>0.41</v>
      </c>
      <c r="AY24" s="7">
        <v>0.42</v>
      </c>
      <c r="AZ24" s="7">
        <v>0.45</v>
      </c>
      <c r="BA24" s="7">
        <v>0.34</v>
      </c>
      <c r="BB24" s="7">
        <v>0.36</v>
      </c>
      <c r="BC24" s="7">
        <v>0.48</v>
      </c>
      <c r="BD24" s="7">
        <v>0.45</v>
      </c>
      <c r="BE24" s="7">
        <v>0.55000000000000004</v>
      </c>
      <c r="BF24" s="7">
        <v>0.41</v>
      </c>
      <c r="BG24" s="7">
        <v>0.48</v>
      </c>
      <c r="BH24" s="7">
        <v>0.37</v>
      </c>
      <c r="BI24" s="7">
        <v>0.57999999999999996</v>
      </c>
      <c r="BJ24" s="7">
        <v>0.48</v>
      </c>
      <c r="BK24" s="7">
        <v>0.36</v>
      </c>
      <c r="BL24" s="7">
        <v>0.42</v>
      </c>
      <c r="BM24" s="7">
        <v>0.56999999999999995</v>
      </c>
      <c r="BN24" s="7">
        <v>0.49</v>
      </c>
      <c r="BO24" s="7">
        <v>0.42</v>
      </c>
      <c r="BP24" s="7">
        <v>0.28999999999999998</v>
      </c>
      <c r="BQ24" s="7">
        <v>0.53</v>
      </c>
      <c r="BR24" s="7">
        <v>0.56999999999999995</v>
      </c>
      <c r="BS24" s="7">
        <v>0.56999999999999995</v>
      </c>
      <c r="BT24" s="7">
        <v>0.52</v>
      </c>
      <c r="BU24" s="7">
        <v>0.56999999999999995</v>
      </c>
      <c r="BV24" s="7">
        <v>0.41</v>
      </c>
      <c r="BW24" s="7">
        <v>0.56999999999999995</v>
      </c>
      <c r="BX24" s="7">
        <v>0.49</v>
      </c>
      <c r="BY24" s="7">
        <v>0.5</v>
      </c>
      <c r="BZ24" s="7">
        <v>0.5</v>
      </c>
    </row>
    <row r="25" spans="1:78" x14ac:dyDescent="0.25">
      <c r="A25" t="s">
        <v>485</v>
      </c>
      <c r="B25">
        <v>1925</v>
      </c>
      <c r="C25">
        <v>1607</v>
      </c>
      <c r="D25">
        <v>187</v>
      </c>
      <c r="E25">
        <v>132</v>
      </c>
      <c r="F25">
        <v>220</v>
      </c>
      <c r="G25">
        <v>1007</v>
      </c>
      <c r="H25">
        <v>698</v>
      </c>
      <c r="I25">
        <v>536</v>
      </c>
      <c r="J25">
        <v>596</v>
      </c>
      <c r="K25">
        <v>363</v>
      </c>
      <c r="L25">
        <v>429</v>
      </c>
      <c r="M25">
        <v>537</v>
      </c>
      <c r="N25">
        <v>1163</v>
      </c>
      <c r="O25">
        <v>179</v>
      </c>
      <c r="P25">
        <v>46</v>
      </c>
      <c r="Q25">
        <v>384</v>
      </c>
      <c r="R25">
        <v>1541</v>
      </c>
      <c r="S25">
        <v>1317</v>
      </c>
      <c r="T25">
        <v>308</v>
      </c>
      <c r="U25">
        <v>268</v>
      </c>
      <c r="V25">
        <v>1388</v>
      </c>
      <c r="W25">
        <v>207</v>
      </c>
      <c r="X25">
        <v>318</v>
      </c>
      <c r="Y25">
        <v>208</v>
      </c>
      <c r="Z25">
        <v>1717</v>
      </c>
      <c r="AA25">
        <v>1922</v>
      </c>
      <c r="AB25">
        <v>1714</v>
      </c>
      <c r="AC25">
        <v>233</v>
      </c>
      <c r="AD25">
        <v>1547</v>
      </c>
      <c r="AE25">
        <v>137</v>
      </c>
      <c r="AF25">
        <v>1521</v>
      </c>
      <c r="AG25">
        <v>311</v>
      </c>
      <c r="AH25">
        <v>8</v>
      </c>
      <c r="AI25">
        <v>1443</v>
      </c>
      <c r="AJ25">
        <v>191</v>
      </c>
      <c r="AK25">
        <v>274</v>
      </c>
      <c r="AL25">
        <v>724</v>
      </c>
      <c r="AM25">
        <v>951</v>
      </c>
      <c r="AN25">
        <v>24</v>
      </c>
      <c r="AO25">
        <v>220</v>
      </c>
      <c r="AP25">
        <v>155</v>
      </c>
      <c r="AQ25">
        <v>180</v>
      </c>
      <c r="AR25">
        <v>123</v>
      </c>
      <c r="AS25">
        <v>105</v>
      </c>
      <c r="AT25">
        <v>198</v>
      </c>
      <c r="AU25">
        <v>112</v>
      </c>
      <c r="AV25">
        <v>153</v>
      </c>
      <c r="AW25">
        <v>63</v>
      </c>
      <c r="AX25">
        <v>123</v>
      </c>
      <c r="AY25">
        <v>205</v>
      </c>
      <c r="AZ25">
        <v>125</v>
      </c>
      <c r="BA25">
        <v>115</v>
      </c>
      <c r="BB25">
        <v>179</v>
      </c>
      <c r="BC25">
        <v>82</v>
      </c>
      <c r="BD25">
        <v>8</v>
      </c>
      <c r="BE25">
        <v>279</v>
      </c>
      <c r="BF25">
        <v>1647</v>
      </c>
      <c r="BG25">
        <v>1149</v>
      </c>
      <c r="BH25">
        <v>776</v>
      </c>
      <c r="BI25">
        <v>380</v>
      </c>
      <c r="BJ25">
        <v>327</v>
      </c>
      <c r="BK25">
        <v>318</v>
      </c>
      <c r="BL25">
        <v>78</v>
      </c>
      <c r="BM25">
        <v>311</v>
      </c>
      <c r="BN25">
        <v>587</v>
      </c>
      <c r="BO25">
        <v>700</v>
      </c>
      <c r="BP25">
        <v>327</v>
      </c>
      <c r="BQ25">
        <v>346</v>
      </c>
      <c r="BR25">
        <v>485</v>
      </c>
      <c r="BS25">
        <v>483</v>
      </c>
      <c r="BT25">
        <v>136</v>
      </c>
      <c r="BU25">
        <v>171</v>
      </c>
      <c r="BV25">
        <v>125</v>
      </c>
      <c r="BW25">
        <v>239</v>
      </c>
      <c r="BX25">
        <v>1066</v>
      </c>
      <c r="BY25">
        <v>1048</v>
      </c>
      <c r="BZ25">
        <v>889</v>
      </c>
    </row>
    <row r="26" spans="1:78" x14ac:dyDescent="0.25">
      <c r="B26" s="7">
        <v>0.32</v>
      </c>
      <c r="C26" s="7">
        <v>0.32</v>
      </c>
      <c r="D26" s="7">
        <v>0.33</v>
      </c>
      <c r="E26" s="7">
        <v>0.37</v>
      </c>
      <c r="F26" s="7">
        <v>0.19</v>
      </c>
      <c r="G26" s="7">
        <v>0.32</v>
      </c>
      <c r="H26" s="7">
        <v>0.41</v>
      </c>
      <c r="I26" s="7">
        <v>0.37</v>
      </c>
      <c r="J26" s="7">
        <v>0.31</v>
      </c>
      <c r="K26" s="7">
        <v>0.3</v>
      </c>
      <c r="L26" s="7">
        <v>0.3</v>
      </c>
      <c r="M26" s="7">
        <v>0.32</v>
      </c>
      <c r="N26" s="7">
        <v>0.33</v>
      </c>
      <c r="O26" s="7">
        <v>0.28000000000000003</v>
      </c>
      <c r="P26" s="7">
        <v>0.24</v>
      </c>
      <c r="Q26" s="7">
        <v>0.4</v>
      </c>
      <c r="R26" s="7">
        <v>0.31</v>
      </c>
      <c r="S26" s="7">
        <v>0.36</v>
      </c>
      <c r="T26" s="7">
        <v>0.25</v>
      </c>
      <c r="U26" s="7">
        <v>0.27</v>
      </c>
      <c r="V26" s="7">
        <v>0.31</v>
      </c>
      <c r="W26" s="7">
        <v>0.34</v>
      </c>
      <c r="X26" s="7">
        <v>0.37</v>
      </c>
      <c r="Y26" s="7">
        <v>0.28999999999999998</v>
      </c>
      <c r="Z26" s="7">
        <v>0.33</v>
      </c>
      <c r="AA26" s="7">
        <v>0.32</v>
      </c>
      <c r="AB26" s="7">
        <v>0.33</v>
      </c>
      <c r="AC26" s="7">
        <v>0.32</v>
      </c>
      <c r="AD26" s="7">
        <v>0.33</v>
      </c>
      <c r="AE26" s="7">
        <v>0.26</v>
      </c>
      <c r="AF26" s="7">
        <v>0.32</v>
      </c>
      <c r="AG26" s="7">
        <v>0.34</v>
      </c>
      <c r="AH26" s="7">
        <v>0.19</v>
      </c>
      <c r="AI26" s="7">
        <v>0.33</v>
      </c>
      <c r="AJ26" s="7">
        <v>0.35</v>
      </c>
      <c r="AK26" s="7">
        <v>0.28000000000000003</v>
      </c>
      <c r="AL26" s="7">
        <v>0.31</v>
      </c>
      <c r="AM26" s="7">
        <v>0.33</v>
      </c>
      <c r="AN26" s="7">
        <v>0.41</v>
      </c>
      <c r="AO26" s="7">
        <v>0.31</v>
      </c>
      <c r="AP26" s="7">
        <v>0.26</v>
      </c>
      <c r="AQ26" s="7">
        <v>0.32</v>
      </c>
      <c r="AR26" s="7">
        <v>0.22</v>
      </c>
      <c r="AS26" s="7">
        <v>0.33</v>
      </c>
      <c r="AT26" s="7">
        <v>0.36</v>
      </c>
      <c r="AU26" s="7">
        <v>0.32</v>
      </c>
      <c r="AV26" s="7">
        <v>0.31</v>
      </c>
      <c r="AW26" s="7">
        <v>0.44</v>
      </c>
      <c r="AX26" s="7">
        <v>0.3</v>
      </c>
      <c r="AY26" s="7">
        <v>0.38</v>
      </c>
      <c r="AZ26" s="7">
        <v>0.3</v>
      </c>
      <c r="BA26" s="7">
        <v>0.39</v>
      </c>
      <c r="BB26" s="7">
        <v>0.4</v>
      </c>
      <c r="BC26" s="7">
        <v>0.26</v>
      </c>
      <c r="BD26" s="7">
        <v>0.32</v>
      </c>
      <c r="BE26" s="7">
        <v>0.31</v>
      </c>
      <c r="BF26" s="7">
        <v>0.32</v>
      </c>
      <c r="BG26" s="7">
        <v>0.35</v>
      </c>
      <c r="BH26" s="7">
        <v>0.28999999999999998</v>
      </c>
      <c r="BI26" s="7">
        <v>0.28999999999999998</v>
      </c>
      <c r="BJ26" s="7">
        <v>0.38</v>
      </c>
      <c r="BK26" s="7">
        <v>0.41</v>
      </c>
      <c r="BL26" s="7">
        <v>0.39</v>
      </c>
      <c r="BM26" s="7">
        <v>0.35</v>
      </c>
      <c r="BN26" s="7">
        <v>0.35</v>
      </c>
      <c r="BO26" s="7">
        <v>0.32</v>
      </c>
      <c r="BP26" s="7">
        <v>0.26</v>
      </c>
      <c r="BQ26" s="7">
        <v>0.34</v>
      </c>
      <c r="BR26" s="7">
        <v>0.31</v>
      </c>
      <c r="BS26" s="7">
        <v>0.32</v>
      </c>
      <c r="BT26" s="7">
        <v>0.3</v>
      </c>
      <c r="BU26" s="7">
        <v>0.32</v>
      </c>
      <c r="BV26" s="7">
        <v>0.42</v>
      </c>
      <c r="BW26" s="7">
        <v>0.32</v>
      </c>
      <c r="BX26" s="7">
        <v>0.27</v>
      </c>
      <c r="BY26" s="7">
        <v>0.26</v>
      </c>
      <c r="BZ26" s="7">
        <v>0.25</v>
      </c>
    </row>
    <row r="27" spans="1:78" x14ac:dyDescent="0.25">
      <c r="A27" t="s">
        <v>40</v>
      </c>
      <c r="B27">
        <v>20</v>
      </c>
      <c r="C27">
        <v>14</v>
      </c>
      <c r="D27">
        <v>4</v>
      </c>
      <c r="E27">
        <v>2</v>
      </c>
      <c r="F27">
        <v>3</v>
      </c>
      <c r="G27">
        <v>7</v>
      </c>
      <c r="H27">
        <v>10</v>
      </c>
      <c r="I27">
        <v>2</v>
      </c>
      <c r="J27">
        <v>8</v>
      </c>
      <c r="K27">
        <v>4</v>
      </c>
      <c r="L27">
        <v>6</v>
      </c>
      <c r="M27">
        <v>3</v>
      </c>
      <c r="N27">
        <v>3</v>
      </c>
      <c r="O27">
        <v>13</v>
      </c>
      <c r="P27">
        <v>1</v>
      </c>
      <c r="Q27">
        <v>1</v>
      </c>
      <c r="R27">
        <v>19</v>
      </c>
      <c r="S27">
        <v>11</v>
      </c>
      <c r="T27">
        <v>6</v>
      </c>
      <c r="U27">
        <v>3</v>
      </c>
      <c r="V27">
        <v>6</v>
      </c>
      <c r="W27">
        <v>1</v>
      </c>
      <c r="X27">
        <v>7</v>
      </c>
      <c r="Y27">
        <v>3</v>
      </c>
      <c r="Z27">
        <v>18</v>
      </c>
      <c r="AA27">
        <v>20</v>
      </c>
      <c r="AB27">
        <v>18</v>
      </c>
      <c r="AC27">
        <v>1</v>
      </c>
      <c r="AD27">
        <v>12</v>
      </c>
      <c r="AE27">
        <v>1</v>
      </c>
      <c r="AF27">
        <v>16</v>
      </c>
      <c r="AG27">
        <v>0</v>
      </c>
      <c r="AH27">
        <v>0</v>
      </c>
      <c r="AI27">
        <v>11</v>
      </c>
      <c r="AJ27">
        <v>5</v>
      </c>
      <c r="AK27">
        <v>1</v>
      </c>
      <c r="AL27">
        <v>7</v>
      </c>
      <c r="AM27">
        <v>7</v>
      </c>
      <c r="AN27">
        <v>0</v>
      </c>
      <c r="AO27">
        <v>4</v>
      </c>
      <c r="AP27">
        <v>1</v>
      </c>
      <c r="AQ27">
        <v>0</v>
      </c>
      <c r="AR27">
        <v>2</v>
      </c>
      <c r="AS27">
        <v>0</v>
      </c>
      <c r="AT27">
        <v>1</v>
      </c>
      <c r="AU27">
        <v>4</v>
      </c>
      <c r="AV27">
        <v>2</v>
      </c>
      <c r="AW27">
        <v>2</v>
      </c>
      <c r="AX27">
        <v>2</v>
      </c>
      <c r="AY27">
        <v>1</v>
      </c>
      <c r="AZ27">
        <v>0</v>
      </c>
      <c r="BA27">
        <v>2</v>
      </c>
      <c r="BB27">
        <v>0</v>
      </c>
      <c r="BC27">
        <v>2</v>
      </c>
      <c r="BD27">
        <v>2</v>
      </c>
      <c r="BE27">
        <v>2</v>
      </c>
      <c r="BF27">
        <v>19</v>
      </c>
      <c r="BG27">
        <v>5</v>
      </c>
      <c r="BH27">
        <v>16</v>
      </c>
      <c r="BI27">
        <v>2</v>
      </c>
      <c r="BJ27">
        <v>1</v>
      </c>
      <c r="BK27">
        <v>2</v>
      </c>
      <c r="BL27">
        <v>0</v>
      </c>
      <c r="BM27">
        <v>0</v>
      </c>
      <c r="BN27">
        <v>2</v>
      </c>
      <c r="BO27">
        <v>4</v>
      </c>
      <c r="BP27">
        <v>15</v>
      </c>
      <c r="BQ27">
        <v>3</v>
      </c>
      <c r="BR27">
        <v>4</v>
      </c>
      <c r="BS27">
        <v>4</v>
      </c>
      <c r="BT27">
        <v>0</v>
      </c>
      <c r="BU27">
        <v>2</v>
      </c>
      <c r="BV27">
        <v>1</v>
      </c>
      <c r="BW27">
        <v>2</v>
      </c>
      <c r="BX27">
        <v>11</v>
      </c>
      <c r="BY27">
        <v>10</v>
      </c>
      <c r="BZ27">
        <v>10</v>
      </c>
    </row>
    <row r="28" spans="1:78" x14ac:dyDescent="0.25">
      <c r="B28">
        <v>0</v>
      </c>
      <c r="C28">
        <v>0</v>
      </c>
      <c r="D28" s="7">
        <v>0.01</v>
      </c>
      <c r="E28" s="7">
        <v>0.01</v>
      </c>
      <c r="F28">
        <v>0</v>
      </c>
      <c r="G28">
        <v>0</v>
      </c>
      <c r="H28" s="7">
        <v>0.01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 s="7">
        <v>0.02</v>
      </c>
      <c r="P28" s="7">
        <v>0.01</v>
      </c>
      <c r="Q28">
        <v>0</v>
      </c>
      <c r="R28">
        <v>0</v>
      </c>
      <c r="S28">
        <v>0</v>
      </c>
      <c r="T28" s="7">
        <v>0.01</v>
      </c>
      <c r="U28">
        <v>0</v>
      </c>
      <c r="V28">
        <v>0</v>
      </c>
      <c r="W28">
        <v>0</v>
      </c>
      <c r="X28" s="7">
        <v>0.01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106</v>
      </c>
      <c r="AH28" t="s">
        <v>106</v>
      </c>
      <c r="AI28">
        <v>0</v>
      </c>
      <c r="AJ28" s="7">
        <v>0.01</v>
      </c>
      <c r="AK28">
        <v>0</v>
      </c>
      <c r="AL28">
        <v>0</v>
      </c>
      <c r="AM28">
        <v>0</v>
      </c>
      <c r="AN28" t="s">
        <v>106</v>
      </c>
      <c r="AO28" s="7">
        <v>0.01</v>
      </c>
      <c r="AP28">
        <v>0</v>
      </c>
      <c r="AQ28" t="s">
        <v>106</v>
      </c>
      <c r="AR28">
        <v>0</v>
      </c>
      <c r="AS28" t="s">
        <v>106</v>
      </c>
      <c r="AT28">
        <v>0</v>
      </c>
      <c r="AU28" s="7">
        <v>0.01</v>
      </c>
      <c r="AV28">
        <v>0</v>
      </c>
      <c r="AW28" s="7">
        <v>0.01</v>
      </c>
      <c r="AX28">
        <v>0</v>
      </c>
      <c r="AY28">
        <v>0</v>
      </c>
      <c r="AZ28" t="s">
        <v>106</v>
      </c>
      <c r="BA28" s="7">
        <v>0.01</v>
      </c>
      <c r="BB28" t="s">
        <v>106</v>
      </c>
      <c r="BC28" s="7">
        <v>0.01</v>
      </c>
      <c r="BD28" s="7">
        <v>7.0000000000000007E-2</v>
      </c>
      <c r="BE28">
        <v>0</v>
      </c>
      <c r="BF28">
        <v>0</v>
      </c>
      <c r="BG28">
        <v>0</v>
      </c>
      <c r="BH28" s="7">
        <v>0.01</v>
      </c>
      <c r="BI28">
        <v>0</v>
      </c>
      <c r="BJ28">
        <v>0</v>
      </c>
      <c r="BK28">
        <v>0</v>
      </c>
      <c r="BL28" t="s">
        <v>106</v>
      </c>
      <c r="BM28" t="s">
        <v>106</v>
      </c>
      <c r="BN28">
        <v>0</v>
      </c>
      <c r="BO28">
        <v>0</v>
      </c>
      <c r="BP28" s="7">
        <v>0.01</v>
      </c>
      <c r="BQ28">
        <v>0</v>
      </c>
      <c r="BR28">
        <v>0</v>
      </c>
      <c r="BS28">
        <v>0</v>
      </c>
      <c r="BT28" t="s">
        <v>106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</row>
    <row r="29" spans="1:78" x14ac:dyDescent="0.25">
      <c r="A29" t="s">
        <v>41</v>
      </c>
      <c r="B29">
        <v>509</v>
      </c>
      <c r="C29">
        <v>432</v>
      </c>
      <c r="D29">
        <v>41</v>
      </c>
      <c r="E29">
        <v>36</v>
      </c>
      <c r="F29">
        <v>93</v>
      </c>
      <c r="G29">
        <v>203</v>
      </c>
      <c r="H29">
        <v>214</v>
      </c>
      <c r="I29">
        <v>88</v>
      </c>
      <c r="J29">
        <v>145</v>
      </c>
      <c r="K29">
        <v>89</v>
      </c>
      <c r="L29">
        <v>186</v>
      </c>
      <c r="M29">
        <v>207</v>
      </c>
      <c r="N29">
        <v>190</v>
      </c>
      <c r="O29">
        <v>82</v>
      </c>
      <c r="P29">
        <v>31</v>
      </c>
      <c r="Q29">
        <v>103</v>
      </c>
      <c r="R29">
        <v>406</v>
      </c>
      <c r="S29">
        <v>256</v>
      </c>
      <c r="T29">
        <v>122</v>
      </c>
      <c r="U29">
        <v>122</v>
      </c>
      <c r="V29">
        <v>271</v>
      </c>
      <c r="W29">
        <v>59</v>
      </c>
      <c r="X29">
        <v>165</v>
      </c>
      <c r="Y29">
        <v>87</v>
      </c>
      <c r="Z29">
        <v>422</v>
      </c>
      <c r="AA29">
        <v>504</v>
      </c>
      <c r="AB29">
        <v>417</v>
      </c>
      <c r="AC29">
        <v>49</v>
      </c>
      <c r="AD29">
        <v>346</v>
      </c>
      <c r="AE29">
        <v>102</v>
      </c>
      <c r="AF29">
        <v>408</v>
      </c>
      <c r="AG29">
        <v>44</v>
      </c>
      <c r="AH29">
        <v>3</v>
      </c>
      <c r="AI29">
        <v>296</v>
      </c>
      <c r="AJ29">
        <v>81</v>
      </c>
      <c r="AK29">
        <v>114</v>
      </c>
      <c r="AL29">
        <v>115</v>
      </c>
      <c r="AM29">
        <v>249</v>
      </c>
      <c r="AN29">
        <v>4</v>
      </c>
      <c r="AO29">
        <v>140</v>
      </c>
      <c r="AP29">
        <v>41</v>
      </c>
      <c r="AQ29">
        <v>41</v>
      </c>
      <c r="AR29">
        <v>78</v>
      </c>
      <c r="AS29">
        <v>29</v>
      </c>
      <c r="AT29">
        <v>41</v>
      </c>
      <c r="AU29">
        <v>40</v>
      </c>
      <c r="AV29">
        <v>27</v>
      </c>
      <c r="AW29">
        <v>6</v>
      </c>
      <c r="AX29">
        <v>35</v>
      </c>
      <c r="AY29">
        <v>39</v>
      </c>
      <c r="AZ29">
        <v>46</v>
      </c>
      <c r="BA29">
        <v>30</v>
      </c>
      <c r="BB29">
        <v>30</v>
      </c>
      <c r="BC29">
        <v>26</v>
      </c>
      <c r="BD29">
        <v>1</v>
      </c>
      <c r="BE29">
        <v>26</v>
      </c>
      <c r="BF29">
        <v>483</v>
      </c>
      <c r="BG29">
        <v>150</v>
      </c>
      <c r="BH29">
        <v>359</v>
      </c>
      <c r="BI29">
        <v>15</v>
      </c>
      <c r="BJ29">
        <v>27</v>
      </c>
      <c r="BK29">
        <v>71</v>
      </c>
      <c r="BL29">
        <v>10</v>
      </c>
      <c r="BM29">
        <v>6</v>
      </c>
      <c r="BN29">
        <v>45</v>
      </c>
      <c r="BO29">
        <v>195</v>
      </c>
      <c r="BP29">
        <v>263</v>
      </c>
      <c r="BQ29">
        <v>20</v>
      </c>
      <c r="BR29">
        <v>17</v>
      </c>
      <c r="BS29">
        <v>14</v>
      </c>
      <c r="BT29">
        <v>20</v>
      </c>
      <c r="BU29">
        <v>6</v>
      </c>
      <c r="BV29">
        <v>16</v>
      </c>
      <c r="BW29">
        <v>7</v>
      </c>
      <c r="BX29">
        <v>347</v>
      </c>
      <c r="BY29">
        <v>329</v>
      </c>
      <c r="BZ29">
        <v>296</v>
      </c>
    </row>
    <row r="30" spans="1:78" x14ac:dyDescent="0.25">
      <c r="B30" s="7">
        <v>0.09</v>
      </c>
      <c r="C30" s="7">
        <v>0.09</v>
      </c>
      <c r="D30" s="7">
        <v>7.0000000000000007E-2</v>
      </c>
      <c r="E30" s="7">
        <v>0.1</v>
      </c>
      <c r="F30" s="7">
        <v>0.08</v>
      </c>
      <c r="G30" s="7">
        <v>7.0000000000000007E-2</v>
      </c>
      <c r="H30" s="7">
        <v>0.13</v>
      </c>
      <c r="I30" s="7">
        <v>0.06</v>
      </c>
      <c r="J30" s="7">
        <v>0.08</v>
      </c>
      <c r="K30" s="7">
        <v>7.0000000000000007E-2</v>
      </c>
      <c r="L30" s="7">
        <v>0.13</v>
      </c>
      <c r="M30" s="7">
        <v>0.12</v>
      </c>
      <c r="N30" s="7">
        <v>0.05</v>
      </c>
      <c r="O30" s="7">
        <v>0.13</v>
      </c>
      <c r="P30" s="7">
        <v>0.16</v>
      </c>
      <c r="Q30" s="7">
        <v>0.11</v>
      </c>
      <c r="R30" s="7">
        <v>0.08</v>
      </c>
      <c r="S30" s="7">
        <v>7.0000000000000007E-2</v>
      </c>
      <c r="T30" s="7">
        <v>0.1</v>
      </c>
      <c r="U30" s="7">
        <v>0.12</v>
      </c>
      <c r="V30" s="7">
        <v>0.06</v>
      </c>
      <c r="W30" s="7">
        <v>0.1</v>
      </c>
      <c r="X30" s="7">
        <v>0.19</v>
      </c>
      <c r="Y30" s="7">
        <v>0.12</v>
      </c>
      <c r="Z30" s="7">
        <v>0.08</v>
      </c>
      <c r="AA30" s="7">
        <v>0.08</v>
      </c>
      <c r="AB30" s="7">
        <v>0.08</v>
      </c>
      <c r="AC30" s="7">
        <v>7.0000000000000007E-2</v>
      </c>
      <c r="AD30" s="7">
        <v>7.0000000000000007E-2</v>
      </c>
      <c r="AE30" s="7">
        <v>0.2</v>
      </c>
      <c r="AF30" s="7">
        <v>0.09</v>
      </c>
      <c r="AG30" s="7">
        <v>0.05</v>
      </c>
      <c r="AH30" s="7">
        <v>7.0000000000000007E-2</v>
      </c>
      <c r="AI30" s="7">
        <v>7.0000000000000007E-2</v>
      </c>
      <c r="AJ30" s="7">
        <v>0.15</v>
      </c>
      <c r="AK30" s="7">
        <v>0.12</v>
      </c>
      <c r="AL30" s="7">
        <v>0.05</v>
      </c>
      <c r="AM30" s="7">
        <v>0.09</v>
      </c>
      <c r="AN30" s="7">
        <v>0.06</v>
      </c>
      <c r="AO30" s="7">
        <v>0.2</v>
      </c>
      <c r="AP30" s="7">
        <v>7.0000000000000007E-2</v>
      </c>
      <c r="AQ30" s="7">
        <v>7.0000000000000007E-2</v>
      </c>
      <c r="AR30" s="7">
        <v>0.14000000000000001</v>
      </c>
      <c r="AS30" s="7">
        <v>0.09</v>
      </c>
      <c r="AT30" s="7">
        <v>7.0000000000000007E-2</v>
      </c>
      <c r="AU30" s="7">
        <v>0.11</v>
      </c>
      <c r="AV30" s="7">
        <v>0.05</v>
      </c>
      <c r="AW30" s="7">
        <v>0.04</v>
      </c>
      <c r="AX30" s="7">
        <v>0.08</v>
      </c>
      <c r="AY30" s="7">
        <v>7.0000000000000007E-2</v>
      </c>
      <c r="AZ30" s="7">
        <v>0.11</v>
      </c>
      <c r="BA30" s="7">
        <v>0.1</v>
      </c>
      <c r="BB30" s="7">
        <v>7.0000000000000007E-2</v>
      </c>
      <c r="BC30" s="7">
        <v>0.08</v>
      </c>
      <c r="BD30" s="7">
        <v>0.05</v>
      </c>
      <c r="BE30" s="7">
        <v>0.03</v>
      </c>
      <c r="BF30" s="7">
        <v>0.09</v>
      </c>
      <c r="BG30" s="7">
        <v>0.05</v>
      </c>
      <c r="BH30" s="7">
        <v>0.13</v>
      </c>
      <c r="BI30" s="7">
        <v>0.01</v>
      </c>
      <c r="BJ30" s="7">
        <v>0.03</v>
      </c>
      <c r="BK30" s="7">
        <v>0.09</v>
      </c>
      <c r="BL30" s="7">
        <v>0.05</v>
      </c>
      <c r="BM30" s="7">
        <v>0.01</v>
      </c>
      <c r="BN30" s="7">
        <v>0.03</v>
      </c>
      <c r="BO30" s="7">
        <v>0.09</v>
      </c>
      <c r="BP30" s="7">
        <v>0.21</v>
      </c>
      <c r="BQ30" s="7">
        <v>0.02</v>
      </c>
      <c r="BR30" s="7">
        <v>0.01</v>
      </c>
      <c r="BS30" s="7">
        <v>0.01</v>
      </c>
      <c r="BT30" s="7">
        <v>0.04</v>
      </c>
      <c r="BU30" s="7">
        <v>0.01</v>
      </c>
      <c r="BV30" s="7">
        <v>0.06</v>
      </c>
      <c r="BW30" s="7">
        <v>0.01</v>
      </c>
      <c r="BX30" s="7">
        <v>0.09</v>
      </c>
      <c r="BY30" s="7">
        <v>0.08</v>
      </c>
      <c r="BZ30" s="7">
        <v>0.08</v>
      </c>
    </row>
    <row r="31" spans="1:78" x14ac:dyDescent="0.25">
      <c r="A31" t="s">
        <v>193</v>
      </c>
      <c r="B31">
        <v>9.8000000000000004E-2</v>
      </c>
      <c r="C31">
        <v>0.11799999999999999</v>
      </c>
      <c r="D31">
        <v>4.4999999999999998E-2</v>
      </c>
      <c r="E31">
        <f>--0.111</f>
        <v>0.111</v>
      </c>
      <c r="F31">
        <v>0.51500000000000001</v>
      </c>
      <c r="G31">
        <v>0.11799999999999999</v>
      </c>
      <c r="H31">
        <f>--0.242</f>
        <v>0.24199999999999999</v>
      </c>
      <c r="I31">
        <v>5.8999999999999997E-2</v>
      </c>
      <c r="J31">
        <v>0.151</v>
      </c>
      <c r="K31">
        <v>0.16400000000000001</v>
      </c>
      <c r="L31">
        <v>6.0000000000000001E-3</v>
      </c>
      <c r="M31">
        <v>3.0000000000000001E-3</v>
      </c>
      <c r="N31">
        <v>0.14399999999999999</v>
      </c>
      <c r="O31">
        <v>8.4000000000000005E-2</v>
      </c>
      <c r="P31">
        <v>7.0999999999999994E-2</v>
      </c>
      <c r="Q31">
        <f>--0.189</f>
        <v>0.189</v>
      </c>
      <c r="R31">
        <v>0.151</v>
      </c>
      <c r="S31">
        <v>3.9E-2</v>
      </c>
      <c r="T31">
        <v>0.28899999999999998</v>
      </c>
      <c r="U31">
        <v>0.104</v>
      </c>
      <c r="V31">
        <v>0.187</v>
      </c>
      <c r="W31">
        <f>--0.055</f>
        <v>5.5E-2</v>
      </c>
      <c r="X31">
        <f>--0.315</f>
        <v>0.315</v>
      </c>
      <c r="Y31">
        <v>0.13200000000000001</v>
      </c>
      <c r="Z31">
        <v>9.4E-2</v>
      </c>
      <c r="AA31">
        <v>9.8000000000000004E-2</v>
      </c>
      <c r="AB31">
        <v>9.2999999999999999E-2</v>
      </c>
      <c r="AC31">
        <v>0.13800000000000001</v>
      </c>
      <c r="AD31">
        <v>9.4E-2</v>
      </c>
      <c r="AE31">
        <v>0.05</v>
      </c>
      <c r="AF31">
        <v>7.5999999999999998E-2</v>
      </c>
      <c r="AG31">
        <v>0.17199999999999999</v>
      </c>
      <c r="AH31">
        <v>0.60799999999999998</v>
      </c>
      <c r="AI31">
        <v>0.11</v>
      </c>
      <c r="AJ31">
        <f>--0.105</f>
        <v>0.105</v>
      </c>
      <c r="AK31">
        <v>0.14099999999999999</v>
      </c>
      <c r="AL31">
        <v>0.24099999999999999</v>
      </c>
      <c r="AM31">
        <v>2.5000000000000001E-2</v>
      </c>
      <c r="AN31">
        <f>--0.092</f>
        <v>9.1999999999999998E-2</v>
      </c>
      <c r="AO31">
        <f>--0.105</f>
        <v>0.105</v>
      </c>
      <c r="AP31">
        <v>0.27700000000000002</v>
      </c>
      <c r="AQ31">
        <v>0.11</v>
      </c>
      <c r="AR31">
        <v>0.185</v>
      </c>
      <c r="AS31">
        <v>7.0999999999999994E-2</v>
      </c>
      <c r="AT31">
        <v>6.9000000000000006E-2</v>
      </c>
      <c r="AU31">
        <v>0.13600000000000001</v>
      </c>
      <c r="AV31">
        <v>0.127</v>
      </c>
      <c r="AW31">
        <f>--0.233</f>
        <v>0.23300000000000001</v>
      </c>
      <c r="AX31">
        <v>0.13700000000000001</v>
      </c>
      <c r="AY31">
        <f>--0.012</f>
        <v>1.2E-2</v>
      </c>
      <c r="AZ31">
        <v>0.189</v>
      </c>
      <c r="BA31">
        <f>--0.116</f>
        <v>0.11600000000000001</v>
      </c>
      <c r="BB31">
        <f>--0.117</f>
        <v>0.11700000000000001</v>
      </c>
      <c r="BC31">
        <v>0.27500000000000002</v>
      </c>
      <c r="BD31">
        <v>0.04</v>
      </c>
      <c r="BE31">
        <v>0.30599999999999999</v>
      </c>
      <c r="BF31">
        <v>5.8999999999999997E-2</v>
      </c>
      <c r="BG31">
        <v>0.125</v>
      </c>
      <c r="BH31">
        <v>6.0999999999999999E-2</v>
      </c>
      <c r="BI31">
        <v>0.33200000000000002</v>
      </c>
      <c r="BJ31">
        <v>7.4999999999999997E-2</v>
      </c>
      <c r="BK31">
        <f>--0.139</f>
        <v>0.13900000000000001</v>
      </c>
      <c r="BL31">
        <f>--0.02</f>
        <v>0.02</v>
      </c>
      <c r="BM31">
        <v>0.27500000000000002</v>
      </c>
      <c r="BN31">
        <v>0.13800000000000001</v>
      </c>
      <c r="BO31">
        <v>4.9000000000000002E-2</v>
      </c>
      <c r="BP31">
        <f>--0.028</f>
        <v>2.8000000000000001E-2</v>
      </c>
      <c r="BQ31">
        <v>0.21</v>
      </c>
      <c r="BR31">
        <v>0.32900000000000001</v>
      </c>
      <c r="BS31">
        <v>0.31</v>
      </c>
      <c r="BT31">
        <v>0.24299999999999999</v>
      </c>
      <c r="BU31">
        <v>0.34399999999999997</v>
      </c>
      <c r="BV31">
        <f>--0.088</f>
        <v>8.7999999999999995E-2</v>
      </c>
      <c r="BW31">
        <v>0.312</v>
      </c>
      <c r="BX31">
        <v>0.28000000000000003</v>
      </c>
      <c r="BY31">
        <v>0.30099999999999999</v>
      </c>
      <c r="BZ31">
        <v>0.318</v>
      </c>
    </row>
    <row r="32" spans="1:78" x14ac:dyDescent="0.25">
      <c r="A32" t="s">
        <v>194</v>
      </c>
      <c r="B32">
        <v>1.224</v>
      </c>
      <c r="C32">
        <v>1.2210000000000001</v>
      </c>
      <c r="D32">
        <v>1.23</v>
      </c>
      <c r="E32">
        <v>1.2350000000000001</v>
      </c>
      <c r="F32">
        <v>1.0940000000000001</v>
      </c>
      <c r="G32">
        <v>1.236</v>
      </c>
      <c r="H32">
        <v>1.1910000000000001</v>
      </c>
      <c r="I32">
        <v>1.2549999999999999</v>
      </c>
      <c r="J32">
        <v>1.2330000000000001</v>
      </c>
      <c r="K32">
        <v>1.1950000000000001</v>
      </c>
      <c r="L32">
        <v>1.1950000000000001</v>
      </c>
      <c r="M32">
        <v>1.1919999999999999</v>
      </c>
      <c r="N32">
        <v>1.242</v>
      </c>
      <c r="O32">
        <v>1.2030000000000001</v>
      </c>
      <c r="P32">
        <v>1.1599999999999999</v>
      </c>
      <c r="Q32">
        <v>1.2849999999999999</v>
      </c>
      <c r="R32">
        <v>1.2050000000000001</v>
      </c>
      <c r="S32">
        <v>1.2410000000000001</v>
      </c>
      <c r="T32">
        <v>1.181</v>
      </c>
      <c r="U32">
        <v>1.1779999999999999</v>
      </c>
      <c r="V32">
        <v>1.23</v>
      </c>
      <c r="W32">
        <v>1.1599999999999999</v>
      </c>
      <c r="X32">
        <v>1.1479999999999999</v>
      </c>
      <c r="Y32">
        <v>1.2030000000000001</v>
      </c>
      <c r="Z32">
        <v>1.2270000000000001</v>
      </c>
      <c r="AA32">
        <v>1.224</v>
      </c>
      <c r="AB32">
        <v>1.2270000000000001</v>
      </c>
      <c r="AC32">
        <v>1.246</v>
      </c>
      <c r="AD32">
        <v>1.23</v>
      </c>
      <c r="AE32">
        <v>1.147</v>
      </c>
      <c r="AF32">
        <v>1.218</v>
      </c>
      <c r="AG32">
        <v>1.2709999999999999</v>
      </c>
      <c r="AH32">
        <v>1.0309999999999999</v>
      </c>
      <c r="AI32">
        <v>1.2370000000000001</v>
      </c>
      <c r="AJ32">
        <v>1.2150000000000001</v>
      </c>
      <c r="AK32">
        <v>1.1739999999999999</v>
      </c>
      <c r="AL32">
        <v>1.2390000000000001</v>
      </c>
      <c r="AM32">
        <v>1.212</v>
      </c>
      <c r="AN32">
        <v>1.17</v>
      </c>
      <c r="AO32">
        <v>1.1679999999999999</v>
      </c>
      <c r="AP32">
        <v>1.1830000000000001</v>
      </c>
      <c r="AQ32">
        <v>1.167</v>
      </c>
      <c r="AR32">
        <v>1.1040000000000001</v>
      </c>
      <c r="AS32">
        <v>1.26</v>
      </c>
      <c r="AT32">
        <v>1.248</v>
      </c>
      <c r="AU32">
        <v>1.3160000000000001</v>
      </c>
      <c r="AV32">
        <v>1.1919999999999999</v>
      </c>
      <c r="AW32">
        <v>1.1990000000000001</v>
      </c>
      <c r="AX32">
        <v>1.2330000000000001</v>
      </c>
      <c r="AY32">
        <v>1.3029999999999999</v>
      </c>
      <c r="AZ32">
        <v>1.175</v>
      </c>
      <c r="BA32">
        <v>1.2270000000000001</v>
      </c>
      <c r="BB32">
        <v>1.2070000000000001</v>
      </c>
      <c r="BC32">
        <v>1.3140000000000001</v>
      </c>
      <c r="BD32">
        <v>1.119</v>
      </c>
      <c r="BE32">
        <v>1.248</v>
      </c>
      <c r="BF32">
        <v>1.216</v>
      </c>
      <c r="BG32">
        <v>1.2629999999999999</v>
      </c>
      <c r="BH32">
        <v>1.1679999999999999</v>
      </c>
      <c r="BI32">
        <v>1.238</v>
      </c>
      <c r="BJ32">
        <v>1.2669999999999999</v>
      </c>
      <c r="BK32">
        <v>1.246</v>
      </c>
      <c r="BL32">
        <v>1.256</v>
      </c>
      <c r="BM32">
        <v>1.292</v>
      </c>
      <c r="BN32">
        <v>1.244</v>
      </c>
      <c r="BO32">
        <v>1.204</v>
      </c>
      <c r="BP32">
        <v>1.147</v>
      </c>
      <c r="BQ32">
        <v>1.2809999999999999</v>
      </c>
      <c r="BR32">
        <v>1.238</v>
      </c>
      <c r="BS32">
        <v>1.248</v>
      </c>
      <c r="BT32">
        <v>1.228</v>
      </c>
      <c r="BU32">
        <v>1.2709999999999999</v>
      </c>
      <c r="BV32">
        <v>1.276</v>
      </c>
      <c r="BW32">
        <v>1.266</v>
      </c>
      <c r="BX32">
        <v>1.1759999999999999</v>
      </c>
      <c r="BY32">
        <v>1.171</v>
      </c>
      <c r="BZ32">
        <v>1.1679999999999999</v>
      </c>
    </row>
    <row r="33" spans="1:78" x14ac:dyDescent="0.25">
      <c r="A33" t="s">
        <v>195</v>
      </c>
      <c r="B33">
        <v>0</v>
      </c>
      <c r="C33">
        <v>0</v>
      </c>
      <c r="D33">
        <v>3.0000000000000001E-3</v>
      </c>
      <c r="E33">
        <v>5.0000000000000001E-3</v>
      </c>
      <c r="F33">
        <v>1E-3</v>
      </c>
      <c r="G33">
        <v>1E-3</v>
      </c>
      <c r="H33">
        <v>1E-3</v>
      </c>
      <c r="I33">
        <v>1E-3</v>
      </c>
      <c r="J33">
        <v>1E-3</v>
      </c>
      <c r="K33">
        <v>1E-3</v>
      </c>
      <c r="L33">
        <v>1E-3</v>
      </c>
      <c r="M33">
        <v>1E-3</v>
      </c>
      <c r="N33">
        <v>1E-3</v>
      </c>
      <c r="O33">
        <v>3.0000000000000001E-3</v>
      </c>
      <c r="P33">
        <v>8.0000000000000002E-3</v>
      </c>
      <c r="Q33">
        <v>2E-3</v>
      </c>
      <c r="R33">
        <v>0</v>
      </c>
      <c r="S33">
        <v>0</v>
      </c>
      <c r="T33">
        <v>1E-3</v>
      </c>
      <c r="U33">
        <v>1E-3</v>
      </c>
      <c r="V33">
        <v>0</v>
      </c>
      <c r="W33">
        <v>2E-3</v>
      </c>
      <c r="X33">
        <v>1E-3</v>
      </c>
      <c r="Y33">
        <v>2E-3</v>
      </c>
      <c r="Z33">
        <v>0</v>
      </c>
      <c r="AA33">
        <v>0</v>
      </c>
      <c r="AB33">
        <v>0</v>
      </c>
      <c r="AC33">
        <v>2E-3</v>
      </c>
      <c r="AD33">
        <v>0</v>
      </c>
      <c r="AE33">
        <v>3.0000000000000001E-3</v>
      </c>
      <c r="AF33">
        <v>0</v>
      </c>
      <c r="AG33">
        <v>2E-3</v>
      </c>
      <c r="AH33">
        <v>0.03</v>
      </c>
      <c r="AI33">
        <v>0</v>
      </c>
      <c r="AJ33">
        <v>3.0000000000000001E-3</v>
      </c>
      <c r="AK33">
        <v>1E-3</v>
      </c>
      <c r="AL33">
        <v>1E-3</v>
      </c>
      <c r="AM33">
        <v>1E-3</v>
      </c>
      <c r="AN33">
        <v>2.5000000000000001E-2</v>
      </c>
      <c r="AO33">
        <v>2E-3</v>
      </c>
      <c r="AP33">
        <v>3.0000000000000001E-3</v>
      </c>
      <c r="AQ33">
        <v>3.0000000000000001E-3</v>
      </c>
      <c r="AR33">
        <v>3.0000000000000001E-3</v>
      </c>
      <c r="AS33">
        <v>5.0000000000000001E-3</v>
      </c>
      <c r="AT33">
        <v>3.0000000000000001E-3</v>
      </c>
      <c r="AU33">
        <v>6.0000000000000001E-3</v>
      </c>
      <c r="AV33">
        <v>3.0000000000000001E-3</v>
      </c>
      <c r="AW33">
        <v>1.2E-2</v>
      </c>
      <c r="AX33">
        <v>4.0000000000000001E-3</v>
      </c>
      <c r="AY33">
        <v>3.0000000000000001E-3</v>
      </c>
      <c r="AZ33">
        <v>4.0000000000000001E-3</v>
      </c>
      <c r="BA33">
        <v>6.0000000000000001E-3</v>
      </c>
      <c r="BB33">
        <v>3.0000000000000001E-3</v>
      </c>
      <c r="BC33">
        <v>6.0000000000000001E-3</v>
      </c>
      <c r="BD33">
        <v>5.7000000000000002E-2</v>
      </c>
      <c r="BE33">
        <v>2E-3</v>
      </c>
      <c r="BF33">
        <v>0</v>
      </c>
      <c r="BG33">
        <v>1E-3</v>
      </c>
      <c r="BH33">
        <v>1E-3</v>
      </c>
      <c r="BI33">
        <v>1E-3</v>
      </c>
      <c r="BJ33">
        <v>2E-3</v>
      </c>
      <c r="BK33">
        <v>2E-3</v>
      </c>
      <c r="BL33">
        <v>8.0000000000000002E-3</v>
      </c>
      <c r="BM33">
        <v>2E-3</v>
      </c>
      <c r="BN33">
        <v>1E-3</v>
      </c>
      <c r="BO33">
        <v>1E-3</v>
      </c>
      <c r="BP33">
        <v>1E-3</v>
      </c>
      <c r="BQ33">
        <v>2E-3</v>
      </c>
      <c r="BR33">
        <v>1E-3</v>
      </c>
      <c r="BS33">
        <v>1E-3</v>
      </c>
      <c r="BT33">
        <v>4.0000000000000001E-3</v>
      </c>
      <c r="BU33">
        <v>3.0000000000000001E-3</v>
      </c>
      <c r="BV33">
        <v>6.0000000000000001E-3</v>
      </c>
      <c r="BW33">
        <v>2E-3</v>
      </c>
      <c r="BX33">
        <v>0</v>
      </c>
      <c r="BY33">
        <v>0</v>
      </c>
      <c r="BZ33">
        <v>0</v>
      </c>
    </row>
  </sheetData>
  <pageMargins left="0.7" right="0.7" top="0.75" bottom="0.75" header="0.3" footer="0.3"/>
  <pageSetup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663</v>
      </c>
    </row>
    <row r="2" spans="1:78" x14ac:dyDescent="0.25">
      <c r="A2" t="s">
        <v>665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4373</v>
      </c>
      <c r="C8">
        <v>3734</v>
      </c>
      <c r="D8">
        <v>381</v>
      </c>
      <c r="E8">
        <v>258</v>
      </c>
      <c r="F8">
        <v>854</v>
      </c>
      <c r="G8">
        <v>2050</v>
      </c>
      <c r="H8">
        <v>1469</v>
      </c>
      <c r="I8">
        <v>953</v>
      </c>
      <c r="J8">
        <v>1188</v>
      </c>
      <c r="K8">
        <v>851</v>
      </c>
      <c r="L8">
        <v>1381</v>
      </c>
      <c r="M8">
        <v>1432</v>
      </c>
      <c r="N8">
        <v>2405</v>
      </c>
      <c r="O8">
        <v>420</v>
      </c>
      <c r="P8">
        <v>116</v>
      </c>
      <c r="Q8">
        <v>848</v>
      </c>
      <c r="R8">
        <v>3525</v>
      </c>
      <c r="S8">
        <v>2665</v>
      </c>
      <c r="T8">
        <v>858</v>
      </c>
      <c r="U8">
        <v>779</v>
      </c>
      <c r="V8">
        <v>3185</v>
      </c>
      <c r="W8">
        <v>472</v>
      </c>
      <c r="X8">
        <v>683</v>
      </c>
      <c r="Y8">
        <v>518</v>
      </c>
      <c r="Z8">
        <v>3855</v>
      </c>
      <c r="AA8">
        <v>4363</v>
      </c>
      <c r="AB8">
        <v>3845</v>
      </c>
      <c r="AC8">
        <v>531</v>
      </c>
      <c r="AD8">
        <v>3500</v>
      </c>
      <c r="AE8">
        <v>313</v>
      </c>
      <c r="AF8">
        <v>3429</v>
      </c>
      <c r="AG8">
        <v>702</v>
      </c>
      <c r="AH8">
        <v>29</v>
      </c>
      <c r="AI8">
        <v>3180</v>
      </c>
      <c r="AJ8">
        <v>397</v>
      </c>
      <c r="AK8">
        <v>736</v>
      </c>
      <c r="AL8">
        <v>1821</v>
      </c>
      <c r="AM8">
        <v>2047</v>
      </c>
      <c r="AN8">
        <v>44</v>
      </c>
      <c r="AO8">
        <v>451</v>
      </c>
      <c r="AP8">
        <v>417</v>
      </c>
      <c r="AQ8">
        <v>413</v>
      </c>
      <c r="AR8">
        <v>278</v>
      </c>
      <c r="AS8">
        <v>242</v>
      </c>
      <c r="AT8">
        <v>440</v>
      </c>
      <c r="AU8">
        <v>273</v>
      </c>
      <c r="AV8">
        <v>377</v>
      </c>
      <c r="AW8">
        <v>105</v>
      </c>
      <c r="AX8">
        <v>271</v>
      </c>
      <c r="AY8">
        <v>440</v>
      </c>
      <c r="AZ8">
        <v>302</v>
      </c>
      <c r="BA8">
        <v>213</v>
      </c>
      <c r="BB8">
        <v>349</v>
      </c>
      <c r="BC8">
        <v>234</v>
      </c>
      <c r="BD8">
        <v>19</v>
      </c>
      <c r="BE8">
        <v>733</v>
      </c>
      <c r="BF8">
        <v>3640</v>
      </c>
      <c r="BG8">
        <v>2605</v>
      </c>
      <c r="BH8">
        <v>1768</v>
      </c>
      <c r="BI8">
        <v>1000</v>
      </c>
      <c r="BJ8">
        <v>719</v>
      </c>
      <c r="BK8">
        <v>623</v>
      </c>
      <c r="BL8">
        <v>158</v>
      </c>
      <c r="BM8">
        <v>728</v>
      </c>
      <c r="BN8">
        <v>1354</v>
      </c>
      <c r="BO8">
        <v>1581</v>
      </c>
      <c r="BP8">
        <v>710</v>
      </c>
      <c r="BQ8">
        <v>814</v>
      </c>
      <c r="BR8">
        <v>1266</v>
      </c>
      <c r="BS8">
        <v>1233</v>
      </c>
      <c r="BT8">
        <v>367</v>
      </c>
      <c r="BU8">
        <v>439</v>
      </c>
      <c r="BV8">
        <v>240</v>
      </c>
      <c r="BW8">
        <v>613</v>
      </c>
      <c r="BX8">
        <v>2993</v>
      </c>
      <c r="BY8">
        <v>3021</v>
      </c>
      <c r="BZ8">
        <v>2640</v>
      </c>
    </row>
    <row r="9" spans="1:78" x14ac:dyDescent="0.25">
      <c r="A9" t="s">
        <v>103</v>
      </c>
      <c r="B9">
        <v>4502</v>
      </c>
      <c r="C9">
        <v>3837</v>
      </c>
      <c r="D9">
        <v>414</v>
      </c>
      <c r="E9">
        <v>251</v>
      </c>
      <c r="F9">
        <v>887</v>
      </c>
      <c r="G9">
        <v>2416</v>
      </c>
      <c r="H9">
        <v>1199</v>
      </c>
      <c r="I9">
        <v>1196</v>
      </c>
      <c r="J9">
        <v>1459</v>
      </c>
      <c r="K9">
        <v>917</v>
      </c>
      <c r="L9">
        <v>931</v>
      </c>
      <c r="M9">
        <v>1147</v>
      </c>
      <c r="N9">
        <v>2837</v>
      </c>
      <c r="O9">
        <v>413</v>
      </c>
      <c r="P9">
        <v>105</v>
      </c>
      <c r="Q9">
        <v>702</v>
      </c>
      <c r="R9">
        <v>3800</v>
      </c>
      <c r="S9">
        <v>2891</v>
      </c>
      <c r="T9">
        <v>904</v>
      </c>
      <c r="U9">
        <v>640</v>
      </c>
      <c r="V9">
        <v>3539</v>
      </c>
      <c r="W9">
        <v>419</v>
      </c>
      <c r="X9">
        <v>513</v>
      </c>
      <c r="Y9">
        <v>507</v>
      </c>
      <c r="Z9">
        <v>3995</v>
      </c>
      <c r="AA9">
        <v>4493</v>
      </c>
      <c r="AB9">
        <v>3985</v>
      </c>
      <c r="AC9">
        <v>566</v>
      </c>
      <c r="AD9">
        <v>3589</v>
      </c>
      <c r="AE9">
        <v>317</v>
      </c>
      <c r="AF9">
        <v>3500</v>
      </c>
      <c r="AG9">
        <v>759</v>
      </c>
      <c r="AH9">
        <v>30</v>
      </c>
      <c r="AI9">
        <v>3407</v>
      </c>
      <c r="AJ9">
        <v>369</v>
      </c>
      <c r="AK9">
        <v>676</v>
      </c>
      <c r="AL9">
        <v>1924</v>
      </c>
      <c r="AM9">
        <v>2085</v>
      </c>
      <c r="AN9">
        <v>46</v>
      </c>
      <c r="AO9">
        <v>437</v>
      </c>
      <c r="AP9">
        <v>448</v>
      </c>
      <c r="AQ9">
        <v>436</v>
      </c>
      <c r="AR9">
        <v>319</v>
      </c>
      <c r="AS9">
        <v>241</v>
      </c>
      <c r="AT9">
        <v>451</v>
      </c>
      <c r="AU9">
        <v>274</v>
      </c>
      <c r="AV9">
        <v>380</v>
      </c>
      <c r="AW9">
        <v>117</v>
      </c>
      <c r="AX9">
        <v>293</v>
      </c>
      <c r="AY9">
        <v>428</v>
      </c>
      <c r="AZ9">
        <v>310</v>
      </c>
      <c r="BA9">
        <v>215</v>
      </c>
      <c r="BB9">
        <v>337</v>
      </c>
      <c r="BC9">
        <v>233</v>
      </c>
      <c r="BD9">
        <v>20</v>
      </c>
      <c r="BE9">
        <v>773</v>
      </c>
      <c r="BF9">
        <v>3729</v>
      </c>
      <c r="BG9">
        <v>2734</v>
      </c>
      <c r="BH9">
        <v>1768</v>
      </c>
      <c r="BI9">
        <v>1130</v>
      </c>
      <c r="BJ9">
        <v>743</v>
      </c>
      <c r="BK9">
        <v>597</v>
      </c>
      <c r="BL9">
        <v>161</v>
      </c>
      <c r="BM9">
        <v>811</v>
      </c>
      <c r="BN9">
        <v>1406</v>
      </c>
      <c r="BO9">
        <v>1599</v>
      </c>
      <c r="BP9">
        <v>686</v>
      </c>
      <c r="BQ9">
        <v>878</v>
      </c>
      <c r="BR9">
        <v>1385</v>
      </c>
      <c r="BS9">
        <v>1351</v>
      </c>
      <c r="BT9">
        <v>370</v>
      </c>
      <c r="BU9">
        <v>480</v>
      </c>
      <c r="BV9">
        <v>246</v>
      </c>
      <c r="BW9">
        <v>673</v>
      </c>
      <c r="BX9">
        <v>3032</v>
      </c>
      <c r="BY9">
        <v>3057</v>
      </c>
      <c r="BZ9">
        <v>2649</v>
      </c>
    </row>
    <row r="10" spans="1:78" x14ac:dyDescent="0.25">
      <c r="A10" t="s">
        <v>104</v>
      </c>
    </row>
    <row r="11" spans="1:78" x14ac:dyDescent="0.25">
      <c r="A11" t="s">
        <v>666</v>
      </c>
      <c r="B11">
        <v>1892</v>
      </c>
      <c r="C11">
        <v>1669</v>
      </c>
      <c r="D11">
        <v>137</v>
      </c>
      <c r="E11">
        <v>86</v>
      </c>
      <c r="F11">
        <v>534</v>
      </c>
      <c r="G11">
        <v>1083</v>
      </c>
      <c r="H11">
        <v>275</v>
      </c>
      <c r="I11">
        <v>517</v>
      </c>
      <c r="J11">
        <v>675</v>
      </c>
      <c r="K11">
        <v>385</v>
      </c>
      <c r="L11">
        <v>315</v>
      </c>
      <c r="M11">
        <v>366</v>
      </c>
      <c r="N11">
        <v>1317</v>
      </c>
      <c r="O11">
        <v>168</v>
      </c>
      <c r="P11">
        <v>41</v>
      </c>
      <c r="Q11">
        <v>192</v>
      </c>
      <c r="R11">
        <v>1700</v>
      </c>
      <c r="S11">
        <v>1166</v>
      </c>
      <c r="T11">
        <v>463</v>
      </c>
      <c r="U11">
        <v>242</v>
      </c>
      <c r="V11">
        <v>1692</v>
      </c>
      <c r="W11">
        <v>132</v>
      </c>
      <c r="X11">
        <v>56</v>
      </c>
      <c r="Y11">
        <v>218</v>
      </c>
      <c r="Z11">
        <v>1675</v>
      </c>
      <c r="AA11">
        <v>1886</v>
      </c>
      <c r="AB11">
        <v>1668</v>
      </c>
      <c r="AC11">
        <v>256</v>
      </c>
      <c r="AD11">
        <v>1498</v>
      </c>
      <c r="AE11">
        <v>121</v>
      </c>
      <c r="AF11">
        <v>1431</v>
      </c>
      <c r="AG11">
        <v>358</v>
      </c>
      <c r="AH11">
        <v>15</v>
      </c>
      <c r="AI11">
        <v>1470</v>
      </c>
      <c r="AJ11">
        <v>114</v>
      </c>
      <c r="AK11">
        <v>288</v>
      </c>
      <c r="AL11">
        <v>908</v>
      </c>
      <c r="AM11">
        <v>807</v>
      </c>
      <c r="AN11">
        <v>15</v>
      </c>
      <c r="AO11">
        <v>158</v>
      </c>
      <c r="AP11">
        <v>242</v>
      </c>
      <c r="AQ11">
        <v>136</v>
      </c>
      <c r="AR11">
        <v>154</v>
      </c>
      <c r="AS11">
        <v>88</v>
      </c>
      <c r="AT11">
        <v>196</v>
      </c>
      <c r="AU11">
        <v>131</v>
      </c>
      <c r="AV11">
        <v>182</v>
      </c>
      <c r="AW11">
        <v>26</v>
      </c>
      <c r="AX11">
        <v>109</v>
      </c>
      <c r="AY11">
        <v>172</v>
      </c>
      <c r="AZ11">
        <v>142</v>
      </c>
      <c r="BA11">
        <v>71</v>
      </c>
      <c r="BB11">
        <v>122</v>
      </c>
      <c r="BC11">
        <v>114</v>
      </c>
      <c r="BD11">
        <v>8</v>
      </c>
      <c r="BE11">
        <v>394</v>
      </c>
      <c r="BF11">
        <v>1498</v>
      </c>
      <c r="BG11">
        <v>1233</v>
      </c>
      <c r="BH11">
        <v>659</v>
      </c>
      <c r="BI11">
        <v>644</v>
      </c>
      <c r="BJ11">
        <v>282</v>
      </c>
      <c r="BK11">
        <v>202</v>
      </c>
      <c r="BL11">
        <v>61</v>
      </c>
      <c r="BM11">
        <v>411</v>
      </c>
      <c r="BN11">
        <v>629</v>
      </c>
      <c r="BO11">
        <v>616</v>
      </c>
      <c r="BP11">
        <v>236</v>
      </c>
      <c r="BQ11">
        <v>415</v>
      </c>
      <c r="BR11">
        <v>724</v>
      </c>
      <c r="BS11">
        <v>693</v>
      </c>
      <c r="BT11">
        <v>178</v>
      </c>
      <c r="BU11">
        <v>256</v>
      </c>
      <c r="BV11">
        <v>92</v>
      </c>
      <c r="BW11">
        <v>339</v>
      </c>
      <c r="BX11">
        <v>1384</v>
      </c>
      <c r="BY11">
        <v>1432</v>
      </c>
      <c r="BZ11">
        <v>1233</v>
      </c>
    </row>
    <row r="12" spans="1:78" x14ac:dyDescent="0.25">
      <c r="B12" s="7">
        <v>0.42</v>
      </c>
      <c r="C12" s="7">
        <v>0.43</v>
      </c>
      <c r="D12" s="7">
        <v>0.33</v>
      </c>
      <c r="E12" s="7">
        <v>0.34</v>
      </c>
      <c r="F12" s="7">
        <v>0.6</v>
      </c>
      <c r="G12" s="7">
        <v>0.45</v>
      </c>
      <c r="H12" s="7">
        <v>0.23</v>
      </c>
      <c r="I12" s="7">
        <v>0.43</v>
      </c>
      <c r="J12" s="7">
        <v>0.46</v>
      </c>
      <c r="K12" s="7">
        <v>0.42</v>
      </c>
      <c r="L12" s="7">
        <v>0.34</v>
      </c>
      <c r="M12" s="7">
        <v>0.32</v>
      </c>
      <c r="N12" s="7">
        <v>0.46</v>
      </c>
      <c r="O12" s="7">
        <v>0.41</v>
      </c>
      <c r="P12" s="7">
        <v>0.39</v>
      </c>
      <c r="Q12" s="7">
        <v>0.27</v>
      </c>
      <c r="R12" s="7">
        <v>0.45</v>
      </c>
      <c r="S12" s="7">
        <v>0.4</v>
      </c>
      <c r="T12" s="7">
        <v>0.51</v>
      </c>
      <c r="U12" s="7">
        <v>0.38</v>
      </c>
      <c r="V12" s="7">
        <v>0.48</v>
      </c>
      <c r="W12" s="7">
        <v>0.32</v>
      </c>
      <c r="X12" s="7">
        <v>0.11</v>
      </c>
      <c r="Y12" s="7">
        <v>0.43</v>
      </c>
      <c r="Z12" s="7">
        <v>0.42</v>
      </c>
      <c r="AA12" s="7">
        <v>0.42</v>
      </c>
      <c r="AB12" s="7">
        <v>0.42</v>
      </c>
      <c r="AC12" s="7">
        <v>0.45</v>
      </c>
      <c r="AD12" s="7">
        <v>0.42</v>
      </c>
      <c r="AE12" s="7">
        <v>0.38</v>
      </c>
      <c r="AF12" s="7">
        <v>0.41</v>
      </c>
      <c r="AG12" s="7">
        <v>0.47</v>
      </c>
      <c r="AH12" s="7">
        <v>0.48</v>
      </c>
      <c r="AI12" s="7">
        <v>0.43</v>
      </c>
      <c r="AJ12" s="7">
        <v>0.31</v>
      </c>
      <c r="AK12" s="7">
        <v>0.43</v>
      </c>
      <c r="AL12" s="7">
        <v>0.47</v>
      </c>
      <c r="AM12" s="7">
        <v>0.39</v>
      </c>
      <c r="AN12" s="7">
        <v>0.33</v>
      </c>
      <c r="AO12" s="7">
        <v>0.36</v>
      </c>
      <c r="AP12" s="7">
        <v>0.54</v>
      </c>
      <c r="AQ12" s="7">
        <v>0.31</v>
      </c>
      <c r="AR12" s="7">
        <v>0.48</v>
      </c>
      <c r="AS12" s="7">
        <v>0.36</v>
      </c>
      <c r="AT12" s="7">
        <v>0.43</v>
      </c>
      <c r="AU12" s="7">
        <v>0.48</v>
      </c>
      <c r="AV12" s="7">
        <v>0.48</v>
      </c>
      <c r="AW12" s="7">
        <v>0.22</v>
      </c>
      <c r="AX12" s="7">
        <v>0.37</v>
      </c>
      <c r="AY12" s="7">
        <v>0.4</v>
      </c>
      <c r="AZ12" s="7">
        <v>0.46</v>
      </c>
      <c r="BA12" s="7">
        <v>0.33</v>
      </c>
      <c r="BB12" s="7">
        <v>0.36</v>
      </c>
      <c r="BC12" s="7">
        <v>0.49</v>
      </c>
      <c r="BD12" s="7">
        <v>0.42</v>
      </c>
      <c r="BE12" s="7">
        <v>0.51</v>
      </c>
      <c r="BF12" s="7">
        <v>0.4</v>
      </c>
      <c r="BG12" s="7">
        <v>0.45</v>
      </c>
      <c r="BH12" s="7">
        <v>0.37</v>
      </c>
      <c r="BI12" s="7">
        <v>0.56999999999999995</v>
      </c>
      <c r="BJ12" s="7">
        <v>0.38</v>
      </c>
      <c r="BK12" s="7">
        <v>0.34</v>
      </c>
      <c r="BL12" s="7">
        <v>0.38</v>
      </c>
      <c r="BM12" s="7">
        <v>0.51</v>
      </c>
      <c r="BN12" s="7">
        <v>0.45</v>
      </c>
      <c r="BO12" s="7">
        <v>0.39</v>
      </c>
      <c r="BP12" s="7">
        <v>0.34</v>
      </c>
      <c r="BQ12" s="7">
        <v>0.47</v>
      </c>
      <c r="BR12" s="7">
        <v>0.52</v>
      </c>
      <c r="BS12" s="7">
        <v>0.51</v>
      </c>
      <c r="BT12" s="7">
        <v>0.48</v>
      </c>
      <c r="BU12" s="7">
        <v>0.53</v>
      </c>
      <c r="BV12" s="7">
        <v>0.37</v>
      </c>
      <c r="BW12" s="7">
        <v>0.5</v>
      </c>
      <c r="BX12" s="7">
        <v>0.46</v>
      </c>
      <c r="BY12" s="7">
        <v>0.47</v>
      </c>
      <c r="BZ12" s="7">
        <v>0.47</v>
      </c>
    </row>
    <row r="13" spans="1:78" x14ac:dyDescent="0.25">
      <c r="A13" t="s">
        <v>667</v>
      </c>
      <c r="B13">
        <v>762</v>
      </c>
      <c r="C13">
        <v>635</v>
      </c>
      <c r="D13">
        <v>84</v>
      </c>
      <c r="E13">
        <v>43</v>
      </c>
      <c r="F13">
        <v>90</v>
      </c>
      <c r="G13">
        <v>426</v>
      </c>
      <c r="H13">
        <v>246</v>
      </c>
      <c r="I13">
        <v>218</v>
      </c>
      <c r="J13">
        <v>241</v>
      </c>
      <c r="K13">
        <v>159</v>
      </c>
      <c r="L13">
        <v>145</v>
      </c>
      <c r="M13">
        <v>191</v>
      </c>
      <c r="N13">
        <v>491</v>
      </c>
      <c r="O13">
        <v>64</v>
      </c>
      <c r="P13">
        <v>17</v>
      </c>
      <c r="Q13">
        <v>144</v>
      </c>
      <c r="R13">
        <v>618</v>
      </c>
      <c r="S13">
        <v>540</v>
      </c>
      <c r="T13">
        <v>106</v>
      </c>
      <c r="U13">
        <v>97</v>
      </c>
      <c r="V13">
        <v>576</v>
      </c>
      <c r="W13">
        <v>89</v>
      </c>
      <c r="X13">
        <v>95</v>
      </c>
      <c r="Y13">
        <v>82</v>
      </c>
      <c r="Z13">
        <v>680</v>
      </c>
      <c r="AA13">
        <v>761</v>
      </c>
      <c r="AB13">
        <v>679</v>
      </c>
      <c r="AC13">
        <v>97</v>
      </c>
      <c r="AD13">
        <v>616</v>
      </c>
      <c r="AE13">
        <v>47</v>
      </c>
      <c r="AF13">
        <v>601</v>
      </c>
      <c r="AG13">
        <v>126</v>
      </c>
      <c r="AH13">
        <v>3</v>
      </c>
      <c r="AI13">
        <v>597</v>
      </c>
      <c r="AJ13">
        <v>66</v>
      </c>
      <c r="AK13">
        <v>92</v>
      </c>
      <c r="AL13">
        <v>277</v>
      </c>
      <c r="AM13">
        <v>388</v>
      </c>
      <c r="AN13">
        <v>11</v>
      </c>
      <c r="AO13">
        <v>85</v>
      </c>
      <c r="AP13">
        <v>59</v>
      </c>
      <c r="AQ13">
        <v>73</v>
      </c>
      <c r="AR13">
        <v>51</v>
      </c>
      <c r="AS13">
        <v>44</v>
      </c>
      <c r="AT13">
        <v>60</v>
      </c>
      <c r="AU13">
        <v>44</v>
      </c>
      <c r="AV13">
        <v>62</v>
      </c>
      <c r="AW13">
        <v>41</v>
      </c>
      <c r="AX13">
        <v>43</v>
      </c>
      <c r="AY13">
        <v>96</v>
      </c>
      <c r="AZ13">
        <v>46</v>
      </c>
      <c r="BA13">
        <v>31</v>
      </c>
      <c r="BB13">
        <v>84</v>
      </c>
      <c r="BC13">
        <v>27</v>
      </c>
      <c r="BD13">
        <v>2</v>
      </c>
      <c r="BE13">
        <v>95</v>
      </c>
      <c r="BF13">
        <v>667</v>
      </c>
      <c r="BG13">
        <v>453</v>
      </c>
      <c r="BH13">
        <v>310</v>
      </c>
      <c r="BI13">
        <v>161</v>
      </c>
      <c r="BJ13">
        <v>129</v>
      </c>
      <c r="BK13">
        <v>123</v>
      </c>
      <c r="BL13">
        <v>35</v>
      </c>
      <c r="BM13">
        <v>122</v>
      </c>
      <c r="BN13">
        <v>237</v>
      </c>
      <c r="BO13">
        <v>291</v>
      </c>
      <c r="BP13">
        <v>113</v>
      </c>
      <c r="BQ13">
        <v>141</v>
      </c>
      <c r="BR13">
        <v>182</v>
      </c>
      <c r="BS13">
        <v>190</v>
      </c>
      <c r="BT13">
        <v>48</v>
      </c>
      <c r="BU13">
        <v>58</v>
      </c>
      <c r="BV13">
        <v>52</v>
      </c>
      <c r="BW13">
        <v>91</v>
      </c>
      <c r="BX13">
        <v>395</v>
      </c>
      <c r="BY13">
        <v>392</v>
      </c>
      <c r="BZ13">
        <v>312</v>
      </c>
    </row>
    <row r="14" spans="1:78" x14ac:dyDescent="0.25">
      <c r="B14" s="7">
        <v>0.17</v>
      </c>
      <c r="C14" s="7">
        <v>0.17</v>
      </c>
      <c r="D14" s="7">
        <v>0.2</v>
      </c>
      <c r="E14" s="7">
        <v>0.17</v>
      </c>
      <c r="F14" s="7">
        <v>0.1</v>
      </c>
      <c r="G14" s="7">
        <v>0.18</v>
      </c>
      <c r="H14" s="7">
        <v>0.2</v>
      </c>
      <c r="I14" s="7">
        <v>0.18</v>
      </c>
      <c r="J14" s="7">
        <v>0.17</v>
      </c>
      <c r="K14" s="7">
        <v>0.17</v>
      </c>
      <c r="L14" s="7">
        <v>0.16</v>
      </c>
      <c r="M14" s="7">
        <v>0.17</v>
      </c>
      <c r="N14" s="7">
        <v>0.17</v>
      </c>
      <c r="O14" s="7">
        <v>0.15</v>
      </c>
      <c r="P14" s="7">
        <v>0.16</v>
      </c>
      <c r="Q14" s="7">
        <v>0.21</v>
      </c>
      <c r="R14" s="7">
        <v>0.16</v>
      </c>
      <c r="S14" s="7">
        <v>0.19</v>
      </c>
      <c r="T14" s="7">
        <v>0.12</v>
      </c>
      <c r="U14" s="7">
        <v>0.15</v>
      </c>
      <c r="V14" s="7">
        <v>0.16</v>
      </c>
      <c r="W14" s="7">
        <v>0.21</v>
      </c>
      <c r="X14" s="7">
        <v>0.19</v>
      </c>
      <c r="Y14" s="7">
        <v>0.16</v>
      </c>
      <c r="Z14" s="7">
        <v>0.17</v>
      </c>
      <c r="AA14" s="7">
        <v>0.17</v>
      </c>
      <c r="AB14" s="7">
        <v>0.17</v>
      </c>
      <c r="AC14" s="7">
        <v>0.17</v>
      </c>
      <c r="AD14" s="7">
        <v>0.17</v>
      </c>
      <c r="AE14" s="7">
        <v>0.15</v>
      </c>
      <c r="AF14" s="7">
        <v>0.17</v>
      </c>
      <c r="AG14" s="7">
        <v>0.17</v>
      </c>
      <c r="AH14" s="7">
        <v>0.09</v>
      </c>
      <c r="AI14" s="7">
        <v>0.18</v>
      </c>
      <c r="AJ14" s="7">
        <v>0.18</v>
      </c>
      <c r="AK14" s="7">
        <v>0.14000000000000001</v>
      </c>
      <c r="AL14" s="7">
        <v>0.14000000000000001</v>
      </c>
      <c r="AM14" s="7">
        <v>0.19</v>
      </c>
      <c r="AN14" s="7">
        <v>0.23</v>
      </c>
      <c r="AO14" s="7">
        <v>0.2</v>
      </c>
      <c r="AP14" s="7">
        <v>0.13</v>
      </c>
      <c r="AQ14" s="7">
        <v>0.17</v>
      </c>
      <c r="AR14" s="7">
        <v>0.16</v>
      </c>
      <c r="AS14" s="7">
        <v>0.18</v>
      </c>
      <c r="AT14" s="7">
        <v>0.13</v>
      </c>
      <c r="AU14" s="7">
        <v>0.16</v>
      </c>
      <c r="AV14" s="7">
        <v>0.16</v>
      </c>
      <c r="AW14" s="7">
        <v>0.35</v>
      </c>
      <c r="AX14" s="7">
        <v>0.15</v>
      </c>
      <c r="AY14" s="7">
        <v>0.22</v>
      </c>
      <c r="AZ14" s="7">
        <v>0.15</v>
      </c>
      <c r="BA14" s="7">
        <v>0.14000000000000001</v>
      </c>
      <c r="BB14" s="7">
        <v>0.25</v>
      </c>
      <c r="BC14" s="7">
        <v>0.11</v>
      </c>
      <c r="BD14" s="7">
        <v>0.08</v>
      </c>
      <c r="BE14" s="7">
        <v>0.12</v>
      </c>
      <c r="BF14" s="7">
        <v>0.18</v>
      </c>
      <c r="BG14" s="7">
        <v>0.17</v>
      </c>
      <c r="BH14" s="7">
        <v>0.18</v>
      </c>
      <c r="BI14" s="7">
        <v>0.14000000000000001</v>
      </c>
      <c r="BJ14" s="7">
        <v>0.17</v>
      </c>
      <c r="BK14" s="7">
        <v>0.21</v>
      </c>
      <c r="BL14" s="7">
        <v>0.22</v>
      </c>
      <c r="BM14" s="7">
        <v>0.15</v>
      </c>
      <c r="BN14" s="7">
        <v>0.17</v>
      </c>
      <c r="BO14" s="7">
        <v>0.18</v>
      </c>
      <c r="BP14" s="7">
        <v>0.16</v>
      </c>
      <c r="BQ14" s="7">
        <v>0.16</v>
      </c>
      <c r="BR14" s="7">
        <v>0.13</v>
      </c>
      <c r="BS14" s="7">
        <v>0.14000000000000001</v>
      </c>
      <c r="BT14" s="7">
        <v>0.13</v>
      </c>
      <c r="BU14" s="7">
        <v>0.12</v>
      </c>
      <c r="BV14" s="7">
        <v>0.21</v>
      </c>
      <c r="BW14" s="7">
        <v>0.14000000000000001</v>
      </c>
      <c r="BX14" s="7">
        <v>0.13</v>
      </c>
      <c r="BY14" s="7">
        <v>0.13</v>
      </c>
      <c r="BZ14" s="7">
        <v>0.12</v>
      </c>
    </row>
    <row r="15" spans="1:78" x14ac:dyDescent="0.25">
      <c r="A15" t="s">
        <v>668</v>
      </c>
      <c r="B15">
        <v>720</v>
      </c>
      <c r="C15">
        <v>636</v>
      </c>
      <c r="D15">
        <v>60</v>
      </c>
      <c r="E15">
        <v>24</v>
      </c>
      <c r="F15">
        <v>196</v>
      </c>
      <c r="G15">
        <v>389</v>
      </c>
      <c r="H15">
        <v>135</v>
      </c>
      <c r="I15">
        <v>196</v>
      </c>
      <c r="J15">
        <v>252</v>
      </c>
      <c r="K15">
        <v>147</v>
      </c>
      <c r="L15">
        <v>125</v>
      </c>
      <c r="M15">
        <v>172</v>
      </c>
      <c r="N15">
        <v>494</v>
      </c>
      <c r="O15">
        <v>43</v>
      </c>
      <c r="P15">
        <v>12</v>
      </c>
      <c r="Q15">
        <v>85</v>
      </c>
      <c r="R15">
        <v>636</v>
      </c>
      <c r="S15">
        <v>461</v>
      </c>
      <c r="T15">
        <v>152</v>
      </c>
      <c r="U15">
        <v>98</v>
      </c>
      <c r="V15">
        <v>632</v>
      </c>
      <c r="W15">
        <v>48</v>
      </c>
      <c r="X15">
        <v>37</v>
      </c>
      <c r="Y15">
        <v>88</v>
      </c>
      <c r="Z15">
        <v>633</v>
      </c>
      <c r="AA15">
        <v>719</v>
      </c>
      <c r="AB15">
        <v>632</v>
      </c>
      <c r="AC15">
        <v>111</v>
      </c>
      <c r="AD15">
        <v>558</v>
      </c>
      <c r="AE15">
        <v>49</v>
      </c>
      <c r="AF15">
        <v>571</v>
      </c>
      <c r="AG15">
        <v>118</v>
      </c>
      <c r="AH15">
        <v>2</v>
      </c>
      <c r="AI15">
        <v>559</v>
      </c>
      <c r="AJ15">
        <v>47</v>
      </c>
      <c r="AK15">
        <v>107</v>
      </c>
      <c r="AL15">
        <v>326</v>
      </c>
      <c r="AM15">
        <v>318</v>
      </c>
      <c r="AN15">
        <v>11</v>
      </c>
      <c r="AO15">
        <v>65</v>
      </c>
      <c r="AP15">
        <v>89</v>
      </c>
      <c r="AQ15">
        <v>60</v>
      </c>
      <c r="AR15">
        <v>38</v>
      </c>
      <c r="AS15">
        <v>30</v>
      </c>
      <c r="AT15">
        <v>73</v>
      </c>
      <c r="AU15">
        <v>40</v>
      </c>
      <c r="AV15">
        <v>87</v>
      </c>
      <c r="AW15">
        <v>19</v>
      </c>
      <c r="AX15">
        <v>39</v>
      </c>
      <c r="AY15">
        <v>77</v>
      </c>
      <c r="AZ15">
        <v>45</v>
      </c>
      <c r="BA15">
        <v>20</v>
      </c>
      <c r="BB15">
        <v>57</v>
      </c>
      <c r="BC15">
        <v>42</v>
      </c>
      <c r="BD15">
        <v>4</v>
      </c>
      <c r="BE15">
        <v>124</v>
      </c>
      <c r="BF15">
        <v>596</v>
      </c>
      <c r="BG15">
        <v>449</v>
      </c>
      <c r="BH15">
        <v>271</v>
      </c>
      <c r="BI15">
        <v>212</v>
      </c>
      <c r="BJ15">
        <v>129</v>
      </c>
      <c r="BK15">
        <v>77</v>
      </c>
      <c r="BL15">
        <v>24</v>
      </c>
      <c r="BM15">
        <v>130</v>
      </c>
      <c r="BN15">
        <v>236</v>
      </c>
      <c r="BO15">
        <v>260</v>
      </c>
      <c r="BP15">
        <v>94</v>
      </c>
      <c r="BQ15">
        <v>143</v>
      </c>
      <c r="BR15">
        <v>257</v>
      </c>
      <c r="BS15">
        <v>236</v>
      </c>
      <c r="BT15">
        <v>51</v>
      </c>
      <c r="BU15">
        <v>86</v>
      </c>
      <c r="BV15">
        <v>28</v>
      </c>
      <c r="BW15">
        <v>118</v>
      </c>
      <c r="BX15">
        <v>539</v>
      </c>
      <c r="BY15">
        <v>547</v>
      </c>
      <c r="BZ15">
        <v>472</v>
      </c>
    </row>
    <row r="16" spans="1:78" x14ac:dyDescent="0.25">
      <c r="B16" s="7">
        <v>0.16</v>
      </c>
      <c r="C16" s="7">
        <v>0.17</v>
      </c>
      <c r="D16" s="7">
        <v>0.14000000000000001</v>
      </c>
      <c r="E16" s="7">
        <v>0.1</v>
      </c>
      <c r="F16" s="7">
        <v>0.22</v>
      </c>
      <c r="G16" s="7">
        <v>0.16</v>
      </c>
      <c r="H16" s="7">
        <v>0.11</v>
      </c>
      <c r="I16" s="7">
        <v>0.16</v>
      </c>
      <c r="J16" s="7">
        <v>0.17</v>
      </c>
      <c r="K16" s="7">
        <v>0.16</v>
      </c>
      <c r="L16" s="7">
        <v>0.13</v>
      </c>
      <c r="M16" s="7">
        <v>0.15</v>
      </c>
      <c r="N16" s="7">
        <v>0.17</v>
      </c>
      <c r="O16" s="7">
        <v>0.1</v>
      </c>
      <c r="P16" s="7">
        <v>0.11</v>
      </c>
      <c r="Q16" s="7">
        <v>0.12</v>
      </c>
      <c r="R16" s="7">
        <v>0.17</v>
      </c>
      <c r="S16" s="7">
        <v>0.16</v>
      </c>
      <c r="T16" s="7">
        <v>0.17</v>
      </c>
      <c r="U16" s="7">
        <v>0.15</v>
      </c>
      <c r="V16" s="7">
        <v>0.18</v>
      </c>
      <c r="W16" s="7">
        <v>0.12</v>
      </c>
      <c r="X16" s="7">
        <v>7.0000000000000007E-2</v>
      </c>
      <c r="Y16" s="7">
        <v>0.17</v>
      </c>
      <c r="Z16" s="7">
        <v>0.16</v>
      </c>
      <c r="AA16" s="7">
        <v>0.16</v>
      </c>
      <c r="AB16" s="7">
        <v>0.16</v>
      </c>
      <c r="AC16" s="7">
        <v>0.2</v>
      </c>
      <c r="AD16" s="7">
        <v>0.16</v>
      </c>
      <c r="AE16" s="7">
        <v>0.16</v>
      </c>
      <c r="AF16" s="7">
        <v>0.16</v>
      </c>
      <c r="AG16" s="7">
        <v>0.16</v>
      </c>
      <c r="AH16" s="7">
        <v>7.0000000000000007E-2</v>
      </c>
      <c r="AI16" s="7">
        <v>0.16</v>
      </c>
      <c r="AJ16" s="7">
        <v>0.13</v>
      </c>
      <c r="AK16" s="7">
        <v>0.16</v>
      </c>
      <c r="AL16" s="7">
        <v>0.17</v>
      </c>
      <c r="AM16" s="7">
        <v>0.15</v>
      </c>
      <c r="AN16" s="7">
        <v>0.23</v>
      </c>
      <c r="AO16" s="7">
        <v>0.15</v>
      </c>
      <c r="AP16" s="7">
        <v>0.2</v>
      </c>
      <c r="AQ16" s="7">
        <v>0.14000000000000001</v>
      </c>
      <c r="AR16" s="7">
        <v>0.12</v>
      </c>
      <c r="AS16" s="7">
        <v>0.13</v>
      </c>
      <c r="AT16" s="7">
        <v>0.16</v>
      </c>
      <c r="AU16" s="7">
        <v>0.15</v>
      </c>
      <c r="AV16" s="7">
        <v>0.23</v>
      </c>
      <c r="AW16" s="7">
        <v>0.17</v>
      </c>
      <c r="AX16" s="7">
        <v>0.13</v>
      </c>
      <c r="AY16" s="7">
        <v>0.18</v>
      </c>
      <c r="AZ16" s="7">
        <v>0.14000000000000001</v>
      </c>
      <c r="BA16" s="7">
        <v>0.09</v>
      </c>
      <c r="BB16" s="7">
        <v>0.17</v>
      </c>
      <c r="BC16" s="7">
        <v>0.18</v>
      </c>
      <c r="BD16" s="7">
        <v>0.21</v>
      </c>
      <c r="BE16" s="7">
        <v>0.16</v>
      </c>
      <c r="BF16" s="7">
        <v>0.16</v>
      </c>
      <c r="BG16" s="7">
        <v>0.16</v>
      </c>
      <c r="BH16" s="7">
        <v>0.15</v>
      </c>
      <c r="BI16" s="7">
        <v>0.19</v>
      </c>
      <c r="BJ16" s="7">
        <v>0.17</v>
      </c>
      <c r="BK16" s="7">
        <v>0.13</v>
      </c>
      <c r="BL16" s="7">
        <v>0.15</v>
      </c>
      <c r="BM16" s="7">
        <v>0.16</v>
      </c>
      <c r="BN16" s="7">
        <v>0.17</v>
      </c>
      <c r="BO16" s="7">
        <v>0.16</v>
      </c>
      <c r="BP16" s="7">
        <v>0.14000000000000001</v>
      </c>
      <c r="BQ16" s="7">
        <v>0.16</v>
      </c>
      <c r="BR16" s="7">
        <v>0.19</v>
      </c>
      <c r="BS16" s="7">
        <v>0.17</v>
      </c>
      <c r="BT16" s="7">
        <v>0.14000000000000001</v>
      </c>
      <c r="BU16" s="7">
        <v>0.18</v>
      </c>
      <c r="BV16" s="7">
        <v>0.11</v>
      </c>
      <c r="BW16" s="7">
        <v>0.18</v>
      </c>
      <c r="BX16" s="7">
        <v>0.18</v>
      </c>
      <c r="BY16" s="7">
        <v>0.18</v>
      </c>
      <c r="BZ16" s="7">
        <v>0.18</v>
      </c>
    </row>
    <row r="17" spans="1:78" x14ac:dyDescent="0.25">
      <c r="A17" t="s">
        <v>669</v>
      </c>
      <c r="B17">
        <v>715</v>
      </c>
      <c r="C17">
        <v>606</v>
      </c>
      <c r="D17">
        <v>51</v>
      </c>
      <c r="E17">
        <v>58</v>
      </c>
      <c r="F17">
        <v>104</v>
      </c>
      <c r="G17">
        <v>364</v>
      </c>
      <c r="H17">
        <v>247</v>
      </c>
      <c r="I17">
        <v>188</v>
      </c>
      <c r="J17">
        <v>226</v>
      </c>
      <c r="K17">
        <v>134</v>
      </c>
      <c r="L17">
        <v>168</v>
      </c>
      <c r="M17">
        <v>204</v>
      </c>
      <c r="N17">
        <v>428</v>
      </c>
      <c r="O17">
        <v>60</v>
      </c>
      <c r="P17">
        <v>22</v>
      </c>
      <c r="Q17">
        <v>141</v>
      </c>
      <c r="R17">
        <v>574</v>
      </c>
      <c r="S17">
        <v>469</v>
      </c>
      <c r="T17">
        <v>129</v>
      </c>
      <c r="U17">
        <v>110</v>
      </c>
      <c r="V17">
        <v>539</v>
      </c>
      <c r="W17">
        <v>73</v>
      </c>
      <c r="X17">
        <v>102</v>
      </c>
      <c r="Y17">
        <v>65</v>
      </c>
      <c r="Z17">
        <v>650</v>
      </c>
      <c r="AA17">
        <v>715</v>
      </c>
      <c r="AB17">
        <v>650</v>
      </c>
      <c r="AC17">
        <v>83</v>
      </c>
      <c r="AD17">
        <v>586</v>
      </c>
      <c r="AE17">
        <v>45</v>
      </c>
      <c r="AF17">
        <v>558</v>
      </c>
      <c r="AG17">
        <v>122</v>
      </c>
      <c r="AH17">
        <v>6</v>
      </c>
      <c r="AI17">
        <v>526</v>
      </c>
      <c r="AJ17">
        <v>71</v>
      </c>
      <c r="AK17">
        <v>119</v>
      </c>
      <c r="AL17">
        <v>280</v>
      </c>
      <c r="AM17">
        <v>344</v>
      </c>
      <c r="AN17">
        <v>9</v>
      </c>
      <c r="AO17">
        <v>79</v>
      </c>
      <c r="AP17">
        <v>66</v>
      </c>
      <c r="AQ17">
        <v>66</v>
      </c>
      <c r="AR17">
        <v>55</v>
      </c>
      <c r="AS17">
        <v>49</v>
      </c>
      <c r="AT17">
        <v>83</v>
      </c>
      <c r="AU17">
        <v>50</v>
      </c>
      <c r="AV17">
        <v>46</v>
      </c>
      <c r="AW17">
        <v>19</v>
      </c>
      <c r="AX17">
        <v>30</v>
      </c>
      <c r="AY17">
        <v>72</v>
      </c>
      <c r="AZ17">
        <v>40</v>
      </c>
      <c r="BA17">
        <v>41</v>
      </c>
      <c r="BB17">
        <v>66</v>
      </c>
      <c r="BC17">
        <v>26</v>
      </c>
      <c r="BD17">
        <v>6</v>
      </c>
      <c r="BE17">
        <v>107</v>
      </c>
      <c r="BF17">
        <v>608</v>
      </c>
      <c r="BG17">
        <v>422</v>
      </c>
      <c r="BH17">
        <v>294</v>
      </c>
      <c r="BI17">
        <v>127</v>
      </c>
      <c r="BJ17">
        <v>120</v>
      </c>
      <c r="BK17">
        <v>125</v>
      </c>
      <c r="BL17">
        <v>36</v>
      </c>
      <c r="BM17">
        <v>119</v>
      </c>
      <c r="BN17">
        <v>229</v>
      </c>
      <c r="BO17">
        <v>260</v>
      </c>
      <c r="BP17">
        <v>107</v>
      </c>
      <c r="BQ17">
        <v>129</v>
      </c>
      <c r="BR17">
        <v>211</v>
      </c>
      <c r="BS17">
        <v>208</v>
      </c>
      <c r="BT17">
        <v>52</v>
      </c>
      <c r="BU17">
        <v>66</v>
      </c>
      <c r="BV17">
        <v>38</v>
      </c>
      <c r="BW17">
        <v>103</v>
      </c>
      <c r="BX17">
        <v>447</v>
      </c>
      <c r="BY17">
        <v>429</v>
      </c>
      <c r="BZ17">
        <v>384</v>
      </c>
    </row>
    <row r="18" spans="1:78" x14ac:dyDescent="0.25">
      <c r="B18" s="7">
        <v>0.16</v>
      </c>
      <c r="C18" s="7">
        <v>0.16</v>
      </c>
      <c r="D18" s="7">
        <v>0.12</v>
      </c>
      <c r="E18" s="7">
        <v>0.23</v>
      </c>
      <c r="F18" s="7">
        <v>0.12</v>
      </c>
      <c r="G18" s="7">
        <v>0.15</v>
      </c>
      <c r="H18" s="7">
        <v>0.21</v>
      </c>
      <c r="I18" s="7">
        <v>0.16</v>
      </c>
      <c r="J18" s="7">
        <v>0.15</v>
      </c>
      <c r="K18" s="7">
        <v>0.15</v>
      </c>
      <c r="L18" s="7">
        <v>0.18</v>
      </c>
      <c r="M18" s="7">
        <v>0.18</v>
      </c>
      <c r="N18" s="7">
        <v>0.15</v>
      </c>
      <c r="O18" s="7">
        <v>0.15</v>
      </c>
      <c r="P18" s="7">
        <v>0.21</v>
      </c>
      <c r="Q18" s="7">
        <v>0.2</v>
      </c>
      <c r="R18" s="7">
        <v>0.15</v>
      </c>
      <c r="S18" s="7">
        <v>0.16</v>
      </c>
      <c r="T18" s="7">
        <v>0.14000000000000001</v>
      </c>
      <c r="U18" s="7">
        <v>0.17</v>
      </c>
      <c r="V18" s="7">
        <v>0.15</v>
      </c>
      <c r="W18" s="7">
        <v>0.17</v>
      </c>
      <c r="X18" s="7">
        <v>0.2</v>
      </c>
      <c r="Y18" s="7">
        <v>0.13</v>
      </c>
      <c r="Z18" s="7">
        <v>0.16</v>
      </c>
      <c r="AA18" s="7">
        <v>0.16</v>
      </c>
      <c r="AB18" s="7">
        <v>0.16</v>
      </c>
      <c r="AC18" s="7">
        <v>0.15</v>
      </c>
      <c r="AD18" s="7">
        <v>0.16</v>
      </c>
      <c r="AE18" s="7">
        <v>0.14000000000000001</v>
      </c>
      <c r="AF18" s="7">
        <v>0.16</v>
      </c>
      <c r="AG18" s="7">
        <v>0.16</v>
      </c>
      <c r="AH18" s="7">
        <v>0.2</v>
      </c>
      <c r="AI18" s="7">
        <v>0.15</v>
      </c>
      <c r="AJ18" s="7">
        <v>0.19</v>
      </c>
      <c r="AK18" s="7">
        <v>0.18</v>
      </c>
      <c r="AL18" s="7">
        <v>0.15</v>
      </c>
      <c r="AM18" s="7">
        <v>0.16</v>
      </c>
      <c r="AN18" s="7">
        <v>0.2</v>
      </c>
      <c r="AO18" s="7">
        <v>0.18</v>
      </c>
      <c r="AP18" s="7">
        <v>0.15</v>
      </c>
      <c r="AQ18" s="7">
        <v>0.15</v>
      </c>
      <c r="AR18" s="7">
        <v>0.17</v>
      </c>
      <c r="AS18" s="7">
        <v>0.2</v>
      </c>
      <c r="AT18" s="7">
        <v>0.18</v>
      </c>
      <c r="AU18" s="7">
        <v>0.18</v>
      </c>
      <c r="AV18" s="7">
        <v>0.12</v>
      </c>
      <c r="AW18" s="7">
        <v>0.17</v>
      </c>
      <c r="AX18" s="7">
        <v>0.1</v>
      </c>
      <c r="AY18" s="7">
        <v>0.17</v>
      </c>
      <c r="AZ18" s="7">
        <v>0.13</v>
      </c>
      <c r="BA18" s="7">
        <v>0.19</v>
      </c>
      <c r="BB18" s="7">
        <v>0.2</v>
      </c>
      <c r="BC18" s="7">
        <v>0.11</v>
      </c>
      <c r="BD18" s="7">
        <v>0.3</v>
      </c>
      <c r="BE18" s="7">
        <v>0.14000000000000001</v>
      </c>
      <c r="BF18" s="7">
        <v>0.16</v>
      </c>
      <c r="BG18" s="7">
        <v>0.15</v>
      </c>
      <c r="BH18" s="7">
        <v>0.17</v>
      </c>
      <c r="BI18" s="7">
        <v>0.11</v>
      </c>
      <c r="BJ18" s="7">
        <v>0.16</v>
      </c>
      <c r="BK18" s="7">
        <v>0.21</v>
      </c>
      <c r="BL18" s="7">
        <v>0.22</v>
      </c>
      <c r="BM18" s="7">
        <v>0.15</v>
      </c>
      <c r="BN18" s="7">
        <v>0.16</v>
      </c>
      <c r="BO18" s="7">
        <v>0.16</v>
      </c>
      <c r="BP18" s="7">
        <v>0.16</v>
      </c>
      <c r="BQ18" s="7">
        <v>0.15</v>
      </c>
      <c r="BR18" s="7">
        <v>0.15</v>
      </c>
      <c r="BS18" s="7">
        <v>0.15</v>
      </c>
      <c r="BT18" s="7">
        <v>0.14000000000000001</v>
      </c>
      <c r="BU18" s="7">
        <v>0.14000000000000001</v>
      </c>
      <c r="BV18" s="7">
        <v>0.15</v>
      </c>
      <c r="BW18" s="7">
        <v>0.15</v>
      </c>
      <c r="BX18" s="7">
        <v>0.15</v>
      </c>
      <c r="BY18" s="7">
        <v>0.14000000000000001</v>
      </c>
      <c r="BZ18" s="7">
        <v>0.14000000000000001</v>
      </c>
    </row>
    <row r="19" spans="1:78" x14ac:dyDescent="0.25">
      <c r="A19" t="s">
        <v>670</v>
      </c>
      <c r="B19">
        <v>630</v>
      </c>
      <c r="C19">
        <v>529</v>
      </c>
      <c r="D19">
        <v>58</v>
      </c>
      <c r="E19">
        <v>42</v>
      </c>
      <c r="F19">
        <v>70</v>
      </c>
      <c r="G19">
        <v>361</v>
      </c>
      <c r="H19">
        <v>199</v>
      </c>
      <c r="I19">
        <v>243</v>
      </c>
      <c r="J19">
        <v>212</v>
      </c>
      <c r="K19">
        <v>85</v>
      </c>
      <c r="L19">
        <v>89</v>
      </c>
      <c r="M19">
        <v>139</v>
      </c>
      <c r="N19">
        <v>426</v>
      </c>
      <c r="O19">
        <v>54</v>
      </c>
      <c r="P19">
        <v>11</v>
      </c>
      <c r="Q19">
        <v>106</v>
      </c>
      <c r="R19">
        <v>524</v>
      </c>
      <c r="S19">
        <v>472</v>
      </c>
      <c r="T19">
        <v>93</v>
      </c>
      <c r="U19">
        <v>55</v>
      </c>
      <c r="V19">
        <v>507</v>
      </c>
      <c r="W19">
        <v>57</v>
      </c>
      <c r="X19">
        <v>62</v>
      </c>
      <c r="Y19">
        <v>63</v>
      </c>
      <c r="Z19">
        <v>566</v>
      </c>
      <c r="AA19">
        <v>630</v>
      </c>
      <c r="AB19">
        <v>566</v>
      </c>
      <c r="AC19">
        <v>66</v>
      </c>
      <c r="AD19">
        <v>525</v>
      </c>
      <c r="AE19">
        <v>38</v>
      </c>
      <c r="AF19">
        <v>474</v>
      </c>
      <c r="AG19">
        <v>131</v>
      </c>
      <c r="AH19">
        <v>3</v>
      </c>
      <c r="AI19">
        <v>517</v>
      </c>
      <c r="AJ19">
        <v>60</v>
      </c>
      <c r="AK19">
        <v>54</v>
      </c>
      <c r="AL19">
        <v>276</v>
      </c>
      <c r="AM19">
        <v>295</v>
      </c>
      <c r="AN19">
        <v>7</v>
      </c>
      <c r="AO19">
        <v>51</v>
      </c>
      <c r="AP19">
        <v>68</v>
      </c>
      <c r="AQ19">
        <v>40</v>
      </c>
      <c r="AR19">
        <v>35</v>
      </c>
      <c r="AS19">
        <v>27</v>
      </c>
      <c r="AT19">
        <v>59</v>
      </c>
      <c r="AU19">
        <v>36</v>
      </c>
      <c r="AV19">
        <v>33</v>
      </c>
      <c r="AW19">
        <v>14</v>
      </c>
      <c r="AX19">
        <v>44</v>
      </c>
      <c r="AY19">
        <v>65</v>
      </c>
      <c r="AZ19">
        <v>56</v>
      </c>
      <c r="BA19">
        <v>46</v>
      </c>
      <c r="BB19">
        <v>65</v>
      </c>
      <c r="BC19">
        <v>39</v>
      </c>
      <c r="BD19">
        <v>1</v>
      </c>
      <c r="BE19">
        <v>103</v>
      </c>
      <c r="BF19">
        <v>527</v>
      </c>
      <c r="BG19">
        <v>430</v>
      </c>
      <c r="BH19">
        <v>200</v>
      </c>
      <c r="BI19">
        <v>150</v>
      </c>
      <c r="BJ19">
        <v>145</v>
      </c>
      <c r="BK19">
        <v>98</v>
      </c>
      <c r="BL19">
        <v>29</v>
      </c>
      <c r="BM19">
        <v>131</v>
      </c>
      <c r="BN19">
        <v>228</v>
      </c>
      <c r="BO19">
        <v>208</v>
      </c>
      <c r="BP19">
        <v>62</v>
      </c>
      <c r="BQ19">
        <v>139</v>
      </c>
      <c r="BR19">
        <v>206</v>
      </c>
      <c r="BS19">
        <v>212</v>
      </c>
      <c r="BT19">
        <v>39</v>
      </c>
      <c r="BU19">
        <v>74</v>
      </c>
      <c r="BV19">
        <v>38</v>
      </c>
      <c r="BW19">
        <v>103</v>
      </c>
      <c r="BX19">
        <v>341</v>
      </c>
      <c r="BY19">
        <v>330</v>
      </c>
      <c r="BZ19">
        <v>282</v>
      </c>
    </row>
    <row r="20" spans="1:78" x14ac:dyDescent="0.25">
      <c r="B20" s="7">
        <v>0.14000000000000001</v>
      </c>
      <c r="C20" s="7">
        <v>0.14000000000000001</v>
      </c>
      <c r="D20" s="7">
        <v>0.14000000000000001</v>
      </c>
      <c r="E20" s="7">
        <v>0.17</v>
      </c>
      <c r="F20" s="7">
        <v>0.08</v>
      </c>
      <c r="G20" s="7">
        <v>0.15</v>
      </c>
      <c r="H20" s="7">
        <v>0.17</v>
      </c>
      <c r="I20" s="7">
        <v>0.2</v>
      </c>
      <c r="J20" s="7">
        <v>0.15</v>
      </c>
      <c r="K20" s="7">
        <v>0.09</v>
      </c>
      <c r="L20" s="7">
        <v>0.1</v>
      </c>
      <c r="M20" s="7">
        <v>0.12</v>
      </c>
      <c r="N20" s="7">
        <v>0.15</v>
      </c>
      <c r="O20" s="7">
        <v>0.13</v>
      </c>
      <c r="P20" s="7">
        <v>0.1</v>
      </c>
      <c r="Q20" s="7">
        <v>0.15</v>
      </c>
      <c r="R20" s="7">
        <v>0.14000000000000001</v>
      </c>
      <c r="S20" s="7">
        <v>0.16</v>
      </c>
      <c r="T20" s="7">
        <v>0.1</v>
      </c>
      <c r="U20" s="7">
        <v>0.09</v>
      </c>
      <c r="V20" s="7">
        <v>0.14000000000000001</v>
      </c>
      <c r="W20" s="7">
        <v>0.14000000000000001</v>
      </c>
      <c r="X20" s="7">
        <v>0.12</v>
      </c>
      <c r="Y20" s="7">
        <v>0.12</v>
      </c>
      <c r="Z20" s="7">
        <v>0.14000000000000001</v>
      </c>
      <c r="AA20" s="7">
        <v>0.14000000000000001</v>
      </c>
      <c r="AB20" s="7">
        <v>0.14000000000000001</v>
      </c>
      <c r="AC20" s="7">
        <v>0.12</v>
      </c>
      <c r="AD20" s="7">
        <v>0.15</v>
      </c>
      <c r="AE20" s="7">
        <v>0.12</v>
      </c>
      <c r="AF20" s="7">
        <v>0.14000000000000001</v>
      </c>
      <c r="AG20" s="7">
        <v>0.17</v>
      </c>
      <c r="AH20" s="7">
        <v>0.09</v>
      </c>
      <c r="AI20" s="7">
        <v>0.15</v>
      </c>
      <c r="AJ20" s="7">
        <v>0.16</v>
      </c>
      <c r="AK20" s="7">
        <v>0.08</v>
      </c>
      <c r="AL20" s="7">
        <v>0.14000000000000001</v>
      </c>
      <c r="AM20" s="7">
        <v>0.14000000000000001</v>
      </c>
      <c r="AN20" s="7">
        <v>0.16</v>
      </c>
      <c r="AO20" s="7">
        <v>0.12</v>
      </c>
      <c r="AP20" s="7">
        <v>0.15</v>
      </c>
      <c r="AQ20" s="7">
        <v>0.09</v>
      </c>
      <c r="AR20" s="7">
        <v>0.11</v>
      </c>
      <c r="AS20" s="7">
        <v>0.11</v>
      </c>
      <c r="AT20" s="7">
        <v>0.13</v>
      </c>
      <c r="AU20" s="7">
        <v>0.13</v>
      </c>
      <c r="AV20" s="7">
        <v>0.09</v>
      </c>
      <c r="AW20" s="7">
        <v>0.12</v>
      </c>
      <c r="AX20" s="7">
        <v>0.15</v>
      </c>
      <c r="AY20" s="7">
        <v>0.15</v>
      </c>
      <c r="AZ20" s="7">
        <v>0.18</v>
      </c>
      <c r="BA20" s="7">
        <v>0.21</v>
      </c>
      <c r="BB20" s="7">
        <v>0.19</v>
      </c>
      <c r="BC20" s="7">
        <v>0.17</v>
      </c>
      <c r="BD20" s="7">
        <v>7.0000000000000007E-2</v>
      </c>
      <c r="BE20" s="7">
        <v>0.13</v>
      </c>
      <c r="BF20" s="7">
        <v>0.14000000000000001</v>
      </c>
      <c r="BG20" s="7">
        <v>0.16</v>
      </c>
      <c r="BH20" s="7">
        <v>0.11</v>
      </c>
      <c r="BI20" s="7">
        <v>0.13</v>
      </c>
      <c r="BJ20" s="7">
        <v>0.19</v>
      </c>
      <c r="BK20" s="7">
        <v>0.16</v>
      </c>
      <c r="BL20" s="7">
        <v>0.18</v>
      </c>
      <c r="BM20" s="7">
        <v>0.16</v>
      </c>
      <c r="BN20" s="7">
        <v>0.16</v>
      </c>
      <c r="BO20" s="7">
        <v>0.13</v>
      </c>
      <c r="BP20" s="7">
        <v>0.09</v>
      </c>
      <c r="BQ20" s="7">
        <v>0.16</v>
      </c>
      <c r="BR20" s="7">
        <v>0.15</v>
      </c>
      <c r="BS20" s="7">
        <v>0.16</v>
      </c>
      <c r="BT20" s="7">
        <v>0.1</v>
      </c>
      <c r="BU20" s="7">
        <v>0.15</v>
      </c>
      <c r="BV20" s="7">
        <v>0.16</v>
      </c>
      <c r="BW20" s="7">
        <v>0.15</v>
      </c>
      <c r="BX20" s="7">
        <v>0.11</v>
      </c>
      <c r="BY20" s="7">
        <v>0.11</v>
      </c>
      <c r="BZ20" s="7">
        <v>0.11</v>
      </c>
    </row>
    <row r="21" spans="1:78" x14ac:dyDescent="0.25">
      <c r="A21" t="s">
        <v>671</v>
      </c>
      <c r="B21">
        <v>493</v>
      </c>
      <c r="C21">
        <v>449</v>
      </c>
      <c r="D21">
        <v>31</v>
      </c>
      <c r="E21">
        <v>13</v>
      </c>
      <c r="F21">
        <v>94</v>
      </c>
      <c r="G21">
        <v>253</v>
      </c>
      <c r="H21">
        <v>146</v>
      </c>
      <c r="I21">
        <v>114</v>
      </c>
      <c r="J21">
        <v>153</v>
      </c>
      <c r="K21">
        <v>119</v>
      </c>
      <c r="L21">
        <v>107</v>
      </c>
      <c r="M21">
        <v>137</v>
      </c>
      <c r="N21">
        <v>312</v>
      </c>
      <c r="O21">
        <v>36</v>
      </c>
      <c r="P21">
        <v>9</v>
      </c>
      <c r="Q21">
        <v>75</v>
      </c>
      <c r="R21">
        <v>418</v>
      </c>
      <c r="S21">
        <v>309</v>
      </c>
      <c r="T21">
        <v>98</v>
      </c>
      <c r="U21">
        <v>78</v>
      </c>
      <c r="V21">
        <v>383</v>
      </c>
      <c r="W21">
        <v>49</v>
      </c>
      <c r="X21">
        <v>59</v>
      </c>
      <c r="Y21">
        <v>57</v>
      </c>
      <c r="Z21">
        <v>436</v>
      </c>
      <c r="AA21">
        <v>493</v>
      </c>
      <c r="AB21">
        <v>436</v>
      </c>
      <c r="AC21">
        <v>65</v>
      </c>
      <c r="AD21">
        <v>409</v>
      </c>
      <c r="AE21">
        <v>18</v>
      </c>
      <c r="AF21">
        <v>383</v>
      </c>
      <c r="AG21">
        <v>88</v>
      </c>
      <c r="AH21">
        <v>1</v>
      </c>
      <c r="AI21">
        <v>374</v>
      </c>
      <c r="AJ21">
        <v>42</v>
      </c>
      <c r="AK21">
        <v>59</v>
      </c>
      <c r="AL21">
        <v>241</v>
      </c>
      <c r="AM21">
        <v>208</v>
      </c>
      <c r="AN21">
        <v>7</v>
      </c>
      <c r="AO21">
        <v>37</v>
      </c>
      <c r="AP21">
        <v>44</v>
      </c>
      <c r="AQ21">
        <v>100</v>
      </c>
      <c r="AR21">
        <v>40</v>
      </c>
      <c r="AS21">
        <v>17</v>
      </c>
      <c r="AT21">
        <v>40</v>
      </c>
      <c r="AU21">
        <v>31</v>
      </c>
      <c r="AV21">
        <v>46</v>
      </c>
      <c r="AW21">
        <v>9</v>
      </c>
      <c r="AX21">
        <v>20</v>
      </c>
      <c r="AY21">
        <v>47</v>
      </c>
      <c r="AZ21">
        <v>29</v>
      </c>
      <c r="BA21">
        <v>12</v>
      </c>
      <c r="BB21">
        <v>29</v>
      </c>
      <c r="BC21">
        <v>28</v>
      </c>
      <c r="BD21">
        <v>3</v>
      </c>
      <c r="BE21">
        <v>105</v>
      </c>
      <c r="BF21">
        <v>388</v>
      </c>
      <c r="BG21">
        <v>309</v>
      </c>
      <c r="BH21">
        <v>184</v>
      </c>
      <c r="BI21">
        <v>126</v>
      </c>
      <c r="BJ21">
        <v>101</v>
      </c>
      <c r="BK21">
        <v>58</v>
      </c>
      <c r="BL21">
        <v>20</v>
      </c>
      <c r="BM21">
        <v>106</v>
      </c>
      <c r="BN21">
        <v>165</v>
      </c>
      <c r="BO21">
        <v>168</v>
      </c>
      <c r="BP21">
        <v>55</v>
      </c>
      <c r="BQ21">
        <v>97</v>
      </c>
      <c r="BR21">
        <v>171</v>
      </c>
      <c r="BS21">
        <v>169</v>
      </c>
      <c r="BT21">
        <v>50</v>
      </c>
      <c r="BU21">
        <v>64</v>
      </c>
      <c r="BV21">
        <v>27</v>
      </c>
      <c r="BW21">
        <v>74</v>
      </c>
      <c r="BX21">
        <v>403</v>
      </c>
      <c r="BY21">
        <v>417</v>
      </c>
      <c r="BZ21">
        <v>373</v>
      </c>
    </row>
    <row r="22" spans="1:78" x14ac:dyDescent="0.25">
      <c r="B22" s="7">
        <v>0.11</v>
      </c>
      <c r="C22" s="7">
        <v>0.12</v>
      </c>
      <c r="D22" s="7">
        <v>7.0000000000000007E-2</v>
      </c>
      <c r="E22" s="7">
        <v>0.05</v>
      </c>
      <c r="F22" s="7">
        <v>0.11</v>
      </c>
      <c r="G22" s="7">
        <v>0.1</v>
      </c>
      <c r="H22" s="7">
        <v>0.12</v>
      </c>
      <c r="I22" s="7">
        <v>0.1</v>
      </c>
      <c r="J22" s="7">
        <v>0.1</v>
      </c>
      <c r="K22" s="7">
        <v>0.13</v>
      </c>
      <c r="L22" s="7">
        <v>0.12</v>
      </c>
      <c r="M22" s="7">
        <v>0.12</v>
      </c>
      <c r="N22" s="7">
        <v>0.11</v>
      </c>
      <c r="O22" s="7">
        <v>0.09</v>
      </c>
      <c r="P22" s="7">
        <v>0.08</v>
      </c>
      <c r="Q22" s="7">
        <v>0.11</v>
      </c>
      <c r="R22" s="7">
        <v>0.11</v>
      </c>
      <c r="S22" s="7">
        <v>0.11</v>
      </c>
      <c r="T22" s="7">
        <v>0.11</v>
      </c>
      <c r="U22" s="7">
        <v>0.12</v>
      </c>
      <c r="V22" s="7">
        <v>0.11</v>
      </c>
      <c r="W22" s="7">
        <v>0.12</v>
      </c>
      <c r="X22" s="7">
        <v>0.12</v>
      </c>
      <c r="Y22" s="7">
        <v>0.11</v>
      </c>
      <c r="Z22" s="7">
        <v>0.11</v>
      </c>
      <c r="AA22" s="7">
        <v>0.11</v>
      </c>
      <c r="AB22" s="7">
        <v>0.11</v>
      </c>
      <c r="AC22" s="7">
        <v>0.11</v>
      </c>
      <c r="AD22" s="7">
        <v>0.11</v>
      </c>
      <c r="AE22" s="7">
        <v>0.06</v>
      </c>
      <c r="AF22" s="7">
        <v>0.11</v>
      </c>
      <c r="AG22" s="7">
        <v>0.12</v>
      </c>
      <c r="AH22" s="7">
        <v>0.02</v>
      </c>
      <c r="AI22" s="7">
        <v>0.11</v>
      </c>
      <c r="AJ22" s="7">
        <v>0.11</v>
      </c>
      <c r="AK22" s="7">
        <v>0.09</v>
      </c>
      <c r="AL22" s="7">
        <v>0.13</v>
      </c>
      <c r="AM22" s="7">
        <v>0.1</v>
      </c>
      <c r="AN22" s="7">
        <v>0.16</v>
      </c>
      <c r="AO22" s="7">
        <v>0.08</v>
      </c>
      <c r="AP22" s="7">
        <v>0.1</v>
      </c>
      <c r="AQ22" s="7">
        <v>0.23</v>
      </c>
      <c r="AR22" s="7">
        <v>0.13</v>
      </c>
      <c r="AS22" s="7">
        <v>7.0000000000000007E-2</v>
      </c>
      <c r="AT22" s="7">
        <v>0.09</v>
      </c>
      <c r="AU22" s="7">
        <v>0.11</v>
      </c>
      <c r="AV22" s="7">
        <v>0.12</v>
      </c>
      <c r="AW22" s="7">
        <v>0.08</v>
      </c>
      <c r="AX22" s="7">
        <v>7.0000000000000007E-2</v>
      </c>
      <c r="AY22" s="7">
        <v>0.11</v>
      </c>
      <c r="AZ22" s="7">
        <v>0.09</v>
      </c>
      <c r="BA22" s="7">
        <v>0.05</v>
      </c>
      <c r="BB22" s="7">
        <v>0.08</v>
      </c>
      <c r="BC22" s="7">
        <v>0.12</v>
      </c>
      <c r="BD22" s="7">
        <v>0.15</v>
      </c>
      <c r="BE22" s="7">
        <v>0.14000000000000001</v>
      </c>
      <c r="BF22" s="7">
        <v>0.1</v>
      </c>
      <c r="BG22" s="7">
        <v>0.11</v>
      </c>
      <c r="BH22" s="7">
        <v>0.1</v>
      </c>
      <c r="BI22" s="7">
        <v>0.11</v>
      </c>
      <c r="BJ22" s="7">
        <v>0.14000000000000001</v>
      </c>
      <c r="BK22" s="7">
        <v>0.1</v>
      </c>
      <c r="BL22" s="7">
        <v>0.13</v>
      </c>
      <c r="BM22" s="7">
        <v>0.13</v>
      </c>
      <c r="BN22" s="7">
        <v>0.12</v>
      </c>
      <c r="BO22" s="7">
        <v>0.1</v>
      </c>
      <c r="BP22" s="7">
        <v>0.08</v>
      </c>
      <c r="BQ22" s="7">
        <v>0.11</v>
      </c>
      <c r="BR22" s="7">
        <v>0.12</v>
      </c>
      <c r="BS22" s="7">
        <v>0.13</v>
      </c>
      <c r="BT22" s="7">
        <v>0.14000000000000001</v>
      </c>
      <c r="BU22" s="7">
        <v>0.13</v>
      </c>
      <c r="BV22" s="7">
        <v>0.11</v>
      </c>
      <c r="BW22" s="7">
        <v>0.11</v>
      </c>
      <c r="BX22" s="7">
        <v>0.13</v>
      </c>
      <c r="BY22" s="7">
        <v>0.14000000000000001</v>
      </c>
      <c r="BZ22" s="7">
        <v>0.14000000000000001</v>
      </c>
    </row>
    <row r="23" spans="1:78" x14ac:dyDescent="0.25">
      <c r="A23" t="s">
        <v>672</v>
      </c>
      <c r="B23">
        <v>426</v>
      </c>
      <c r="C23">
        <v>359</v>
      </c>
      <c r="D23">
        <v>26</v>
      </c>
      <c r="E23">
        <v>41</v>
      </c>
      <c r="F23">
        <v>66</v>
      </c>
      <c r="G23">
        <v>194</v>
      </c>
      <c r="H23">
        <v>166</v>
      </c>
      <c r="I23">
        <v>99</v>
      </c>
      <c r="J23">
        <v>112</v>
      </c>
      <c r="K23">
        <v>97</v>
      </c>
      <c r="L23">
        <v>118</v>
      </c>
      <c r="M23">
        <v>131</v>
      </c>
      <c r="N23">
        <v>233</v>
      </c>
      <c r="O23">
        <v>46</v>
      </c>
      <c r="P23">
        <v>15</v>
      </c>
      <c r="Q23">
        <v>88</v>
      </c>
      <c r="R23">
        <v>338</v>
      </c>
      <c r="S23">
        <v>264</v>
      </c>
      <c r="T23">
        <v>75</v>
      </c>
      <c r="U23">
        <v>81</v>
      </c>
      <c r="V23">
        <v>286</v>
      </c>
      <c r="W23">
        <v>59</v>
      </c>
      <c r="X23">
        <v>79</v>
      </c>
      <c r="Y23">
        <v>53</v>
      </c>
      <c r="Z23">
        <v>373</v>
      </c>
      <c r="AA23">
        <v>426</v>
      </c>
      <c r="AB23">
        <v>373</v>
      </c>
      <c r="AC23">
        <v>45</v>
      </c>
      <c r="AD23">
        <v>352</v>
      </c>
      <c r="AE23">
        <v>28</v>
      </c>
      <c r="AF23">
        <v>336</v>
      </c>
      <c r="AG23">
        <v>70</v>
      </c>
      <c r="AH23">
        <v>1</v>
      </c>
      <c r="AI23">
        <v>305</v>
      </c>
      <c r="AJ23">
        <v>39</v>
      </c>
      <c r="AK23">
        <v>81</v>
      </c>
      <c r="AL23">
        <v>159</v>
      </c>
      <c r="AM23">
        <v>210</v>
      </c>
      <c r="AN23">
        <v>7</v>
      </c>
      <c r="AO23">
        <v>49</v>
      </c>
      <c r="AP23">
        <v>52</v>
      </c>
      <c r="AQ23">
        <v>28</v>
      </c>
      <c r="AR23">
        <v>42</v>
      </c>
      <c r="AS23">
        <v>34</v>
      </c>
      <c r="AT23">
        <v>39</v>
      </c>
      <c r="AU23">
        <v>21</v>
      </c>
      <c r="AV23">
        <v>27</v>
      </c>
      <c r="AW23">
        <v>10</v>
      </c>
      <c r="AX23">
        <v>13</v>
      </c>
      <c r="AY23">
        <v>48</v>
      </c>
      <c r="AZ23">
        <v>24</v>
      </c>
      <c r="BA23">
        <v>29</v>
      </c>
      <c r="BB23">
        <v>40</v>
      </c>
      <c r="BC23">
        <v>16</v>
      </c>
      <c r="BD23">
        <v>4</v>
      </c>
      <c r="BE23">
        <v>69</v>
      </c>
      <c r="BF23">
        <v>357</v>
      </c>
      <c r="BG23">
        <v>250</v>
      </c>
      <c r="BH23">
        <v>176</v>
      </c>
      <c r="BI23">
        <v>75</v>
      </c>
      <c r="BJ23">
        <v>66</v>
      </c>
      <c r="BK23">
        <v>73</v>
      </c>
      <c r="BL23">
        <v>22</v>
      </c>
      <c r="BM23">
        <v>60</v>
      </c>
      <c r="BN23">
        <v>127</v>
      </c>
      <c r="BO23">
        <v>157</v>
      </c>
      <c r="BP23">
        <v>81</v>
      </c>
      <c r="BQ23">
        <v>67</v>
      </c>
      <c r="BR23">
        <v>110</v>
      </c>
      <c r="BS23">
        <v>100</v>
      </c>
      <c r="BT23">
        <v>39</v>
      </c>
      <c r="BU23">
        <v>37</v>
      </c>
      <c r="BV23">
        <v>17</v>
      </c>
      <c r="BW23">
        <v>50</v>
      </c>
      <c r="BX23">
        <v>287</v>
      </c>
      <c r="BY23">
        <v>279</v>
      </c>
      <c r="BZ23">
        <v>259</v>
      </c>
    </row>
    <row r="24" spans="1:78" x14ac:dyDescent="0.25">
      <c r="B24" s="7">
        <v>0.09</v>
      </c>
      <c r="C24" s="7">
        <v>0.09</v>
      </c>
      <c r="D24" s="7">
        <v>0.06</v>
      </c>
      <c r="E24" s="7">
        <v>0.16</v>
      </c>
      <c r="F24" s="7">
        <v>7.0000000000000007E-2</v>
      </c>
      <c r="G24" s="7">
        <v>0.08</v>
      </c>
      <c r="H24" s="7">
        <v>0.14000000000000001</v>
      </c>
      <c r="I24" s="7">
        <v>0.08</v>
      </c>
      <c r="J24" s="7">
        <v>0.08</v>
      </c>
      <c r="K24" s="7">
        <v>0.11</v>
      </c>
      <c r="L24" s="7">
        <v>0.13</v>
      </c>
      <c r="M24" s="7">
        <v>0.11</v>
      </c>
      <c r="N24" s="7">
        <v>0.08</v>
      </c>
      <c r="O24" s="7">
        <v>0.11</v>
      </c>
      <c r="P24" s="7">
        <v>0.15</v>
      </c>
      <c r="Q24" s="7">
        <v>0.12</v>
      </c>
      <c r="R24" s="7">
        <v>0.09</v>
      </c>
      <c r="S24" s="7">
        <v>0.09</v>
      </c>
      <c r="T24" s="7">
        <v>0.08</v>
      </c>
      <c r="U24" s="7">
        <v>0.13</v>
      </c>
      <c r="V24" s="7">
        <v>0.08</v>
      </c>
      <c r="W24" s="7">
        <v>0.14000000000000001</v>
      </c>
      <c r="X24" s="7">
        <v>0.15</v>
      </c>
      <c r="Y24" s="7">
        <v>0.11</v>
      </c>
      <c r="Z24" s="7">
        <v>0.09</v>
      </c>
      <c r="AA24" s="7">
        <v>0.09</v>
      </c>
      <c r="AB24" s="7">
        <v>0.09</v>
      </c>
      <c r="AC24" s="7">
        <v>0.08</v>
      </c>
      <c r="AD24" s="7">
        <v>0.1</v>
      </c>
      <c r="AE24" s="7">
        <v>0.09</v>
      </c>
      <c r="AF24" s="7">
        <v>0.1</v>
      </c>
      <c r="AG24" s="7">
        <v>0.09</v>
      </c>
      <c r="AH24" s="7">
        <v>0.04</v>
      </c>
      <c r="AI24" s="7">
        <v>0.09</v>
      </c>
      <c r="AJ24" s="7">
        <v>0.11</v>
      </c>
      <c r="AK24" s="7">
        <v>0.12</v>
      </c>
      <c r="AL24" s="7">
        <v>0.08</v>
      </c>
      <c r="AM24" s="7">
        <v>0.1</v>
      </c>
      <c r="AN24" s="7">
        <v>0.16</v>
      </c>
      <c r="AO24" s="7">
        <v>0.11</v>
      </c>
      <c r="AP24" s="7">
        <v>0.12</v>
      </c>
      <c r="AQ24" s="7">
        <v>0.06</v>
      </c>
      <c r="AR24" s="7">
        <v>0.13</v>
      </c>
      <c r="AS24" s="7">
        <v>0.14000000000000001</v>
      </c>
      <c r="AT24" s="7">
        <v>0.09</v>
      </c>
      <c r="AU24" s="7">
        <v>0.08</v>
      </c>
      <c r="AV24" s="7">
        <v>7.0000000000000007E-2</v>
      </c>
      <c r="AW24" s="7">
        <v>0.08</v>
      </c>
      <c r="AX24" s="7">
        <v>0.05</v>
      </c>
      <c r="AY24" s="7">
        <v>0.11</v>
      </c>
      <c r="AZ24" s="7">
        <v>0.08</v>
      </c>
      <c r="BA24" s="7">
        <v>0.13</v>
      </c>
      <c r="BB24" s="7">
        <v>0.12</v>
      </c>
      <c r="BC24" s="7">
        <v>7.0000000000000007E-2</v>
      </c>
      <c r="BD24" s="7">
        <v>0.22</v>
      </c>
      <c r="BE24" s="7">
        <v>0.09</v>
      </c>
      <c r="BF24" s="7">
        <v>0.1</v>
      </c>
      <c r="BG24" s="7">
        <v>0.09</v>
      </c>
      <c r="BH24" s="7">
        <v>0.1</v>
      </c>
      <c r="BI24" s="7">
        <v>7.0000000000000007E-2</v>
      </c>
      <c r="BJ24" s="7">
        <v>0.09</v>
      </c>
      <c r="BK24" s="7">
        <v>0.12</v>
      </c>
      <c r="BL24" s="7">
        <v>0.14000000000000001</v>
      </c>
      <c r="BM24" s="7">
        <v>7.0000000000000007E-2</v>
      </c>
      <c r="BN24" s="7">
        <v>0.09</v>
      </c>
      <c r="BO24" s="7">
        <v>0.1</v>
      </c>
      <c r="BP24" s="7">
        <v>0.12</v>
      </c>
      <c r="BQ24" s="7">
        <v>0.08</v>
      </c>
      <c r="BR24" s="7">
        <v>0.08</v>
      </c>
      <c r="BS24" s="7">
        <v>7.0000000000000007E-2</v>
      </c>
      <c r="BT24" s="7">
        <v>0.1</v>
      </c>
      <c r="BU24" s="7">
        <v>0.08</v>
      </c>
      <c r="BV24" s="7">
        <v>7.0000000000000007E-2</v>
      </c>
      <c r="BW24" s="7">
        <v>7.0000000000000007E-2</v>
      </c>
      <c r="BX24" s="7">
        <v>0.09</v>
      </c>
      <c r="BY24" s="7">
        <v>0.09</v>
      </c>
      <c r="BZ24" s="7">
        <v>0.1</v>
      </c>
    </row>
    <row r="25" spans="1:78" x14ac:dyDescent="0.25">
      <c r="A25" t="s">
        <v>673</v>
      </c>
      <c r="B25">
        <v>343</v>
      </c>
      <c r="C25">
        <v>265</v>
      </c>
      <c r="D25">
        <v>50</v>
      </c>
      <c r="E25">
        <v>28</v>
      </c>
      <c r="F25">
        <v>43</v>
      </c>
      <c r="G25">
        <v>202</v>
      </c>
      <c r="H25">
        <v>98</v>
      </c>
      <c r="I25">
        <v>104</v>
      </c>
      <c r="J25">
        <v>99</v>
      </c>
      <c r="K25">
        <v>69</v>
      </c>
      <c r="L25">
        <v>72</v>
      </c>
      <c r="M25">
        <v>94</v>
      </c>
      <c r="N25">
        <v>213</v>
      </c>
      <c r="O25">
        <v>33</v>
      </c>
      <c r="P25">
        <v>3</v>
      </c>
      <c r="Q25">
        <v>69</v>
      </c>
      <c r="R25">
        <v>274</v>
      </c>
      <c r="S25">
        <v>222</v>
      </c>
      <c r="T25">
        <v>63</v>
      </c>
      <c r="U25">
        <v>52</v>
      </c>
      <c r="V25">
        <v>258</v>
      </c>
      <c r="W25">
        <v>40</v>
      </c>
      <c r="X25">
        <v>45</v>
      </c>
      <c r="Y25">
        <v>42</v>
      </c>
      <c r="Z25">
        <v>301</v>
      </c>
      <c r="AA25">
        <v>343</v>
      </c>
      <c r="AB25">
        <v>301</v>
      </c>
      <c r="AC25">
        <v>32</v>
      </c>
      <c r="AD25">
        <v>287</v>
      </c>
      <c r="AE25">
        <v>23</v>
      </c>
      <c r="AF25">
        <v>286</v>
      </c>
      <c r="AG25">
        <v>45</v>
      </c>
      <c r="AH25">
        <v>2</v>
      </c>
      <c r="AI25">
        <v>248</v>
      </c>
      <c r="AJ25">
        <v>44</v>
      </c>
      <c r="AK25">
        <v>53</v>
      </c>
      <c r="AL25">
        <v>124</v>
      </c>
      <c r="AM25">
        <v>173</v>
      </c>
      <c r="AN25">
        <v>6</v>
      </c>
      <c r="AO25">
        <v>39</v>
      </c>
      <c r="AP25">
        <v>31</v>
      </c>
      <c r="AQ25">
        <v>27</v>
      </c>
      <c r="AR25">
        <v>21</v>
      </c>
      <c r="AS25">
        <v>16</v>
      </c>
      <c r="AT25">
        <v>34</v>
      </c>
      <c r="AU25">
        <v>20</v>
      </c>
      <c r="AV25">
        <v>31</v>
      </c>
      <c r="AW25">
        <v>14</v>
      </c>
      <c r="AX25">
        <v>35</v>
      </c>
      <c r="AY25">
        <v>19</v>
      </c>
      <c r="AZ25">
        <v>31</v>
      </c>
      <c r="BA25">
        <v>21</v>
      </c>
      <c r="BB25">
        <v>21</v>
      </c>
      <c r="BC25">
        <v>21</v>
      </c>
      <c r="BD25">
        <v>1</v>
      </c>
      <c r="BE25">
        <v>51</v>
      </c>
      <c r="BF25">
        <v>292</v>
      </c>
      <c r="BG25">
        <v>207</v>
      </c>
      <c r="BH25">
        <v>136</v>
      </c>
      <c r="BI25">
        <v>64</v>
      </c>
      <c r="BJ25">
        <v>62</v>
      </c>
      <c r="BK25">
        <v>62</v>
      </c>
      <c r="BL25">
        <v>11</v>
      </c>
      <c r="BM25">
        <v>58</v>
      </c>
      <c r="BN25">
        <v>113</v>
      </c>
      <c r="BO25">
        <v>128</v>
      </c>
      <c r="BP25">
        <v>45</v>
      </c>
      <c r="BQ25">
        <v>69</v>
      </c>
      <c r="BR25">
        <v>91</v>
      </c>
      <c r="BS25">
        <v>86</v>
      </c>
      <c r="BT25">
        <v>20</v>
      </c>
      <c r="BU25">
        <v>38</v>
      </c>
      <c r="BV25">
        <v>26</v>
      </c>
      <c r="BW25">
        <v>47</v>
      </c>
      <c r="BX25">
        <v>174</v>
      </c>
      <c r="BY25">
        <v>152</v>
      </c>
      <c r="BZ25">
        <v>131</v>
      </c>
    </row>
    <row r="26" spans="1:78" x14ac:dyDescent="0.25">
      <c r="B26" s="7">
        <v>0.08</v>
      </c>
      <c r="C26" s="7">
        <v>7.0000000000000007E-2</v>
      </c>
      <c r="D26" s="7">
        <v>0.12</v>
      </c>
      <c r="E26" s="7">
        <v>0.11</v>
      </c>
      <c r="F26" s="7">
        <v>0.05</v>
      </c>
      <c r="G26" s="7">
        <v>0.08</v>
      </c>
      <c r="H26" s="7">
        <v>0.08</v>
      </c>
      <c r="I26" s="7">
        <v>0.09</v>
      </c>
      <c r="J26" s="7">
        <v>7.0000000000000007E-2</v>
      </c>
      <c r="K26" s="7">
        <v>7.0000000000000007E-2</v>
      </c>
      <c r="L26" s="7">
        <v>0.08</v>
      </c>
      <c r="M26" s="7">
        <v>0.08</v>
      </c>
      <c r="N26" s="7">
        <v>0.08</v>
      </c>
      <c r="O26" s="7">
        <v>0.08</v>
      </c>
      <c r="P26" s="7">
        <v>0.03</v>
      </c>
      <c r="Q26" s="7">
        <v>0.1</v>
      </c>
      <c r="R26" s="7">
        <v>7.0000000000000007E-2</v>
      </c>
      <c r="S26" s="7">
        <v>0.08</v>
      </c>
      <c r="T26" s="7">
        <v>7.0000000000000007E-2</v>
      </c>
      <c r="U26" s="7">
        <v>0.08</v>
      </c>
      <c r="V26" s="7">
        <v>7.0000000000000007E-2</v>
      </c>
      <c r="W26" s="7">
        <v>0.1</v>
      </c>
      <c r="X26" s="7">
        <v>0.09</v>
      </c>
      <c r="Y26" s="7">
        <v>0.08</v>
      </c>
      <c r="Z26" s="7">
        <v>0.08</v>
      </c>
      <c r="AA26" s="7">
        <v>0.08</v>
      </c>
      <c r="AB26" s="7">
        <v>0.08</v>
      </c>
      <c r="AC26" s="7">
        <v>0.06</v>
      </c>
      <c r="AD26" s="7">
        <v>0.08</v>
      </c>
      <c r="AE26" s="7">
        <v>7.0000000000000007E-2</v>
      </c>
      <c r="AF26" s="7">
        <v>0.08</v>
      </c>
      <c r="AG26" s="7">
        <v>0.06</v>
      </c>
      <c r="AH26" s="7">
        <v>0.06</v>
      </c>
      <c r="AI26" s="7">
        <v>7.0000000000000007E-2</v>
      </c>
      <c r="AJ26" s="7">
        <v>0.12</v>
      </c>
      <c r="AK26" s="7">
        <v>0.08</v>
      </c>
      <c r="AL26" s="7">
        <v>0.06</v>
      </c>
      <c r="AM26" s="7">
        <v>0.08</v>
      </c>
      <c r="AN26" s="7">
        <v>0.12</v>
      </c>
      <c r="AO26" s="7">
        <v>0.09</v>
      </c>
      <c r="AP26" s="7">
        <v>7.0000000000000007E-2</v>
      </c>
      <c r="AQ26" s="7">
        <v>0.06</v>
      </c>
      <c r="AR26" s="7">
        <v>7.0000000000000007E-2</v>
      </c>
      <c r="AS26" s="7">
        <v>7.0000000000000007E-2</v>
      </c>
      <c r="AT26" s="7">
        <v>0.08</v>
      </c>
      <c r="AU26" s="7">
        <v>7.0000000000000007E-2</v>
      </c>
      <c r="AV26" s="7">
        <v>0.08</v>
      </c>
      <c r="AW26" s="7">
        <v>0.12</v>
      </c>
      <c r="AX26" s="7">
        <v>0.12</v>
      </c>
      <c r="AY26" s="7">
        <v>0.04</v>
      </c>
      <c r="AZ26" s="7">
        <v>0.1</v>
      </c>
      <c r="BA26" s="7">
        <v>0.1</v>
      </c>
      <c r="BB26" s="7">
        <v>0.06</v>
      </c>
      <c r="BC26" s="7">
        <v>0.09</v>
      </c>
      <c r="BD26" s="7">
        <v>0.05</v>
      </c>
      <c r="BE26" s="7">
        <v>7.0000000000000007E-2</v>
      </c>
      <c r="BF26" s="7">
        <v>0.08</v>
      </c>
      <c r="BG26" s="7">
        <v>0.08</v>
      </c>
      <c r="BH26" s="7">
        <v>0.08</v>
      </c>
      <c r="BI26" s="7">
        <v>0.06</v>
      </c>
      <c r="BJ26" s="7">
        <v>0.08</v>
      </c>
      <c r="BK26" s="7">
        <v>0.1</v>
      </c>
      <c r="BL26" s="7">
        <v>7.0000000000000007E-2</v>
      </c>
      <c r="BM26" s="7">
        <v>7.0000000000000007E-2</v>
      </c>
      <c r="BN26" s="7">
        <v>0.08</v>
      </c>
      <c r="BO26" s="7">
        <v>0.08</v>
      </c>
      <c r="BP26" s="7">
        <v>7.0000000000000007E-2</v>
      </c>
      <c r="BQ26" s="7">
        <v>0.08</v>
      </c>
      <c r="BR26" s="7">
        <v>7.0000000000000007E-2</v>
      </c>
      <c r="BS26" s="7">
        <v>0.06</v>
      </c>
      <c r="BT26" s="7">
        <v>0.05</v>
      </c>
      <c r="BU26" s="7">
        <v>0.08</v>
      </c>
      <c r="BV26" s="7">
        <v>0.1</v>
      </c>
      <c r="BW26" s="7">
        <v>7.0000000000000007E-2</v>
      </c>
      <c r="BX26" s="7">
        <v>0.06</v>
      </c>
      <c r="BY26" s="7">
        <v>0.05</v>
      </c>
      <c r="BZ26" s="7">
        <v>0.05</v>
      </c>
    </row>
    <row r="27" spans="1:78" x14ac:dyDescent="0.25">
      <c r="A27" t="s">
        <v>674</v>
      </c>
      <c r="B27">
        <v>89</v>
      </c>
      <c r="C27">
        <v>74</v>
      </c>
      <c r="D27">
        <v>12</v>
      </c>
      <c r="E27">
        <v>4</v>
      </c>
      <c r="F27">
        <v>7</v>
      </c>
      <c r="G27">
        <v>48</v>
      </c>
      <c r="H27">
        <v>34</v>
      </c>
      <c r="I27">
        <v>18</v>
      </c>
      <c r="J27">
        <v>25</v>
      </c>
      <c r="K27">
        <v>21</v>
      </c>
      <c r="L27">
        <v>24</v>
      </c>
      <c r="M27">
        <v>29</v>
      </c>
      <c r="N27">
        <v>53</v>
      </c>
      <c r="O27">
        <v>6</v>
      </c>
      <c r="P27">
        <v>1</v>
      </c>
      <c r="Q27">
        <v>24</v>
      </c>
      <c r="R27">
        <v>65</v>
      </c>
      <c r="S27">
        <v>60</v>
      </c>
      <c r="T27">
        <v>11</v>
      </c>
      <c r="U27">
        <v>18</v>
      </c>
      <c r="V27">
        <v>67</v>
      </c>
      <c r="W27">
        <v>7</v>
      </c>
      <c r="X27">
        <v>15</v>
      </c>
      <c r="Y27">
        <v>11</v>
      </c>
      <c r="Z27">
        <v>79</v>
      </c>
      <c r="AA27">
        <v>89</v>
      </c>
      <c r="AB27">
        <v>78</v>
      </c>
      <c r="AC27">
        <v>9</v>
      </c>
      <c r="AD27">
        <v>72</v>
      </c>
      <c r="AE27">
        <v>8</v>
      </c>
      <c r="AF27">
        <v>70</v>
      </c>
      <c r="AG27">
        <v>17</v>
      </c>
      <c r="AH27">
        <v>1</v>
      </c>
      <c r="AI27">
        <v>66</v>
      </c>
      <c r="AJ27">
        <v>6</v>
      </c>
      <c r="AK27">
        <v>17</v>
      </c>
      <c r="AL27">
        <v>27</v>
      </c>
      <c r="AM27">
        <v>43</v>
      </c>
      <c r="AN27">
        <v>0</v>
      </c>
      <c r="AO27">
        <v>20</v>
      </c>
      <c r="AP27">
        <v>6</v>
      </c>
      <c r="AQ27">
        <v>8</v>
      </c>
      <c r="AR27">
        <v>4</v>
      </c>
      <c r="AS27">
        <v>7</v>
      </c>
      <c r="AT27">
        <v>24</v>
      </c>
      <c r="AU27">
        <v>2</v>
      </c>
      <c r="AV27">
        <v>4</v>
      </c>
      <c r="AW27">
        <v>5</v>
      </c>
      <c r="AX27">
        <v>7</v>
      </c>
      <c r="AY27">
        <v>9</v>
      </c>
      <c r="AZ27">
        <v>1</v>
      </c>
      <c r="BA27">
        <v>5</v>
      </c>
      <c r="BB27">
        <v>8</v>
      </c>
      <c r="BC27">
        <v>0</v>
      </c>
      <c r="BD27">
        <v>0</v>
      </c>
      <c r="BE27">
        <v>10</v>
      </c>
      <c r="BF27">
        <v>80</v>
      </c>
      <c r="BG27">
        <v>63</v>
      </c>
      <c r="BH27">
        <v>26</v>
      </c>
      <c r="BI27">
        <v>26</v>
      </c>
      <c r="BJ27">
        <v>16</v>
      </c>
      <c r="BK27">
        <v>12</v>
      </c>
      <c r="BL27">
        <v>1</v>
      </c>
      <c r="BM27">
        <v>15</v>
      </c>
      <c r="BN27">
        <v>27</v>
      </c>
      <c r="BO27">
        <v>28</v>
      </c>
      <c r="BP27">
        <v>20</v>
      </c>
      <c r="BQ27">
        <v>17</v>
      </c>
      <c r="BR27">
        <v>26</v>
      </c>
      <c r="BS27">
        <v>21</v>
      </c>
      <c r="BT27">
        <v>4</v>
      </c>
      <c r="BU27">
        <v>7</v>
      </c>
      <c r="BV27">
        <v>11</v>
      </c>
      <c r="BW27">
        <v>8</v>
      </c>
      <c r="BX27">
        <v>40</v>
      </c>
      <c r="BY27">
        <v>40</v>
      </c>
      <c r="BZ27">
        <v>33</v>
      </c>
    </row>
    <row r="28" spans="1:78" x14ac:dyDescent="0.25">
      <c r="B28" s="7">
        <v>0.02</v>
      </c>
      <c r="C28" s="7">
        <v>0.02</v>
      </c>
      <c r="D28" s="7">
        <v>0.03</v>
      </c>
      <c r="E28" s="7">
        <v>0.02</v>
      </c>
      <c r="F28" s="7">
        <v>0.01</v>
      </c>
      <c r="G28" s="7">
        <v>0.02</v>
      </c>
      <c r="H28" s="7">
        <v>0.03</v>
      </c>
      <c r="I28" s="7">
        <v>0.02</v>
      </c>
      <c r="J28" s="7">
        <v>0.02</v>
      </c>
      <c r="K28" s="7">
        <v>0.02</v>
      </c>
      <c r="L28" s="7">
        <v>0.03</v>
      </c>
      <c r="M28" s="7">
        <v>0.03</v>
      </c>
      <c r="N28" s="7">
        <v>0.02</v>
      </c>
      <c r="O28" s="7">
        <v>0.01</v>
      </c>
      <c r="P28" s="7">
        <v>0.01</v>
      </c>
      <c r="Q28" s="7">
        <v>0.03</v>
      </c>
      <c r="R28" s="7">
        <v>0.02</v>
      </c>
      <c r="S28" s="7">
        <v>0.02</v>
      </c>
      <c r="T28" s="7">
        <v>0.01</v>
      </c>
      <c r="U28" s="7">
        <v>0.03</v>
      </c>
      <c r="V28" s="7">
        <v>0.02</v>
      </c>
      <c r="W28" s="7">
        <v>0.02</v>
      </c>
      <c r="X28" s="7">
        <v>0.03</v>
      </c>
      <c r="Y28" s="7">
        <v>0.02</v>
      </c>
      <c r="Z28" s="7">
        <v>0.02</v>
      </c>
      <c r="AA28" s="7">
        <v>0.02</v>
      </c>
      <c r="AB28" s="7">
        <v>0.02</v>
      </c>
      <c r="AC28" s="7">
        <v>0.02</v>
      </c>
      <c r="AD28" s="7">
        <v>0.02</v>
      </c>
      <c r="AE28" s="7">
        <v>0.03</v>
      </c>
      <c r="AF28" s="7">
        <v>0.02</v>
      </c>
      <c r="AG28" s="7">
        <v>0.02</v>
      </c>
      <c r="AH28" s="7">
        <v>0.02</v>
      </c>
      <c r="AI28" s="7">
        <v>0.02</v>
      </c>
      <c r="AJ28" s="7">
        <v>0.02</v>
      </c>
      <c r="AK28" s="7">
        <v>0.03</v>
      </c>
      <c r="AL28" s="7">
        <v>0.01</v>
      </c>
      <c r="AM28" s="7">
        <v>0.02</v>
      </c>
      <c r="AN28" t="s">
        <v>108</v>
      </c>
      <c r="AO28" s="7">
        <v>0.05</v>
      </c>
      <c r="AP28" s="7">
        <v>0.01</v>
      </c>
      <c r="AQ28" s="7">
        <v>0.02</v>
      </c>
      <c r="AR28" s="7">
        <v>0.01</v>
      </c>
      <c r="AS28" s="7">
        <v>0.03</v>
      </c>
      <c r="AT28" s="7">
        <v>0.05</v>
      </c>
      <c r="AU28" s="7">
        <v>0.01</v>
      </c>
      <c r="AV28" s="7">
        <v>0.01</v>
      </c>
      <c r="AW28" s="7">
        <v>0.04</v>
      </c>
      <c r="AX28" s="7">
        <v>0.02</v>
      </c>
      <c r="AY28" s="7">
        <v>0.02</v>
      </c>
      <c r="AZ28">
        <v>0</v>
      </c>
      <c r="BA28" s="7">
        <v>0.02</v>
      </c>
      <c r="BB28" s="7">
        <v>0.02</v>
      </c>
      <c r="BC28" t="s">
        <v>108</v>
      </c>
      <c r="BD28" t="s">
        <v>108</v>
      </c>
      <c r="BE28" s="7">
        <v>0.01</v>
      </c>
      <c r="BF28" s="7">
        <v>0.02</v>
      </c>
      <c r="BG28" s="7">
        <v>0.02</v>
      </c>
      <c r="BH28" s="7">
        <v>0.01</v>
      </c>
      <c r="BI28" s="7">
        <v>0.02</v>
      </c>
      <c r="BJ28" s="7">
        <v>0.02</v>
      </c>
      <c r="BK28" s="7">
        <v>0.02</v>
      </c>
      <c r="BL28" s="7">
        <v>0.01</v>
      </c>
      <c r="BM28" s="7">
        <v>0.02</v>
      </c>
      <c r="BN28" s="7">
        <v>0.02</v>
      </c>
      <c r="BO28" s="7">
        <v>0.02</v>
      </c>
      <c r="BP28" s="7">
        <v>0.03</v>
      </c>
      <c r="BQ28" s="7">
        <v>0.02</v>
      </c>
      <c r="BR28" s="7">
        <v>0.02</v>
      </c>
      <c r="BS28" s="7">
        <v>0.02</v>
      </c>
      <c r="BT28" s="7">
        <v>0.01</v>
      </c>
      <c r="BU28" s="7">
        <v>0.01</v>
      </c>
      <c r="BV28" s="7">
        <v>0.04</v>
      </c>
      <c r="BW28" s="7">
        <v>0.01</v>
      </c>
      <c r="BX28" s="7">
        <v>0.01</v>
      </c>
      <c r="BY28" s="7">
        <v>0.01</v>
      </c>
      <c r="BZ28" s="7">
        <v>0.01</v>
      </c>
    </row>
    <row r="29" spans="1:78" x14ac:dyDescent="0.25">
      <c r="A29" t="s">
        <v>675</v>
      </c>
      <c r="B29">
        <v>55</v>
      </c>
      <c r="C29">
        <v>46</v>
      </c>
      <c r="D29">
        <v>3</v>
      </c>
      <c r="E29">
        <v>5</v>
      </c>
      <c r="F29">
        <v>10</v>
      </c>
      <c r="G29">
        <v>26</v>
      </c>
      <c r="H29">
        <v>19</v>
      </c>
      <c r="I29">
        <v>12</v>
      </c>
      <c r="J29">
        <v>17</v>
      </c>
      <c r="K29">
        <v>13</v>
      </c>
      <c r="L29">
        <v>13</v>
      </c>
      <c r="M29">
        <v>21</v>
      </c>
      <c r="N29">
        <v>30</v>
      </c>
      <c r="O29">
        <v>5</v>
      </c>
      <c r="P29">
        <v>0</v>
      </c>
      <c r="Q29">
        <v>12</v>
      </c>
      <c r="R29">
        <v>43</v>
      </c>
      <c r="S29">
        <v>29</v>
      </c>
      <c r="T29">
        <v>16</v>
      </c>
      <c r="U29">
        <v>8</v>
      </c>
      <c r="V29">
        <v>43</v>
      </c>
      <c r="W29">
        <v>2</v>
      </c>
      <c r="X29">
        <v>10</v>
      </c>
      <c r="Y29">
        <v>4</v>
      </c>
      <c r="Z29">
        <v>51</v>
      </c>
      <c r="AA29">
        <v>55</v>
      </c>
      <c r="AB29">
        <v>51</v>
      </c>
      <c r="AC29">
        <v>2</v>
      </c>
      <c r="AD29">
        <v>48</v>
      </c>
      <c r="AE29">
        <v>5</v>
      </c>
      <c r="AF29">
        <v>49</v>
      </c>
      <c r="AG29">
        <v>3</v>
      </c>
      <c r="AH29">
        <v>0</v>
      </c>
      <c r="AI29">
        <v>38</v>
      </c>
      <c r="AJ29">
        <v>5</v>
      </c>
      <c r="AK29">
        <v>12</v>
      </c>
      <c r="AL29">
        <v>25</v>
      </c>
      <c r="AM29">
        <v>22</v>
      </c>
      <c r="AN29">
        <v>1</v>
      </c>
      <c r="AO29">
        <v>7</v>
      </c>
      <c r="AP29">
        <v>3</v>
      </c>
      <c r="AQ29">
        <v>4</v>
      </c>
      <c r="AR29">
        <v>4</v>
      </c>
      <c r="AS29">
        <v>2</v>
      </c>
      <c r="AT29">
        <v>4</v>
      </c>
      <c r="AU29">
        <v>4</v>
      </c>
      <c r="AV29">
        <v>8</v>
      </c>
      <c r="AW29">
        <v>1</v>
      </c>
      <c r="AX29">
        <v>2</v>
      </c>
      <c r="AY29">
        <v>4</v>
      </c>
      <c r="AZ29">
        <v>3</v>
      </c>
      <c r="BA29">
        <v>5</v>
      </c>
      <c r="BB29">
        <v>5</v>
      </c>
      <c r="BC29">
        <v>6</v>
      </c>
      <c r="BD29">
        <v>0</v>
      </c>
      <c r="BE29">
        <v>5</v>
      </c>
      <c r="BF29">
        <v>50</v>
      </c>
      <c r="BG29">
        <v>33</v>
      </c>
      <c r="BH29">
        <v>22</v>
      </c>
      <c r="BI29">
        <v>11</v>
      </c>
      <c r="BJ29">
        <v>13</v>
      </c>
      <c r="BK29">
        <v>10</v>
      </c>
      <c r="BL29">
        <v>1</v>
      </c>
      <c r="BM29">
        <v>8</v>
      </c>
      <c r="BN29">
        <v>19</v>
      </c>
      <c r="BO29">
        <v>19</v>
      </c>
      <c r="BP29">
        <v>9</v>
      </c>
      <c r="BQ29">
        <v>10</v>
      </c>
      <c r="BR29">
        <v>9</v>
      </c>
      <c r="BS29">
        <v>13</v>
      </c>
      <c r="BT29">
        <v>3</v>
      </c>
      <c r="BU29">
        <v>2</v>
      </c>
      <c r="BV29">
        <v>4</v>
      </c>
      <c r="BW29">
        <v>8</v>
      </c>
      <c r="BX29">
        <v>30</v>
      </c>
      <c r="BY29">
        <v>27</v>
      </c>
      <c r="BZ29">
        <v>27</v>
      </c>
    </row>
    <row r="30" spans="1:78" x14ac:dyDescent="0.25">
      <c r="B30" s="7">
        <v>0.01</v>
      </c>
      <c r="C30" s="7">
        <v>0.01</v>
      </c>
      <c r="D30" s="7">
        <v>0.01</v>
      </c>
      <c r="E30" s="7">
        <v>0.02</v>
      </c>
      <c r="F30" s="7">
        <v>0.01</v>
      </c>
      <c r="G30" s="7">
        <v>0.01</v>
      </c>
      <c r="H30" s="7">
        <v>0.02</v>
      </c>
      <c r="I30" s="7">
        <v>0.01</v>
      </c>
      <c r="J30" s="7">
        <v>0.01</v>
      </c>
      <c r="K30" s="7">
        <v>0.01</v>
      </c>
      <c r="L30" s="7">
        <v>0.01</v>
      </c>
      <c r="M30" s="7">
        <v>0.02</v>
      </c>
      <c r="N30" s="7">
        <v>0.01</v>
      </c>
      <c r="O30" s="7">
        <v>0.01</v>
      </c>
      <c r="P30" t="s">
        <v>108</v>
      </c>
      <c r="Q30" s="7">
        <v>0.02</v>
      </c>
      <c r="R30" s="7">
        <v>0.01</v>
      </c>
      <c r="S30" s="7">
        <v>0.01</v>
      </c>
      <c r="T30" s="7">
        <v>0.02</v>
      </c>
      <c r="U30" s="7">
        <v>0.01</v>
      </c>
      <c r="V30" s="7">
        <v>0.01</v>
      </c>
      <c r="W30" s="7">
        <v>0.01</v>
      </c>
      <c r="X30" s="7">
        <v>0.02</v>
      </c>
      <c r="Y30" s="7">
        <v>0.01</v>
      </c>
      <c r="Z30" s="7">
        <v>0.01</v>
      </c>
      <c r="AA30" s="7">
        <v>0.01</v>
      </c>
      <c r="AB30" s="7">
        <v>0.01</v>
      </c>
      <c r="AC30">
        <v>0</v>
      </c>
      <c r="AD30" s="7">
        <v>0.01</v>
      </c>
      <c r="AE30" s="7">
        <v>0.01</v>
      </c>
      <c r="AF30" s="7">
        <v>0.01</v>
      </c>
      <c r="AG30">
        <v>0</v>
      </c>
      <c r="AH30" t="s">
        <v>108</v>
      </c>
      <c r="AI30" s="7">
        <v>0.01</v>
      </c>
      <c r="AJ30" s="7">
        <v>0.01</v>
      </c>
      <c r="AK30" s="7">
        <v>0.02</v>
      </c>
      <c r="AL30" s="7">
        <v>0.01</v>
      </c>
      <c r="AM30" s="7">
        <v>0.01</v>
      </c>
      <c r="AN30" s="7">
        <v>0.02</v>
      </c>
      <c r="AO30" s="7">
        <v>0.02</v>
      </c>
      <c r="AP30" s="7">
        <v>0.01</v>
      </c>
      <c r="AQ30" s="7">
        <v>0.01</v>
      </c>
      <c r="AR30" s="7">
        <v>0.01</v>
      </c>
      <c r="AS30" s="7">
        <v>0.01</v>
      </c>
      <c r="AT30" s="7">
        <v>0.01</v>
      </c>
      <c r="AU30" s="7">
        <v>0.02</v>
      </c>
      <c r="AV30" s="7">
        <v>0.02</v>
      </c>
      <c r="AW30" s="7">
        <v>0.01</v>
      </c>
      <c r="AX30" s="7">
        <v>0.01</v>
      </c>
      <c r="AY30" s="7">
        <v>0.01</v>
      </c>
      <c r="AZ30" s="7">
        <v>0.01</v>
      </c>
      <c r="BA30" s="7">
        <v>0.02</v>
      </c>
      <c r="BB30" s="7">
        <v>0.01</v>
      </c>
      <c r="BC30" s="7">
        <v>0.02</v>
      </c>
      <c r="BD30" t="s">
        <v>108</v>
      </c>
      <c r="BE30" s="7">
        <v>0.01</v>
      </c>
      <c r="BF30" s="7">
        <v>0.01</v>
      </c>
      <c r="BG30" s="7">
        <v>0.01</v>
      </c>
      <c r="BH30" s="7">
        <v>0.01</v>
      </c>
      <c r="BI30" s="7">
        <v>0.01</v>
      </c>
      <c r="BJ30" s="7">
        <v>0.02</v>
      </c>
      <c r="BK30" s="7">
        <v>0.02</v>
      </c>
      <c r="BL30">
        <v>0</v>
      </c>
      <c r="BM30" s="7">
        <v>0.01</v>
      </c>
      <c r="BN30" s="7">
        <v>0.01</v>
      </c>
      <c r="BO30" s="7">
        <v>0.01</v>
      </c>
      <c r="BP30" s="7">
        <v>0.01</v>
      </c>
      <c r="BQ30" s="7">
        <v>0.01</v>
      </c>
      <c r="BR30" s="7">
        <v>0.01</v>
      </c>
      <c r="BS30" s="7">
        <v>0.01</v>
      </c>
      <c r="BT30" s="7">
        <v>0.01</v>
      </c>
      <c r="BU30" s="7">
        <v>0.01</v>
      </c>
      <c r="BV30" s="7">
        <v>0.01</v>
      </c>
      <c r="BW30" s="7">
        <v>0.01</v>
      </c>
      <c r="BX30" s="7">
        <v>0.01</v>
      </c>
      <c r="BY30" s="7">
        <v>0.01</v>
      </c>
      <c r="BZ30" s="7">
        <v>0.01</v>
      </c>
    </row>
    <row r="31" spans="1:78" x14ac:dyDescent="0.25">
      <c r="A31" t="s">
        <v>676</v>
      </c>
      <c r="B31">
        <v>35</v>
      </c>
      <c r="C31">
        <v>26</v>
      </c>
      <c r="D31">
        <v>6</v>
      </c>
      <c r="E31">
        <v>4</v>
      </c>
      <c r="F31">
        <v>2</v>
      </c>
      <c r="G31">
        <v>10</v>
      </c>
      <c r="H31">
        <v>23</v>
      </c>
      <c r="I31">
        <v>5</v>
      </c>
      <c r="J31">
        <v>9</v>
      </c>
      <c r="K31">
        <v>7</v>
      </c>
      <c r="L31">
        <v>14</v>
      </c>
      <c r="M31">
        <v>19</v>
      </c>
      <c r="N31">
        <v>12</v>
      </c>
      <c r="O31">
        <v>4</v>
      </c>
      <c r="P31">
        <v>1</v>
      </c>
      <c r="Q31">
        <v>12</v>
      </c>
      <c r="R31">
        <v>23</v>
      </c>
      <c r="S31">
        <v>22</v>
      </c>
      <c r="T31">
        <v>5</v>
      </c>
      <c r="U31">
        <v>6</v>
      </c>
      <c r="V31">
        <v>7</v>
      </c>
      <c r="W31">
        <v>2</v>
      </c>
      <c r="X31">
        <v>26</v>
      </c>
      <c r="Y31">
        <v>8</v>
      </c>
      <c r="Z31">
        <v>27</v>
      </c>
      <c r="AA31">
        <v>35</v>
      </c>
      <c r="AB31">
        <v>27</v>
      </c>
      <c r="AC31">
        <v>8</v>
      </c>
      <c r="AD31">
        <v>26</v>
      </c>
      <c r="AE31">
        <v>1</v>
      </c>
      <c r="AF31">
        <v>33</v>
      </c>
      <c r="AG31">
        <v>2</v>
      </c>
      <c r="AH31">
        <v>0</v>
      </c>
      <c r="AI31">
        <v>23</v>
      </c>
      <c r="AJ31">
        <v>4</v>
      </c>
      <c r="AK31">
        <v>7</v>
      </c>
      <c r="AL31">
        <v>9</v>
      </c>
      <c r="AM31">
        <v>21</v>
      </c>
      <c r="AN31">
        <v>0</v>
      </c>
      <c r="AO31">
        <v>5</v>
      </c>
      <c r="AP31">
        <v>2</v>
      </c>
      <c r="AQ31">
        <v>3</v>
      </c>
      <c r="AR31">
        <v>0</v>
      </c>
      <c r="AS31">
        <v>3</v>
      </c>
      <c r="AT31">
        <v>8</v>
      </c>
      <c r="AU31">
        <v>0</v>
      </c>
      <c r="AV31">
        <v>0</v>
      </c>
      <c r="AW31">
        <v>0</v>
      </c>
      <c r="AX31">
        <v>6</v>
      </c>
      <c r="AY31">
        <v>4</v>
      </c>
      <c r="AZ31">
        <v>3</v>
      </c>
      <c r="BA31">
        <v>2</v>
      </c>
      <c r="BB31">
        <v>4</v>
      </c>
      <c r="BC31">
        <v>0</v>
      </c>
      <c r="BD31">
        <v>0</v>
      </c>
      <c r="BE31">
        <v>2</v>
      </c>
      <c r="BF31">
        <v>33</v>
      </c>
      <c r="BG31">
        <v>16</v>
      </c>
      <c r="BH31">
        <v>20</v>
      </c>
      <c r="BI31">
        <v>1</v>
      </c>
      <c r="BJ31">
        <v>8</v>
      </c>
      <c r="BK31">
        <v>4</v>
      </c>
      <c r="BL31">
        <v>3</v>
      </c>
      <c r="BM31">
        <v>1</v>
      </c>
      <c r="BN31">
        <v>8</v>
      </c>
      <c r="BO31">
        <v>18</v>
      </c>
      <c r="BP31">
        <v>8</v>
      </c>
      <c r="BQ31">
        <v>3</v>
      </c>
      <c r="BR31">
        <v>5</v>
      </c>
      <c r="BS31">
        <v>3</v>
      </c>
      <c r="BT31">
        <v>1</v>
      </c>
      <c r="BU31">
        <v>1</v>
      </c>
      <c r="BV31">
        <v>3</v>
      </c>
      <c r="BW31">
        <v>0</v>
      </c>
      <c r="BX31">
        <v>22</v>
      </c>
      <c r="BY31">
        <v>21</v>
      </c>
      <c r="BZ31">
        <v>17</v>
      </c>
    </row>
    <row r="32" spans="1:78" x14ac:dyDescent="0.25">
      <c r="B32" s="7">
        <v>0.01</v>
      </c>
      <c r="C32" s="7">
        <v>0.01</v>
      </c>
      <c r="D32" s="7">
        <v>0.01</v>
      </c>
      <c r="E32" s="7">
        <v>0.01</v>
      </c>
      <c r="F32">
        <v>0</v>
      </c>
      <c r="G32">
        <v>0</v>
      </c>
      <c r="H32" s="7">
        <v>0.02</v>
      </c>
      <c r="I32">
        <v>0</v>
      </c>
      <c r="J32" s="7">
        <v>0.01</v>
      </c>
      <c r="K32" s="7">
        <v>0.01</v>
      </c>
      <c r="L32" s="7">
        <v>0.02</v>
      </c>
      <c r="M32" s="7">
        <v>0.02</v>
      </c>
      <c r="N32">
        <v>0</v>
      </c>
      <c r="O32" s="7">
        <v>0.01</v>
      </c>
      <c r="P32" s="7">
        <v>0.01</v>
      </c>
      <c r="Q32" s="7">
        <v>0.02</v>
      </c>
      <c r="R32" s="7">
        <v>0.01</v>
      </c>
      <c r="S32" s="7">
        <v>0.01</v>
      </c>
      <c r="T32" s="7">
        <v>0.01</v>
      </c>
      <c r="U32" s="7">
        <v>0.01</v>
      </c>
      <c r="V32">
        <v>0</v>
      </c>
      <c r="W32" s="7">
        <v>0.01</v>
      </c>
      <c r="X32" s="7">
        <v>0.05</v>
      </c>
      <c r="Y32" s="7">
        <v>0.02</v>
      </c>
      <c r="Z32" s="7">
        <v>0.01</v>
      </c>
      <c r="AA32" s="7">
        <v>0.01</v>
      </c>
      <c r="AB32" s="7">
        <v>0.01</v>
      </c>
      <c r="AC32" s="7">
        <v>0.01</v>
      </c>
      <c r="AD32" s="7">
        <v>0.01</v>
      </c>
      <c r="AE32">
        <v>0</v>
      </c>
      <c r="AF32" s="7">
        <v>0.01</v>
      </c>
      <c r="AG32">
        <v>0</v>
      </c>
      <c r="AH32" t="s">
        <v>108</v>
      </c>
      <c r="AI32" s="7">
        <v>0.01</v>
      </c>
      <c r="AJ32" s="7">
        <v>0.01</v>
      </c>
      <c r="AK32" s="7">
        <v>0.01</v>
      </c>
      <c r="AL32">
        <v>0</v>
      </c>
      <c r="AM32" s="7">
        <v>0.01</v>
      </c>
      <c r="AN32" t="s">
        <v>108</v>
      </c>
      <c r="AO32" s="7">
        <v>0.01</v>
      </c>
      <c r="AP32">
        <v>0</v>
      </c>
      <c r="AQ32" s="7">
        <v>0.01</v>
      </c>
      <c r="AR32" t="s">
        <v>108</v>
      </c>
      <c r="AS32" s="7">
        <v>0.01</v>
      </c>
      <c r="AT32" s="7">
        <v>0.02</v>
      </c>
      <c r="AU32" t="s">
        <v>108</v>
      </c>
      <c r="AV32">
        <v>0</v>
      </c>
      <c r="AW32" t="s">
        <v>108</v>
      </c>
      <c r="AX32" s="7">
        <v>0.02</v>
      </c>
      <c r="AY32" s="7">
        <v>0.01</v>
      </c>
      <c r="AZ32" s="7">
        <v>0.01</v>
      </c>
      <c r="BA32" s="7">
        <v>0.01</v>
      </c>
      <c r="BB32" s="7">
        <v>0.01</v>
      </c>
      <c r="BC32" t="s">
        <v>108</v>
      </c>
      <c r="BD32" t="s">
        <v>108</v>
      </c>
      <c r="BE32">
        <v>0</v>
      </c>
      <c r="BF32" s="7">
        <v>0.01</v>
      </c>
      <c r="BG32" s="7">
        <v>0.01</v>
      </c>
      <c r="BH32" s="7">
        <v>0.01</v>
      </c>
      <c r="BI32">
        <v>0</v>
      </c>
      <c r="BJ32" s="7">
        <v>0.01</v>
      </c>
      <c r="BK32" s="7">
        <v>0.01</v>
      </c>
      <c r="BL32" s="7">
        <v>0.02</v>
      </c>
      <c r="BM32">
        <v>0</v>
      </c>
      <c r="BN32" s="7">
        <v>0.01</v>
      </c>
      <c r="BO32" s="7">
        <v>0.01</v>
      </c>
      <c r="BP32" s="7">
        <v>0.01</v>
      </c>
      <c r="BQ32">
        <v>0</v>
      </c>
      <c r="BR32">
        <v>0</v>
      </c>
      <c r="BS32">
        <v>0</v>
      </c>
      <c r="BT32">
        <v>0</v>
      </c>
      <c r="BU32">
        <v>0</v>
      </c>
      <c r="BV32" s="7">
        <v>0.01</v>
      </c>
      <c r="BW32" t="s">
        <v>108</v>
      </c>
      <c r="BX32" s="7">
        <v>0.01</v>
      </c>
      <c r="BY32" s="7">
        <v>0.01</v>
      </c>
      <c r="BZ32" s="7">
        <v>0.01</v>
      </c>
    </row>
    <row r="33" spans="1:78" x14ac:dyDescent="0.25">
      <c r="A33" t="s">
        <v>677</v>
      </c>
      <c r="B33">
        <v>23</v>
      </c>
      <c r="C33">
        <v>16</v>
      </c>
      <c r="D33">
        <v>5</v>
      </c>
      <c r="E33">
        <v>2</v>
      </c>
      <c r="F33">
        <v>7</v>
      </c>
      <c r="G33">
        <v>4</v>
      </c>
      <c r="H33">
        <v>12</v>
      </c>
      <c r="I33">
        <v>2</v>
      </c>
      <c r="J33">
        <v>10</v>
      </c>
      <c r="K33">
        <v>5</v>
      </c>
      <c r="L33">
        <v>5</v>
      </c>
      <c r="M33">
        <v>12</v>
      </c>
      <c r="N33">
        <v>8</v>
      </c>
      <c r="O33">
        <v>3</v>
      </c>
      <c r="P33">
        <v>0</v>
      </c>
      <c r="Q33">
        <v>5</v>
      </c>
      <c r="R33">
        <v>18</v>
      </c>
      <c r="S33">
        <v>11</v>
      </c>
      <c r="T33">
        <v>5</v>
      </c>
      <c r="U33">
        <v>5</v>
      </c>
      <c r="V33">
        <v>13</v>
      </c>
      <c r="W33">
        <v>2</v>
      </c>
      <c r="X33">
        <v>8</v>
      </c>
      <c r="Y33">
        <v>2</v>
      </c>
      <c r="Z33">
        <v>20</v>
      </c>
      <c r="AA33">
        <v>23</v>
      </c>
      <c r="AB33">
        <v>20</v>
      </c>
      <c r="AC33">
        <v>0</v>
      </c>
      <c r="AD33">
        <v>20</v>
      </c>
      <c r="AE33">
        <v>3</v>
      </c>
      <c r="AF33">
        <v>19</v>
      </c>
      <c r="AG33">
        <v>4</v>
      </c>
      <c r="AH33">
        <v>0</v>
      </c>
      <c r="AI33">
        <v>18</v>
      </c>
      <c r="AJ33">
        <v>1</v>
      </c>
      <c r="AK33">
        <v>2</v>
      </c>
      <c r="AL33">
        <v>8</v>
      </c>
      <c r="AM33">
        <v>10</v>
      </c>
      <c r="AN33">
        <v>2</v>
      </c>
      <c r="AO33">
        <v>4</v>
      </c>
      <c r="AP33">
        <v>1</v>
      </c>
      <c r="AQ33">
        <v>0</v>
      </c>
      <c r="AR33">
        <v>2</v>
      </c>
      <c r="AS33">
        <v>1</v>
      </c>
      <c r="AT33">
        <v>6</v>
      </c>
      <c r="AU33">
        <v>2</v>
      </c>
      <c r="AV33">
        <v>2</v>
      </c>
      <c r="AW33">
        <v>0</v>
      </c>
      <c r="AX33">
        <v>5</v>
      </c>
      <c r="AY33">
        <v>2</v>
      </c>
      <c r="AZ33">
        <v>0</v>
      </c>
      <c r="BA33">
        <v>2</v>
      </c>
      <c r="BB33">
        <v>1</v>
      </c>
      <c r="BC33">
        <v>0</v>
      </c>
      <c r="BD33">
        <v>0</v>
      </c>
      <c r="BE33">
        <v>2</v>
      </c>
      <c r="BF33">
        <v>20</v>
      </c>
      <c r="BG33">
        <v>15</v>
      </c>
      <c r="BH33">
        <v>8</v>
      </c>
      <c r="BI33">
        <v>4</v>
      </c>
      <c r="BJ33">
        <v>7</v>
      </c>
      <c r="BK33">
        <v>1</v>
      </c>
      <c r="BL33">
        <v>3</v>
      </c>
      <c r="BM33">
        <v>1</v>
      </c>
      <c r="BN33">
        <v>11</v>
      </c>
      <c r="BO33">
        <v>7</v>
      </c>
      <c r="BP33">
        <v>3</v>
      </c>
      <c r="BQ33">
        <v>5</v>
      </c>
      <c r="BR33">
        <v>6</v>
      </c>
      <c r="BS33">
        <v>8</v>
      </c>
      <c r="BT33">
        <v>2</v>
      </c>
      <c r="BU33">
        <v>1</v>
      </c>
      <c r="BV33">
        <v>1</v>
      </c>
      <c r="BW33">
        <v>4</v>
      </c>
      <c r="BX33">
        <v>20</v>
      </c>
      <c r="BY33">
        <v>19</v>
      </c>
      <c r="BZ33">
        <v>17</v>
      </c>
    </row>
    <row r="34" spans="1:78" x14ac:dyDescent="0.25">
      <c r="B34" s="7">
        <v>0.01</v>
      </c>
      <c r="C34">
        <v>0</v>
      </c>
      <c r="D34" s="7">
        <v>0.01</v>
      </c>
      <c r="E34" s="7">
        <v>0.01</v>
      </c>
      <c r="F34" s="7">
        <v>0.01</v>
      </c>
      <c r="G34">
        <v>0</v>
      </c>
      <c r="H34" s="7">
        <v>0.01</v>
      </c>
      <c r="I34">
        <v>0</v>
      </c>
      <c r="J34" s="7">
        <v>0.01</v>
      </c>
      <c r="K34" s="7">
        <v>0.01</v>
      </c>
      <c r="L34" s="7">
        <v>0.01</v>
      </c>
      <c r="M34" s="7">
        <v>0.01</v>
      </c>
      <c r="N34">
        <v>0</v>
      </c>
      <c r="O34" s="7">
        <v>0.01</v>
      </c>
      <c r="P34" t="s">
        <v>108</v>
      </c>
      <c r="Q34" s="7">
        <v>0.01</v>
      </c>
      <c r="R34">
        <v>0</v>
      </c>
      <c r="S34">
        <v>0</v>
      </c>
      <c r="T34" s="7">
        <v>0.01</v>
      </c>
      <c r="U34" s="7">
        <v>0.01</v>
      </c>
      <c r="V34">
        <v>0</v>
      </c>
      <c r="W34">
        <v>0</v>
      </c>
      <c r="X34" s="7">
        <v>0.02</v>
      </c>
      <c r="Y34">
        <v>0</v>
      </c>
      <c r="Z34" s="7">
        <v>0.01</v>
      </c>
      <c r="AA34" s="7">
        <v>0.01</v>
      </c>
      <c r="AB34" s="7">
        <v>0.01</v>
      </c>
      <c r="AC34" t="s">
        <v>108</v>
      </c>
      <c r="AD34" s="7">
        <v>0.01</v>
      </c>
      <c r="AE34" s="7">
        <v>0.01</v>
      </c>
      <c r="AF34" s="7">
        <v>0.01</v>
      </c>
      <c r="AG34" s="7">
        <v>0.01</v>
      </c>
      <c r="AH34" t="s">
        <v>108</v>
      </c>
      <c r="AI34" s="7">
        <v>0.01</v>
      </c>
      <c r="AJ34">
        <v>0</v>
      </c>
      <c r="AK34">
        <v>0</v>
      </c>
      <c r="AL34">
        <v>0</v>
      </c>
      <c r="AM34">
        <v>0</v>
      </c>
      <c r="AN34" s="7">
        <v>0.04</v>
      </c>
      <c r="AO34" s="7">
        <v>0.01</v>
      </c>
      <c r="AP34">
        <v>0</v>
      </c>
      <c r="AQ34" t="s">
        <v>108</v>
      </c>
      <c r="AR34" s="7">
        <v>0.01</v>
      </c>
      <c r="AS34">
        <v>0</v>
      </c>
      <c r="AT34" s="7">
        <v>0.01</v>
      </c>
      <c r="AU34" s="7">
        <v>0.01</v>
      </c>
      <c r="AV34">
        <v>0</v>
      </c>
      <c r="AW34" t="s">
        <v>108</v>
      </c>
      <c r="AX34" s="7">
        <v>0.02</v>
      </c>
      <c r="AY34">
        <v>0</v>
      </c>
      <c r="AZ34" t="s">
        <v>108</v>
      </c>
      <c r="BA34" s="7">
        <v>0.01</v>
      </c>
      <c r="BB34">
        <v>0</v>
      </c>
      <c r="BC34" t="s">
        <v>108</v>
      </c>
      <c r="BD34" t="s">
        <v>108</v>
      </c>
      <c r="BE34">
        <v>0</v>
      </c>
      <c r="BF34" s="7">
        <v>0.01</v>
      </c>
      <c r="BG34" s="7">
        <v>0.01</v>
      </c>
      <c r="BH34">
        <v>0</v>
      </c>
      <c r="BI34">
        <v>0</v>
      </c>
      <c r="BJ34" s="7">
        <v>0.01</v>
      </c>
      <c r="BK34">
        <v>0</v>
      </c>
      <c r="BL34" s="7">
        <v>0.02</v>
      </c>
      <c r="BM34">
        <v>0</v>
      </c>
      <c r="BN34" s="7">
        <v>0.01</v>
      </c>
      <c r="BO34">
        <v>0</v>
      </c>
      <c r="BP34">
        <v>0</v>
      </c>
      <c r="BQ34" s="7">
        <v>0.01</v>
      </c>
      <c r="BR34">
        <v>0</v>
      </c>
      <c r="BS34" s="7">
        <v>0.01</v>
      </c>
      <c r="BT34" s="7">
        <v>0.01</v>
      </c>
      <c r="BU34">
        <v>0</v>
      </c>
      <c r="BV34">
        <v>0</v>
      </c>
      <c r="BW34" s="7">
        <v>0.01</v>
      </c>
      <c r="BX34" s="7">
        <v>0.01</v>
      </c>
      <c r="BY34" s="7">
        <v>0.01</v>
      </c>
      <c r="BZ34" s="7">
        <v>0.01</v>
      </c>
    </row>
    <row r="35" spans="1:78" x14ac:dyDescent="0.25">
      <c r="A35" t="s">
        <v>678</v>
      </c>
      <c r="B35">
        <v>16</v>
      </c>
      <c r="C35">
        <v>15</v>
      </c>
      <c r="D35">
        <v>2</v>
      </c>
      <c r="E35">
        <v>0</v>
      </c>
      <c r="F35">
        <v>0</v>
      </c>
      <c r="G35">
        <v>13</v>
      </c>
      <c r="H35">
        <v>3</v>
      </c>
      <c r="I35">
        <v>8</v>
      </c>
      <c r="J35">
        <v>4</v>
      </c>
      <c r="K35">
        <v>3</v>
      </c>
      <c r="L35">
        <v>1</v>
      </c>
      <c r="M35">
        <v>0</v>
      </c>
      <c r="N35">
        <v>14</v>
      </c>
      <c r="O35">
        <v>2</v>
      </c>
      <c r="P35">
        <v>0</v>
      </c>
      <c r="Q35">
        <v>1</v>
      </c>
      <c r="R35">
        <v>15</v>
      </c>
      <c r="S35">
        <v>13</v>
      </c>
      <c r="T35">
        <v>2</v>
      </c>
      <c r="U35">
        <v>1</v>
      </c>
      <c r="V35">
        <v>15</v>
      </c>
      <c r="W35">
        <v>0</v>
      </c>
      <c r="X35">
        <v>1</v>
      </c>
      <c r="Y35">
        <v>1</v>
      </c>
      <c r="Z35">
        <v>15</v>
      </c>
      <c r="AA35">
        <v>16</v>
      </c>
      <c r="AB35">
        <v>15</v>
      </c>
      <c r="AC35">
        <v>3</v>
      </c>
      <c r="AD35">
        <v>9</v>
      </c>
      <c r="AE35">
        <v>4</v>
      </c>
      <c r="AF35">
        <v>12</v>
      </c>
      <c r="AG35">
        <v>3</v>
      </c>
      <c r="AH35">
        <v>0</v>
      </c>
      <c r="AI35">
        <v>13</v>
      </c>
      <c r="AJ35">
        <v>2</v>
      </c>
      <c r="AK35">
        <v>1</v>
      </c>
      <c r="AL35">
        <v>6</v>
      </c>
      <c r="AM35">
        <v>5</v>
      </c>
      <c r="AN35">
        <v>0</v>
      </c>
      <c r="AO35">
        <v>5</v>
      </c>
      <c r="AP35">
        <v>0</v>
      </c>
      <c r="AQ35">
        <v>1</v>
      </c>
      <c r="AR35">
        <v>2</v>
      </c>
      <c r="AS35">
        <v>2</v>
      </c>
      <c r="AT35">
        <v>3</v>
      </c>
      <c r="AU35">
        <v>0</v>
      </c>
      <c r="AV35">
        <v>0</v>
      </c>
      <c r="AW35">
        <v>0</v>
      </c>
      <c r="AX35">
        <v>2</v>
      </c>
      <c r="AY35">
        <v>1</v>
      </c>
      <c r="AZ35">
        <v>3</v>
      </c>
      <c r="BA35">
        <v>2</v>
      </c>
      <c r="BB35">
        <v>2</v>
      </c>
      <c r="BC35">
        <v>0</v>
      </c>
      <c r="BD35">
        <v>0</v>
      </c>
      <c r="BE35">
        <v>3</v>
      </c>
      <c r="BF35">
        <v>13</v>
      </c>
      <c r="BG35">
        <v>12</v>
      </c>
      <c r="BH35">
        <v>5</v>
      </c>
      <c r="BI35">
        <v>6</v>
      </c>
      <c r="BJ35">
        <v>2</v>
      </c>
      <c r="BK35">
        <v>4</v>
      </c>
      <c r="BL35">
        <v>0</v>
      </c>
      <c r="BM35">
        <v>2</v>
      </c>
      <c r="BN35">
        <v>4</v>
      </c>
      <c r="BO35">
        <v>6</v>
      </c>
      <c r="BP35">
        <v>4</v>
      </c>
      <c r="BQ35">
        <v>2</v>
      </c>
      <c r="BR35">
        <v>4</v>
      </c>
      <c r="BS35">
        <v>2</v>
      </c>
      <c r="BT35">
        <v>1</v>
      </c>
      <c r="BU35">
        <v>2</v>
      </c>
      <c r="BV35">
        <v>0</v>
      </c>
      <c r="BW35">
        <v>2</v>
      </c>
      <c r="BX35">
        <v>7</v>
      </c>
      <c r="BY35">
        <v>9</v>
      </c>
      <c r="BZ35">
        <v>3</v>
      </c>
    </row>
    <row r="36" spans="1:78" x14ac:dyDescent="0.25">
      <c r="B36">
        <v>0</v>
      </c>
      <c r="C36">
        <v>0</v>
      </c>
      <c r="D36">
        <v>0</v>
      </c>
      <c r="E36" t="s">
        <v>106</v>
      </c>
      <c r="F36" t="s">
        <v>106</v>
      </c>
      <c r="G36" s="7">
        <v>0.01</v>
      </c>
      <c r="H36">
        <v>0</v>
      </c>
      <c r="I36" s="7">
        <v>0.01</v>
      </c>
      <c r="J36">
        <v>0</v>
      </c>
      <c r="K36">
        <v>0</v>
      </c>
      <c r="L36">
        <v>0</v>
      </c>
      <c r="M36" t="s">
        <v>106</v>
      </c>
      <c r="N36">
        <v>0</v>
      </c>
      <c r="O36" s="7">
        <v>0.01</v>
      </c>
      <c r="P36" t="s">
        <v>106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t="s">
        <v>106</v>
      </c>
      <c r="X36">
        <v>0</v>
      </c>
      <c r="Y36">
        <v>0</v>
      </c>
      <c r="Z36">
        <v>0</v>
      </c>
      <c r="AA36">
        <v>0</v>
      </c>
      <c r="AB36">
        <v>0</v>
      </c>
      <c r="AC36" s="7">
        <v>0.01</v>
      </c>
      <c r="AD36">
        <v>0</v>
      </c>
      <c r="AE36" s="7">
        <v>0.01</v>
      </c>
      <c r="AF36">
        <v>0</v>
      </c>
      <c r="AG36">
        <v>0</v>
      </c>
      <c r="AH36" t="s">
        <v>106</v>
      </c>
      <c r="AI36">
        <v>0</v>
      </c>
      <c r="AJ36" s="7">
        <v>0.01</v>
      </c>
      <c r="AK36">
        <v>0</v>
      </c>
      <c r="AL36">
        <v>0</v>
      </c>
      <c r="AM36">
        <v>0</v>
      </c>
      <c r="AN36" t="s">
        <v>106</v>
      </c>
      <c r="AO36" s="7">
        <v>0.01</v>
      </c>
      <c r="AP36" t="s">
        <v>106</v>
      </c>
      <c r="AQ36">
        <v>0</v>
      </c>
      <c r="AR36" s="7">
        <v>0.01</v>
      </c>
      <c r="AS36" s="7">
        <v>0.01</v>
      </c>
      <c r="AT36" s="7">
        <v>0.01</v>
      </c>
      <c r="AU36" t="s">
        <v>106</v>
      </c>
      <c r="AV36" t="s">
        <v>106</v>
      </c>
      <c r="AW36" t="s">
        <v>106</v>
      </c>
      <c r="AX36" s="7">
        <v>0.01</v>
      </c>
      <c r="AY36">
        <v>0</v>
      </c>
      <c r="AZ36" s="7">
        <v>0.01</v>
      </c>
      <c r="BA36" s="7">
        <v>0.01</v>
      </c>
      <c r="BB36" s="7">
        <v>0.01</v>
      </c>
      <c r="BC36" t="s">
        <v>106</v>
      </c>
      <c r="BD36" t="s">
        <v>106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 s="7">
        <v>0.01</v>
      </c>
      <c r="BL36" t="s">
        <v>106</v>
      </c>
      <c r="BM36">
        <v>0</v>
      </c>
      <c r="BN36">
        <v>0</v>
      </c>
      <c r="BO36">
        <v>0</v>
      </c>
      <c r="BP36" s="7">
        <v>0.01</v>
      </c>
      <c r="BQ36">
        <v>0</v>
      </c>
      <c r="BR36">
        <v>0</v>
      </c>
      <c r="BS36">
        <v>0</v>
      </c>
      <c r="BT36">
        <v>0</v>
      </c>
      <c r="BU36">
        <v>0</v>
      </c>
      <c r="BV36" t="s">
        <v>106</v>
      </c>
      <c r="BW36">
        <v>0</v>
      </c>
      <c r="BX36">
        <v>0</v>
      </c>
      <c r="BY36">
        <v>0</v>
      </c>
      <c r="BZ36">
        <v>0</v>
      </c>
    </row>
    <row r="37" spans="1:78" x14ac:dyDescent="0.25">
      <c r="A37" t="s">
        <v>679</v>
      </c>
      <c r="B37">
        <v>15</v>
      </c>
      <c r="C37">
        <v>15</v>
      </c>
      <c r="D37">
        <v>0</v>
      </c>
      <c r="E37">
        <v>0</v>
      </c>
      <c r="F37">
        <v>2</v>
      </c>
      <c r="G37">
        <v>8</v>
      </c>
      <c r="H37">
        <v>4</v>
      </c>
      <c r="I37">
        <v>2</v>
      </c>
      <c r="J37">
        <v>1</v>
      </c>
      <c r="K37">
        <v>7</v>
      </c>
      <c r="L37">
        <v>5</v>
      </c>
      <c r="M37">
        <v>5</v>
      </c>
      <c r="N37">
        <v>9</v>
      </c>
      <c r="O37">
        <v>0</v>
      </c>
      <c r="P37">
        <v>0</v>
      </c>
      <c r="Q37">
        <v>5</v>
      </c>
      <c r="R37">
        <v>9</v>
      </c>
      <c r="S37">
        <v>8</v>
      </c>
      <c r="T37">
        <v>4</v>
      </c>
      <c r="U37">
        <v>3</v>
      </c>
      <c r="V37">
        <v>12</v>
      </c>
      <c r="W37">
        <v>1</v>
      </c>
      <c r="X37">
        <v>2</v>
      </c>
      <c r="Y37">
        <v>3</v>
      </c>
      <c r="Z37">
        <v>11</v>
      </c>
      <c r="AA37">
        <v>15</v>
      </c>
      <c r="AB37">
        <v>11</v>
      </c>
      <c r="AC37">
        <v>2</v>
      </c>
      <c r="AD37">
        <v>10</v>
      </c>
      <c r="AE37">
        <v>2</v>
      </c>
      <c r="AF37">
        <v>12</v>
      </c>
      <c r="AG37">
        <v>0</v>
      </c>
      <c r="AH37">
        <v>0</v>
      </c>
      <c r="AI37">
        <v>8</v>
      </c>
      <c r="AJ37">
        <v>1</v>
      </c>
      <c r="AK37">
        <v>5</v>
      </c>
      <c r="AL37">
        <v>7</v>
      </c>
      <c r="AM37">
        <v>5</v>
      </c>
      <c r="AN37">
        <v>1</v>
      </c>
      <c r="AO37">
        <v>2</v>
      </c>
      <c r="AP37">
        <v>1</v>
      </c>
      <c r="AQ37">
        <v>1</v>
      </c>
      <c r="AR37">
        <v>0</v>
      </c>
      <c r="AS37">
        <v>2</v>
      </c>
      <c r="AT37">
        <v>4</v>
      </c>
      <c r="AU37">
        <v>0</v>
      </c>
      <c r="AV37">
        <v>2</v>
      </c>
      <c r="AW37">
        <v>0</v>
      </c>
      <c r="AX37">
        <v>0</v>
      </c>
      <c r="AY37">
        <v>1</v>
      </c>
      <c r="AZ37">
        <v>2</v>
      </c>
      <c r="BA37">
        <v>0</v>
      </c>
      <c r="BB37">
        <v>1</v>
      </c>
      <c r="BC37">
        <v>0</v>
      </c>
      <c r="BD37">
        <v>0</v>
      </c>
      <c r="BE37">
        <v>0</v>
      </c>
      <c r="BF37">
        <v>14</v>
      </c>
      <c r="BG37">
        <v>8</v>
      </c>
      <c r="BH37">
        <v>7</v>
      </c>
      <c r="BI37">
        <v>2</v>
      </c>
      <c r="BJ37">
        <v>3</v>
      </c>
      <c r="BK37">
        <v>2</v>
      </c>
      <c r="BL37">
        <v>1</v>
      </c>
      <c r="BM37">
        <v>0</v>
      </c>
      <c r="BN37">
        <v>5</v>
      </c>
      <c r="BO37">
        <v>7</v>
      </c>
      <c r="BP37">
        <v>3</v>
      </c>
      <c r="BQ37">
        <v>2</v>
      </c>
      <c r="BR37">
        <v>3</v>
      </c>
      <c r="BS37">
        <v>1</v>
      </c>
      <c r="BT37">
        <v>0</v>
      </c>
      <c r="BU37">
        <v>0</v>
      </c>
      <c r="BV37">
        <v>2</v>
      </c>
      <c r="BW37">
        <v>0</v>
      </c>
      <c r="BX37">
        <v>7</v>
      </c>
      <c r="BY37">
        <v>10</v>
      </c>
      <c r="BZ37">
        <v>7</v>
      </c>
    </row>
    <row r="38" spans="1:78" x14ac:dyDescent="0.25">
      <c r="B38">
        <v>0</v>
      </c>
      <c r="C38">
        <v>0</v>
      </c>
      <c r="D38" t="s">
        <v>106</v>
      </c>
      <c r="E38" t="s">
        <v>106</v>
      </c>
      <c r="F38">
        <v>0</v>
      </c>
      <c r="G38">
        <v>0</v>
      </c>
      <c r="H38">
        <v>0</v>
      </c>
      <c r="I38">
        <v>0</v>
      </c>
      <c r="J38">
        <v>0</v>
      </c>
      <c r="K38" s="7">
        <v>0.01</v>
      </c>
      <c r="L38">
        <v>0</v>
      </c>
      <c r="M38">
        <v>0</v>
      </c>
      <c r="N38">
        <v>0</v>
      </c>
      <c r="O38" t="s">
        <v>106</v>
      </c>
      <c r="P38" t="s">
        <v>106</v>
      </c>
      <c r="Q38" s="7">
        <v>0.01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 s="7">
        <v>0.01</v>
      </c>
      <c r="Z38">
        <v>0</v>
      </c>
      <c r="AA38">
        <v>0</v>
      </c>
      <c r="AB38">
        <v>0</v>
      </c>
      <c r="AC38">
        <v>0</v>
      </c>
      <c r="AD38">
        <v>0</v>
      </c>
      <c r="AE38" s="7">
        <v>0.01</v>
      </c>
      <c r="AF38">
        <v>0</v>
      </c>
      <c r="AG38">
        <v>0</v>
      </c>
      <c r="AH38" t="s">
        <v>106</v>
      </c>
      <c r="AI38">
        <v>0</v>
      </c>
      <c r="AJ38">
        <v>0</v>
      </c>
      <c r="AK38" s="7">
        <v>0.01</v>
      </c>
      <c r="AL38">
        <v>0</v>
      </c>
      <c r="AM38">
        <v>0</v>
      </c>
      <c r="AN38" s="7">
        <v>0.02</v>
      </c>
      <c r="AO38">
        <v>0</v>
      </c>
      <c r="AP38">
        <v>0</v>
      </c>
      <c r="AQ38">
        <v>0</v>
      </c>
      <c r="AR38" t="s">
        <v>106</v>
      </c>
      <c r="AS38" s="7">
        <v>0.01</v>
      </c>
      <c r="AT38" s="7">
        <v>0.01</v>
      </c>
      <c r="AU38">
        <v>0</v>
      </c>
      <c r="AV38" s="7">
        <v>0.01</v>
      </c>
      <c r="AW38" t="s">
        <v>106</v>
      </c>
      <c r="AX38" t="s">
        <v>106</v>
      </c>
      <c r="AY38">
        <v>0</v>
      </c>
      <c r="AZ38" s="7">
        <v>0.01</v>
      </c>
      <c r="BA38" t="s">
        <v>106</v>
      </c>
      <c r="BB38">
        <v>0</v>
      </c>
      <c r="BC38" t="s">
        <v>106</v>
      </c>
      <c r="BD38" t="s">
        <v>106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 s="7">
        <v>0.01</v>
      </c>
      <c r="BM38" t="s">
        <v>106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 t="s">
        <v>106</v>
      </c>
      <c r="BU38">
        <v>0</v>
      </c>
      <c r="BV38" s="7">
        <v>0.01</v>
      </c>
      <c r="BW38">
        <v>0</v>
      </c>
      <c r="BX38">
        <v>0</v>
      </c>
      <c r="BY38">
        <v>0</v>
      </c>
      <c r="BZ38">
        <v>0</v>
      </c>
    </row>
    <row r="39" spans="1:78" x14ac:dyDescent="0.25">
      <c r="A39" t="s">
        <v>680</v>
      </c>
      <c r="B39">
        <v>14</v>
      </c>
      <c r="C39">
        <v>10</v>
      </c>
      <c r="D39">
        <v>2</v>
      </c>
      <c r="E39">
        <v>3</v>
      </c>
      <c r="F39">
        <v>1</v>
      </c>
      <c r="G39">
        <v>10</v>
      </c>
      <c r="H39">
        <v>4</v>
      </c>
      <c r="I39">
        <v>6</v>
      </c>
      <c r="J39">
        <v>3</v>
      </c>
      <c r="K39">
        <v>3</v>
      </c>
      <c r="L39">
        <v>3</v>
      </c>
      <c r="M39">
        <v>3</v>
      </c>
      <c r="N39">
        <v>10</v>
      </c>
      <c r="O39">
        <v>2</v>
      </c>
      <c r="P39">
        <v>0</v>
      </c>
      <c r="Q39">
        <v>0</v>
      </c>
      <c r="R39">
        <v>14</v>
      </c>
      <c r="S39">
        <v>10</v>
      </c>
      <c r="T39">
        <v>3</v>
      </c>
      <c r="U39">
        <v>2</v>
      </c>
      <c r="V39">
        <v>10</v>
      </c>
      <c r="W39">
        <v>2</v>
      </c>
      <c r="X39">
        <v>2</v>
      </c>
      <c r="Y39">
        <v>3</v>
      </c>
      <c r="Z39">
        <v>11</v>
      </c>
      <c r="AA39">
        <v>14</v>
      </c>
      <c r="AB39">
        <v>11</v>
      </c>
      <c r="AC39">
        <v>5</v>
      </c>
      <c r="AD39">
        <v>9</v>
      </c>
      <c r="AE39">
        <v>1</v>
      </c>
      <c r="AF39">
        <v>13</v>
      </c>
      <c r="AG39">
        <v>1</v>
      </c>
      <c r="AH39">
        <v>0</v>
      </c>
      <c r="AI39">
        <v>13</v>
      </c>
      <c r="AJ39">
        <v>1</v>
      </c>
      <c r="AK39">
        <v>0</v>
      </c>
      <c r="AL39">
        <v>12</v>
      </c>
      <c r="AM39">
        <v>1</v>
      </c>
      <c r="AN39">
        <v>0</v>
      </c>
      <c r="AO39">
        <v>1</v>
      </c>
      <c r="AP39">
        <v>0</v>
      </c>
      <c r="AQ39">
        <v>0</v>
      </c>
      <c r="AR39">
        <v>0</v>
      </c>
      <c r="AS39">
        <v>2</v>
      </c>
      <c r="AT39">
        <v>3</v>
      </c>
      <c r="AU39">
        <v>0</v>
      </c>
      <c r="AV39">
        <v>3</v>
      </c>
      <c r="AW39">
        <v>0</v>
      </c>
      <c r="AX39">
        <v>2</v>
      </c>
      <c r="AY39">
        <v>1</v>
      </c>
      <c r="AZ39">
        <v>1</v>
      </c>
      <c r="BA39">
        <v>1</v>
      </c>
      <c r="BB39">
        <v>1</v>
      </c>
      <c r="BC39">
        <v>0</v>
      </c>
      <c r="BD39">
        <v>0</v>
      </c>
      <c r="BE39">
        <v>6</v>
      </c>
      <c r="BF39">
        <v>9</v>
      </c>
      <c r="BG39">
        <v>12</v>
      </c>
      <c r="BH39">
        <v>2</v>
      </c>
      <c r="BI39">
        <v>2</v>
      </c>
      <c r="BJ39">
        <v>8</v>
      </c>
      <c r="BK39">
        <v>1</v>
      </c>
      <c r="BL39">
        <v>0</v>
      </c>
      <c r="BM39">
        <v>6</v>
      </c>
      <c r="BN39">
        <v>6</v>
      </c>
      <c r="BO39">
        <v>2</v>
      </c>
      <c r="BP39">
        <v>1</v>
      </c>
      <c r="BQ39">
        <v>6</v>
      </c>
      <c r="BR39">
        <v>8</v>
      </c>
      <c r="BS39">
        <v>8</v>
      </c>
      <c r="BT39">
        <v>2</v>
      </c>
      <c r="BU39">
        <v>4</v>
      </c>
      <c r="BV39">
        <v>2</v>
      </c>
      <c r="BW39">
        <v>6</v>
      </c>
      <c r="BX39">
        <v>11</v>
      </c>
      <c r="BY39">
        <v>13</v>
      </c>
      <c r="BZ39">
        <v>9</v>
      </c>
    </row>
    <row r="40" spans="1:78" x14ac:dyDescent="0.25">
      <c r="B40">
        <v>0</v>
      </c>
      <c r="C40">
        <v>0</v>
      </c>
      <c r="D40">
        <v>0</v>
      </c>
      <c r="E40" s="7">
        <v>0.01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 s="7">
        <v>0.01</v>
      </c>
      <c r="P40" t="s">
        <v>106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 s="7">
        <v>0.01</v>
      </c>
      <c r="Z40">
        <v>0</v>
      </c>
      <c r="AA40">
        <v>0</v>
      </c>
      <c r="AB40">
        <v>0</v>
      </c>
      <c r="AC40" s="7">
        <v>0.01</v>
      </c>
      <c r="AD40">
        <v>0</v>
      </c>
      <c r="AE40">
        <v>0</v>
      </c>
      <c r="AF40">
        <v>0</v>
      </c>
      <c r="AG40">
        <v>0</v>
      </c>
      <c r="AH40" t="s">
        <v>106</v>
      </c>
      <c r="AI40">
        <v>0</v>
      </c>
      <c r="AJ40">
        <v>0</v>
      </c>
      <c r="AK40" t="s">
        <v>106</v>
      </c>
      <c r="AL40" s="7">
        <v>0.01</v>
      </c>
      <c r="AM40">
        <v>0</v>
      </c>
      <c r="AN40" t="s">
        <v>106</v>
      </c>
      <c r="AO40">
        <v>0</v>
      </c>
      <c r="AP40" t="s">
        <v>106</v>
      </c>
      <c r="AQ40" t="s">
        <v>106</v>
      </c>
      <c r="AR40" t="s">
        <v>106</v>
      </c>
      <c r="AS40" s="7">
        <v>0.01</v>
      </c>
      <c r="AT40" s="7">
        <v>0.01</v>
      </c>
      <c r="AU40" t="s">
        <v>106</v>
      </c>
      <c r="AV40" s="7">
        <v>0.01</v>
      </c>
      <c r="AW40" t="s">
        <v>106</v>
      </c>
      <c r="AX40" s="7">
        <v>0.01</v>
      </c>
      <c r="AY40">
        <v>0</v>
      </c>
      <c r="AZ40">
        <v>0</v>
      </c>
      <c r="BA40" s="7">
        <v>0.01</v>
      </c>
      <c r="BB40">
        <v>0</v>
      </c>
      <c r="BC40" t="s">
        <v>106</v>
      </c>
      <c r="BD40" t="s">
        <v>106</v>
      </c>
      <c r="BE40" s="7">
        <v>0.01</v>
      </c>
      <c r="BF40">
        <v>0</v>
      </c>
      <c r="BG40">
        <v>0</v>
      </c>
      <c r="BH40">
        <v>0</v>
      </c>
      <c r="BI40">
        <v>0</v>
      </c>
      <c r="BJ40" s="7">
        <v>0.01</v>
      </c>
      <c r="BK40">
        <v>0</v>
      </c>
      <c r="BL40" t="s">
        <v>106</v>
      </c>
      <c r="BM40" s="7">
        <v>0.01</v>
      </c>
      <c r="BN40">
        <v>0</v>
      </c>
      <c r="BO40">
        <v>0</v>
      </c>
      <c r="BP40">
        <v>0</v>
      </c>
      <c r="BQ40" s="7">
        <v>0.01</v>
      </c>
      <c r="BR40" s="7">
        <v>0.01</v>
      </c>
      <c r="BS40" s="7">
        <v>0.01</v>
      </c>
      <c r="BT40">
        <v>0</v>
      </c>
      <c r="BU40" s="7">
        <v>0.01</v>
      </c>
      <c r="BV40" s="7">
        <v>0.01</v>
      </c>
      <c r="BW40" s="7">
        <v>0.01</v>
      </c>
      <c r="BX40">
        <v>0</v>
      </c>
      <c r="BY40">
        <v>0</v>
      </c>
      <c r="BZ40">
        <v>0</v>
      </c>
    </row>
    <row r="41" spans="1:78" x14ac:dyDescent="0.25">
      <c r="A41" t="s">
        <v>681</v>
      </c>
      <c r="B41">
        <v>14</v>
      </c>
      <c r="C41">
        <v>12</v>
      </c>
      <c r="D41">
        <v>2</v>
      </c>
      <c r="E41">
        <v>0</v>
      </c>
      <c r="F41">
        <v>3</v>
      </c>
      <c r="G41">
        <v>7</v>
      </c>
      <c r="H41">
        <v>4</v>
      </c>
      <c r="I41">
        <v>4</v>
      </c>
      <c r="J41">
        <v>4</v>
      </c>
      <c r="K41">
        <v>4</v>
      </c>
      <c r="L41">
        <v>2</v>
      </c>
      <c r="M41">
        <v>6</v>
      </c>
      <c r="N41">
        <v>7</v>
      </c>
      <c r="O41">
        <v>1</v>
      </c>
      <c r="P41">
        <v>0</v>
      </c>
      <c r="Q41">
        <v>2</v>
      </c>
      <c r="R41">
        <v>12</v>
      </c>
      <c r="S41">
        <v>10</v>
      </c>
      <c r="T41">
        <v>0</v>
      </c>
      <c r="U41">
        <v>4</v>
      </c>
      <c r="V41">
        <v>10</v>
      </c>
      <c r="W41">
        <v>2</v>
      </c>
      <c r="X41">
        <v>3</v>
      </c>
      <c r="Y41">
        <v>0</v>
      </c>
      <c r="Z41">
        <v>14</v>
      </c>
      <c r="AA41">
        <v>14</v>
      </c>
      <c r="AB41">
        <v>14</v>
      </c>
      <c r="AC41">
        <v>0</v>
      </c>
      <c r="AD41">
        <v>11</v>
      </c>
      <c r="AE41">
        <v>3</v>
      </c>
      <c r="AF41">
        <v>10</v>
      </c>
      <c r="AG41">
        <v>4</v>
      </c>
      <c r="AH41">
        <v>0</v>
      </c>
      <c r="AI41">
        <v>9</v>
      </c>
      <c r="AJ41">
        <v>1</v>
      </c>
      <c r="AK41">
        <v>5</v>
      </c>
      <c r="AL41">
        <v>3</v>
      </c>
      <c r="AM41">
        <v>8</v>
      </c>
      <c r="AN41">
        <v>0</v>
      </c>
      <c r="AO41">
        <v>3</v>
      </c>
      <c r="AP41">
        <v>0</v>
      </c>
      <c r="AQ41">
        <v>3</v>
      </c>
      <c r="AR41">
        <v>0</v>
      </c>
      <c r="AS41">
        <v>2</v>
      </c>
      <c r="AT41">
        <v>6</v>
      </c>
      <c r="AU41">
        <v>0</v>
      </c>
      <c r="AV41">
        <v>0</v>
      </c>
      <c r="AW41">
        <v>1</v>
      </c>
      <c r="AX41">
        <v>1</v>
      </c>
      <c r="AY41">
        <v>0</v>
      </c>
      <c r="AZ41">
        <v>0</v>
      </c>
      <c r="BA41">
        <v>0</v>
      </c>
      <c r="BB41">
        <v>1</v>
      </c>
      <c r="BC41">
        <v>0</v>
      </c>
      <c r="BD41">
        <v>0</v>
      </c>
      <c r="BE41">
        <v>4</v>
      </c>
      <c r="BF41">
        <v>11</v>
      </c>
      <c r="BG41">
        <v>8</v>
      </c>
      <c r="BH41">
        <v>6</v>
      </c>
      <c r="BI41">
        <v>4</v>
      </c>
      <c r="BJ41">
        <v>3</v>
      </c>
      <c r="BK41">
        <v>0</v>
      </c>
      <c r="BL41">
        <v>1</v>
      </c>
      <c r="BM41">
        <v>1</v>
      </c>
      <c r="BN41">
        <v>5</v>
      </c>
      <c r="BO41">
        <v>4</v>
      </c>
      <c r="BP41">
        <v>4</v>
      </c>
      <c r="BQ41">
        <v>0</v>
      </c>
      <c r="BR41">
        <v>3</v>
      </c>
      <c r="BS41">
        <v>3</v>
      </c>
      <c r="BT41">
        <v>1</v>
      </c>
      <c r="BU41">
        <v>3</v>
      </c>
      <c r="BV41">
        <v>0</v>
      </c>
      <c r="BW41">
        <v>0</v>
      </c>
      <c r="BX41">
        <v>13</v>
      </c>
      <c r="BY41">
        <v>11</v>
      </c>
      <c r="BZ41">
        <v>10</v>
      </c>
    </row>
    <row r="42" spans="1:78" x14ac:dyDescent="0.25">
      <c r="B42">
        <v>0</v>
      </c>
      <c r="C42">
        <v>0</v>
      </c>
      <c r="D42">
        <v>0</v>
      </c>
      <c r="E42" t="s">
        <v>106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 s="7">
        <v>0.01</v>
      </c>
      <c r="N42">
        <v>0</v>
      </c>
      <c r="O42">
        <v>0</v>
      </c>
      <c r="P42" t="s">
        <v>106</v>
      </c>
      <c r="Q42">
        <v>0</v>
      </c>
      <c r="R42">
        <v>0</v>
      </c>
      <c r="S42">
        <v>0</v>
      </c>
      <c r="T42" t="s">
        <v>106</v>
      </c>
      <c r="U42" s="7">
        <v>0.01</v>
      </c>
      <c r="V42">
        <v>0</v>
      </c>
      <c r="W42">
        <v>0</v>
      </c>
      <c r="X42" s="7">
        <v>0.01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>
        <v>0</v>
      </c>
      <c r="AE42" s="7">
        <v>0.01</v>
      </c>
      <c r="AF42">
        <v>0</v>
      </c>
      <c r="AG42">
        <v>0</v>
      </c>
      <c r="AH42" t="s">
        <v>106</v>
      </c>
      <c r="AI42">
        <v>0</v>
      </c>
      <c r="AJ42">
        <v>0</v>
      </c>
      <c r="AK42" s="7">
        <v>0.01</v>
      </c>
      <c r="AL42">
        <v>0</v>
      </c>
      <c r="AM42">
        <v>0</v>
      </c>
      <c r="AN42" t="s">
        <v>106</v>
      </c>
      <c r="AO42" s="7">
        <v>0.01</v>
      </c>
      <c r="AP42" t="s">
        <v>106</v>
      </c>
      <c r="AQ42" s="7">
        <v>0.01</v>
      </c>
      <c r="AR42" t="s">
        <v>106</v>
      </c>
      <c r="AS42" s="7">
        <v>0.01</v>
      </c>
      <c r="AT42" s="7">
        <v>0.01</v>
      </c>
      <c r="AU42" t="s">
        <v>106</v>
      </c>
      <c r="AV42" t="s">
        <v>106</v>
      </c>
      <c r="AW42" s="7">
        <v>0.01</v>
      </c>
      <c r="AX42">
        <v>0</v>
      </c>
      <c r="AY42" t="s">
        <v>106</v>
      </c>
      <c r="AZ42" t="s">
        <v>106</v>
      </c>
      <c r="BA42" t="s">
        <v>106</v>
      </c>
      <c r="BB42">
        <v>0</v>
      </c>
      <c r="BC42" t="s">
        <v>106</v>
      </c>
      <c r="BD42" t="s">
        <v>106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 t="s">
        <v>106</v>
      </c>
      <c r="BL42" s="7">
        <v>0.01</v>
      </c>
      <c r="BM42">
        <v>0</v>
      </c>
      <c r="BN42">
        <v>0</v>
      </c>
      <c r="BO42">
        <v>0</v>
      </c>
      <c r="BP42" s="7">
        <v>0.01</v>
      </c>
      <c r="BQ42" t="s">
        <v>106</v>
      </c>
      <c r="BR42">
        <v>0</v>
      </c>
      <c r="BS42">
        <v>0</v>
      </c>
      <c r="BT42">
        <v>0</v>
      </c>
      <c r="BU42" s="7">
        <v>0.01</v>
      </c>
      <c r="BV42" t="s">
        <v>106</v>
      </c>
      <c r="BW42" t="s">
        <v>106</v>
      </c>
      <c r="BX42">
        <v>0</v>
      </c>
      <c r="BY42">
        <v>0</v>
      </c>
      <c r="BZ42">
        <v>0</v>
      </c>
    </row>
    <row r="43" spans="1:78" x14ac:dyDescent="0.25">
      <c r="A43" t="s">
        <v>682</v>
      </c>
      <c r="B43">
        <v>14</v>
      </c>
      <c r="C43">
        <v>14</v>
      </c>
      <c r="D43">
        <v>0</v>
      </c>
      <c r="E43">
        <v>0</v>
      </c>
      <c r="F43">
        <v>1</v>
      </c>
      <c r="G43">
        <v>8</v>
      </c>
      <c r="H43">
        <v>5</v>
      </c>
      <c r="I43">
        <v>7</v>
      </c>
      <c r="J43">
        <v>5</v>
      </c>
      <c r="K43">
        <v>1</v>
      </c>
      <c r="L43">
        <v>1</v>
      </c>
      <c r="M43">
        <v>2</v>
      </c>
      <c r="N43">
        <v>12</v>
      </c>
      <c r="O43">
        <v>0</v>
      </c>
      <c r="P43">
        <v>0</v>
      </c>
      <c r="Q43">
        <v>1</v>
      </c>
      <c r="R43">
        <v>13</v>
      </c>
      <c r="S43">
        <v>12</v>
      </c>
      <c r="T43">
        <v>1</v>
      </c>
      <c r="U43">
        <v>1</v>
      </c>
      <c r="V43">
        <v>14</v>
      </c>
      <c r="W43">
        <v>0</v>
      </c>
      <c r="X43">
        <v>0</v>
      </c>
      <c r="Y43">
        <v>0</v>
      </c>
      <c r="Z43">
        <v>14</v>
      </c>
      <c r="AA43">
        <v>14</v>
      </c>
      <c r="AB43">
        <v>14</v>
      </c>
      <c r="AC43">
        <v>3</v>
      </c>
      <c r="AD43">
        <v>9</v>
      </c>
      <c r="AE43">
        <v>2</v>
      </c>
      <c r="AF43">
        <v>8</v>
      </c>
      <c r="AG43">
        <v>5</v>
      </c>
      <c r="AH43">
        <v>0</v>
      </c>
      <c r="AI43">
        <v>12</v>
      </c>
      <c r="AJ43">
        <v>0</v>
      </c>
      <c r="AK43">
        <v>2</v>
      </c>
      <c r="AL43">
        <v>3</v>
      </c>
      <c r="AM43">
        <v>11</v>
      </c>
      <c r="AN43">
        <v>0</v>
      </c>
      <c r="AO43">
        <v>0</v>
      </c>
      <c r="AP43">
        <v>2</v>
      </c>
      <c r="AQ43">
        <v>2</v>
      </c>
      <c r="AR43">
        <v>1</v>
      </c>
      <c r="AS43">
        <v>1</v>
      </c>
      <c r="AT43">
        <v>4</v>
      </c>
      <c r="AU43">
        <v>0</v>
      </c>
      <c r="AV43">
        <v>2</v>
      </c>
      <c r="AW43">
        <v>0</v>
      </c>
      <c r="AX43">
        <v>0</v>
      </c>
      <c r="AY43">
        <v>0</v>
      </c>
      <c r="AZ43">
        <v>2</v>
      </c>
      <c r="BA43">
        <v>0</v>
      </c>
      <c r="BB43">
        <v>2</v>
      </c>
      <c r="BC43">
        <v>0</v>
      </c>
      <c r="BD43">
        <v>0</v>
      </c>
      <c r="BE43">
        <v>6</v>
      </c>
      <c r="BF43">
        <v>8</v>
      </c>
      <c r="BG43">
        <v>11</v>
      </c>
      <c r="BH43">
        <v>3</v>
      </c>
      <c r="BI43">
        <v>3</v>
      </c>
      <c r="BJ43">
        <v>4</v>
      </c>
      <c r="BK43">
        <v>2</v>
      </c>
      <c r="BL43">
        <v>1</v>
      </c>
      <c r="BM43">
        <v>3</v>
      </c>
      <c r="BN43">
        <v>6</v>
      </c>
      <c r="BO43">
        <v>4</v>
      </c>
      <c r="BP43">
        <v>1</v>
      </c>
      <c r="BQ43">
        <v>1</v>
      </c>
      <c r="BR43">
        <v>8</v>
      </c>
      <c r="BS43">
        <v>8</v>
      </c>
      <c r="BT43">
        <v>2</v>
      </c>
      <c r="BU43">
        <v>4</v>
      </c>
      <c r="BV43">
        <v>0</v>
      </c>
      <c r="BW43">
        <v>1</v>
      </c>
      <c r="BX43">
        <v>9</v>
      </c>
      <c r="BY43">
        <v>6</v>
      </c>
      <c r="BZ43">
        <v>7</v>
      </c>
    </row>
    <row r="44" spans="1:78" x14ac:dyDescent="0.25">
      <c r="B44">
        <v>0</v>
      </c>
      <c r="C44">
        <v>0</v>
      </c>
      <c r="D44" t="s">
        <v>106</v>
      </c>
      <c r="E44" t="s">
        <v>106</v>
      </c>
      <c r="F44">
        <v>0</v>
      </c>
      <c r="G44">
        <v>0</v>
      </c>
      <c r="H44">
        <v>0</v>
      </c>
      <c r="I44" s="7">
        <v>0.01</v>
      </c>
      <c r="J44">
        <v>0</v>
      </c>
      <c r="K44">
        <v>0</v>
      </c>
      <c r="L44">
        <v>0</v>
      </c>
      <c r="M44">
        <v>0</v>
      </c>
      <c r="N44">
        <v>0</v>
      </c>
      <c r="O44" t="s">
        <v>106</v>
      </c>
      <c r="P44" t="s">
        <v>106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 t="s">
        <v>106</v>
      </c>
      <c r="X44" t="s">
        <v>106</v>
      </c>
      <c r="Y44" t="s">
        <v>106</v>
      </c>
      <c r="Z44">
        <v>0</v>
      </c>
      <c r="AA44">
        <v>0</v>
      </c>
      <c r="AB44">
        <v>0</v>
      </c>
      <c r="AC44">
        <v>0</v>
      </c>
      <c r="AD44">
        <v>0</v>
      </c>
      <c r="AE44" s="7">
        <v>0.01</v>
      </c>
      <c r="AF44">
        <v>0</v>
      </c>
      <c r="AG44" s="7">
        <v>0.01</v>
      </c>
      <c r="AH44" t="s">
        <v>106</v>
      </c>
      <c r="AI44">
        <v>0</v>
      </c>
      <c r="AJ44" t="s">
        <v>106</v>
      </c>
      <c r="AK44">
        <v>0</v>
      </c>
      <c r="AL44">
        <v>0</v>
      </c>
      <c r="AM44" s="7">
        <v>0.01</v>
      </c>
      <c r="AN44" t="s">
        <v>106</v>
      </c>
      <c r="AO44" t="s">
        <v>106</v>
      </c>
      <c r="AP44">
        <v>0</v>
      </c>
      <c r="AQ44">
        <v>0</v>
      </c>
      <c r="AR44">
        <v>0</v>
      </c>
      <c r="AS44">
        <v>0</v>
      </c>
      <c r="AT44" s="7">
        <v>0.01</v>
      </c>
      <c r="AU44" t="s">
        <v>106</v>
      </c>
      <c r="AV44">
        <v>0</v>
      </c>
      <c r="AW44" t="s">
        <v>106</v>
      </c>
      <c r="AX44" t="s">
        <v>106</v>
      </c>
      <c r="AY44" t="s">
        <v>106</v>
      </c>
      <c r="AZ44" s="7">
        <v>0.01</v>
      </c>
      <c r="BA44" t="s">
        <v>106</v>
      </c>
      <c r="BB44" s="7">
        <v>0.01</v>
      </c>
      <c r="BC44" t="s">
        <v>106</v>
      </c>
      <c r="BD44" t="s">
        <v>106</v>
      </c>
      <c r="BE44" s="7">
        <v>0.01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 s="7">
        <v>0.01</v>
      </c>
      <c r="BM44">
        <v>0</v>
      </c>
      <c r="BN44">
        <v>0</v>
      </c>
      <c r="BO44">
        <v>0</v>
      </c>
      <c r="BP44">
        <v>0</v>
      </c>
      <c r="BQ44">
        <v>0</v>
      </c>
      <c r="BR44" s="7">
        <v>0.01</v>
      </c>
      <c r="BS44" s="7">
        <v>0.01</v>
      </c>
      <c r="BT44">
        <v>0</v>
      </c>
      <c r="BU44" s="7">
        <v>0.01</v>
      </c>
      <c r="BV44" t="s">
        <v>106</v>
      </c>
      <c r="BW44">
        <v>0</v>
      </c>
      <c r="BX44">
        <v>0</v>
      </c>
      <c r="BY44">
        <v>0</v>
      </c>
      <c r="BZ44">
        <v>0</v>
      </c>
    </row>
    <row r="45" spans="1:78" x14ac:dyDescent="0.25">
      <c r="A45" t="s">
        <v>683</v>
      </c>
      <c r="B45">
        <v>13</v>
      </c>
      <c r="C45">
        <v>11</v>
      </c>
      <c r="D45">
        <v>0</v>
      </c>
      <c r="E45">
        <v>2</v>
      </c>
      <c r="F45">
        <v>4</v>
      </c>
      <c r="G45">
        <v>6</v>
      </c>
      <c r="H45">
        <v>3</v>
      </c>
      <c r="I45">
        <v>2</v>
      </c>
      <c r="J45">
        <v>3</v>
      </c>
      <c r="K45">
        <v>5</v>
      </c>
      <c r="L45">
        <v>2</v>
      </c>
      <c r="M45">
        <v>3</v>
      </c>
      <c r="N45">
        <v>10</v>
      </c>
      <c r="O45">
        <v>1</v>
      </c>
      <c r="P45">
        <v>0</v>
      </c>
      <c r="Q45">
        <v>2</v>
      </c>
      <c r="R45">
        <v>12</v>
      </c>
      <c r="S45">
        <v>9</v>
      </c>
      <c r="T45">
        <v>3</v>
      </c>
      <c r="U45">
        <v>1</v>
      </c>
      <c r="V45">
        <v>12</v>
      </c>
      <c r="W45">
        <v>1</v>
      </c>
      <c r="X45">
        <v>0</v>
      </c>
      <c r="Y45">
        <v>0</v>
      </c>
      <c r="Z45">
        <v>13</v>
      </c>
      <c r="AA45">
        <v>13</v>
      </c>
      <c r="AB45">
        <v>13</v>
      </c>
      <c r="AC45">
        <v>1</v>
      </c>
      <c r="AD45">
        <v>12</v>
      </c>
      <c r="AE45">
        <v>0</v>
      </c>
      <c r="AF45">
        <v>10</v>
      </c>
      <c r="AG45">
        <v>3</v>
      </c>
      <c r="AH45">
        <v>1</v>
      </c>
      <c r="AI45">
        <v>10</v>
      </c>
      <c r="AJ45">
        <v>0</v>
      </c>
      <c r="AK45">
        <v>3</v>
      </c>
      <c r="AL45">
        <v>5</v>
      </c>
      <c r="AM45">
        <v>7</v>
      </c>
      <c r="AN45">
        <v>0</v>
      </c>
      <c r="AO45">
        <v>1</v>
      </c>
      <c r="AP45">
        <v>0</v>
      </c>
      <c r="AQ45">
        <v>0</v>
      </c>
      <c r="AR45">
        <v>0</v>
      </c>
      <c r="AS45">
        <v>3</v>
      </c>
      <c r="AT45">
        <v>5</v>
      </c>
      <c r="AU45">
        <v>0</v>
      </c>
      <c r="AV45">
        <v>0</v>
      </c>
      <c r="AW45">
        <v>0</v>
      </c>
      <c r="AX45">
        <v>0</v>
      </c>
      <c r="AY45">
        <v>1</v>
      </c>
      <c r="AZ45">
        <v>1</v>
      </c>
      <c r="BA45">
        <v>2</v>
      </c>
      <c r="BB45">
        <v>0</v>
      </c>
      <c r="BC45">
        <v>2</v>
      </c>
      <c r="BD45">
        <v>0</v>
      </c>
      <c r="BE45">
        <v>4</v>
      </c>
      <c r="BF45">
        <v>10</v>
      </c>
      <c r="BG45">
        <v>12</v>
      </c>
      <c r="BH45">
        <v>1</v>
      </c>
      <c r="BI45">
        <v>4</v>
      </c>
      <c r="BJ45">
        <v>3</v>
      </c>
      <c r="BK45">
        <v>3</v>
      </c>
      <c r="BL45">
        <v>2</v>
      </c>
      <c r="BM45">
        <v>3</v>
      </c>
      <c r="BN45">
        <v>3</v>
      </c>
      <c r="BO45">
        <v>6</v>
      </c>
      <c r="BP45">
        <v>1</v>
      </c>
      <c r="BQ45">
        <v>3</v>
      </c>
      <c r="BR45">
        <v>5</v>
      </c>
      <c r="BS45">
        <v>3</v>
      </c>
      <c r="BT45">
        <v>1</v>
      </c>
      <c r="BU45">
        <v>2</v>
      </c>
      <c r="BV45">
        <v>0</v>
      </c>
      <c r="BW45">
        <v>3</v>
      </c>
      <c r="BX45">
        <v>11</v>
      </c>
      <c r="BY45">
        <v>10</v>
      </c>
      <c r="BZ45">
        <v>8</v>
      </c>
    </row>
    <row r="46" spans="1:78" x14ac:dyDescent="0.25">
      <c r="B46">
        <v>0</v>
      </c>
      <c r="C46">
        <v>0</v>
      </c>
      <c r="D46" t="s">
        <v>106</v>
      </c>
      <c r="E46" s="7">
        <v>0.01</v>
      </c>
      <c r="F46" s="7">
        <v>0.01</v>
      </c>
      <c r="G46">
        <v>0</v>
      </c>
      <c r="H46">
        <v>0</v>
      </c>
      <c r="I46">
        <v>0</v>
      </c>
      <c r="J46">
        <v>0</v>
      </c>
      <c r="K46" s="7">
        <v>0.01</v>
      </c>
      <c r="L46">
        <v>0</v>
      </c>
      <c r="M46">
        <v>0</v>
      </c>
      <c r="N46">
        <v>0</v>
      </c>
      <c r="O46">
        <v>0</v>
      </c>
      <c r="P46" t="s">
        <v>106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t="s">
        <v>106</v>
      </c>
      <c r="AF46">
        <v>0</v>
      </c>
      <c r="AG46">
        <v>0</v>
      </c>
      <c r="AH46" s="7">
        <v>0.02</v>
      </c>
      <c r="AI46">
        <v>0</v>
      </c>
      <c r="AJ46" t="s">
        <v>106</v>
      </c>
      <c r="AK46">
        <v>0</v>
      </c>
      <c r="AL46">
        <v>0</v>
      </c>
      <c r="AM46">
        <v>0</v>
      </c>
      <c r="AN46" t="s">
        <v>106</v>
      </c>
      <c r="AO46">
        <v>0</v>
      </c>
      <c r="AP46" t="s">
        <v>106</v>
      </c>
      <c r="AQ46" t="s">
        <v>106</v>
      </c>
      <c r="AR46" t="s">
        <v>106</v>
      </c>
      <c r="AS46" s="7">
        <v>0.01</v>
      </c>
      <c r="AT46" s="7">
        <v>0.01</v>
      </c>
      <c r="AU46" t="s">
        <v>106</v>
      </c>
      <c r="AV46" t="s">
        <v>106</v>
      </c>
      <c r="AW46" t="s">
        <v>106</v>
      </c>
      <c r="AX46" t="s">
        <v>106</v>
      </c>
      <c r="AY46">
        <v>0</v>
      </c>
      <c r="AZ46">
        <v>0</v>
      </c>
      <c r="BA46" s="7">
        <v>0.01</v>
      </c>
      <c r="BB46" t="s">
        <v>106</v>
      </c>
      <c r="BC46" s="7">
        <v>0.01</v>
      </c>
      <c r="BD46" t="s">
        <v>106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 s="7">
        <v>0.01</v>
      </c>
      <c r="BL46" s="7">
        <v>0.01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 t="s">
        <v>106</v>
      </c>
      <c r="BW46">
        <v>0</v>
      </c>
      <c r="BX46">
        <v>0</v>
      </c>
      <c r="BY46">
        <v>0</v>
      </c>
      <c r="BZ46">
        <v>0</v>
      </c>
    </row>
    <row r="47" spans="1:78" x14ac:dyDescent="0.25">
      <c r="A47" t="s">
        <v>684</v>
      </c>
      <c r="B47">
        <v>13</v>
      </c>
      <c r="C47">
        <v>11</v>
      </c>
      <c r="D47">
        <v>2</v>
      </c>
      <c r="E47">
        <v>0</v>
      </c>
      <c r="F47">
        <v>1</v>
      </c>
      <c r="G47">
        <v>6</v>
      </c>
      <c r="H47">
        <v>6</v>
      </c>
      <c r="I47">
        <v>2</v>
      </c>
      <c r="J47">
        <v>5</v>
      </c>
      <c r="K47">
        <v>4</v>
      </c>
      <c r="L47">
        <v>2</v>
      </c>
      <c r="M47">
        <v>3</v>
      </c>
      <c r="N47">
        <v>7</v>
      </c>
      <c r="O47">
        <v>1</v>
      </c>
      <c r="P47">
        <v>1</v>
      </c>
      <c r="Q47">
        <v>2</v>
      </c>
      <c r="R47">
        <v>11</v>
      </c>
      <c r="S47">
        <v>8</v>
      </c>
      <c r="T47">
        <v>1</v>
      </c>
      <c r="U47">
        <v>3</v>
      </c>
      <c r="V47">
        <v>9</v>
      </c>
      <c r="W47">
        <v>0</v>
      </c>
      <c r="X47">
        <v>4</v>
      </c>
      <c r="Y47">
        <v>3</v>
      </c>
      <c r="Z47">
        <v>10</v>
      </c>
      <c r="AA47">
        <v>13</v>
      </c>
      <c r="AB47">
        <v>10</v>
      </c>
      <c r="AC47">
        <v>2</v>
      </c>
      <c r="AD47">
        <v>11</v>
      </c>
      <c r="AE47">
        <v>1</v>
      </c>
      <c r="AF47">
        <v>13</v>
      </c>
      <c r="AG47">
        <v>0</v>
      </c>
      <c r="AH47">
        <v>0</v>
      </c>
      <c r="AI47">
        <v>11</v>
      </c>
      <c r="AJ47">
        <v>0</v>
      </c>
      <c r="AK47">
        <v>2</v>
      </c>
      <c r="AL47">
        <v>4</v>
      </c>
      <c r="AM47">
        <v>6</v>
      </c>
      <c r="AN47">
        <v>0</v>
      </c>
      <c r="AO47">
        <v>3</v>
      </c>
      <c r="AP47">
        <v>2</v>
      </c>
      <c r="AQ47">
        <v>0</v>
      </c>
      <c r="AR47">
        <v>0</v>
      </c>
      <c r="AS47">
        <v>4</v>
      </c>
      <c r="AT47">
        <v>2</v>
      </c>
      <c r="AU47">
        <v>0</v>
      </c>
      <c r="AV47">
        <v>1</v>
      </c>
      <c r="AW47">
        <v>1</v>
      </c>
      <c r="AX47">
        <v>1</v>
      </c>
      <c r="AY47">
        <v>0</v>
      </c>
      <c r="AZ47">
        <v>0</v>
      </c>
      <c r="BA47">
        <v>0</v>
      </c>
      <c r="BB47">
        <v>2</v>
      </c>
      <c r="BC47">
        <v>0</v>
      </c>
      <c r="BD47">
        <v>0</v>
      </c>
      <c r="BE47">
        <v>0</v>
      </c>
      <c r="BF47">
        <v>13</v>
      </c>
      <c r="BG47">
        <v>6</v>
      </c>
      <c r="BH47">
        <v>7</v>
      </c>
      <c r="BI47">
        <v>0</v>
      </c>
      <c r="BJ47">
        <v>1</v>
      </c>
      <c r="BK47">
        <v>1</v>
      </c>
      <c r="BL47">
        <v>0</v>
      </c>
      <c r="BM47">
        <v>0</v>
      </c>
      <c r="BN47">
        <v>1</v>
      </c>
      <c r="BO47">
        <v>6</v>
      </c>
      <c r="BP47">
        <v>6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11</v>
      </c>
      <c r="BY47">
        <v>8</v>
      </c>
      <c r="BZ47">
        <v>9</v>
      </c>
    </row>
    <row r="48" spans="1:78" x14ac:dyDescent="0.25">
      <c r="B48">
        <v>0</v>
      </c>
      <c r="C48">
        <v>0</v>
      </c>
      <c r="D48" s="7">
        <v>0.01</v>
      </c>
      <c r="E48" t="s">
        <v>106</v>
      </c>
      <c r="F48">
        <v>0</v>
      </c>
      <c r="G48">
        <v>0</v>
      </c>
      <c r="H48" s="7">
        <v>0.01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 s="7">
        <v>0.01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 s="7">
        <v>0.01</v>
      </c>
      <c r="Y48" s="7">
        <v>0.01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 t="s">
        <v>106</v>
      </c>
      <c r="AI48">
        <v>0</v>
      </c>
      <c r="AJ48" t="s">
        <v>106</v>
      </c>
      <c r="AK48">
        <v>0</v>
      </c>
      <c r="AL48">
        <v>0</v>
      </c>
      <c r="AM48">
        <v>0</v>
      </c>
      <c r="AN48" t="s">
        <v>106</v>
      </c>
      <c r="AO48" s="7">
        <v>0.01</v>
      </c>
      <c r="AP48">
        <v>0</v>
      </c>
      <c r="AQ48" t="s">
        <v>106</v>
      </c>
      <c r="AR48" t="s">
        <v>106</v>
      </c>
      <c r="AS48" s="7">
        <v>0.02</v>
      </c>
      <c r="AT48">
        <v>0</v>
      </c>
      <c r="AU48" t="s">
        <v>106</v>
      </c>
      <c r="AV48">
        <v>0</v>
      </c>
      <c r="AW48" s="7">
        <v>0.01</v>
      </c>
      <c r="AX48">
        <v>0</v>
      </c>
      <c r="AY48">
        <v>0</v>
      </c>
      <c r="AZ48" t="s">
        <v>106</v>
      </c>
      <c r="BA48" t="s">
        <v>106</v>
      </c>
      <c r="BB48">
        <v>0</v>
      </c>
      <c r="BC48" t="s">
        <v>106</v>
      </c>
      <c r="BD48" t="s">
        <v>106</v>
      </c>
      <c r="BE48" t="s">
        <v>106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 t="s">
        <v>106</v>
      </c>
      <c r="BM48" t="s">
        <v>106</v>
      </c>
      <c r="BN48">
        <v>0</v>
      </c>
      <c r="BO48">
        <v>0</v>
      </c>
      <c r="BP48" s="7">
        <v>0.01</v>
      </c>
      <c r="BQ48">
        <v>0</v>
      </c>
      <c r="BR48">
        <v>0</v>
      </c>
      <c r="BS48" t="s">
        <v>106</v>
      </c>
      <c r="BT48" t="s">
        <v>106</v>
      </c>
      <c r="BU48" t="s">
        <v>106</v>
      </c>
      <c r="BV48">
        <v>0</v>
      </c>
      <c r="BW48" t="s">
        <v>106</v>
      </c>
      <c r="BX48">
        <v>0</v>
      </c>
      <c r="BY48">
        <v>0</v>
      </c>
      <c r="BZ48">
        <v>0</v>
      </c>
    </row>
    <row r="49" spans="1:78" x14ac:dyDescent="0.25">
      <c r="A49" t="s">
        <v>685</v>
      </c>
      <c r="B49">
        <v>13</v>
      </c>
      <c r="C49">
        <v>8</v>
      </c>
      <c r="D49">
        <v>0</v>
      </c>
      <c r="E49">
        <v>5</v>
      </c>
      <c r="F49">
        <v>1</v>
      </c>
      <c r="G49">
        <v>9</v>
      </c>
      <c r="H49">
        <v>3</v>
      </c>
      <c r="I49">
        <v>3</v>
      </c>
      <c r="J49">
        <v>7</v>
      </c>
      <c r="K49">
        <v>1</v>
      </c>
      <c r="L49">
        <v>2</v>
      </c>
      <c r="M49">
        <v>4</v>
      </c>
      <c r="N49">
        <v>9</v>
      </c>
      <c r="O49">
        <v>0</v>
      </c>
      <c r="P49">
        <v>0</v>
      </c>
      <c r="Q49">
        <v>1</v>
      </c>
      <c r="R49">
        <v>12</v>
      </c>
      <c r="S49">
        <v>8</v>
      </c>
      <c r="T49">
        <v>5</v>
      </c>
      <c r="U49">
        <v>0</v>
      </c>
      <c r="V49">
        <v>10</v>
      </c>
      <c r="W49">
        <v>1</v>
      </c>
      <c r="X49">
        <v>2</v>
      </c>
      <c r="Y49">
        <v>2</v>
      </c>
      <c r="Z49">
        <v>11</v>
      </c>
      <c r="AA49">
        <v>13</v>
      </c>
      <c r="AB49">
        <v>11</v>
      </c>
      <c r="AC49">
        <v>3</v>
      </c>
      <c r="AD49">
        <v>10</v>
      </c>
      <c r="AE49">
        <v>0</v>
      </c>
      <c r="AF49">
        <v>10</v>
      </c>
      <c r="AG49">
        <v>2</v>
      </c>
      <c r="AH49">
        <v>0</v>
      </c>
      <c r="AI49">
        <v>8</v>
      </c>
      <c r="AJ49">
        <v>1</v>
      </c>
      <c r="AK49">
        <v>4</v>
      </c>
      <c r="AL49">
        <v>5</v>
      </c>
      <c r="AM49">
        <v>7</v>
      </c>
      <c r="AN49">
        <v>0</v>
      </c>
      <c r="AO49">
        <v>1</v>
      </c>
      <c r="AP49">
        <v>2</v>
      </c>
      <c r="AQ49">
        <v>1</v>
      </c>
      <c r="AR49">
        <v>0</v>
      </c>
      <c r="AS49">
        <v>0</v>
      </c>
      <c r="AT49">
        <v>1</v>
      </c>
      <c r="AU49">
        <v>0</v>
      </c>
      <c r="AV49">
        <v>0</v>
      </c>
      <c r="AW49">
        <v>0</v>
      </c>
      <c r="AX49">
        <v>0</v>
      </c>
      <c r="AY49">
        <v>1</v>
      </c>
      <c r="AZ49">
        <v>0</v>
      </c>
      <c r="BA49">
        <v>5</v>
      </c>
      <c r="BB49">
        <v>2</v>
      </c>
      <c r="BC49">
        <v>1</v>
      </c>
      <c r="BD49">
        <v>0</v>
      </c>
      <c r="BE49">
        <v>4</v>
      </c>
      <c r="BF49">
        <v>9</v>
      </c>
      <c r="BG49">
        <v>8</v>
      </c>
      <c r="BH49">
        <v>5</v>
      </c>
      <c r="BI49">
        <v>3</v>
      </c>
      <c r="BJ49">
        <v>4</v>
      </c>
      <c r="BK49">
        <v>1</v>
      </c>
      <c r="BL49">
        <v>0</v>
      </c>
      <c r="BM49">
        <v>4</v>
      </c>
      <c r="BN49">
        <v>2</v>
      </c>
      <c r="BO49">
        <v>4</v>
      </c>
      <c r="BP49">
        <v>3</v>
      </c>
      <c r="BQ49">
        <v>1</v>
      </c>
      <c r="BR49">
        <v>4</v>
      </c>
      <c r="BS49">
        <v>4</v>
      </c>
      <c r="BT49">
        <v>0</v>
      </c>
      <c r="BU49">
        <v>4</v>
      </c>
      <c r="BV49">
        <v>0</v>
      </c>
      <c r="BW49">
        <v>1</v>
      </c>
      <c r="BX49">
        <v>3</v>
      </c>
      <c r="BY49">
        <v>4</v>
      </c>
      <c r="BZ49">
        <v>2</v>
      </c>
    </row>
    <row r="50" spans="1:78" x14ac:dyDescent="0.25">
      <c r="B50">
        <v>0</v>
      </c>
      <c r="C50">
        <v>0</v>
      </c>
      <c r="D50" t="s">
        <v>106</v>
      </c>
      <c r="E50" s="7">
        <v>0.02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 t="s">
        <v>106</v>
      </c>
      <c r="P50" t="s">
        <v>106</v>
      </c>
      <c r="Q50">
        <v>0</v>
      </c>
      <c r="R50">
        <v>0</v>
      </c>
      <c r="S50">
        <v>0</v>
      </c>
      <c r="T50" s="7">
        <v>0.01</v>
      </c>
      <c r="U50" t="s">
        <v>106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 t="s">
        <v>106</v>
      </c>
      <c r="AF50">
        <v>0</v>
      </c>
      <c r="AG50">
        <v>0</v>
      </c>
      <c r="AH50" t="s">
        <v>106</v>
      </c>
      <c r="AI50">
        <v>0</v>
      </c>
      <c r="AJ50">
        <v>0</v>
      </c>
      <c r="AK50" s="7">
        <v>0.01</v>
      </c>
      <c r="AL50">
        <v>0</v>
      </c>
      <c r="AM50">
        <v>0</v>
      </c>
      <c r="AN50" t="s">
        <v>106</v>
      </c>
      <c r="AO50">
        <v>0</v>
      </c>
      <c r="AP50">
        <v>0</v>
      </c>
      <c r="AQ50">
        <v>0</v>
      </c>
      <c r="AR50" t="s">
        <v>106</v>
      </c>
      <c r="AS50" t="s">
        <v>106</v>
      </c>
      <c r="AT50">
        <v>0</v>
      </c>
      <c r="AU50" t="s">
        <v>106</v>
      </c>
      <c r="AV50" t="s">
        <v>106</v>
      </c>
      <c r="AW50" t="s">
        <v>106</v>
      </c>
      <c r="AX50" t="s">
        <v>106</v>
      </c>
      <c r="AY50">
        <v>0</v>
      </c>
      <c r="AZ50" t="s">
        <v>106</v>
      </c>
      <c r="BA50" s="7">
        <v>0.02</v>
      </c>
      <c r="BB50" s="7">
        <v>0.01</v>
      </c>
      <c r="BC50" s="7">
        <v>0.01</v>
      </c>
      <c r="BD50" t="s">
        <v>106</v>
      </c>
      <c r="BE50" s="7">
        <v>0.01</v>
      </c>
      <c r="BF50">
        <v>0</v>
      </c>
      <c r="BG50">
        <v>0</v>
      </c>
      <c r="BH50">
        <v>0</v>
      </c>
      <c r="BI50">
        <v>0</v>
      </c>
      <c r="BJ50" s="7">
        <v>0.01</v>
      </c>
      <c r="BK50">
        <v>0</v>
      </c>
      <c r="BL50" t="s">
        <v>106</v>
      </c>
      <c r="BM50" s="7">
        <v>0.01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 t="s">
        <v>106</v>
      </c>
      <c r="BU50" s="7">
        <v>0.01</v>
      </c>
      <c r="BV50" t="s">
        <v>106</v>
      </c>
      <c r="BW50">
        <v>0</v>
      </c>
      <c r="BX50">
        <v>0</v>
      </c>
      <c r="BY50">
        <v>0</v>
      </c>
      <c r="BZ50">
        <v>0</v>
      </c>
    </row>
    <row r="51" spans="1:78" x14ac:dyDescent="0.25">
      <c r="A51" t="s">
        <v>686</v>
      </c>
      <c r="B51">
        <v>10</v>
      </c>
      <c r="C51">
        <v>7</v>
      </c>
      <c r="D51">
        <v>1</v>
      </c>
      <c r="E51">
        <v>2</v>
      </c>
      <c r="F51">
        <v>2</v>
      </c>
      <c r="G51">
        <v>2</v>
      </c>
      <c r="H51">
        <v>6</v>
      </c>
      <c r="I51">
        <v>3</v>
      </c>
      <c r="J51">
        <v>1</v>
      </c>
      <c r="K51">
        <v>4</v>
      </c>
      <c r="L51">
        <v>3</v>
      </c>
      <c r="M51">
        <v>5</v>
      </c>
      <c r="N51">
        <v>2</v>
      </c>
      <c r="O51">
        <v>2</v>
      </c>
      <c r="P51">
        <v>1</v>
      </c>
      <c r="Q51">
        <v>5</v>
      </c>
      <c r="R51">
        <v>5</v>
      </c>
      <c r="S51">
        <v>7</v>
      </c>
      <c r="T51">
        <v>1</v>
      </c>
      <c r="U51">
        <v>2</v>
      </c>
      <c r="V51">
        <v>4</v>
      </c>
      <c r="W51">
        <v>1</v>
      </c>
      <c r="X51">
        <v>4</v>
      </c>
      <c r="Y51">
        <v>0</v>
      </c>
      <c r="Z51">
        <v>10</v>
      </c>
      <c r="AA51">
        <v>10</v>
      </c>
      <c r="AB51">
        <v>10</v>
      </c>
      <c r="AC51">
        <v>0</v>
      </c>
      <c r="AD51">
        <v>8</v>
      </c>
      <c r="AE51">
        <v>2</v>
      </c>
      <c r="AF51">
        <v>8</v>
      </c>
      <c r="AG51">
        <v>0</v>
      </c>
      <c r="AH51">
        <v>0</v>
      </c>
      <c r="AI51">
        <v>8</v>
      </c>
      <c r="AJ51">
        <v>1</v>
      </c>
      <c r="AK51">
        <v>0</v>
      </c>
      <c r="AL51">
        <v>4</v>
      </c>
      <c r="AM51">
        <v>3</v>
      </c>
      <c r="AN51">
        <v>0</v>
      </c>
      <c r="AO51">
        <v>2</v>
      </c>
      <c r="AP51">
        <v>0</v>
      </c>
      <c r="AQ51">
        <v>0</v>
      </c>
      <c r="AR51">
        <v>1</v>
      </c>
      <c r="AS51">
        <v>2</v>
      </c>
      <c r="AT51">
        <v>1</v>
      </c>
      <c r="AU51">
        <v>1</v>
      </c>
      <c r="AV51">
        <v>1</v>
      </c>
      <c r="AW51">
        <v>0</v>
      </c>
      <c r="AX51">
        <v>1</v>
      </c>
      <c r="AY51">
        <v>1</v>
      </c>
      <c r="AZ51">
        <v>3</v>
      </c>
      <c r="BA51">
        <v>1</v>
      </c>
      <c r="BB51">
        <v>0</v>
      </c>
      <c r="BC51">
        <v>0</v>
      </c>
      <c r="BD51">
        <v>0</v>
      </c>
      <c r="BE51">
        <v>1</v>
      </c>
      <c r="BF51">
        <v>9</v>
      </c>
      <c r="BG51">
        <v>4</v>
      </c>
      <c r="BH51">
        <v>6</v>
      </c>
      <c r="BI51">
        <v>0</v>
      </c>
      <c r="BJ51">
        <v>2</v>
      </c>
      <c r="BK51">
        <v>0</v>
      </c>
      <c r="BL51">
        <v>1</v>
      </c>
      <c r="BM51">
        <v>0</v>
      </c>
      <c r="BN51">
        <v>1</v>
      </c>
      <c r="BO51">
        <v>6</v>
      </c>
      <c r="BP51">
        <v>3</v>
      </c>
      <c r="BQ51">
        <v>2</v>
      </c>
      <c r="BR51">
        <v>1</v>
      </c>
      <c r="BS51">
        <v>0</v>
      </c>
      <c r="BT51">
        <v>1</v>
      </c>
      <c r="BU51">
        <v>0</v>
      </c>
      <c r="BV51">
        <v>2</v>
      </c>
      <c r="BW51">
        <v>0</v>
      </c>
      <c r="BX51">
        <v>8</v>
      </c>
      <c r="BY51">
        <v>6</v>
      </c>
      <c r="BZ51">
        <v>7</v>
      </c>
    </row>
    <row r="52" spans="1:78" x14ac:dyDescent="0.25">
      <c r="B52">
        <v>0</v>
      </c>
      <c r="C52">
        <v>0</v>
      </c>
      <c r="D52">
        <v>0</v>
      </c>
      <c r="E52" s="7">
        <v>0.01</v>
      </c>
      <c r="F52">
        <v>0</v>
      </c>
      <c r="G52">
        <v>0</v>
      </c>
      <c r="H52" s="7">
        <v>0.01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 s="7">
        <v>0.01</v>
      </c>
      <c r="Q52" s="7">
        <v>0.01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 s="7">
        <v>0.01</v>
      </c>
      <c r="Y52" t="s">
        <v>106</v>
      </c>
      <c r="Z52">
        <v>0</v>
      </c>
      <c r="AA52">
        <v>0</v>
      </c>
      <c r="AB52">
        <v>0</v>
      </c>
      <c r="AC52" t="s">
        <v>106</v>
      </c>
      <c r="AD52">
        <v>0</v>
      </c>
      <c r="AE52" s="7">
        <v>0.01</v>
      </c>
      <c r="AF52">
        <v>0</v>
      </c>
      <c r="AG52" t="s">
        <v>106</v>
      </c>
      <c r="AH52" t="s">
        <v>106</v>
      </c>
      <c r="AI52">
        <v>0</v>
      </c>
      <c r="AJ52">
        <v>0</v>
      </c>
      <c r="AK52" t="s">
        <v>106</v>
      </c>
      <c r="AL52">
        <v>0</v>
      </c>
      <c r="AM52">
        <v>0</v>
      </c>
      <c r="AN52" t="s">
        <v>106</v>
      </c>
      <c r="AO52" s="7">
        <v>0.01</v>
      </c>
      <c r="AP52" t="s">
        <v>106</v>
      </c>
      <c r="AQ52" t="s">
        <v>106</v>
      </c>
      <c r="AR52">
        <v>0</v>
      </c>
      <c r="AS52" s="7">
        <v>0.01</v>
      </c>
      <c r="AT52">
        <v>0</v>
      </c>
      <c r="AU52">
        <v>0</v>
      </c>
      <c r="AV52">
        <v>0</v>
      </c>
      <c r="AW52" t="s">
        <v>106</v>
      </c>
      <c r="AX52">
        <v>0</v>
      </c>
      <c r="AY52">
        <v>0</v>
      </c>
      <c r="AZ52" s="7">
        <v>0.01</v>
      </c>
      <c r="BA52">
        <v>0</v>
      </c>
      <c r="BB52" t="s">
        <v>106</v>
      </c>
      <c r="BC52" t="s">
        <v>106</v>
      </c>
      <c r="BD52" t="s">
        <v>106</v>
      </c>
      <c r="BE52">
        <v>0</v>
      </c>
      <c r="BF52">
        <v>0</v>
      </c>
      <c r="BG52">
        <v>0</v>
      </c>
      <c r="BH52">
        <v>0</v>
      </c>
      <c r="BI52" t="s">
        <v>106</v>
      </c>
      <c r="BJ52">
        <v>0</v>
      </c>
      <c r="BK52" t="s">
        <v>106</v>
      </c>
      <c r="BL52" s="7">
        <v>0.01</v>
      </c>
      <c r="BM52" t="s">
        <v>106</v>
      </c>
      <c r="BN52">
        <v>0</v>
      </c>
      <c r="BO52">
        <v>0</v>
      </c>
      <c r="BP52">
        <v>0</v>
      </c>
      <c r="BQ52">
        <v>0</v>
      </c>
      <c r="BR52">
        <v>0</v>
      </c>
      <c r="BS52" t="s">
        <v>106</v>
      </c>
      <c r="BT52">
        <v>0</v>
      </c>
      <c r="BU52" t="s">
        <v>106</v>
      </c>
      <c r="BV52" s="7">
        <v>0.01</v>
      </c>
      <c r="BW52" t="s">
        <v>106</v>
      </c>
      <c r="BX52">
        <v>0</v>
      </c>
      <c r="BY52">
        <v>0</v>
      </c>
      <c r="BZ52">
        <v>0</v>
      </c>
    </row>
    <row r="53" spans="1:78" x14ac:dyDescent="0.25">
      <c r="A53" t="s">
        <v>687</v>
      </c>
      <c r="B53">
        <v>10</v>
      </c>
      <c r="C53">
        <v>7</v>
      </c>
      <c r="D53">
        <v>1</v>
      </c>
      <c r="E53">
        <v>2</v>
      </c>
      <c r="F53">
        <v>3</v>
      </c>
      <c r="G53">
        <v>2</v>
      </c>
      <c r="H53">
        <v>5</v>
      </c>
      <c r="I53">
        <v>0</v>
      </c>
      <c r="J53">
        <v>5</v>
      </c>
      <c r="K53">
        <v>2</v>
      </c>
      <c r="L53">
        <v>3</v>
      </c>
      <c r="M53">
        <v>6</v>
      </c>
      <c r="N53">
        <v>3</v>
      </c>
      <c r="O53">
        <v>1</v>
      </c>
      <c r="P53">
        <v>0</v>
      </c>
      <c r="Q53">
        <v>4</v>
      </c>
      <c r="R53">
        <v>6</v>
      </c>
      <c r="S53">
        <v>5</v>
      </c>
      <c r="T53">
        <v>4</v>
      </c>
      <c r="U53">
        <v>0</v>
      </c>
      <c r="V53">
        <v>8</v>
      </c>
      <c r="W53">
        <v>0</v>
      </c>
      <c r="X53">
        <v>2</v>
      </c>
      <c r="Y53">
        <v>0</v>
      </c>
      <c r="Z53">
        <v>9</v>
      </c>
      <c r="AA53">
        <v>10</v>
      </c>
      <c r="AB53">
        <v>9</v>
      </c>
      <c r="AC53">
        <v>2</v>
      </c>
      <c r="AD53">
        <v>7</v>
      </c>
      <c r="AE53">
        <v>1</v>
      </c>
      <c r="AF53">
        <v>8</v>
      </c>
      <c r="AG53">
        <v>2</v>
      </c>
      <c r="AH53">
        <v>0</v>
      </c>
      <c r="AI53">
        <v>7</v>
      </c>
      <c r="AJ53">
        <v>2</v>
      </c>
      <c r="AK53">
        <v>1</v>
      </c>
      <c r="AL53">
        <v>6</v>
      </c>
      <c r="AM53">
        <v>4</v>
      </c>
      <c r="AN53">
        <v>0</v>
      </c>
      <c r="AO53">
        <v>0</v>
      </c>
      <c r="AP53">
        <v>0</v>
      </c>
      <c r="AQ53">
        <v>1</v>
      </c>
      <c r="AR53">
        <v>0</v>
      </c>
      <c r="AS53">
        <v>0</v>
      </c>
      <c r="AT53">
        <v>2</v>
      </c>
      <c r="AU53">
        <v>2</v>
      </c>
      <c r="AV53">
        <v>1</v>
      </c>
      <c r="AW53">
        <v>0</v>
      </c>
      <c r="AX53">
        <v>1</v>
      </c>
      <c r="AY53">
        <v>2</v>
      </c>
      <c r="AZ53">
        <v>0</v>
      </c>
      <c r="BA53">
        <v>2</v>
      </c>
      <c r="BB53">
        <v>0</v>
      </c>
      <c r="BC53">
        <v>0</v>
      </c>
      <c r="BD53">
        <v>0</v>
      </c>
      <c r="BE53">
        <v>2</v>
      </c>
      <c r="BF53">
        <v>8</v>
      </c>
      <c r="BG53">
        <v>6</v>
      </c>
      <c r="BH53">
        <v>3</v>
      </c>
      <c r="BI53">
        <v>0</v>
      </c>
      <c r="BJ53">
        <v>1</v>
      </c>
      <c r="BK53">
        <v>2</v>
      </c>
      <c r="BL53">
        <v>3</v>
      </c>
      <c r="BM53">
        <v>1</v>
      </c>
      <c r="BN53">
        <v>4</v>
      </c>
      <c r="BO53">
        <v>4</v>
      </c>
      <c r="BP53">
        <v>1</v>
      </c>
      <c r="BQ53">
        <v>0</v>
      </c>
      <c r="BR53">
        <v>1</v>
      </c>
      <c r="BS53">
        <v>3</v>
      </c>
      <c r="BT53">
        <v>2</v>
      </c>
      <c r="BU53">
        <v>0</v>
      </c>
      <c r="BV53">
        <v>0</v>
      </c>
      <c r="BW53">
        <v>0</v>
      </c>
      <c r="BX53">
        <v>6</v>
      </c>
      <c r="BY53">
        <v>7</v>
      </c>
      <c r="BZ53">
        <v>7</v>
      </c>
    </row>
    <row r="54" spans="1:78" x14ac:dyDescent="0.25">
      <c r="B54">
        <v>0</v>
      </c>
      <c r="C54">
        <v>0</v>
      </c>
      <c r="D54">
        <v>0</v>
      </c>
      <c r="E54" s="7">
        <v>0.01</v>
      </c>
      <c r="F54">
        <v>0</v>
      </c>
      <c r="G54">
        <v>0</v>
      </c>
      <c r="H54">
        <v>0</v>
      </c>
      <c r="I54" t="s">
        <v>106</v>
      </c>
      <c r="J54">
        <v>0</v>
      </c>
      <c r="K54">
        <v>0</v>
      </c>
      <c r="L54">
        <v>0</v>
      </c>
      <c r="M54" s="7">
        <v>0.01</v>
      </c>
      <c r="N54">
        <v>0</v>
      </c>
      <c r="O54">
        <v>0</v>
      </c>
      <c r="P54" t="s">
        <v>106</v>
      </c>
      <c r="Q54" s="7">
        <v>0.01</v>
      </c>
      <c r="R54">
        <v>0</v>
      </c>
      <c r="S54">
        <v>0</v>
      </c>
      <c r="T54">
        <v>0</v>
      </c>
      <c r="U54" t="s">
        <v>106</v>
      </c>
      <c r="V54">
        <v>0</v>
      </c>
      <c r="W54" t="s">
        <v>106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t="s">
        <v>106</v>
      </c>
      <c r="AI54">
        <v>0</v>
      </c>
      <c r="AJ54">
        <v>0</v>
      </c>
      <c r="AK54">
        <v>0</v>
      </c>
      <c r="AL54">
        <v>0</v>
      </c>
      <c r="AM54">
        <v>0</v>
      </c>
      <c r="AN54" t="s">
        <v>106</v>
      </c>
      <c r="AO54" t="s">
        <v>106</v>
      </c>
      <c r="AP54" t="s">
        <v>106</v>
      </c>
      <c r="AQ54">
        <v>0</v>
      </c>
      <c r="AR54" t="s">
        <v>106</v>
      </c>
      <c r="AS54" t="s">
        <v>106</v>
      </c>
      <c r="AT54">
        <v>0</v>
      </c>
      <c r="AU54" s="7">
        <v>0.01</v>
      </c>
      <c r="AV54">
        <v>0</v>
      </c>
      <c r="AW54" t="s">
        <v>106</v>
      </c>
      <c r="AX54">
        <v>0</v>
      </c>
      <c r="AY54">
        <v>0</v>
      </c>
      <c r="AZ54" t="s">
        <v>106</v>
      </c>
      <c r="BA54" s="7">
        <v>0.01</v>
      </c>
      <c r="BB54" t="s">
        <v>106</v>
      </c>
      <c r="BC54" t="s">
        <v>106</v>
      </c>
      <c r="BD54" t="s">
        <v>106</v>
      </c>
      <c r="BE54">
        <v>0</v>
      </c>
      <c r="BF54">
        <v>0</v>
      </c>
      <c r="BG54">
        <v>0</v>
      </c>
      <c r="BH54">
        <v>0</v>
      </c>
      <c r="BI54" t="s">
        <v>106</v>
      </c>
      <c r="BJ54">
        <v>0</v>
      </c>
      <c r="BK54">
        <v>0</v>
      </c>
      <c r="BL54" s="7">
        <v>0.02</v>
      </c>
      <c r="BM54">
        <v>0</v>
      </c>
      <c r="BN54">
        <v>0</v>
      </c>
      <c r="BO54">
        <v>0</v>
      </c>
      <c r="BP54">
        <v>0</v>
      </c>
      <c r="BQ54" t="s">
        <v>106</v>
      </c>
      <c r="BR54">
        <v>0</v>
      </c>
      <c r="BS54">
        <v>0</v>
      </c>
      <c r="BT54">
        <v>0</v>
      </c>
      <c r="BU54" t="s">
        <v>106</v>
      </c>
      <c r="BV54" t="s">
        <v>106</v>
      </c>
      <c r="BW54" t="s">
        <v>106</v>
      </c>
      <c r="BX54">
        <v>0</v>
      </c>
      <c r="BY54">
        <v>0</v>
      </c>
      <c r="BZ54">
        <v>0</v>
      </c>
    </row>
    <row r="55" spans="1:78" x14ac:dyDescent="0.25">
      <c r="A55" t="s">
        <v>566</v>
      </c>
      <c r="B55">
        <v>9</v>
      </c>
      <c r="C55">
        <v>6</v>
      </c>
      <c r="D55">
        <v>2</v>
      </c>
      <c r="E55">
        <v>0</v>
      </c>
      <c r="F55">
        <v>0</v>
      </c>
      <c r="G55">
        <v>7</v>
      </c>
      <c r="H55">
        <v>2</v>
      </c>
      <c r="I55">
        <v>1</v>
      </c>
      <c r="J55">
        <v>6</v>
      </c>
      <c r="K55">
        <v>1</v>
      </c>
      <c r="L55">
        <v>1</v>
      </c>
      <c r="M55">
        <v>5</v>
      </c>
      <c r="N55">
        <v>4</v>
      </c>
      <c r="O55">
        <v>0</v>
      </c>
      <c r="P55">
        <v>0</v>
      </c>
      <c r="Q55">
        <v>3</v>
      </c>
      <c r="R55">
        <v>6</v>
      </c>
      <c r="S55">
        <v>4</v>
      </c>
      <c r="T55">
        <v>3</v>
      </c>
      <c r="U55">
        <v>2</v>
      </c>
      <c r="V55">
        <v>3</v>
      </c>
      <c r="W55">
        <v>4</v>
      </c>
      <c r="X55">
        <v>1</v>
      </c>
      <c r="Y55">
        <v>2</v>
      </c>
      <c r="Z55">
        <v>7</v>
      </c>
      <c r="AA55">
        <v>9</v>
      </c>
      <c r="AB55">
        <v>7</v>
      </c>
      <c r="AC55">
        <v>0</v>
      </c>
      <c r="AD55">
        <v>6</v>
      </c>
      <c r="AE55">
        <v>1</v>
      </c>
      <c r="AF55">
        <v>9</v>
      </c>
      <c r="AG55">
        <v>0</v>
      </c>
      <c r="AH55">
        <v>0</v>
      </c>
      <c r="AI55">
        <v>8</v>
      </c>
      <c r="AJ55">
        <v>0</v>
      </c>
      <c r="AK55">
        <v>1</v>
      </c>
      <c r="AL55">
        <v>2</v>
      </c>
      <c r="AM55">
        <v>4</v>
      </c>
      <c r="AN55">
        <v>0</v>
      </c>
      <c r="AO55">
        <v>2</v>
      </c>
      <c r="AP55">
        <v>0</v>
      </c>
      <c r="AQ55">
        <v>2</v>
      </c>
      <c r="AR55">
        <v>0</v>
      </c>
      <c r="AS55">
        <v>2</v>
      </c>
      <c r="AT55">
        <v>2</v>
      </c>
      <c r="AU55">
        <v>0</v>
      </c>
      <c r="AV55">
        <v>0</v>
      </c>
      <c r="AW55">
        <v>0</v>
      </c>
      <c r="AX55">
        <v>2</v>
      </c>
      <c r="AY55">
        <v>1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9</v>
      </c>
      <c r="BG55">
        <v>4</v>
      </c>
      <c r="BH55">
        <v>5</v>
      </c>
      <c r="BI55">
        <v>2</v>
      </c>
      <c r="BJ55">
        <v>2</v>
      </c>
      <c r="BK55">
        <v>0</v>
      </c>
      <c r="BL55">
        <v>0</v>
      </c>
      <c r="BM55">
        <v>0</v>
      </c>
      <c r="BN55">
        <v>3</v>
      </c>
      <c r="BO55">
        <v>6</v>
      </c>
      <c r="BP55">
        <v>0</v>
      </c>
      <c r="BQ55">
        <v>0</v>
      </c>
      <c r="BR55">
        <v>1</v>
      </c>
      <c r="BS55">
        <v>1</v>
      </c>
      <c r="BT55">
        <v>0</v>
      </c>
      <c r="BU55">
        <v>0</v>
      </c>
      <c r="BV55">
        <v>0</v>
      </c>
      <c r="BW55">
        <v>0</v>
      </c>
      <c r="BX55">
        <v>8</v>
      </c>
      <c r="BY55">
        <v>8</v>
      </c>
      <c r="BZ55">
        <v>8</v>
      </c>
    </row>
    <row r="56" spans="1:78" x14ac:dyDescent="0.25">
      <c r="B56">
        <v>0</v>
      </c>
      <c r="C56">
        <v>0</v>
      </c>
      <c r="D56" s="7">
        <v>0.01</v>
      </c>
      <c r="E56" t="s">
        <v>106</v>
      </c>
      <c r="F56" t="s">
        <v>106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 t="s">
        <v>106</v>
      </c>
      <c r="P56" t="s">
        <v>106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s="7">
        <v>0.01</v>
      </c>
      <c r="X56">
        <v>0</v>
      </c>
      <c r="Y56">
        <v>0</v>
      </c>
      <c r="Z56">
        <v>0</v>
      </c>
      <c r="AA56">
        <v>0</v>
      </c>
      <c r="AB56">
        <v>0</v>
      </c>
      <c r="AC56" t="s">
        <v>106</v>
      </c>
      <c r="AD56">
        <v>0</v>
      </c>
      <c r="AE56">
        <v>0</v>
      </c>
      <c r="AF56">
        <v>0</v>
      </c>
      <c r="AG56" t="s">
        <v>106</v>
      </c>
      <c r="AH56" t="s">
        <v>106</v>
      </c>
      <c r="AI56">
        <v>0</v>
      </c>
      <c r="AJ56" t="s">
        <v>106</v>
      </c>
      <c r="AK56">
        <v>0</v>
      </c>
      <c r="AL56">
        <v>0</v>
      </c>
      <c r="AM56">
        <v>0</v>
      </c>
      <c r="AN56" t="s">
        <v>106</v>
      </c>
      <c r="AO56" s="7">
        <v>0.01</v>
      </c>
      <c r="AP56" t="s">
        <v>106</v>
      </c>
      <c r="AQ56">
        <v>0</v>
      </c>
      <c r="AR56" t="s">
        <v>106</v>
      </c>
      <c r="AS56" s="7">
        <v>0.01</v>
      </c>
      <c r="AT56">
        <v>0</v>
      </c>
      <c r="AU56" t="s">
        <v>106</v>
      </c>
      <c r="AV56" t="s">
        <v>106</v>
      </c>
      <c r="AW56" t="s">
        <v>106</v>
      </c>
      <c r="AX56" s="7">
        <v>0.01</v>
      </c>
      <c r="AY56">
        <v>0</v>
      </c>
      <c r="AZ56" t="s">
        <v>106</v>
      </c>
      <c r="BA56" t="s">
        <v>106</v>
      </c>
      <c r="BB56" t="s">
        <v>106</v>
      </c>
      <c r="BC56" t="s">
        <v>106</v>
      </c>
      <c r="BD56" t="s">
        <v>106</v>
      </c>
      <c r="BE56" t="s">
        <v>106</v>
      </c>
      <c r="BF56">
        <v>0</v>
      </c>
      <c r="BG56">
        <v>0</v>
      </c>
      <c r="BH56">
        <v>0</v>
      </c>
      <c r="BI56">
        <v>0</v>
      </c>
      <c r="BJ56">
        <v>0</v>
      </c>
      <c r="BK56" t="s">
        <v>106</v>
      </c>
      <c r="BL56" t="s">
        <v>106</v>
      </c>
      <c r="BM56" t="s">
        <v>106</v>
      </c>
      <c r="BN56">
        <v>0</v>
      </c>
      <c r="BO56">
        <v>0</v>
      </c>
      <c r="BP56" t="s">
        <v>106</v>
      </c>
      <c r="BQ56" t="s">
        <v>106</v>
      </c>
      <c r="BR56">
        <v>0</v>
      </c>
      <c r="BS56">
        <v>0</v>
      </c>
      <c r="BT56" t="s">
        <v>106</v>
      </c>
      <c r="BU56" t="s">
        <v>106</v>
      </c>
      <c r="BV56" t="s">
        <v>106</v>
      </c>
      <c r="BW56" t="s">
        <v>106</v>
      </c>
      <c r="BX56">
        <v>0</v>
      </c>
      <c r="BY56">
        <v>0</v>
      </c>
      <c r="BZ56">
        <v>0</v>
      </c>
    </row>
    <row r="57" spans="1:78" x14ac:dyDescent="0.25">
      <c r="A57" t="s">
        <v>688</v>
      </c>
      <c r="B57">
        <v>8</v>
      </c>
      <c r="C57">
        <v>8</v>
      </c>
      <c r="D57">
        <v>0</v>
      </c>
      <c r="E57">
        <v>0</v>
      </c>
      <c r="F57">
        <v>1</v>
      </c>
      <c r="G57">
        <v>0</v>
      </c>
      <c r="H57">
        <v>7</v>
      </c>
      <c r="I57">
        <v>2</v>
      </c>
      <c r="J57">
        <v>3</v>
      </c>
      <c r="K57">
        <v>2</v>
      </c>
      <c r="L57">
        <v>2</v>
      </c>
      <c r="M57">
        <v>6</v>
      </c>
      <c r="N57">
        <v>1</v>
      </c>
      <c r="O57">
        <v>2</v>
      </c>
      <c r="P57">
        <v>0</v>
      </c>
      <c r="Q57">
        <v>5</v>
      </c>
      <c r="R57">
        <v>3</v>
      </c>
      <c r="S57">
        <v>6</v>
      </c>
      <c r="T57">
        <v>1</v>
      </c>
      <c r="U57">
        <v>2</v>
      </c>
      <c r="V57">
        <v>2</v>
      </c>
      <c r="W57">
        <v>2</v>
      </c>
      <c r="X57">
        <v>5</v>
      </c>
      <c r="Y57">
        <v>0</v>
      </c>
      <c r="Z57">
        <v>8</v>
      </c>
      <c r="AA57">
        <v>8</v>
      </c>
      <c r="AB57">
        <v>8</v>
      </c>
      <c r="AC57">
        <v>0</v>
      </c>
      <c r="AD57">
        <v>8</v>
      </c>
      <c r="AE57">
        <v>0</v>
      </c>
      <c r="AF57">
        <v>7</v>
      </c>
      <c r="AG57">
        <v>2</v>
      </c>
      <c r="AH57">
        <v>0</v>
      </c>
      <c r="AI57">
        <v>7</v>
      </c>
      <c r="AJ57">
        <v>2</v>
      </c>
      <c r="AK57">
        <v>0</v>
      </c>
      <c r="AL57">
        <v>3</v>
      </c>
      <c r="AM57">
        <v>3</v>
      </c>
      <c r="AN57">
        <v>0</v>
      </c>
      <c r="AO57">
        <v>3</v>
      </c>
      <c r="AP57">
        <v>1</v>
      </c>
      <c r="AQ57">
        <v>2</v>
      </c>
      <c r="AR57">
        <v>0</v>
      </c>
      <c r="AS57">
        <v>1</v>
      </c>
      <c r="AT57">
        <v>2</v>
      </c>
      <c r="AU57">
        <v>1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</v>
      </c>
      <c r="BD57">
        <v>0</v>
      </c>
      <c r="BE57">
        <v>1</v>
      </c>
      <c r="BF57">
        <v>7</v>
      </c>
      <c r="BG57">
        <v>5</v>
      </c>
      <c r="BH57">
        <v>3</v>
      </c>
      <c r="BI57">
        <v>2</v>
      </c>
      <c r="BJ57">
        <v>1</v>
      </c>
      <c r="BK57">
        <v>3</v>
      </c>
      <c r="BL57">
        <v>0</v>
      </c>
      <c r="BM57">
        <v>0</v>
      </c>
      <c r="BN57">
        <v>6</v>
      </c>
      <c r="BO57">
        <v>1</v>
      </c>
      <c r="BP57">
        <v>1</v>
      </c>
      <c r="BQ57">
        <v>2</v>
      </c>
      <c r="BR57">
        <v>1</v>
      </c>
      <c r="BS57">
        <v>1</v>
      </c>
      <c r="BT57">
        <v>1</v>
      </c>
      <c r="BU57">
        <v>1</v>
      </c>
      <c r="BV57">
        <v>1</v>
      </c>
      <c r="BW57">
        <v>1</v>
      </c>
      <c r="BX57">
        <v>6</v>
      </c>
      <c r="BY57">
        <v>5</v>
      </c>
      <c r="BZ57">
        <v>6</v>
      </c>
    </row>
    <row r="58" spans="1:78" x14ac:dyDescent="0.25">
      <c r="B58">
        <v>0</v>
      </c>
      <c r="C58">
        <v>0</v>
      </c>
      <c r="D58" t="s">
        <v>106</v>
      </c>
      <c r="E58" t="s">
        <v>106</v>
      </c>
      <c r="F58">
        <v>0</v>
      </c>
      <c r="G58" t="s">
        <v>106</v>
      </c>
      <c r="H58" s="7">
        <v>0.01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 t="s">
        <v>106</v>
      </c>
      <c r="Q58" s="7">
        <v>0.01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7">
        <v>0.01</v>
      </c>
      <c r="Y58" t="s">
        <v>106</v>
      </c>
      <c r="Z58">
        <v>0</v>
      </c>
      <c r="AA58">
        <v>0</v>
      </c>
      <c r="AB58">
        <v>0</v>
      </c>
      <c r="AC58" t="s">
        <v>106</v>
      </c>
      <c r="AD58">
        <v>0</v>
      </c>
      <c r="AE58" t="s">
        <v>106</v>
      </c>
      <c r="AF58">
        <v>0</v>
      </c>
      <c r="AG58">
        <v>0</v>
      </c>
      <c r="AH58" t="s">
        <v>106</v>
      </c>
      <c r="AI58">
        <v>0</v>
      </c>
      <c r="AJ58" s="7">
        <v>0.01</v>
      </c>
      <c r="AK58" t="s">
        <v>106</v>
      </c>
      <c r="AL58">
        <v>0</v>
      </c>
      <c r="AM58">
        <v>0</v>
      </c>
      <c r="AN58" t="s">
        <v>106</v>
      </c>
      <c r="AO58" s="7">
        <v>0.01</v>
      </c>
      <c r="AP58">
        <v>0</v>
      </c>
      <c r="AQ58">
        <v>0</v>
      </c>
      <c r="AR58" t="s">
        <v>106</v>
      </c>
      <c r="AS58">
        <v>0</v>
      </c>
      <c r="AT58">
        <v>0</v>
      </c>
      <c r="AU58">
        <v>0</v>
      </c>
      <c r="AV58" t="s">
        <v>106</v>
      </c>
      <c r="AW58" t="s">
        <v>106</v>
      </c>
      <c r="AX58" t="s">
        <v>106</v>
      </c>
      <c r="AY58" t="s">
        <v>106</v>
      </c>
      <c r="AZ58" t="s">
        <v>106</v>
      </c>
      <c r="BA58" t="s">
        <v>106</v>
      </c>
      <c r="BB58" t="s">
        <v>106</v>
      </c>
      <c r="BC58" s="7">
        <v>0.01</v>
      </c>
      <c r="BD58" t="s">
        <v>106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 t="s">
        <v>106</v>
      </c>
      <c r="BM58" t="s">
        <v>106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</row>
    <row r="59" spans="1:78" x14ac:dyDescent="0.25">
      <c r="A59" t="s">
        <v>689</v>
      </c>
      <c r="B59">
        <v>7</v>
      </c>
      <c r="C59">
        <v>7</v>
      </c>
      <c r="D59">
        <v>1</v>
      </c>
      <c r="E59">
        <v>0</v>
      </c>
      <c r="F59">
        <v>2</v>
      </c>
      <c r="G59">
        <v>4</v>
      </c>
      <c r="H59">
        <v>1</v>
      </c>
      <c r="I59">
        <v>2</v>
      </c>
      <c r="J59">
        <v>2</v>
      </c>
      <c r="K59">
        <v>1</v>
      </c>
      <c r="L59">
        <v>2</v>
      </c>
      <c r="M59">
        <v>2</v>
      </c>
      <c r="N59">
        <v>5</v>
      </c>
      <c r="O59">
        <v>0</v>
      </c>
      <c r="P59">
        <v>0</v>
      </c>
      <c r="Q59">
        <v>1</v>
      </c>
      <c r="R59">
        <v>6</v>
      </c>
      <c r="S59">
        <v>3</v>
      </c>
      <c r="T59">
        <v>2</v>
      </c>
      <c r="U59">
        <v>2</v>
      </c>
      <c r="V59">
        <v>7</v>
      </c>
      <c r="W59">
        <v>0</v>
      </c>
      <c r="X59">
        <v>1</v>
      </c>
      <c r="Y59">
        <v>0</v>
      </c>
      <c r="Z59">
        <v>7</v>
      </c>
      <c r="AA59">
        <v>7</v>
      </c>
      <c r="AB59">
        <v>7</v>
      </c>
      <c r="AC59">
        <v>2</v>
      </c>
      <c r="AD59">
        <v>5</v>
      </c>
      <c r="AE59">
        <v>1</v>
      </c>
      <c r="AF59">
        <v>6</v>
      </c>
      <c r="AG59">
        <v>2</v>
      </c>
      <c r="AH59">
        <v>0</v>
      </c>
      <c r="AI59">
        <v>6</v>
      </c>
      <c r="AJ59">
        <v>1</v>
      </c>
      <c r="AK59">
        <v>1</v>
      </c>
      <c r="AL59">
        <v>5</v>
      </c>
      <c r="AM59">
        <v>2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</v>
      </c>
      <c r="AT59">
        <v>1</v>
      </c>
      <c r="AU59">
        <v>1</v>
      </c>
      <c r="AV59">
        <v>0</v>
      </c>
      <c r="AW59">
        <v>0</v>
      </c>
      <c r="AX59">
        <v>1</v>
      </c>
      <c r="AY59">
        <v>1</v>
      </c>
      <c r="AZ59">
        <v>2</v>
      </c>
      <c r="BA59">
        <v>0</v>
      </c>
      <c r="BB59">
        <v>0</v>
      </c>
      <c r="BC59">
        <v>1</v>
      </c>
      <c r="BD59">
        <v>0</v>
      </c>
      <c r="BE59">
        <v>2</v>
      </c>
      <c r="BF59">
        <v>5</v>
      </c>
      <c r="BG59">
        <v>4</v>
      </c>
      <c r="BH59">
        <v>3</v>
      </c>
      <c r="BI59">
        <v>2</v>
      </c>
      <c r="BJ59">
        <v>0</v>
      </c>
      <c r="BK59">
        <v>2</v>
      </c>
      <c r="BL59">
        <v>0</v>
      </c>
      <c r="BM59">
        <v>2</v>
      </c>
      <c r="BN59">
        <v>4</v>
      </c>
      <c r="BO59">
        <v>1</v>
      </c>
      <c r="BP59">
        <v>1</v>
      </c>
      <c r="BQ59">
        <v>2</v>
      </c>
      <c r="BR59">
        <v>4</v>
      </c>
      <c r="BS59">
        <v>2</v>
      </c>
      <c r="BT59">
        <v>0</v>
      </c>
      <c r="BU59">
        <v>2</v>
      </c>
      <c r="BV59">
        <v>0</v>
      </c>
      <c r="BW59">
        <v>2</v>
      </c>
      <c r="BX59">
        <v>3</v>
      </c>
      <c r="BY59">
        <v>4</v>
      </c>
      <c r="BZ59">
        <v>3</v>
      </c>
    </row>
    <row r="60" spans="1:78" x14ac:dyDescent="0.25">
      <c r="B60">
        <v>0</v>
      </c>
      <c r="C60">
        <v>0</v>
      </c>
      <c r="D60">
        <v>0</v>
      </c>
      <c r="E60" t="s">
        <v>106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 t="s">
        <v>106</v>
      </c>
      <c r="P60" t="s">
        <v>106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 t="s">
        <v>106</v>
      </c>
      <c r="X60">
        <v>0</v>
      </c>
      <c r="Y60" t="s">
        <v>106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 t="s">
        <v>106</v>
      </c>
      <c r="AI60">
        <v>0</v>
      </c>
      <c r="AJ60">
        <v>0</v>
      </c>
      <c r="AK60">
        <v>0</v>
      </c>
      <c r="AL60">
        <v>0</v>
      </c>
      <c r="AM60">
        <v>0</v>
      </c>
      <c r="AN60" t="s">
        <v>106</v>
      </c>
      <c r="AO60" t="s">
        <v>106</v>
      </c>
      <c r="AP60" t="s">
        <v>106</v>
      </c>
      <c r="AQ60" t="s">
        <v>106</v>
      </c>
      <c r="AR60" t="s">
        <v>106</v>
      </c>
      <c r="AS60" s="7">
        <v>0.01</v>
      </c>
      <c r="AT60">
        <v>0</v>
      </c>
      <c r="AU60">
        <v>0</v>
      </c>
      <c r="AV60" t="s">
        <v>106</v>
      </c>
      <c r="AW60" t="s">
        <v>106</v>
      </c>
      <c r="AX60">
        <v>0</v>
      </c>
      <c r="AY60">
        <v>0</v>
      </c>
      <c r="AZ60" s="7">
        <v>0.01</v>
      </c>
      <c r="BA60" t="s">
        <v>106</v>
      </c>
      <c r="BB60" t="s">
        <v>106</v>
      </c>
      <c r="BC60">
        <v>0</v>
      </c>
      <c r="BD60" t="s">
        <v>106</v>
      </c>
      <c r="BE60">
        <v>0</v>
      </c>
      <c r="BF60">
        <v>0</v>
      </c>
      <c r="BG60">
        <v>0</v>
      </c>
      <c r="BH60">
        <v>0</v>
      </c>
      <c r="BI60">
        <v>0</v>
      </c>
      <c r="BJ60" t="s">
        <v>106</v>
      </c>
      <c r="BK60">
        <v>0</v>
      </c>
      <c r="BL60" t="s">
        <v>106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 t="s">
        <v>106</v>
      </c>
      <c r="BU60">
        <v>0</v>
      </c>
      <c r="BV60" t="s">
        <v>106</v>
      </c>
      <c r="BW60">
        <v>0</v>
      </c>
      <c r="BX60">
        <v>0</v>
      </c>
      <c r="BY60">
        <v>0</v>
      </c>
      <c r="BZ60">
        <v>0</v>
      </c>
    </row>
    <row r="61" spans="1:78" x14ac:dyDescent="0.25">
      <c r="A61" t="s">
        <v>690</v>
      </c>
      <c r="B61">
        <v>7</v>
      </c>
      <c r="C61">
        <v>6</v>
      </c>
      <c r="D61">
        <v>2</v>
      </c>
      <c r="E61">
        <v>0</v>
      </c>
      <c r="F61">
        <v>1</v>
      </c>
      <c r="G61">
        <v>3</v>
      </c>
      <c r="H61">
        <v>3</v>
      </c>
      <c r="I61">
        <v>2</v>
      </c>
      <c r="J61">
        <v>2</v>
      </c>
      <c r="K61">
        <v>3</v>
      </c>
      <c r="L61">
        <v>0</v>
      </c>
      <c r="M61">
        <v>4</v>
      </c>
      <c r="N61">
        <v>3</v>
      </c>
      <c r="O61">
        <v>1</v>
      </c>
      <c r="P61">
        <v>0</v>
      </c>
      <c r="Q61">
        <v>0</v>
      </c>
      <c r="R61">
        <v>7</v>
      </c>
      <c r="S61">
        <v>4</v>
      </c>
      <c r="T61">
        <v>2</v>
      </c>
      <c r="U61">
        <v>1</v>
      </c>
      <c r="V61">
        <v>3</v>
      </c>
      <c r="W61">
        <v>3</v>
      </c>
      <c r="X61">
        <v>2</v>
      </c>
      <c r="Y61">
        <v>2</v>
      </c>
      <c r="Z61">
        <v>5</v>
      </c>
      <c r="AA61">
        <v>7</v>
      </c>
      <c r="AB61">
        <v>5</v>
      </c>
      <c r="AC61">
        <v>0</v>
      </c>
      <c r="AD61">
        <v>6</v>
      </c>
      <c r="AE61">
        <v>1</v>
      </c>
      <c r="AF61">
        <v>6</v>
      </c>
      <c r="AG61">
        <v>1</v>
      </c>
      <c r="AH61">
        <v>0</v>
      </c>
      <c r="AI61">
        <v>6</v>
      </c>
      <c r="AJ61">
        <v>1</v>
      </c>
      <c r="AK61">
        <v>0</v>
      </c>
      <c r="AL61">
        <v>2</v>
      </c>
      <c r="AM61">
        <v>4</v>
      </c>
      <c r="AN61">
        <v>0</v>
      </c>
      <c r="AO61">
        <v>1</v>
      </c>
      <c r="AP61">
        <v>1</v>
      </c>
      <c r="AQ61">
        <v>1</v>
      </c>
      <c r="AR61">
        <v>0</v>
      </c>
      <c r="AS61">
        <v>0</v>
      </c>
      <c r="AT61">
        <v>3</v>
      </c>
      <c r="AU61">
        <v>0</v>
      </c>
      <c r="AV61">
        <v>0</v>
      </c>
      <c r="AW61">
        <v>0</v>
      </c>
      <c r="AX61">
        <v>2</v>
      </c>
      <c r="AY61">
        <v>0</v>
      </c>
      <c r="AZ61">
        <v>0</v>
      </c>
      <c r="BA61">
        <v>0</v>
      </c>
      <c r="BB61">
        <v>0</v>
      </c>
      <c r="BC61">
        <v>1</v>
      </c>
      <c r="BD61">
        <v>0</v>
      </c>
      <c r="BE61">
        <v>1</v>
      </c>
      <c r="BF61">
        <v>6</v>
      </c>
      <c r="BG61">
        <v>4</v>
      </c>
      <c r="BH61">
        <v>3</v>
      </c>
      <c r="BI61">
        <v>3</v>
      </c>
      <c r="BJ61">
        <v>2</v>
      </c>
      <c r="BK61">
        <v>0</v>
      </c>
      <c r="BL61">
        <v>0</v>
      </c>
      <c r="BM61">
        <v>0</v>
      </c>
      <c r="BN61">
        <v>2</v>
      </c>
      <c r="BO61">
        <v>2</v>
      </c>
      <c r="BP61">
        <v>3</v>
      </c>
      <c r="BQ61">
        <v>0</v>
      </c>
      <c r="BR61">
        <v>0</v>
      </c>
      <c r="BS61">
        <v>0</v>
      </c>
      <c r="BT61">
        <v>1</v>
      </c>
      <c r="BU61">
        <v>0</v>
      </c>
      <c r="BV61">
        <v>0</v>
      </c>
      <c r="BW61">
        <v>0</v>
      </c>
      <c r="BX61">
        <v>7</v>
      </c>
      <c r="BY61">
        <v>7</v>
      </c>
      <c r="BZ61">
        <v>6</v>
      </c>
    </row>
    <row r="62" spans="1:78" x14ac:dyDescent="0.25">
      <c r="B62">
        <v>0</v>
      </c>
      <c r="C62">
        <v>0</v>
      </c>
      <c r="D62">
        <v>0</v>
      </c>
      <c r="E62" t="s">
        <v>106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t="s">
        <v>106</v>
      </c>
      <c r="M62">
        <v>0</v>
      </c>
      <c r="N62">
        <v>0</v>
      </c>
      <c r="O62">
        <v>0</v>
      </c>
      <c r="P62" t="s">
        <v>106</v>
      </c>
      <c r="Q62" t="s">
        <v>106</v>
      </c>
      <c r="R62">
        <v>0</v>
      </c>
      <c r="S62">
        <v>0</v>
      </c>
      <c r="T62">
        <v>0</v>
      </c>
      <c r="U62">
        <v>0</v>
      </c>
      <c r="V62">
        <v>0</v>
      </c>
      <c r="W62" s="7">
        <v>0.01</v>
      </c>
      <c r="X62">
        <v>0</v>
      </c>
      <c r="Y62">
        <v>0</v>
      </c>
      <c r="Z62">
        <v>0</v>
      </c>
      <c r="AA62">
        <v>0</v>
      </c>
      <c r="AB62">
        <v>0</v>
      </c>
      <c r="AC62" t="s">
        <v>106</v>
      </c>
      <c r="AD62">
        <v>0</v>
      </c>
      <c r="AE62">
        <v>0</v>
      </c>
      <c r="AF62">
        <v>0</v>
      </c>
      <c r="AG62">
        <v>0</v>
      </c>
      <c r="AH62" t="s">
        <v>106</v>
      </c>
      <c r="AI62">
        <v>0</v>
      </c>
      <c r="AJ62">
        <v>0</v>
      </c>
      <c r="AK62" t="s">
        <v>106</v>
      </c>
      <c r="AL62">
        <v>0</v>
      </c>
      <c r="AM62">
        <v>0</v>
      </c>
      <c r="AN62" t="s">
        <v>106</v>
      </c>
      <c r="AO62">
        <v>0</v>
      </c>
      <c r="AP62">
        <v>0</v>
      </c>
      <c r="AQ62">
        <v>0</v>
      </c>
      <c r="AR62" t="s">
        <v>106</v>
      </c>
      <c r="AS62" t="s">
        <v>106</v>
      </c>
      <c r="AT62" s="7">
        <v>0.01</v>
      </c>
      <c r="AU62" t="s">
        <v>106</v>
      </c>
      <c r="AV62" t="s">
        <v>106</v>
      </c>
      <c r="AW62" t="s">
        <v>106</v>
      </c>
      <c r="AX62" s="7">
        <v>0.01</v>
      </c>
      <c r="AY62" t="s">
        <v>106</v>
      </c>
      <c r="AZ62" t="s">
        <v>106</v>
      </c>
      <c r="BA62" t="s">
        <v>106</v>
      </c>
      <c r="BB62" t="s">
        <v>106</v>
      </c>
      <c r="BC62">
        <v>0</v>
      </c>
      <c r="BD62" t="s">
        <v>106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 t="s">
        <v>106</v>
      </c>
      <c r="BL62" t="s">
        <v>106</v>
      </c>
      <c r="BM62" t="s">
        <v>106</v>
      </c>
      <c r="BN62">
        <v>0</v>
      </c>
      <c r="BO62">
        <v>0</v>
      </c>
      <c r="BP62">
        <v>0</v>
      </c>
      <c r="BQ62" t="s">
        <v>106</v>
      </c>
      <c r="BR62" t="s">
        <v>106</v>
      </c>
      <c r="BS62" t="s">
        <v>106</v>
      </c>
      <c r="BT62">
        <v>0</v>
      </c>
      <c r="BU62" t="s">
        <v>106</v>
      </c>
      <c r="BV62" t="s">
        <v>106</v>
      </c>
      <c r="BW62" t="s">
        <v>106</v>
      </c>
      <c r="BX62">
        <v>0</v>
      </c>
      <c r="BY62">
        <v>0</v>
      </c>
      <c r="BZ62">
        <v>0</v>
      </c>
    </row>
    <row r="63" spans="1:78" x14ac:dyDescent="0.25">
      <c r="A63" t="s">
        <v>691</v>
      </c>
      <c r="B63">
        <v>7</v>
      </c>
      <c r="C63">
        <v>7</v>
      </c>
      <c r="D63">
        <v>0</v>
      </c>
      <c r="E63">
        <v>0</v>
      </c>
      <c r="F63">
        <v>3</v>
      </c>
      <c r="G63">
        <v>4</v>
      </c>
      <c r="H63">
        <v>0</v>
      </c>
      <c r="I63">
        <v>2</v>
      </c>
      <c r="J63">
        <v>4</v>
      </c>
      <c r="K63">
        <v>0</v>
      </c>
      <c r="L63">
        <v>0</v>
      </c>
      <c r="M63">
        <v>2</v>
      </c>
      <c r="N63">
        <v>4</v>
      </c>
      <c r="O63">
        <v>1</v>
      </c>
      <c r="P63">
        <v>0</v>
      </c>
      <c r="Q63">
        <v>0</v>
      </c>
      <c r="R63">
        <v>7</v>
      </c>
      <c r="S63">
        <v>4</v>
      </c>
      <c r="T63">
        <v>3</v>
      </c>
      <c r="U63">
        <v>0</v>
      </c>
      <c r="V63">
        <v>6</v>
      </c>
      <c r="W63">
        <v>0</v>
      </c>
      <c r="X63">
        <v>0</v>
      </c>
      <c r="Y63">
        <v>0</v>
      </c>
      <c r="Z63">
        <v>6</v>
      </c>
      <c r="AA63">
        <v>7</v>
      </c>
      <c r="AB63">
        <v>6</v>
      </c>
      <c r="AC63">
        <v>1</v>
      </c>
      <c r="AD63">
        <v>5</v>
      </c>
      <c r="AE63">
        <v>0</v>
      </c>
      <c r="AF63">
        <v>3</v>
      </c>
      <c r="AG63">
        <v>2</v>
      </c>
      <c r="AH63">
        <v>0</v>
      </c>
      <c r="AI63">
        <v>7</v>
      </c>
      <c r="AJ63">
        <v>0</v>
      </c>
      <c r="AK63">
        <v>1</v>
      </c>
      <c r="AL63">
        <v>4</v>
      </c>
      <c r="AM63">
        <v>2</v>
      </c>
      <c r="AN63">
        <v>0</v>
      </c>
      <c r="AO63">
        <v>0</v>
      </c>
      <c r="AP63">
        <v>2</v>
      </c>
      <c r="AQ63">
        <v>0</v>
      </c>
      <c r="AR63">
        <v>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</v>
      </c>
      <c r="AZ63">
        <v>2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7</v>
      </c>
      <c r="BG63">
        <v>1</v>
      </c>
      <c r="BH63">
        <v>6</v>
      </c>
      <c r="BI63">
        <v>1</v>
      </c>
      <c r="BJ63">
        <v>0</v>
      </c>
      <c r="BK63">
        <v>0</v>
      </c>
      <c r="BL63">
        <v>0</v>
      </c>
      <c r="BM63">
        <v>0</v>
      </c>
      <c r="BN63">
        <v>5</v>
      </c>
      <c r="BO63">
        <v>0</v>
      </c>
      <c r="BP63">
        <v>1</v>
      </c>
      <c r="BQ63">
        <v>1</v>
      </c>
      <c r="BR63">
        <v>0</v>
      </c>
      <c r="BS63">
        <v>0</v>
      </c>
      <c r="BT63">
        <v>0</v>
      </c>
      <c r="BU63">
        <v>0</v>
      </c>
      <c r="BV63">
        <v>1</v>
      </c>
      <c r="BW63">
        <v>0</v>
      </c>
      <c r="BX63">
        <v>4</v>
      </c>
      <c r="BY63">
        <v>5</v>
      </c>
      <c r="BZ63">
        <v>3</v>
      </c>
    </row>
    <row r="64" spans="1:78" x14ac:dyDescent="0.25">
      <c r="B64">
        <v>0</v>
      </c>
      <c r="C64">
        <v>0</v>
      </c>
      <c r="D64" t="s">
        <v>106</v>
      </c>
      <c r="E64" t="s">
        <v>106</v>
      </c>
      <c r="F64">
        <v>0</v>
      </c>
      <c r="G64">
        <v>0</v>
      </c>
      <c r="H64">
        <v>0</v>
      </c>
      <c r="I64">
        <v>0</v>
      </c>
      <c r="J64">
        <v>0</v>
      </c>
      <c r="K64" t="s">
        <v>106</v>
      </c>
      <c r="L64">
        <v>0</v>
      </c>
      <c r="M64">
        <v>0</v>
      </c>
      <c r="N64">
        <v>0</v>
      </c>
      <c r="O64">
        <v>0</v>
      </c>
      <c r="P64" t="s">
        <v>106</v>
      </c>
      <c r="Q64" t="s">
        <v>106</v>
      </c>
      <c r="R64">
        <v>0</v>
      </c>
      <c r="S64">
        <v>0</v>
      </c>
      <c r="T64">
        <v>0</v>
      </c>
      <c r="U64" t="s">
        <v>106</v>
      </c>
      <c r="V64">
        <v>0</v>
      </c>
      <c r="W64" t="s">
        <v>106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 t="s">
        <v>106</v>
      </c>
      <c r="AF64">
        <v>0</v>
      </c>
      <c r="AG64">
        <v>0</v>
      </c>
      <c r="AH64" t="s">
        <v>106</v>
      </c>
      <c r="AI64">
        <v>0</v>
      </c>
      <c r="AJ64" t="s">
        <v>106</v>
      </c>
      <c r="AK64">
        <v>0</v>
      </c>
      <c r="AL64">
        <v>0</v>
      </c>
      <c r="AM64">
        <v>0</v>
      </c>
      <c r="AN64" t="s">
        <v>106</v>
      </c>
      <c r="AO64" t="s">
        <v>106</v>
      </c>
      <c r="AP64">
        <v>0</v>
      </c>
      <c r="AQ64" t="s">
        <v>106</v>
      </c>
      <c r="AR64" s="7">
        <v>0.01</v>
      </c>
      <c r="AS64" t="s">
        <v>106</v>
      </c>
      <c r="AT64" t="s">
        <v>106</v>
      </c>
      <c r="AU64" t="s">
        <v>106</v>
      </c>
      <c r="AV64" t="s">
        <v>106</v>
      </c>
      <c r="AW64" t="s">
        <v>106</v>
      </c>
      <c r="AX64" t="s">
        <v>106</v>
      </c>
      <c r="AY64">
        <v>0</v>
      </c>
      <c r="AZ64" s="7">
        <v>0.01</v>
      </c>
      <c r="BA64" t="s">
        <v>106</v>
      </c>
      <c r="BB64" t="s">
        <v>106</v>
      </c>
      <c r="BC64" t="s">
        <v>106</v>
      </c>
      <c r="BD64" t="s">
        <v>106</v>
      </c>
      <c r="BE64" t="s">
        <v>106</v>
      </c>
      <c r="BF64">
        <v>0</v>
      </c>
      <c r="BG64">
        <v>0</v>
      </c>
      <c r="BH64">
        <v>0</v>
      </c>
      <c r="BI64">
        <v>0</v>
      </c>
      <c r="BJ64" t="s">
        <v>106</v>
      </c>
      <c r="BK64" t="s">
        <v>106</v>
      </c>
      <c r="BL64" t="s">
        <v>106</v>
      </c>
      <c r="BM64" t="s">
        <v>106</v>
      </c>
      <c r="BN64">
        <v>0</v>
      </c>
      <c r="BO64" t="s">
        <v>106</v>
      </c>
      <c r="BP64">
        <v>0</v>
      </c>
      <c r="BQ64">
        <v>0</v>
      </c>
      <c r="BR64" t="s">
        <v>106</v>
      </c>
      <c r="BS64" t="s">
        <v>106</v>
      </c>
      <c r="BT64" t="s">
        <v>106</v>
      </c>
      <c r="BU64" t="s">
        <v>106</v>
      </c>
      <c r="BV64">
        <v>0</v>
      </c>
      <c r="BW64" t="s">
        <v>106</v>
      </c>
      <c r="BX64">
        <v>0</v>
      </c>
      <c r="BY64">
        <v>0</v>
      </c>
      <c r="BZ64">
        <v>0</v>
      </c>
    </row>
    <row r="65" spans="1:78" x14ac:dyDescent="0.25">
      <c r="A65" t="s">
        <v>692</v>
      </c>
      <c r="B65">
        <v>7</v>
      </c>
      <c r="C65">
        <v>5</v>
      </c>
      <c r="D65">
        <v>2</v>
      </c>
      <c r="E65">
        <v>0</v>
      </c>
      <c r="F65">
        <v>0</v>
      </c>
      <c r="G65">
        <v>1</v>
      </c>
      <c r="H65">
        <v>5</v>
      </c>
      <c r="I65">
        <v>1</v>
      </c>
      <c r="J65">
        <v>2</v>
      </c>
      <c r="K65">
        <v>1</v>
      </c>
      <c r="L65">
        <v>2</v>
      </c>
      <c r="M65">
        <v>3</v>
      </c>
      <c r="N65">
        <v>4</v>
      </c>
      <c r="O65">
        <v>0</v>
      </c>
      <c r="P65">
        <v>0</v>
      </c>
      <c r="Q65">
        <v>3</v>
      </c>
      <c r="R65">
        <v>4</v>
      </c>
      <c r="S65">
        <v>5</v>
      </c>
      <c r="T65">
        <v>0</v>
      </c>
      <c r="U65">
        <v>1</v>
      </c>
      <c r="V65">
        <v>3</v>
      </c>
      <c r="W65">
        <v>2</v>
      </c>
      <c r="X65">
        <v>2</v>
      </c>
      <c r="Y65">
        <v>0</v>
      </c>
      <c r="Z65">
        <v>7</v>
      </c>
      <c r="AA65">
        <v>7</v>
      </c>
      <c r="AB65">
        <v>7</v>
      </c>
      <c r="AC65">
        <v>0</v>
      </c>
      <c r="AD65">
        <v>7</v>
      </c>
      <c r="AE65">
        <v>0</v>
      </c>
      <c r="AF65">
        <v>5</v>
      </c>
      <c r="AG65">
        <v>1</v>
      </c>
      <c r="AH65">
        <v>0</v>
      </c>
      <c r="AI65">
        <v>6</v>
      </c>
      <c r="AJ65">
        <v>0</v>
      </c>
      <c r="AK65">
        <v>1</v>
      </c>
      <c r="AL65">
        <v>4</v>
      </c>
      <c r="AM65">
        <v>1</v>
      </c>
      <c r="AN65">
        <v>0</v>
      </c>
      <c r="AO65">
        <v>1</v>
      </c>
      <c r="AP65">
        <v>1</v>
      </c>
      <c r="AQ65">
        <v>1</v>
      </c>
      <c r="AR65">
        <v>0</v>
      </c>
      <c r="AS65">
        <v>0</v>
      </c>
      <c r="AT65">
        <v>1</v>
      </c>
      <c r="AU65">
        <v>1</v>
      </c>
      <c r="AV65">
        <v>0</v>
      </c>
      <c r="AW65">
        <v>0</v>
      </c>
      <c r="AX65">
        <v>2</v>
      </c>
      <c r="AY65">
        <v>0</v>
      </c>
      <c r="AZ65">
        <v>1</v>
      </c>
      <c r="BA65">
        <v>0</v>
      </c>
      <c r="BB65">
        <v>1</v>
      </c>
      <c r="BC65">
        <v>0</v>
      </c>
      <c r="BD65">
        <v>0</v>
      </c>
      <c r="BE65">
        <v>0</v>
      </c>
      <c r="BF65">
        <v>7</v>
      </c>
      <c r="BG65">
        <v>4</v>
      </c>
      <c r="BH65">
        <v>3</v>
      </c>
      <c r="BI65">
        <v>0</v>
      </c>
      <c r="BJ65">
        <v>1</v>
      </c>
      <c r="BK65">
        <v>2</v>
      </c>
      <c r="BL65">
        <v>2</v>
      </c>
      <c r="BM65">
        <v>0</v>
      </c>
      <c r="BN65">
        <v>3</v>
      </c>
      <c r="BO65">
        <v>2</v>
      </c>
      <c r="BP65">
        <v>2</v>
      </c>
      <c r="BQ65">
        <v>1</v>
      </c>
      <c r="BR65">
        <v>1</v>
      </c>
      <c r="BS65">
        <v>1</v>
      </c>
      <c r="BT65">
        <v>0</v>
      </c>
      <c r="BU65">
        <v>0</v>
      </c>
      <c r="BV65">
        <v>1</v>
      </c>
      <c r="BW65">
        <v>0</v>
      </c>
      <c r="BX65">
        <v>4</v>
      </c>
      <c r="BY65">
        <v>5</v>
      </c>
      <c r="BZ65">
        <v>5</v>
      </c>
    </row>
    <row r="66" spans="1:78" x14ac:dyDescent="0.25">
      <c r="B66">
        <v>0</v>
      </c>
      <c r="C66">
        <v>0</v>
      </c>
      <c r="D66">
        <v>0</v>
      </c>
      <c r="E66" t="s">
        <v>106</v>
      </c>
      <c r="F66" t="s">
        <v>106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 t="s">
        <v>106</v>
      </c>
      <c r="P66" t="s">
        <v>106</v>
      </c>
      <c r="Q66">
        <v>0</v>
      </c>
      <c r="R66">
        <v>0</v>
      </c>
      <c r="S66">
        <v>0</v>
      </c>
      <c r="T66" t="s">
        <v>106</v>
      </c>
      <c r="U66">
        <v>0</v>
      </c>
      <c r="V66">
        <v>0</v>
      </c>
      <c r="W66">
        <v>0</v>
      </c>
      <c r="X66">
        <v>0</v>
      </c>
      <c r="Y66" t="s">
        <v>106</v>
      </c>
      <c r="Z66">
        <v>0</v>
      </c>
      <c r="AA66">
        <v>0</v>
      </c>
      <c r="AB66">
        <v>0</v>
      </c>
      <c r="AC66" t="s">
        <v>106</v>
      </c>
      <c r="AD66">
        <v>0</v>
      </c>
      <c r="AE66" t="s">
        <v>106</v>
      </c>
      <c r="AF66">
        <v>0</v>
      </c>
      <c r="AG66">
        <v>0</v>
      </c>
      <c r="AH66" t="s">
        <v>106</v>
      </c>
      <c r="AI66">
        <v>0</v>
      </c>
      <c r="AJ66" t="s">
        <v>106</v>
      </c>
      <c r="AK66">
        <v>0</v>
      </c>
      <c r="AL66">
        <v>0</v>
      </c>
      <c r="AM66">
        <v>0</v>
      </c>
      <c r="AN66" t="s">
        <v>106</v>
      </c>
      <c r="AO66">
        <v>0</v>
      </c>
      <c r="AP66">
        <v>0</v>
      </c>
      <c r="AQ66">
        <v>0</v>
      </c>
      <c r="AR66" t="s">
        <v>106</v>
      </c>
      <c r="AS66" t="s">
        <v>106</v>
      </c>
      <c r="AT66">
        <v>0</v>
      </c>
      <c r="AU66">
        <v>0</v>
      </c>
      <c r="AV66" t="s">
        <v>106</v>
      </c>
      <c r="AW66" t="s">
        <v>106</v>
      </c>
      <c r="AX66" s="7">
        <v>0.01</v>
      </c>
      <c r="AY66" t="s">
        <v>106</v>
      </c>
      <c r="AZ66">
        <v>0</v>
      </c>
      <c r="BA66" t="s">
        <v>106</v>
      </c>
      <c r="BB66">
        <v>0</v>
      </c>
      <c r="BC66" t="s">
        <v>106</v>
      </c>
      <c r="BD66" t="s">
        <v>106</v>
      </c>
      <c r="BE66" t="s">
        <v>106</v>
      </c>
      <c r="BF66">
        <v>0</v>
      </c>
      <c r="BG66">
        <v>0</v>
      </c>
      <c r="BH66">
        <v>0</v>
      </c>
      <c r="BI66" t="s">
        <v>106</v>
      </c>
      <c r="BJ66">
        <v>0</v>
      </c>
      <c r="BK66">
        <v>0</v>
      </c>
      <c r="BL66" s="7">
        <v>0.01</v>
      </c>
      <c r="BM66" t="s">
        <v>106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 t="s">
        <v>106</v>
      </c>
      <c r="BU66" t="s">
        <v>106</v>
      </c>
      <c r="BV66">
        <v>0</v>
      </c>
      <c r="BW66" t="s">
        <v>106</v>
      </c>
      <c r="BX66">
        <v>0</v>
      </c>
      <c r="BY66">
        <v>0</v>
      </c>
      <c r="BZ66">
        <v>0</v>
      </c>
    </row>
    <row r="67" spans="1:78" x14ac:dyDescent="0.25">
      <c r="A67" t="s">
        <v>693</v>
      </c>
      <c r="B67">
        <v>6</v>
      </c>
      <c r="C67">
        <v>4</v>
      </c>
      <c r="D67">
        <v>2</v>
      </c>
      <c r="E67">
        <v>0</v>
      </c>
      <c r="F67">
        <v>0</v>
      </c>
      <c r="G67">
        <v>1</v>
      </c>
      <c r="H67">
        <v>6</v>
      </c>
      <c r="I67">
        <v>2</v>
      </c>
      <c r="J67">
        <v>3</v>
      </c>
      <c r="K67">
        <v>0</v>
      </c>
      <c r="L67">
        <v>1</v>
      </c>
      <c r="M67">
        <v>2</v>
      </c>
      <c r="N67">
        <v>4</v>
      </c>
      <c r="O67">
        <v>0</v>
      </c>
      <c r="P67">
        <v>0</v>
      </c>
      <c r="Q67">
        <v>3</v>
      </c>
      <c r="R67">
        <v>4</v>
      </c>
      <c r="S67">
        <v>6</v>
      </c>
      <c r="T67">
        <v>0</v>
      </c>
      <c r="U67">
        <v>0</v>
      </c>
      <c r="V67">
        <v>4</v>
      </c>
      <c r="W67">
        <v>1</v>
      </c>
      <c r="X67">
        <v>2</v>
      </c>
      <c r="Y67">
        <v>1</v>
      </c>
      <c r="Z67">
        <v>5</v>
      </c>
      <c r="AA67">
        <v>6</v>
      </c>
      <c r="AB67">
        <v>5</v>
      </c>
      <c r="AC67">
        <v>0</v>
      </c>
      <c r="AD67">
        <v>3</v>
      </c>
      <c r="AE67">
        <v>2</v>
      </c>
      <c r="AF67">
        <v>6</v>
      </c>
      <c r="AG67">
        <v>0</v>
      </c>
      <c r="AH67">
        <v>0</v>
      </c>
      <c r="AI67">
        <v>6</v>
      </c>
      <c r="AJ67">
        <v>0</v>
      </c>
      <c r="AK67">
        <v>0</v>
      </c>
      <c r="AL67">
        <v>2</v>
      </c>
      <c r="AM67">
        <v>4</v>
      </c>
      <c r="AN67">
        <v>0</v>
      </c>
      <c r="AO67">
        <v>1</v>
      </c>
      <c r="AP67">
        <v>2</v>
      </c>
      <c r="AQ67">
        <v>1</v>
      </c>
      <c r="AR67">
        <v>0</v>
      </c>
      <c r="AS67">
        <v>0</v>
      </c>
      <c r="AT67">
        <v>0</v>
      </c>
      <c r="AU67">
        <v>1</v>
      </c>
      <c r="AV67">
        <v>0</v>
      </c>
      <c r="AW67">
        <v>0</v>
      </c>
      <c r="AX67">
        <v>2</v>
      </c>
      <c r="AY67">
        <v>1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1</v>
      </c>
      <c r="BF67">
        <v>6</v>
      </c>
      <c r="BG67">
        <v>5</v>
      </c>
      <c r="BH67">
        <v>2</v>
      </c>
      <c r="BI67">
        <v>1</v>
      </c>
      <c r="BJ67">
        <v>1</v>
      </c>
      <c r="BK67">
        <v>2</v>
      </c>
      <c r="BL67">
        <v>1</v>
      </c>
      <c r="BM67">
        <v>0</v>
      </c>
      <c r="BN67">
        <v>2</v>
      </c>
      <c r="BO67">
        <v>2</v>
      </c>
      <c r="BP67">
        <v>2</v>
      </c>
      <c r="BQ67">
        <v>2</v>
      </c>
      <c r="BR67">
        <v>0</v>
      </c>
      <c r="BS67">
        <v>1</v>
      </c>
      <c r="BT67">
        <v>1</v>
      </c>
      <c r="BU67">
        <v>0</v>
      </c>
      <c r="BV67">
        <v>2</v>
      </c>
      <c r="BW67">
        <v>0</v>
      </c>
      <c r="BX67">
        <v>4</v>
      </c>
      <c r="BY67">
        <v>4</v>
      </c>
      <c r="BZ67">
        <v>4</v>
      </c>
    </row>
    <row r="68" spans="1:78" x14ac:dyDescent="0.25">
      <c r="B68">
        <v>0</v>
      </c>
      <c r="C68">
        <v>0</v>
      </c>
      <c r="D68" s="7">
        <v>0.01</v>
      </c>
      <c r="E68" t="s">
        <v>106</v>
      </c>
      <c r="F68" t="s">
        <v>106</v>
      </c>
      <c r="G68">
        <v>0</v>
      </c>
      <c r="H68">
        <v>0</v>
      </c>
      <c r="I68">
        <v>0</v>
      </c>
      <c r="J68">
        <v>0</v>
      </c>
      <c r="K68" t="s">
        <v>106</v>
      </c>
      <c r="L68">
        <v>0</v>
      </c>
      <c r="M68">
        <v>0</v>
      </c>
      <c r="N68">
        <v>0</v>
      </c>
      <c r="O68" t="s">
        <v>106</v>
      </c>
      <c r="P68" t="s">
        <v>106</v>
      </c>
      <c r="Q68">
        <v>0</v>
      </c>
      <c r="R68">
        <v>0</v>
      </c>
      <c r="S68">
        <v>0</v>
      </c>
      <c r="T68" t="s">
        <v>106</v>
      </c>
      <c r="U68" t="s">
        <v>106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 t="s">
        <v>106</v>
      </c>
      <c r="AD68">
        <v>0</v>
      </c>
      <c r="AE68" s="7">
        <v>0.01</v>
      </c>
      <c r="AF68">
        <v>0</v>
      </c>
      <c r="AG68" t="s">
        <v>106</v>
      </c>
      <c r="AH68" t="s">
        <v>106</v>
      </c>
      <c r="AI68">
        <v>0</v>
      </c>
      <c r="AJ68" t="s">
        <v>106</v>
      </c>
      <c r="AK68" t="s">
        <v>106</v>
      </c>
      <c r="AL68">
        <v>0</v>
      </c>
      <c r="AM68">
        <v>0</v>
      </c>
      <c r="AN68" t="s">
        <v>106</v>
      </c>
      <c r="AO68">
        <v>0</v>
      </c>
      <c r="AP68">
        <v>0</v>
      </c>
      <c r="AQ68">
        <v>0</v>
      </c>
      <c r="AR68" t="s">
        <v>106</v>
      </c>
      <c r="AS68" t="s">
        <v>106</v>
      </c>
      <c r="AT68" t="s">
        <v>106</v>
      </c>
      <c r="AU68">
        <v>0</v>
      </c>
      <c r="AV68" t="s">
        <v>106</v>
      </c>
      <c r="AW68" t="s">
        <v>106</v>
      </c>
      <c r="AX68" s="7">
        <v>0.01</v>
      </c>
      <c r="AY68">
        <v>0</v>
      </c>
      <c r="AZ68" t="s">
        <v>106</v>
      </c>
      <c r="BA68" t="s">
        <v>106</v>
      </c>
      <c r="BB68" t="s">
        <v>106</v>
      </c>
      <c r="BC68" t="s">
        <v>106</v>
      </c>
      <c r="BD68" t="s">
        <v>106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 t="s">
        <v>106</v>
      </c>
      <c r="BN68">
        <v>0</v>
      </c>
      <c r="BO68">
        <v>0</v>
      </c>
      <c r="BP68">
        <v>0</v>
      </c>
      <c r="BQ68">
        <v>0</v>
      </c>
      <c r="BR68" t="s">
        <v>106</v>
      </c>
      <c r="BS68">
        <v>0</v>
      </c>
      <c r="BT68">
        <v>0</v>
      </c>
      <c r="BU68" t="s">
        <v>106</v>
      </c>
      <c r="BV68" s="7">
        <v>0.01</v>
      </c>
      <c r="BW68" t="s">
        <v>106</v>
      </c>
      <c r="BX68">
        <v>0</v>
      </c>
      <c r="BY68">
        <v>0</v>
      </c>
      <c r="BZ68">
        <v>0</v>
      </c>
    </row>
    <row r="69" spans="1:78" x14ac:dyDescent="0.25">
      <c r="A69" t="s">
        <v>694</v>
      </c>
      <c r="B69">
        <v>6</v>
      </c>
      <c r="C69">
        <v>5</v>
      </c>
      <c r="D69">
        <v>0</v>
      </c>
      <c r="E69">
        <v>1</v>
      </c>
      <c r="F69">
        <v>2</v>
      </c>
      <c r="G69">
        <v>1</v>
      </c>
      <c r="H69">
        <v>3</v>
      </c>
      <c r="I69">
        <v>0</v>
      </c>
      <c r="J69">
        <v>3</v>
      </c>
      <c r="K69">
        <v>2</v>
      </c>
      <c r="L69">
        <v>2</v>
      </c>
      <c r="M69">
        <v>3</v>
      </c>
      <c r="N69">
        <v>3</v>
      </c>
      <c r="O69">
        <v>0</v>
      </c>
      <c r="P69">
        <v>0</v>
      </c>
      <c r="Q69">
        <v>1</v>
      </c>
      <c r="R69">
        <v>5</v>
      </c>
      <c r="S69">
        <v>4</v>
      </c>
      <c r="T69">
        <v>1</v>
      </c>
      <c r="U69">
        <v>2</v>
      </c>
      <c r="V69">
        <v>4</v>
      </c>
      <c r="W69">
        <v>0</v>
      </c>
      <c r="X69">
        <v>3</v>
      </c>
      <c r="Y69">
        <v>0</v>
      </c>
      <c r="Z69">
        <v>6</v>
      </c>
      <c r="AA69">
        <v>6</v>
      </c>
      <c r="AB69">
        <v>6</v>
      </c>
      <c r="AC69">
        <v>0</v>
      </c>
      <c r="AD69">
        <v>6</v>
      </c>
      <c r="AE69">
        <v>0</v>
      </c>
      <c r="AF69">
        <v>5</v>
      </c>
      <c r="AG69">
        <v>0</v>
      </c>
      <c r="AH69">
        <v>0</v>
      </c>
      <c r="AI69">
        <v>3</v>
      </c>
      <c r="AJ69">
        <v>2</v>
      </c>
      <c r="AK69">
        <v>3</v>
      </c>
      <c r="AL69">
        <v>1</v>
      </c>
      <c r="AM69">
        <v>5</v>
      </c>
      <c r="AN69">
        <v>0</v>
      </c>
      <c r="AO69">
        <v>0</v>
      </c>
      <c r="AP69">
        <v>0</v>
      </c>
      <c r="AQ69">
        <v>1</v>
      </c>
      <c r="AR69">
        <v>0</v>
      </c>
      <c r="AS69">
        <v>0</v>
      </c>
      <c r="AT69">
        <v>1</v>
      </c>
      <c r="AU69">
        <v>0</v>
      </c>
      <c r="AV69">
        <v>0</v>
      </c>
      <c r="AW69">
        <v>0</v>
      </c>
      <c r="AX69">
        <v>0</v>
      </c>
      <c r="AY69">
        <v>2</v>
      </c>
      <c r="AZ69">
        <v>0</v>
      </c>
      <c r="BA69">
        <v>1</v>
      </c>
      <c r="BB69">
        <v>1</v>
      </c>
      <c r="BC69">
        <v>0</v>
      </c>
      <c r="BD69">
        <v>0</v>
      </c>
      <c r="BE69">
        <v>0</v>
      </c>
      <c r="BF69">
        <v>6</v>
      </c>
      <c r="BG69">
        <v>2</v>
      </c>
      <c r="BH69">
        <v>4</v>
      </c>
      <c r="BI69">
        <v>1</v>
      </c>
      <c r="BJ69">
        <v>0</v>
      </c>
      <c r="BK69">
        <v>1</v>
      </c>
      <c r="BL69">
        <v>0</v>
      </c>
      <c r="BM69">
        <v>1</v>
      </c>
      <c r="BN69">
        <v>0</v>
      </c>
      <c r="BO69">
        <v>4</v>
      </c>
      <c r="BP69">
        <v>1</v>
      </c>
      <c r="BQ69">
        <v>1</v>
      </c>
      <c r="BR69">
        <v>2</v>
      </c>
      <c r="BS69">
        <v>2</v>
      </c>
      <c r="BT69">
        <v>0</v>
      </c>
      <c r="BU69">
        <v>0</v>
      </c>
      <c r="BV69">
        <v>0</v>
      </c>
      <c r="BW69">
        <v>1</v>
      </c>
      <c r="BX69">
        <v>6</v>
      </c>
      <c r="BY69">
        <v>6</v>
      </c>
      <c r="BZ69">
        <v>4</v>
      </c>
    </row>
    <row r="70" spans="1:78" x14ac:dyDescent="0.25">
      <c r="B70">
        <v>0</v>
      </c>
      <c r="C70">
        <v>0</v>
      </c>
      <c r="D70" t="s">
        <v>106</v>
      </c>
      <c r="E70" s="7">
        <v>0.01</v>
      </c>
      <c r="F70">
        <v>0</v>
      </c>
      <c r="G70">
        <v>0</v>
      </c>
      <c r="H70">
        <v>0</v>
      </c>
      <c r="I70" t="s">
        <v>106</v>
      </c>
      <c r="J70">
        <v>0</v>
      </c>
      <c r="K70">
        <v>0</v>
      </c>
      <c r="L70">
        <v>0</v>
      </c>
      <c r="M70">
        <v>0</v>
      </c>
      <c r="N70">
        <v>0</v>
      </c>
      <c r="O70" t="s">
        <v>106</v>
      </c>
      <c r="P70" t="s">
        <v>106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 t="s">
        <v>106</v>
      </c>
      <c r="X70" s="7">
        <v>0.01</v>
      </c>
      <c r="Y70" t="s">
        <v>106</v>
      </c>
      <c r="Z70">
        <v>0</v>
      </c>
      <c r="AA70">
        <v>0</v>
      </c>
      <c r="AB70">
        <v>0</v>
      </c>
      <c r="AC70" t="s">
        <v>106</v>
      </c>
      <c r="AD70">
        <v>0</v>
      </c>
      <c r="AE70" t="s">
        <v>106</v>
      </c>
      <c r="AF70">
        <v>0</v>
      </c>
      <c r="AG70">
        <v>0</v>
      </c>
      <c r="AH70" t="s">
        <v>106</v>
      </c>
      <c r="AI70">
        <v>0</v>
      </c>
      <c r="AJ70">
        <v>0</v>
      </c>
      <c r="AK70">
        <v>0</v>
      </c>
      <c r="AL70">
        <v>0</v>
      </c>
      <c r="AM70">
        <v>0</v>
      </c>
      <c r="AN70" t="s">
        <v>106</v>
      </c>
      <c r="AO70" t="s">
        <v>106</v>
      </c>
      <c r="AP70" t="s">
        <v>106</v>
      </c>
      <c r="AQ70">
        <v>0</v>
      </c>
      <c r="AR70" t="s">
        <v>106</v>
      </c>
      <c r="AS70" t="s">
        <v>106</v>
      </c>
      <c r="AT70">
        <v>0</v>
      </c>
      <c r="AU70" t="s">
        <v>106</v>
      </c>
      <c r="AV70" t="s">
        <v>106</v>
      </c>
      <c r="AW70" t="s">
        <v>106</v>
      </c>
      <c r="AX70" t="s">
        <v>106</v>
      </c>
      <c r="AY70" s="7">
        <v>0.01</v>
      </c>
      <c r="AZ70" t="s">
        <v>106</v>
      </c>
      <c r="BA70" s="7">
        <v>0.01</v>
      </c>
      <c r="BB70">
        <v>0</v>
      </c>
      <c r="BC70" t="s">
        <v>106</v>
      </c>
      <c r="BD70" t="s">
        <v>106</v>
      </c>
      <c r="BE70" t="s">
        <v>106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 t="s">
        <v>106</v>
      </c>
      <c r="BM70">
        <v>0</v>
      </c>
      <c r="BN70" t="s">
        <v>106</v>
      </c>
      <c r="BO70">
        <v>0</v>
      </c>
      <c r="BP70">
        <v>0</v>
      </c>
      <c r="BQ70">
        <v>0</v>
      </c>
      <c r="BR70">
        <v>0</v>
      </c>
      <c r="BS70">
        <v>0</v>
      </c>
      <c r="BT70" t="s">
        <v>106</v>
      </c>
      <c r="BU70" t="s">
        <v>106</v>
      </c>
      <c r="BV70" t="s">
        <v>106</v>
      </c>
      <c r="BW70">
        <v>0</v>
      </c>
      <c r="BX70">
        <v>0</v>
      </c>
      <c r="BY70">
        <v>0</v>
      </c>
      <c r="BZ70">
        <v>0</v>
      </c>
    </row>
    <row r="71" spans="1:78" x14ac:dyDescent="0.25">
      <c r="A71" t="s">
        <v>695</v>
      </c>
      <c r="B71">
        <v>6</v>
      </c>
      <c r="C71">
        <v>3</v>
      </c>
      <c r="D71">
        <v>3</v>
      </c>
      <c r="E71">
        <v>0</v>
      </c>
      <c r="F71">
        <v>1</v>
      </c>
      <c r="G71">
        <v>5</v>
      </c>
      <c r="H71">
        <v>0</v>
      </c>
      <c r="I71">
        <v>2</v>
      </c>
      <c r="J71">
        <v>4</v>
      </c>
      <c r="K71">
        <v>0</v>
      </c>
      <c r="L71">
        <v>1</v>
      </c>
      <c r="M71">
        <v>2</v>
      </c>
      <c r="N71">
        <v>2</v>
      </c>
      <c r="O71">
        <v>2</v>
      </c>
      <c r="P71">
        <v>0</v>
      </c>
      <c r="Q71">
        <v>1</v>
      </c>
      <c r="R71">
        <v>5</v>
      </c>
      <c r="S71">
        <v>3</v>
      </c>
      <c r="T71">
        <v>1</v>
      </c>
      <c r="U71">
        <v>2</v>
      </c>
      <c r="V71">
        <v>4</v>
      </c>
      <c r="W71">
        <v>2</v>
      </c>
      <c r="X71">
        <v>0</v>
      </c>
      <c r="Y71">
        <v>2</v>
      </c>
      <c r="Z71">
        <v>4</v>
      </c>
      <c r="AA71">
        <v>6</v>
      </c>
      <c r="AB71">
        <v>4</v>
      </c>
      <c r="AC71">
        <v>2</v>
      </c>
      <c r="AD71">
        <v>4</v>
      </c>
      <c r="AE71">
        <v>1</v>
      </c>
      <c r="AF71">
        <v>6</v>
      </c>
      <c r="AG71">
        <v>0</v>
      </c>
      <c r="AH71">
        <v>0</v>
      </c>
      <c r="AI71">
        <v>5</v>
      </c>
      <c r="AJ71">
        <v>0</v>
      </c>
      <c r="AK71">
        <v>1</v>
      </c>
      <c r="AL71">
        <v>2</v>
      </c>
      <c r="AM71">
        <v>4</v>
      </c>
      <c r="AN71">
        <v>0</v>
      </c>
      <c r="AO71">
        <v>0</v>
      </c>
      <c r="AP71">
        <v>2</v>
      </c>
      <c r="AQ71">
        <v>0</v>
      </c>
      <c r="AR71">
        <v>2</v>
      </c>
      <c r="AS71">
        <v>0</v>
      </c>
      <c r="AT71">
        <v>0</v>
      </c>
      <c r="AU71">
        <v>0</v>
      </c>
      <c r="AV71">
        <v>0</v>
      </c>
      <c r="AW71">
        <v>2</v>
      </c>
      <c r="AX71">
        <v>1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6</v>
      </c>
      <c r="BG71">
        <v>3</v>
      </c>
      <c r="BH71">
        <v>3</v>
      </c>
      <c r="BI71">
        <v>3</v>
      </c>
      <c r="BJ71">
        <v>0</v>
      </c>
      <c r="BK71">
        <v>0</v>
      </c>
      <c r="BL71">
        <v>0</v>
      </c>
      <c r="BM71">
        <v>2</v>
      </c>
      <c r="BN71">
        <v>2</v>
      </c>
      <c r="BO71">
        <v>0</v>
      </c>
      <c r="BP71">
        <v>3</v>
      </c>
      <c r="BQ71">
        <v>3</v>
      </c>
      <c r="BR71">
        <v>3</v>
      </c>
      <c r="BS71">
        <v>3</v>
      </c>
      <c r="BT71">
        <v>0</v>
      </c>
      <c r="BU71">
        <v>0</v>
      </c>
      <c r="BV71">
        <v>0</v>
      </c>
      <c r="BW71">
        <v>3</v>
      </c>
      <c r="BX71">
        <v>4</v>
      </c>
      <c r="BY71">
        <v>4</v>
      </c>
      <c r="BZ71">
        <v>4</v>
      </c>
    </row>
    <row r="72" spans="1:78" x14ac:dyDescent="0.25">
      <c r="B72">
        <v>0</v>
      </c>
      <c r="C72">
        <v>0</v>
      </c>
      <c r="D72" s="7">
        <v>0.01</v>
      </c>
      <c r="E72" t="s">
        <v>106</v>
      </c>
      <c r="F72">
        <v>0</v>
      </c>
      <c r="G72">
        <v>0</v>
      </c>
      <c r="H72" t="s">
        <v>106</v>
      </c>
      <c r="I72">
        <v>0</v>
      </c>
      <c r="J72">
        <v>0</v>
      </c>
      <c r="K72" t="s">
        <v>106</v>
      </c>
      <c r="L72">
        <v>0</v>
      </c>
      <c r="M72">
        <v>0</v>
      </c>
      <c r="N72">
        <v>0</v>
      </c>
      <c r="O72">
        <v>0</v>
      </c>
      <c r="P72" t="s">
        <v>106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 t="s">
        <v>106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106</v>
      </c>
      <c r="AH72" t="s">
        <v>106</v>
      </c>
      <c r="AI72">
        <v>0</v>
      </c>
      <c r="AJ72" t="s">
        <v>106</v>
      </c>
      <c r="AK72">
        <v>0</v>
      </c>
      <c r="AL72">
        <v>0</v>
      </c>
      <c r="AM72">
        <v>0</v>
      </c>
      <c r="AN72" t="s">
        <v>106</v>
      </c>
      <c r="AO72" t="s">
        <v>106</v>
      </c>
      <c r="AP72">
        <v>0</v>
      </c>
      <c r="AQ72" t="s">
        <v>106</v>
      </c>
      <c r="AR72" s="7">
        <v>0.01</v>
      </c>
      <c r="AS72" t="s">
        <v>106</v>
      </c>
      <c r="AT72" t="s">
        <v>106</v>
      </c>
      <c r="AU72" t="s">
        <v>106</v>
      </c>
      <c r="AV72" t="s">
        <v>106</v>
      </c>
      <c r="AW72" s="7">
        <v>0.02</v>
      </c>
      <c r="AX72">
        <v>0</v>
      </c>
      <c r="AY72" t="s">
        <v>106</v>
      </c>
      <c r="AZ72" t="s">
        <v>106</v>
      </c>
      <c r="BA72" t="s">
        <v>106</v>
      </c>
      <c r="BB72" t="s">
        <v>106</v>
      </c>
      <c r="BC72" t="s">
        <v>106</v>
      </c>
      <c r="BD72" t="s">
        <v>106</v>
      </c>
      <c r="BE72" t="s">
        <v>106</v>
      </c>
      <c r="BF72">
        <v>0</v>
      </c>
      <c r="BG72">
        <v>0</v>
      </c>
      <c r="BH72">
        <v>0</v>
      </c>
      <c r="BI72">
        <v>0</v>
      </c>
      <c r="BJ72" t="s">
        <v>106</v>
      </c>
      <c r="BK72" t="s">
        <v>106</v>
      </c>
      <c r="BL72" t="s">
        <v>106</v>
      </c>
      <c r="BM72">
        <v>0</v>
      </c>
      <c r="BN72">
        <v>0</v>
      </c>
      <c r="BO72" t="s">
        <v>106</v>
      </c>
      <c r="BP72">
        <v>0</v>
      </c>
      <c r="BQ72">
        <v>0</v>
      </c>
      <c r="BR72">
        <v>0</v>
      </c>
      <c r="BS72">
        <v>0</v>
      </c>
      <c r="BT72" t="s">
        <v>106</v>
      </c>
      <c r="BU72" t="s">
        <v>106</v>
      </c>
      <c r="BV72" t="s">
        <v>106</v>
      </c>
      <c r="BW72" s="7">
        <v>0.01</v>
      </c>
      <c r="BX72">
        <v>0</v>
      </c>
      <c r="BY72">
        <v>0</v>
      </c>
      <c r="BZ72">
        <v>0</v>
      </c>
    </row>
    <row r="73" spans="1:78" x14ac:dyDescent="0.25">
      <c r="A73" t="s">
        <v>696</v>
      </c>
      <c r="B73">
        <v>6</v>
      </c>
      <c r="C73">
        <v>6</v>
      </c>
      <c r="D73">
        <v>0</v>
      </c>
      <c r="E73">
        <v>0</v>
      </c>
      <c r="F73">
        <v>0</v>
      </c>
      <c r="G73">
        <v>2</v>
      </c>
      <c r="H73">
        <v>3</v>
      </c>
      <c r="I73">
        <v>3</v>
      </c>
      <c r="J73">
        <v>0</v>
      </c>
      <c r="K73">
        <v>1</v>
      </c>
      <c r="L73">
        <v>2</v>
      </c>
      <c r="M73">
        <v>2</v>
      </c>
      <c r="N73">
        <v>2</v>
      </c>
      <c r="O73">
        <v>0</v>
      </c>
      <c r="P73">
        <v>1</v>
      </c>
      <c r="Q73">
        <v>1</v>
      </c>
      <c r="R73">
        <v>5</v>
      </c>
      <c r="S73">
        <v>5</v>
      </c>
      <c r="T73">
        <v>0</v>
      </c>
      <c r="U73">
        <v>0</v>
      </c>
      <c r="V73">
        <v>3</v>
      </c>
      <c r="W73">
        <v>2</v>
      </c>
      <c r="X73">
        <v>1</v>
      </c>
      <c r="Y73">
        <v>0</v>
      </c>
      <c r="Z73">
        <v>6</v>
      </c>
      <c r="AA73">
        <v>6</v>
      </c>
      <c r="AB73">
        <v>6</v>
      </c>
      <c r="AC73">
        <v>0</v>
      </c>
      <c r="AD73">
        <v>6</v>
      </c>
      <c r="AE73">
        <v>0</v>
      </c>
      <c r="AF73">
        <v>6</v>
      </c>
      <c r="AG73">
        <v>0</v>
      </c>
      <c r="AH73">
        <v>0</v>
      </c>
      <c r="AI73">
        <v>4</v>
      </c>
      <c r="AJ73">
        <v>2</v>
      </c>
      <c r="AK73">
        <v>1</v>
      </c>
      <c r="AL73">
        <v>2</v>
      </c>
      <c r="AM73">
        <v>3</v>
      </c>
      <c r="AN73">
        <v>1</v>
      </c>
      <c r="AO73">
        <v>0</v>
      </c>
      <c r="AP73">
        <v>1</v>
      </c>
      <c r="AQ73">
        <v>1</v>
      </c>
      <c r="AR73">
        <v>1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2</v>
      </c>
      <c r="BC73">
        <v>0</v>
      </c>
      <c r="BD73">
        <v>0</v>
      </c>
      <c r="BE73">
        <v>0</v>
      </c>
      <c r="BF73">
        <v>6</v>
      </c>
      <c r="BG73">
        <v>3</v>
      </c>
      <c r="BH73">
        <v>3</v>
      </c>
      <c r="BI73">
        <v>0</v>
      </c>
      <c r="BJ73">
        <v>0</v>
      </c>
      <c r="BK73">
        <v>2</v>
      </c>
      <c r="BL73">
        <v>0</v>
      </c>
      <c r="BM73">
        <v>0</v>
      </c>
      <c r="BN73">
        <v>1</v>
      </c>
      <c r="BO73">
        <v>4</v>
      </c>
      <c r="BP73">
        <v>1</v>
      </c>
      <c r="BQ73">
        <v>1</v>
      </c>
      <c r="BR73">
        <v>0</v>
      </c>
      <c r="BS73">
        <v>0</v>
      </c>
      <c r="BT73">
        <v>0</v>
      </c>
      <c r="BU73">
        <v>0</v>
      </c>
      <c r="BV73">
        <v>1</v>
      </c>
      <c r="BW73">
        <v>0</v>
      </c>
      <c r="BX73">
        <v>6</v>
      </c>
      <c r="BY73">
        <v>6</v>
      </c>
      <c r="BZ73">
        <v>5</v>
      </c>
    </row>
    <row r="74" spans="1:78" x14ac:dyDescent="0.25">
      <c r="B74">
        <v>0</v>
      </c>
      <c r="C74">
        <v>0</v>
      </c>
      <c r="D74" t="s">
        <v>106</v>
      </c>
      <c r="E74" t="s">
        <v>106</v>
      </c>
      <c r="F74" t="s">
        <v>106</v>
      </c>
      <c r="G74">
        <v>0</v>
      </c>
      <c r="H74">
        <v>0</v>
      </c>
      <c r="I74">
        <v>0</v>
      </c>
      <c r="J74" t="s">
        <v>106</v>
      </c>
      <c r="K74">
        <v>0</v>
      </c>
      <c r="L74">
        <v>0</v>
      </c>
      <c r="M74">
        <v>0</v>
      </c>
      <c r="N74">
        <v>0</v>
      </c>
      <c r="O74" t="s">
        <v>106</v>
      </c>
      <c r="P74" s="7">
        <v>0.01</v>
      </c>
      <c r="Q74">
        <v>0</v>
      </c>
      <c r="R74">
        <v>0</v>
      </c>
      <c r="S74">
        <v>0</v>
      </c>
      <c r="T74" t="s">
        <v>106</v>
      </c>
      <c r="U74">
        <v>0</v>
      </c>
      <c r="V74">
        <v>0</v>
      </c>
      <c r="W74">
        <v>0</v>
      </c>
      <c r="X74">
        <v>0</v>
      </c>
      <c r="Y74" t="s">
        <v>106</v>
      </c>
      <c r="Z74">
        <v>0</v>
      </c>
      <c r="AA74">
        <v>0</v>
      </c>
      <c r="AB74">
        <v>0</v>
      </c>
      <c r="AC74" t="s">
        <v>106</v>
      </c>
      <c r="AD74">
        <v>0</v>
      </c>
      <c r="AE74" t="s">
        <v>106</v>
      </c>
      <c r="AF74">
        <v>0</v>
      </c>
      <c r="AG74" t="s">
        <v>106</v>
      </c>
      <c r="AH74" t="s">
        <v>106</v>
      </c>
      <c r="AI74">
        <v>0</v>
      </c>
      <c r="AJ74">
        <v>0</v>
      </c>
      <c r="AK74">
        <v>0</v>
      </c>
      <c r="AL74">
        <v>0</v>
      </c>
      <c r="AM74">
        <v>0</v>
      </c>
      <c r="AN74" s="7">
        <v>0.02</v>
      </c>
      <c r="AO74" t="s">
        <v>106</v>
      </c>
      <c r="AP74">
        <v>0</v>
      </c>
      <c r="AQ74">
        <v>0</v>
      </c>
      <c r="AR74">
        <v>0</v>
      </c>
      <c r="AS74" t="s">
        <v>106</v>
      </c>
      <c r="AT74" t="s">
        <v>106</v>
      </c>
      <c r="AU74" t="s">
        <v>106</v>
      </c>
      <c r="AV74" t="s">
        <v>106</v>
      </c>
      <c r="AW74" t="s">
        <v>106</v>
      </c>
      <c r="AX74" t="s">
        <v>106</v>
      </c>
      <c r="AY74">
        <v>0</v>
      </c>
      <c r="AZ74" t="s">
        <v>106</v>
      </c>
      <c r="BA74" t="s">
        <v>106</v>
      </c>
      <c r="BB74" s="7">
        <v>0.01</v>
      </c>
      <c r="BC74" t="s">
        <v>106</v>
      </c>
      <c r="BD74" t="s">
        <v>106</v>
      </c>
      <c r="BE74" t="s">
        <v>106</v>
      </c>
      <c r="BF74">
        <v>0</v>
      </c>
      <c r="BG74">
        <v>0</v>
      </c>
      <c r="BH74">
        <v>0</v>
      </c>
      <c r="BI74" t="s">
        <v>106</v>
      </c>
      <c r="BJ74">
        <v>0</v>
      </c>
      <c r="BK74">
        <v>0</v>
      </c>
      <c r="BL74" t="s">
        <v>106</v>
      </c>
      <c r="BM74" t="s">
        <v>106</v>
      </c>
      <c r="BN74">
        <v>0</v>
      </c>
      <c r="BO74">
        <v>0</v>
      </c>
      <c r="BP74">
        <v>0</v>
      </c>
      <c r="BQ74">
        <v>0</v>
      </c>
      <c r="BR74" t="s">
        <v>106</v>
      </c>
      <c r="BS74" t="s">
        <v>106</v>
      </c>
      <c r="BT74" t="s">
        <v>106</v>
      </c>
      <c r="BU74" t="s">
        <v>106</v>
      </c>
      <c r="BV74">
        <v>0</v>
      </c>
      <c r="BW74" t="s">
        <v>106</v>
      </c>
      <c r="BX74">
        <v>0</v>
      </c>
      <c r="BY74">
        <v>0</v>
      </c>
      <c r="BZ74">
        <v>0</v>
      </c>
    </row>
    <row r="75" spans="1:78" x14ac:dyDescent="0.25">
      <c r="A75" t="s">
        <v>697</v>
      </c>
      <c r="B75">
        <v>6</v>
      </c>
      <c r="C75">
        <v>5</v>
      </c>
      <c r="D75">
        <v>1</v>
      </c>
      <c r="E75">
        <v>0</v>
      </c>
      <c r="F75">
        <v>2</v>
      </c>
      <c r="G75">
        <v>4</v>
      </c>
      <c r="H75">
        <v>0</v>
      </c>
      <c r="I75">
        <v>2</v>
      </c>
      <c r="J75">
        <v>2</v>
      </c>
      <c r="K75">
        <v>1</v>
      </c>
      <c r="L75">
        <v>1</v>
      </c>
      <c r="M75">
        <v>3</v>
      </c>
      <c r="N75">
        <v>3</v>
      </c>
      <c r="O75">
        <v>0</v>
      </c>
      <c r="P75">
        <v>0</v>
      </c>
      <c r="Q75">
        <v>0</v>
      </c>
      <c r="R75">
        <v>6</v>
      </c>
      <c r="S75">
        <v>0</v>
      </c>
      <c r="T75">
        <v>4</v>
      </c>
      <c r="U75">
        <v>1</v>
      </c>
      <c r="V75">
        <v>6</v>
      </c>
      <c r="W75">
        <v>0</v>
      </c>
      <c r="X75">
        <v>0</v>
      </c>
      <c r="Y75">
        <v>0</v>
      </c>
      <c r="Z75">
        <v>6</v>
      </c>
      <c r="AA75">
        <v>6</v>
      </c>
      <c r="AB75">
        <v>6</v>
      </c>
      <c r="AC75">
        <v>1</v>
      </c>
      <c r="AD75">
        <v>5</v>
      </c>
      <c r="AE75">
        <v>0</v>
      </c>
      <c r="AF75">
        <v>4</v>
      </c>
      <c r="AG75">
        <v>0</v>
      </c>
      <c r="AH75">
        <v>0</v>
      </c>
      <c r="AI75">
        <v>3</v>
      </c>
      <c r="AJ75">
        <v>0</v>
      </c>
      <c r="AK75">
        <v>2</v>
      </c>
      <c r="AL75">
        <v>2</v>
      </c>
      <c r="AM75">
        <v>4</v>
      </c>
      <c r="AN75">
        <v>0</v>
      </c>
      <c r="AO75">
        <v>0</v>
      </c>
      <c r="AP75">
        <v>2</v>
      </c>
      <c r="AQ75">
        <v>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</v>
      </c>
      <c r="AY75">
        <v>0</v>
      </c>
      <c r="AZ75">
        <v>0</v>
      </c>
      <c r="BA75">
        <v>0</v>
      </c>
      <c r="BB75">
        <v>2</v>
      </c>
      <c r="BC75">
        <v>0</v>
      </c>
      <c r="BD75">
        <v>0</v>
      </c>
      <c r="BE75">
        <v>0</v>
      </c>
      <c r="BF75">
        <v>6</v>
      </c>
      <c r="BG75">
        <v>1</v>
      </c>
      <c r="BH75">
        <v>5</v>
      </c>
      <c r="BI75">
        <v>0</v>
      </c>
      <c r="BJ75">
        <v>0</v>
      </c>
      <c r="BK75">
        <v>1</v>
      </c>
      <c r="BL75">
        <v>0</v>
      </c>
      <c r="BM75">
        <v>0</v>
      </c>
      <c r="BN75">
        <v>1</v>
      </c>
      <c r="BO75">
        <v>2</v>
      </c>
      <c r="BP75">
        <v>3</v>
      </c>
      <c r="BQ75">
        <v>0</v>
      </c>
      <c r="BR75">
        <v>1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5</v>
      </c>
      <c r="BY75">
        <v>3</v>
      </c>
      <c r="BZ75">
        <v>3</v>
      </c>
    </row>
    <row r="76" spans="1:78" x14ac:dyDescent="0.25">
      <c r="B76">
        <v>0</v>
      </c>
      <c r="C76">
        <v>0</v>
      </c>
      <c r="D76">
        <v>0</v>
      </c>
      <c r="E76" t="s">
        <v>106</v>
      </c>
      <c r="F76">
        <v>0</v>
      </c>
      <c r="G76">
        <v>0</v>
      </c>
      <c r="H76" t="s">
        <v>106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 t="s">
        <v>106</v>
      </c>
      <c r="P76" t="s">
        <v>106</v>
      </c>
      <c r="Q76" t="s">
        <v>106</v>
      </c>
      <c r="R76">
        <v>0</v>
      </c>
      <c r="S76" t="s">
        <v>106</v>
      </c>
      <c r="T76">
        <v>0</v>
      </c>
      <c r="U76">
        <v>0</v>
      </c>
      <c r="V76">
        <v>0</v>
      </c>
      <c r="W76" t="s">
        <v>106</v>
      </c>
      <c r="X76" t="s">
        <v>106</v>
      </c>
      <c r="Y76" t="s">
        <v>106</v>
      </c>
      <c r="Z76">
        <v>0</v>
      </c>
      <c r="AA76">
        <v>0</v>
      </c>
      <c r="AB76">
        <v>0</v>
      </c>
      <c r="AC76">
        <v>0</v>
      </c>
      <c r="AD76">
        <v>0</v>
      </c>
      <c r="AE76" t="s">
        <v>106</v>
      </c>
      <c r="AF76">
        <v>0</v>
      </c>
      <c r="AG76" t="s">
        <v>106</v>
      </c>
      <c r="AH76" t="s">
        <v>106</v>
      </c>
      <c r="AI76">
        <v>0</v>
      </c>
      <c r="AJ76" t="s">
        <v>106</v>
      </c>
      <c r="AK76">
        <v>0</v>
      </c>
      <c r="AL76">
        <v>0</v>
      </c>
      <c r="AM76">
        <v>0</v>
      </c>
      <c r="AN76" t="s">
        <v>106</v>
      </c>
      <c r="AO76" t="s">
        <v>106</v>
      </c>
      <c r="AP76">
        <v>0</v>
      </c>
      <c r="AQ76">
        <v>0</v>
      </c>
      <c r="AR76" t="s">
        <v>106</v>
      </c>
      <c r="AS76" t="s">
        <v>106</v>
      </c>
      <c r="AT76" t="s">
        <v>106</v>
      </c>
      <c r="AU76" t="s">
        <v>106</v>
      </c>
      <c r="AV76" t="s">
        <v>106</v>
      </c>
      <c r="AW76" t="s">
        <v>106</v>
      </c>
      <c r="AX76">
        <v>0</v>
      </c>
      <c r="AY76" t="s">
        <v>106</v>
      </c>
      <c r="AZ76" t="s">
        <v>106</v>
      </c>
      <c r="BA76" t="s">
        <v>106</v>
      </c>
      <c r="BB76" s="7">
        <v>0.01</v>
      </c>
      <c r="BC76" t="s">
        <v>106</v>
      </c>
      <c r="BD76" t="s">
        <v>106</v>
      </c>
      <c r="BE76" t="s">
        <v>106</v>
      </c>
      <c r="BF76">
        <v>0</v>
      </c>
      <c r="BG76">
        <v>0</v>
      </c>
      <c r="BH76">
        <v>0</v>
      </c>
      <c r="BI76" t="s">
        <v>106</v>
      </c>
      <c r="BJ76" t="s">
        <v>106</v>
      </c>
      <c r="BK76">
        <v>0</v>
      </c>
      <c r="BL76" t="s">
        <v>106</v>
      </c>
      <c r="BM76" t="s">
        <v>106</v>
      </c>
      <c r="BN76">
        <v>0</v>
      </c>
      <c r="BO76">
        <v>0</v>
      </c>
      <c r="BP76">
        <v>0</v>
      </c>
      <c r="BQ76" t="s">
        <v>106</v>
      </c>
      <c r="BR76">
        <v>0</v>
      </c>
      <c r="BS76">
        <v>0</v>
      </c>
      <c r="BT76" t="s">
        <v>106</v>
      </c>
      <c r="BU76" t="s">
        <v>106</v>
      </c>
      <c r="BV76" t="s">
        <v>106</v>
      </c>
      <c r="BW76" t="s">
        <v>106</v>
      </c>
      <c r="BX76">
        <v>0</v>
      </c>
      <c r="BY76">
        <v>0</v>
      </c>
      <c r="BZ76">
        <v>0</v>
      </c>
    </row>
    <row r="77" spans="1:78" x14ac:dyDescent="0.25">
      <c r="A77" t="s">
        <v>698</v>
      </c>
      <c r="B77">
        <v>5</v>
      </c>
      <c r="C77">
        <v>5</v>
      </c>
      <c r="D77">
        <v>1</v>
      </c>
      <c r="E77">
        <v>0</v>
      </c>
      <c r="F77">
        <v>2</v>
      </c>
      <c r="G77">
        <v>1</v>
      </c>
      <c r="H77">
        <v>2</v>
      </c>
      <c r="I77">
        <v>1</v>
      </c>
      <c r="J77">
        <v>1</v>
      </c>
      <c r="K77">
        <v>2</v>
      </c>
      <c r="L77">
        <v>1</v>
      </c>
      <c r="M77">
        <v>0</v>
      </c>
      <c r="N77">
        <v>4</v>
      </c>
      <c r="O77">
        <v>1</v>
      </c>
      <c r="P77">
        <v>0</v>
      </c>
      <c r="Q77">
        <v>1</v>
      </c>
      <c r="R77">
        <v>4</v>
      </c>
      <c r="S77">
        <v>2</v>
      </c>
      <c r="T77">
        <v>2</v>
      </c>
      <c r="U77">
        <v>2</v>
      </c>
      <c r="V77">
        <v>4</v>
      </c>
      <c r="W77">
        <v>0</v>
      </c>
      <c r="X77">
        <v>2</v>
      </c>
      <c r="Y77">
        <v>1</v>
      </c>
      <c r="Z77">
        <v>4</v>
      </c>
      <c r="AA77">
        <v>5</v>
      </c>
      <c r="AB77">
        <v>4</v>
      </c>
      <c r="AC77">
        <v>0</v>
      </c>
      <c r="AD77">
        <v>4</v>
      </c>
      <c r="AE77">
        <v>2</v>
      </c>
      <c r="AF77">
        <v>5</v>
      </c>
      <c r="AG77">
        <v>1</v>
      </c>
      <c r="AH77">
        <v>0</v>
      </c>
      <c r="AI77">
        <v>5</v>
      </c>
      <c r="AJ77">
        <v>0</v>
      </c>
      <c r="AK77">
        <v>1</v>
      </c>
      <c r="AL77">
        <v>1</v>
      </c>
      <c r="AM77">
        <v>3</v>
      </c>
      <c r="AN77">
        <v>0</v>
      </c>
      <c r="AO77">
        <v>1</v>
      </c>
      <c r="AP77">
        <v>0</v>
      </c>
      <c r="AQ77">
        <v>2</v>
      </c>
      <c r="AR77">
        <v>0</v>
      </c>
      <c r="AS77">
        <v>0</v>
      </c>
      <c r="AT77">
        <v>0</v>
      </c>
      <c r="AU77">
        <v>0</v>
      </c>
      <c r="AV77">
        <v>1</v>
      </c>
      <c r="AW77">
        <v>0</v>
      </c>
      <c r="AX77">
        <v>1</v>
      </c>
      <c r="AY77">
        <v>1</v>
      </c>
      <c r="AZ77">
        <v>1</v>
      </c>
      <c r="BA77">
        <v>0</v>
      </c>
      <c r="BB77">
        <v>0</v>
      </c>
      <c r="BC77">
        <v>0</v>
      </c>
      <c r="BD77">
        <v>0</v>
      </c>
      <c r="BE77">
        <v>3</v>
      </c>
      <c r="BF77">
        <v>2</v>
      </c>
      <c r="BG77">
        <v>4</v>
      </c>
      <c r="BH77">
        <v>1</v>
      </c>
      <c r="BI77">
        <v>1</v>
      </c>
      <c r="BJ77">
        <v>2</v>
      </c>
      <c r="BK77">
        <v>1</v>
      </c>
      <c r="BL77">
        <v>0</v>
      </c>
      <c r="BM77">
        <v>2</v>
      </c>
      <c r="BN77">
        <v>4</v>
      </c>
      <c r="BO77">
        <v>0</v>
      </c>
      <c r="BP77">
        <v>0</v>
      </c>
      <c r="BQ77">
        <v>0</v>
      </c>
      <c r="BR77">
        <v>1</v>
      </c>
      <c r="BS77">
        <v>1</v>
      </c>
      <c r="BT77">
        <v>2</v>
      </c>
      <c r="BU77">
        <v>1</v>
      </c>
      <c r="BV77">
        <v>0</v>
      </c>
      <c r="BW77">
        <v>0</v>
      </c>
      <c r="BX77">
        <v>2</v>
      </c>
      <c r="BY77">
        <v>2</v>
      </c>
      <c r="BZ77">
        <v>2</v>
      </c>
    </row>
    <row r="78" spans="1:78" x14ac:dyDescent="0.25">
      <c r="B78">
        <v>0</v>
      </c>
      <c r="C78">
        <v>0</v>
      </c>
      <c r="D78">
        <v>0</v>
      </c>
      <c r="E78" t="s">
        <v>106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 t="s">
        <v>106</v>
      </c>
      <c r="N78">
        <v>0</v>
      </c>
      <c r="O78">
        <v>0</v>
      </c>
      <c r="P78" t="s">
        <v>106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t="s">
        <v>106</v>
      </c>
      <c r="X78">
        <v>0</v>
      </c>
      <c r="Y78">
        <v>0</v>
      </c>
      <c r="Z78">
        <v>0</v>
      </c>
      <c r="AA78">
        <v>0</v>
      </c>
      <c r="AB78">
        <v>0</v>
      </c>
      <c r="AC78" t="s">
        <v>106</v>
      </c>
      <c r="AD78">
        <v>0</v>
      </c>
      <c r="AE78">
        <v>0</v>
      </c>
      <c r="AF78">
        <v>0</v>
      </c>
      <c r="AG78">
        <v>0</v>
      </c>
      <c r="AH78" t="s">
        <v>106</v>
      </c>
      <c r="AI78">
        <v>0</v>
      </c>
      <c r="AJ78" t="s">
        <v>106</v>
      </c>
      <c r="AK78">
        <v>0</v>
      </c>
      <c r="AL78">
        <v>0</v>
      </c>
      <c r="AM78">
        <v>0</v>
      </c>
      <c r="AN78" t="s">
        <v>106</v>
      </c>
      <c r="AO78">
        <v>0</v>
      </c>
      <c r="AP78" t="s">
        <v>106</v>
      </c>
      <c r="AQ78">
        <v>0</v>
      </c>
      <c r="AR78" t="s">
        <v>106</v>
      </c>
      <c r="AS78" t="s">
        <v>106</v>
      </c>
      <c r="AT78" t="s">
        <v>106</v>
      </c>
      <c r="AU78" t="s">
        <v>106</v>
      </c>
      <c r="AV78">
        <v>0</v>
      </c>
      <c r="AW78" t="s">
        <v>106</v>
      </c>
      <c r="AX78">
        <v>0</v>
      </c>
      <c r="AY78">
        <v>0</v>
      </c>
      <c r="AZ78">
        <v>0</v>
      </c>
      <c r="BA78" t="s">
        <v>106</v>
      </c>
      <c r="BB78" t="s">
        <v>106</v>
      </c>
      <c r="BC78" t="s">
        <v>106</v>
      </c>
      <c r="BD78" t="s">
        <v>106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 t="s">
        <v>106</v>
      </c>
      <c r="BM78">
        <v>0</v>
      </c>
      <c r="BN78">
        <v>0</v>
      </c>
      <c r="BO78" t="s">
        <v>106</v>
      </c>
      <c r="BP78" t="s">
        <v>106</v>
      </c>
      <c r="BQ78" t="s">
        <v>106</v>
      </c>
      <c r="BR78">
        <v>0</v>
      </c>
      <c r="BS78">
        <v>0</v>
      </c>
      <c r="BT78" s="7">
        <v>0.01</v>
      </c>
      <c r="BU78">
        <v>0</v>
      </c>
      <c r="BV78" t="s">
        <v>106</v>
      </c>
      <c r="BW78" t="s">
        <v>106</v>
      </c>
      <c r="BX78">
        <v>0</v>
      </c>
      <c r="BY78">
        <v>0</v>
      </c>
      <c r="BZ78">
        <v>0</v>
      </c>
    </row>
    <row r="79" spans="1:78" x14ac:dyDescent="0.25">
      <c r="A79" t="s">
        <v>699</v>
      </c>
      <c r="B79">
        <v>5</v>
      </c>
      <c r="C79">
        <v>5</v>
      </c>
      <c r="D79">
        <v>0</v>
      </c>
      <c r="E79">
        <v>0</v>
      </c>
      <c r="F79">
        <v>0</v>
      </c>
      <c r="G79">
        <v>4</v>
      </c>
      <c r="H79">
        <v>2</v>
      </c>
      <c r="I79">
        <v>3</v>
      </c>
      <c r="J79">
        <v>0</v>
      </c>
      <c r="K79">
        <v>1</v>
      </c>
      <c r="L79">
        <v>1</v>
      </c>
      <c r="M79">
        <v>2</v>
      </c>
      <c r="N79">
        <v>2</v>
      </c>
      <c r="O79">
        <v>2</v>
      </c>
      <c r="P79">
        <v>0</v>
      </c>
      <c r="Q79">
        <v>2</v>
      </c>
      <c r="R79">
        <v>3</v>
      </c>
      <c r="S79">
        <v>3</v>
      </c>
      <c r="T79">
        <v>2</v>
      </c>
      <c r="U79">
        <v>0</v>
      </c>
      <c r="V79">
        <v>4</v>
      </c>
      <c r="W79">
        <v>0</v>
      </c>
      <c r="X79">
        <v>1</v>
      </c>
      <c r="Y79">
        <v>0</v>
      </c>
      <c r="Z79">
        <v>5</v>
      </c>
      <c r="AA79">
        <v>5</v>
      </c>
      <c r="AB79">
        <v>5</v>
      </c>
      <c r="AC79">
        <v>1</v>
      </c>
      <c r="AD79">
        <v>4</v>
      </c>
      <c r="AE79">
        <v>0</v>
      </c>
      <c r="AF79">
        <v>3</v>
      </c>
      <c r="AG79">
        <v>2</v>
      </c>
      <c r="AH79">
        <v>0</v>
      </c>
      <c r="AI79">
        <v>3</v>
      </c>
      <c r="AJ79">
        <v>2</v>
      </c>
      <c r="AK79">
        <v>0</v>
      </c>
      <c r="AL79">
        <v>2</v>
      </c>
      <c r="AM79">
        <v>3</v>
      </c>
      <c r="AN79">
        <v>0</v>
      </c>
      <c r="AO79">
        <v>0</v>
      </c>
      <c r="AP79">
        <v>1</v>
      </c>
      <c r="AQ79">
        <v>0</v>
      </c>
      <c r="AR79">
        <v>2</v>
      </c>
      <c r="AS79">
        <v>0</v>
      </c>
      <c r="AT79">
        <v>1</v>
      </c>
      <c r="AU79">
        <v>1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5</v>
      </c>
      <c r="BG79">
        <v>2</v>
      </c>
      <c r="BH79">
        <v>3</v>
      </c>
      <c r="BI79">
        <v>0</v>
      </c>
      <c r="BJ79">
        <v>0</v>
      </c>
      <c r="BK79">
        <v>1</v>
      </c>
      <c r="BL79">
        <v>1</v>
      </c>
      <c r="BM79">
        <v>0</v>
      </c>
      <c r="BN79">
        <v>0</v>
      </c>
      <c r="BO79">
        <v>3</v>
      </c>
      <c r="BP79">
        <v>2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4</v>
      </c>
      <c r="BY79">
        <v>4</v>
      </c>
      <c r="BZ79">
        <v>5</v>
      </c>
    </row>
    <row r="80" spans="1:78" x14ac:dyDescent="0.25">
      <c r="B80">
        <v>0</v>
      </c>
      <c r="C80">
        <v>0</v>
      </c>
      <c r="D80" t="s">
        <v>106</v>
      </c>
      <c r="E80" t="s">
        <v>106</v>
      </c>
      <c r="F80" t="s">
        <v>106</v>
      </c>
      <c r="G80">
        <v>0</v>
      </c>
      <c r="H80">
        <v>0</v>
      </c>
      <c r="I80">
        <v>0</v>
      </c>
      <c r="J80" t="s">
        <v>106</v>
      </c>
      <c r="K80">
        <v>0</v>
      </c>
      <c r="L80">
        <v>0</v>
      </c>
      <c r="M80">
        <v>0</v>
      </c>
      <c r="N80">
        <v>0</v>
      </c>
      <c r="O80">
        <v>0</v>
      </c>
      <c r="P80" t="s">
        <v>106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 t="s">
        <v>106</v>
      </c>
      <c r="X80">
        <v>0</v>
      </c>
      <c r="Y80" t="s">
        <v>106</v>
      </c>
      <c r="Z80">
        <v>0</v>
      </c>
      <c r="AA80">
        <v>0</v>
      </c>
      <c r="AB80">
        <v>0</v>
      </c>
      <c r="AC80">
        <v>0</v>
      </c>
      <c r="AD80">
        <v>0</v>
      </c>
      <c r="AE80" t="s">
        <v>106</v>
      </c>
      <c r="AF80">
        <v>0</v>
      </c>
      <c r="AG80">
        <v>0</v>
      </c>
      <c r="AH80" t="s">
        <v>106</v>
      </c>
      <c r="AI80">
        <v>0</v>
      </c>
      <c r="AJ80" s="7">
        <v>0.01</v>
      </c>
      <c r="AK80" t="s">
        <v>106</v>
      </c>
      <c r="AL80">
        <v>0</v>
      </c>
      <c r="AM80">
        <v>0</v>
      </c>
      <c r="AN80" t="s">
        <v>106</v>
      </c>
      <c r="AO80" t="s">
        <v>106</v>
      </c>
      <c r="AP80">
        <v>0</v>
      </c>
      <c r="AQ80" t="s">
        <v>106</v>
      </c>
      <c r="AR80" s="7">
        <v>0.01</v>
      </c>
      <c r="AS80" t="s">
        <v>106</v>
      </c>
      <c r="AT80">
        <v>0</v>
      </c>
      <c r="AU80">
        <v>0</v>
      </c>
      <c r="AV80" t="s">
        <v>106</v>
      </c>
      <c r="AW80" t="s">
        <v>106</v>
      </c>
      <c r="AX80" t="s">
        <v>106</v>
      </c>
      <c r="AY80">
        <v>0</v>
      </c>
      <c r="AZ80" t="s">
        <v>106</v>
      </c>
      <c r="BA80" t="s">
        <v>106</v>
      </c>
      <c r="BB80" t="s">
        <v>106</v>
      </c>
      <c r="BC80" t="s">
        <v>106</v>
      </c>
      <c r="BD80" t="s">
        <v>106</v>
      </c>
      <c r="BE80" t="s">
        <v>106</v>
      </c>
      <c r="BF80">
        <v>0</v>
      </c>
      <c r="BG80">
        <v>0</v>
      </c>
      <c r="BH80">
        <v>0</v>
      </c>
      <c r="BI80">
        <v>0</v>
      </c>
      <c r="BJ80" t="s">
        <v>106</v>
      </c>
      <c r="BK80">
        <v>0</v>
      </c>
      <c r="BL80">
        <v>0</v>
      </c>
      <c r="BM80" t="s">
        <v>106</v>
      </c>
      <c r="BN80" t="s">
        <v>106</v>
      </c>
      <c r="BO80">
        <v>0</v>
      </c>
      <c r="BP80">
        <v>0</v>
      </c>
      <c r="BQ80" t="s">
        <v>106</v>
      </c>
      <c r="BR80" t="s">
        <v>106</v>
      </c>
      <c r="BS80" t="s">
        <v>106</v>
      </c>
      <c r="BT80" t="s">
        <v>106</v>
      </c>
      <c r="BU80" t="s">
        <v>106</v>
      </c>
      <c r="BV80" t="s">
        <v>106</v>
      </c>
      <c r="BW80" t="s">
        <v>106</v>
      </c>
      <c r="BX80">
        <v>0</v>
      </c>
      <c r="BY80">
        <v>0</v>
      </c>
      <c r="BZ80">
        <v>0</v>
      </c>
    </row>
    <row r="81" spans="1:78" x14ac:dyDescent="0.25">
      <c r="A81" t="s">
        <v>700</v>
      </c>
      <c r="B81">
        <v>5</v>
      </c>
      <c r="C81">
        <v>4</v>
      </c>
      <c r="D81">
        <v>0</v>
      </c>
      <c r="E81">
        <v>1</v>
      </c>
      <c r="F81">
        <v>4</v>
      </c>
      <c r="G81">
        <v>1</v>
      </c>
      <c r="H81">
        <v>1</v>
      </c>
      <c r="I81">
        <v>1</v>
      </c>
      <c r="J81">
        <v>0</v>
      </c>
      <c r="K81">
        <v>1</v>
      </c>
      <c r="L81">
        <v>2</v>
      </c>
      <c r="M81">
        <v>1</v>
      </c>
      <c r="N81">
        <v>4</v>
      </c>
      <c r="O81">
        <v>0</v>
      </c>
      <c r="P81">
        <v>0</v>
      </c>
      <c r="Q81">
        <v>1</v>
      </c>
      <c r="R81">
        <v>4</v>
      </c>
      <c r="S81">
        <v>3</v>
      </c>
      <c r="T81">
        <v>1</v>
      </c>
      <c r="U81">
        <v>1</v>
      </c>
      <c r="V81">
        <v>4</v>
      </c>
      <c r="W81">
        <v>0</v>
      </c>
      <c r="X81">
        <v>1</v>
      </c>
      <c r="Y81">
        <v>2</v>
      </c>
      <c r="Z81">
        <v>3</v>
      </c>
      <c r="AA81">
        <v>5</v>
      </c>
      <c r="AB81">
        <v>3</v>
      </c>
      <c r="AC81">
        <v>1</v>
      </c>
      <c r="AD81">
        <v>2</v>
      </c>
      <c r="AE81">
        <v>1</v>
      </c>
      <c r="AF81">
        <v>3</v>
      </c>
      <c r="AG81">
        <v>1</v>
      </c>
      <c r="AH81">
        <v>0</v>
      </c>
      <c r="AI81">
        <v>2</v>
      </c>
      <c r="AJ81">
        <v>1</v>
      </c>
      <c r="AK81">
        <v>1</v>
      </c>
      <c r="AL81">
        <v>0</v>
      </c>
      <c r="AM81">
        <v>2</v>
      </c>
      <c r="AN81">
        <v>0</v>
      </c>
      <c r="AO81">
        <v>3</v>
      </c>
      <c r="AP81">
        <v>0</v>
      </c>
      <c r="AQ81">
        <v>1</v>
      </c>
      <c r="AR81">
        <v>0</v>
      </c>
      <c r="AS81">
        <v>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</v>
      </c>
      <c r="BB81">
        <v>2</v>
      </c>
      <c r="BC81">
        <v>0</v>
      </c>
      <c r="BD81">
        <v>0</v>
      </c>
      <c r="BE81">
        <v>1</v>
      </c>
      <c r="BF81">
        <v>4</v>
      </c>
      <c r="BG81">
        <v>1</v>
      </c>
      <c r="BH81">
        <v>4</v>
      </c>
      <c r="BI81">
        <v>0</v>
      </c>
      <c r="BJ81">
        <v>0</v>
      </c>
      <c r="BK81">
        <v>1</v>
      </c>
      <c r="BL81">
        <v>0</v>
      </c>
      <c r="BM81">
        <v>0</v>
      </c>
      <c r="BN81">
        <v>0</v>
      </c>
      <c r="BO81">
        <v>1</v>
      </c>
      <c r="BP81">
        <v>4</v>
      </c>
      <c r="BQ81">
        <v>0</v>
      </c>
      <c r="BR81">
        <v>0</v>
      </c>
      <c r="BS81">
        <v>0</v>
      </c>
      <c r="BT81">
        <v>1</v>
      </c>
      <c r="BU81">
        <v>0</v>
      </c>
      <c r="BV81">
        <v>0</v>
      </c>
      <c r="BW81">
        <v>0</v>
      </c>
      <c r="BX81">
        <v>3</v>
      </c>
      <c r="BY81">
        <v>4</v>
      </c>
      <c r="BZ81">
        <v>3</v>
      </c>
    </row>
    <row r="82" spans="1:78" x14ac:dyDescent="0.25">
      <c r="B82">
        <v>0</v>
      </c>
      <c r="C82">
        <v>0</v>
      </c>
      <c r="D82" t="s">
        <v>106</v>
      </c>
      <c r="E82">
        <v>0</v>
      </c>
      <c r="F82">
        <v>0</v>
      </c>
      <c r="G82">
        <v>0</v>
      </c>
      <c r="H82">
        <v>0</v>
      </c>
      <c r="I82">
        <v>0</v>
      </c>
      <c r="J82" t="s">
        <v>106</v>
      </c>
      <c r="K82">
        <v>0</v>
      </c>
      <c r="L82">
        <v>0</v>
      </c>
      <c r="M82">
        <v>0</v>
      </c>
      <c r="N82">
        <v>0</v>
      </c>
      <c r="O82" t="s">
        <v>106</v>
      </c>
      <c r="P82" t="s">
        <v>106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 t="s">
        <v>106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 t="s">
        <v>106</v>
      </c>
      <c r="AI82">
        <v>0</v>
      </c>
      <c r="AJ82">
        <v>0</v>
      </c>
      <c r="AK82">
        <v>0</v>
      </c>
      <c r="AL82" t="s">
        <v>106</v>
      </c>
      <c r="AM82">
        <v>0</v>
      </c>
      <c r="AN82" t="s">
        <v>106</v>
      </c>
      <c r="AO82" s="7">
        <v>0.01</v>
      </c>
      <c r="AP82" t="s">
        <v>106</v>
      </c>
      <c r="AQ82">
        <v>0</v>
      </c>
      <c r="AR82" t="s">
        <v>106</v>
      </c>
      <c r="AS82" s="7">
        <v>0.01</v>
      </c>
      <c r="AT82" t="s">
        <v>106</v>
      </c>
      <c r="AU82" t="s">
        <v>106</v>
      </c>
      <c r="AV82" t="s">
        <v>106</v>
      </c>
      <c r="AW82" t="s">
        <v>106</v>
      </c>
      <c r="AX82" t="s">
        <v>106</v>
      </c>
      <c r="AY82" t="s">
        <v>106</v>
      </c>
      <c r="AZ82" t="s">
        <v>106</v>
      </c>
      <c r="BA82" s="7">
        <v>0.01</v>
      </c>
      <c r="BB82" s="7">
        <v>0.01</v>
      </c>
      <c r="BC82" t="s">
        <v>106</v>
      </c>
      <c r="BD82" t="s">
        <v>106</v>
      </c>
      <c r="BE82">
        <v>0</v>
      </c>
      <c r="BF82">
        <v>0</v>
      </c>
      <c r="BG82">
        <v>0</v>
      </c>
      <c r="BH82">
        <v>0</v>
      </c>
      <c r="BI82" t="s">
        <v>106</v>
      </c>
      <c r="BJ82" t="s">
        <v>106</v>
      </c>
      <c r="BK82">
        <v>0</v>
      </c>
      <c r="BL82" t="s">
        <v>106</v>
      </c>
      <c r="BM82" t="s">
        <v>106</v>
      </c>
      <c r="BN82" t="s">
        <v>106</v>
      </c>
      <c r="BO82">
        <v>0</v>
      </c>
      <c r="BP82" s="7">
        <v>0.01</v>
      </c>
      <c r="BQ82" t="s">
        <v>106</v>
      </c>
      <c r="BR82" t="s">
        <v>106</v>
      </c>
      <c r="BS82" t="s">
        <v>106</v>
      </c>
      <c r="BT82">
        <v>0</v>
      </c>
      <c r="BU82" t="s">
        <v>106</v>
      </c>
      <c r="BV82" t="s">
        <v>106</v>
      </c>
      <c r="BW82" t="s">
        <v>106</v>
      </c>
      <c r="BX82">
        <v>0</v>
      </c>
      <c r="BY82">
        <v>0</v>
      </c>
      <c r="BZ82">
        <v>0</v>
      </c>
    </row>
    <row r="83" spans="1:78" x14ac:dyDescent="0.25">
      <c r="A83" t="s">
        <v>701</v>
      </c>
      <c r="B83">
        <v>5</v>
      </c>
      <c r="C83">
        <v>3</v>
      </c>
      <c r="D83">
        <v>1</v>
      </c>
      <c r="E83">
        <v>0</v>
      </c>
      <c r="F83">
        <v>0</v>
      </c>
      <c r="G83">
        <v>2</v>
      </c>
      <c r="H83">
        <v>3</v>
      </c>
      <c r="I83">
        <v>2</v>
      </c>
      <c r="J83">
        <v>0</v>
      </c>
      <c r="K83">
        <v>0</v>
      </c>
      <c r="L83">
        <v>2</v>
      </c>
      <c r="M83">
        <v>2</v>
      </c>
      <c r="N83">
        <v>1</v>
      </c>
      <c r="O83">
        <v>1</v>
      </c>
      <c r="P83">
        <v>0</v>
      </c>
      <c r="Q83">
        <v>3</v>
      </c>
      <c r="R83">
        <v>2</v>
      </c>
      <c r="S83">
        <v>3</v>
      </c>
      <c r="T83">
        <v>1</v>
      </c>
      <c r="U83">
        <v>0</v>
      </c>
      <c r="V83">
        <v>3</v>
      </c>
      <c r="W83">
        <v>0</v>
      </c>
      <c r="X83">
        <v>1</v>
      </c>
      <c r="Y83">
        <v>2</v>
      </c>
      <c r="Z83">
        <v>3</v>
      </c>
      <c r="AA83">
        <v>5</v>
      </c>
      <c r="AB83">
        <v>3</v>
      </c>
      <c r="AC83">
        <v>1</v>
      </c>
      <c r="AD83">
        <v>4</v>
      </c>
      <c r="AE83">
        <v>0</v>
      </c>
      <c r="AF83">
        <v>3</v>
      </c>
      <c r="AG83">
        <v>1</v>
      </c>
      <c r="AH83">
        <v>0</v>
      </c>
      <c r="AI83">
        <v>4</v>
      </c>
      <c r="AJ83">
        <v>0</v>
      </c>
      <c r="AK83">
        <v>0</v>
      </c>
      <c r="AL83">
        <v>3</v>
      </c>
      <c r="AM83">
        <v>1</v>
      </c>
      <c r="AN83">
        <v>0</v>
      </c>
      <c r="AO83">
        <v>1</v>
      </c>
      <c r="AP83">
        <v>1</v>
      </c>
      <c r="AQ83">
        <v>1</v>
      </c>
      <c r="AR83">
        <v>0</v>
      </c>
      <c r="AS83">
        <v>2</v>
      </c>
      <c r="AT83">
        <v>0</v>
      </c>
      <c r="AU83">
        <v>0</v>
      </c>
      <c r="AV83">
        <v>0</v>
      </c>
      <c r="AW83">
        <v>0</v>
      </c>
      <c r="AX83">
        <v>1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2</v>
      </c>
      <c r="BF83">
        <v>3</v>
      </c>
      <c r="BG83">
        <v>3</v>
      </c>
      <c r="BH83">
        <v>1</v>
      </c>
      <c r="BI83">
        <v>1</v>
      </c>
      <c r="BJ83">
        <v>2</v>
      </c>
      <c r="BK83">
        <v>0</v>
      </c>
      <c r="BL83">
        <v>1</v>
      </c>
      <c r="BM83">
        <v>3</v>
      </c>
      <c r="BN83">
        <v>0</v>
      </c>
      <c r="BO83">
        <v>1</v>
      </c>
      <c r="BP83">
        <v>1</v>
      </c>
      <c r="BQ83">
        <v>3</v>
      </c>
      <c r="BR83">
        <v>3</v>
      </c>
      <c r="BS83">
        <v>3</v>
      </c>
      <c r="BT83">
        <v>0</v>
      </c>
      <c r="BU83">
        <v>2</v>
      </c>
      <c r="BV83">
        <v>0</v>
      </c>
      <c r="BW83">
        <v>3</v>
      </c>
      <c r="BX83">
        <v>5</v>
      </c>
      <c r="BY83">
        <v>5</v>
      </c>
      <c r="BZ83">
        <v>4</v>
      </c>
    </row>
    <row r="84" spans="1:78" x14ac:dyDescent="0.25">
      <c r="B84">
        <v>0</v>
      </c>
      <c r="C84">
        <v>0</v>
      </c>
      <c r="D84">
        <v>0</v>
      </c>
      <c r="E84" t="s">
        <v>106</v>
      </c>
      <c r="F84" t="s">
        <v>106</v>
      </c>
      <c r="G84">
        <v>0</v>
      </c>
      <c r="H84">
        <v>0</v>
      </c>
      <c r="I84">
        <v>0</v>
      </c>
      <c r="J84" t="s">
        <v>106</v>
      </c>
      <c r="K84" t="s">
        <v>106</v>
      </c>
      <c r="L84">
        <v>0</v>
      </c>
      <c r="M84">
        <v>0</v>
      </c>
      <c r="N84">
        <v>0</v>
      </c>
      <c r="O84">
        <v>0</v>
      </c>
      <c r="P84" t="s">
        <v>106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 t="s">
        <v>106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 t="s">
        <v>106</v>
      </c>
      <c r="AF84">
        <v>0</v>
      </c>
      <c r="AG84">
        <v>0</v>
      </c>
      <c r="AH84" t="s">
        <v>106</v>
      </c>
      <c r="AI84">
        <v>0</v>
      </c>
      <c r="AJ84" t="s">
        <v>106</v>
      </c>
      <c r="AK84" t="s">
        <v>106</v>
      </c>
      <c r="AL84">
        <v>0</v>
      </c>
      <c r="AM84">
        <v>0</v>
      </c>
      <c r="AN84" t="s">
        <v>106</v>
      </c>
      <c r="AO84">
        <v>0</v>
      </c>
      <c r="AP84">
        <v>0</v>
      </c>
      <c r="AQ84">
        <v>0</v>
      </c>
      <c r="AR84" t="s">
        <v>106</v>
      </c>
      <c r="AS84" s="7">
        <v>0.01</v>
      </c>
      <c r="AT84" t="s">
        <v>106</v>
      </c>
      <c r="AU84" t="s">
        <v>106</v>
      </c>
      <c r="AV84" t="s">
        <v>106</v>
      </c>
      <c r="AW84" t="s">
        <v>106</v>
      </c>
      <c r="AX84">
        <v>0</v>
      </c>
      <c r="AY84" t="s">
        <v>106</v>
      </c>
      <c r="AZ84">
        <v>0</v>
      </c>
      <c r="BA84" t="s">
        <v>106</v>
      </c>
      <c r="BB84" t="s">
        <v>106</v>
      </c>
      <c r="BC84" t="s">
        <v>106</v>
      </c>
      <c r="BD84" t="s">
        <v>106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 t="s">
        <v>106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 t="s">
        <v>106</v>
      </c>
      <c r="BU84">
        <v>0</v>
      </c>
      <c r="BV84" t="s">
        <v>106</v>
      </c>
      <c r="BW84">
        <v>0</v>
      </c>
      <c r="BX84">
        <v>0</v>
      </c>
      <c r="BY84">
        <v>0</v>
      </c>
      <c r="BZ84">
        <v>0</v>
      </c>
    </row>
    <row r="85" spans="1:78" x14ac:dyDescent="0.25">
      <c r="A85" t="s">
        <v>702</v>
      </c>
      <c r="B85">
        <v>4</v>
      </c>
      <c r="C85">
        <v>3</v>
      </c>
      <c r="D85">
        <v>2</v>
      </c>
      <c r="E85">
        <v>0</v>
      </c>
      <c r="F85">
        <v>1</v>
      </c>
      <c r="G85">
        <v>1</v>
      </c>
      <c r="H85">
        <v>2</v>
      </c>
      <c r="I85">
        <v>0</v>
      </c>
      <c r="J85">
        <v>3</v>
      </c>
      <c r="K85">
        <v>0</v>
      </c>
      <c r="L85">
        <v>1</v>
      </c>
      <c r="M85">
        <v>2</v>
      </c>
      <c r="N85">
        <v>2</v>
      </c>
      <c r="O85">
        <v>1</v>
      </c>
      <c r="P85">
        <v>0</v>
      </c>
      <c r="Q85">
        <v>3</v>
      </c>
      <c r="R85">
        <v>1</v>
      </c>
      <c r="S85">
        <v>2</v>
      </c>
      <c r="T85">
        <v>2</v>
      </c>
      <c r="U85">
        <v>0</v>
      </c>
      <c r="V85">
        <v>1</v>
      </c>
      <c r="W85">
        <v>1</v>
      </c>
      <c r="X85">
        <v>2</v>
      </c>
      <c r="Y85">
        <v>0</v>
      </c>
      <c r="Z85">
        <v>4</v>
      </c>
      <c r="AA85">
        <v>4</v>
      </c>
      <c r="AB85">
        <v>4</v>
      </c>
      <c r="AC85">
        <v>2</v>
      </c>
      <c r="AD85">
        <v>2</v>
      </c>
      <c r="AE85">
        <v>1</v>
      </c>
      <c r="AF85">
        <v>4</v>
      </c>
      <c r="AG85">
        <v>0</v>
      </c>
      <c r="AH85">
        <v>0</v>
      </c>
      <c r="AI85">
        <v>3</v>
      </c>
      <c r="AJ85">
        <v>1</v>
      </c>
      <c r="AK85">
        <v>0</v>
      </c>
      <c r="AL85">
        <v>2</v>
      </c>
      <c r="AM85">
        <v>2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1</v>
      </c>
      <c r="AT85">
        <v>0</v>
      </c>
      <c r="AU85">
        <v>0</v>
      </c>
      <c r="AV85">
        <v>0</v>
      </c>
      <c r="AW85">
        <v>0</v>
      </c>
      <c r="AX85">
        <v>2</v>
      </c>
      <c r="AY85">
        <v>1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4</v>
      </c>
      <c r="BG85">
        <v>2</v>
      </c>
      <c r="BH85">
        <v>2</v>
      </c>
      <c r="BI85">
        <v>0</v>
      </c>
      <c r="BJ85">
        <v>0</v>
      </c>
      <c r="BK85">
        <v>0</v>
      </c>
      <c r="BL85">
        <v>1</v>
      </c>
      <c r="BM85">
        <v>0</v>
      </c>
      <c r="BN85">
        <v>2</v>
      </c>
      <c r="BO85">
        <v>2</v>
      </c>
      <c r="BP85">
        <v>1</v>
      </c>
      <c r="BQ85">
        <v>1</v>
      </c>
      <c r="BR85">
        <v>2</v>
      </c>
      <c r="BS85">
        <v>1</v>
      </c>
      <c r="BT85">
        <v>0</v>
      </c>
      <c r="BU85">
        <v>0</v>
      </c>
      <c r="BV85">
        <v>1</v>
      </c>
      <c r="BW85">
        <v>0</v>
      </c>
      <c r="BX85">
        <v>3</v>
      </c>
      <c r="BY85">
        <v>3</v>
      </c>
      <c r="BZ85">
        <v>2</v>
      </c>
    </row>
    <row r="86" spans="1:78" x14ac:dyDescent="0.25">
      <c r="B86">
        <v>0</v>
      </c>
      <c r="C86">
        <v>0</v>
      </c>
      <c r="D86">
        <v>0</v>
      </c>
      <c r="E86" t="s">
        <v>106</v>
      </c>
      <c r="F86">
        <v>0</v>
      </c>
      <c r="G86">
        <v>0</v>
      </c>
      <c r="H86">
        <v>0</v>
      </c>
      <c r="I86" t="s">
        <v>106</v>
      </c>
      <c r="J86">
        <v>0</v>
      </c>
      <c r="K86" t="s">
        <v>106</v>
      </c>
      <c r="L86">
        <v>0</v>
      </c>
      <c r="M86">
        <v>0</v>
      </c>
      <c r="N86">
        <v>0</v>
      </c>
      <c r="O86">
        <v>0</v>
      </c>
      <c r="P86" t="s">
        <v>106</v>
      </c>
      <c r="Q86">
        <v>0</v>
      </c>
      <c r="R86">
        <v>0</v>
      </c>
      <c r="S86">
        <v>0</v>
      </c>
      <c r="T86">
        <v>0</v>
      </c>
      <c r="U86" t="s">
        <v>106</v>
      </c>
      <c r="V86">
        <v>0</v>
      </c>
      <c r="W86">
        <v>0</v>
      </c>
      <c r="X86">
        <v>0</v>
      </c>
      <c r="Y86" t="s">
        <v>106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106</v>
      </c>
      <c r="AH86" t="s">
        <v>106</v>
      </c>
      <c r="AI86">
        <v>0</v>
      </c>
      <c r="AJ86">
        <v>0</v>
      </c>
      <c r="AK86" t="s">
        <v>106</v>
      </c>
      <c r="AL86">
        <v>0</v>
      </c>
      <c r="AM86">
        <v>0</v>
      </c>
      <c r="AN86" t="s">
        <v>106</v>
      </c>
      <c r="AO86" t="s">
        <v>106</v>
      </c>
      <c r="AP86" t="s">
        <v>106</v>
      </c>
      <c r="AQ86" t="s">
        <v>106</v>
      </c>
      <c r="AR86" t="s">
        <v>106</v>
      </c>
      <c r="AS86">
        <v>0</v>
      </c>
      <c r="AT86" t="s">
        <v>106</v>
      </c>
      <c r="AU86" t="s">
        <v>106</v>
      </c>
      <c r="AV86" t="s">
        <v>106</v>
      </c>
      <c r="AW86" t="s">
        <v>106</v>
      </c>
      <c r="AX86" s="7">
        <v>0.01</v>
      </c>
      <c r="AY86">
        <v>0</v>
      </c>
      <c r="AZ86" t="s">
        <v>106</v>
      </c>
      <c r="BA86" t="s">
        <v>106</v>
      </c>
      <c r="BB86" t="s">
        <v>106</v>
      </c>
      <c r="BC86" t="s">
        <v>106</v>
      </c>
      <c r="BD86" t="s">
        <v>106</v>
      </c>
      <c r="BE86" t="s">
        <v>106</v>
      </c>
      <c r="BF86">
        <v>0</v>
      </c>
      <c r="BG86">
        <v>0</v>
      </c>
      <c r="BH86">
        <v>0</v>
      </c>
      <c r="BI86" t="s">
        <v>106</v>
      </c>
      <c r="BJ86" t="s">
        <v>106</v>
      </c>
      <c r="BK86" t="s">
        <v>106</v>
      </c>
      <c r="BL86" s="7">
        <v>0.01</v>
      </c>
      <c r="BM86" t="s">
        <v>106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 t="s">
        <v>106</v>
      </c>
      <c r="BU86" t="s">
        <v>106</v>
      </c>
      <c r="BV86">
        <v>0</v>
      </c>
      <c r="BW86" t="s">
        <v>106</v>
      </c>
      <c r="BX86">
        <v>0</v>
      </c>
      <c r="BY86">
        <v>0</v>
      </c>
      <c r="BZ86">
        <v>0</v>
      </c>
    </row>
    <row r="87" spans="1:78" x14ac:dyDescent="0.25">
      <c r="A87" t="s">
        <v>703</v>
      </c>
      <c r="B87">
        <v>4</v>
      </c>
      <c r="C87">
        <v>3</v>
      </c>
      <c r="D87">
        <v>0</v>
      </c>
      <c r="E87">
        <v>0</v>
      </c>
      <c r="F87">
        <v>2</v>
      </c>
      <c r="G87">
        <v>2</v>
      </c>
      <c r="H87">
        <v>0</v>
      </c>
      <c r="I87">
        <v>0</v>
      </c>
      <c r="J87">
        <v>3</v>
      </c>
      <c r="K87">
        <v>0</v>
      </c>
      <c r="L87">
        <v>0</v>
      </c>
      <c r="M87">
        <v>0</v>
      </c>
      <c r="N87">
        <v>3</v>
      </c>
      <c r="O87">
        <v>0</v>
      </c>
      <c r="P87">
        <v>0</v>
      </c>
      <c r="Q87">
        <v>0</v>
      </c>
      <c r="R87">
        <v>3</v>
      </c>
      <c r="S87">
        <v>2</v>
      </c>
      <c r="T87">
        <v>0</v>
      </c>
      <c r="U87">
        <v>2</v>
      </c>
      <c r="V87">
        <v>2</v>
      </c>
      <c r="W87">
        <v>2</v>
      </c>
      <c r="X87">
        <v>0</v>
      </c>
      <c r="Y87">
        <v>0</v>
      </c>
      <c r="Z87">
        <v>4</v>
      </c>
      <c r="AA87">
        <v>4</v>
      </c>
      <c r="AB87">
        <v>4</v>
      </c>
      <c r="AC87">
        <v>0</v>
      </c>
      <c r="AD87">
        <v>3</v>
      </c>
      <c r="AE87">
        <v>0</v>
      </c>
      <c r="AF87">
        <v>3</v>
      </c>
      <c r="AG87">
        <v>0</v>
      </c>
      <c r="AH87">
        <v>0</v>
      </c>
      <c r="AI87">
        <v>4</v>
      </c>
      <c r="AJ87">
        <v>0</v>
      </c>
      <c r="AK87">
        <v>0</v>
      </c>
      <c r="AL87">
        <v>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2</v>
      </c>
      <c r="AT87">
        <v>0</v>
      </c>
      <c r="AU87">
        <v>2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4</v>
      </c>
      <c r="BG87">
        <v>2</v>
      </c>
      <c r="BH87">
        <v>2</v>
      </c>
      <c r="BI87">
        <v>2</v>
      </c>
      <c r="BJ87">
        <v>0</v>
      </c>
      <c r="BK87">
        <v>0</v>
      </c>
      <c r="BL87">
        <v>0</v>
      </c>
      <c r="BM87">
        <v>0</v>
      </c>
      <c r="BN87">
        <v>2</v>
      </c>
      <c r="BO87">
        <v>0</v>
      </c>
      <c r="BP87">
        <v>2</v>
      </c>
      <c r="BQ87">
        <v>2</v>
      </c>
      <c r="BR87">
        <v>0</v>
      </c>
      <c r="BS87">
        <v>2</v>
      </c>
      <c r="BT87">
        <v>0</v>
      </c>
      <c r="BU87">
        <v>0</v>
      </c>
      <c r="BV87">
        <v>0</v>
      </c>
      <c r="BW87">
        <v>2</v>
      </c>
      <c r="BX87">
        <v>2</v>
      </c>
      <c r="BY87">
        <v>2</v>
      </c>
      <c r="BZ87">
        <v>2</v>
      </c>
    </row>
    <row r="88" spans="1:78" x14ac:dyDescent="0.25">
      <c r="B88">
        <v>0</v>
      </c>
      <c r="C88">
        <v>0</v>
      </c>
      <c r="D88" t="s">
        <v>106</v>
      </c>
      <c r="E88">
        <v>0</v>
      </c>
      <c r="F88">
        <v>0</v>
      </c>
      <c r="G88">
        <v>0</v>
      </c>
      <c r="H88">
        <v>0</v>
      </c>
      <c r="I88" t="s">
        <v>106</v>
      </c>
      <c r="J88">
        <v>0</v>
      </c>
      <c r="K88" t="s">
        <v>106</v>
      </c>
      <c r="L88">
        <v>0</v>
      </c>
      <c r="M88">
        <v>0</v>
      </c>
      <c r="N88">
        <v>0</v>
      </c>
      <c r="O88" t="s">
        <v>106</v>
      </c>
      <c r="P88" t="s">
        <v>106</v>
      </c>
      <c r="Q88">
        <v>0</v>
      </c>
      <c r="R88">
        <v>0</v>
      </c>
      <c r="S88">
        <v>0</v>
      </c>
      <c r="T88" t="s">
        <v>106</v>
      </c>
      <c r="U88">
        <v>0</v>
      </c>
      <c r="V88">
        <v>0</v>
      </c>
      <c r="W88">
        <v>0</v>
      </c>
      <c r="X88">
        <v>0</v>
      </c>
      <c r="Y88" t="s">
        <v>106</v>
      </c>
      <c r="Z88">
        <v>0</v>
      </c>
      <c r="AA88">
        <v>0</v>
      </c>
      <c r="AB88">
        <v>0</v>
      </c>
      <c r="AC88" t="s">
        <v>106</v>
      </c>
      <c r="AD88">
        <v>0</v>
      </c>
      <c r="AE88">
        <v>0</v>
      </c>
      <c r="AF88">
        <v>0</v>
      </c>
      <c r="AG88" t="s">
        <v>106</v>
      </c>
      <c r="AH88" t="s">
        <v>106</v>
      </c>
      <c r="AI88">
        <v>0</v>
      </c>
      <c r="AJ88" t="s">
        <v>106</v>
      </c>
      <c r="AK88" t="s">
        <v>106</v>
      </c>
      <c r="AL88">
        <v>0</v>
      </c>
      <c r="AM88" t="s">
        <v>106</v>
      </c>
      <c r="AN88" t="s">
        <v>106</v>
      </c>
      <c r="AO88">
        <v>0</v>
      </c>
      <c r="AP88" t="s">
        <v>106</v>
      </c>
      <c r="AQ88" t="s">
        <v>106</v>
      </c>
      <c r="AR88" t="s">
        <v>106</v>
      </c>
      <c r="AS88" s="7">
        <v>0.01</v>
      </c>
      <c r="AT88" t="s">
        <v>106</v>
      </c>
      <c r="AU88" s="7">
        <v>0.01</v>
      </c>
      <c r="AV88" t="s">
        <v>106</v>
      </c>
      <c r="AW88" t="s">
        <v>106</v>
      </c>
      <c r="AX88" t="s">
        <v>106</v>
      </c>
      <c r="AY88" t="s">
        <v>106</v>
      </c>
      <c r="AZ88" t="s">
        <v>106</v>
      </c>
      <c r="BA88">
        <v>0</v>
      </c>
      <c r="BB88" t="s">
        <v>106</v>
      </c>
      <c r="BC88" t="s">
        <v>106</v>
      </c>
      <c r="BD88" t="s">
        <v>106</v>
      </c>
      <c r="BE88" t="s">
        <v>106</v>
      </c>
      <c r="BF88">
        <v>0</v>
      </c>
      <c r="BG88">
        <v>0</v>
      </c>
      <c r="BH88">
        <v>0</v>
      </c>
      <c r="BI88">
        <v>0</v>
      </c>
      <c r="BJ88" t="s">
        <v>106</v>
      </c>
      <c r="BK88" t="s">
        <v>106</v>
      </c>
      <c r="BL88" t="s">
        <v>106</v>
      </c>
      <c r="BM88" t="s">
        <v>106</v>
      </c>
      <c r="BN88">
        <v>0</v>
      </c>
      <c r="BO88" t="s">
        <v>106</v>
      </c>
      <c r="BP88">
        <v>0</v>
      </c>
      <c r="BQ88">
        <v>0</v>
      </c>
      <c r="BR88" t="s">
        <v>106</v>
      </c>
      <c r="BS88">
        <v>0</v>
      </c>
      <c r="BT88" t="s">
        <v>106</v>
      </c>
      <c r="BU88" t="s">
        <v>106</v>
      </c>
      <c r="BV88" t="s">
        <v>106</v>
      </c>
      <c r="BW88">
        <v>0</v>
      </c>
      <c r="BX88">
        <v>0</v>
      </c>
      <c r="BY88">
        <v>0</v>
      </c>
      <c r="BZ88">
        <v>0</v>
      </c>
    </row>
    <row r="89" spans="1:78" x14ac:dyDescent="0.25">
      <c r="A89" t="s">
        <v>704</v>
      </c>
      <c r="B89">
        <v>4</v>
      </c>
      <c r="C89">
        <v>2</v>
      </c>
      <c r="D89">
        <v>1</v>
      </c>
      <c r="E89">
        <v>0</v>
      </c>
      <c r="F89">
        <v>0</v>
      </c>
      <c r="G89">
        <v>3</v>
      </c>
      <c r="H89">
        <v>1</v>
      </c>
      <c r="I89">
        <v>1</v>
      </c>
      <c r="J89">
        <v>0</v>
      </c>
      <c r="K89">
        <v>2</v>
      </c>
      <c r="L89">
        <v>1</v>
      </c>
      <c r="M89">
        <v>2</v>
      </c>
      <c r="N89">
        <v>1</v>
      </c>
      <c r="O89">
        <v>1</v>
      </c>
      <c r="P89">
        <v>0</v>
      </c>
      <c r="Q89">
        <v>4</v>
      </c>
      <c r="R89">
        <v>0</v>
      </c>
      <c r="S89">
        <v>2</v>
      </c>
      <c r="T89">
        <v>1</v>
      </c>
      <c r="U89">
        <v>1</v>
      </c>
      <c r="V89">
        <v>2</v>
      </c>
      <c r="W89">
        <v>0</v>
      </c>
      <c r="X89">
        <v>2</v>
      </c>
      <c r="Y89">
        <v>2</v>
      </c>
      <c r="Z89">
        <v>2</v>
      </c>
      <c r="AA89">
        <v>4</v>
      </c>
      <c r="AB89">
        <v>2</v>
      </c>
      <c r="AC89">
        <v>0</v>
      </c>
      <c r="AD89">
        <v>2</v>
      </c>
      <c r="AE89">
        <v>2</v>
      </c>
      <c r="AF89">
        <v>4</v>
      </c>
      <c r="AG89">
        <v>0</v>
      </c>
      <c r="AH89">
        <v>0</v>
      </c>
      <c r="AI89">
        <v>3</v>
      </c>
      <c r="AJ89">
        <v>1</v>
      </c>
      <c r="AK89">
        <v>1</v>
      </c>
      <c r="AL89">
        <v>2</v>
      </c>
      <c r="AM89">
        <v>1</v>
      </c>
      <c r="AN89">
        <v>0</v>
      </c>
      <c r="AO89">
        <v>1</v>
      </c>
      <c r="AP89">
        <v>1</v>
      </c>
      <c r="AQ89">
        <v>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1</v>
      </c>
      <c r="BF89">
        <v>3</v>
      </c>
      <c r="BG89">
        <v>3</v>
      </c>
      <c r="BH89">
        <v>1</v>
      </c>
      <c r="BI89">
        <v>0</v>
      </c>
      <c r="BJ89">
        <v>2</v>
      </c>
      <c r="BK89">
        <v>1</v>
      </c>
      <c r="BL89">
        <v>0</v>
      </c>
      <c r="BM89">
        <v>1</v>
      </c>
      <c r="BN89">
        <v>1</v>
      </c>
      <c r="BO89">
        <v>2</v>
      </c>
      <c r="BP89">
        <v>1</v>
      </c>
      <c r="BQ89">
        <v>1</v>
      </c>
      <c r="BR89">
        <v>1</v>
      </c>
      <c r="BS89">
        <v>0</v>
      </c>
      <c r="BT89">
        <v>1</v>
      </c>
      <c r="BU89">
        <v>0</v>
      </c>
      <c r="BV89">
        <v>1</v>
      </c>
      <c r="BW89">
        <v>0</v>
      </c>
      <c r="BX89">
        <v>3</v>
      </c>
      <c r="BY89">
        <v>1</v>
      </c>
      <c r="BZ89">
        <v>1</v>
      </c>
    </row>
    <row r="90" spans="1:78" x14ac:dyDescent="0.25">
      <c r="B90">
        <v>0</v>
      </c>
      <c r="C90">
        <v>0</v>
      </c>
      <c r="D90">
        <v>0</v>
      </c>
      <c r="E90" t="s">
        <v>106</v>
      </c>
      <c r="F90" t="s">
        <v>106</v>
      </c>
      <c r="G90">
        <v>0</v>
      </c>
      <c r="H90">
        <v>0</v>
      </c>
      <c r="I90">
        <v>0</v>
      </c>
      <c r="J90" t="s">
        <v>106</v>
      </c>
      <c r="K90">
        <v>0</v>
      </c>
      <c r="L90">
        <v>0</v>
      </c>
      <c r="M90">
        <v>0</v>
      </c>
      <c r="N90">
        <v>0</v>
      </c>
      <c r="O90">
        <v>0</v>
      </c>
      <c r="P90" t="s">
        <v>106</v>
      </c>
      <c r="Q90" s="7">
        <v>0.01</v>
      </c>
      <c r="R90" t="s">
        <v>106</v>
      </c>
      <c r="S90">
        <v>0</v>
      </c>
      <c r="T90">
        <v>0</v>
      </c>
      <c r="U90">
        <v>0</v>
      </c>
      <c r="V90">
        <v>0</v>
      </c>
      <c r="W90" t="s">
        <v>106</v>
      </c>
      <c r="X90">
        <v>0</v>
      </c>
      <c r="Y90">
        <v>0</v>
      </c>
      <c r="Z90">
        <v>0</v>
      </c>
      <c r="AA90">
        <v>0</v>
      </c>
      <c r="AB90">
        <v>0</v>
      </c>
      <c r="AC90" t="s">
        <v>106</v>
      </c>
      <c r="AD90">
        <v>0</v>
      </c>
      <c r="AE90" s="7">
        <v>0.01</v>
      </c>
      <c r="AF90">
        <v>0</v>
      </c>
      <c r="AG90" t="s">
        <v>106</v>
      </c>
      <c r="AH90" t="s">
        <v>106</v>
      </c>
      <c r="AI90">
        <v>0</v>
      </c>
      <c r="AJ90">
        <v>0</v>
      </c>
      <c r="AK90">
        <v>0</v>
      </c>
      <c r="AL90">
        <v>0</v>
      </c>
      <c r="AM90">
        <v>0</v>
      </c>
      <c r="AN90" t="s">
        <v>106</v>
      </c>
      <c r="AO90">
        <v>0</v>
      </c>
      <c r="AP90">
        <v>0</v>
      </c>
      <c r="AQ90">
        <v>0</v>
      </c>
      <c r="AR90" t="s">
        <v>106</v>
      </c>
      <c r="AS90" t="s">
        <v>106</v>
      </c>
      <c r="AT90" t="s">
        <v>106</v>
      </c>
      <c r="AU90" t="s">
        <v>106</v>
      </c>
      <c r="AV90" t="s">
        <v>106</v>
      </c>
      <c r="AW90" t="s">
        <v>106</v>
      </c>
      <c r="AX90">
        <v>0</v>
      </c>
      <c r="AY90" t="s">
        <v>106</v>
      </c>
      <c r="AZ90" t="s">
        <v>106</v>
      </c>
      <c r="BA90" t="s">
        <v>106</v>
      </c>
      <c r="BB90" t="s">
        <v>106</v>
      </c>
      <c r="BC90" t="s">
        <v>106</v>
      </c>
      <c r="BD90" t="s">
        <v>106</v>
      </c>
      <c r="BE90">
        <v>0</v>
      </c>
      <c r="BF90">
        <v>0</v>
      </c>
      <c r="BG90">
        <v>0</v>
      </c>
      <c r="BH90">
        <v>0</v>
      </c>
      <c r="BI90" t="s">
        <v>106</v>
      </c>
      <c r="BJ90">
        <v>0</v>
      </c>
      <c r="BK90">
        <v>0</v>
      </c>
      <c r="BL90" t="s">
        <v>106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 t="s">
        <v>106</v>
      </c>
      <c r="BT90">
        <v>0</v>
      </c>
      <c r="BU90" t="s">
        <v>106</v>
      </c>
      <c r="BV90">
        <v>0</v>
      </c>
      <c r="BW90" t="s">
        <v>106</v>
      </c>
      <c r="BX90">
        <v>0</v>
      </c>
      <c r="BY90">
        <v>0</v>
      </c>
      <c r="BZ90">
        <v>0</v>
      </c>
    </row>
    <row r="91" spans="1:78" x14ac:dyDescent="0.25">
      <c r="A91" t="s">
        <v>705</v>
      </c>
      <c r="B91">
        <v>3</v>
      </c>
      <c r="C91">
        <v>2</v>
      </c>
      <c r="D91">
        <v>1</v>
      </c>
      <c r="E91">
        <v>0</v>
      </c>
      <c r="F91">
        <v>0</v>
      </c>
      <c r="G91">
        <v>3</v>
      </c>
      <c r="H91">
        <v>1</v>
      </c>
      <c r="I91">
        <v>2</v>
      </c>
      <c r="J91">
        <v>0</v>
      </c>
      <c r="K91">
        <v>1</v>
      </c>
      <c r="L91">
        <v>0</v>
      </c>
      <c r="M91">
        <v>0</v>
      </c>
      <c r="N91">
        <v>3</v>
      </c>
      <c r="O91">
        <v>0</v>
      </c>
      <c r="P91">
        <v>0</v>
      </c>
      <c r="Q91">
        <v>0</v>
      </c>
      <c r="R91">
        <v>3</v>
      </c>
      <c r="S91">
        <v>3</v>
      </c>
      <c r="T91">
        <v>0</v>
      </c>
      <c r="U91">
        <v>0</v>
      </c>
      <c r="V91">
        <v>3</v>
      </c>
      <c r="W91">
        <v>0</v>
      </c>
      <c r="X91">
        <v>0</v>
      </c>
      <c r="Y91">
        <v>1</v>
      </c>
      <c r="Z91">
        <v>3</v>
      </c>
      <c r="AA91">
        <v>3</v>
      </c>
      <c r="AB91">
        <v>3</v>
      </c>
      <c r="AC91">
        <v>1</v>
      </c>
      <c r="AD91">
        <v>1</v>
      </c>
      <c r="AE91">
        <v>1</v>
      </c>
      <c r="AF91">
        <v>3</v>
      </c>
      <c r="AG91">
        <v>0</v>
      </c>
      <c r="AH91">
        <v>0</v>
      </c>
      <c r="AI91">
        <v>3</v>
      </c>
      <c r="AJ91">
        <v>0</v>
      </c>
      <c r="AK91">
        <v>0</v>
      </c>
      <c r="AL91">
        <v>3</v>
      </c>
      <c r="AM91">
        <v>1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1</v>
      </c>
      <c r="AW91">
        <v>0</v>
      </c>
      <c r="AX91">
        <v>1</v>
      </c>
      <c r="AY91">
        <v>1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3</v>
      </c>
      <c r="BG91">
        <v>3</v>
      </c>
      <c r="BH91">
        <v>1</v>
      </c>
      <c r="BI91">
        <v>3</v>
      </c>
      <c r="BJ91">
        <v>0</v>
      </c>
      <c r="BK91">
        <v>0</v>
      </c>
      <c r="BL91">
        <v>0</v>
      </c>
      <c r="BM91">
        <v>0</v>
      </c>
      <c r="BN91">
        <v>1</v>
      </c>
      <c r="BO91">
        <v>3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1</v>
      </c>
      <c r="BY91">
        <v>1</v>
      </c>
      <c r="BZ91">
        <v>1</v>
      </c>
    </row>
    <row r="92" spans="1:78" x14ac:dyDescent="0.25">
      <c r="B92">
        <v>0</v>
      </c>
      <c r="C92">
        <v>0</v>
      </c>
      <c r="D92">
        <v>0</v>
      </c>
      <c r="E92" t="s">
        <v>106</v>
      </c>
      <c r="F92" t="s">
        <v>106</v>
      </c>
      <c r="G92">
        <v>0</v>
      </c>
      <c r="H92">
        <v>0</v>
      </c>
      <c r="I92">
        <v>0</v>
      </c>
      <c r="J92" t="s">
        <v>106</v>
      </c>
      <c r="K92">
        <v>0</v>
      </c>
      <c r="L92" t="s">
        <v>106</v>
      </c>
      <c r="M92" t="s">
        <v>106</v>
      </c>
      <c r="N92">
        <v>0</v>
      </c>
      <c r="O92" t="s">
        <v>106</v>
      </c>
      <c r="P92" t="s">
        <v>106</v>
      </c>
      <c r="Q92" t="s">
        <v>106</v>
      </c>
      <c r="R92">
        <v>0</v>
      </c>
      <c r="S92">
        <v>0</v>
      </c>
      <c r="T92" t="s">
        <v>106</v>
      </c>
      <c r="U92" t="s">
        <v>106</v>
      </c>
      <c r="V92">
        <v>0</v>
      </c>
      <c r="W92" t="s">
        <v>106</v>
      </c>
      <c r="X92" t="s">
        <v>106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106</v>
      </c>
      <c r="AH92" t="s">
        <v>106</v>
      </c>
      <c r="AI92">
        <v>0</v>
      </c>
      <c r="AJ92" t="s">
        <v>106</v>
      </c>
      <c r="AK92" t="s">
        <v>106</v>
      </c>
      <c r="AL92">
        <v>0</v>
      </c>
      <c r="AM92">
        <v>0</v>
      </c>
      <c r="AN92" t="s">
        <v>106</v>
      </c>
      <c r="AO92" t="s">
        <v>106</v>
      </c>
      <c r="AP92" t="s">
        <v>106</v>
      </c>
      <c r="AQ92" t="s">
        <v>106</v>
      </c>
      <c r="AR92" t="s">
        <v>106</v>
      </c>
      <c r="AS92" t="s">
        <v>106</v>
      </c>
      <c r="AT92" t="s">
        <v>106</v>
      </c>
      <c r="AU92" t="s">
        <v>106</v>
      </c>
      <c r="AV92">
        <v>0</v>
      </c>
      <c r="AW92" t="s">
        <v>106</v>
      </c>
      <c r="AX92">
        <v>0</v>
      </c>
      <c r="AY92">
        <v>0</v>
      </c>
      <c r="AZ92" t="s">
        <v>106</v>
      </c>
      <c r="BA92" t="s">
        <v>106</v>
      </c>
      <c r="BB92" t="s">
        <v>106</v>
      </c>
      <c r="BC92" t="s">
        <v>106</v>
      </c>
      <c r="BD92" t="s">
        <v>106</v>
      </c>
      <c r="BE92" t="s">
        <v>106</v>
      </c>
      <c r="BF92">
        <v>0</v>
      </c>
      <c r="BG92">
        <v>0</v>
      </c>
      <c r="BH92">
        <v>0</v>
      </c>
      <c r="BI92">
        <v>0</v>
      </c>
      <c r="BJ92" t="s">
        <v>106</v>
      </c>
      <c r="BK92" t="s">
        <v>106</v>
      </c>
      <c r="BL92" t="s">
        <v>106</v>
      </c>
      <c r="BM92" t="s">
        <v>106</v>
      </c>
      <c r="BN92">
        <v>0</v>
      </c>
      <c r="BO92">
        <v>0</v>
      </c>
      <c r="BP92" t="s">
        <v>106</v>
      </c>
      <c r="BQ92" t="s">
        <v>106</v>
      </c>
      <c r="BR92" t="s">
        <v>106</v>
      </c>
      <c r="BS92" t="s">
        <v>106</v>
      </c>
      <c r="BT92" t="s">
        <v>106</v>
      </c>
      <c r="BU92" t="s">
        <v>106</v>
      </c>
      <c r="BV92" t="s">
        <v>106</v>
      </c>
      <c r="BW92" t="s">
        <v>106</v>
      </c>
      <c r="BX92">
        <v>0</v>
      </c>
      <c r="BY92">
        <v>0</v>
      </c>
      <c r="BZ92">
        <v>0</v>
      </c>
    </row>
    <row r="93" spans="1:78" x14ac:dyDescent="0.25">
      <c r="A93" t="s">
        <v>706</v>
      </c>
      <c r="B93">
        <v>3</v>
      </c>
      <c r="C93">
        <v>3</v>
      </c>
      <c r="D93">
        <v>0</v>
      </c>
      <c r="E93">
        <v>0</v>
      </c>
      <c r="F93">
        <v>1</v>
      </c>
      <c r="G93">
        <v>1</v>
      </c>
      <c r="H93">
        <v>1</v>
      </c>
      <c r="I93">
        <v>0</v>
      </c>
      <c r="J93">
        <v>0</v>
      </c>
      <c r="K93">
        <v>1</v>
      </c>
      <c r="L93">
        <v>2</v>
      </c>
      <c r="M93">
        <v>1</v>
      </c>
      <c r="N93">
        <v>1</v>
      </c>
      <c r="O93">
        <v>1</v>
      </c>
      <c r="P93">
        <v>0</v>
      </c>
      <c r="Q93">
        <v>0</v>
      </c>
      <c r="R93">
        <v>3</v>
      </c>
      <c r="S93">
        <v>1</v>
      </c>
      <c r="T93">
        <v>0</v>
      </c>
      <c r="U93">
        <v>1</v>
      </c>
      <c r="V93">
        <v>2</v>
      </c>
      <c r="W93">
        <v>1</v>
      </c>
      <c r="X93">
        <v>0</v>
      </c>
      <c r="Y93">
        <v>1</v>
      </c>
      <c r="Z93">
        <v>2</v>
      </c>
      <c r="AA93">
        <v>3</v>
      </c>
      <c r="AB93">
        <v>2</v>
      </c>
      <c r="AC93">
        <v>1</v>
      </c>
      <c r="AD93">
        <v>2</v>
      </c>
      <c r="AE93">
        <v>0</v>
      </c>
      <c r="AF93">
        <v>2</v>
      </c>
      <c r="AG93">
        <v>1</v>
      </c>
      <c r="AH93">
        <v>0</v>
      </c>
      <c r="AI93">
        <v>2</v>
      </c>
      <c r="AJ93">
        <v>0</v>
      </c>
      <c r="AK93">
        <v>1</v>
      </c>
      <c r="AL93">
        <v>1</v>
      </c>
      <c r="AM93">
        <v>2</v>
      </c>
      <c r="AN93">
        <v>0</v>
      </c>
      <c r="AO93">
        <v>0</v>
      </c>
      <c r="AP93">
        <v>0</v>
      </c>
      <c r="AQ93">
        <v>1</v>
      </c>
      <c r="AR93">
        <v>0</v>
      </c>
      <c r="AS93">
        <v>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</v>
      </c>
      <c r="BA93">
        <v>0</v>
      </c>
      <c r="BB93">
        <v>0</v>
      </c>
      <c r="BC93">
        <v>0</v>
      </c>
      <c r="BD93">
        <v>0</v>
      </c>
      <c r="BE93">
        <v>1</v>
      </c>
      <c r="BF93">
        <v>2</v>
      </c>
      <c r="BG93">
        <v>1</v>
      </c>
      <c r="BH93">
        <v>1</v>
      </c>
      <c r="BI93">
        <v>0</v>
      </c>
      <c r="BJ93">
        <v>0</v>
      </c>
      <c r="BK93">
        <v>1</v>
      </c>
      <c r="BL93">
        <v>1</v>
      </c>
      <c r="BM93">
        <v>0</v>
      </c>
      <c r="BN93">
        <v>1</v>
      </c>
      <c r="BO93">
        <v>1</v>
      </c>
      <c r="BP93">
        <v>1</v>
      </c>
      <c r="BQ93">
        <v>0</v>
      </c>
      <c r="BR93">
        <v>0</v>
      </c>
      <c r="BS93">
        <v>0</v>
      </c>
      <c r="BT93">
        <v>1</v>
      </c>
      <c r="BU93">
        <v>0</v>
      </c>
      <c r="BV93">
        <v>0</v>
      </c>
      <c r="BW93">
        <v>0</v>
      </c>
      <c r="BX93">
        <v>1</v>
      </c>
      <c r="BY93">
        <v>2</v>
      </c>
      <c r="BZ93">
        <v>2</v>
      </c>
    </row>
    <row r="94" spans="1:78" x14ac:dyDescent="0.25">
      <c r="B94">
        <v>0</v>
      </c>
      <c r="C94">
        <v>0</v>
      </c>
      <c r="D94" t="s">
        <v>106</v>
      </c>
      <c r="E94" t="s">
        <v>106</v>
      </c>
      <c r="F94">
        <v>0</v>
      </c>
      <c r="G94">
        <v>0</v>
      </c>
      <c r="H94">
        <v>0</v>
      </c>
      <c r="I94" t="s">
        <v>106</v>
      </c>
      <c r="J94" t="s">
        <v>106</v>
      </c>
      <c r="K94">
        <v>0</v>
      </c>
      <c r="L94">
        <v>0</v>
      </c>
      <c r="M94">
        <v>0</v>
      </c>
      <c r="N94">
        <v>0</v>
      </c>
      <c r="O94">
        <v>0</v>
      </c>
      <c r="P94" t="s">
        <v>106</v>
      </c>
      <c r="Q94" t="s">
        <v>106</v>
      </c>
      <c r="R94">
        <v>0</v>
      </c>
      <c r="S94">
        <v>0</v>
      </c>
      <c r="T94" t="s">
        <v>106</v>
      </c>
      <c r="U94">
        <v>0</v>
      </c>
      <c r="V94">
        <v>0</v>
      </c>
      <c r="W94">
        <v>0</v>
      </c>
      <c r="X94" t="s">
        <v>106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 t="s">
        <v>106</v>
      </c>
      <c r="AF94">
        <v>0</v>
      </c>
      <c r="AG94">
        <v>0</v>
      </c>
      <c r="AH94" t="s">
        <v>106</v>
      </c>
      <c r="AI94">
        <v>0</v>
      </c>
      <c r="AJ94" t="s">
        <v>106</v>
      </c>
      <c r="AK94">
        <v>0</v>
      </c>
      <c r="AL94">
        <v>0</v>
      </c>
      <c r="AM94">
        <v>0</v>
      </c>
      <c r="AN94" t="s">
        <v>106</v>
      </c>
      <c r="AO94" t="s">
        <v>106</v>
      </c>
      <c r="AP94" t="s">
        <v>106</v>
      </c>
      <c r="AQ94">
        <v>0</v>
      </c>
      <c r="AR94" t="s">
        <v>106</v>
      </c>
      <c r="AS94" s="7">
        <v>0.01</v>
      </c>
      <c r="AT94" t="s">
        <v>106</v>
      </c>
      <c r="AU94" t="s">
        <v>106</v>
      </c>
      <c r="AV94" t="s">
        <v>106</v>
      </c>
      <c r="AW94" t="s">
        <v>106</v>
      </c>
      <c r="AX94" t="s">
        <v>106</v>
      </c>
      <c r="AY94" t="s">
        <v>106</v>
      </c>
      <c r="AZ94">
        <v>0</v>
      </c>
      <c r="BA94" t="s">
        <v>106</v>
      </c>
      <c r="BB94" t="s">
        <v>106</v>
      </c>
      <c r="BC94" t="s">
        <v>106</v>
      </c>
      <c r="BD94" t="s">
        <v>106</v>
      </c>
      <c r="BE94">
        <v>0</v>
      </c>
      <c r="BF94">
        <v>0</v>
      </c>
      <c r="BG94">
        <v>0</v>
      </c>
      <c r="BH94">
        <v>0</v>
      </c>
      <c r="BI94" t="s">
        <v>106</v>
      </c>
      <c r="BJ94" t="s">
        <v>106</v>
      </c>
      <c r="BK94">
        <v>0</v>
      </c>
      <c r="BL94">
        <v>0</v>
      </c>
      <c r="BM94" t="s">
        <v>106</v>
      </c>
      <c r="BN94">
        <v>0</v>
      </c>
      <c r="BO94">
        <v>0</v>
      </c>
      <c r="BP94">
        <v>0</v>
      </c>
      <c r="BQ94" t="s">
        <v>106</v>
      </c>
      <c r="BR94" t="s">
        <v>106</v>
      </c>
      <c r="BS94" t="s">
        <v>106</v>
      </c>
      <c r="BT94">
        <v>0</v>
      </c>
      <c r="BU94" t="s">
        <v>106</v>
      </c>
      <c r="BV94" t="s">
        <v>106</v>
      </c>
      <c r="BW94" t="s">
        <v>106</v>
      </c>
      <c r="BX94">
        <v>0</v>
      </c>
      <c r="BY94">
        <v>0</v>
      </c>
      <c r="BZ94">
        <v>0</v>
      </c>
    </row>
    <row r="95" spans="1:78" x14ac:dyDescent="0.25">
      <c r="A95" t="s">
        <v>707</v>
      </c>
      <c r="B95">
        <v>2</v>
      </c>
      <c r="C95">
        <v>2</v>
      </c>
      <c r="D95">
        <v>0</v>
      </c>
      <c r="E95">
        <v>0</v>
      </c>
      <c r="F95">
        <v>0</v>
      </c>
      <c r="G95">
        <v>2</v>
      </c>
      <c r="H95">
        <v>1</v>
      </c>
      <c r="I95">
        <v>2</v>
      </c>
      <c r="J95">
        <v>1</v>
      </c>
      <c r="K95">
        <v>0</v>
      </c>
      <c r="L95">
        <v>0</v>
      </c>
      <c r="M95">
        <v>0</v>
      </c>
      <c r="N95">
        <v>2</v>
      </c>
      <c r="O95">
        <v>0</v>
      </c>
      <c r="P95">
        <v>0</v>
      </c>
      <c r="Q95">
        <v>0</v>
      </c>
      <c r="R95">
        <v>2</v>
      </c>
      <c r="S95">
        <v>1</v>
      </c>
      <c r="T95">
        <v>2</v>
      </c>
      <c r="U95">
        <v>0</v>
      </c>
      <c r="V95">
        <v>2</v>
      </c>
      <c r="W95">
        <v>0</v>
      </c>
      <c r="X95">
        <v>0</v>
      </c>
      <c r="Y95">
        <v>1</v>
      </c>
      <c r="Z95">
        <v>2</v>
      </c>
      <c r="AA95">
        <v>2</v>
      </c>
      <c r="AB95">
        <v>2</v>
      </c>
      <c r="AC95">
        <v>0</v>
      </c>
      <c r="AD95">
        <v>2</v>
      </c>
      <c r="AE95">
        <v>0</v>
      </c>
      <c r="AF95">
        <v>2</v>
      </c>
      <c r="AG95">
        <v>0</v>
      </c>
      <c r="AH95">
        <v>0</v>
      </c>
      <c r="AI95">
        <v>2</v>
      </c>
      <c r="AJ95">
        <v>1</v>
      </c>
      <c r="AK95">
        <v>0</v>
      </c>
      <c r="AL95">
        <v>2</v>
      </c>
      <c r="AM95">
        <v>1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2</v>
      </c>
      <c r="BC95">
        <v>0</v>
      </c>
      <c r="BD95">
        <v>1</v>
      </c>
      <c r="BE95">
        <v>0</v>
      </c>
      <c r="BF95">
        <v>2</v>
      </c>
      <c r="BG95">
        <v>0</v>
      </c>
      <c r="BH95">
        <v>2</v>
      </c>
      <c r="BI95">
        <v>0</v>
      </c>
      <c r="BJ95">
        <v>0</v>
      </c>
      <c r="BK95">
        <v>0</v>
      </c>
      <c r="BL95">
        <v>0</v>
      </c>
      <c r="BM95">
        <v>2</v>
      </c>
      <c r="BN95">
        <v>0</v>
      </c>
      <c r="BO95">
        <v>0</v>
      </c>
      <c r="BP95">
        <v>0</v>
      </c>
      <c r="BQ95">
        <v>2</v>
      </c>
      <c r="BR95">
        <v>1</v>
      </c>
      <c r="BS95">
        <v>2</v>
      </c>
      <c r="BT95">
        <v>0</v>
      </c>
      <c r="BU95">
        <v>0</v>
      </c>
      <c r="BV95">
        <v>0</v>
      </c>
      <c r="BW95">
        <v>2</v>
      </c>
      <c r="BX95">
        <v>2</v>
      </c>
      <c r="BY95">
        <v>2</v>
      </c>
      <c r="BZ95">
        <v>2</v>
      </c>
    </row>
    <row r="96" spans="1:78" x14ac:dyDescent="0.25">
      <c r="B96">
        <v>0</v>
      </c>
      <c r="C96">
        <v>0</v>
      </c>
      <c r="D96" t="s">
        <v>106</v>
      </c>
      <c r="E96" t="s">
        <v>106</v>
      </c>
      <c r="F96" t="s">
        <v>106</v>
      </c>
      <c r="G96">
        <v>0</v>
      </c>
      <c r="H96">
        <v>0</v>
      </c>
      <c r="I96">
        <v>0</v>
      </c>
      <c r="J96">
        <v>0</v>
      </c>
      <c r="K96" t="s">
        <v>106</v>
      </c>
      <c r="L96" t="s">
        <v>106</v>
      </c>
      <c r="M96" t="s">
        <v>106</v>
      </c>
      <c r="N96">
        <v>0</v>
      </c>
      <c r="O96" t="s">
        <v>106</v>
      </c>
      <c r="P96" t="s">
        <v>106</v>
      </c>
      <c r="Q96" t="s">
        <v>106</v>
      </c>
      <c r="R96">
        <v>0</v>
      </c>
      <c r="S96">
        <v>0</v>
      </c>
      <c r="T96">
        <v>0</v>
      </c>
      <c r="U96" t="s">
        <v>106</v>
      </c>
      <c r="V96">
        <v>0</v>
      </c>
      <c r="W96" t="s">
        <v>106</v>
      </c>
      <c r="X96" t="s">
        <v>106</v>
      </c>
      <c r="Y96">
        <v>0</v>
      </c>
      <c r="Z96">
        <v>0</v>
      </c>
      <c r="AA96">
        <v>0</v>
      </c>
      <c r="AB96">
        <v>0</v>
      </c>
      <c r="AC96" t="s">
        <v>106</v>
      </c>
      <c r="AD96">
        <v>0</v>
      </c>
      <c r="AE96" t="s">
        <v>106</v>
      </c>
      <c r="AF96">
        <v>0</v>
      </c>
      <c r="AG96" t="s">
        <v>106</v>
      </c>
      <c r="AH96" t="s">
        <v>106</v>
      </c>
      <c r="AI96">
        <v>0</v>
      </c>
      <c r="AJ96">
        <v>0</v>
      </c>
      <c r="AK96" t="s">
        <v>106</v>
      </c>
      <c r="AL96">
        <v>0</v>
      </c>
      <c r="AM96">
        <v>0</v>
      </c>
      <c r="AN96" t="s">
        <v>106</v>
      </c>
      <c r="AO96" t="s">
        <v>106</v>
      </c>
      <c r="AP96" t="s">
        <v>106</v>
      </c>
      <c r="AQ96" t="s">
        <v>106</v>
      </c>
      <c r="AR96" t="s">
        <v>106</v>
      </c>
      <c r="AS96" t="s">
        <v>106</v>
      </c>
      <c r="AT96" t="s">
        <v>106</v>
      </c>
      <c r="AU96" t="s">
        <v>106</v>
      </c>
      <c r="AV96" t="s">
        <v>106</v>
      </c>
      <c r="AW96" t="s">
        <v>106</v>
      </c>
      <c r="AX96" t="s">
        <v>106</v>
      </c>
      <c r="AY96" t="s">
        <v>106</v>
      </c>
      <c r="AZ96" t="s">
        <v>106</v>
      </c>
      <c r="BA96" t="s">
        <v>106</v>
      </c>
      <c r="BB96">
        <v>0</v>
      </c>
      <c r="BC96" t="s">
        <v>106</v>
      </c>
      <c r="BD96" s="7">
        <v>0.05</v>
      </c>
      <c r="BE96" t="s">
        <v>106</v>
      </c>
      <c r="BF96">
        <v>0</v>
      </c>
      <c r="BG96" t="s">
        <v>106</v>
      </c>
      <c r="BH96">
        <v>0</v>
      </c>
      <c r="BI96" t="s">
        <v>106</v>
      </c>
      <c r="BJ96" t="s">
        <v>106</v>
      </c>
      <c r="BK96" t="s">
        <v>106</v>
      </c>
      <c r="BL96" t="s">
        <v>106</v>
      </c>
      <c r="BM96">
        <v>0</v>
      </c>
      <c r="BN96" t="s">
        <v>106</v>
      </c>
      <c r="BO96" t="s">
        <v>106</v>
      </c>
      <c r="BP96" t="s">
        <v>106</v>
      </c>
      <c r="BQ96">
        <v>0</v>
      </c>
      <c r="BR96">
        <v>0</v>
      </c>
      <c r="BS96">
        <v>0</v>
      </c>
      <c r="BT96" t="s">
        <v>106</v>
      </c>
      <c r="BU96" t="s">
        <v>106</v>
      </c>
      <c r="BV96" t="s">
        <v>106</v>
      </c>
      <c r="BW96">
        <v>0</v>
      </c>
      <c r="BX96">
        <v>0</v>
      </c>
      <c r="BY96">
        <v>0</v>
      </c>
      <c r="BZ96">
        <v>0</v>
      </c>
    </row>
    <row r="97" spans="1:78" x14ac:dyDescent="0.25">
      <c r="A97" t="s">
        <v>708</v>
      </c>
      <c r="B97">
        <v>2</v>
      </c>
      <c r="C97">
        <v>2</v>
      </c>
      <c r="D97">
        <v>0</v>
      </c>
      <c r="E97">
        <v>0</v>
      </c>
      <c r="F97">
        <v>0</v>
      </c>
      <c r="G97">
        <v>1</v>
      </c>
      <c r="H97">
        <v>1</v>
      </c>
      <c r="I97">
        <v>0</v>
      </c>
      <c r="J97">
        <v>0</v>
      </c>
      <c r="K97">
        <v>2</v>
      </c>
      <c r="L97">
        <v>0</v>
      </c>
      <c r="M97">
        <v>0</v>
      </c>
      <c r="N97">
        <v>1</v>
      </c>
      <c r="O97">
        <v>1</v>
      </c>
      <c r="P97">
        <v>0</v>
      </c>
      <c r="Q97">
        <v>1</v>
      </c>
      <c r="R97">
        <v>1</v>
      </c>
      <c r="S97">
        <v>2</v>
      </c>
      <c r="T97">
        <v>0</v>
      </c>
      <c r="U97">
        <v>0</v>
      </c>
      <c r="V97">
        <v>2</v>
      </c>
      <c r="W97">
        <v>0</v>
      </c>
      <c r="X97">
        <v>0</v>
      </c>
      <c r="Y97">
        <v>0</v>
      </c>
      <c r="Z97">
        <v>2</v>
      </c>
      <c r="AA97">
        <v>2</v>
      </c>
      <c r="AB97">
        <v>2</v>
      </c>
      <c r="AC97">
        <v>0</v>
      </c>
      <c r="AD97">
        <v>2</v>
      </c>
      <c r="AE97">
        <v>0</v>
      </c>
      <c r="AF97">
        <v>1</v>
      </c>
      <c r="AG97">
        <v>1</v>
      </c>
      <c r="AH97">
        <v>0</v>
      </c>
      <c r="AI97">
        <v>1</v>
      </c>
      <c r="AJ97">
        <v>1</v>
      </c>
      <c r="AK97">
        <v>0</v>
      </c>
      <c r="AL97">
        <v>0</v>
      </c>
      <c r="AM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>
        <v>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</v>
      </c>
      <c r="BD97">
        <v>0</v>
      </c>
      <c r="BE97">
        <v>0</v>
      </c>
      <c r="BF97">
        <v>2</v>
      </c>
      <c r="BG97">
        <v>2</v>
      </c>
      <c r="BH97">
        <v>0</v>
      </c>
      <c r="BI97">
        <v>1</v>
      </c>
      <c r="BJ97">
        <v>1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1</v>
      </c>
      <c r="BY97">
        <v>1</v>
      </c>
      <c r="BZ97">
        <v>1</v>
      </c>
    </row>
    <row r="98" spans="1:78" x14ac:dyDescent="0.25">
      <c r="B98">
        <v>0</v>
      </c>
      <c r="C98">
        <v>0</v>
      </c>
      <c r="D98" t="s">
        <v>106</v>
      </c>
      <c r="E98" t="s">
        <v>106</v>
      </c>
      <c r="F98" t="s">
        <v>106</v>
      </c>
      <c r="G98">
        <v>0</v>
      </c>
      <c r="H98">
        <v>0</v>
      </c>
      <c r="I98" t="s">
        <v>106</v>
      </c>
      <c r="J98" t="s">
        <v>106</v>
      </c>
      <c r="K98">
        <v>0</v>
      </c>
      <c r="L98">
        <v>0</v>
      </c>
      <c r="M98">
        <v>0</v>
      </c>
      <c r="N98">
        <v>0</v>
      </c>
      <c r="O98">
        <v>0</v>
      </c>
      <c r="P98" t="s">
        <v>106</v>
      </c>
      <c r="Q98">
        <v>0</v>
      </c>
      <c r="R98">
        <v>0</v>
      </c>
      <c r="S98">
        <v>0</v>
      </c>
      <c r="T98" t="s">
        <v>106</v>
      </c>
      <c r="U98" t="s">
        <v>106</v>
      </c>
      <c r="V98">
        <v>0</v>
      </c>
      <c r="W98" t="s">
        <v>106</v>
      </c>
      <c r="X98">
        <v>0</v>
      </c>
      <c r="Y98">
        <v>0</v>
      </c>
      <c r="Z98">
        <v>0</v>
      </c>
      <c r="AA98">
        <v>0</v>
      </c>
      <c r="AB98">
        <v>0</v>
      </c>
      <c r="AC98" t="s">
        <v>106</v>
      </c>
      <c r="AD98">
        <v>0</v>
      </c>
      <c r="AE98" t="s">
        <v>106</v>
      </c>
      <c r="AF98">
        <v>0</v>
      </c>
      <c r="AG98">
        <v>0</v>
      </c>
      <c r="AH98" t="s">
        <v>106</v>
      </c>
      <c r="AI98">
        <v>0</v>
      </c>
      <c r="AJ98">
        <v>0</v>
      </c>
      <c r="AK98" t="s">
        <v>106</v>
      </c>
      <c r="AL98" t="s">
        <v>106</v>
      </c>
      <c r="AM98">
        <v>0</v>
      </c>
      <c r="AN98" t="s">
        <v>106</v>
      </c>
      <c r="AO98">
        <v>0</v>
      </c>
      <c r="AP98" t="s">
        <v>106</v>
      </c>
      <c r="AQ98" t="s">
        <v>106</v>
      </c>
      <c r="AR98" t="s">
        <v>106</v>
      </c>
      <c r="AS98">
        <v>0</v>
      </c>
      <c r="AT98" t="s">
        <v>106</v>
      </c>
      <c r="AU98" t="s">
        <v>106</v>
      </c>
      <c r="AV98" t="s">
        <v>106</v>
      </c>
      <c r="AW98" t="s">
        <v>106</v>
      </c>
      <c r="AX98" t="s">
        <v>106</v>
      </c>
      <c r="AY98" t="s">
        <v>106</v>
      </c>
      <c r="AZ98" t="s">
        <v>106</v>
      </c>
      <c r="BA98" t="s">
        <v>106</v>
      </c>
      <c r="BB98">
        <v>0</v>
      </c>
      <c r="BC98">
        <v>0</v>
      </c>
      <c r="BD98" t="s">
        <v>106</v>
      </c>
      <c r="BE98" t="s">
        <v>106</v>
      </c>
      <c r="BF98">
        <v>0</v>
      </c>
      <c r="BG98">
        <v>0</v>
      </c>
      <c r="BH98">
        <v>0</v>
      </c>
      <c r="BI98">
        <v>0</v>
      </c>
      <c r="BJ98">
        <v>0</v>
      </c>
      <c r="BK98" t="s">
        <v>106</v>
      </c>
      <c r="BL98" t="s">
        <v>106</v>
      </c>
      <c r="BM98" t="s">
        <v>106</v>
      </c>
      <c r="BN98" t="s">
        <v>106</v>
      </c>
      <c r="BO98">
        <v>0</v>
      </c>
      <c r="BP98">
        <v>0</v>
      </c>
      <c r="BQ98" t="s">
        <v>106</v>
      </c>
      <c r="BR98" t="s">
        <v>106</v>
      </c>
      <c r="BS98" t="s">
        <v>106</v>
      </c>
      <c r="BT98" t="s">
        <v>106</v>
      </c>
      <c r="BU98" t="s">
        <v>106</v>
      </c>
      <c r="BV98" t="s">
        <v>106</v>
      </c>
      <c r="BW98" t="s">
        <v>106</v>
      </c>
      <c r="BX98">
        <v>0</v>
      </c>
      <c r="BY98">
        <v>0</v>
      </c>
      <c r="BZ98">
        <v>0</v>
      </c>
    </row>
    <row r="99" spans="1:78" x14ac:dyDescent="0.25">
      <c r="A99" t="s">
        <v>87</v>
      </c>
      <c r="B99">
        <v>64</v>
      </c>
      <c r="C99">
        <v>51</v>
      </c>
      <c r="D99">
        <v>6</v>
      </c>
      <c r="E99">
        <v>7</v>
      </c>
      <c r="F99">
        <v>10</v>
      </c>
      <c r="G99">
        <v>39</v>
      </c>
      <c r="H99">
        <v>16</v>
      </c>
      <c r="I99">
        <v>15</v>
      </c>
      <c r="J99">
        <v>23</v>
      </c>
      <c r="K99">
        <v>14</v>
      </c>
      <c r="L99">
        <v>12</v>
      </c>
      <c r="M99">
        <v>11</v>
      </c>
      <c r="N99">
        <v>44</v>
      </c>
      <c r="O99">
        <v>7</v>
      </c>
      <c r="P99">
        <v>2</v>
      </c>
      <c r="Q99">
        <v>9</v>
      </c>
      <c r="R99">
        <v>56</v>
      </c>
      <c r="S99">
        <v>40</v>
      </c>
      <c r="T99">
        <v>14</v>
      </c>
      <c r="U99">
        <v>7</v>
      </c>
      <c r="V99">
        <v>50</v>
      </c>
      <c r="W99">
        <v>7</v>
      </c>
      <c r="X99">
        <v>7</v>
      </c>
      <c r="Y99">
        <v>10</v>
      </c>
      <c r="Z99">
        <v>54</v>
      </c>
      <c r="AA99">
        <v>64</v>
      </c>
      <c r="AB99">
        <v>54</v>
      </c>
      <c r="AC99">
        <v>10</v>
      </c>
      <c r="AD99">
        <v>45</v>
      </c>
      <c r="AE99">
        <v>9</v>
      </c>
      <c r="AF99">
        <v>55</v>
      </c>
      <c r="AG99">
        <v>6</v>
      </c>
      <c r="AH99">
        <v>2</v>
      </c>
      <c r="AI99">
        <v>45</v>
      </c>
      <c r="AJ99">
        <v>8</v>
      </c>
      <c r="AK99">
        <v>9</v>
      </c>
      <c r="AL99">
        <v>31</v>
      </c>
      <c r="AM99">
        <v>24</v>
      </c>
      <c r="AN99">
        <v>0</v>
      </c>
      <c r="AO99">
        <v>9</v>
      </c>
      <c r="AP99">
        <v>5</v>
      </c>
      <c r="AQ99">
        <v>5</v>
      </c>
      <c r="AR99">
        <v>2</v>
      </c>
      <c r="AS99">
        <v>8</v>
      </c>
      <c r="AT99">
        <v>10</v>
      </c>
      <c r="AU99">
        <v>1</v>
      </c>
      <c r="AV99">
        <v>4</v>
      </c>
      <c r="AW99">
        <v>0</v>
      </c>
      <c r="AX99">
        <v>6</v>
      </c>
      <c r="AY99">
        <v>6</v>
      </c>
      <c r="AZ99">
        <v>4</v>
      </c>
      <c r="BA99">
        <v>7</v>
      </c>
      <c r="BB99">
        <v>5</v>
      </c>
      <c r="BC99">
        <v>2</v>
      </c>
      <c r="BD99">
        <v>1</v>
      </c>
      <c r="BE99">
        <v>7</v>
      </c>
      <c r="BF99">
        <v>57</v>
      </c>
      <c r="BG99">
        <v>33</v>
      </c>
      <c r="BH99">
        <v>32</v>
      </c>
      <c r="BI99">
        <v>12</v>
      </c>
      <c r="BJ99">
        <v>10</v>
      </c>
      <c r="BK99">
        <v>9</v>
      </c>
      <c r="BL99">
        <v>1</v>
      </c>
      <c r="BM99">
        <v>14</v>
      </c>
      <c r="BN99">
        <v>16</v>
      </c>
      <c r="BO99">
        <v>22</v>
      </c>
      <c r="BP99">
        <v>11</v>
      </c>
      <c r="BQ99">
        <v>14</v>
      </c>
      <c r="BR99">
        <v>21</v>
      </c>
      <c r="BS99">
        <v>19</v>
      </c>
      <c r="BT99">
        <v>3</v>
      </c>
      <c r="BU99">
        <v>4</v>
      </c>
      <c r="BV99">
        <v>6</v>
      </c>
      <c r="BW99">
        <v>9</v>
      </c>
      <c r="BX99">
        <v>44</v>
      </c>
      <c r="BY99">
        <v>50</v>
      </c>
      <c r="BZ99">
        <v>37</v>
      </c>
    </row>
    <row r="100" spans="1:78" x14ac:dyDescent="0.25">
      <c r="B100" s="7">
        <v>0.01</v>
      </c>
      <c r="C100" s="7">
        <v>0.01</v>
      </c>
      <c r="D100" s="7">
        <v>0.01</v>
      </c>
      <c r="E100" s="7">
        <v>0.03</v>
      </c>
      <c r="F100" s="7">
        <v>0.01</v>
      </c>
      <c r="G100" s="7">
        <v>0.02</v>
      </c>
      <c r="H100" s="7">
        <v>0.01</v>
      </c>
      <c r="I100" s="7">
        <v>0.01</v>
      </c>
      <c r="J100" s="7">
        <v>0.02</v>
      </c>
      <c r="K100" s="7">
        <v>0.01</v>
      </c>
      <c r="L100" s="7">
        <v>0.01</v>
      </c>
      <c r="M100" s="7">
        <v>0.01</v>
      </c>
      <c r="N100" s="7">
        <v>0.02</v>
      </c>
      <c r="O100" s="7">
        <v>0.02</v>
      </c>
      <c r="P100" s="7">
        <v>0.02</v>
      </c>
      <c r="Q100" s="7">
        <v>0.01</v>
      </c>
      <c r="R100" s="7">
        <v>0.01</v>
      </c>
      <c r="S100" s="7">
        <v>0.01</v>
      </c>
      <c r="T100" s="7">
        <v>0.02</v>
      </c>
      <c r="U100" s="7">
        <v>0.01</v>
      </c>
      <c r="V100" s="7">
        <v>0.01</v>
      </c>
      <c r="W100" s="7">
        <v>0.02</v>
      </c>
      <c r="X100" s="7">
        <v>0.01</v>
      </c>
      <c r="Y100" s="7">
        <v>0.02</v>
      </c>
      <c r="Z100" s="7">
        <v>0.01</v>
      </c>
      <c r="AA100" s="7">
        <v>0.01</v>
      </c>
      <c r="AB100" s="7">
        <v>0.01</v>
      </c>
      <c r="AC100" s="7">
        <v>0.02</v>
      </c>
      <c r="AD100" s="7">
        <v>0.01</v>
      </c>
      <c r="AE100" s="7">
        <v>0.03</v>
      </c>
      <c r="AF100" s="7">
        <v>0.02</v>
      </c>
      <c r="AG100" s="7">
        <v>0.01</v>
      </c>
      <c r="AH100" s="7">
        <v>0.05</v>
      </c>
      <c r="AI100" s="7">
        <v>0.01</v>
      </c>
      <c r="AJ100" s="7">
        <v>0.02</v>
      </c>
      <c r="AK100" s="7">
        <v>0.01</v>
      </c>
      <c r="AL100" s="7">
        <v>0.02</v>
      </c>
      <c r="AM100" s="7">
        <v>0.01</v>
      </c>
      <c r="AN100" t="s">
        <v>108</v>
      </c>
      <c r="AO100" s="7">
        <v>0.02</v>
      </c>
      <c r="AP100" s="7">
        <v>0.01</v>
      </c>
      <c r="AQ100" s="7">
        <v>0.01</v>
      </c>
      <c r="AR100" s="7">
        <v>0.01</v>
      </c>
      <c r="AS100" s="7">
        <v>0.03</v>
      </c>
      <c r="AT100" s="7">
        <v>0.02</v>
      </c>
      <c r="AU100">
        <v>0</v>
      </c>
      <c r="AV100" s="7">
        <v>0.01</v>
      </c>
      <c r="AW100" t="s">
        <v>108</v>
      </c>
      <c r="AX100" s="7">
        <v>0.02</v>
      </c>
      <c r="AY100" s="7">
        <v>0.01</v>
      </c>
      <c r="AZ100" s="7">
        <v>0.01</v>
      </c>
      <c r="BA100" s="7">
        <v>0.03</v>
      </c>
      <c r="BB100" s="7">
        <v>0.01</v>
      </c>
      <c r="BC100" s="7">
        <v>0.01</v>
      </c>
      <c r="BD100" s="7">
        <v>0.05</v>
      </c>
      <c r="BE100" s="7">
        <v>0.01</v>
      </c>
      <c r="BF100" s="7">
        <v>0.02</v>
      </c>
      <c r="BG100" s="7">
        <v>0.01</v>
      </c>
      <c r="BH100" s="7">
        <v>0.02</v>
      </c>
      <c r="BI100" s="7">
        <v>0.01</v>
      </c>
      <c r="BJ100" s="7">
        <v>0.01</v>
      </c>
      <c r="BK100" s="7">
        <v>0.01</v>
      </c>
      <c r="BL100" s="7">
        <v>0.01</v>
      </c>
      <c r="BM100" s="7">
        <v>0.02</v>
      </c>
      <c r="BN100" s="7">
        <v>0.01</v>
      </c>
      <c r="BO100" s="7">
        <v>0.01</v>
      </c>
      <c r="BP100" s="7">
        <v>0.02</v>
      </c>
      <c r="BQ100" s="7">
        <v>0.02</v>
      </c>
      <c r="BR100" s="7">
        <v>0.02</v>
      </c>
      <c r="BS100" s="7">
        <v>0.01</v>
      </c>
      <c r="BT100" s="7">
        <v>0.01</v>
      </c>
      <c r="BU100" s="7">
        <v>0.01</v>
      </c>
      <c r="BV100" s="7">
        <v>0.02</v>
      </c>
      <c r="BW100" s="7">
        <v>0.01</v>
      </c>
      <c r="BX100" s="7">
        <v>0.01</v>
      </c>
      <c r="BY100" s="7">
        <v>0.02</v>
      </c>
      <c r="BZ100" s="7">
        <v>0.01</v>
      </c>
    </row>
    <row r="101" spans="1:78" x14ac:dyDescent="0.25">
      <c r="A101" t="s">
        <v>214</v>
      </c>
      <c r="B101">
        <v>1</v>
      </c>
      <c r="C101">
        <v>0</v>
      </c>
      <c r="D101">
        <v>1</v>
      </c>
      <c r="E101">
        <v>0</v>
      </c>
      <c r="F101">
        <v>0</v>
      </c>
      <c r="G101">
        <v>1</v>
      </c>
      <c r="H101">
        <v>0</v>
      </c>
      <c r="I101">
        <v>0</v>
      </c>
      <c r="J101">
        <v>0</v>
      </c>
      <c r="K101">
        <v>0</v>
      </c>
      <c r="L101">
        <v>1</v>
      </c>
      <c r="M101">
        <v>0</v>
      </c>
      <c r="N101">
        <v>0</v>
      </c>
      <c r="O101">
        <v>1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1</v>
      </c>
      <c r="W101">
        <v>0</v>
      </c>
      <c r="X101">
        <v>0</v>
      </c>
      <c r="Y101">
        <v>0</v>
      </c>
      <c r="Z101">
        <v>1</v>
      </c>
      <c r="AA101">
        <v>1</v>
      </c>
      <c r="AB101">
        <v>1</v>
      </c>
      <c r="AC101">
        <v>0</v>
      </c>
      <c r="AD101">
        <v>1</v>
      </c>
      <c r="AE101">
        <v>0</v>
      </c>
      <c r="AF101">
        <v>1</v>
      </c>
      <c r="AG101">
        <v>0</v>
      </c>
      <c r="AH101">
        <v>0</v>
      </c>
      <c r="AI101">
        <v>1</v>
      </c>
      <c r="AJ101">
        <v>0</v>
      </c>
      <c r="AK101">
        <v>0</v>
      </c>
      <c r="AL101">
        <v>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1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1</v>
      </c>
      <c r="BF101">
        <v>0</v>
      </c>
      <c r="BG101">
        <v>1</v>
      </c>
      <c r="BH101">
        <v>0</v>
      </c>
      <c r="BI101">
        <v>0</v>
      </c>
      <c r="BJ101">
        <v>0</v>
      </c>
      <c r="BK101">
        <v>1</v>
      </c>
      <c r="BL101">
        <v>0</v>
      </c>
      <c r="BM101">
        <v>0</v>
      </c>
      <c r="BN101">
        <v>1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1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</row>
    <row r="102" spans="1:78" x14ac:dyDescent="0.25">
      <c r="B102">
        <v>0</v>
      </c>
      <c r="C102" t="s">
        <v>106</v>
      </c>
      <c r="D102">
        <v>0</v>
      </c>
      <c r="E102" t="s">
        <v>106</v>
      </c>
      <c r="F102" t="s">
        <v>106</v>
      </c>
      <c r="G102">
        <v>0</v>
      </c>
      <c r="H102" t="s">
        <v>106</v>
      </c>
      <c r="I102" t="s">
        <v>106</v>
      </c>
      <c r="J102" t="s">
        <v>106</v>
      </c>
      <c r="K102" t="s">
        <v>106</v>
      </c>
      <c r="L102">
        <v>0</v>
      </c>
      <c r="M102" t="s">
        <v>106</v>
      </c>
      <c r="N102" t="s">
        <v>106</v>
      </c>
      <c r="O102">
        <v>0</v>
      </c>
      <c r="P102" t="s">
        <v>106</v>
      </c>
      <c r="Q102" t="s">
        <v>106</v>
      </c>
      <c r="R102">
        <v>0</v>
      </c>
      <c r="S102" t="s">
        <v>106</v>
      </c>
      <c r="T102" t="s">
        <v>106</v>
      </c>
      <c r="U102">
        <v>0</v>
      </c>
      <c r="V102">
        <v>0</v>
      </c>
      <c r="W102" t="s">
        <v>106</v>
      </c>
      <c r="X102" t="s">
        <v>106</v>
      </c>
      <c r="Y102" t="s">
        <v>106</v>
      </c>
      <c r="Z102">
        <v>0</v>
      </c>
      <c r="AA102">
        <v>0</v>
      </c>
      <c r="AB102">
        <v>0</v>
      </c>
      <c r="AC102" t="s">
        <v>106</v>
      </c>
      <c r="AD102">
        <v>0</v>
      </c>
      <c r="AE102" t="s">
        <v>106</v>
      </c>
      <c r="AF102">
        <v>0</v>
      </c>
      <c r="AG102" t="s">
        <v>106</v>
      </c>
      <c r="AH102" t="s">
        <v>106</v>
      </c>
      <c r="AI102">
        <v>0</v>
      </c>
      <c r="AJ102" t="s">
        <v>106</v>
      </c>
      <c r="AK102" t="s">
        <v>106</v>
      </c>
      <c r="AL102">
        <v>0</v>
      </c>
      <c r="AM102" t="s">
        <v>106</v>
      </c>
      <c r="AN102" t="s">
        <v>106</v>
      </c>
      <c r="AO102" t="s">
        <v>106</v>
      </c>
      <c r="AP102" t="s">
        <v>106</v>
      </c>
      <c r="AQ102" t="s">
        <v>106</v>
      </c>
      <c r="AR102" t="s">
        <v>106</v>
      </c>
      <c r="AS102" t="s">
        <v>106</v>
      </c>
      <c r="AT102" t="s">
        <v>106</v>
      </c>
      <c r="AU102" t="s">
        <v>106</v>
      </c>
      <c r="AV102" t="s">
        <v>106</v>
      </c>
      <c r="AW102" t="s">
        <v>106</v>
      </c>
      <c r="AX102">
        <v>0</v>
      </c>
      <c r="AY102" t="s">
        <v>106</v>
      </c>
      <c r="AZ102" t="s">
        <v>106</v>
      </c>
      <c r="BA102" t="s">
        <v>106</v>
      </c>
      <c r="BB102" t="s">
        <v>106</v>
      </c>
      <c r="BC102" t="s">
        <v>106</v>
      </c>
      <c r="BD102" t="s">
        <v>106</v>
      </c>
      <c r="BE102">
        <v>0</v>
      </c>
      <c r="BF102" t="s">
        <v>106</v>
      </c>
      <c r="BG102">
        <v>0</v>
      </c>
      <c r="BH102" t="s">
        <v>106</v>
      </c>
      <c r="BI102" t="s">
        <v>106</v>
      </c>
      <c r="BJ102" t="s">
        <v>106</v>
      </c>
      <c r="BK102">
        <v>0</v>
      </c>
      <c r="BL102" t="s">
        <v>106</v>
      </c>
      <c r="BM102" t="s">
        <v>106</v>
      </c>
      <c r="BN102">
        <v>0</v>
      </c>
      <c r="BO102" t="s">
        <v>106</v>
      </c>
      <c r="BP102" t="s">
        <v>106</v>
      </c>
      <c r="BQ102" t="s">
        <v>106</v>
      </c>
      <c r="BR102" t="s">
        <v>106</v>
      </c>
      <c r="BS102" t="s">
        <v>106</v>
      </c>
      <c r="BT102">
        <v>0</v>
      </c>
      <c r="BU102" t="s">
        <v>106</v>
      </c>
      <c r="BV102" t="s">
        <v>106</v>
      </c>
      <c r="BW102" t="s">
        <v>106</v>
      </c>
      <c r="BX102" t="s">
        <v>106</v>
      </c>
      <c r="BY102" t="s">
        <v>106</v>
      </c>
      <c r="BZ102" t="s">
        <v>106</v>
      </c>
    </row>
    <row r="103" spans="1:78" x14ac:dyDescent="0.25">
      <c r="A103" t="s">
        <v>41</v>
      </c>
      <c r="B103">
        <v>166</v>
      </c>
      <c r="C103">
        <v>137</v>
      </c>
      <c r="D103">
        <v>16</v>
      </c>
      <c r="E103">
        <v>12</v>
      </c>
      <c r="F103">
        <v>16</v>
      </c>
      <c r="G103">
        <v>67</v>
      </c>
      <c r="H103">
        <v>82</v>
      </c>
      <c r="I103">
        <v>21</v>
      </c>
      <c r="J103">
        <v>42</v>
      </c>
      <c r="K103">
        <v>39</v>
      </c>
      <c r="L103">
        <v>64</v>
      </c>
      <c r="M103">
        <v>61</v>
      </c>
      <c r="N103">
        <v>68</v>
      </c>
      <c r="O103">
        <v>27</v>
      </c>
      <c r="P103">
        <v>9</v>
      </c>
      <c r="Q103">
        <v>32</v>
      </c>
      <c r="R103">
        <v>134</v>
      </c>
      <c r="S103">
        <v>100</v>
      </c>
      <c r="T103">
        <v>28</v>
      </c>
      <c r="U103">
        <v>36</v>
      </c>
      <c r="V103">
        <v>84</v>
      </c>
      <c r="W103">
        <v>20</v>
      </c>
      <c r="X103">
        <v>59</v>
      </c>
      <c r="Y103">
        <v>23</v>
      </c>
      <c r="Z103">
        <v>142</v>
      </c>
      <c r="AA103">
        <v>165</v>
      </c>
      <c r="AB103">
        <v>142</v>
      </c>
      <c r="AC103">
        <v>15</v>
      </c>
      <c r="AD103">
        <v>124</v>
      </c>
      <c r="AE103">
        <v>25</v>
      </c>
      <c r="AF103">
        <v>136</v>
      </c>
      <c r="AG103">
        <v>12</v>
      </c>
      <c r="AH103">
        <v>2</v>
      </c>
      <c r="AI103">
        <v>115</v>
      </c>
      <c r="AJ103">
        <v>19</v>
      </c>
      <c r="AK103">
        <v>30</v>
      </c>
      <c r="AL103">
        <v>48</v>
      </c>
      <c r="AM103">
        <v>93</v>
      </c>
      <c r="AN103">
        <v>2</v>
      </c>
      <c r="AO103">
        <v>22</v>
      </c>
      <c r="AP103">
        <v>12</v>
      </c>
      <c r="AQ103">
        <v>16</v>
      </c>
      <c r="AR103">
        <v>18</v>
      </c>
      <c r="AS103">
        <v>18</v>
      </c>
      <c r="AT103">
        <v>13</v>
      </c>
      <c r="AU103">
        <v>10</v>
      </c>
      <c r="AV103">
        <v>12</v>
      </c>
      <c r="AW103">
        <v>1</v>
      </c>
      <c r="AX103">
        <v>16</v>
      </c>
      <c r="AY103">
        <v>13</v>
      </c>
      <c r="AZ103">
        <v>8</v>
      </c>
      <c r="BA103">
        <v>6</v>
      </c>
      <c r="BB103">
        <v>16</v>
      </c>
      <c r="BC103">
        <v>8</v>
      </c>
      <c r="BD103">
        <v>0</v>
      </c>
      <c r="BE103">
        <v>16</v>
      </c>
      <c r="BF103">
        <v>149</v>
      </c>
      <c r="BG103">
        <v>69</v>
      </c>
      <c r="BH103">
        <v>97</v>
      </c>
      <c r="BI103">
        <v>13</v>
      </c>
      <c r="BJ103">
        <v>15</v>
      </c>
      <c r="BK103">
        <v>23</v>
      </c>
      <c r="BL103">
        <v>7</v>
      </c>
      <c r="BM103">
        <v>6</v>
      </c>
      <c r="BN103">
        <v>34</v>
      </c>
      <c r="BO103">
        <v>66</v>
      </c>
      <c r="BP103">
        <v>60</v>
      </c>
      <c r="BQ103">
        <v>17</v>
      </c>
      <c r="BR103">
        <v>18</v>
      </c>
      <c r="BS103">
        <v>18</v>
      </c>
      <c r="BT103">
        <v>13</v>
      </c>
      <c r="BU103">
        <v>5</v>
      </c>
      <c r="BV103">
        <v>5</v>
      </c>
      <c r="BW103">
        <v>13</v>
      </c>
      <c r="BX103">
        <v>123</v>
      </c>
      <c r="BY103">
        <v>121</v>
      </c>
      <c r="BZ103">
        <v>115</v>
      </c>
    </row>
    <row r="104" spans="1:78" x14ac:dyDescent="0.25">
      <c r="B104" s="7">
        <v>0.04</v>
      </c>
      <c r="C104" s="7">
        <v>0.04</v>
      </c>
      <c r="D104" s="7">
        <v>0.04</v>
      </c>
      <c r="E104" s="7">
        <v>0.05</v>
      </c>
      <c r="F104" s="7">
        <v>0.02</v>
      </c>
      <c r="G104" s="7">
        <v>0.03</v>
      </c>
      <c r="H104" s="7">
        <v>7.0000000000000007E-2</v>
      </c>
      <c r="I104" s="7">
        <v>0.02</v>
      </c>
      <c r="J104" s="7">
        <v>0.03</v>
      </c>
      <c r="K104" s="7">
        <v>0.04</v>
      </c>
      <c r="L104" s="7">
        <v>7.0000000000000007E-2</v>
      </c>
      <c r="M104" s="7">
        <v>0.05</v>
      </c>
      <c r="N104" s="7">
        <v>0.02</v>
      </c>
      <c r="O104" s="7">
        <v>7.0000000000000007E-2</v>
      </c>
      <c r="P104" s="7">
        <v>0.09</v>
      </c>
      <c r="Q104" s="7">
        <v>0.05</v>
      </c>
      <c r="R104" s="7">
        <v>0.04</v>
      </c>
      <c r="S104" s="7">
        <v>0.03</v>
      </c>
      <c r="T104" s="7">
        <v>0.03</v>
      </c>
      <c r="U104" s="7">
        <v>0.06</v>
      </c>
      <c r="V104" s="7">
        <v>0.02</v>
      </c>
      <c r="W104" s="7">
        <v>0.05</v>
      </c>
      <c r="X104" s="7">
        <v>0.12</v>
      </c>
      <c r="Y104" s="7">
        <v>0.05</v>
      </c>
      <c r="Z104" s="7">
        <v>0.04</v>
      </c>
      <c r="AA104" s="7">
        <v>0.04</v>
      </c>
      <c r="AB104" s="7">
        <v>0.04</v>
      </c>
      <c r="AC104" s="7">
        <v>0.03</v>
      </c>
      <c r="AD104" s="7">
        <v>0.03</v>
      </c>
      <c r="AE104" s="7">
        <v>0.08</v>
      </c>
      <c r="AF104" s="7">
        <v>0.04</v>
      </c>
      <c r="AG104" s="7">
        <v>0.02</v>
      </c>
      <c r="AH104" s="7">
        <v>0.08</v>
      </c>
      <c r="AI104" s="7">
        <v>0.03</v>
      </c>
      <c r="AJ104" s="7">
        <v>0.05</v>
      </c>
      <c r="AK104" s="7">
        <v>0.04</v>
      </c>
      <c r="AL104" s="7">
        <v>0.02</v>
      </c>
      <c r="AM104" s="7">
        <v>0.04</v>
      </c>
      <c r="AN104" s="7">
        <v>0.05</v>
      </c>
      <c r="AO104" s="7">
        <v>0.05</v>
      </c>
      <c r="AP104" s="7">
        <v>0.03</v>
      </c>
      <c r="AQ104" s="7">
        <v>0.04</v>
      </c>
      <c r="AR104" s="7">
        <v>0.06</v>
      </c>
      <c r="AS104" s="7">
        <v>7.0000000000000007E-2</v>
      </c>
      <c r="AT104" s="7">
        <v>0.03</v>
      </c>
      <c r="AU104" s="7">
        <v>0.04</v>
      </c>
      <c r="AV104" s="7">
        <v>0.03</v>
      </c>
      <c r="AW104" s="7">
        <v>0.01</v>
      </c>
      <c r="AX104" s="7">
        <v>0.05</v>
      </c>
      <c r="AY104" s="7">
        <v>0.03</v>
      </c>
      <c r="AZ104" s="7">
        <v>0.03</v>
      </c>
      <c r="BA104" s="7">
        <v>0.03</v>
      </c>
      <c r="BB104" s="7">
        <v>0.05</v>
      </c>
      <c r="BC104" s="7">
        <v>0.03</v>
      </c>
      <c r="BD104" t="s">
        <v>108</v>
      </c>
      <c r="BE104" s="7">
        <v>0.02</v>
      </c>
      <c r="BF104" s="7">
        <v>0.04</v>
      </c>
      <c r="BG104" s="7">
        <v>0.03</v>
      </c>
      <c r="BH104" s="7">
        <v>0.05</v>
      </c>
      <c r="BI104" s="7">
        <v>0.01</v>
      </c>
      <c r="BJ104" s="7">
        <v>0.02</v>
      </c>
      <c r="BK104" s="7">
        <v>0.04</v>
      </c>
      <c r="BL104" s="7">
        <v>0.04</v>
      </c>
      <c r="BM104" s="7">
        <v>0.01</v>
      </c>
      <c r="BN104" s="7">
        <v>0.02</v>
      </c>
      <c r="BO104" s="7">
        <v>0.04</v>
      </c>
      <c r="BP104" s="7">
        <v>0.09</v>
      </c>
      <c r="BQ104" s="7">
        <v>0.02</v>
      </c>
      <c r="BR104" s="7">
        <v>0.01</v>
      </c>
      <c r="BS104" s="7">
        <v>0.01</v>
      </c>
      <c r="BT104" s="7">
        <v>0.03</v>
      </c>
      <c r="BU104" s="7">
        <v>0.01</v>
      </c>
      <c r="BV104" s="7">
        <v>0.02</v>
      </c>
      <c r="BW104" s="7">
        <v>0.02</v>
      </c>
      <c r="BX104" s="7">
        <v>0.04</v>
      </c>
      <c r="BY104" s="7">
        <v>0.04</v>
      </c>
      <c r="BZ104" s="7">
        <v>0.04</v>
      </c>
    </row>
    <row r="105" spans="1:78" x14ac:dyDescent="0.25">
      <c r="A105" t="s">
        <v>40</v>
      </c>
      <c r="B105">
        <v>14</v>
      </c>
      <c r="C105">
        <v>14</v>
      </c>
      <c r="D105">
        <v>0</v>
      </c>
      <c r="E105">
        <v>0</v>
      </c>
      <c r="F105">
        <v>2</v>
      </c>
      <c r="G105">
        <v>5</v>
      </c>
      <c r="H105">
        <v>7</v>
      </c>
      <c r="I105">
        <v>4</v>
      </c>
      <c r="J105">
        <v>3</v>
      </c>
      <c r="K105">
        <v>5</v>
      </c>
      <c r="L105">
        <v>3</v>
      </c>
      <c r="M105">
        <v>4</v>
      </c>
      <c r="N105">
        <v>3</v>
      </c>
      <c r="O105">
        <v>7</v>
      </c>
      <c r="P105">
        <v>0</v>
      </c>
      <c r="Q105">
        <v>1</v>
      </c>
      <c r="R105">
        <v>13</v>
      </c>
      <c r="S105">
        <v>8</v>
      </c>
      <c r="T105">
        <v>2</v>
      </c>
      <c r="U105">
        <v>5</v>
      </c>
      <c r="V105">
        <v>9</v>
      </c>
      <c r="W105">
        <v>2</v>
      </c>
      <c r="X105">
        <v>3</v>
      </c>
      <c r="Y105">
        <v>0</v>
      </c>
      <c r="Z105">
        <v>14</v>
      </c>
      <c r="AA105">
        <v>14</v>
      </c>
      <c r="AB105">
        <v>14</v>
      </c>
      <c r="AC105">
        <v>1</v>
      </c>
      <c r="AD105">
        <v>11</v>
      </c>
      <c r="AE105">
        <v>1</v>
      </c>
      <c r="AF105">
        <v>14</v>
      </c>
      <c r="AG105">
        <v>0</v>
      </c>
      <c r="AH105">
        <v>0</v>
      </c>
      <c r="AI105">
        <v>10</v>
      </c>
      <c r="AJ105">
        <v>2</v>
      </c>
      <c r="AK105">
        <v>3</v>
      </c>
      <c r="AL105">
        <v>5</v>
      </c>
      <c r="AM105">
        <v>8</v>
      </c>
      <c r="AN105">
        <v>0</v>
      </c>
      <c r="AO105">
        <v>2</v>
      </c>
      <c r="AP105">
        <v>3</v>
      </c>
      <c r="AQ105">
        <v>0</v>
      </c>
      <c r="AR105">
        <v>4</v>
      </c>
      <c r="AS105">
        <v>0</v>
      </c>
      <c r="AT105">
        <v>0</v>
      </c>
      <c r="AU105">
        <v>0</v>
      </c>
      <c r="AV105">
        <v>3</v>
      </c>
      <c r="AW105">
        <v>0</v>
      </c>
      <c r="AX105">
        <v>0</v>
      </c>
      <c r="AY105">
        <v>3</v>
      </c>
      <c r="AZ105">
        <v>0</v>
      </c>
      <c r="BA105">
        <v>1</v>
      </c>
      <c r="BB105">
        <v>0</v>
      </c>
      <c r="BC105">
        <v>0</v>
      </c>
      <c r="BD105">
        <v>0</v>
      </c>
      <c r="BE105">
        <v>1</v>
      </c>
      <c r="BF105">
        <v>13</v>
      </c>
      <c r="BG105">
        <v>5</v>
      </c>
      <c r="BH105">
        <v>9</v>
      </c>
      <c r="BI105">
        <v>4</v>
      </c>
      <c r="BJ105">
        <v>1</v>
      </c>
      <c r="BK105">
        <v>0</v>
      </c>
      <c r="BL105">
        <v>0</v>
      </c>
      <c r="BM105">
        <v>0</v>
      </c>
      <c r="BN105">
        <v>2</v>
      </c>
      <c r="BO105">
        <v>4</v>
      </c>
      <c r="BP105">
        <v>8</v>
      </c>
      <c r="BQ105">
        <v>0</v>
      </c>
      <c r="BR105">
        <v>2</v>
      </c>
      <c r="BS105">
        <v>2</v>
      </c>
      <c r="BT105">
        <v>0</v>
      </c>
      <c r="BU105">
        <v>1</v>
      </c>
      <c r="BV105">
        <v>0</v>
      </c>
      <c r="BW105">
        <v>0</v>
      </c>
      <c r="BX105">
        <v>11</v>
      </c>
      <c r="BY105">
        <v>12</v>
      </c>
      <c r="BZ105">
        <v>12</v>
      </c>
    </row>
    <row r="106" spans="1:78" x14ac:dyDescent="0.25">
      <c r="B106">
        <v>0</v>
      </c>
      <c r="C106">
        <v>0</v>
      </c>
      <c r="D106" t="s">
        <v>106</v>
      </c>
      <c r="E106" t="s">
        <v>106</v>
      </c>
      <c r="F106">
        <v>0</v>
      </c>
      <c r="G106">
        <v>0</v>
      </c>
      <c r="H106" s="7">
        <v>0.01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 s="7">
        <v>0.02</v>
      </c>
      <c r="P106" t="s">
        <v>106</v>
      </c>
      <c r="Q106">
        <v>0</v>
      </c>
      <c r="R106">
        <v>0</v>
      </c>
      <c r="S106">
        <v>0</v>
      </c>
      <c r="T106">
        <v>0</v>
      </c>
      <c r="U106" s="7">
        <v>0.01</v>
      </c>
      <c r="V106">
        <v>0</v>
      </c>
      <c r="W106">
        <v>0</v>
      </c>
      <c r="X106" s="7">
        <v>0.01</v>
      </c>
      <c r="Y106" t="s">
        <v>106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106</v>
      </c>
      <c r="AH106" t="s">
        <v>106</v>
      </c>
      <c r="AI106">
        <v>0</v>
      </c>
      <c r="AJ106" s="7">
        <v>0.01</v>
      </c>
      <c r="AK106">
        <v>0</v>
      </c>
      <c r="AL106">
        <v>0</v>
      </c>
      <c r="AM106">
        <v>0</v>
      </c>
      <c r="AN106" t="s">
        <v>106</v>
      </c>
      <c r="AO106">
        <v>0</v>
      </c>
      <c r="AP106" s="7">
        <v>0.01</v>
      </c>
      <c r="AQ106" t="s">
        <v>106</v>
      </c>
      <c r="AR106" s="7">
        <v>0.01</v>
      </c>
      <c r="AS106" t="s">
        <v>106</v>
      </c>
      <c r="AT106" t="s">
        <v>106</v>
      </c>
      <c r="AU106" t="s">
        <v>106</v>
      </c>
      <c r="AV106" s="7">
        <v>0.01</v>
      </c>
      <c r="AW106" t="s">
        <v>106</v>
      </c>
      <c r="AX106" t="s">
        <v>106</v>
      </c>
      <c r="AY106" s="7">
        <v>0.01</v>
      </c>
      <c r="AZ106" t="s">
        <v>106</v>
      </c>
      <c r="BA106">
        <v>0</v>
      </c>
      <c r="BB106" t="s">
        <v>106</v>
      </c>
      <c r="BC106">
        <v>0</v>
      </c>
      <c r="BD106" t="s">
        <v>106</v>
      </c>
      <c r="BE106">
        <v>0</v>
      </c>
      <c r="BF106">
        <v>0</v>
      </c>
      <c r="BG106">
        <v>0</v>
      </c>
      <c r="BH106" s="7">
        <v>0.01</v>
      </c>
      <c r="BI106">
        <v>0</v>
      </c>
      <c r="BJ106">
        <v>0</v>
      </c>
      <c r="BK106" t="s">
        <v>106</v>
      </c>
      <c r="BL106" t="s">
        <v>106</v>
      </c>
      <c r="BM106" t="s">
        <v>106</v>
      </c>
      <c r="BN106">
        <v>0</v>
      </c>
      <c r="BO106">
        <v>0</v>
      </c>
      <c r="BP106" s="7">
        <v>0.01</v>
      </c>
      <c r="BQ106" t="s">
        <v>106</v>
      </c>
      <c r="BR106">
        <v>0</v>
      </c>
      <c r="BS106">
        <v>0</v>
      </c>
      <c r="BT106">
        <v>0</v>
      </c>
      <c r="BU106">
        <v>0</v>
      </c>
      <c r="BV106" t="s">
        <v>106</v>
      </c>
      <c r="BW106" t="s">
        <v>106</v>
      </c>
      <c r="BX106">
        <v>0</v>
      </c>
      <c r="BY106">
        <v>0</v>
      </c>
      <c r="BZ106">
        <v>0</v>
      </c>
    </row>
  </sheetData>
  <pageMargins left="0.7" right="0.7" top="0.75" bottom="0.75" header="0.3" footer="0.3"/>
  <pageSetup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8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663</v>
      </c>
    </row>
    <row r="2" spans="1:78" x14ac:dyDescent="0.25">
      <c r="A2" t="s">
        <v>710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2424</v>
      </c>
      <c r="C8">
        <v>2104</v>
      </c>
      <c r="D8">
        <v>206</v>
      </c>
      <c r="E8">
        <v>114</v>
      </c>
      <c r="F8">
        <v>627</v>
      </c>
      <c r="G8">
        <v>1182</v>
      </c>
      <c r="H8">
        <v>615</v>
      </c>
      <c r="I8">
        <v>512</v>
      </c>
      <c r="J8">
        <v>692</v>
      </c>
      <c r="K8">
        <v>501</v>
      </c>
      <c r="L8">
        <v>719</v>
      </c>
      <c r="M8">
        <v>739</v>
      </c>
      <c r="N8">
        <v>1399</v>
      </c>
      <c r="O8">
        <v>226</v>
      </c>
      <c r="P8">
        <v>60</v>
      </c>
      <c r="Q8">
        <v>386</v>
      </c>
      <c r="R8">
        <v>2038</v>
      </c>
      <c r="S8">
        <v>1405</v>
      </c>
      <c r="T8">
        <v>550</v>
      </c>
      <c r="U8">
        <v>433</v>
      </c>
      <c r="V8">
        <v>1918</v>
      </c>
      <c r="W8">
        <v>233</v>
      </c>
      <c r="X8">
        <v>254</v>
      </c>
      <c r="Y8">
        <v>289</v>
      </c>
      <c r="Z8">
        <v>2135</v>
      </c>
      <c r="AA8">
        <v>2419</v>
      </c>
      <c r="AB8">
        <v>2130</v>
      </c>
      <c r="AC8">
        <v>301</v>
      </c>
      <c r="AD8">
        <v>1935</v>
      </c>
      <c r="AE8">
        <v>167</v>
      </c>
      <c r="AF8">
        <v>1865</v>
      </c>
      <c r="AG8">
        <v>418</v>
      </c>
      <c r="AH8">
        <v>21</v>
      </c>
      <c r="AI8">
        <v>1780</v>
      </c>
      <c r="AJ8">
        <v>183</v>
      </c>
      <c r="AK8">
        <v>426</v>
      </c>
      <c r="AL8">
        <v>1106</v>
      </c>
      <c r="AM8">
        <v>1082</v>
      </c>
      <c r="AN8">
        <v>20</v>
      </c>
      <c r="AO8">
        <v>211</v>
      </c>
      <c r="AP8">
        <v>265</v>
      </c>
      <c r="AQ8">
        <v>240</v>
      </c>
      <c r="AR8">
        <v>163</v>
      </c>
      <c r="AS8">
        <v>131</v>
      </c>
      <c r="AT8">
        <v>238</v>
      </c>
      <c r="AU8">
        <v>155</v>
      </c>
      <c r="AV8">
        <v>217</v>
      </c>
      <c r="AW8">
        <v>46</v>
      </c>
      <c r="AX8">
        <v>156</v>
      </c>
      <c r="AY8">
        <v>228</v>
      </c>
      <c r="AZ8">
        <v>176</v>
      </c>
      <c r="BA8">
        <v>94</v>
      </c>
      <c r="BB8">
        <v>160</v>
      </c>
      <c r="BC8">
        <v>144</v>
      </c>
      <c r="BD8">
        <v>11</v>
      </c>
      <c r="BE8">
        <v>458</v>
      </c>
      <c r="BF8">
        <v>1966</v>
      </c>
      <c r="BG8">
        <v>1474</v>
      </c>
      <c r="BH8">
        <v>950</v>
      </c>
      <c r="BI8">
        <v>659</v>
      </c>
      <c r="BJ8">
        <v>394</v>
      </c>
      <c r="BK8">
        <v>287</v>
      </c>
      <c r="BL8">
        <v>79</v>
      </c>
      <c r="BM8">
        <v>450</v>
      </c>
      <c r="BN8">
        <v>777</v>
      </c>
      <c r="BO8">
        <v>848</v>
      </c>
      <c r="BP8">
        <v>349</v>
      </c>
      <c r="BQ8">
        <v>492</v>
      </c>
      <c r="BR8">
        <v>816</v>
      </c>
      <c r="BS8">
        <v>789</v>
      </c>
      <c r="BT8">
        <v>223</v>
      </c>
      <c r="BU8">
        <v>278</v>
      </c>
      <c r="BV8">
        <v>117</v>
      </c>
      <c r="BW8">
        <v>396</v>
      </c>
      <c r="BX8">
        <v>1867</v>
      </c>
      <c r="BY8">
        <v>1916</v>
      </c>
      <c r="BZ8">
        <v>1684</v>
      </c>
    </row>
    <row r="9" spans="1:78" x14ac:dyDescent="0.25">
      <c r="A9" t="s">
        <v>103</v>
      </c>
      <c r="B9">
        <v>2577</v>
      </c>
      <c r="C9">
        <v>2230</v>
      </c>
      <c r="D9">
        <v>228</v>
      </c>
      <c r="E9">
        <v>119</v>
      </c>
      <c r="F9">
        <v>666</v>
      </c>
      <c r="G9">
        <v>1409</v>
      </c>
      <c r="H9">
        <v>502</v>
      </c>
      <c r="I9">
        <v>660</v>
      </c>
      <c r="J9">
        <v>862</v>
      </c>
      <c r="K9">
        <v>553</v>
      </c>
      <c r="L9">
        <v>502</v>
      </c>
      <c r="M9">
        <v>610</v>
      </c>
      <c r="N9">
        <v>1674</v>
      </c>
      <c r="O9">
        <v>234</v>
      </c>
      <c r="P9">
        <v>59</v>
      </c>
      <c r="Q9">
        <v>318</v>
      </c>
      <c r="R9">
        <v>2259</v>
      </c>
      <c r="S9">
        <v>1574</v>
      </c>
      <c r="T9">
        <v>596</v>
      </c>
      <c r="U9">
        <v>372</v>
      </c>
      <c r="V9">
        <v>2151</v>
      </c>
      <c r="W9">
        <v>212</v>
      </c>
      <c r="X9">
        <v>195</v>
      </c>
      <c r="Y9">
        <v>299</v>
      </c>
      <c r="Z9">
        <v>2278</v>
      </c>
      <c r="AA9">
        <v>2571</v>
      </c>
      <c r="AB9">
        <v>2272</v>
      </c>
      <c r="AC9">
        <v>334</v>
      </c>
      <c r="AD9">
        <v>2041</v>
      </c>
      <c r="AE9">
        <v>180</v>
      </c>
      <c r="AF9">
        <v>1980</v>
      </c>
      <c r="AG9">
        <v>448</v>
      </c>
      <c r="AH9">
        <v>23</v>
      </c>
      <c r="AI9">
        <v>1964</v>
      </c>
      <c r="AJ9">
        <v>178</v>
      </c>
      <c r="AK9">
        <v>401</v>
      </c>
      <c r="AL9">
        <v>1200</v>
      </c>
      <c r="AM9">
        <v>1134</v>
      </c>
      <c r="AN9">
        <v>22</v>
      </c>
      <c r="AO9">
        <v>216</v>
      </c>
      <c r="AP9">
        <v>293</v>
      </c>
      <c r="AQ9">
        <v>256</v>
      </c>
      <c r="AR9">
        <v>197</v>
      </c>
      <c r="AS9">
        <v>136</v>
      </c>
      <c r="AT9">
        <v>253</v>
      </c>
      <c r="AU9">
        <v>162</v>
      </c>
      <c r="AV9">
        <v>226</v>
      </c>
      <c r="AW9">
        <v>54</v>
      </c>
      <c r="AX9">
        <v>170</v>
      </c>
      <c r="AY9">
        <v>223</v>
      </c>
      <c r="AZ9">
        <v>185</v>
      </c>
      <c r="BA9">
        <v>101</v>
      </c>
      <c r="BB9">
        <v>158</v>
      </c>
      <c r="BC9">
        <v>151</v>
      </c>
      <c r="BD9">
        <v>12</v>
      </c>
      <c r="BE9">
        <v>494</v>
      </c>
      <c r="BF9">
        <v>2083</v>
      </c>
      <c r="BG9">
        <v>1585</v>
      </c>
      <c r="BH9">
        <v>992</v>
      </c>
      <c r="BI9">
        <v>750</v>
      </c>
      <c r="BJ9">
        <v>415</v>
      </c>
      <c r="BK9">
        <v>279</v>
      </c>
      <c r="BL9">
        <v>83</v>
      </c>
      <c r="BM9">
        <v>501</v>
      </c>
      <c r="BN9">
        <v>818</v>
      </c>
      <c r="BO9">
        <v>899</v>
      </c>
      <c r="BP9">
        <v>359</v>
      </c>
      <c r="BQ9">
        <v>532</v>
      </c>
      <c r="BR9">
        <v>900</v>
      </c>
      <c r="BS9">
        <v>867</v>
      </c>
      <c r="BT9">
        <v>233</v>
      </c>
      <c r="BU9">
        <v>308</v>
      </c>
      <c r="BV9">
        <v>121</v>
      </c>
      <c r="BW9">
        <v>433</v>
      </c>
      <c r="BX9">
        <v>1966</v>
      </c>
      <c r="BY9">
        <v>2009</v>
      </c>
      <c r="BZ9">
        <v>1760</v>
      </c>
    </row>
    <row r="10" spans="1:78" x14ac:dyDescent="0.25">
      <c r="A10" t="s">
        <v>104</v>
      </c>
    </row>
    <row r="11" spans="1:78" x14ac:dyDescent="0.25">
      <c r="A11" t="s">
        <v>666</v>
      </c>
      <c r="B11">
        <v>1767</v>
      </c>
      <c r="C11">
        <v>1561</v>
      </c>
      <c r="D11">
        <v>127</v>
      </c>
      <c r="E11">
        <v>78</v>
      </c>
      <c r="F11">
        <v>512</v>
      </c>
      <c r="G11">
        <v>1012</v>
      </c>
      <c r="H11">
        <v>242</v>
      </c>
      <c r="I11">
        <v>485</v>
      </c>
      <c r="J11">
        <v>629</v>
      </c>
      <c r="K11">
        <v>364</v>
      </c>
      <c r="L11">
        <v>288</v>
      </c>
      <c r="M11">
        <v>335</v>
      </c>
      <c r="N11">
        <v>1239</v>
      </c>
      <c r="O11">
        <v>155</v>
      </c>
      <c r="P11">
        <v>38</v>
      </c>
      <c r="Q11">
        <v>181</v>
      </c>
      <c r="R11">
        <v>1585</v>
      </c>
      <c r="S11">
        <v>1086</v>
      </c>
      <c r="T11">
        <v>438</v>
      </c>
      <c r="U11">
        <v>222</v>
      </c>
      <c r="V11">
        <v>1592</v>
      </c>
      <c r="W11">
        <v>119</v>
      </c>
      <c r="X11">
        <v>47</v>
      </c>
      <c r="Y11">
        <v>198</v>
      </c>
      <c r="Z11">
        <v>1569</v>
      </c>
      <c r="AA11">
        <v>1761</v>
      </c>
      <c r="AB11">
        <v>1563</v>
      </c>
      <c r="AC11">
        <v>227</v>
      </c>
      <c r="AD11">
        <v>1412</v>
      </c>
      <c r="AE11">
        <v>112</v>
      </c>
      <c r="AF11">
        <v>1338</v>
      </c>
      <c r="AG11">
        <v>331</v>
      </c>
      <c r="AH11">
        <v>15</v>
      </c>
      <c r="AI11">
        <v>1383</v>
      </c>
      <c r="AJ11">
        <v>104</v>
      </c>
      <c r="AK11">
        <v>264</v>
      </c>
      <c r="AL11">
        <v>859</v>
      </c>
      <c r="AM11">
        <v>745</v>
      </c>
      <c r="AN11">
        <v>12</v>
      </c>
      <c r="AO11">
        <v>149</v>
      </c>
      <c r="AP11">
        <v>224</v>
      </c>
      <c r="AQ11">
        <v>122</v>
      </c>
      <c r="AR11">
        <v>143</v>
      </c>
      <c r="AS11">
        <v>84</v>
      </c>
      <c r="AT11">
        <v>189</v>
      </c>
      <c r="AU11">
        <v>125</v>
      </c>
      <c r="AV11">
        <v>166</v>
      </c>
      <c r="AW11">
        <v>22</v>
      </c>
      <c r="AX11">
        <v>103</v>
      </c>
      <c r="AY11">
        <v>154</v>
      </c>
      <c r="AZ11">
        <v>137</v>
      </c>
      <c r="BA11">
        <v>66</v>
      </c>
      <c r="BB11">
        <v>112</v>
      </c>
      <c r="BC11">
        <v>110</v>
      </c>
      <c r="BD11">
        <v>8</v>
      </c>
      <c r="BE11">
        <v>367</v>
      </c>
      <c r="BF11">
        <v>1400</v>
      </c>
      <c r="BG11">
        <v>1153</v>
      </c>
      <c r="BH11">
        <v>614</v>
      </c>
      <c r="BI11">
        <v>608</v>
      </c>
      <c r="BJ11">
        <v>263</v>
      </c>
      <c r="BK11">
        <v>184</v>
      </c>
      <c r="BL11">
        <v>56</v>
      </c>
      <c r="BM11">
        <v>385</v>
      </c>
      <c r="BN11">
        <v>585</v>
      </c>
      <c r="BO11">
        <v>582</v>
      </c>
      <c r="BP11">
        <v>214</v>
      </c>
      <c r="BQ11">
        <v>392</v>
      </c>
      <c r="BR11">
        <v>682</v>
      </c>
      <c r="BS11">
        <v>655</v>
      </c>
      <c r="BT11">
        <v>159</v>
      </c>
      <c r="BU11">
        <v>243</v>
      </c>
      <c r="BV11">
        <v>86</v>
      </c>
      <c r="BW11">
        <v>318</v>
      </c>
      <c r="BX11">
        <v>1309</v>
      </c>
      <c r="BY11">
        <v>1354</v>
      </c>
      <c r="BZ11">
        <v>1170</v>
      </c>
    </row>
    <row r="12" spans="1:78" x14ac:dyDescent="0.25">
      <c r="B12" s="7">
        <v>0.69</v>
      </c>
      <c r="C12" s="7">
        <v>0.7</v>
      </c>
      <c r="D12" s="7">
        <v>0.56000000000000005</v>
      </c>
      <c r="E12" s="7">
        <v>0.66</v>
      </c>
      <c r="F12" s="7">
        <v>0.77</v>
      </c>
      <c r="G12" s="7">
        <v>0.72</v>
      </c>
      <c r="H12" s="7">
        <v>0.48</v>
      </c>
      <c r="I12" s="7">
        <v>0.74</v>
      </c>
      <c r="J12" s="7">
        <v>0.73</v>
      </c>
      <c r="K12" s="7">
        <v>0.66</v>
      </c>
      <c r="L12" s="7">
        <v>0.56999999999999995</v>
      </c>
      <c r="M12" s="7">
        <v>0.55000000000000004</v>
      </c>
      <c r="N12" s="7">
        <v>0.74</v>
      </c>
      <c r="O12" s="7">
        <v>0.66</v>
      </c>
      <c r="P12" s="7">
        <v>0.63</v>
      </c>
      <c r="Q12" s="7">
        <v>0.56999999999999995</v>
      </c>
      <c r="R12" s="7">
        <v>0.7</v>
      </c>
      <c r="S12" s="7">
        <v>0.69</v>
      </c>
      <c r="T12" s="7">
        <v>0.74</v>
      </c>
      <c r="U12" s="7">
        <v>0.6</v>
      </c>
      <c r="V12" s="7">
        <v>0.74</v>
      </c>
      <c r="W12" s="7">
        <v>0.56000000000000005</v>
      </c>
      <c r="X12" s="7">
        <v>0.24</v>
      </c>
      <c r="Y12" s="7">
        <v>0.66</v>
      </c>
      <c r="Z12" s="7">
        <v>0.69</v>
      </c>
      <c r="AA12" s="7">
        <v>0.68</v>
      </c>
      <c r="AB12" s="7">
        <v>0.69</v>
      </c>
      <c r="AC12" s="7">
        <v>0.68</v>
      </c>
      <c r="AD12" s="7">
        <v>0.69</v>
      </c>
      <c r="AE12" s="7">
        <v>0.62</v>
      </c>
      <c r="AF12" s="7">
        <v>0.68</v>
      </c>
      <c r="AG12" s="7">
        <v>0.74</v>
      </c>
      <c r="AH12" s="7">
        <v>0.64</v>
      </c>
      <c r="AI12" s="7">
        <v>0.7</v>
      </c>
      <c r="AJ12" s="7">
        <v>0.57999999999999996</v>
      </c>
      <c r="AK12" s="7">
        <v>0.66</v>
      </c>
      <c r="AL12" s="7">
        <v>0.72</v>
      </c>
      <c r="AM12" s="7">
        <v>0.66</v>
      </c>
      <c r="AN12" s="7">
        <v>0.54</v>
      </c>
      <c r="AO12" s="7">
        <v>0.69</v>
      </c>
      <c r="AP12" s="7">
        <v>0.76</v>
      </c>
      <c r="AQ12" s="7">
        <v>0.48</v>
      </c>
      <c r="AR12" s="7">
        <v>0.73</v>
      </c>
      <c r="AS12" s="7">
        <v>0.62</v>
      </c>
      <c r="AT12" s="7">
        <v>0.75</v>
      </c>
      <c r="AU12" s="7">
        <v>0.78</v>
      </c>
      <c r="AV12" s="7">
        <v>0.73</v>
      </c>
      <c r="AW12" s="7">
        <v>0.4</v>
      </c>
      <c r="AX12" s="7">
        <v>0.61</v>
      </c>
      <c r="AY12" s="7">
        <v>0.69</v>
      </c>
      <c r="AZ12" s="7">
        <v>0.74</v>
      </c>
      <c r="BA12" s="7">
        <v>0.66</v>
      </c>
      <c r="BB12" s="7">
        <v>0.71</v>
      </c>
      <c r="BC12" s="7">
        <v>0.73</v>
      </c>
      <c r="BD12" s="7">
        <v>0.72</v>
      </c>
      <c r="BE12" s="7">
        <v>0.74</v>
      </c>
      <c r="BF12" s="7">
        <v>0.67</v>
      </c>
      <c r="BG12" s="7">
        <v>0.73</v>
      </c>
      <c r="BH12" s="7">
        <v>0.62</v>
      </c>
      <c r="BI12" s="7">
        <v>0.81</v>
      </c>
      <c r="BJ12" s="7">
        <v>0.63</v>
      </c>
      <c r="BK12" s="7">
        <v>0.66</v>
      </c>
      <c r="BL12" s="7">
        <v>0.67</v>
      </c>
      <c r="BM12" s="7">
        <v>0.77</v>
      </c>
      <c r="BN12" s="7">
        <v>0.72</v>
      </c>
      <c r="BO12" s="7">
        <v>0.65</v>
      </c>
      <c r="BP12" s="7">
        <v>0.6</v>
      </c>
      <c r="BQ12" s="7">
        <v>0.74</v>
      </c>
      <c r="BR12" s="7">
        <v>0.76</v>
      </c>
      <c r="BS12" s="7">
        <v>0.76</v>
      </c>
      <c r="BT12" s="7">
        <v>0.68</v>
      </c>
      <c r="BU12" s="7">
        <v>0.79</v>
      </c>
      <c r="BV12" s="7">
        <v>0.71</v>
      </c>
      <c r="BW12" s="7">
        <v>0.73</v>
      </c>
      <c r="BX12" s="7">
        <v>0.67</v>
      </c>
      <c r="BY12" s="7">
        <v>0.67</v>
      </c>
      <c r="BZ12" s="7">
        <v>0.66</v>
      </c>
    </row>
    <row r="13" spans="1:78" x14ac:dyDescent="0.25">
      <c r="A13" t="s">
        <v>668</v>
      </c>
      <c r="B13">
        <v>674</v>
      </c>
      <c r="C13">
        <v>599</v>
      </c>
      <c r="D13">
        <v>57</v>
      </c>
      <c r="E13">
        <v>18</v>
      </c>
      <c r="F13">
        <v>189</v>
      </c>
      <c r="G13">
        <v>366</v>
      </c>
      <c r="H13">
        <v>119</v>
      </c>
      <c r="I13">
        <v>181</v>
      </c>
      <c r="J13">
        <v>241</v>
      </c>
      <c r="K13">
        <v>139</v>
      </c>
      <c r="L13">
        <v>113</v>
      </c>
      <c r="M13">
        <v>154</v>
      </c>
      <c r="N13">
        <v>473</v>
      </c>
      <c r="O13">
        <v>38</v>
      </c>
      <c r="P13">
        <v>9</v>
      </c>
      <c r="Q13">
        <v>76</v>
      </c>
      <c r="R13">
        <v>598</v>
      </c>
      <c r="S13">
        <v>429</v>
      </c>
      <c r="T13">
        <v>144</v>
      </c>
      <c r="U13">
        <v>92</v>
      </c>
      <c r="V13">
        <v>599</v>
      </c>
      <c r="W13">
        <v>42</v>
      </c>
      <c r="X13">
        <v>29</v>
      </c>
      <c r="Y13">
        <v>83</v>
      </c>
      <c r="Z13">
        <v>591</v>
      </c>
      <c r="AA13">
        <v>673</v>
      </c>
      <c r="AB13">
        <v>590</v>
      </c>
      <c r="AC13">
        <v>106</v>
      </c>
      <c r="AD13">
        <v>519</v>
      </c>
      <c r="AE13">
        <v>47</v>
      </c>
      <c r="AF13">
        <v>536</v>
      </c>
      <c r="AG13">
        <v>110</v>
      </c>
      <c r="AH13">
        <v>2</v>
      </c>
      <c r="AI13">
        <v>526</v>
      </c>
      <c r="AJ13">
        <v>43</v>
      </c>
      <c r="AK13">
        <v>98</v>
      </c>
      <c r="AL13">
        <v>310</v>
      </c>
      <c r="AM13">
        <v>289</v>
      </c>
      <c r="AN13">
        <v>11</v>
      </c>
      <c r="AO13">
        <v>64</v>
      </c>
      <c r="AP13">
        <v>86</v>
      </c>
      <c r="AQ13">
        <v>56</v>
      </c>
      <c r="AR13">
        <v>37</v>
      </c>
      <c r="AS13">
        <v>26</v>
      </c>
      <c r="AT13">
        <v>70</v>
      </c>
      <c r="AU13">
        <v>38</v>
      </c>
      <c r="AV13">
        <v>82</v>
      </c>
      <c r="AW13">
        <v>19</v>
      </c>
      <c r="AX13">
        <v>37</v>
      </c>
      <c r="AY13">
        <v>68</v>
      </c>
      <c r="AZ13">
        <v>45</v>
      </c>
      <c r="BA13">
        <v>16</v>
      </c>
      <c r="BB13">
        <v>50</v>
      </c>
      <c r="BC13">
        <v>40</v>
      </c>
      <c r="BD13">
        <v>4</v>
      </c>
      <c r="BE13">
        <v>119</v>
      </c>
      <c r="BF13">
        <v>555</v>
      </c>
      <c r="BG13">
        <v>426</v>
      </c>
      <c r="BH13">
        <v>248</v>
      </c>
      <c r="BI13">
        <v>201</v>
      </c>
      <c r="BJ13">
        <v>122</v>
      </c>
      <c r="BK13">
        <v>74</v>
      </c>
      <c r="BL13">
        <v>21</v>
      </c>
      <c r="BM13">
        <v>126</v>
      </c>
      <c r="BN13">
        <v>219</v>
      </c>
      <c r="BO13">
        <v>243</v>
      </c>
      <c r="BP13">
        <v>86</v>
      </c>
      <c r="BQ13">
        <v>137</v>
      </c>
      <c r="BR13">
        <v>246</v>
      </c>
      <c r="BS13">
        <v>225</v>
      </c>
      <c r="BT13">
        <v>49</v>
      </c>
      <c r="BU13">
        <v>82</v>
      </c>
      <c r="BV13">
        <v>27</v>
      </c>
      <c r="BW13">
        <v>113</v>
      </c>
      <c r="BX13">
        <v>506</v>
      </c>
      <c r="BY13">
        <v>517</v>
      </c>
      <c r="BZ13">
        <v>444</v>
      </c>
    </row>
    <row r="14" spans="1:78" x14ac:dyDescent="0.25">
      <c r="B14" s="7">
        <v>0.26</v>
      </c>
      <c r="C14" s="7">
        <v>0.27</v>
      </c>
      <c r="D14" s="7">
        <v>0.25</v>
      </c>
      <c r="E14" s="7">
        <v>0.15</v>
      </c>
      <c r="F14" s="7">
        <v>0.28000000000000003</v>
      </c>
      <c r="G14" s="7">
        <v>0.26</v>
      </c>
      <c r="H14" s="7">
        <v>0.24</v>
      </c>
      <c r="I14" s="7">
        <v>0.27</v>
      </c>
      <c r="J14" s="7">
        <v>0.28000000000000003</v>
      </c>
      <c r="K14" s="7">
        <v>0.25</v>
      </c>
      <c r="L14" s="7">
        <v>0.22</v>
      </c>
      <c r="M14" s="7">
        <v>0.25</v>
      </c>
      <c r="N14" s="7">
        <v>0.28000000000000003</v>
      </c>
      <c r="O14" s="7">
        <v>0.16</v>
      </c>
      <c r="P14" s="7">
        <v>0.14000000000000001</v>
      </c>
      <c r="Q14" s="7">
        <v>0.24</v>
      </c>
      <c r="R14" s="7">
        <v>0.26</v>
      </c>
      <c r="S14" s="7">
        <v>0.27</v>
      </c>
      <c r="T14" s="7">
        <v>0.24</v>
      </c>
      <c r="U14" s="7">
        <v>0.25</v>
      </c>
      <c r="V14" s="7">
        <v>0.28000000000000003</v>
      </c>
      <c r="W14" s="7">
        <v>0.2</v>
      </c>
      <c r="X14" s="7">
        <v>0.15</v>
      </c>
      <c r="Y14" s="7">
        <v>0.28000000000000003</v>
      </c>
      <c r="Z14" s="7">
        <v>0.26</v>
      </c>
      <c r="AA14" s="7">
        <v>0.26</v>
      </c>
      <c r="AB14" s="7">
        <v>0.26</v>
      </c>
      <c r="AC14" s="7">
        <v>0.32</v>
      </c>
      <c r="AD14" s="7">
        <v>0.25</v>
      </c>
      <c r="AE14" s="7">
        <v>0.26</v>
      </c>
      <c r="AF14" s="7">
        <v>0.27</v>
      </c>
      <c r="AG14" s="7">
        <v>0.25</v>
      </c>
      <c r="AH14" s="7">
        <v>0.09</v>
      </c>
      <c r="AI14" s="7">
        <v>0.27</v>
      </c>
      <c r="AJ14" s="7">
        <v>0.24</v>
      </c>
      <c r="AK14" s="7">
        <v>0.25</v>
      </c>
      <c r="AL14" s="7">
        <v>0.26</v>
      </c>
      <c r="AM14" s="7">
        <v>0.25</v>
      </c>
      <c r="AN14" s="7">
        <v>0.49</v>
      </c>
      <c r="AO14" s="7">
        <v>0.3</v>
      </c>
      <c r="AP14" s="7">
        <v>0.28999999999999998</v>
      </c>
      <c r="AQ14" s="7">
        <v>0.22</v>
      </c>
      <c r="AR14" s="7">
        <v>0.19</v>
      </c>
      <c r="AS14" s="7">
        <v>0.19</v>
      </c>
      <c r="AT14" s="7">
        <v>0.28000000000000003</v>
      </c>
      <c r="AU14" s="7">
        <v>0.23</v>
      </c>
      <c r="AV14" s="7">
        <v>0.36</v>
      </c>
      <c r="AW14" s="7">
        <v>0.34</v>
      </c>
      <c r="AX14" s="7">
        <v>0.21</v>
      </c>
      <c r="AY14" s="7">
        <v>0.3</v>
      </c>
      <c r="AZ14" s="7">
        <v>0.24</v>
      </c>
      <c r="BA14" s="7">
        <v>0.16</v>
      </c>
      <c r="BB14" s="7">
        <v>0.32</v>
      </c>
      <c r="BC14" s="7">
        <v>0.27</v>
      </c>
      <c r="BD14" s="7">
        <v>0.35</v>
      </c>
      <c r="BE14" s="7">
        <v>0.24</v>
      </c>
      <c r="BF14" s="7">
        <v>0.27</v>
      </c>
      <c r="BG14" s="7">
        <v>0.27</v>
      </c>
      <c r="BH14" s="7">
        <v>0.25</v>
      </c>
      <c r="BI14" s="7">
        <v>0.27</v>
      </c>
      <c r="BJ14" s="7">
        <v>0.28999999999999998</v>
      </c>
      <c r="BK14" s="7">
        <v>0.27</v>
      </c>
      <c r="BL14" s="7">
        <v>0.25</v>
      </c>
      <c r="BM14" s="7">
        <v>0.25</v>
      </c>
      <c r="BN14" s="7">
        <v>0.27</v>
      </c>
      <c r="BO14" s="7">
        <v>0.27</v>
      </c>
      <c r="BP14" s="7">
        <v>0.24</v>
      </c>
      <c r="BQ14" s="7">
        <v>0.26</v>
      </c>
      <c r="BR14" s="7">
        <v>0.27</v>
      </c>
      <c r="BS14" s="7">
        <v>0.26</v>
      </c>
      <c r="BT14" s="7">
        <v>0.21</v>
      </c>
      <c r="BU14" s="7">
        <v>0.27</v>
      </c>
      <c r="BV14" s="7">
        <v>0.23</v>
      </c>
      <c r="BW14" s="7">
        <v>0.26</v>
      </c>
      <c r="BX14" s="7">
        <v>0.26</v>
      </c>
      <c r="BY14" s="7">
        <v>0.26</v>
      </c>
      <c r="BZ14" s="7">
        <v>0.25</v>
      </c>
    </row>
    <row r="15" spans="1:78" x14ac:dyDescent="0.25">
      <c r="A15" t="s">
        <v>671</v>
      </c>
      <c r="B15">
        <v>462</v>
      </c>
      <c r="C15">
        <v>422</v>
      </c>
      <c r="D15">
        <v>28</v>
      </c>
      <c r="E15">
        <v>13</v>
      </c>
      <c r="F15">
        <v>93</v>
      </c>
      <c r="G15">
        <v>236</v>
      </c>
      <c r="H15">
        <v>133</v>
      </c>
      <c r="I15">
        <v>107</v>
      </c>
      <c r="J15">
        <v>144</v>
      </c>
      <c r="K15">
        <v>114</v>
      </c>
      <c r="L15">
        <v>97</v>
      </c>
      <c r="M15">
        <v>127</v>
      </c>
      <c r="N15">
        <v>294</v>
      </c>
      <c r="O15">
        <v>34</v>
      </c>
      <c r="P15">
        <v>8</v>
      </c>
      <c r="Q15">
        <v>69</v>
      </c>
      <c r="R15">
        <v>393</v>
      </c>
      <c r="S15">
        <v>291</v>
      </c>
      <c r="T15">
        <v>94</v>
      </c>
      <c r="U15">
        <v>69</v>
      </c>
      <c r="V15">
        <v>363</v>
      </c>
      <c r="W15">
        <v>43</v>
      </c>
      <c r="X15">
        <v>53</v>
      </c>
      <c r="Y15">
        <v>55</v>
      </c>
      <c r="Z15">
        <v>408</v>
      </c>
      <c r="AA15">
        <v>462</v>
      </c>
      <c r="AB15">
        <v>408</v>
      </c>
      <c r="AC15">
        <v>61</v>
      </c>
      <c r="AD15">
        <v>384</v>
      </c>
      <c r="AE15">
        <v>17</v>
      </c>
      <c r="AF15">
        <v>360</v>
      </c>
      <c r="AG15">
        <v>84</v>
      </c>
      <c r="AH15">
        <v>1</v>
      </c>
      <c r="AI15">
        <v>352</v>
      </c>
      <c r="AJ15">
        <v>40</v>
      </c>
      <c r="AK15">
        <v>56</v>
      </c>
      <c r="AL15">
        <v>231</v>
      </c>
      <c r="AM15">
        <v>189</v>
      </c>
      <c r="AN15">
        <v>7</v>
      </c>
      <c r="AO15">
        <v>36</v>
      </c>
      <c r="AP15">
        <v>39</v>
      </c>
      <c r="AQ15">
        <v>98</v>
      </c>
      <c r="AR15">
        <v>32</v>
      </c>
      <c r="AS15">
        <v>16</v>
      </c>
      <c r="AT15">
        <v>39</v>
      </c>
      <c r="AU15">
        <v>29</v>
      </c>
      <c r="AV15">
        <v>41</v>
      </c>
      <c r="AW15">
        <v>9</v>
      </c>
      <c r="AX15">
        <v>18</v>
      </c>
      <c r="AY15">
        <v>47</v>
      </c>
      <c r="AZ15">
        <v>29</v>
      </c>
      <c r="BA15">
        <v>12</v>
      </c>
      <c r="BB15">
        <v>26</v>
      </c>
      <c r="BC15">
        <v>27</v>
      </c>
      <c r="BD15">
        <v>3</v>
      </c>
      <c r="BE15">
        <v>98</v>
      </c>
      <c r="BF15">
        <v>364</v>
      </c>
      <c r="BG15">
        <v>294</v>
      </c>
      <c r="BH15">
        <v>169</v>
      </c>
      <c r="BI15">
        <v>119</v>
      </c>
      <c r="BJ15">
        <v>96</v>
      </c>
      <c r="BK15">
        <v>52</v>
      </c>
      <c r="BL15">
        <v>20</v>
      </c>
      <c r="BM15">
        <v>100</v>
      </c>
      <c r="BN15">
        <v>159</v>
      </c>
      <c r="BO15">
        <v>154</v>
      </c>
      <c r="BP15">
        <v>49</v>
      </c>
      <c r="BQ15">
        <v>92</v>
      </c>
      <c r="BR15">
        <v>164</v>
      </c>
      <c r="BS15">
        <v>162</v>
      </c>
      <c r="BT15">
        <v>47</v>
      </c>
      <c r="BU15">
        <v>60</v>
      </c>
      <c r="BV15">
        <v>24</v>
      </c>
      <c r="BW15">
        <v>72</v>
      </c>
      <c r="BX15">
        <v>382</v>
      </c>
      <c r="BY15">
        <v>392</v>
      </c>
      <c r="BZ15">
        <v>354</v>
      </c>
    </row>
    <row r="16" spans="1:78" x14ac:dyDescent="0.25">
      <c r="B16" s="7">
        <v>0.18</v>
      </c>
      <c r="C16" s="7">
        <v>0.19</v>
      </c>
      <c r="D16" s="7">
        <v>0.12</v>
      </c>
      <c r="E16" s="7">
        <v>0.11</v>
      </c>
      <c r="F16" s="7">
        <v>0.14000000000000001</v>
      </c>
      <c r="G16" s="7">
        <v>0.17</v>
      </c>
      <c r="H16" s="7">
        <v>0.26</v>
      </c>
      <c r="I16" s="7">
        <v>0.16</v>
      </c>
      <c r="J16" s="7">
        <v>0.17</v>
      </c>
      <c r="K16" s="7">
        <v>0.21</v>
      </c>
      <c r="L16" s="7">
        <v>0.19</v>
      </c>
      <c r="M16" s="7">
        <v>0.21</v>
      </c>
      <c r="N16" s="7">
        <v>0.18</v>
      </c>
      <c r="O16" s="7">
        <v>0.14000000000000001</v>
      </c>
      <c r="P16" s="7">
        <v>0.14000000000000001</v>
      </c>
      <c r="Q16" s="7">
        <v>0.22</v>
      </c>
      <c r="R16" s="7">
        <v>0.17</v>
      </c>
      <c r="S16" s="7">
        <v>0.19</v>
      </c>
      <c r="T16" s="7">
        <v>0.16</v>
      </c>
      <c r="U16" s="7">
        <v>0.19</v>
      </c>
      <c r="V16" s="7">
        <v>0.17</v>
      </c>
      <c r="W16" s="7">
        <v>0.2</v>
      </c>
      <c r="X16" s="7">
        <v>0.27</v>
      </c>
      <c r="Y16" s="7">
        <v>0.18</v>
      </c>
      <c r="Z16" s="7">
        <v>0.18</v>
      </c>
      <c r="AA16" s="7">
        <v>0.18</v>
      </c>
      <c r="AB16" s="7">
        <v>0.18</v>
      </c>
      <c r="AC16" s="7">
        <v>0.18</v>
      </c>
      <c r="AD16" s="7">
        <v>0.19</v>
      </c>
      <c r="AE16" s="7">
        <v>0.09</v>
      </c>
      <c r="AF16" s="7">
        <v>0.18</v>
      </c>
      <c r="AG16" s="7">
        <v>0.19</v>
      </c>
      <c r="AH16" s="7">
        <v>0.03</v>
      </c>
      <c r="AI16" s="7">
        <v>0.18</v>
      </c>
      <c r="AJ16" s="7">
        <v>0.22</v>
      </c>
      <c r="AK16" s="7">
        <v>0.14000000000000001</v>
      </c>
      <c r="AL16" s="7">
        <v>0.19</v>
      </c>
      <c r="AM16" s="7">
        <v>0.17</v>
      </c>
      <c r="AN16" s="7">
        <v>0.33</v>
      </c>
      <c r="AO16" s="7">
        <v>0.17</v>
      </c>
      <c r="AP16" s="7">
        <v>0.13</v>
      </c>
      <c r="AQ16" s="7">
        <v>0.38</v>
      </c>
      <c r="AR16" s="7">
        <v>0.16</v>
      </c>
      <c r="AS16" s="7">
        <v>0.12</v>
      </c>
      <c r="AT16" s="7">
        <v>0.15</v>
      </c>
      <c r="AU16" s="7">
        <v>0.18</v>
      </c>
      <c r="AV16" s="7">
        <v>0.18</v>
      </c>
      <c r="AW16" s="7">
        <v>0.16</v>
      </c>
      <c r="AX16" s="7">
        <v>0.1</v>
      </c>
      <c r="AY16" s="7">
        <v>0.21</v>
      </c>
      <c r="AZ16" s="7">
        <v>0.15</v>
      </c>
      <c r="BA16" s="7">
        <v>0.12</v>
      </c>
      <c r="BB16" s="7">
        <v>0.16</v>
      </c>
      <c r="BC16" s="7">
        <v>0.18</v>
      </c>
      <c r="BD16" s="7">
        <v>0.25</v>
      </c>
      <c r="BE16" s="7">
        <v>0.2</v>
      </c>
      <c r="BF16" s="7">
        <v>0.17</v>
      </c>
      <c r="BG16" s="7">
        <v>0.19</v>
      </c>
      <c r="BH16" s="7">
        <v>0.17</v>
      </c>
      <c r="BI16" s="7">
        <v>0.16</v>
      </c>
      <c r="BJ16" s="7">
        <v>0.23</v>
      </c>
      <c r="BK16" s="7">
        <v>0.19</v>
      </c>
      <c r="BL16" s="7">
        <v>0.25</v>
      </c>
      <c r="BM16" s="7">
        <v>0.2</v>
      </c>
      <c r="BN16" s="7">
        <v>0.19</v>
      </c>
      <c r="BO16" s="7">
        <v>0.17</v>
      </c>
      <c r="BP16" s="7">
        <v>0.14000000000000001</v>
      </c>
      <c r="BQ16" s="7">
        <v>0.17</v>
      </c>
      <c r="BR16" s="7">
        <v>0.18</v>
      </c>
      <c r="BS16" s="7">
        <v>0.19</v>
      </c>
      <c r="BT16" s="7">
        <v>0.2</v>
      </c>
      <c r="BU16" s="7">
        <v>0.2</v>
      </c>
      <c r="BV16" s="7">
        <v>0.2</v>
      </c>
      <c r="BW16" s="7">
        <v>0.17</v>
      </c>
      <c r="BX16" s="7">
        <v>0.19</v>
      </c>
      <c r="BY16" s="7">
        <v>0.2</v>
      </c>
      <c r="BZ16" s="7">
        <v>0.2</v>
      </c>
    </row>
    <row r="17" spans="1:78" x14ac:dyDescent="0.25">
      <c r="A17" t="s">
        <v>669</v>
      </c>
      <c r="B17">
        <v>124</v>
      </c>
      <c r="C17">
        <v>100</v>
      </c>
      <c r="D17">
        <v>15</v>
      </c>
      <c r="E17">
        <v>8</v>
      </c>
      <c r="F17">
        <v>38</v>
      </c>
      <c r="G17">
        <v>60</v>
      </c>
      <c r="H17">
        <v>25</v>
      </c>
      <c r="I17">
        <v>20</v>
      </c>
      <c r="J17">
        <v>45</v>
      </c>
      <c r="K17">
        <v>25</v>
      </c>
      <c r="L17">
        <v>34</v>
      </c>
      <c r="M17">
        <v>38</v>
      </c>
      <c r="N17">
        <v>66</v>
      </c>
      <c r="O17">
        <v>11</v>
      </c>
      <c r="P17">
        <v>8</v>
      </c>
      <c r="Q17">
        <v>21</v>
      </c>
      <c r="R17">
        <v>103</v>
      </c>
      <c r="S17">
        <v>54</v>
      </c>
      <c r="T17">
        <v>38</v>
      </c>
      <c r="U17">
        <v>29</v>
      </c>
      <c r="V17">
        <v>99</v>
      </c>
      <c r="W17">
        <v>11</v>
      </c>
      <c r="X17">
        <v>14</v>
      </c>
      <c r="Y17">
        <v>11</v>
      </c>
      <c r="Z17">
        <v>113</v>
      </c>
      <c r="AA17">
        <v>124</v>
      </c>
      <c r="AB17">
        <v>113</v>
      </c>
      <c r="AC17">
        <v>14</v>
      </c>
      <c r="AD17">
        <v>99</v>
      </c>
      <c r="AE17">
        <v>9</v>
      </c>
      <c r="AF17">
        <v>99</v>
      </c>
      <c r="AG17">
        <v>17</v>
      </c>
      <c r="AH17">
        <v>3</v>
      </c>
      <c r="AI17">
        <v>85</v>
      </c>
      <c r="AJ17">
        <v>9</v>
      </c>
      <c r="AK17">
        <v>28</v>
      </c>
      <c r="AL17">
        <v>47</v>
      </c>
      <c r="AM17">
        <v>63</v>
      </c>
      <c r="AN17">
        <v>1</v>
      </c>
      <c r="AO17">
        <v>12</v>
      </c>
      <c r="AP17">
        <v>23</v>
      </c>
      <c r="AQ17">
        <v>7</v>
      </c>
      <c r="AR17">
        <v>19</v>
      </c>
      <c r="AS17">
        <v>5</v>
      </c>
      <c r="AT17">
        <v>10</v>
      </c>
      <c r="AU17">
        <v>10</v>
      </c>
      <c r="AV17">
        <v>7</v>
      </c>
      <c r="AW17">
        <v>7</v>
      </c>
      <c r="AX17">
        <v>7</v>
      </c>
      <c r="AY17">
        <v>10</v>
      </c>
      <c r="AZ17">
        <v>4</v>
      </c>
      <c r="BA17">
        <v>5</v>
      </c>
      <c r="BB17">
        <v>6</v>
      </c>
      <c r="BC17">
        <v>3</v>
      </c>
      <c r="BD17">
        <v>1</v>
      </c>
      <c r="BE17">
        <v>17</v>
      </c>
      <c r="BF17">
        <v>107</v>
      </c>
      <c r="BG17">
        <v>57</v>
      </c>
      <c r="BH17">
        <v>67</v>
      </c>
      <c r="BI17">
        <v>19</v>
      </c>
      <c r="BJ17">
        <v>21</v>
      </c>
      <c r="BK17">
        <v>12</v>
      </c>
      <c r="BL17">
        <v>1</v>
      </c>
      <c r="BM17">
        <v>22</v>
      </c>
      <c r="BN17">
        <v>34</v>
      </c>
      <c r="BO17">
        <v>39</v>
      </c>
      <c r="BP17">
        <v>29</v>
      </c>
      <c r="BQ17">
        <v>24</v>
      </c>
      <c r="BR17">
        <v>45</v>
      </c>
      <c r="BS17">
        <v>40</v>
      </c>
      <c r="BT17">
        <v>8</v>
      </c>
      <c r="BU17">
        <v>8</v>
      </c>
      <c r="BV17">
        <v>3</v>
      </c>
      <c r="BW17">
        <v>22</v>
      </c>
      <c r="BX17">
        <v>90</v>
      </c>
      <c r="BY17">
        <v>96</v>
      </c>
      <c r="BZ17">
        <v>89</v>
      </c>
    </row>
    <row r="18" spans="1:78" x14ac:dyDescent="0.25">
      <c r="B18" s="7">
        <v>0.05</v>
      </c>
      <c r="C18" s="7">
        <v>0.04</v>
      </c>
      <c r="D18" s="7">
        <v>7.0000000000000007E-2</v>
      </c>
      <c r="E18" s="7">
        <v>7.0000000000000007E-2</v>
      </c>
      <c r="F18" s="7">
        <v>0.06</v>
      </c>
      <c r="G18" s="7">
        <v>0.04</v>
      </c>
      <c r="H18" s="7">
        <v>0.05</v>
      </c>
      <c r="I18" s="7">
        <v>0.03</v>
      </c>
      <c r="J18" s="7">
        <v>0.05</v>
      </c>
      <c r="K18" s="7">
        <v>0.04</v>
      </c>
      <c r="L18" s="7">
        <v>7.0000000000000007E-2</v>
      </c>
      <c r="M18" s="7">
        <v>0.06</v>
      </c>
      <c r="N18" s="7">
        <v>0.04</v>
      </c>
      <c r="O18" s="7">
        <v>0.05</v>
      </c>
      <c r="P18" s="7">
        <v>0.14000000000000001</v>
      </c>
      <c r="Q18" s="7">
        <v>7.0000000000000007E-2</v>
      </c>
      <c r="R18" s="7">
        <v>0.05</v>
      </c>
      <c r="S18" s="7">
        <v>0.03</v>
      </c>
      <c r="T18" s="7">
        <v>0.06</v>
      </c>
      <c r="U18" s="7">
        <v>0.08</v>
      </c>
      <c r="V18" s="7">
        <v>0.05</v>
      </c>
      <c r="W18" s="7">
        <v>0.05</v>
      </c>
      <c r="X18" s="7">
        <v>7.0000000000000007E-2</v>
      </c>
      <c r="Y18" s="7">
        <v>0.04</v>
      </c>
      <c r="Z18" s="7">
        <v>0.05</v>
      </c>
      <c r="AA18" s="7">
        <v>0.05</v>
      </c>
      <c r="AB18" s="7">
        <v>0.05</v>
      </c>
      <c r="AC18" s="7">
        <v>0.04</v>
      </c>
      <c r="AD18" s="7">
        <v>0.05</v>
      </c>
      <c r="AE18" s="7">
        <v>0.05</v>
      </c>
      <c r="AF18" s="7">
        <v>0.05</v>
      </c>
      <c r="AG18" s="7">
        <v>0.04</v>
      </c>
      <c r="AH18" s="7">
        <v>0.15</v>
      </c>
      <c r="AI18" s="7">
        <v>0.04</v>
      </c>
      <c r="AJ18" s="7">
        <v>0.05</v>
      </c>
      <c r="AK18" s="7">
        <v>7.0000000000000007E-2</v>
      </c>
      <c r="AL18" s="7">
        <v>0.04</v>
      </c>
      <c r="AM18" s="7">
        <v>0.06</v>
      </c>
      <c r="AN18" s="7">
        <v>0.04</v>
      </c>
      <c r="AO18" s="7">
        <v>0.05</v>
      </c>
      <c r="AP18" s="7">
        <v>0.08</v>
      </c>
      <c r="AQ18" s="7">
        <v>0.03</v>
      </c>
      <c r="AR18" s="7">
        <v>0.1</v>
      </c>
      <c r="AS18" s="7">
        <v>0.04</v>
      </c>
      <c r="AT18" s="7">
        <v>0.04</v>
      </c>
      <c r="AU18" s="7">
        <v>0.06</v>
      </c>
      <c r="AV18" s="7">
        <v>0.03</v>
      </c>
      <c r="AW18" s="7">
        <v>0.12</v>
      </c>
      <c r="AX18" s="7">
        <v>0.04</v>
      </c>
      <c r="AY18" s="7">
        <v>0.04</v>
      </c>
      <c r="AZ18" s="7">
        <v>0.02</v>
      </c>
      <c r="BA18" s="7">
        <v>0.05</v>
      </c>
      <c r="BB18" s="7">
        <v>0.04</v>
      </c>
      <c r="BC18" s="7">
        <v>0.02</v>
      </c>
      <c r="BD18" s="7">
        <v>0.09</v>
      </c>
      <c r="BE18" s="7">
        <v>0.03</v>
      </c>
      <c r="BF18" s="7">
        <v>0.05</v>
      </c>
      <c r="BG18" s="7">
        <v>0.04</v>
      </c>
      <c r="BH18" s="7">
        <v>7.0000000000000007E-2</v>
      </c>
      <c r="BI18" s="7">
        <v>0.03</v>
      </c>
      <c r="BJ18" s="7">
        <v>0.05</v>
      </c>
      <c r="BK18" s="7">
        <v>0.04</v>
      </c>
      <c r="BL18" s="7">
        <v>0.02</v>
      </c>
      <c r="BM18" s="7">
        <v>0.04</v>
      </c>
      <c r="BN18" s="7">
        <v>0.04</v>
      </c>
      <c r="BO18" s="7">
        <v>0.04</v>
      </c>
      <c r="BP18" s="7">
        <v>0.08</v>
      </c>
      <c r="BQ18" s="7">
        <v>0.04</v>
      </c>
      <c r="BR18" s="7">
        <v>0.05</v>
      </c>
      <c r="BS18" s="7">
        <v>0.05</v>
      </c>
      <c r="BT18" s="7">
        <v>0.04</v>
      </c>
      <c r="BU18" s="7">
        <v>0.03</v>
      </c>
      <c r="BV18" s="7">
        <v>0.03</v>
      </c>
      <c r="BW18" s="7">
        <v>0.05</v>
      </c>
      <c r="BX18" s="7">
        <v>0.05</v>
      </c>
      <c r="BY18" s="7">
        <v>0.05</v>
      </c>
      <c r="BZ18" s="7">
        <v>0.05</v>
      </c>
    </row>
    <row r="19" spans="1:78" x14ac:dyDescent="0.25">
      <c r="A19" t="s">
        <v>672</v>
      </c>
      <c r="B19">
        <v>95</v>
      </c>
      <c r="C19">
        <v>83</v>
      </c>
      <c r="D19">
        <v>5</v>
      </c>
      <c r="E19">
        <v>7</v>
      </c>
      <c r="F19">
        <v>26</v>
      </c>
      <c r="G19">
        <v>44</v>
      </c>
      <c r="H19">
        <v>25</v>
      </c>
      <c r="I19">
        <v>15</v>
      </c>
      <c r="J19">
        <v>21</v>
      </c>
      <c r="K19">
        <v>26</v>
      </c>
      <c r="L19">
        <v>32</v>
      </c>
      <c r="M19">
        <v>24</v>
      </c>
      <c r="N19">
        <v>57</v>
      </c>
      <c r="O19">
        <v>12</v>
      </c>
      <c r="P19">
        <v>2</v>
      </c>
      <c r="Q19">
        <v>13</v>
      </c>
      <c r="R19">
        <v>82</v>
      </c>
      <c r="S19">
        <v>44</v>
      </c>
      <c r="T19">
        <v>28</v>
      </c>
      <c r="U19">
        <v>20</v>
      </c>
      <c r="V19">
        <v>67</v>
      </c>
      <c r="W19">
        <v>10</v>
      </c>
      <c r="X19">
        <v>16</v>
      </c>
      <c r="Y19">
        <v>11</v>
      </c>
      <c r="Z19">
        <v>84</v>
      </c>
      <c r="AA19">
        <v>95</v>
      </c>
      <c r="AB19">
        <v>84</v>
      </c>
      <c r="AC19">
        <v>10</v>
      </c>
      <c r="AD19">
        <v>75</v>
      </c>
      <c r="AE19">
        <v>10</v>
      </c>
      <c r="AF19">
        <v>77</v>
      </c>
      <c r="AG19">
        <v>16</v>
      </c>
      <c r="AH19">
        <v>0</v>
      </c>
      <c r="AI19">
        <v>67</v>
      </c>
      <c r="AJ19">
        <v>6</v>
      </c>
      <c r="AK19">
        <v>22</v>
      </c>
      <c r="AL19">
        <v>41</v>
      </c>
      <c r="AM19">
        <v>44</v>
      </c>
      <c r="AN19">
        <v>3</v>
      </c>
      <c r="AO19">
        <v>7</v>
      </c>
      <c r="AP19">
        <v>25</v>
      </c>
      <c r="AQ19">
        <v>4</v>
      </c>
      <c r="AR19">
        <v>17</v>
      </c>
      <c r="AS19">
        <v>4</v>
      </c>
      <c r="AT19">
        <v>7</v>
      </c>
      <c r="AU19">
        <v>1</v>
      </c>
      <c r="AV19">
        <v>5</v>
      </c>
      <c r="AW19">
        <v>0</v>
      </c>
      <c r="AX19">
        <v>3</v>
      </c>
      <c r="AY19">
        <v>7</v>
      </c>
      <c r="AZ19">
        <v>5</v>
      </c>
      <c r="BA19">
        <v>5</v>
      </c>
      <c r="BB19">
        <v>6</v>
      </c>
      <c r="BC19">
        <v>6</v>
      </c>
      <c r="BD19">
        <v>2</v>
      </c>
      <c r="BE19">
        <v>16</v>
      </c>
      <c r="BF19">
        <v>79</v>
      </c>
      <c r="BG19">
        <v>51</v>
      </c>
      <c r="BH19">
        <v>44</v>
      </c>
      <c r="BI19">
        <v>23</v>
      </c>
      <c r="BJ19">
        <v>14</v>
      </c>
      <c r="BK19">
        <v>7</v>
      </c>
      <c r="BL19">
        <v>1</v>
      </c>
      <c r="BM19">
        <v>13</v>
      </c>
      <c r="BN19">
        <v>28</v>
      </c>
      <c r="BO19">
        <v>27</v>
      </c>
      <c r="BP19">
        <v>27</v>
      </c>
      <c r="BQ19">
        <v>15</v>
      </c>
      <c r="BR19">
        <v>26</v>
      </c>
      <c r="BS19">
        <v>24</v>
      </c>
      <c r="BT19">
        <v>9</v>
      </c>
      <c r="BU19">
        <v>7</v>
      </c>
      <c r="BV19">
        <v>2</v>
      </c>
      <c r="BW19">
        <v>13</v>
      </c>
      <c r="BX19">
        <v>76</v>
      </c>
      <c r="BY19">
        <v>75</v>
      </c>
      <c r="BZ19">
        <v>73</v>
      </c>
    </row>
    <row r="20" spans="1:78" x14ac:dyDescent="0.25">
      <c r="B20" s="7">
        <v>0.04</v>
      </c>
      <c r="C20" s="7">
        <v>0.04</v>
      </c>
      <c r="D20" s="7">
        <v>0.02</v>
      </c>
      <c r="E20" s="7">
        <v>0.06</v>
      </c>
      <c r="F20" s="7">
        <v>0.04</v>
      </c>
      <c r="G20" s="7">
        <v>0.03</v>
      </c>
      <c r="H20" s="7">
        <v>0.05</v>
      </c>
      <c r="I20" s="7">
        <v>0.02</v>
      </c>
      <c r="J20" s="7">
        <v>0.02</v>
      </c>
      <c r="K20" s="7">
        <v>0.05</v>
      </c>
      <c r="L20" s="7">
        <v>0.06</v>
      </c>
      <c r="M20" s="7">
        <v>0.04</v>
      </c>
      <c r="N20" s="7">
        <v>0.03</v>
      </c>
      <c r="O20" s="7">
        <v>0.05</v>
      </c>
      <c r="P20" s="7">
        <v>0.04</v>
      </c>
      <c r="Q20" s="7">
        <v>0.04</v>
      </c>
      <c r="R20" s="7">
        <v>0.04</v>
      </c>
      <c r="S20" s="7">
        <v>0.03</v>
      </c>
      <c r="T20" s="7">
        <v>0.05</v>
      </c>
      <c r="U20" s="7">
        <v>0.05</v>
      </c>
      <c r="V20" s="7">
        <v>0.03</v>
      </c>
      <c r="W20" s="7">
        <v>0.05</v>
      </c>
      <c r="X20" s="7">
        <v>0.08</v>
      </c>
      <c r="Y20" s="7">
        <v>0.04</v>
      </c>
      <c r="Z20" s="7">
        <v>0.04</v>
      </c>
      <c r="AA20" s="7">
        <v>0.04</v>
      </c>
      <c r="AB20" s="7">
        <v>0.04</v>
      </c>
      <c r="AC20" s="7">
        <v>0.03</v>
      </c>
      <c r="AD20" s="7">
        <v>0.04</v>
      </c>
      <c r="AE20" s="7">
        <v>0.05</v>
      </c>
      <c r="AF20" s="7">
        <v>0.04</v>
      </c>
      <c r="AG20" s="7">
        <v>0.03</v>
      </c>
      <c r="AH20" t="s">
        <v>108</v>
      </c>
      <c r="AI20" s="7">
        <v>0.03</v>
      </c>
      <c r="AJ20" s="7">
        <v>0.03</v>
      </c>
      <c r="AK20" s="7">
        <v>0.05</v>
      </c>
      <c r="AL20" s="7">
        <v>0.03</v>
      </c>
      <c r="AM20" s="7">
        <v>0.04</v>
      </c>
      <c r="AN20" s="7">
        <v>0.14000000000000001</v>
      </c>
      <c r="AO20" s="7">
        <v>0.03</v>
      </c>
      <c r="AP20" s="7">
        <v>0.09</v>
      </c>
      <c r="AQ20" s="7">
        <v>0.02</v>
      </c>
      <c r="AR20" s="7">
        <v>0.09</v>
      </c>
      <c r="AS20" s="7">
        <v>0.03</v>
      </c>
      <c r="AT20" s="7">
        <v>0.03</v>
      </c>
      <c r="AU20" s="7">
        <v>0.01</v>
      </c>
      <c r="AV20" s="7">
        <v>0.02</v>
      </c>
      <c r="AW20" t="s">
        <v>108</v>
      </c>
      <c r="AX20" s="7">
        <v>0.02</v>
      </c>
      <c r="AY20" s="7">
        <v>0.03</v>
      </c>
      <c r="AZ20" s="7">
        <v>0.02</v>
      </c>
      <c r="BA20" s="7">
        <v>0.05</v>
      </c>
      <c r="BB20" s="7">
        <v>0.04</v>
      </c>
      <c r="BC20" s="7">
        <v>0.04</v>
      </c>
      <c r="BD20" s="7">
        <v>0.19</v>
      </c>
      <c r="BE20" s="7">
        <v>0.03</v>
      </c>
      <c r="BF20" s="7">
        <v>0.04</v>
      </c>
      <c r="BG20" s="7">
        <v>0.03</v>
      </c>
      <c r="BH20" s="7">
        <v>0.04</v>
      </c>
      <c r="BI20" s="7">
        <v>0.03</v>
      </c>
      <c r="BJ20" s="7">
        <v>0.03</v>
      </c>
      <c r="BK20" s="7">
        <v>0.03</v>
      </c>
      <c r="BL20" s="7">
        <v>0.01</v>
      </c>
      <c r="BM20" s="7">
        <v>0.03</v>
      </c>
      <c r="BN20" s="7">
        <v>0.03</v>
      </c>
      <c r="BO20" s="7">
        <v>0.03</v>
      </c>
      <c r="BP20" s="7">
        <v>0.08</v>
      </c>
      <c r="BQ20" s="7">
        <v>0.03</v>
      </c>
      <c r="BR20" s="7">
        <v>0.03</v>
      </c>
      <c r="BS20" s="7">
        <v>0.03</v>
      </c>
      <c r="BT20" s="7">
        <v>0.04</v>
      </c>
      <c r="BU20" s="7">
        <v>0.02</v>
      </c>
      <c r="BV20" s="7">
        <v>0.02</v>
      </c>
      <c r="BW20" s="7">
        <v>0.03</v>
      </c>
      <c r="BX20" s="7">
        <v>0.04</v>
      </c>
      <c r="BY20" s="7">
        <v>0.04</v>
      </c>
      <c r="BZ20" s="7">
        <v>0.04</v>
      </c>
    </row>
    <row r="21" spans="1:78" x14ac:dyDescent="0.25">
      <c r="A21" t="s">
        <v>670</v>
      </c>
      <c r="B21">
        <v>62</v>
      </c>
      <c r="C21">
        <v>43</v>
      </c>
      <c r="D21">
        <v>9</v>
      </c>
      <c r="E21">
        <v>9</v>
      </c>
      <c r="F21">
        <v>9</v>
      </c>
      <c r="G21">
        <v>38</v>
      </c>
      <c r="H21">
        <v>15</v>
      </c>
      <c r="I21">
        <v>20</v>
      </c>
      <c r="J21">
        <v>16</v>
      </c>
      <c r="K21">
        <v>15</v>
      </c>
      <c r="L21">
        <v>11</v>
      </c>
      <c r="M21">
        <v>16</v>
      </c>
      <c r="N21">
        <v>40</v>
      </c>
      <c r="O21">
        <v>4</v>
      </c>
      <c r="P21">
        <v>2</v>
      </c>
      <c r="Q21">
        <v>6</v>
      </c>
      <c r="R21">
        <v>55</v>
      </c>
      <c r="S21">
        <v>35</v>
      </c>
      <c r="T21">
        <v>16</v>
      </c>
      <c r="U21">
        <v>9</v>
      </c>
      <c r="V21">
        <v>49</v>
      </c>
      <c r="W21">
        <v>7</v>
      </c>
      <c r="X21">
        <v>6</v>
      </c>
      <c r="Y21">
        <v>9</v>
      </c>
      <c r="Z21">
        <v>53</v>
      </c>
      <c r="AA21">
        <v>62</v>
      </c>
      <c r="AB21">
        <v>53</v>
      </c>
      <c r="AC21">
        <v>7</v>
      </c>
      <c r="AD21">
        <v>50</v>
      </c>
      <c r="AE21">
        <v>5</v>
      </c>
      <c r="AF21">
        <v>52</v>
      </c>
      <c r="AG21">
        <v>8</v>
      </c>
      <c r="AH21">
        <v>0</v>
      </c>
      <c r="AI21">
        <v>48</v>
      </c>
      <c r="AJ21">
        <v>4</v>
      </c>
      <c r="AK21">
        <v>10</v>
      </c>
      <c r="AL21">
        <v>33</v>
      </c>
      <c r="AM21">
        <v>23</v>
      </c>
      <c r="AN21">
        <v>1</v>
      </c>
      <c r="AO21">
        <v>5</v>
      </c>
      <c r="AP21">
        <v>8</v>
      </c>
      <c r="AQ21">
        <v>3</v>
      </c>
      <c r="AR21">
        <v>4</v>
      </c>
      <c r="AS21">
        <v>3</v>
      </c>
      <c r="AT21">
        <v>8</v>
      </c>
      <c r="AU21">
        <v>0</v>
      </c>
      <c r="AV21">
        <v>2</v>
      </c>
      <c r="AW21">
        <v>5</v>
      </c>
      <c r="AX21">
        <v>4</v>
      </c>
      <c r="AY21">
        <v>7</v>
      </c>
      <c r="AZ21">
        <v>2</v>
      </c>
      <c r="BA21">
        <v>9</v>
      </c>
      <c r="BB21">
        <v>4</v>
      </c>
      <c r="BC21">
        <v>3</v>
      </c>
      <c r="BD21">
        <v>0</v>
      </c>
      <c r="BE21">
        <v>8</v>
      </c>
      <c r="BF21">
        <v>53</v>
      </c>
      <c r="BG21">
        <v>40</v>
      </c>
      <c r="BH21">
        <v>22</v>
      </c>
      <c r="BI21">
        <v>16</v>
      </c>
      <c r="BJ21">
        <v>17</v>
      </c>
      <c r="BK21">
        <v>6</v>
      </c>
      <c r="BL21">
        <v>0</v>
      </c>
      <c r="BM21">
        <v>12</v>
      </c>
      <c r="BN21">
        <v>24</v>
      </c>
      <c r="BO21">
        <v>16</v>
      </c>
      <c r="BP21">
        <v>9</v>
      </c>
      <c r="BQ21">
        <v>15</v>
      </c>
      <c r="BR21">
        <v>26</v>
      </c>
      <c r="BS21">
        <v>26</v>
      </c>
      <c r="BT21">
        <v>4</v>
      </c>
      <c r="BU21">
        <v>6</v>
      </c>
      <c r="BV21">
        <v>1</v>
      </c>
      <c r="BW21">
        <v>14</v>
      </c>
      <c r="BX21">
        <v>44</v>
      </c>
      <c r="BY21">
        <v>47</v>
      </c>
      <c r="BZ21">
        <v>39</v>
      </c>
    </row>
    <row r="22" spans="1:78" x14ac:dyDescent="0.25">
      <c r="B22" s="7">
        <v>0.02</v>
      </c>
      <c r="C22" s="7">
        <v>0.02</v>
      </c>
      <c r="D22" s="7">
        <v>0.04</v>
      </c>
      <c r="E22" s="7">
        <v>0.08</v>
      </c>
      <c r="F22" s="7">
        <v>0.01</v>
      </c>
      <c r="G22" s="7">
        <v>0.03</v>
      </c>
      <c r="H22" s="7">
        <v>0.03</v>
      </c>
      <c r="I22" s="7">
        <v>0.03</v>
      </c>
      <c r="J22" s="7">
        <v>0.02</v>
      </c>
      <c r="K22" s="7">
        <v>0.03</v>
      </c>
      <c r="L22" s="7">
        <v>0.02</v>
      </c>
      <c r="M22" s="7">
        <v>0.03</v>
      </c>
      <c r="N22" s="7">
        <v>0.02</v>
      </c>
      <c r="O22" s="7">
        <v>0.02</v>
      </c>
      <c r="P22" s="7">
        <v>0.03</v>
      </c>
      <c r="Q22" s="7">
        <v>0.02</v>
      </c>
      <c r="R22" s="7">
        <v>0.02</v>
      </c>
      <c r="S22" s="7">
        <v>0.02</v>
      </c>
      <c r="T22" s="7">
        <v>0.03</v>
      </c>
      <c r="U22" s="7">
        <v>0.03</v>
      </c>
      <c r="V22" s="7">
        <v>0.02</v>
      </c>
      <c r="W22" s="7">
        <v>0.03</v>
      </c>
      <c r="X22" s="7">
        <v>0.03</v>
      </c>
      <c r="Y22" s="7">
        <v>0.03</v>
      </c>
      <c r="Z22" s="7">
        <v>0.02</v>
      </c>
      <c r="AA22" s="7">
        <v>0.02</v>
      </c>
      <c r="AB22" s="7">
        <v>0.02</v>
      </c>
      <c r="AC22" s="7">
        <v>0.02</v>
      </c>
      <c r="AD22" s="7">
        <v>0.02</v>
      </c>
      <c r="AE22" s="7">
        <v>0.03</v>
      </c>
      <c r="AF22" s="7">
        <v>0.03</v>
      </c>
      <c r="AG22" s="7">
        <v>0.02</v>
      </c>
      <c r="AH22" t="s">
        <v>108</v>
      </c>
      <c r="AI22" s="7">
        <v>0.02</v>
      </c>
      <c r="AJ22" s="7">
        <v>0.02</v>
      </c>
      <c r="AK22" s="7">
        <v>0.03</v>
      </c>
      <c r="AL22" s="7">
        <v>0.03</v>
      </c>
      <c r="AM22" s="7">
        <v>0.02</v>
      </c>
      <c r="AN22" s="7">
        <v>0.05</v>
      </c>
      <c r="AO22" s="7">
        <v>0.02</v>
      </c>
      <c r="AP22" s="7">
        <v>0.03</v>
      </c>
      <c r="AQ22" s="7">
        <v>0.01</v>
      </c>
      <c r="AR22" s="7">
        <v>0.02</v>
      </c>
      <c r="AS22" s="7">
        <v>0.02</v>
      </c>
      <c r="AT22" s="7">
        <v>0.03</v>
      </c>
      <c r="AU22">
        <v>0</v>
      </c>
      <c r="AV22" s="7">
        <v>0.01</v>
      </c>
      <c r="AW22" s="7">
        <v>0.09</v>
      </c>
      <c r="AX22" s="7">
        <v>0.02</v>
      </c>
      <c r="AY22" s="7">
        <v>0.03</v>
      </c>
      <c r="AZ22" s="7">
        <v>0.01</v>
      </c>
      <c r="BA22" s="7">
        <v>0.09</v>
      </c>
      <c r="BB22" s="7">
        <v>0.03</v>
      </c>
      <c r="BC22" s="7">
        <v>0.02</v>
      </c>
      <c r="BD22" t="s">
        <v>108</v>
      </c>
      <c r="BE22" s="7">
        <v>0.02</v>
      </c>
      <c r="BF22" s="7">
        <v>0.03</v>
      </c>
      <c r="BG22" s="7">
        <v>0.03</v>
      </c>
      <c r="BH22" s="7">
        <v>0.02</v>
      </c>
      <c r="BI22" s="7">
        <v>0.02</v>
      </c>
      <c r="BJ22" s="7">
        <v>0.04</v>
      </c>
      <c r="BK22" s="7">
        <v>0.02</v>
      </c>
      <c r="BL22" s="7">
        <v>0.01</v>
      </c>
      <c r="BM22" s="7">
        <v>0.02</v>
      </c>
      <c r="BN22" s="7">
        <v>0.03</v>
      </c>
      <c r="BO22" s="7">
        <v>0.02</v>
      </c>
      <c r="BP22" s="7">
        <v>0.02</v>
      </c>
      <c r="BQ22" s="7">
        <v>0.03</v>
      </c>
      <c r="BR22" s="7">
        <v>0.03</v>
      </c>
      <c r="BS22" s="7">
        <v>0.03</v>
      </c>
      <c r="BT22" s="7">
        <v>0.02</v>
      </c>
      <c r="BU22" s="7">
        <v>0.02</v>
      </c>
      <c r="BV22" s="7">
        <v>0.01</v>
      </c>
      <c r="BW22" s="7">
        <v>0.03</v>
      </c>
      <c r="BX22" s="7">
        <v>0.02</v>
      </c>
      <c r="BY22" s="7">
        <v>0.02</v>
      </c>
      <c r="BZ22" s="7">
        <v>0.02</v>
      </c>
    </row>
    <row r="23" spans="1:78" x14ac:dyDescent="0.25">
      <c r="A23" t="s">
        <v>667</v>
      </c>
      <c r="B23">
        <v>60</v>
      </c>
      <c r="C23">
        <v>44</v>
      </c>
      <c r="D23">
        <v>11</v>
      </c>
      <c r="E23">
        <v>5</v>
      </c>
      <c r="F23">
        <v>19</v>
      </c>
      <c r="G23">
        <v>25</v>
      </c>
      <c r="H23">
        <v>15</v>
      </c>
      <c r="I23">
        <v>11</v>
      </c>
      <c r="J23">
        <v>21</v>
      </c>
      <c r="K23">
        <v>19</v>
      </c>
      <c r="L23">
        <v>9</v>
      </c>
      <c r="M23">
        <v>18</v>
      </c>
      <c r="N23">
        <v>36</v>
      </c>
      <c r="O23">
        <v>5</v>
      </c>
      <c r="P23">
        <v>1</v>
      </c>
      <c r="Q23">
        <v>12</v>
      </c>
      <c r="R23">
        <v>48</v>
      </c>
      <c r="S23">
        <v>33</v>
      </c>
      <c r="T23">
        <v>17</v>
      </c>
      <c r="U23">
        <v>10</v>
      </c>
      <c r="V23">
        <v>46</v>
      </c>
      <c r="W23">
        <v>7</v>
      </c>
      <c r="X23">
        <v>7</v>
      </c>
      <c r="Y23">
        <v>13</v>
      </c>
      <c r="Z23">
        <v>47</v>
      </c>
      <c r="AA23">
        <v>60</v>
      </c>
      <c r="AB23">
        <v>47</v>
      </c>
      <c r="AC23">
        <v>11</v>
      </c>
      <c r="AD23">
        <v>46</v>
      </c>
      <c r="AE23">
        <v>3</v>
      </c>
      <c r="AF23">
        <v>49</v>
      </c>
      <c r="AG23">
        <v>8</v>
      </c>
      <c r="AH23">
        <v>0</v>
      </c>
      <c r="AI23">
        <v>49</v>
      </c>
      <c r="AJ23">
        <v>4</v>
      </c>
      <c r="AK23">
        <v>8</v>
      </c>
      <c r="AL23">
        <v>22</v>
      </c>
      <c r="AM23">
        <v>32</v>
      </c>
      <c r="AN23">
        <v>0</v>
      </c>
      <c r="AO23">
        <v>5</v>
      </c>
      <c r="AP23">
        <v>9</v>
      </c>
      <c r="AQ23">
        <v>5</v>
      </c>
      <c r="AR23">
        <v>6</v>
      </c>
      <c r="AS23">
        <v>6</v>
      </c>
      <c r="AT23">
        <v>4</v>
      </c>
      <c r="AU23">
        <v>3</v>
      </c>
      <c r="AV23">
        <v>4</v>
      </c>
      <c r="AW23">
        <v>7</v>
      </c>
      <c r="AX23">
        <v>4</v>
      </c>
      <c r="AY23">
        <v>2</v>
      </c>
      <c r="AZ23">
        <v>1</v>
      </c>
      <c r="BA23">
        <v>0</v>
      </c>
      <c r="BB23">
        <v>6</v>
      </c>
      <c r="BC23">
        <v>1</v>
      </c>
      <c r="BD23">
        <v>0</v>
      </c>
      <c r="BE23">
        <v>3</v>
      </c>
      <c r="BF23">
        <v>57</v>
      </c>
      <c r="BG23">
        <v>26</v>
      </c>
      <c r="BH23">
        <v>34</v>
      </c>
      <c r="BI23">
        <v>12</v>
      </c>
      <c r="BJ23">
        <v>5</v>
      </c>
      <c r="BK23">
        <v>6</v>
      </c>
      <c r="BL23">
        <v>2</v>
      </c>
      <c r="BM23">
        <v>8</v>
      </c>
      <c r="BN23">
        <v>14</v>
      </c>
      <c r="BO23">
        <v>25</v>
      </c>
      <c r="BP23">
        <v>13</v>
      </c>
      <c r="BQ23">
        <v>8</v>
      </c>
      <c r="BR23">
        <v>17</v>
      </c>
      <c r="BS23">
        <v>15</v>
      </c>
      <c r="BT23">
        <v>2</v>
      </c>
      <c r="BU23">
        <v>2</v>
      </c>
      <c r="BV23">
        <v>1</v>
      </c>
      <c r="BW23">
        <v>7</v>
      </c>
      <c r="BX23">
        <v>39</v>
      </c>
      <c r="BY23">
        <v>39</v>
      </c>
      <c r="BZ23">
        <v>39</v>
      </c>
    </row>
    <row r="24" spans="1:78" x14ac:dyDescent="0.25">
      <c r="B24" s="7">
        <v>0.02</v>
      </c>
      <c r="C24" s="7">
        <v>0.02</v>
      </c>
      <c r="D24" s="7">
        <v>0.05</v>
      </c>
      <c r="E24" s="7">
        <v>0.04</v>
      </c>
      <c r="F24" s="7">
        <v>0.03</v>
      </c>
      <c r="G24" s="7">
        <v>0.02</v>
      </c>
      <c r="H24" s="7">
        <v>0.03</v>
      </c>
      <c r="I24" s="7">
        <v>0.02</v>
      </c>
      <c r="J24" s="7">
        <v>0.02</v>
      </c>
      <c r="K24" s="7">
        <v>0.03</v>
      </c>
      <c r="L24" s="7">
        <v>0.02</v>
      </c>
      <c r="M24" s="7">
        <v>0.03</v>
      </c>
      <c r="N24" s="7">
        <v>0.02</v>
      </c>
      <c r="O24" s="7">
        <v>0.02</v>
      </c>
      <c r="P24" s="7">
        <v>0.02</v>
      </c>
      <c r="Q24" s="7">
        <v>0.04</v>
      </c>
      <c r="R24" s="7">
        <v>0.02</v>
      </c>
      <c r="S24" s="7">
        <v>0.02</v>
      </c>
      <c r="T24" s="7">
        <v>0.03</v>
      </c>
      <c r="U24" s="7">
        <v>0.03</v>
      </c>
      <c r="V24" s="7">
        <v>0.02</v>
      </c>
      <c r="W24" s="7">
        <v>0.04</v>
      </c>
      <c r="X24" s="7">
        <v>0.03</v>
      </c>
      <c r="Y24" s="7">
        <v>0.04</v>
      </c>
      <c r="Z24" s="7">
        <v>0.02</v>
      </c>
      <c r="AA24" s="7">
        <v>0.02</v>
      </c>
      <c r="AB24" s="7">
        <v>0.02</v>
      </c>
      <c r="AC24" s="7">
        <v>0.03</v>
      </c>
      <c r="AD24" s="7">
        <v>0.02</v>
      </c>
      <c r="AE24" s="7">
        <v>0.02</v>
      </c>
      <c r="AF24" s="7">
        <v>0.02</v>
      </c>
      <c r="AG24" s="7">
        <v>0.02</v>
      </c>
      <c r="AH24" t="s">
        <v>108</v>
      </c>
      <c r="AI24" s="7">
        <v>0.02</v>
      </c>
      <c r="AJ24" s="7">
        <v>0.02</v>
      </c>
      <c r="AK24" s="7">
        <v>0.02</v>
      </c>
      <c r="AL24" s="7">
        <v>0.02</v>
      </c>
      <c r="AM24" s="7">
        <v>0.03</v>
      </c>
      <c r="AN24" t="s">
        <v>108</v>
      </c>
      <c r="AO24" s="7">
        <v>0.02</v>
      </c>
      <c r="AP24" s="7">
        <v>0.03</v>
      </c>
      <c r="AQ24" s="7">
        <v>0.02</v>
      </c>
      <c r="AR24" s="7">
        <v>0.03</v>
      </c>
      <c r="AS24" s="7">
        <v>0.04</v>
      </c>
      <c r="AT24" s="7">
        <v>0.02</v>
      </c>
      <c r="AU24" s="7">
        <v>0.02</v>
      </c>
      <c r="AV24" s="7">
        <v>0.02</v>
      </c>
      <c r="AW24" s="7">
        <v>0.12</v>
      </c>
      <c r="AX24" s="7">
        <v>0.02</v>
      </c>
      <c r="AY24" s="7">
        <v>0.01</v>
      </c>
      <c r="AZ24" s="7">
        <v>0.01</v>
      </c>
      <c r="BA24" t="s">
        <v>108</v>
      </c>
      <c r="BB24" s="7">
        <v>0.04</v>
      </c>
      <c r="BC24">
        <v>0</v>
      </c>
      <c r="BD24" t="s">
        <v>108</v>
      </c>
      <c r="BE24" s="7">
        <v>0.01</v>
      </c>
      <c r="BF24" s="7">
        <v>0.03</v>
      </c>
      <c r="BG24" s="7">
        <v>0.02</v>
      </c>
      <c r="BH24" s="7">
        <v>0.03</v>
      </c>
      <c r="BI24" s="7">
        <v>0.02</v>
      </c>
      <c r="BJ24" s="7">
        <v>0.01</v>
      </c>
      <c r="BK24" s="7">
        <v>0.02</v>
      </c>
      <c r="BL24" s="7">
        <v>0.03</v>
      </c>
      <c r="BM24" s="7">
        <v>0.02</v>
      </c>
      <c r="BN24" s="7">
        <v>0.02</v>
      </c>
      <c r="BO24" s="7">
        <v>0.03</v>
      </c>
      <c r="BP24" s="7">
        <v>0.04</v>
      </c>
      <c r="BQ24" s="7">
        <v>0.01</v>
      </c>
      <c r="BR24" s="7">
        <v>0.02</v>
      </c>
      <c r="BS24" s="7">
        <v>0.02</v>
      </c>
      <c r="BT24" s="7">
        <v>0.01</v>
      </c>
      <c r="BU24" s="7">
        <v>0.01</v>
      </c>
      <c r="BV24" s="7">
        <v>0.01</v>
      </c>
      <c r="BW24" s="7">
        <v>0.02</v>
      </c>
      <c r="BX24" s="7">
        <v>0.02</v>
      </c>
      <c r="BY24" s="7">
        <v>0.02</v>
      </c>
      <c r="BZ24" s="7">
        <v>0.02</v>
      </c>
    </row>
    <row r="25" spans="1:78" x14ac:dyDescent="0.25">
      <c r="A25" t="s">
        <v>673</v>
      </c>
      <c r="B25">
        <v>26</v>
      </c>
      <c r="C25">
        <v>19</v>
      </c>
      <c r="D25">
        <v>5</v>
      </c>
      <c r="E25">
        <v>1</v>
      </c>
      <c r="F25">
        <v>8</v>
      </c>
      <c r="G25">
        <v>12</v>
      </c>
      <c r="H25">
        <v>6</v>
      </c>
      <c r="I25">
        <v>3</v>
      </c>
      <c r="J25">
        <v>5</v>
      </c>
      <c r="K25">
        <v>8</v>
      </c>
      <c r="L25">
        <v>9</v>
      </c>
      <c r="M25">
        <v>11</v>
      </c>
      <c r="N25">
        <v>11</v>
      </c>
      <c r="O25">
        <v>3</v>
      </c>
      <c r="P25">
        <v>1</v>
      </c>
      <c r="Q25">
        <v>6</v>
      </c>
      <c r="R25">
        <v>20</v>
      </c>
      <c r="S25">
        <v>13</v>
      </c>
      <c r="T25">
        <v>6</v>
      </c>
      <c r="U25">
        <v>6</v>
      </c>
      <c r="V25">
        <v>15</v>
      </c>
      <c r="W25">
        <v>4</v>
      </c>
      <c r="X25">
        <v>7</v>
      </c>
      <c r="Y25">
        <v>3</v>
      </c>
      <c r="Z25">
        <v>23</v>
      </c>
      <c r="AA25">
        <v>26</v>
      </c>
      <c r="AB25">
        <v>23</v>
      </c>
      <c r="AC25">
        <v>5</v>
      </c>
      <c r="AD25">
        <v>19</v>
      </c>
      <c r="AE25">
        <v>2</v>
      </c>
      <c r="AF25">
        <v>20</v>
      </c>
      <c r="AG25">
        <v>2</v>
      </c>
      <c r="AH25">
        <v>1</v>
      </c>
      <c r="AI25">
        <v>13</v>
      </c>
      <c r="AJ25">
        <v>5</v>
      </c>
      <c r="AK25">
        <v>8</v>
      </c>
      <c r="AL25">
        <v>10</v>
      </c>
      <c r="AM25">
        <v>13</v>
      </c>
      <c r="AN25">
        <v>0</v>
      </c>
      <c r="AO25">
        <v>2</v>
      </c>
      <c r="AP25">
        <v>3</v>
      </c>
      <c r="AQ25">
        <v>2</v>
      </c>
      <c r="AR25">
        <v>0</v>
      </c>
      <c r="AS25">
        <v>3</v>
      </c>
      <c r="AT25">
        <v>6</v>
      </c>
      <c r="AU25">
        <v>2</v>
      </c>
      <c r="AV25">
        <v>0</v>
      </c>
      <c r="AW25">
        <v>1</v>
      </c>
      <c r="AX25">
        <v>3</v>
      </c>
      <c r="AY25">
        <v>1</v>
      </c>
      <c r="AZ25">
        <v>0</v>
      </c>
      <c r="BA25">
        <v>0</v>
      </c>
      <c r="BB25">
        <v>2</v>
      </c>
      <c r="BC25">
        <v>1</v>
      </c>
      <c r="BD25">
        <v>1</v>
      </c>
      <c r="BE25">
        <v>6</v>
      </c>
      <c r="BF25">
        <v>20</v>
      </c>
      <c r="BG25">
        <v>14</v>
      </c>
      <c r="BH25">
        <v>12</v>
      </c>
      <c r="BI25">
        <v>3</v>
      </c>
      <c r="BJ25">
        <v>4</v>
      </c>
      <c r="BK25">
        <v>6</v>
      </c>
      <c r="BL25">
        <v>1</v>
      </c>
      <c r="BM25">
        <v>3</v>
      </c>
      <c r="BN25">
        <v>9</v>
      </c>
      <c r="BO25">
        <v>11</v>
      </c>
      <c r="BP25">
        <v>3</v>
      </c>
      <c r="BQ25">
        <v>6</v>
      </c>
      <c r="BR25">
        <v>7</v>
      </c>
      <c r="BS25">
        <v>5</v>
      </c>
      <c r="BT25">
        <v>5</v>
      </c>
      <c r="BU25">
        <v>3</v>
      </c>
      <c r="BV25">
        <v>2</v>
      </c>
      <c r="BW25">
        <v>3</v>
      </c>
      <c r="BX25">
        <v>20</v>
      </c>
      <c r="BY25">
        <v>22</v>
      </c>
      <c r="BZ25">
        <v>21</v>
      </c>
    </row>
    <row r="26" spans="1:78" x14ac:dyDescent="0.25">
      <c r="B26" s="7">
        <v>0.01</v>
      </c>
      <c r="C26" s="7">
        <v>0.01</v>
      </c>
      <c r="D26" s="7">
        <v>0.02</v>
      </c>
      <c r="E26" s="7">
        <v>0.01</v>
      </c>
      <c r="F26" s="7">
        <v>0.01</v>
      </c>
      <c r="G26" s="7">
        <v>0.01</v>
      </c>
      <c r="H26" s="7">
        <v>0.01</v>
      </c>
      <c r="I26" s="7">
        <v>0.01</v>
      </c>
      <c r="J26" s="7">
        <v>0.01</v>
      </c>
      <c r="K26" s="7">
        <v>0.01</v>
      </c>
      <c r="L26" s="7">
        <v>0.02</v>
      </c>
      <c r="M26" s="7">
        <v>0.02</v>
      </c>
      <c r="N26" s="7">
        <v>0.01</v>
      </c>
      <c r="O26" s="7">
        <v>0.01</v>
      </c>
      <c r="P26" s="7">
        <v>0.01</v>
      </c>
      <c r="Q26" s="7">
        <v>0.02</v>
      </c>
      <c r="R26" s="7">
        <v>0.01</v>
      </c>
      <c r="S26" s="7">
        <v>0.01</v>
      </c>
      <c r="T26" s="7">
        <v>0.01</v>
      </c>
      <c r="U26" s="7">
        <v>0.02</v>
      </c>
      <c r="V26" s="7">
        <v>0.01</v>
      </c>
      <c r="W26" s="7">
        <v>0.02</v>
      </c>
      <c r="X26" s="7">
        <v>0.03</v>
      </c>
      <c r="Y26" s="7">
        <v>0.01</v>
      </c>
      <c r="Z26" s="7">
        <v>0.01</v>
      </c>
      <c r="AA26" s="7">
        <v>0.01</v>
      </c>
      <c r="AB26" s="7">
        <v>0.01</v>
      </c>
      <c r="AC26" s="7">
        <v>0.01</v>
      </c>
      <c r="AD26" s="7">
        <v>0.01</v>
      </c>
      <c r="AE26" s="7">
        <v>0.01</v>
      </c>
      <c r="AF26" s="7">
        <v>0.01</v>
      </c>
      <c r="AG26" s="7">
        <v>0.01</v>
      </c>
      <c r="AH26" s="7">
        <v>0.03</v>
      </c>
      <c r="AI26" s="7">
        <v>0.01</v>
      </c>
      <c r="AJ26" s="7">
        <v>0.03</v>
      </c>
      <c r="AK26" s="7">
        <v>0.02</v>
      </c>
      <c r="AL26" s="7">
        <v>0.01</v>
      </c>
      <c r="AM26" s="7">
        <v>0.01</v>
      </c>
      <c r="AN26" t="s">
        <v>108</v>
      </c>
      <c r="AO26" s="7">
        <v>0.01</v>
      </c>
      <c r="AP26" s="7">
        <v>0.01</v>
      </c>
      <c r="AQ26" s="7">
        <v>0.01</v>
      </c>
      <c r="AR26" t="s">
        <v>108</v>
      </c>
      <c r="AS26" s="7">
        <v>0.02</v>
      </c>
      <c r="AT26" s="7">
        <v>0.02</v>
      </c>
      <c r="AU26" s="7">
        <v>0.01</v>
      </c>
      <c r="AV26" t="s">
        <v>108</v>
      </c>
      <c r="AW26" s="7">
        <v>0.02</v>
      </c>
      <c r="AX26" s="7">
        <v>0.02</v>
      </c>
      <c r="AY26" s="7">
        <v>0.01</v>
      </c>
      <c r="AZ26" t="s">
        <v>108</v>
      </c>
      <c r="BA26" t="s">
        <v>108</v>
      </c>
      <c r="BB26" s="7">
        <v>0.01</v>
      </c>
      <c r="BC26" s="7">
        <v>0.01</v>
      </c>
      <c r="BD26" s="7">
        <v>0.09</v>
      </c>
      <c r="BE26" s="7">
        <v>0.01</v>
      </c>
      <c r="BF26" s="7">
        <v>0.01</v>
      </c>
      <c r="BG26" s="7">
        <v>0.01</v>
      </c>
      <c r="BH26" s="7">
        <v>0.01</v>
      </c>
      <c r="BI26">
        <v>0</v>
      </c>
      <c r="BJ26" s="7">
        <v>0.01</v>
      </c>
      <c r="BK26" s="7">
        <v>0.02</v>
      </c>
      <c r="BL26" s="7">
        <v>0.01</v>
      </c>
      <c r="BM26" s="7">
        <v>0.01</v>
      </c>
      <c r="BN26" s="7">
        <v>0.01</v>
      </c>
      <c r="BO26" s="7">
        <v>0.01</v>
      </c>
      <c r="BP26" s="7">
        <v>0.01</v>
      </c>
      <c r="BQ26" s="7">
        <v>0.01</v>
      </c>
      <c r="BR26" s="7">
        <v>0.01</v>
      </c>
      <c r="BS26" s="7">
        <v>0.01</v>
      </c>
      <c r="BT26" s="7">
        <v>0.02</v>
      </c>
      <c r="BU26" s="7">
        <v>0.01</v>
      </c>
      <c r="BV26" s="7">
        <v>0.02</v>
      </c>
      <c r="BW26" s="7">
        <v>0.01</v>
      </c>
      <c r="BX26" s="7">
        <v>0.01</v>
      </c>
      <c r="BY26" s="7">
        <v>0.01</v>
      </c>
      <c r="BZ26" s="7">
        <v>0.01</v>
      </c>
    </row>
    <row r="27" spans="1:78" x14ac:dyDescent="0.25">
      <c r="A27" t="s">
        <v>677</v>
      </c>
      <c r="B27">
        <v>22</v>
      </c>
      <c r="C27">
        <v>15</v>
      </c>
      <c r="D27">
        <v>5</v>
      </c>
      <c r="E27">
        <v>2</v>
      </c>
      <c r="F27">
        <v>7</v>
      </c>
      <c r="G27">
        <v>4</v>
      </c>
      <c r="H27">
        <v>11</v>
      </c>
      <c r="I27">
        <v>2</v>
      </c>
      <c r="J27">
        <v>10</v>
      </c>
      <c r="K27">
        <v>5</v>
      </c>
      <c r="L27">
        <v>4</v>
      </c>
      <c r="M27">
        <v>10</v>
      </c>
      <c r="N27">
        <v>8</v>
      </c>
      <c r="O27">
        <v>3</v>
      </c>
      <c r="P27">
        <v>0</v>
      </c>
      <c r="Q27">
        <v>4</v>
      </c>
      <c r="R27">
        <v>18</v>
      </c>
      <c r="S27">
        <v>11</v>
      </c>
      <c r="T27">
        <v>5</v>
      </c>
      <c r="U27">
        <v>4</v>
      </c>
      <c r="V27">
        <v>13</v>
      </c>
      <c r="W27">
        <v>1</v>
      </c>
      <c r="X27">
        <v>8</v>
      </c>
      <c r="Y27">
        <v>2</v>
      </c>
      <c r="Z27">
        <v>19</v>
      </c>
      <c r="AA27">
        <v>22</v>
      </c>
      <c r="AB27">
        <v>19</v>
      </c>
      <c r="AC27">
        <v>0</v>
      </c>
      <c r="AD27">
        <v>18</v>
      </c>
      <c r="AE27">
        <v>3</v>
      </c>
      <c r="AF27">
        <v>18</v>
      </c>
      <c r="AG27">
        <v>3</v>
      </c>
      <c r="AH27">
        <v>0</v>
      </c>
      <c r="AI27">
        <v>16</v>
      </c>
      <c r="AJ27">
        <v>1</v>
      </c>
      <c r="AK27">
        <v>2</v>
      </c>
      <c r="AL27">
        <v>7</v>
      </c>
      <c r="AM27">
        <v>10</v>
      </c>
      <c r="AN27">
        <v>2</v>
      </c>
      <c r="AO27">
        <v>3</v>
      </c>
      <c r="AP27">
        <v>1</v>
      </c>
      <c r="AQ27">
        <v>0</v>
      </c>
      <c r="AR27">
        <v>2</v>
      </c>
      <c r="AS27">
        <v>1</v>
      </c>
      <c r="AT27">
        <v>6</v>
      </c>
      <c r="AU27">
        <v>1</v>
      </c>
      <c r="AV27">
        <v>2</v>
      </c>
      <c r="AW27">
        <v>0</v>
      </c>
      <c r="AX27">
        <v>5</v>
      </c>
      <c r="AY27">
        <v>2</v>
      </c>
      <c r="AZ27">
        <v>0</v>
      </c>
      <c r="BA27">
        <v>2</v>
      </c>
      <c r="BB27">
        <v>1</v>
      </c>
      <c r="BC27">
        <v>0</v>
      </c>
      <c r="BD27">
        <v>0</v>
      </c>
      <c r="BE27">
        <v>2</v>
      </c>
      <c r="BF27">
        <v>19</v>
      </c>
      <c r="BG27">
        <v>14</v>
      </c>
      <c r="BH27">
        <v>8</v>
      </c>
      <c r="BI27">
        <v>4</v>
      </c>
      <c r="BJ27">
        <v>6</v>
      </c>
      <c r="BK27">
        <v>1</v>
      </c>
      <c r="BL27">
        <v>2</v>
      </c>
      <c r="BM27">
        <v>1</v>
      </c>
      <c r="BN27">
        <v>10</v>
      </c>
      <c r="BO27">
        <v>7</v>
      </c>
      <c r="BP27">
        <v>3</v>
      </c>
      <c r="BQ27">
        <v>5</v>
      </c>
      <c r="BR27">
        <v>6</v>
      </c>
      <c r="BS27">
        <v>7</v>
      </c>
      <c r="BT27">
        <v>2</v>
      </c>
      <c r="BU27">
        <v>1</v>
      </c>
      <c r="BV27">
        <v>1</v>
      </c>
      <c r="BW27">
        <v>4</v>
      </c>
      <c r="BX27">
        <v>19</v>
      </c>
      <c r="BY27">
        <v>18</v>
      </c>
      <c r="BZ27">
        <v>16</v>
      </c>
    </row>
    <row r="28" spans="1:78" x14ac:dyDescent="0.25">
      <c r="B28" s="7">
        <v>0.01</v>
      </c>
      <c r="C28" s="7">
        <v>0.01</v>
      </c>
      <c r="D28" s="7">
        <v>0.02</v>
      </c>
      <c r="E28" s="7">
        <v>0.01</v>
      </c>
      <c r="F28" s="7">
        <v>0.01</v>
      </c>
      <c r="G28">
        <v>0</v>
      </c>
      <c r="H28" s="7">
        <v>0.02</v>
      </c>
      <c r="I28">
        <v>0</v>
      </c>
      <c r="J28" s="7">
        <v>0.01</v>
      </c>
      <c r="K28" s="7">
        <v>0.01</v>
      </c>
      <c r="L28" s="7">
        <v>0.01</v>
      </c>
      <c r="M28" s="7">
        <v>0.02</v>
      </c>
      <c r="N28">
        <v>0</v>
      </c>
      <c r="O28" s="7">
        <v>0.01</v>
      </c>
      <c r="P28" t="s">
        <v>108</v>
      </c>
      <c r="Q28" s="7">
        <v>0.01</v>
      </c>
      <c r="R28" s="7">
        <v>0.01</v>
      </c>
      <c r="S28" s="7">
        <v>0.01</v>
      </c>
      <c r="T28" s="7">
        <v>0.01</v>
      </c>
      <c r="U28" s="7">
        <v>0.01</v>
      </c>
      <c r="V28" s="7">
        <v>0.01</v>
      </c>
      <c r="W28" s="7">
        <v>0.01</v>
      </c>
      <c r="X28" s="7">
        <v>0.04</v>
      </c>
      <c r="Y28" s="7">
        <v>0.01</v>
      </c>
      <c r="Z28" s="7">
        <v>0.01</v>
      </c>
      <c r="AA28" s="7">
        <v>0.01</v>
      </c>
      <c r="AB28" s="7">
        <v>0.01</v>
      </c>
      <c r="AC28" t="s">
        <v>108</v>
      </c>
      <c r="AD28" s="7">
        <v>0.01</v>
      </c>
      <c r="AE28" s="7">
        <v>0.02</v>
      </c>
      <c r="AF28" s="7">
        <v>0.01</v>
      </c>
      <c r="AG28" s="7">
        <v>0.01</v>
      </c>
      <c r="AH28" t="s">
        <v>108</v>
      </c>
      <c r="AI28" s="7">
        <v>0.01</v>
      </c>
      <c r="AJ28" s="7">
        <v>0.01</v>
      </c>
      <c r="AK28" s="7">
        <v>0.01</v>
      </c>
      <c r="AL28" s="7">
        <v>0.01</v>
      </c>
      <c r="AM28" s="7">
        <v>0.01</v>
      </c>
      <c r="AN28" s="7">
        <v>0.08</v>
      </c>
      <c r="AO28" s="7">
        <v>0.01</v>
      </c>
      <c r="AP28">
        <v>0</v>
      </c>
      <c r="AQ28" t="s">
        <v>108</v>
      </c>
      <c r="AR28" s="7">
        <v>0.01</v>
      </c>
      <c r="AS28" s="7">
        <v>0.01</v>
      </c>
      <c r="AT28" s="7">
        <v>0.02</v>
      </c>
      <c r="AU28" s="7">
        <v>0.01</v>
      </c>
      <c r="AV28" s="7">
        <v>0.01</v>
      </c>
      <c r="AW28" t="s">
        <v>108</v>
      </c>
      <c r="AX28" s="7">
        <v>0.03</v>
      </c>
      <c r="AY28" s="7">
        <v>0.01</v>
      </c>
      <c r="AZ28" t="s">
        <v>108</v>
      </c>
      <c r="BA28" s="7">
        <v>0.02</v>
      </c>
      <c r="BB28">
        <v>0</v>
      </c>
      <c r="BC28" t="s">
        <v>108</v>
      </c>
      <c r="BD28" t="s">
        <v>108</v>
      </c>
      <c r="BE28" s="7">
        <v>0.01</v>
      </c>
      <c r="BF28" s="7">
        <v>0.01</v>
      </c>
      <c r="BG28" s="7">
        <v>0.01</v>
      </c>
      <c r="BH28" s="7">
        <v>0.01</v>
      </c>
      <c r="BI28" s="7">
        <v>0.01</v>
      </c>
      <c r="BJ28" s="7">
        <v>0.02</v>
      </c>
      <c r="BK28">
        <v>0</v>
      </c>
      <c r="BL28" s="7">
        <v>0.02</v>
      </c>
      <c r="BM28">
        <v>0</v>
      </c>
      <c r="BN28" s="7">
        <v>0.01</v>
      </c>
      <c r="BO28" s="7">
        <v>0.01</v>
      </c>
      <c r="BP28" s="7">
        <v>0.01</v>
      </c>
      <c r="BQ28" s="7">
        <v>0.01</v>
      </c>
      <c r="BR28" s="7">
        <v>0.01</v>
      </c>
      <c r="BS28" s="7">
        <v>0.01</v>
      </c>
      <c r="BT28" s="7">
        <v>0.01</v>
      </c>
      <c r="BU28">
        <v>0</v>
      </c>
      <c r="BV28" s="7">
        <v>0.01</v>
      </c>
      <c r="BW28" s="7">
        <v>0.01</v>
      </c>
      <c r="BX28" s="7">
        <v>0.01</v>
      </c>
      <c r="BY28" s="7">
        <v>0.01</v>
      </c>
      <c r="BZ28" s="7">
        <v>0.01</v>
      </c>
    </row>
    <row r="29" spans="1:78" x14ac:dyDescent="0.25">
      <c r="A29" t="s">
        <v>675</v>
      </c>
      <c r="B29">
        <v>14</v>
      </c>
      <c r="C29">
        <v>12</v>
      </c>
      <c r="D29">
        <v>1</v>
      </c>
      <c r="E29">
        <v>2</v>
      </c>
      <c r="F29">
        <v>4</v>
      </c>
      <c r="G29">
        <v>7</v>
      </c>
      <c r="H29">
        <v>4</v>
      </c>
      <c r="I29">
        <v>0</v>
      </c>
      <c r="J29">
        <v>8</v>
      </c>
      <c r="K29">
        <v>4</v>
      </c>
      <c r="L29">
        <v>3</v>
      </c>
      <c r="M29">
        <v>5</v>
      </c>
      <c r="N29">
        <v>7</v>
      </c>
      <c r="O29">
        <v>2</v>
      </c>
      <c r="P29">
        <v>0</v>
      </c>
      <c r="Q29">
        <v>2</v>
      </c>
      <c r="R29">
        <v>12</v>
      </c>
      <c r="S29">
        <v>9</v>
      </c>
      <c r="T29">
        <v>5</v>
      </c>
      <c r="U29">
        <v>1</v>
      </c>
      <c r="V29">
        <v>12</v>
      </c>
      <c r="W29">
        <v>0</v>
      </c>
      <c r="X29">
        <v>2</v>
      </c>
      <c r="Y29">
        <v>0</v>
      </c>
      <c r="Z29">
        <v>14</v>
      </c>
      <c r="AA29">
        <v>14</v>
      </c>
      <c r="AB29">
        <v>14</v>
      </c>
      <c r="AC29">
        <v>1</v>
      </c>
      <c r="AD29">
        <v>12</v>
      </c>
      <c r="AE29">
        <v>1</v>
      </c>
      <c r="AF29">
        <v>14</v>
      </c>
      <c r="AG29">
        <v>1</v>
      </c>
      <c r="AH29">
        <v>0</v>
      </c>
      <c r="AI29">
        <v>10</v>
      </c>
      <c r="AJ29">
        <v>3</v>
      </c>
      <c r="AK29">
        <v>1</v>
      </c>
      <c r="AL29">
        <v>5</v>
      </c>
      <c r="AM29">
        <v>5</v>
      </c>
      <c r="AN29">
        <v>1</v>
      </c>
      <c r="AO29">
        <v>3</v>
      </c>
      <c r="AP29">
        <v>0</v>
      </c>
      <c r="AQ29">
        <v>2</v>
      </c>
      <c r="AR29">
        <v>1</v>
      </c>
      <c r="AS29">
        <v>1</v>
      </c>
      <c r="AT29">
        <v>0</v>
      </c>
      <c r="AU29">
        <v>2</v>
      </c>
      <c r="AV29">
        <v>1</v>
      </c>
      <c r="AW29">
        <v>0</v>
      </c>
      <c r="AX29">
        <v>1</v>
      </c>
      <c r="AY29">
        <v>2</v>
      </c>
      <c r="AZ29">
        <v>0</v>
      </c>
      <c r="BA29">
        <v>2</v>
      </c>
      <c r="BB29">
        <v>1</v>
      </c>
      <c r="BC29">
        <v>3</v>
      </c>
      <c r="BD29">
        <v>0</v>
      </c>
      <c r="BE29">
        <v>2</v>
      </c>
      <c r="BF29">
        <v>13</v>
      </c>
      <c r="BG29">
        <v>11</v>
      </c>
      <c r="BH29">
        <v>3</v>
      </c>
      <c r="BI29">
        <v>3</v>
      </c>
      <c r="BJ29">
        <v>4</v>
      </c>
      <c r="BK29">
        <v>3</v>
      </c>
      <c r="BL29">
        <v>1</v>
      </c>
      <c r="BM29">
        <v>1</v>
      </c>
      <c r="BN29">
        <v>8</v>
      </c>
      <c r="BO29">
        <v>3</v>
      </c>
      <c r="BP29">
        <v>3</v>
      </c>
      <c r="BQ29">
        <v>4</v>
      </c>
      <c r="BR29">
        <v>2</v>
      </c>
      <c r="BS29">
        <v>4</v>
      </c>
      <c r="BT29">
        <v>2</v>
      </c>
      <c r="BU29">
        <v>0</v>
      </c>
      <c r="BV29">
        <v>1</v>
      </c>
      <c r="BW29">
        <v>4</v>
      </c>
      <c r="BX29">
        <v>10</v>
      </c>
      <c r="BY29">
        <v>8</v>
      </c>
      <c r="BZ29">
        <v>6</v>
      </c>
    </row>
    <row r="30" spans="1:78" x14ac:dyDescent="0.25">
      <c r="B30" s="7">
        <v>0.01</v>
      </c>
      <c r="C30" s="7">
        <v>0.01</v>
      </c>
      <c r="D30">
        <v>0</v>
      </c>
      <c r="E30" s="7">
        <v>0.01</v>
      </c>
      <c r="F30" s="7">
        <v>0.01</v>
      </c>
      <c r="G30" s="7">
        <v>0.01</v>
      </c>
      <c r="H30" s="7">
        <v>0.01</v>
      </c>
      <c r="I30" t="s">
        <v>108</v>
      </c>
      <c r="J30" s="7">
        <v>0.01</v>
      </c>
      <c r="K30" s="7">
        <v>0.01</v>
      </c>
      <c r="L30" s="7">
        <v>0.01</v>
      </c>
      <c r="M30" s="7">
        <v>0.01</v>
      </c>
      <c r="N30">
        <v>0</v>
      </c>
      <c r="O30" s="7">
        <v>0.01</v>
      </c>
      <c r="P30" t="s">
        <v>108</v>
      </c>
      <c r="Q30" s="7">
        <v>0.01</v>
      </c>
      <c r="R30" s="7">
        <v>0.01</v>
      </c>
      <c r="S30" s="7">
        <v>0.01</v>
      </c>
      <c r="T30" s="7">
        <v>0.01</v>
      </c>
      <c r="U30">
        <v>0</v>
      </c>
      <c r="V30" s="7">
        <v>0.01</v>
      </c>
      <c r="W30" t="s">
        <v>108</v>
      </c>
      <c r="X30" s="7">
        <v>0.01</v>
      </c>
      <c r="Y30" t="s">
        <v>108</v>
      </c>
      <c r="Z30" s="7">
        <v>0.01</v>
      </c>
      <c r="AA30" s="7">
        <v>0.01</v>
      </c>
      <c r="AB30" s="7">
        <v>0.01</v>
      </c>
      <c r="AC30">
        <v>0</v>
      </c>
      <c r="AD30" s="7">
        <v>0.01</v>
      </c>
      <c r="AE30" s="7">
        <v>0.01</v>
      </c>
      <c r="AF30" s="7">
        <v>0.01</v>
      </c>
      <c r="AG30">
        <v>0</v>
      </c>
      <c r="AH30" t="s">
        <v>108</v>
      </c>
      <c r="AI30" s="7">
        <v>0.01</v>
      </c>
      <c r="AJ30" s="7">
        <v>0.02</v>
      </c>
      <c r="AK30">
        <v>0</v>
      </c>
      <c r="AL30">
        <v>0</v>
      </c>
      <c r="AM30">
        <v>0</v>
      </c>
      <c r="AN30" s="7">
        <v>0.05</v>
      </c>
      <c r="AO30" s="7">
        <v>0.02</v>
      </c>
      <c r="AP30" t="s">
        <v>108</v>
      </c>
      <c r="AQ30" s="7">
        <v>0.01</v>
      </c>
      <c r="AR30">
        <v>0</v>
      </c>
      <c r="AS30" s="7">
        <v>0.01</v>
      </c>
      <c r="AT30" t="s">
        <v>108</v>
      </c>
      <c r="AU30" s="7">
        <v>0.01</v>
      </c>
      <c r="AV30">
        <v>0</v>
      </c>
      <c r="AW30" t="s">
        <v>108</v>
      </c>
      <c r="AX30">
        <v>0</v>
      </c>
      <c r="AY30" s="7">
        <v>0.01</v>
      </c>
      <c r="AZ30" t="s">
        <v>108</v>
      </c>
      <c r="BA30" s="7">
        <v>0.02</v>
      </c>
      <c r="BB30" s="7">
        <v>0.01</v>
      </c>
      <c r="BC30" s="7">
        <v>0.02</v>
      </c>
      <c r="BD30" t="s">
        <v>108</v>
      </c>
      <c r="BE30">
        <v>0</v>
      </c>
      <c r="BF30" s="7">
        <v>0.01</v>
      </c>
      <c r="BG30" s="7">
        <v>0.01</v>
      </c>
      <c r="BH30">
        <v>0</v>
      </c>
      <c r="BI30">
        <v>0</v>
      </c>
      <c r="BJ30" s="7">
        <v>0.01</v>
      </c>
      <c r="BK30" s="7">
        <v>0.01</v>
      </c>
      <c r="BL30" s="7">
        <v>0.01</v>
      </c>
      <c r="BM30">
        <v>0</v>
      </c>
      <c r="BN30" s="7">
        <v>0.01</v>
      </c>
      <c r="BO30">
        <v>0</v>
      </c>
      <c r="BP30" s="7">
        <v>0.01</v>
      </c>
      <c r="BQ30" s="7">
        <v>0.01</v>
      </c>
      <c r="BR30">
        <v>0</v>
      </c>
      <c r="BS30">
        <v>0</v>
      </c>
      <c r="BT30" s="7">
        <v>0.01</v>
      </c>
      <c r="BU30" t="s">
        <v>108</v>
      </c>
      <c r="BV30" s="7">
        <v>0.01</v>
      </c>
      <c r="BW30" s="7">
        <v>0.01</v>
      </c>
      <c r="BX30">
        <v>0</v>
      </c>
      <c r="BY30">
        <v>0</v>
      </c>
      <c r="BZ30">
        <v>0</v>
      </c>
    </row>
    <row r="31" spans="1:78" x14ac:dyDescent="0.25">
      <c r="A31" t="s">
        <v>681</v>
      </c>
      <c r="B31">
        <v>14</v>
      </c>
      <c r="C31">
        <v>12</v>
      </c>
      <c r="D31">
        <v>2</v>
      </c>
      <c r="E31">
        <v>0</v>
      </c>
      <c r="F31">
        <v>3</v>
      </c>
      <c r="G31">
        <v>7</v>
      </c>
      <c r="H31">
        <v>4</v>
      </c>
      <c r="I31">
        <v>4</v>
      </c>
      <c r="J31">
        <v>4</v>
      </c>
      <c r="K31">
        <v>4</v>
      </c>
      <c r="L31">
        <v>2</v>
      </c>
      <c r="M31">
        <v>6</v>
      </c>
      <c r="N31">
        <v>7</v>
      </c>
      <c r="O31">
        <v>1</v>
      </c>
      <c r="P31">
        <v>0</v>
      </c>
      <c r="Q31">
        <v>2</v>
      </c>
      <c r="R31">
        <v>12</v>
      </c>
      <c r="S31">
        <v>10</v>
      </c>
      <c r="T31">
        <v>0</v>
      </c>
      <c r="U31">
        <v>4</v>
      </c>
      <c r="V31">
        <v>10</v>
      </c>
      <c r="W31">
        <v>2</v>
      </c>
      <c r="X31">
        <v>3</v>
      </c>
      <c r="Y31">
        <v>0</v>
      </c>
      <c r="Z31">
        <v>14</v>
      </c>
      <c r="AA31">
        <v>14</v>
      </c>
      <c r="AB31">
        <v>14</v>
      </c>
      <c r="AC31">
        <v>0</v>
      </c>
      <c r="AD31">
        <v>11</v>
      </c>
      <c r="AE31">
        <v>3</v>
      </c>
      <c r="AF31">
        <v>10</v>
      </c>
      <c r="AG31">
        <v>4</v>
      </c>
      <c r="AH31">
        <v>0</v>
      </c>
      <c r="AI31">
        <v>9</v>
      </c>
      <c r="AJ31">
        <v>1</v>
      </c>
      <c r="AK31">
        <v>5</v>
      </c>
      <c r="AL31">
        <v>3</v>
      </c>
      <c r="AM31">
        <v>8</v>
      </c>
      <c r="AN31">
        <v>0</v>
      </c>
      <c r="AO31">
        <v>3</v>
      </c>
      <c r="AP31">
        <v>0</v>
      </c>
      <c r="AQ31">
        <v>3</v>
      </c>
      <c r="AR31">
        <v>0</v>
      </c>
      <c r="AS31">
        <v>2</v>
      </c>
      <c r="AT31">
        <v>6</v>
      </c>
      <c r="AU31">
        <v>0</v>
      </c>
      <c r="AV31">
        <v>0</v>
      </c>
      <c r="AW31">
        <v>1</v>
      </c>
      <c r="AX31">
        <v>1</v>
      </c>
      <c r="AY31">
        <v>0</v>
      </c>
      <c r="AZ31">
        <v>0</v>
      </c>
      <c r="BA31">
        <v>0</v>
      </c>
      <c r="BB31">
        <v>1</v>
      </c>
      <c r="BC31">
        <v>0</v>
      </c>
      <c r="BD31">
        <v>0</v>
      </c>
      <c r="BE31">
        <v>4</v>
      </c>
      <c r="BF31">
        <v>11</v>
      </c>
      <c r="BG31">
        <v>8</v>
      </c>
      <c r="BH31">
        <v>6</v>
      </c>
      <c r="BI31">
        <v>4</v>
      </c>
      <c r="BJ31">
        <v>3</v>
      </c>
      <c r="BK31">
        <v>0</v>
      </c>
      <c r="BL31">
        <v>1</v>
      </c>
      <c r="BM31">
        <v>1</v>
      </c>
      <c r="BN31">
        <v>5</v>
      </c>
      <c r="BO31">
        <v>4</v>
      </c>
      <c r="BP31">
        <v>4</v>
      </c>
      <c r="BQ31">
        <v>0</v>
      </c>
      <c r="BR31">
        <v>3</v>
      </c>
      <c r="BS31">
        <v>3</v>
      </c>
      <c r="BT31">
        <v>1</v>
      </c>
      <c r="BU31">
        <v>3</v>
      </c>
      <c r="BV31">
        <v>0</v>
      </c>
      <c r="BW31">
        <v>0</v>
      </c>
      <c r="BX31">
        <v>13</v>
      </c>
      <c r="BY31">
        <v>11</v>
      </c>
      <c r="BZ31">
        <v>10</v>
      </c>
    </row>
    <row r="32" spans="1:78" x14ac:dyDescent="0.25">
      <c r="B32" s="7">
        <v>0.01</v>
      </c>
      <c r="C32" s="7">
        <v>0.01</v>
      </c>
      <c r="D32" s="7">
        <v>0.01</v>
      </c>
      <c r="E32" t="s">
        <v>108</v>
      </c>
      <c r="F32">
        <v>0</v>
      </c>
      <c r="G32" s="7">
        <v>0.01</v>
      </c>
      <c r="H32" s="7">
        <v>0.01</v>
      </c>
      <c r="I32" s="7">
        <v>0.01</v>
      </c>
      <c r="J32">
        <v>0</v>
      </c>
      <c r="K32" s="7">
        <v>0.01</v>
      </c>
      <c r="L32">
        <v>0</v>
      </c>
      <c r="M32" s="7">
        <v>0.01</v>
      </c>
      <c r="N32">
        <v>0</v>
      </c>
      <c r="O32">
        <v>0</v>
      </c>
      <c r="P32" t="s">
        <v>108</v>
      </c>
      <c r="Q32" s="7">
        <v>0.01</v>
      </c>
      <c r="R32" s="7">
        <v>0.01</v>
      </c>
      <c r="S32" s="7">
        <v>0.01</v>
      </c>
      <c r="T32" t="s">
        <v>108</v>
      </c>
      <c r="U32" s="7">
        <v>0.01</v>
      </c>
      <c r="V32">
        <v>0</v>
      </c>
      <c r="W32" s="7">
        <v>0.01</v>
      </c>
      <c r="X32" s="7">
        <v>0.01</v>
      </c>
      <c r="Y32" t="s">
        <v>108</v>
      </c>
      <c r="Z32" s="7">
        <v>0.01</v>
      </c>
      <c r="AA32" s="7">
        <v>0.01</v>
      </c>
      <c r="AB32" s="7">
        <v>0.01</v>
      </c>
      <c r="AC32" t="s">
        <v>108</v>
      </c>
      <c r="AD32" s="7">
        <v>0.01</v>
      </c>
      <c r="AE32" s="7">
        <v>0.02</v>
      </c>
      <c r="AF32">
        <v>0</v>
      </c>
      <c r="AG32" s="7">
        <v>0.01</v>
      </c>
      <c r="AH32" t="s">
        <v>108</v>
      </c>
      <c r="AI32">
        <v>0</v>
      </c>
      <c r="AJ32" s="7">
        <v>0.01</v>
      </c>
      <c r="AK32" s="7">
        <v>0.01</v>
      </c>
      <c r="AL32">
        <v>0</v>
      </c>
      <c r="AM32" s="7">
        <v>0.01</v>
      </c>
      <c r="AN32" t="s">
        <v>108</v>
      </c>
      <c r="AO32" s="7">
        <v>0.01</v>
      </c>
      <c r="AP32" t="s">
        <v>108</v>
      </c>
      <c r="AQ32" s="7">
        <v>0.01</v>
      </c>
      <c r="AR32" t="s">
        <v>108</v>
      </c>
      <c r="AS32" s="7">
        <v>0.02</v>
      </c>
      <c r="AT32" s="7">
        <v>0.02</v>
      </c>
      <c r="AU32" t="s">
        <v>108</v>
      </c>
      <c r="AV32" t="s">
        <v>108</v>
      </c>
      <c r="AW32" s="7">
        <v>0.02</v>
      </c>
      <c r="AX32">
        <v>0</v>
      </c>
      <c r="AY32" t="s">
        <v>108</v>
      </c>
      <c r="AZ32" t="s">
        <v>108</v>
      </c>
      <c r="BA32" t="s">
        <v>108</v>
      </c>
      <c r="BB32" s="7">
        <v>0.01</v>
      </c>
      <c r="BC32" t="s">
        <v>108</v>
      </c>
      <c r="BD32" t="s">
        <v>108</v>
      </c>
      <c r="BE32" s="7">
        <v>0.01</v>
      </c>
      <c r="BF32" s="7">
        <v>0.01</v>
      </c>
      <c r="BG32">
        <v>0</v>
      </c>
      <c r="BH32" s="7">
        <v>0.01</v>
      </c>
      <c r="BI32" s="7">
        <v>0.01</v>
      </c>
      <c r="BJ32" s="7">
        <v>0.01</v>
      </c>
      <c r="BK32" t="s">
        <v>108</v>
      </c>
      <c r="BL32" s="7">
        <v>0.01</v>
      </c>
      <c r="BM32">
        <v>0</v>
      </c>
      <c r="BN32" s="7">
        <v>0.01</v>
      </c>
      <c r="BO32">
        <v>0</v>
      </c>
      <c r="BP32" s="7">
        <v>0.01</v>
      </c>
      <c r="BQ32" t="s">
        <v>108</v>
      </c>
      <c r="BR32">
        <v>0</v>
      </c>
      <c r="BS32">
        <v>0</v>
      </c>
      <c r="BT32">
        <v>0</v>
      </c>
      <c r="BU32" s="7">
        <v>0.01</v>
      </c>
      <c r="BV32" t="s">
        <v>108</v>
      </c>
      <c r="BW32" t="s">
        <v>108</v>
      </c>
      <c r="BX32" s="7">
        <v>0.01</v>
      </c>
      <c r="BY32" s="7">
        <v>0.01</v>
      </c>
      <c r="BZ32" s="7">
        <v>0.01</v>
      </c>
    </row>
    <row r="33" spans="1:78" x14ac:dyDescent="0.25">
      <c r="A33" t="s">
        <v>680</v>
      </c>
      <c r="B33">
        <v>12</v>
      </c>
      <c r="C33">
        <v>7</v>
      </c>
      <c r="D33">
        <v>2</v>
      </c>
      <c r="E33">
        <v>3</v>
      </c>
      <c r="F33">
        <v>1</v>
      </c>
      <c r="G33">
        <v>9</v>
      </c>
      <c r="H33">
        <v>3</v>
      </c>
      <c r="I33">
        <v>5</v>
      </c>
      <c r="J33">
        <v>2</v>
      </c>
      <c r="K33">
        <v>3</v>
      </c>
      <c r="L33">
        <v>2</v>
      </c>
      <c r="M33">
        <v>1</v>
      </c>
      <c r="N33">
        <v>9</v>
      </c>
      <c r="O33">
        <v>2</v>
      </c>
      <c r="P33">
        <v>0</v>
      </c>
      <c r="Q33">
        <v>0</v>
      </c>
      <c r="R33">
        <v>11</v>
      </c>
      <c r="S33">
        <v>8</v>
      </c>
      <c r="T33">
        <v>2</v>
      </c>
      <c r="U33">
        <v>2</v>
      </c>
      <c r="V33">
        <v>8</v>
      </c>
      <c r="W33">
        <v>2</v>
      </c>
      <c r="X33">
        <v>2</v>
      </c>
      <c r="Y33">
        <v>3</v>
      </c>
      <c r="Z33">
        <v>9</v>
      </c>
      <c r="AA33">
        <v>12</v>
      </c>
      <c r="AB33">
        <v>9</v>
      </c>
      <c r="AC33">
        <v>3</v>
      </c>
      <c r="AD33">
        <v>8</v>
      </c>
      <c r="AE33">
        <v>1</v>
      </c>
      <c r="AF33">
        <v>11</v>
      </c>
      <c r="AG33">
        <v>1</v>
      </c>
      <c r="AH33">
        <v>0</v>
      </c>
      <c r="AI33">
        <v>10</v>
      </c>
      <c r="AJ33">
        <v>1</v>
      </c>
      <c r="AK33">
        <v>0</v>
      </c>
      <c r="AL33">
        <v>10</v>
      </c>
      <c r="AM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>
        <v>2</v>
      </c>
      <c r="AT33">
        <v>3</v>
      </c>
      <c r="AU33">
        <v>0</v>
      </c>
      <c r="AV33">
        <v>2</v>
      </c>
      <c r="AW33">
        <v>0</v>
      </c>
      <c r="AX33">
        <v>2</v>
      </c>
      <c r="AY33">
        <v>0</v>
      </c>
      <c r="AZ33">
        <v>1</v>
      </c>
      <c r="BA33">
        <v>1</v>
      </c>
      <c r="BB33">
        <v>1</v>
      </c>
      <c r="BC33">
        <v>0</v>
      </c>
      <c r="BD33">
        <v>0</v>
      </c>
      <c r="BE33">
        <v>5</v>
      </c>
      <c r="BF33">
        <v>7</v>
      </c>
      <c r="BG33">
        <v>10</v>
      </c>
      <c r="BH33">
        <v>1</v>
      </c>
      <c r="BI33">
        <v>2</v>
      </c>
      <c r="BJ33">
        <v>8</v>
      </c>
      <c r="BK33">
        <v>0</v>
      </c>
      <c r="BL33">
        <v>0</v>
      </c>
      <c r="BM33">
        <v>5</v>
      </c>
      <c r="BN33">
        <v>5</v>
      </c>
      <c r="BO33">
        <v>2</v>
      </c>
      <c r="BP33">
        <v>0</v>
      </c>
      <c r="BQ33">
        <v>5</v>
      </c>
      <c r="BR33">
        <v>7</v>
      </c>
      <c r="BS33">
        <v>7</v>
      </c>
      <c r="BT33">
        <v>2</v>
      </c>
      <c r="BU33">
        <v>3</v>
      </c>
      <c r="BV33">
        <v>1</v>
      </c>
      <c r="BW33">
        <v>5</v>
      </c>
      <c r="BX33">
        <v>9</v>
      </c>
      <c r="BY33">
        <v>11</v>
      </c>
      <c r="BZ33">
        <v>8</v>
      </c>
    </row>
    <row r="34" spans="1:78" x14ac:dyDescent="0.25">
      <c r="B34">
        <v>0</v>
      </c>
      <c r="C34">
        <v>0</v>
      </c>
      <c r="D34" s="7">
        <v>0.01</v>
      </c>
      <c r="E34" s="7">
        <v>0.02</v>
      </c>
      <c r="F34">
        <v>0</v>
      </c>
      <c r="G34" s="7">
        <v>0.01</v>
      </c>
      <c r="H34" s="7">
        <v>0.01</v>
      </c>
      <c r="I34" s="7">
        <v>0.01</v>
      </c>
      <c r="J34">
        <v>0</v>
      </c>
      <c r="K34" s="7">
        <v>0.01</v>
      </c>
      <c r="L34">
        <v>0</v>
      </c>
      <c r="M34">
        <v>0</v>
      </c>
      <c r="N34" s="7">
        <v>0.01</v>
      </c>
      <c r="O34" s="7">
        <v>0.01</v>
      </c>
      <c r="P34" t="s">
        <v>106</v>
      </c>
      <c r="Q34">
        <v>0</v>
      </c>
      <c r="R34">
        <v>0</v>
      </c>
      <c r="S34" s="7">
        <v>0.01</v>
      </c>
      <c r="T34">
        <v>0</v>
      </c>
      <c r="U34">
        <v>0</v>
      </c>
      <c r="V34">
        <v>0</v>
      </c>
      <c r="W34" s="7">
        <v>0.01</v>
      </c>
      <c r="X34" s="7">
        <v>0.01</v>
      </c>
      <c r="Y34" s="7">
        <v>0.01</v>
      </c>
      <c r="Z34">
        <v>0</v>
      </c>
      <c r="AA34">
        <v>0</v>
      </c>
      <c r="AB34">
        <v>0</v>
      </c>
      <c r="AC34" s="7">
        <v>0.01</v>
      </c>
      <c r="AD34">
        <v>0</v>
      </c>
      <c r="AE34">
        <v>0</v>
      </c>
      <c r="AF34" s="7">
        <v>0.01</v>
      </c>
      <c r="AG34">
        <v>0</v>
      </c>
      <c r="AH34" t="s">
        <v>106</v>
      </c>
      <c r="AI34" s="7">
        <v>0.01</v>
      </c>
      <c r="AJ34" s="7">
        <v>0.01</v>
      </c>
      <c r="AK34" t="s">
        <v>106</v>
      </c>
      <c r="AL34" s="7">
        <v>0.01</v>
      </c>
      <c r="AM34">
        <v>0</v>
      </c>
      <c r="AN34" t="s">
        <v>106</v>
      </c>
      <c r="AO34">
        <v>0</v>
      </c>
      <c r="AP34" t="s">
        <v>106</v>
      </c>
      <c r="AQ34" t="s">
        <v>106</v>
      </c>
      <c r="AR34" t="s">
        <v>106</v>
      </c>
      <c r="AS34" s="7">
        <v>0.02</v>
      </c>
      <c r="AT34" s="7">
        <v>0.01</v>
      </c>
      <c r="AU34" t="s">
        <v>106</v>
      </c>
      <c r="AV34" s="7">
        <v>0.01</v>
      </c>
      <c r="AW34" t="s">
        <v>106</v>
      </c>
      <c r="AX34" s="7">
        <v>0.01</v>
      </c>
      <c r="AY34" t="s">
        <v>106</v>
      </c>
      <c r="AZ34">
        <v>0</v>
      </c>
      <c r="BA34" s="7">
        <v>0.01</v>
      </c>
      <c r="BB34" s="7">
        <v>0.01</v>
      </c>
      <c r="BC34" t="s">
        <v>106</v>
      </c>
      <c r="BD34" t="s">
        <v>106</v>
      </c>
      <c r="BE34" s="7">
        <v>0.01</v>
      </c>
      <c r="BF34">
        <v>0</v>
      </c>
      <c r="BG34" s="7">
        <v>0.01</v>
      </c>
      <c r="BH34">
        <v>0</v>
      </c>
      <c r="BI34">
        <v>0</v>
      </c>
      <c r="BJ34" s="7">
        <v>0.02</v>
      </c>
      <c r="BK34">
        <v>0</v>
      </c>
      <c r="BL34" t="s">
        <v>106</v>
      </c>
      <c r="BM34" s="7">
        <v>0.01</v>
      </c>
      <c r="BN34" s="7">
        <v>0.01</v>
      </c>
      <c r="BO34">
        <v>0</v>
      </c>
      <c r="BP34" t="s">
        <v>106</v>
      </c>
      <c r="BQ34" s="7">
        <v>0.01</v>
      </c>
      <c r="BR34" s="7">
        <v>0.01</v>
      </c>
      <c r="BS34" s="7">
        <v>0.01</v>
      </c>
      <c r="BT34" s="7">
        <v>0.01</v>
      </c>
      <c r="BU34" s="7">
        <v>0.01</v>
      </c>
      <c r="BV34" s="7">
        <v>0.01</v>
      </c>
      <c r="BW34" s="7">
        <v>0.01</v>
      </c>
      <c r="BX34">
        <v>0</v>
      </c>
      <c r="BY34" s="7">
        <v>0.01</v>
      </c>
      <c r="BZ34">
        <v>0</v>
      </c>
    </row>
    <row r="35" spans="1:78" x14ac:dyDescent="0.25">
      <c r="A35" t="s">
        <v>683</v>
      </c>
      <c r="B35">
        <v>9</v>
      </c>
      <c r="C35">
        <v>8</v>
      </c>
      <c r="D35">
        <v>0</v>
      </c>
      <c r="E35">
        <v>1</v>
      </c>
      <c r="F35">
        <v>4</v>
      </c>
      <c r="G35">
        <v>5</v>
      </c>
      <c r="H35">
        <v>0</v>
      </c>
      <c r="I35">
        <v>2</v>
      </c>
      <c r="J35">
        <v>2</v>
      </c>
      <c r="K35">
        <v>3</v>
      </c>
      <c r="L35">
        <v>1</v>
      </c>
      <c r="M35">
        <v>1</v>
      </c>
      <c r="N35">
        <v>7</v>
      </c>
      <c r="O35">
        <v>1</v>
      </c>
      <c r="P35">
        <v>0</v>
      </c>
      <c r="Q35">
        <v>1</v>
      </c>
      <c r="R35">
        <v>8</v>
      </c>
      <c r="S35">
        <v>5</v>
      </c>
      <c r="T35">
        <v>3</v>
      </c>
      <c r="U35">
        <v>1</v>
      </c>
      <c r="V35">
        <v>9</v>
      </c>
      <c r="W35">
        <v>0</v>
      </c>
      <c r="X35">
        <v>0</v>
      </c>
      <c r="Y35">
        <v>0</v>
      </c>
      <c r="Z35">
        <v>9</v>
      </c>
      <c r="AA35">
        <v>9</v>
      </c>
      <c r="AB35">
        <v>9</v>
      </c>
      <c r="AC35">
        <v>1</v>
      </c>
      <c r="AD35">
        <v>8</v>
      </c>
      <c r="AE35">
        <v>0</v>
      </c>
      <c r="AF35">
        <v>7</v>
      </c>
      <c r="AG35">
        <v>2</v>
      </c>
      <c r="AH35">
        <v>1</v>
      </c>
      <c r="AI35">
        <v>6</v>
      </c>
      <c r="AJ35">
        <v>0</v>
      </c>
      <c r="AK35">
        <v>3</v>
      </c>
      <c r="AL35">
        <v>4</v>
      </c>
      <c r="AM35">
        <v>5</v>
      </c>
      <c r="AN35">
        <v>0</v>
      </c>
      <c r="AO35">
        <v>1</v>
      </c>
      <c r="AP35">
        <v>0</v>
      </c>
      <c r="AQ35">
        <v>0</v>
      </c>
      <c r="AR35">
        <v>0</v>
      </c>
      <c r="AS35">
        <v>3</v>
      </c>
      <c r="AT35">
        <v>3</v>
      </c>
      <c r="AU35">
        <v>0</v>
      </c>
      <c r="AV35">
        <v>0</v>
      </c>
      <c r="AW35">
        <v>0</v>
      </c>
      <c r="AX35">
        <v>0</v>
      </c>
      <c r="AY35">
        <v>1</v>
      </c>
      <c r="AZ35">
        <v>0</v>
      </c>
      <c r="BA35">
        <v>1</v>
      </c>
      <c r="BB35">
        <v>0</v>
      </c>
      <c r="BC35">
        <v>2</v>
      </c>
      <c r="BD35">
        <v>0</v>
      </c>
      <c r="BE35">
        <v>4</v>
      </c>
      <c r="BF35">
        <v>6</v>
      </c>
      <c r="BG35">
        <v>8</v>
      </c>
      <c r="BH35">
        <v>1</v>
      </c>
      <c r="BI35">
        <v>2</v>
      </c>
      <c r="BJ35">
        <v>2</v>
      </c>
      <c r="BK35">
        <v>2</v>
      </c>
      <c r="BL35">
        <v>2</v>
      </c>
      <c r="BM35">
        <v>3</v>
      </c>
      <c r="BN35">
        <v>1</v>
      </c>
      <c r="BO35">
        <v>4</v>
      </c>
      <c r="BP35">
        <v>0</v>
      </c>
      <c r="BQ35">
        <v>3</v>
      </c>
      <c r="BR35">
        <v>5</v>
      </c>
      <c r="BS35">
        <v>3</v>
      </c>
      <c r="BT35">
        <v>1</v>
      </c>
      <c r="BU35">
        <v>2</v>
      </c>
      <c r="BV35">
        <v>0</v>
      </c>
      <c r="BW35">
        <v>3</v>
      </c>
      <c r="BX35">
        <v>9</v>
      </c>
      <c r="BY35">
        <v>8</v>
      </c>
      <c r="BZ35">
        <v>7</v>
      </c>
    </row>
    <row r="36" spans="1:78" x14ac:dyDescent="0.25">
      <c r="B36">
        <v>0</v>
      </c>
      <c r="C36">
        <v>0</v>
      </c>
      <c r="D36" t="s">
        <v>106</v>
      </c>
      <c r="E36" s="7">
        <v>0.01</v>
      </c>
      <c r="F36" s="7">
        <v>0.01</v>
      </c>
      <c r="G36">
        <v>0</v>
      </c>
      <c r="H36" t="s">
        <v>106</v>
      </c>
      <c r="I36">
        <v>0</v>
      </c>
      <c r="J36">
        <v>0</v>
      </c>
      <c r="K36" s="7">
        <v>0.01</v>
      </c>
      <c r="L36">
        <v>0</v>
      </c>
      <c r="M36">
        <v>0</v>
      </c>
      <c r="N36">
        <v>0</v>
      </c>
      <c r="O36">
        <v>0</v>
      </c>
      <c r="P36" t="s">
        <v>106</v>
      </c>
      <c r="Q36">
        <v>0</v>
      </c>
      <c r="R36">
        <v>0</v>
      </c>
      <c r="S36">
        <v>0</v>
      </c>
      <c r="T36" s="7">
        <v>0.01</v>
      </c>
      <c r="U36">
        <v>0</v>
      </c>
      <c r="V36">
        <v>0</v>
      </c>
      <c r="W36" t="s">
        <v>106</v>
      </c>
      <c r="X36" t="s">
        <v>106</v>
      </c>
      <c r="Y36" t="s">
        <v>106</v>
      </c>
      <c r="Z36">
        <v>0</v>
      </c>
      <c r="AA36">
        <v>0</v>
      </c>
      <c r="AB36">
        <v>0</v>
      </c>
      <c r="AC36">
        <v>0</v>
      </c>
      <c r="AD36">
        <v>0</v>
      </c>
      <c r="AE36" t="s">
        <v>106</v>
      </c>
      <c r="AF36">
        <v>0</v>
      </c>
      <c r="AG36">
        <v>0</v>
      </c>
      <c r="AH36" s="7">
        <v>0.02</v>
      </c>
      <c r="AI36">
        <v>0</v>
      </c>
      <c r="AJ36" t="s">
        <v>106</v>
      </c>
      <c r="AK36" s="7">
        <v>0.01</v>
      </c>
      <c r="AL36">
        <v>0</v>
      </c>
      <c r="AM36">
        <v>0</v>
      </c>
      <c r="AN36" t="s">
        <v>106</v>
      </c>
      <c r="AO36">
        <v>0</v>
      </c>
      <c r="AP36" t="s">
        <v>106</v>
      </c>
      <c r="AQ36" t="s">
        <v>106</v>
      </c>
      <c r="AR36" t="s">
        <v>106</v>
      </c>
      <c r="AS36" s="7">
        <v>0.02</v>
      </c>
      <c r="AT36" s="7">
        <v>0.01</v>
      </c>
      <c r="AU36" t="s">
        <v>106</v>
      </c>
      <c r="AV36" t="s">
        <v>106</v>
      </c>
      <c r="AW36" t="s">
        <v>106</v>
      </c>
      <c r="AX36" t="s">
        <v>106</v>
      </c>
      <c r="AY36">
        <v>0</v>
      </c>
      <c r="AZ36" t="s">
        <v>106</v>
      </c>
      <c r="BA36" s="7">
        <v>0.01</v>
      </c>
      <c r="BB36" t="s">
        <v>106</v>
      </c>
      <c r="BC36" s="7">
        <v>0.01</v>
      </c>
      <c r="BD36" t="s">
        <v>106</v>
      </c>
      <c r="BE36" s="7">
        <v>0.01</v>
      </c>
      <c r="BF36">
        <v>0</v>
      </c>
      <c r="BG36" s="7">
        <v>0.01</v>
      </c>
      <c r="BH36">
        <v>0</v>
      </c>
      <c r="BI36">
        <v>0</v>
      </c>
      <c r="BJ36" s="7">
        <v>0.01</v>
      </c>
      <c r="BK36" s="7">
        <v>0.01</v>
      </c>
      <c r="BL36" s="7">
        <v>0.03</v>
      </c>
      <c r="BM36" s="7">
        <v>0.01</v>
      </c>
      <c r="BN36">
        <v>0</v>
      </c>
      <c r="BO36">
        <v>0</v>
      </c>
      <c r="BP36" t="s">
        <v>106</v>
      </c>
      <c r="BQ36" s="7">
        <v>0.01</v>
      </c>
      <c r="BR36" s="7">
        <v>0.01</v>
      </c>
      <c r="BS36">
        <v>0</v>
      </c>
      <c r="BT36" s="7">
        <v>0.01</v>
      </c>
      <c r="BU36" s="7">
        <v>0.01</v>
      </c>
      <c r="BV36" t="s">
        <v>106</v>
      </c>
      <c r="BW36" s="7">
        <v>0.01</v>
      </c>
      <c r="BX36">
        <v>0</v>
      </c>
      <c r="BY36">
        <v>0</v>
      </c>
      <c r="BZ36">
        <v>0</v>
      </c>
    </row>
    <row r="37" spans="1:78" x14ac:dyDescent="0.25">
      <c r="A37" t="s">
        <v>690</v>
      </c>
      <c r="B37">
        <v>7</v>
      </c>
      <c r="C37">
        <v>6</v>
      </c>
      <c r="D37">
        <v>2</v>
      </c>
      <c r="E37">
        <v>0</v>
      </c>
      <c r="F37">
        <v>1</v>
      </c>
      <c r="G37">
        <v>3</v>
      </c>
      <c r="H37">
        <v>3</v>
      </c>
      <c r="I37">
        <v>2</v>
      </c>
      <c r="J37">
        <v>2</v>
      </c>
      <c r="K37">
        <v>3</v>
      </c>
      <c r="L37">
        <v>0</v>
      </c>
      <c r="M37">
        <v>4</v>
      </c>
      <c r="N37">
        <v>3</v>
      </c>
      <c r="O37">
        <v>1</v>
      </c>
      <c r="P37">
        <v>0</v>
      </c>
      <c r="Q37">
        <v>0</v>
      </c>
      <c r="R37">
        <v>7</v>
      </c>
      <c r="S37">
        <v>4</v>
      </c>
      <c r="T37">
        <v>2</v>
      </c>
      <c r="U37">
        <v>1</v>
      </c>
      <c r="V37">
        <v>3</v>
      </c>
      <c r="W37">
        <v>3</v>
      </c>
      <c r="X37">
        <v>2</v>
      </c>
      <c r="Y37">
        <v>2</v>
      </c>
      <c r="Z37">
        <v>5</v>
      </c>
      <c r="AA37">
        <v>7</v>
      </c>
      <c r="AB37">
        <v>5</v>
      </c>
      <c r="AC37">
        <v>0</v>
      </c>
      <c r="AD37">
        <v>6</v>
      </c>
      <c r="AE37">
        <v>1</v>
      </c>
      <c r="AF37">
        <v>6</v>
      </c>
      <c r="AG37">
        <v>1</v>
      </c>
      <c r="AH37">
        <v>0</v>
      </c>
      <c r="AI37">
        <v>6</v>
      </c>
      <c r="AJ37">
        <v>1</v>
      </c>
      <c r="AK37">
        <v>0</v>
      </c>
      <c r="AL37">
        <v>2</v>
      </c>
      <c r="AM37">
        <v>4</v>
      </c>
      <c r="AN37">
        <v>0</v>
      </c>
      <c r="AO37">
        <v>1</v>
      </c>
      <c r="AP37">
        <v>1</v>
      </c>
      <c r="AQ37">
        <v>1</v>
      </c>
      <c r="AR37">
        <v>0</v>
      </c>
      <c r="AS37">
        <v>0</v>
      </c>
      <c r="AT37">
        <v>3</v>
      </c>
      <c r="AU37">
        <v>0</v>
      </c>
      <c r="AV37">
        <v>0</v>
      </c>
      <c r="AW37">
        <v>0</v>
      </c>
      <c r="AX37">
        <v>2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1</v>
      </c>
      <c r="BF37">
        <v>6</v>
      </c>
      <c r="BG37">
        <v>4</v>
      </c>
      <c r="BH37">
        <v>3</v>
      </c>
      <c r="BI37">
        <v>3</v>
      </c>
      <c r="BJ37">
        <v>2</v>
      </c>
      <c r="BK37">
        <v>0</v>
      </c>
      <c r="BL37">
        <v>0</v>
      </c>
      <c r="BM37">
        <v>0</v>
      </c>
      <c r="BN37">
        <v>2</v>
      </c>
      <c r="BO37">
        <v>2</v>
      </c>
      <c r="BP37">
        <v>3</v>
      </c>
      <c r="BQ37">
        <v>0</v>
      </c>
      <c r="BR37">
        <v>0</v>
      </c>
      <c r="BS37">
        <v>0</v>
      </c>
      <c r="BT37">
        <v>1</v>
      </c>
      <c r="BU37">
        <v>0</v>
      </c>
      <c r="BV37">
        <v>0</v>
      </c>
      <c r="BW37">
        <v>0</v>
      </c>
      <c r="BX37">
        <v>7</v>
      </c>
      <c r="BY37">
        <v>7</v>
      </c>
      <c r="BZ37">
        <v>6</v>
      </c>
    </row>
    <row r="38" spans="1:78" x14ac:dyDescent="0.25">
      <c r="B38">
        <v>0</v>
      </c>
      <c r="C38">
        <v>0</v>
      </c>
      <c r="D38" s="7">
        <v>0.01</v>
      </c>
      <c r="E38" t="s">
        <v>106</v>
      </c>
      <c r="F38">
        <v>0</v>
      </c>
      <c r="G38">
        <v>0</v>
      </c>
      <c r="H38" s="7">
        <v>0.01</v>
      </c>
      <c r="I38">
        <v>0</v>
      </c>
      <c r="J38">
        <v>0</v>
      </c>
      <c r="K38" s="7">
        <v>0.01</v>
      </c>
      <c r="L38" t="s">
        <v>106</v>
      </c>
      <c r="M38" s="7">
        <v>0.01</v>
      </c>
      <c r="N38">
        <v>0</v>
      </c>
      <c r="O38">
        <v>0</v>
      </c>
      <c r="P38" t="s">
        <v>106</v>
      </c>
      <c r="Q38" t="s">
        <v>106</v>
      </c>
      <c r="R38">
        <v>0</v>
      </c>
      <c r="S38">
        <v>0</v>
      </c>
      <c r="T38">
        <v>0</v>
      </c>
      <c r="U38">
        <v>0</v>
      </c>
      <c r="V38">
        <v>0</v>
      </c>
      <c r="W38" s="7">
        <v>0.01</v>
      </c>
      <c r="X38" s="7">
        <v>0.01</v>
      </c>
      <c r="Y38" s="7">
        <v>0.01</v>
      </c>
      <c r="Z38">
        <v>0</v>
      </c>
      <c r="AA38">
        <v>0</v>
      </c>
      <c r="AB38">
        <v>0</v>
      </c>
      <c r="AC38" t="s">
        <v>106</v>
      </c>
      <c r="AD38">
        <v>0</v>
      </c>
      <c r="AE38" s="7">
        <v>0.01</v>
      </c>
      <c r="AF38">
        <v>0</v>
      </c>
      <c r="AG38">
        <v>0</v>
      </c>
      <c r="AH38" t="s">
        <v>106</v>
      </c>
      <c r="AI38">
        <v>0</v>
      </c>
      <c r="AJ38" s="7">
        <v>0.01</v>
      </c>
      <c r="AK38" t="s">
        <v>106</v>
      </c>
      <c r="AL38">
        <v>0</v>
      </c>
      <c r="AM38">
        <v>0</v>
      </c>
      <c r="AN38" t="s">
        <v>106</v>
      </c>
      <c r="AO38">
        <v>0</v>
      </c>
      <c r="AP38">
        <v>0</v>
      </c>
      <c r="AQ38">
        <v>0</v>
      </c>
      <c r="AR38" t="s">
        <v>106</v>
      </c>
      <c r="AS38" t="s">
        <v>106</v>
      </c>
      <c r="AT38" s="7">
        <v>0.01</v>
      </c>
      <c r="AU38" t="s">
        <v>106</v>
      </c>
      <c r="AV38" t="s">
        <v>106</v>
      </c>
      <c r="AW38" t="s">
        <v>106</v>
      </c>
      <c r="AX38" s="7">
        <v>0.01</v>
      </c>
      <c r="AY38" t="s">
        <v>106</v>
      </c>
      <c r="AZ38" t="s">
        <v>106</v>
      </c>
      <c r="BA38" t="s">
        <v>106</v>
      </c>
      <c r="BB38" t="s">
        <v>106</v>
      </c>
      <c r="BC38" s="7">
        <v>0.01</v>
      </c>
      <c r="BD38" t="s">
        <v>106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 t="s">
        <v>106</v>
      </c>
      <c r="BL38" t="s">
        <v>106</v>
      </c>
      <c r="BM38" t="s">
        <v>106</v>
      </c>
      <c r="BN38">
        <v>0</v>
      </c>
      <c r="BO38">
        <v>0</v>
      </c>
      <c r="BP38" s="7">
        <v>0.01</v>
      </c>
      <c r="BQ38" t="s">
        <v>106</v>
      </c>
      <c r="BR38" t="s">
        <v>106</v>
      </c>
      <c r="BS38" t="s">
        <v>106</v>
      </c>
      <c r="BT38">
        <v>0</v>
      </c>
      <c r="BU38" t="s">
        <v>106</v>
      </c>
      <c r="BV38" t="s">
        <v>106</v>
      </c>
      <c r="BW38" t="s">
        <v>106</v>
      </c>
      <c r="BX38">
        <v>0</v>
      </c>
      <c r="BY38">
        <v>0</v>
      </c>
      <c r="BZ38">
        <v>0</v>
      </c>
    </row>
    <row r="39" spans="1:78" x14ac:dyDescent="0.25">
      <c r="A39" t="s">
        <v>566</v>
      </c>
      <c r="B39">
        <v>7</v>
      </c>
      <c r="C39">
        <v>5</v>
      </c>
      <c r="D39">
        <v>2</v>
      </c>
      <c r="E39">
        <v>0</v>
      </c>
      <c r="F39">
        <v>0</v>
      </c>
      <c r="G39">
        <v>5</v>
      </c>
      <c r="H39">
        <v>2</v>
      </c>
      <c r="I39">
        <v>1</v>
      </c>
      <c r="J39">
        <v>4</v>
      </c>
      <c r="K39">
        <v>1</v>
      </c>
      <c r="L39">
        <v>1</v>
      </c>
      <c r="M39">
        <v>5</v>
      </c>
      <c r="N39">
        <v>2</v>
      </c>
      <c r="O39">
        <v>0</v>
      </c>
      <c r="P39">
        <v>0</v>
      </c>
      <c r="Q39">
        <v>3</v>
      </c>
      <c r="R39">
        <v>5</v>
      </c>
      <c r="S39">
        <v>4</v>
      </c>
      <c r="T39">
        <v>1</v>
      </c>
      <c r="U39">
        <v>2</v>
      </c>
      <c r="V39">
        <v>2</v>
      </c>
      <c r="W39">
        <v>4</v>
      </c>
      <c r="X39">
        <v>1</v>
      </c>
      <c r="Y39">
        <v>2</v>
      </c>
      <c r="Z39">
        <v>5</v>
      </c>
      <c r="AA39">
        <v>7</v>
      </c>
      <c r="AB39">
        <v>5</v>
      </c>
      <c r="AC39">
        <v>0</v>
      </c>
      <c r="AD39">
        <v>5</v>
      </c>
      <c r="AE39">
        <v>1</v>
      </c>
      <c r="AF39">
        <v>7</v>
      </c>
      <c r="AG39">
        <v>0</v>
      </c>
      <c r="AH39">
        <v>0</v>
      </c>
      <c r="AI39">
        <v>6</v>
      </c>
      <c r="AJ39">
        <v>0</v>
      </c>
      <c r="AK39">
        <v>1</v>
      </c>
      <c r="AL39">
        <v>2</v>
      </c>
      <c r="AM39">
        <v>4</v>
      </c>
      <c r="AN39">
        <v>0</v>
      </c>
      <c r="AO39">
        <v>1</v>
      </c>
      <c r="AP39">
        <v>0</v>
      </c>
      <c r="AQ39">
        <v>2</v>
      </c>
      <c r="AR39">
        <v>0</v>
      </c>
      <c r="AS39">
        <v>2</v>
      </c>
      <c r="AT39">
        <v>0</v>
      </c>
      <c r="AU39">
        <v>0</v>
      </c>
      <c r="AV39">
        <v>0</v>
      </c>
      <c r="AW39">
        <v>0</v>
      </c>
      <c r="AX39">
        <v>2</v>
      </c>
      <c r="AY39">
        <v>1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7</v>
      </c>
      <c r="BG39">
        <v>4</v>
      </c>
      <c r="BH39">
        <v>3</v>
      </c>
      <c r="BI39">
        <v>2</v>
      </c>
      <c r="BJ39">
        <v>2</v>
      </c>
      <c r="BK39">
        <v>0</v>
      </c>
      <c r="BL39">
        <v>0</v>
      </c>
      <c r="BM39">
        <v>0</v>
      </c>
      <c r="BN39">
        <v>3</v>
      </c>
      <c r="BO39">
        <v>4</v>
      </c>
      <c r="BP39">
        <v>0</v>
      </c>
      <c r="BQ39">
        <v>0</v>
      </c>
      <c r="BR39">
        <v>1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6</v>
      </c>
      <c r="BY39">
        <v>6</v>
      </c>
      <c r="BZ39">
        <v>6</v>
      </c>
    </row>
    <row r="40" spans="1:78" x14ac:dyDescent="0.25">
      <c r="B40">
        <v>0</v>
      </c>
      <c r="C40">
        <v>0</v>
      </c>
      <c r="D40" s="7">
        <v>0.01</v>
      </c>
      <c r="E40" t="s">
        <v>106</v>
      </c>
      <c r="F40" t="s">
        <v>106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 s="7">
        <v>0.01</v>
      </c>
      <c r="N40">
        <v>0</v>
      </c>
      <c r="O40" t="s">
        <v>106</v>
      </c>
      <c r="P40" t="s">
        <v>106</v>
      </c>
      <c r="Q40" s="7">
        <v>0.01</v>
      </c>
      <c r="R40">
        <v>0</v>
      </c>
      <c r="S40">
        <v>0</v>
      </c>
      <c r="T40">
        <v>0</v>
      </c>
      <c r="U40">
        <v>0</v>
      </c>
      <c r="V40">
        <v>0</v>
      </c>
      <c r="W40" s="7">
        <v>0.02</v>
      </c>
      <c r="X40" s="7">
        <v>0.01</v>
      </c>
      <c r="Y40" s="7">
        <v>0.01</v>
      </c>
      <c r="Z40">
        <v>0</v>
      </c>
      <c r="AA40">
        <v>0</v>
      </c>
      <c r="AB40">
        <v>0</v>
      </c>
      <c r="AC40" t="s">
        <v>106</v>
      </c>
      <c r="AD40">
        <v>0</v>
      </c>
      <c r="AE40" s="7">
        <v>0.01</v>
      </c>
      <c r="AF40">
        <v>0</v>
      </c>
      <c r="AG40" t="s">
        <v>106</v>
      </c>
      <c r="AH40" t="s">
        <v>106</v>
      </c>
      <c r="AI40">
        <v>0</v>
      </c>
      <c r="AJ40" t="s">
        <v>106</v>
      </c>
      <c r="AK40">
        <v>0</v>
      </c>
      <c r="AL40">
        <v>0</v>
      </c>
      <c r="AM40">
        <v>0</v>
      </c>
      <c r="AN40" t="s">
        <v>106</v>
      </c>
      <c r="AO40">
        <v>0</v>
      </c>
      <c r="AP40" t="s">
        <v>106</v>
      </c>
      <c r="AQ40" s="7">
        <v>0.01</v>
      </c>
      <c r="AR40" t="s">
        <v>106</v>
      </c>
      <c r="AS40" s="7">
        <v>0.01</v>
      </c>
      <c r="AT40" t="s">
        <v>106</v>
      </c>
      <c r="AU40" t="s">
        <v>106</v>
      </c>
      <c r="AV40" t="s">
        <v>106</v>
      </c>
      <c r="AW40" t="s">
        <v>106</v>
      </c>
      <c r="AX40" s="7">
        <v>0.01</v>
      </c>
      <c r="AY40">
        <v>0</v>
      </c>
      <c r="AZ40" t="s">
        <v>106</v>
      </c>
      <c r="BA40" t="s">
        <v>106</v>
      </c>
      <c r="BB40" t="s">
        <v>106</v>
      </c>
      <c r="BC40" t="s">
        <v>106</v>
      </c>
      <c r="BD40" t="s">
        <v>106</v>
      </c>
      <c r="BE40" t="s">
        <v>106</v>
      </c>
      <c r="BF40">
        <v>0</v>
      </c>
      <c r="BG40">
        <v>0</v>
      </c>
      <c r="BH40">
        <v>0</v>
      </c>
      <c r="BI40">
        <v>0</v>
      </c>
      <c r="BJ40">
        <v>0</v>
      </c>
      <c r="BK40" t="s">
        <v>106</v>
      </c>
      <c r="BL40" t="s">
        <v>106</v>
      </c>
      <c r="BM40" t="s">
        <v>106</v>
      </c>
      <c r="BN40">
        <v>0</v>
      </c>
      <c r="BO40">
        <v>0</v>
      </c>
      <c r="BP40" t="s">
        <v>106</v>
      </c>
      <c r="BQ40" t="s">
        <v>106</v>
      </c>
      <c r="BR40">
        <v>0</v>
      </c>
      <c r="BS40">
        <v>0</v>
      </c>
      <c r="BT40" t="s">
        <v>106</v>
      </c>
      <c r="BU40" t="s">
        <v>106</v>
      </c>
      <c r="BV40" t="s">
        <v>106</v>
      </c>
      <c r="BW40" t="s">
        <v>106</v>
      </c>
      <c r="BX40">
        <v>0</v>
      </c>
      <c r="BY40">
        <v>0</v>
      </c>
      <c r="BZ40">
        <v>0</v>
      </c>
    </row>
    <row r="41" spans="1:78" x14ac:dyDescent="0.25">
      <c r="A41" t="s">
        <v>686</v>
      </c>
      <c r="B41">
        <v>7</v>
      </c>
      <c r="C41">
        <v>5</v>
      </c>
      <c r="D41">
        <v>0</v>
      </c>
      <c r="E41">
        <v>2</v>
      </c>
      <c r="F41">
        <v>1</v>
      </c>
      <c r="G41">
        <v>2</v>
      </c>
      <c r="H41">
        <v>4</v>
      </c>
      <c r="I41">
        <v>2</v>
      </c>
      <c r="J41">
        <v>1</v>
      </c>
      <c r="K41">
        <v>4</v>
      </c>
      <c r="L41">
        <v>1</v>
      </c>
      <c r="M41">
        <v>3</v>
      </c>
      <c r="N41">
        <v>2</v>
      </c>
      <c r="O41">
        <v>2</v>
      </c>
      <c r="P41">
        <v>0</v>
      </c>
      <c r="Q41">
        <v>3</v>
      </c>
      <c r="R41">
        <v>3</v>
      </c>
      <c r="S41">
        <v>6</v>
      </c>
      <c r="T41">
        <v>0</v>
      </c>
      <c r="U41">
        <v>1</v>
      </c>
      <c r="V41">
        <v>3</v>
      </c>
      <c r="W41">
        <v>1</v>
      </c>
      <c r="X41">
        <v>2</v>
      </c>
      <c r="Y41">
        <v>0</v>
      </c>
      <c r="Z41">
        <v>7</v>
      </c>
      <c r="AA41">
        <v>7</v>
      </c>
      <c r="AB41">
        <v>7</v>
      </c>
      <c r="AC41">
        <v>0</v>
      </c>
      <c r="AD41">
        <v>4</v>
      </c>
      <c r="AE41">
        <v>2</v>
      </c>
      <c r="AF41">
        <v>5</v>
      </c>
      <c r="AG41">
        <v>0</v>
      </c>
      <c r="AH41">
        <v>0</v>
      </c>
      <c r="AI41">
        <v>6</v>
      </c>
      <c r="AJ41">
        <v>1</v>
      </c>
      <c r="AK41">
        <v>0</v>
      </c>
      <c r="AL41">
        <v>4</v>
      </c>
      <c r="AM41">
        <v>2</v>
      </c>
      <c r="AN41">
        <v>0</v>
      </c>
      <c r="AO41">
        <v>1</v>
      </c>
      <c r="AP41">
        <v>0</v>
      </c>
      <c r="AQ41">
        <v>0</v>
      </c>
      <c r="AR41">
        <v>1</v>
      </c>
      <c r="AS41">
        <v>1</v>
      </c>
      <c r="AT41">
        <v>0</v>
      </c>
      <c r="AU41">
        <v>1</v>
      </c>
      <c r="AV41">
        <v>1</v>
      </c>
      <c r="AW41">
        <v>0</v>
      </c>
      <c r="AX41">
        <v>0</v>
      </c>
      <c r="AY41">
        <v>0</v>
      </c>
      <c r="AZ41">
        <v>3</v>
      </c>
      <c r="BA41">
        <v>1</v>
      </c>
      <c r="BB41">
        <v>0</v>
      </c>
      <c r="BC41">
        <v>0</v>
      </c>
      <c r="BD41">
        <v>0</v>
      </c>
      <c r="BE41">
        <v>1</v>
      </c>
      <c r="BF41">
        <v>5</v>
      </c>
      <c r="BG41">
        <v>3</v>
      </c>
      <c r="BH41">
        <v>4</v>
      </c>
      <c r="BI41">
        <v>0</v>
      </c>
      <c r="BJ41">
        <v>2</v>
      </c>
      <c r="BK41">
        <v>0</v>
      </c>
      <c r="BL41">
        <v>1</v>
      </c>
      <c r="BM41">
        <v>0</v>
      </c>
      <c r="BN41">
        <v>1</v>
      </c>
      <c r="BO41">
        <v>6</v>
      </c>
      <c r="BP41">
        <v>0</v>
      </c>
      <c r="BQ41">
        <v>2</v>
      </c>
      <c r="BR41">
        <v>1</v>
      </c>
      <c r="BS41">
        <v>0</v>
      </c>
      <c r="BT41">
        <v>1</v>
      </c>
      <c r="BU41">
        <v>0</v>
      </c>
      <c r="BV41">
        <v>2</v>
      </c>
      <c r="BW41">
        <v>0</v>
      </c>
      <c r="BX41">
        <v>5</v>
      </c>
      <c r="BY41">
        <v>3</v>
      </c>
      <c r="BZ41">
        <v>4</v>
      </c>
    </row>
    <row r="42" spans="1:78" x14ac:dyDescent="0.25">
      <c r="B42">
        <v>0</v>
      </c>
      <c r="C42">
        <v>0</v>
      </c>
      <c r="D42" t="s">
        <v>106</v>
      </c>
      <c r="E42" s="7">
        <v>0.01</v>
      </c>
      <c r="F42">
        <v>0</v>
      </c>
      <c r="G42">
        <v>0</v>
      </c>
      <c r="H42" s="7">
        <v>0.01</v>
      </c>
      <c r="I42">
        <v>0</v>
      </c>
      <c r="J42">
        <v>0</v>
      </c>
      <c r="K42" s="7">
        <v>0.01</v>
      </c>
      <c r="L42">
        <v>0</v>
      </c>
      <c r="M42">
        <v>0</v>
      </c>
      <c r="N42">
        <v>0</v>
      </c>
      <c r="O42" s="7">
        <v>0.01</v>
      </c>
      <c r="P42" t="s">
        <v>106</v>
      </c>
      <c r="Q42" s="7">
        <v>0.01</v>
      </c>
      <c r="R42">
        <v>0</v>
      </c>
      <c r="S42">
        <v>0</v>
      </c>
      <c r="T42" t="s">
        <v>106</v>
      </c>
      <c r="U42">
        <v>0</v>
      </c>
      <c r="V42">
        <v>0</v>
      </c>
      <c r="W42">
        <v>0</v>
      </c>
      <c r="X42" s="7">
        <v>0.01</v>
      </c>
      <c r="Y42" t="s">
        <v>106</v>
      </c>
      <c r="Z42">
        <v>0</v>
      </c>
      <c r="AA42">
        <v>0</v>
      </c>
      <c r="AB42">
        <v>0</v>
      </c>
      <c r="AC42" t="s">
        <v>106</v>
      </c>
      <c r="AD42">
        <v>0</v>
      </c>
      <c r="AE42" s="7">
        <v>0.01</v>
      </c>
      <c r="AF42">
        <v>0</v>
      </c>
      <c r="AG42" t="s">
        <v>106</v>
      </c>
      <c r="AH42" t="s">
        <v>106</v>
      </c>
      <c r="AI42">
        <v>0</v>
      </c>
      <c r="AJ42" s="7">
        <v>0.01</v>
      </c>
      <c r="AK42" t="s">
        <v>106</v>
      </c>
      <c r="AL42">
        <v>0</v>
      </c>
      <c r="AM42">
        <v>0</v>
      </c>
      <c r="AN42" t="s">
        <v>106</v>
      </c>
      <c r="AO42">
        <v>0</v>
      </c>
      <c r="AP42" t="s">
        <v>106</v>
      </c>
      <c r="AQ42" t="s">
        <v>106</v>
      </c>
      <c r="AR42" s="7">
        <v>0.01</v>
      </c>
      <c r="AS42" s="7">
        <v>0.01</v>
      </c>
      <c r="AT42" t="s">
        <v>106</v>
      </c>
      <c r="AU42">
        <v>0</v>
      </c>
      <c r="AV42">
        <v>0</v>
      </c>
      <c r="AW42" t="s">
        <v>106</v>
      </c>
      <c r="AX42" t="s">
        <v>106</v>
      </c>
      <c r="AY42" t="s">
        <v>106</v>
      </c>
      <c r="AZ42" s="7">
        <v>0.01</v>
      </c>
      <c r="BA42" s="7">
        <v>0.01</v>
      </c>
      <c r="BB42" t="s">
        <v>106</v>
      </c>
      <c r="BC42" t="s">
        <v>106</v>
      </c>
      <c r="BD42" t="s">
        <v>106</v>
      </c>
      <c r="BE42">
        <v>0</v>
      </c>
      <c r="BF42">
        <v>0</v>
      </c>
      <c r="BG42">
        <v>0</v>
      </c>
      <c r="BH42">
        <v>0</v>
      </c>
      <c r="BI42" t="s">
        <v>106</v>
      </c>
      <c r="BJ42" s="7">
        <v>0.01</v>
      </c>
      <c r="BK42" t="s">
        <v>106</v>
      </c>
      <c r="BL42" s="7">
        <v>0.01</v>
      </c>
      <c r="BM42" t="s">
        <v>106</v>
      </c>
      <c r="BN42">
        <v>0</v>
      </c>
      <c r="BO42" s="7">
        <v>0.01</v>
      </c>
      <c r="BP42" t="s">
        <v>106</v>
      </c>
      <c r="BQ42">
        <v>0</v>
      </c>
      <c r="BR42">
        <v>0</v>
      </c>
      <c r="BS42" t="s">
        <v>106</v>
      </c>
      <c r="BT42" s="7">
        <v>0.01</v>
      </c>
      <c r="BU42" t="s">
        <v>106</v>
      </c>
      <c r="BV42" s="7">
        <v>0.01</v>
      </c>
      <c r="BW42" t="s">
        <v>106</v>
      </c>
      <c r="BX42">
        <v>0</v>
      </c>
      <c r="BY42">
        <v>0</v>
      </c>
      <c r="BZ42">
        <v>0</v>
      </c>
    </row>
    <row r="43" spans="1:78" x14ac:dyDescent="0.25">
      <c r="A43" t="s">
        <v>694</v>
      </c>
      <c r="B43">
        <v>6</v>
      </c>
      <c r="C43">
        <v>5</v>
      </c>
      <c r="D43">
        <v>0</v>
      </c>
      <c r="E43">
        <v>1</v>
      </c>
      <c r="F43">
        <v>2</v>
      </c>
      <c r="G43">
        <v>1</v>
      </c>
      <c r="H43">
        <v>3</v>
      </c>
      <c r="I43">
        <v>0</v>
      </c>
      <c r="J43">
        <v>3</v>
      </c>
      <c r="K43">
        <v>2</v>
      </c>
      <c r="L43">
        <v>2</v>
      </c>
      <c r="M43">
        <v>3</v>
      </c>
      <c r="N43">
        <v>3</v>
      </c>
      <c r="O43">
        <v>0</v>
      </c>
      <c r="P43">
        <v>0</v>
      </c>
      <c r="Q43">
        <v>1</v>
      </c>
      <c r="R43">
        <v>5</v>
      </c>
      <c r="S43">
        <v>4</v>
      </c>
      <c r="T43">
        <v>1</v>
      </c>
      <c r="U43">
        <v>2</v>
      </c>
      <c r="V43">
        <v>4</v>
      </c>
      <c r="W43">
        <v>0</v>
      </c>
      <c r="X43">
        <v>3</v>
      </c>
      <c r="Y43">
        <v>0</v>
      </c>
      <c r="Z43">
        <v>6</v>
      </c>
      <c r="AA43">
        <v>6</v>
      </c>
      <c r="AB43">
        <v>6</v>
      </c>
      <c r="AC43">
        <v>0</v>
      </c>
      <c r="AD43">
        <v>6</v>
      </c>
      <c r="AE43">
        <v>0</v>
      </c>
      <c r="AF43">
        <v>5</v>
      </c>
      <c r="AG43">
        <v>0</v>
      </c>
      <c r="AH43">
        <v>0</v>
      </c>
      <c r="AI43">
        <v>3</v>
      </c>
      <c r="AJ43">
        <v>2</v>
      </c>
      <c r="AK43">
        <v>3</v>
      </c>
      <c r="AL43">
        <v>1</v>
      </c>
      <c r="AM43">
        <v>5</v>
      </c>
      <c r="AN43">
        <v>0</v>
      </c>
      <c r="AO43">
        <v>0</v>
      </c>
      <c r="AP43">
        <v>0</v>
      </c>
      <c r="AQ43">
        <v>1</v>
      </c>
      <c r="AR43">
        <v>0</v>
      </c>
      <c r="AS43">
        <v>0</v>
      </c>
      <c r="AT43">
        <v>1</v>
      </c>
      <c r="AU43">
        <v>0</v>
      </c>
      <c r="AV43">
        <v>0</v>
      </c>
      <c r="AW43">
        <v>0</v>
      </c>
      <c r="AX43">
        <v>0</v>
      </c>
      <c r="AY43">
        <v>2</v>
      </c>
      <c r="AZ43">
        <v>0</v>
      </c>
      <c r="BA43">
        <v>1</v>
      </c>
      <c r="BB43">
        <v>1</v>
      </c>
      <c r="BC43">
        <v>0</v>
      </c>
      <c r="BD43">
        <v>0</v>
      </c>
      <c r="BE43">
        <v>0</v>
      </c>
      <c r="BF43">
        <v>6</v>
      </c>
      <c r="BG43">
        <v>2</v>
      </c>
      <c r="BH43">
        <v>4</v>
      </c>
      <c r="BI43">
        <v>1</v>
      </c>
      <c r="BJ43">
        <v>0</v>
      </c>
      <c r="BK43">
        <v>1</v>
      </c>
      <c r="BL43">
        <v>0</v>
      </c>
      <c r="BM43">
        <v>1</v>
      </c>
      <c r="BN43">
        <v>0</v>
      </c>
      <c r="BO43">
        <v>4</v>
      </c>
      <c r="BP43">
        <v>1</v>
      </c>
      <c r="BQ43">
        <v>1</v>
      </c>
      <c r="BR43">
        <v>2</v>
      </c>
      <c r="BS43">
        <v>2</v>
      </c>
      <c r="BT43">
        <v>0</v>
      </c>
      <c r="BU43">
        <v>0</v>
      </c>
      <c r="BV43">
        <v>0</v>
      </c>
      <c r="BW43">
        <v>1</v>
      </c>
      <c r="BX43">
        <v>6</v>
      </c>
      <c r="BY43">
        <v>6</v>
      </c>
      <c r="BZ43">
        <v>4</v>
      </c>
    </row>
    <row r="44" spans="1:78" x14ac:dyDescent="0.25">
      <c r="B44">
        <v>0</v>
      </c>
      <c r="C44">
        <v>0</v>
      </c>
      <c r="D44" t="s">
        <v>106</v>
      </c>
      <c r="E44" s="7">
        <v>0.01</v>
      </c>
      <c r="F44">
        <v>0</v>
      </c>
      <c r="G44">
        <v>0</v>
      </c>
      <c r="H44" s="7">
        <v>0.01</v>
      </c>
      <c r="I44" t="s">
        <v>106</v>
      </c>
      <c r="J44">
        <v>0</v>
      </c>
      <c r="K44">
        <v>0</v>
      </c>
      <c r="L44">
        <v>0</v>
      </c>
      <c r="M44" s="7">
        <v>0.01</v>
      </c>
      <c r="N44">
        <v>0</v>
      </c>
      <c r="O44" t="s">
        <v>106</v>
      </c>
      <c r="P44" t="s">
        <v>106</v>
      </c>
      <c r="Q44">
        <v>0</v>
      </c>
      <c r="R44">
        <v>0</v>
      </c>
      <c r="S44">
        <v>0</v>
      </c>
      <c r="T44">
        <v>0</v>
      </c>
      <c r="U44" s="7">
        <v>0.01</v>
      </c>
      <c r="V44">
        <v>0</v>
      </c>
      <c r="W44" t="s">
        <v>106</v>
      </c>
      <c r="X44" s="7">
        <v>0.01</v>
      </c>
      <c r="Y44" t="s">
        <v>106</v>
      </c>
      <c r="Z44">
        <v>0</v>
      </c>
      <c r="AA44">
        <v>0</v>
      </c>
      <c r="AB44">
        <v>0</v>
      </c>
      <c r="AC44" t="s">
        <v>106</v>
      </c>
      <c r="AD44">
        <v>0</v>
      </c>
      <c r="AE44" t="s">
        <v>106</v>
      </c>
      <c r="AF44">
        <v>0</v>
      </c>
      <c r="AG44">
        <v>0</v>
      </c>
      <c r="AH44" t="s">
        <v>106</v>
      </c>
      <c r="AI44">
        <v>0</v>
      </c>
      <c r="AJ44" s="7">
        <v>0.01</v>
      </c>
      <c r="AK44" s="7">
        <v>0.01</v>
      </c>
      <c r="AL44">
        <v>0</v>
      </c>
      <c r="AM44">
        <v>0</v>
      </c>
      <c r="AN44" t="s">
        <v>106</v>
      </c>
      <c r="AO44" t="s">
        <v>106</v>
      </c>
      <c r="AP44" t="s">
        <v>106</v>
      </c>
      <c r="AQ44">
        <v>0</v>
      </c>
      <c r="AR44" t="s">
        <v>106</v>
      </c>
      <c r="AS44" t="s">
        <v>106</v>
      </c>
      <c r="AT44">
        <v>0</v>
      </c>
      <c r="AU44" t="s">
        <v>106</v>
      </c>
      <c r="AV44" t="s">
        <v>106</v>
      </c>
      <c r="AW44" t="s">
        <v>106</v>
      </c>
      <c r="AX44" t="s">
        <v>106</v>
      </c>
      <c r="AY44" s="7">
        <v>0.01</v>
      </c>
      <c r="AZ44" t="s">
        <v>106</v>
      </c>
      <c r="BA44" s="7">
        <v>0.01</v>
      </c>
      <c r="BB44">
        <v>0</v>
      </c>
      <c r="BC44" t="s">
        <v>106</v>
      </c>
      <c r="BD44" t="s">
        <v>106</v>
      </c>
      <c r="BE44" t="s">
        <v>106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 t="s">
        <v>106</v>
      </c>
      <c r="BM44">
        <v>0</v>
      </c>
      <c r="BN44" t="s">
        <v>106</v>
      </c>
      <c r="BO44">
        <v>0</v>
      </c>
      <c r="BP44">
        <v>0</v>
      </c>
      <c r="BQ44">
        <v>0</v>
      </c>
      <c r="BR44">
        <v>0</v>
      </c>
      <c r="BS44">
        <v>0</v>
      </c>
      <c r="BT44" t="s">
        <v>106</v>
      </c>
      <c r="BU44" t="s">
        <v>106</v>
      </c>
      <c r="BV44" t="s">
        <v>106</v>
      </c>
      <c r="BW44">
        <v>0</v>
      </c>
      <c r="BX44">
        <v>0</v>
      </c>
      <c r="BY44">
        <v>0</v>
      </c>
      <c r="BZ44">
        <v>0</v>
      </c>
    </row>
    <row r="45" spans="1:78" x14ac:dyDescent="0.25">
      <c r="A45" t="s">
        <v>695</v>
      </c>
      <c r="B45">
        <v>6</v>
      </c>
      <c r="C45">
        <v>3</v>
      </c>
      <c r="D45">
        <v>3</v>
      </c>
      <c r="E45">
        <v>0</v>
      </c>
      <c r="F45">
        <v>1</v>
      </c>
      <c r="G45">
        <v>5</v>
      </c>
      <c r="H45">
        <v>0</v>
      </c>
      <c r="I45">
        <v>2</v>
      </c>
      <c r="J45">
        <v>4</v>
      </c>
      <c r="K45">
        <v>0</v>
      </c>
      <c r="L45">
        <v>1</v>
      </c>
      <c r="M45">
        <v>2</v>
      </c>
      <c r="N45">
        <v>2</v>
      </c>
      <c r="O45">
        <v>2</v>
      </c>
      <c r="P45">
        <v>0</v>
      </c>
      <c r="Q45">
        <v>1</v>
      </c>
      <c r="R45">
        <v>5</v>
      </c>
      <c r="S45">
        <v>3</v>
      </c>
      <c r="T45">
        <v>1</v>
      </c>
      <c r="U45">
        <v>2</v>
      </c>
      <c r="V45">
        <v>4</v>
      </c>
      <c r="W45">
        <v>2</v>
      </c>
      <c r="X45">
        <v>0</v>
      </c>
      <c r="Y45">
        <v>2</v>
      </c>
      <c r="Z45">
        <v>4</v>
      </c>
      <c r="AA45">
        <v>6</v>
      </c>
      <c r="AB45">
        <v>4</v>
      </c>
      <c r="AC45">
        <v>2</v>
      </c>
      <c r="AD45">
        <v>4</v>
      </c>
      <c r="AE45">
        <v>1</v>
      </c>
      <c r="AF45">
        <v>6</v>
      </c>
      <c r="AG45">
        <v>0</v>
      </c>
      <c r="AH45">
        <v>0</v>
      </c>
      <c r="AI45">
        <v>5</v>
      </c>
      <c r="AJ45">
        <v>0</v>
      </c>
      <c r="AK45">
        <v>1</v>
      </c>
      <c r="AL45">
        <v>2</v>
      </c>
      <c r="AM45">
        <v>4</v>
      </c>
      <c r="AN45">
        <v>0</v>
      </c>
      <c r="AO45">
        <v>0</v>
      </c>
      <c r="AP45">
        <v>2</v>
      </c>
      <c r="AQ45">
        <v>0</v>
      </c>
      <c r="AR45">
        <v>2</v>
      </c>
      <c r="AS45">
        <v>0</v>
      </c>
      <c r="AT45">
        <v>0</v>
      </c>
      <c r="AU45">
        <v>0</v>
      </c>
      <c r="AV45">
        <v>0</v>
      </c>
      <c r="AW45">
        <v>2</v>
      </c>
      <c r="AX45">
        <v>1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6</v>
      </c>
      <c r="BG45">
        <v>3</v>
      </c>
      <c r="BH45">
        <v>3</v>
      </c>
      <c r="BI45">
        <v>3</v>
      </c>
      <c r="BJ45">
        <v>0</v>
      </c>
      <c r="BK45">
        <v>0</v>
      </c>
      <c r="BL45">
        <v>0</v>
      </c>
      <c r="BM45">
        <v>2</v>
      </c>
      <c r="BN45">
        <v>2</v>
      </c>
      <c r="BO45">
        <v>0</v>
      </c>
      <c r="BP45">
        <v>3</v>
      </c>
      <c r="BQ45">
        <v>3</v>
      </c>
      <c r="BR45">
        <v>3</v>
      </c>
      <c r="BS45">
        <v>3</v>
      </c>
      <c r="BT45">
        <v>0</v>
      </c>
      <c r="BU45">
        <v>0</v>
      </c>
      <c r="BV45">
        <v>0</v>
      </c>
      <c r="BW45">
        <v>3</v>
      </c>
      <c r="BX45">
        <v>4</v>
      </c>
      <c r="BY45">
        <v>4</v>
      </c>
      <c r="BZ45">
        <v>4</v>
      </c>
    </row>
    <row r="46" spans="1:78" x14ac:dyDescent="0.25">
      <c r="B46">
        <v>0</v>
      </c>
      <c r="C46">
        <v>0</v>
      </c>
      <c r="D46" s="7">
        <v>0.01</v>
      </c>
      <c r="E46" t="s">
        <v>106</v>
      </c>
      <c r="F46">
        <v>0</v>
      </c>
      <c r="G46">
        <v>0</v>
      </c>
      <c r="H46" t="s">
        <v>106</v>
      </c>
      <c r="I46">
        <v>0</v>
      </c>
      <c r="J46">
        <v>0</v>
      </c>
      <c r="K46" t="s">
        <v>106</v>
      </c>
      <c r="L46">
        <v>0</v>
      </c>
      <c r="M46">
        <v>0</v>
      </c>
      <c r="N46">
        <v>0</v>
      </c>
      <c r="O46" s="7">
        <v>0.01</v>
      </c>
      <c r="P46" t="s">
        <v>106</v>
      </c>
      <c r="Q46">
        <v>0</v>
      </c>
      <c r="R46">
        <v>0</v>
      </c>
      <c r="S46">
        <v>0</v>
      </c>
      <c r="T46">
        <v>0</v>
      </c>
      <c r="U46" s="7">
        <v>0.01</v>
      </c>
      <c r="V46">
        <v>0</v>
      </c>
      <c r="W46" s="7">
        <v>0.01</v>
      </c>
      <c r="X46" t="s">
        <v>106</v>
      </c>
      <c r="Y46" s="7">
        <v>0.01</v>
      </c>
      <c r="Z46">
        <v>0</v>
      </c>
      <c r="AA46">
        <v>0</v>
      </c>
      <c r="AB46">
        <v>0</v>
      </c>
      <c r="AC46" s="7">
        <v>0.01</v>
      </c>
      <c r="AD46">
        <v>0</v>
      </c>
      <c r="AE46">
        <v>0</v>
      </c>
      <c r="AF46">
        <v>0</v>
      </c>
      <c r="AG46" t="s">
        <v>106</v>
      </c>
      <c r="AH46" t="s">
        <v>106</v>
      </c>
      <c r="AI46">
        <v>0</v>
      </c>
      <c r="AJ46" t="s">
        <v>106</v>
      </c>
      <c r="AK46">
        <v>0</v>
      </c>
      <c r="AL46">
        <v>0</v>
      </c>
      <c r="AM46">
        <v>0</v>
      </c>
      <c r="AN46" t="s">
        <v>106</v>
      </c>
      <c r="AO46" t="s">
        <v>106</v>
      </c>
      <c r="AP46" s="7">
        <v>0.01</v>
      </c>
      <c r="AQ46" t="s">
        <v>106</v>
      </c>
      <c r="AR46" s="7">
        <v>0.01</v>
      </c>
      <c r="AS46" t="s">
        <v>106</v>
      </c>
      <c r="AT46" t="s">
        <v>106</v>
      </c>
      <c r="AU46" t="s">
        <v>106</v>
      </c>
      <c r="AV46" t="s">
        <v>106</v>
      </c>
      <c r="AW46" s="7">
        <v>0.04</v>
      </c>
      <c r="AX46">
        <v>0</v>
      </c>
      <c r="AY46" t="s">
        <v>106</v>
      </c>
      <c r="AZ46" t="s">
        <v>106</v>
      </c>
      <c r="BA46" t="s">
        <v>106</v>
      </c>
      <c r="BB46" t="s">
        <v>106</v>
      </c>
      <c r="BC46" t="s">
        <v>106</v>
      </c>
      <c r="BD46" t="s">
        <v>106</v>
      </c>
      <c r="BE46" t="s">
        <v>106</v>
      </c>
      <c r="BF46">
        <v>0</v>
      </c>
      <c r="BG46">
        <v>0</v>
      </c>
      <c r="BH46">
        <v>0</v>
      </c>
      <c r="BI46">
        <v>0</v>
      </c>
      <c r="BJ46" t="s">
        <v>106</v>
      </c>
      <c r="BK46" t="s">
        <v>106</v>
      </c>
      <c r="BL46" t="s">
        <v>106</v>
      </c>
      <c r="BM46">
        <v>0</v>
      </c>
      <c r="BN46">
        <v>0</v>
      </c>
      <c r="BO46" t="s">
        <v>106</v>
      </c>
      <c r="BP46" s="7">
        <v>0.01</v>
      </c>
      <c r="BQ46" s="7">
        <v>0.01</v>
      </c>
      <c r="BR46">
        <v>0</v>
      </c>
      <c r="BS46">
        <v>0</v>
      </c>
      <c r="BT46" t="s">
        <v>106</v>
      </c>
      <c r="BU46" t="s">
        <v>106</v>
      </c>
      <c r="BV46" t="s">
        <v>106</v>
      </c>
      <c r="BW46" s="7">
        <v>0.01</v>
      </c>
      <c r="BX46">
        <v>0</v>
      </c>
      <c r="BY46">
        <v>0</v>
      </c>
      <c r="BZ46">
        <v>0</v>
      </c>
    </row>
    <row r="47" spans="1:78" x14ac:dyDescent="0.25">
      <c r="A47" t="s">
        <v>684</v>
      </c>
      <c r="B47">
        <v>6</v>
      </c>
      <c r="C47">
        <v>4</v>
      </c>
      <c r="D47">
        <v>2</v>
      </c>
      <c r="E47">
        <v>0</v>
      </c>
      <c r="F47">
        <v>1</v>
      </c>
      <c r="G47">
        <v>3</v>
      </c>
      <c r="H47">
        <v>2</v>
      </c>
      <c r="I47">
        <v>1</v>
      </c>
      <c r="J47">
        <v>1</v>
      </c>
      <c r="K47">
        <v>1</v>
      </c>
      <c r="L47">
        <v>2</v>
      </c>
      <c r="M47">
        <v>2</v>
      </c>
      <c r="N47">
        <v>3</v>
      </c>
      <c r="O47">
        <v>0</v>
      </c>
      <c r="P47">
        <v>0</v>
      </c>
      <c r="Q47">
        <v>0</v>
      </c>
      <c r="R47">
        <v>5</v>
      </c>
      <c r="S47">
        <v>3</v>
      </c>
      <c r="T47">
        <v>0</v>
      </c>
      <c r="U47">
        <v>3</v>
      </c>
      <c r="V47">
        <v>5</v>
      </c>
      <c r="W47">
        <v>0</v>
      </c>
      <c r="X47">
        <v>0</v>
      </c>
      <c r="Y47">
        <v>3</v>
      </c>
      <c r="Z47">
        <v>3</v>
      </c>
      <c r="AA47">
        <v>6</v>
      </c>
      <c r="AB47">
        <v>3</v>
      </c>
      <c r="AC47">
        <v>2</v>
      </c>
      <c r="AD47">
        <v>4</v>
      </c>
      <c r="AE47">
        <v>0</v>
      </c>
      <c r="AF47">
        <v>5</v>
      </c>
      <c r="AG47">
        <v>0</v>
      </c>
      <c r="AH47">
        <v>0</v>
      </c>
      <c r="AI47">
        <v>4</v>
      </c>
      <c r="AJ47">
        <v>0</v>
      </c>
      <c r="AK47">
        <v>2</v>
      </c>
      <c r="AL47">
        <v>1</v>
      </c>
      <c r="AM47">
        <v>5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</v>
      </c>
      <c r="AT47">
        <v>0</v>
      </c>
      <c r="AU47">
        <v>0</v>
      </c>
      <c r="AV47">
        <v>0</v>
      </c>
      <c r="AW47">
        <v>1</v>
      </c>
      <c r="AX47">
        <v>1</v>
      </c>
      <c r="AY47">
        <v>0</v>
      </c>
      <c r="AZ47">
        <v>0</v>
      </c>
      <c r="BA47">
        <v>0</v>
      </c>
      <c r="BB47">
        <v>2</v>
      </c>
      <c r="BC47">
        <v>0</v>
      </c>
      <c r="BD47">
        <v>0</v>
      </c>
      <c r="BE47">
        <v>0</v>
      </c>
      <c r="BF47">
        <v>6</v>
      </c>
      <c r="BG47">
        <v>2</v>
      </c>
      <c r="BH47">
        <v>4</v>
      </c>
      <c r="BI47">
        <v>0</v>
      </c>
      <c r="BJ47">
        <v>1</v>
      </c>
      <c r="BK47">
        <v>0</v>
      </c>
      <c r="BL47">
        <v>0</v>
      </c>
      <c r="BM47">
        <v>0</v>
      </c>
      <c r="BN47">
        <v>1</v>
      </c>
      <c r="BO47">
        <v>1</v>
      </c>
      <c r="BP47">
        <v>4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5</v>
      </c>
      <c r="BY47">
        <v>3</v>
      </c>
      <c r="BZ47">
        <v>1</v>
      </c>
    </row>
    <row r="48" spans="1:78" x14ac:dyDescent="0.25">
      <c r="B48">
        <v>0</v>
      </c>
      <c r="C48">
        <v>0</v>
      </c>
      <c r="D48" s="7">
        <v>0.01</v>
      </c>
      <c r="E48" t="s">
        <v>106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 t="s">
        <v>106</v>
      </c>
      <c r="P48" t="s">
        <v>106</v>
      </c>
      <c r="Q48">
        <v>0</v>
      </c>
      <c r="R48">
        <v>0</v>
      </c>
      <c r="S48">
        <v>0</v>
      </c>
      <c r="T48" t="s">
        <v>106</v>
      </c>
      <c r="U48" s="7">
        <v>0.01</v>
      </c>
      <c r="V48">
        <v>0</v>
      </c>
      <c r="W48">
        <v>0</v>
      </c>
      <c r="X48">
        <v>0</v>
      </c>
      <c r="Y48" s="7">
        <v>0.01</v>
      </c>
      <c r="Z48">
        <v>0</v>
      </c>
      <c r="AA48">
        <v>0</v>
      </c>
      <c r="AB48">
        <v>0</v>
      </c>
      <c r="AC48">
        <v>0</v>
      </c>
      <c r="AD48">
        <v>0</v>
      </c>
      <c r="AE48" t="s">
        <v>106</v>
      </c>
      <c r="AF48">
        <v>0</v>
      </c>
      <c r="AG48">
        <v>0</v>
      </c>
      <c r="AH48" t="s">
        <v>106</v>
      </c>
      <c r="AI48">
        <v>0</v>
      </c>
      <c r="AJ48" t="s">
        <v>106</v>
      </c>
      <c r="AK48" s="7">
        <v>0.01</v>
      </c>
      <c r="AL48">
        <v>0</v>
      </c>
      <c r="AM48">
        <v>0</v>
      </c>
      <c r="AN48" t="s">
        <v>106</v>
      </c>
      <c r="AO48" t="s">
        <v>106</v>
      </c>
      <c r="AP48" t="s">
        <v>106</v>
      </c>
      <c r="AQ48" t="s">
        <v>106</v>
      </c>
      <c r="AR48" t="s">
        <v>106</v>
      </c>
      <c r="AS48" s="7">
        <v>0.01</v>
      </c>
      <c r="AT48" t="s">
        <v>106</v>
      </c>
      <c r="AU48" t="s">
        <v>106</v>
      </c>
      <c r="AV48" t="s">
        <v>106</v>
      </c>
      <c r="AW48" s="7">
        <v>0.02</v>
      </c>
      <c r="AX48" s="7">
        <v>0.01</v>
      </c>
      <c r="AY48">
        <v>0</v>
      </c>
      <c r="AZ48" t="s">
        <v>106</v>
      </c>
      <c r="BA48" t="s">
        <v>106</v>
      </c>
      <c r="BB48" s="7">
        <v>0.01</v>
      </c>
      <c r="BC48" t="s">
        <v>106</v>
      </c>
      <c r="BD48" t="s">
        <v>106</v>
      </c>
      <c r="BE48" t="s">
        <v>106</v>
      </c>
      <c r="BF48">
        <v>0</v>
      </c>
      <c r="BG48">
        <v>0</v>
      </c>
      <c r="BH48">
        <v>0</v>
      </c>
      <c r="BI48">
        <v>0</v>
      </c>
      <c r="BJ48">
        <v>0</v>
      </c>
      <c r="BK48" t="s">
        <v>106</v>
      </c>
      <c r="BL48" t="s">
        <v>106</v>
      </c>
      <c r="BM48" t="s">
        <v>106</v>
      </c>
      <c r="BN48">
        <v>0</v>
      </c>
      <c r="BO48">
        <v>0</v>
      </c>
      <c r="BP48" s="7">
        <v>0.01</v>
      </c>
      <c r="BQ48">
        <v>0</v>
      </c>
      <c r="BR48">
        <v>0</v>
      </c>
      <c r="BS48" t="s">
        <v>106</v>
      </c>
      <c r="BT48" t="s">
        <v>106</v>
      </c>
      <c r="BU48" t="s">
        <v>106</v>
      </c>
      <c r="BV48">
        <v>0</v>
      </c>
      <c r="BW48" t="s">
        <v>106</v>
      </c>
      <c r="BX48">
        <v>0</v>
      </c>
      <c r="BY48">
        <v>0</v>
      </c>
      <c r="BZ48">
        <v>0</v>
      </c>
    </row>
    <row r="49" spans="1:78" x14ac:dyDescent="0.25">
      <c r="A49" t="s">
        <v>693</v>
      </c>
      <c r="B49">
        <v>6</v>
      </c>
      <c r="C49">
        <v>3</v>
      </c>
      <c r="D49">
        <v>2</v>
      </c>
      <c r="E49">
        <v>0</v>
      </c>
      <c r="F49">
        <v>0</v>
      </c>
      <c r="G49">
        <v>0</v>
      </c>
      <c r="H49">
        <v>6</v>
      </c>
      <c r="I49">
        <v>2</v>
      </c>
      <c r="J49">
        <v>3</v>
      </c>
      <c r="K49">
        <v>0</v>
      </c>
      <c r="L49">
        <v>1</v>
      </c>
      <c r="M49">
        <v>2</v>
      </c>
      <c r="N49">
        <v>4</v>
      </c>
      <c r="O49">
        <v>0</v>
      </c>
      <c r="P49">
        <v>0</v>
      </c>
      <c r="Q49">
        <v>3</v>
      </c>
      <c r="R49">
        <v>3</v>
      </c>
      <c r="S49">
        <v>6</v>
      </c>
      <c r="T49">
        <v>0</v>
      </c>
      <c r="U49">
        <v>0</v>
      </c>
      <c r="V49">
        <v>4</v>
      </c>
      <c r="W49">
        <v>0</v>
      </c>
      <c r="X49">
        <v>2</v>
      </c>
      <c r="Y49">
        <v>1</v>
      </c>
      <c r="Z49">
        <v>5</v>
      </c>
      <c r="AA49">
        <v>6</v>
      </c>
      <c r="AB49">
        <v>5</v>
      </c>
      <c r="AC49">
        <v>0</v>
      </c>
      <c r="AD49">
        <v>3</v>
      </c>
      <c r="AE49">
        <v>2</v>
      </c>
      <c r="AF49">
        <v>6</v>
      </c>
      <c r="AG49">
        <v>0</v>
      </c>
      <c r="AH49">
        <v>0</v>
      </c>
      <c r="AI49">
        <v>6</v>
      </c>
      <c r="AJ49">
        <v>0</v>
      </c>
      <c r="AK49">
        <v>0</v>
      </c>
      <c r="AL49">
        <v>2</v>
      </c>
      <c r="AM49">
        <v>3</v>
      </c>
      <c r="AN49">
        <v>0</v>
      </c>
      <c r="AO49">
        <v>1</v>
      </c>
      <c r="AP49">
        <v>2</v>
      </c>
      <c r="AQ49">
        <v>0</v>
      </c>
      <c r="AR49">
        <v>0</v>
      </c>
      <c r="AS49">
        <v>0</v>
      </c>
      <c r="AT49">
        <v>0</v>
      </c>
      <c r="AU49">
        <v>1</v>
      </c>
      <c r="AV49">
        <v>0</v>
      </c>
      <c r="AW49">
        <v>0</v>
      </c>
      <c r="AX49">
        <v>2</v>
      </c>
      <c r="AY49">
        <v>1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</v>
      </c>
      <c r="BF49">
        <v>5</v>
      </c>
      <c r="BG49">
        <v>5</v>
      </c>
      <c r="BH49">
        <v>1</v>
      </c>
      <c r="BI49">
        <v>1</v>
      </c>
      <c r="BJ49">
        <v>1</v>
      </c>
      <c r="BK49">
        <v>2</v>
      </c>
      <c r="BL49">
        <v>1</v>
      </c>
      <c r="BM49">
        <v>0</v>
      </c>
      <c r="BN49">
        <v>2</v>
      </c>
      <c r="BO49">
        <v>2</v>
      </c>
      <c r="BP49">
        <v>2</v>
      </c>
      <c r="BQ49">
        <v>2</v>
      </c>
      <c r="BR49">
        <v>0</v>
      </c>
      <c r="BS49">
        <v>1</v>
      </c>
      <c r="BT49">
        <v>1</v>
      </c>
      <c r="BU49">
        <v>0</v>
      </c>
      <c r="BV49">
        <v>2</v>
      </c>
      <c r="BW49">
        <v>0</v>
      </c>
      <c r="BX49">
        <v>4</v>
      </c>
      <c r="BY49">
        <v>4</v>
      </c>
      <c r="BZ49">
        <v>4</v>
      </c>
    </row>
    <row r="50" spans="1:78" x14ac:dyDescent="0.25">
      <c r="B50">
        <v>0</v>
      </c>
      <c r="C50">
        <v>0</v>
      </c>
      <c r="D50" s="7">
        <v>0.01</v>
      </c>
      <c r="E50" t="s">
        <v>106</v>
      </c>
      <c r="F50" t="s">
        <v>106</v>
      </c>
      <c r="G50" t="s">
        <v>106</v>
      </c>
      <c r="H50" s="7">
        <v>0.01</v>
      </c>
      <c r="I50">
        <v>0</v>
      </c>
      <c r="J50">
        <v>0</v>
      </c>
      <c r="K50" t="s">
        <v>106</v>
      </c>
      <c r="L50">
        <v>0</v>
      </c>
      <c r="M50">
        <v>0</v>
      </c>
      <c r="N50">
        <v>0</v>
      </c>
      <c r="O50" t="s">
        <v>106</v>
      </c>
      <c r="P50" t="s">
        <v>106</v>
      </c>
      <c r="Q50" s="7">
        <v>0.01</v>
      </c>
      <c r="R50">
        <v>0</v>
      </c>
      <c r="S50">
        <v>0</v>
      </c>
      <c r="T50" t="s">
        <v>106</v>
      </c>
      <c r="U50" t="s">
        <v>106</v>
      </c>
      <c r="V50">
        <v>0</v>
      </c>
      <c r="W50" t="s">
        <v>106</v>
      </c>
      <c r="X50" s="7">
        <v>0.01</v>
      </c>
      <c r="Y50">
        <v>0</v>
      </c>
      <c r="Z50">
        <v>0</v>
      </c>
      <c r="AA50">
        <v>0</v>
      </c>
      <c r="AB50">
        <v>0</v>
      </c>
      <c r="AC50" t="s">
        <v>106</v>
      </c>
      <c r="AD50">
        <v>0</v>
      </c>
      <c r="AE50" s="7">
        <v>0.01</v>
      </c>
      <c r="AF50">
        <v>0</v>
      </c>
      <c r="AG50" t="s">
        <v>106</v>
      </c>
      <c r="AH50" t="s">
        <v>106</v>
      </c>
      <c r="AI50">
        <v>0</v>
      </c>
      <c r="AJ50" t="s">
        <v>106</v>
      </c>
      <c r="AK50" t="s">
        <v>106</v>
      </c>
      <c r="AL50">
        <v>0</v>
      </c>
      <c r="AM50">
        <v>0</v>
      </c>
      <c r="AN50" t="s">
        <v>106</v>
      </c>
      <c r="AO50">
        <v>0</v>
      </c>
      <c r="AP50" s="7">
        <v>0.01</v>
      </c>
      <c r="AQ50" t="s">
        <v>106</v>
      </c>
      <c r="AR50" t="s">
        <v>106</v>
      </c>
      <c r="AS50" t="s">
        <v>106</v>
      </c>
      <c r="AT50" t="s">
        <v>106</v>
      </c>
      <c r="AU50">
        <v>0</v>
      </c>
      <c r="AV50" t="s">
        <v>106</v>
      </c>
      <c r="AW50" t="s">
        <v>106</v>
      </c>
      <c r="AX50" s="7">
        <v>0.01</v>
      </c>
      <c r="AY50">
        <v>0</v>
      </c>
      <c r="AZ50" t="s">
        <v>106</v>
      </c>
      <c r="BA50" t="s">
        <v>106</v>
      </c>
      <c r="BB50" t="s">
        <v>106</v>
      </c>
      <c r="BC50" t="s">
        <v>106</v>
      </c>
      <c r="BD50" t="s">
        <v>106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 s="7">
        <v>0.01</v>
      </c>
      <c r="BL50" s="7">
        <v>0.01</v>
      </c>
      <c r="BM50" t="s">
        <v>106</v>
      </c>
      <c r="BN50">
        <v>0</v>
      </c>
      <c r="BO50">
        <v>0</v>
      </c>
      <c r="BP50" s="7">
        <v>0.01</v>
      </c>
      <c r="BQ50">
        <v>0</v>
      </c>
      <c r="BR50" t="s">
        <v>106</v>
      </c>
      <c r="BS50">
        <v>0</v>
      </c>
      <c r="BT50">
        <v>0</v>
      </c>
      <c r="BU50" t="s">
        <v>106</v>
      </c>
      <c r="BV50" s="7">
        <v>0.02</v>
      </c>
      <c r="BW50" t="s">
        <v>106</v>
      </c>
      <c r="BX50">
        <v>0</v>
      </c>
      <c r="BY50">
        <v>0</v>
      </c>
      <c r="BZ50">
        <v>0</v>
      </c>
    </row>
    <row r="51" spans="1:78" x14ac:dyDescent="0.25">
      <c r="A51" t="s">
        <v>696</v>
      </c>
      <c r="B51">
        <v>5</v>
      </c>
      <c r="C51">
        <v>5</v>
      </c>
      <c r="D51">
        <v>0</v>
      </c>
      <c r="E51">
        <v>0</v>
      </c>
      <c r="F51">
        <v>0</v>
      </c>
      <c r="G51">
        <v>2</v>
      </c>
      <c r="H51">
        <v>3</v>
      </c>
      <c r="I51">
        <v>3</v>
      </c>
      <c r="J51">
        <v>0</v>
      </c>
      <c r="K51">
        <v>0</v>
      </c>
      <c r="L51">
        <v>2</v>
      </c>
      <c r="M51">
        <v>2</v>
      </c>
      <c r="N51">
        <v>2</v>
      </c>
      <c r="O51">
        <v>0</v>
      </c>
      <c r="P51">
        <v>1</v>
      </c>
      <c r="Q51">
        <v>1</v>
      </c>
      <c r="R51">
        <v>4</v>
      </c>
      <c r="S51">
        <v>5</v>
      </c>
      <c r="T51">
        <v>0</v>
      </c>
      <c r="U51">
        <v>0</v>
      </c>
      <c r="V51">
        <v>3</v>
      </c>
      <c r="W51">
        <v>1</v>
      </c>
      <c r="X51">
        <v>1</v>
      </c>
      <c r="Y51">
        <v>0</v>
      </c>
      <c r="Z51">
        <v>5</v>
      </c>
      <c r="AA51">
        <v>5</v>
      </c>
      <c r="AB51">
        <v>5</v>
      </c>
      <c r="AC51">
        <v>0</v>
      </c>
      <c r="AD51">
        <v>5</v>
      </c>
      <c r="AE51">
        <v>0</v>
      </c>
      <c r="AF51">
        <v>5</v>
      </c>
      <c r="AG51">
        <v>0</v>
      </c>
      <c r="AH51">
        <v>0</v>
      </c>
      <c r="AI51">
        <v>3</v>
      </c>
      <c r="AJ51">
        <v>2</v>
      </c>
      <c r="AK51">
        <v>0</v>
      </c>
      <c r="AL51">
        <v>2</v>
      </c>
      <c r="AM51">
        <v>3</v>
      </c>
      <c r="AN51">
        <v>0</v>
      </c>
      <c r="AO51">
        <v>0</v>
      </c>
      <c r="AP51">
        <v>1</v>
      </c>
      <c r="AQ51">
        <v>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2</v>
      </c>
      <c r="BC51">
        <v>0</v>
      </c>
      <c r="BD51">
        <v>0</v>
      </c>
      <c r="BE51">
        <v>0</v>
      </c>
      <c r="BF51">
        <v>5</v>
      </c>
      <c r="BG51">
        <v>3</v>
      </c>
      <c r="BH51">
        <v>2</v>
      </c>
      <c r="BI51">
        <v>0</v>
      </c>
      <c r="BJ51">
        <v>0</v>
      </c>
      <c r="BK51">
        <v>2</v>
      </c>
      <c r="BL51">
        <v>0</v>
      </c>
      <c r="BM51">
        <v>0</v>
      </c>
      <c r="BN51">
        <v>1</v>
      </c>
      <c r="BO51">
        <v>4</v>
      </c>
      <c r="BP51">
        <v>0</v>
      </c>
      <c r="BQ51">
        <v>1</v>
      </c>
      <c r="BR51">
        <v>0</v>
      </c>
      <c r="BS51">
        <v>0</v>
      </c>
      <c r="BT51">
        <v>0</v>
      </c>
      <c r="BU51">
        <v>0</v>
      </c>
      <c r="BV51">
        <v>1</v>
      </c>
      <c r="BW51">
        <v>0</v>
      </c>
      <c r="BX51">
        <v>5</v>
      </c>
      <c r="BY51">
        <v>5</v>
      </c>
      <c r="BZ51">
        <v>4</v>
      </c>
    </row>
    <row r="52" spans="1:78" x14ac:dyDescent="0.25">
      <c r="B52">
        <v>0</v>
      </c>
      <c r="C52">
        <v>0</v>
      </c>
      <c r="D52" t="s">
        <v>106</v>
      </c>
      <c r="E52" t="s">
        <v>106</v>
      </c>
      <c r="F52" t="s">
        <v>106</v>
      </c>
      <c r="G52">
        <v>0</v>
      </c>
      <c r="H52" s="7">
        <v>0.01</v>
      </c>
      <c r="I52">
        <v>0</v>
      </c>
      <c r="J52" t="s">
        <v>106</v>
      </c>
      <c r="K52" t="s">
        <v>106</v>
      </c>
      <c r="L52">
        <v>0</v>
      </c>
      <c r="M52">
        <v>0</v>
      </c>
      <c r="N52">
        <v>0</v>
      </c>
      <c r="O52" t="s">
        <v>106</v>
      </c>
      <c r="P52" s="7">
        <v>0.02</v>
      </c>
      <c r="Q52">
        <v>0</v>
      </c>
      <c r="R52">
        <v>0</v>
      </c>
      <c r="S52">
        <v>0</v>
      </c>
      <c r="T52" t="s">
        <v>106</v>
      </c>
      <c r="U52">
        <v>0</v>
      </c>
      <c r="V52">
        <v>0</v>
      </c>
      <c r="W52" s="7">
        <v>0.01</v>
      </c>
      <c r="X52" s="7">
        <v>0.01</v>
      </c>
      <c r="Y52" t="s">
        <v>106</v>
      </c>
      <c r="Z52">
        <v>0</v>
      </c>
      <c r="AA52">
        <v>0</v>
      </c>
      <c r="AB52">
        <v>0</v>
      </c>
      <c r="AC52" t="s">
        <v>106</v>
      </c>
      <c r="AD52">
        <v>0</v>
      </c>
      <c r="AE52" t="s">
        <v>106</v>
      </c>
      <c r="AF52">
        <v>0</v>
      </c>
      <c r="AG52" t="s">
        <v>106</v>
      </c>
      <c r="AH52" t="s">
        <v>106</v>
      </c>
      <c r="AI52">
        <v>0</v>
      </c>
      <c r="AJ52" s="7">
        <v>0.01</v>
      </c>
      <c r="AK52" t="s">
        <v>106</v>
      </c>
      <c r="AL52">
        <v>0</v>
      </c>
      <c r="AM52">
        <v>0</v>
      </c>
      <c r="AN52" t="s">
        <v>106</v>
      </c>
      <c r="AO52" t="s">
        <v>106</v>
      </c>
      <c r="AP52">
        <v>0</v>
      </c>
      <c r="AQ52">
        <v>0</v>
      </c>
      <c r="AR52" t="s">
        <v>106</v>
      </c>
      <c r="AS52" t="s">
        <v>106</v>
      </c>
      <c r="AT52" t="s">
        <v>106</v>
      </c>
      <c r="AU52" t="s">
        <v>106</v>
      </c>
      <c r="AV52" t="s">
        <v>106</v>
      </c>
      <c r="AW52" t="s">
        <v>106</v>
      </c>
      <c r="AX52" t="s">
        <v>106</v>
      </c>
      <c r="AY52">
        <v>0</v>
      </c>
      <c r="AZ52" t="s">
        <v>106</v>
      </c>
      <c r="BA52" t="s">
        <v>106</v>
      </c>
      <c r="BB52" s="7">
        <v>0.01</v>
      </c>
      <c r="BC52" t="s">
        <v>106</v>
      </c>
      <c r="BD52" t="s">
        <v>106</v>
      </c>
      <c r="BE52" t="s">
        <v>106</v>
      </c>
      <c r="BF52">
        <v>0</v>
      </c>
      <c r="BG52">
        <v>0</v>
      </c>
      <c r="BH52">
        <v>0</v>
      </c>
      <c r="BI52" t="s">
        <v>106</v>
      </c>
      <c r="BJ52">
        <v>0</v>
      </c>
      <c r="BK52" s="7">
        <v>0.01</v>
      </c>
      <c r="BL52" t="s">
        <v>106</v>
      </c>
      <c r="BM52" t="s">
        <v>106</v>
      </c>
      <c r="BN52">
        <v>0</v>
      </c>
      <c r="BO52">
        <v>0</v>
      </c>
      <c r="BP52" t="s">
        <v>106</v>
      </c>
      <c r="BQ52">
        <v>0</v>
      </c>
      <c r="BR52" t="s">
        <v>106</v>
      </c>
      <c r="BS52" t="s">
        <v>106</v>
      </c>
      <c r="BT52" t="s">
        <v>106</v>
      </c>
      <c r="BU52" t="s">
        <v>106</v>
      </c>
      <c r="BV52">
        <v>0</v>
      </c>
      <c r="BW52" t="s">
        <v>106</v>
      </c>
      <c r="BX52">
        <v>0</v>
      </c>
      <c r="BY52">
        <v>0</v>
      </c>
      <c r="BZ52">
        <v>0</v>
      </c>
    </row>
    <row r="53" spans="1:78" x14ac:dyDescent="0.25">
      <c r="A53" t="s">
        <v>678</v>
      </c>
      <c r="B53">
        <v>5</v>
      </c>
      <c r="C53">
        <v>5</v>
      </c>
      <c r="D53">
        <v>0</v>
      </c>
      <c r="E53">
        <v>0</v>
      </c>
      <c r="F53">
        <v>0</v>
      </c>
      <c r="G53">
        <v>4</v>
      </c>
      <c r="H53">
        <v>1</v>
      </c>
      <c r="I53">
        <v>3</v>
      </c>
      <c r="J53">
        <v>0</v>
      </c>
      <c r="K53">
        <v>2</v>
      </c>
      <c r="L53">
        <v>1</v>
      </c>
      <c r="M53">
        <v>0</v>
      </c>
      <c r="N53">
        <v>3</v>
      </c>
      <c r="O53">
        <v>2</v>
      </c>
      <c r="P53">
        <v>0</v>
      </c>
      <c r="Q53">
        <v>0</v>
      </c>
      <c r="R53">
        <v>5</v>
      </c>
      <c r="S53">
        <v>3</v>
      </c>
      <c r="T53">
        <v>2</v>
      </c>
      <c r="U53">
        <v>1</v>
      </c>
      <c r="V53">
        <v>4</v>
      </c>
      <c r="W53">
        <v>0</v>
      </c>
      <c r="X53">
        <v>0</v>
      </c>
      <c r="Y53">
        <v>0</v>
      </c>
      <c r="Z53">
        <v>5</v>
      </c>
      <c r="AA53">
        <v>5</v>
      </c>
      <c r="AB53">
        <v>5</v>
      </c>
      <c r="AC53">
        <v>2</v>
      </c>
      <c r="AD53">
        <v>3</v>
      </c>
      <c r="AE53">
        <v>0</v>
      </c>
      <c r="AF53">
        <v>3</v>
      </c>
      <c r="AG53">
        <v>2</v>
      </c>
      <c r="AH53">
        <v>0</v>
      </c>
      <c r="AI53">
        <v>3</v>
      </c>
      <c r="AJ53">
        <v>2</v>
      </c>
      <c r="AK53">
        <v>1</v>
      </c>
      <c r="AL53">
        <v>4</v>
      </c>
      <c r="AM53">
        <v>1</v>
      </c>
      <c r="AN53">
        <v>0</v>
      </c>
      <c r="AO53">
        <v>0</v>
      </c>
      <c r="AP53">
        <v>0</v>
      </c>
      <c r="AQ53">
        <v>1</v>
      </c>
      <c r="AR53">
        <v>1</v>
      </c>
      <c r="AS53">
        <v>0</v>
      </c>
      <c r="AT53">
        <v>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</v>
      </c>
      <c r="BA53">
        <v>0</v>
      </c>
      <c r="BB53">
        <v>0</v>
      </c>
      <c r="BC53">
        <v>0</v>
      </c>
      <c r="BD53">
        <v>0</v>
      </c>
      <c r="BE53">
        <v>2</v>
      </c>
      <c r="BF53">
        <v>3</v>
      </c>
      <c r="BG53">
        <v>3</v>
      </c>
      <c r="BH53">
        <v>2</v>
      </c>
      <c r="BI53">
        <v>2</v>
      </c>
      <c r="BJ53">
        <v>1</v>
      </c>
      <c r="BK53">
        <v>1</v>
      </c>
      <c r="BL53">
        <v>0</v>
      </c>
      <c r="BM53">
        <v>1</v>
      </c>
      <c r="BN53">
        <v>2</v>
      </c>
      <c r="BO53">
        <v>0</v>
      </c>
      <c r="BP53">
        <v>2</v>
      </c>
      <c r="BQ53">
        <v>1</v>
      </c>
      <c r="BR53">
        <v>1</v>
      </c>
      <c r="BS53">
        <v>1</v>
      </c>
      <c r="BT53">
        <v>1</v>
      </c>
      <c r="BU53">
        <v>1</v>
      </c>
      <c r="BV53">
        <v>0</v>
      </c>
      <c r="BW53">
        <v>1</v>
      </c>
      <c r="BX53">
        <v>2</v>
      </c>
      <c r="BY53">
        <v>4</v>
      </c>
      <c r="BZ53">
        <v>2</v>
      </c>
    </row>
    <row r="54" spans="1:78" x14ac:dyDescent="0.25">
      <c r="B54">
        <v>0</v>
      </c>
      <c r="C54">
        <v>0</v>
      </c>
      <c r="D54" t="s">
        <v>106</v>
      </c>
      <c r="E54" t="s">
        <v>106</v>
      </c>
      <c r="F54" t="s">
        <v>106</v>
      </c>
      <c r="G54">
        <v>0</v>
      </c>
      <c r="H54">
        <v>0</v>
      </c>
      <c r="I54">
        <v>0</v>
      </c>
      <c r="J54" t="s">
        <v>106</v>
      </c>
      <c r="K54">
        <v>0</v>
      </c>
      <c r="L54">
        <v>0</v>
      </c>
      <c r="M54" t="s">
        <v>106</v>
      </c>
      <c r="N54">
        <v>0</v>
      </c>
      <c r="O54" s="7">
        <v>0.01</v>
      </c>
      <c r="P54" t="s">
        <v>106</v>
      </c>
      <c r="Q54" t="s">
        <v>106</v>
      </c>
      <c r="R54">
        <v>0</v>
      </c>
      <c r="S54">
        <v>0</v>
      </c>
      <c r="T54">
        <v>0</v>
      </c>
      <c r="U54">
        <v>0</v>
      </c>
      <c r="V54">
        <v>0</v>
      </c>
      <c r="W54" t="s">
        <v>106</v>
      </c>
      <c r="X54" t="s">
        <v>106</v>
      </c>
      <c r="Y54" t="s">
        <v>106</v>
      </c>
      <c r="Z54">
        <v>0</v>
      </c>
      <c r="AA54">
        <v>0</v>
      </c>
      <c r="AB54">
        <v>0</v>
      </c>
      <c r="AC54">
        <v>0</v>
      </c>
      <c r="AD54">
        <v>0</v>
      </c>
      <c r="AE54" t="s">
        <v>106</v>
      </c>
      <c r="AF54">
        <v>0</v>
      </c>
      <c r="AG54">
        <v>0</v>
      </c>
      <c r="AH54" t="s">
        <v>106</v>
      </c>
      <c r="AI54">
        <v>0</v>
      </c>
      <c r="AJ54" s="7">
        <v>0.01</v>
      </c>
      <c r="AK54">
        <v>0</v>
      </c>
      <c r="AL54">
        <v>0</v>
      </c>
      <c r="AM54">
        <v>0</v>
      </c>
      <c r="AN54" t="s">
        <v>106</v>
      </c>
      <c r="AO54" t="s">
        <v>106</v>
      </c>
      <c r="AP54" t="s">
        <v>106</v>
      </c>
      <c r="AQ54">
        <v>0</v>
      </c>
      <c r="AR54">
        <v>0</v>
      </c>
      <c r="AS54" t="s">
        <v>106</v>
      </c>
      <c r="AT54" s="7">
        <v>0.01</v>
      </c>
      <c r="AU54" t="s">
        <v>106</v>
      </c>
      <c r="AV54" t="s">
        <v>106</v>
      </c>
      <c r="AW54" t="s">
        <v>106</v>
      </c>
      <c r="AX54" t="s">
        <v>106</v>
      </c>
      <c r="AY54" t="s">
        <v>106</v>
      </c>
      <c r="AZ54" s="7">
        <v>0.01</v>
      </c>
      <c r="BA54" t="s">
        <v>106</v>
      </c>
      <c r="BB54" t="s">
        <v>106</v>
      </c>
      <c r="BC54" t="s">
        <v>106</v>
      </c>
      <c r="BD54" t="s">
        <v>106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 t="s">
        <v>106</v>
      </c>
      <c r="BM54">
        <v>0</v>
      </c>
      <c r="BN54">
        <v>0</v>
      </c>
      <c r="BO54" t="s">
        <v>106</v>
      </c>
      <c r="BP54" s="7">
        <v>0.01</v>
      </c>
      <c r="BQ54">
        <v>0</v>
      </c>
      <c r="BR54">
        <v>0</v>
      </c>
      <c r="BS54">
        <v>0</v>
      </c>
      <c r="BT54">
        <v>0</v>
      </c>
      <c r="BU54">
        <v>0</v>
      </c>
      <c r="BV54" t="s">
        <v>106</v>
      </c>
      <c r="BW54">
        <v>0</v>
      </c>
      <c r="BX54">
        <v>0</v>
      </c>
      <c r="BY54">
        <v>0</v>
      </c>
      <c r="BZ54">
        <v>0</v>
      </c>
    </row>
    <row r="55" spans="1:78" x14ac:dyDescent="0.25">
      <c r="A55" t="s">
        <v>697</v>
      </c>
      <c r="B55">
        <v>5</v>
      </c>
      <c r="C55">
        <v>5</v>
      </c>
      <c r="D55">
        <v>0</v>
      </c>
      <c r="E55">
        <v>0</v>
      </c>
      <c r="F55">
        <v>2</v>
      </c>
      <c r="G55">
        <v>3</v>
      </c>
      <c r="H55">
        <v>0</v>
      </c>
      <c r="I55">
        <v>2</v>
      </c>
      <c r="J55">
        <v>2</v>
      </c>
      <c r="K55">
        <v>1</v>
      </c>
      <c r="L55">
        <v>0</v>
      </c>
      <c r="M55">
        <v>3</v>
      </c>
      <c r="N55">
        <v>2</v>
      </c>
      <c r="O55">
        <v>0</v>
      </c>
      <c r="P55">
        <v>0</v>
      </c>
      <c r="Q55">
        <v>0</v>
      </c>
      <c r="R55">
        <v>5</v>
      </c>
      <c r="S55">
        <v>0</v>
      </c>
      <c r="T55">
        <v>3</v>
      </c>
      <c r="U55">
        <v>1</v>
      </c>
      <c r="V55">
        <v>5</v>
      </c>
      <c r="W55">
        <v>0</v>
      </c>
      <c r="X55">
        <v>0</v>
      </c>
      <c r="Y55">
        <v>0</v>
      </c>
      <c r="Z55">
        <v>5</v>
      </c>
      <c r="AA55">
        <v>5</v>
      </c>
      <c r="AB55">
        <v>5</v>
      </c>
      <c r="AC55">
        <v>0</v>
      </c>
      <c r="AD55">
        <v>5</v>
      </c>
      <c r="AE55">
        <v>0</v>
      </c>
      <c r="AF55">
        <v>3</v>
      </c>
      <c r="AG55">
        <v>0</v>
      </c>
      <c r="AH55">
        <v>0</v>
      </c>
      <c r="AI55">
        <v>3</v>
      </c>
      <c r="AJ55">
        <v>0</v>
      </c>
      <c r="AK55">
        <v>2</v>
      </c>
      <c r="AL55">
        <v>2</v>
      </c>
      <c r="AM55">
        <v>3</v>
      </c>
      <c r="AN55">
        <v>0</v>
      </c>
      <c r="AO55">
        <v>0</v>
      </c>
      <c r="AP55">
        <v>2</v>
      </c>
      <c r="AQ55">
        <v>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2</v>
      </c>
      <c r="BC55">
        <v>0</v>
      </c>
      <c r="BD55">
        <v>0</v>
      </c>
      <c r="BE55">
        <v>0</v>
      </c>
      <c r="BF55">
        <v>5</v>
      </c>
      <c r="BG55">
        <v>0</v>
      </c>
      <c r="BH55">
        <v>5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3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5</v>
      </c>
      <c r="BY55">
        <v>3</v>
      </c>
      <c r="BZ55">
        <v>3</v>
      </c>
    </row>
    <row r="56" spans="1:78" x14ac:dyDescent="0.25">
      <c r="B56">
        <v>0</v>
      </c>
      <c r="C56">
        <v>0</v>
      </c>
      <c r="D56" t="s">
        <v>106</v>
      </c>
      <c r="E56" t="s">
        <v>106</v>
      </c>
      <c r="F56">
        <v>0</v>
      </c>
      <c r="G56">
        <v>0</v>
      </c>
      <c r="H56" t="s">
        <v>106</v>
      </c>
      <c r="I56">
        <v>0</v>
      </c>
      <c r="J56">
        <v>0</v>
      </c>
      <c r="K56">
        <v>0</v>
      </c>
      <c r="L56" t="s">
        <v>106</v>
      </c>
      <c r="M56" s="7">
        <v>0.01</v>
      </c>
      <c r="N56">
        <v>0</v>
      </c>
      <c r="O56" t="s">
        <v>106</v>
      </c>
      <c r="P56" t="s">
        <v>106</v>
      </c>
      <c r="Q56" t="s">
        <v>106</v>
      </c>
      <c r="R56">
        <v>0</v>
      </c>
      <c r="S56" t="s">
        <v>106</v>
      </c>
      <c r="T56" s="7">
        <v>0.01</v>
      </c>
      <c r="U56">
        <v>0</v>
      </c>
      <c r="V56">
        <v>0</v>
      </c>
      <c r="W56" t="s">
        <v>106</v>
      </c>
      <c r="X56" t="s">
        <v>106</v>
      </c>
      <c r="Y56" t="s">
        <v>106</v>
      </c>
      <c r="Z56">
        <v>0</v>
      </c>
      <c r="AA56">
        <v>0</v>
      </c>
      <c r="AB56">
        <v>0</v>
      </c>
      <c r="AC56" t="s">
        <v>106</v>
      </c>
      <c r="AD56">
        <v>0</v>
      </c>
      <c r="AE56" t="s">
        <v>106</v>
      </c>
      <c r="AF56">
        <v>0</v>
      </c>
      <c r="AG56" t="s">
        <v>106</v>
      </c>
      <c r="AH56" t="s">
        <v>106</v>
      </c>
      <c r="AI56">
        <v>0</v>
      </c>
      <c r="AJ56" t="s">
        <v>106</v>
      </c>
      <c r="AK56">
        <v>0</v>
      </c>
      <c r="AL56">
        <v>0</v>
      </c>
      <c r="AM56">
        <v>0</v>
      </c>
      <c r="AN56" t="s">
        <v>106</v>
      </c>
      <c r="AO56" t="s">
        <v>106</v>
      </c>
      <c r="AP56" s="7">
        <v>0.01</v>
      </c>
      <c r="AQ56" s="7">
        <v>0.01</v>
      </c>
      <c r="AR56" t="s">
        <v>106</v>
      </c>
      <c r="AS56" t="s">
        <v>106</v>
      </c>
      <c r="AT56" t="s">
        <v>106</v>
      </c>
      <c r="AU56" t="s">
        <v>106</v>
      </c>
      <c r="AV56" t="s">
        <v>106</v>
      </c>
      <c r="AW56" t="s">
        <v>106</v>
      </c>
      <c r="AX56" t="s">
        <v>106</v>
      </c>
      <c r="AY56" t="s">
        <v>106</v>
      </c>
      <c r="AZ56" t="s">
        <v>106</v>
      </c>
      <c r="BA56" t="s">
        <v>106</v>
      </c>
      <c r="BB56" s="7">
        <v>0.01</v>
      </c>
      <c r="BC56" t="s">
        <v>106</v>
      </c>
      <c r="BD56" t="s">
        <v>106</v>
      </c>
      <c r="BE56" t="s">
        <v>106</v>
      </c>
      <c r="BF56">
        <v>0</v>
      </c>
      <c r="BG56" t="s">
        <v>106</v>
      </c>
      <c r="BH56">
        <v>0</v>
      </c>
      <c r="BI56" t="s">
        <v>106</v>
      </c>
      <c r="BJ56" t="s">
        <v>106</v>
      </c>
      <c r="BK56" t="s">
        <v>106</v>
      </c>
      <c r="BL56" t="s">
        <v>106</v>
      </c>
      <c r="BM56" t="s">
        <v>106</v>
      </c>
      <c r="BN56" t="s">
        <v>106</v>
      </c>
      <c r="BO56">
        <v>0</v>
      </c>
      <c r="BP56" s="7">
        <v>0.01</v>
      </c>
      <c r="BQ56" t="s">
        <v>106</v>
      </c>
      <c r="BR56" t="s">
        <v>106</v>
      </c>
      <c r="BS56" t="s">
        <v>106</v>
      </c>
      <c r="BT56" t="s">
        <v>106</v>
      </c>
      <c r="BU56" t="s">
        <v>106</v>
      </c>
      <c r="BV56" t="s">
        <v>106</v>
      </c>
      <c r="BW56" t="s">
        <v>106</v>
      </c>
      <c r="BX56">
        <v>0</v>
      </c>
      <c r="BY56">
        <v>0</v>
      </c>
      <c r="BZ56">
        <v>0</v>
      </c>
    </row>
    <row r="57" spans="1:78" x14ac:dyDescent="0.25">
      <c r="A57" t="s">
        <v>699</v>
      </c>
      <c r="B57">
        <v>4</v>
      </c>
      <c r="C57">
        <v>4</v>
      </c>
      <c r="D57">
        <v>0</v>
      </c>
      <c r="E57">
        <v>0</v>
      </c>
      <c r="F57">
        <v>0</v>
      </c>
      <c r="G57">
        <v>2</v>
      </c>
      <c r="H57">
        <v>2</v>
      </c>
      <c r="I57">
        <v>3</v>
      </c>
      <c r="J57">
        <v>0</v>
      </c>
      <c r="K57">
        <v>0</v>
      </c>
      <c r="L57">
        <v>1</v>
      </c>
      <c r="M57">
        <v>2</v>
      </c>
      <c r="N57">
        <v>2</v>
      </c>
      <c r="O57">
        <v>1</v>
      </c>
      <c r="P57">
        <v>0</v>
      </c>
      <c r="Q57">
        <v>2</v>
      </c>
      <c r="R57">
        <v>2</v>
      </c>
      <c r="S57">
        <v>2</v>
      </c>
      <c r="T57">
        <v>2</v>
      </c>
      <c r="U57">
        <v>0</v>
      </c>
      <c r="V57">
        <v>3</v>
      </c>
      <c r="W57">
        <v>0</v>
      </c>
      <c r="X57">
        <v>1</v>
      </c>
      <c r="Y57">
        <v>0</v>
      </c>
      <c r="Z57">
        <v>4</v>
      </c>
      <c r="AA57">
        <v>4</v>
      </c>
      <c r="AB57">
        <v>4</v>
      </c>
      <c r="AC57">
        <v>0</v>
      </c>
      <c r="AD57">
        <v>4</v>
      </c>
      <c r="AE57">
        <v>0</v>
      </c>
      <c r="AF57">
        <v>2</v>
      </c>
      <c r="AG57">
        <v>2</v>
      </c>
      <c r="AH57">
        <v>0</v>
      </c>
      <c r="AI57">
        <v>3</v>
      </c>
      <c r="AJ57">
        <v>1</v>
      </c>
      <c r="AK57">
        <v>0</v>
      </c>
      <c r="AL57">
        <v>1</v>
      </c>
      <c r="AM57">
        <v>3</v>
      </c>
      <c r="AN57">
        <v>0</v>
      </c>
      <c r="AO57">
        <v>0</v>
      </c>
      <c r="AP57">
        <v>0</v>
      </c>
      <c r="AQ57">
        <v>0</v>
      </c>
      <c r="AR57">
        <v>2</v>
      </c>
      <c r="AS57">
        <v>0</v>
      </c>
      <c r="AT57">
        <v>1</v>
      </c>
      <c r="AU57">
        <v>1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4</v>
      </c>
      <c r="BG57">
        <v>1</v>
      </c>
      <c r="BH57">
        <v>3</v>
      </c>
      <c r="BI57">
        <v>0</v>
      </c>
      <c r="BJ57">
        <v>0</v>
      </c>
      <c r="BK57">
        <v>0</v>
      </c>
      <c r="BL57">
        <v>1</v>
      </c>
      <c r="BM57">
        <v>0</v>
      </c>
      <c r="BN57">
        <v>0</v>
      </c>
      <c r="BO57">
        <v>2</v>
      </c>
      <c r="BP57">
        <v>2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4</v>
      </c>
      <c r="BY57">
        <v>4</v>
      </c>
      <c r="BZ57">
        <v>4</v>
      </c>
    </row>
    <row r="58" spans="1:78" x14ac:dyDescent="0.25">
      <c r="B58">
        <v>0</v>
      </c>
      <c r="C58">
        <v>0</v>
      </c>
      <c r="D58" t="s">
        <v>106</v>
      </c>
      <c r="E58" t="s">
        <v>106</v>
      </c>
      <c r="F58" t="s">
        <v>106</v>
      </c>
      <c r="G58">
        <v>0</v>
      </c>
      <c r="H58">
        <v>0</v>
      </c>
      <c r="I58">
        <v>0</v>
      </c>
      <c r="J58" t="s">
        <v>106</v>
      </c>
      <c r="K58" t="s">
        <v>106</v>
      </c>
      <c r="L58">
        <v>0</v>
      </c>
      <c r="M58">
        <v>0</v>
      </c>
      <c r="N58">
        <v>0</v>
      </c>
      <c r="O58">
        <v>0</v>
      </c>
      <c r="P58" t="s">
        <v>106</v>
      </c>
      <c r="Q58" s="7">
        <v>0.01</v>
      </c>
      <c r="R58">
        <v>0</v>
      </c>
      <c r="S58">
        <v>0</v>
      </c>
      <c r="T58">
        <v>0</v>
      </c>
      <c r="U58">
        <v>0</v>
      </c>
      <c r="V58">
        <v>0</v>
      </c>
      <c r="W58" t="s">
        <v>106</v>
      </c>
      <c r="X58" s="7">
        <v>0.01</v>
      </c>
      <c r="Y58" t="s">
        <v>106</v>
      </c>
      <c r="Z58">
        <v>0</v>
      </c>
      <c r="AA58">
        <v>0</v>
      </c>
      <c r="AB58">
        <v>0</v>
      </c>
      <c r="AC58" t="s">
        <v>106</v>
      </c>
      <c r="AD58">
        <v>0</v>
      </c>
      <c r="AE58" t="s">
        <v>106</v>
      </c>
      <c r="AF58">
        <v>0</v>
      </c>
      <c r="AG58">
        <v>0</v>
      </c>
      <c r="AH58" t="s">
        <v>106</v>
      </c>
      <c r="AI58">
        <v>0</v>
      </c>
      <c r="AJ58" s="7">
        <v>0.01</v>
      </c>
      <c r="AK58" t="s">
        <v>106</v>
      </c>
      <c r="AL58">
        <v>0</v>
      </c>
      <c r="AM58">
        <v>0</v>
      </c>
      <c r="AN58" t="s">
        <v>106</v>
      </c>
      <c r="AO58" t="s">
        <v>106</v>
      </c>
      <c r="AP58" t="s">
        <v>106</v>
      </c>
      <c r="AQ58" t="s">
        <v>106</v>
      </c>
      <c r="AR58" s="7">
        <v>0.01</v>
      </c>
      <c r="AS58" t="s">
        <v>106</v>
      </c>
      <c r="AT58">
        <v>0</v>
      </c>
      <c r="AU58">
        <v>0</v>
      </c>
      <c r="AV58" t="s">
        <v>106</v>
      </c>
      <c r="AW58" t="s">
        <v>106</v>
      </c>
      <c r="AX58" t="s">
        <v>106</v>
      </c>
      <c r="AY58">
        <v>0</v>
      </c>
      <c r="AZ58" t="s">
        <v>106</v>
      </c>
      <c r="BA58" t="s">
        <v>106</v>
      </c>
      <c r="BB58" t="s">
        <v>106</v>
      </c>
      <c r="BC58" t="s">
        <v>106</v>
      </c>
      <c r="BD58" t="s">
        <v>106</v>
      </c>
      <c r="BE58" t="s">
        <v>106</v>
      </c>
      <c r="BF58">
        <v>0</v>
      </c>
      <c r="BG58">
        <v>0</v>
      </c>
      <c r="BH58">
        <v>0</v>
      </c>
      <c r="BI58">
        <v>0</v>
      </c>
      <c r="BJ58" t="s">
        <v>106</v>
      </c>
      <c r="BK58" t="s">
        <v>106</v>
      </c>
      <c r="BL58" s="7">
        <v>0.01</v>
      </c>
      <c r="BM58" t="s">
        <v>106</v>
      </c>
      <c r="BN58" t="s">
        <v>106</v>
      </c>
      <c r="BO58">
        <v>0</v>
      </c>
      <c r="BP58" s="7">
        <v>0.01</v>
      </c>
      <c r="BQ58" t="s">
        <v>106</v>
      </c>
      <c r="BR58" t="s">
        <v>106</v>
      </c>
      <c r="BS58" t="s">
        <v>106</v>
      </c>
      <c r="BT58" t="s">
        <v>106</v>
      </c>
      <c r="BU58" t="s">
        <v>106</v>
      </c>
      <c r="BV58" t="s">
        <v>106</v>
      </c>
      <c r="BW58" t="s">
        <v>106</v>
      </c>
      <c r="BX58">
        <v>0</v>
      </c>
      <c r="BY58">
        <v>0</v>
      </c>
      <c r="BZ58">
        <v>0</v>
      </c>
    </row>
    <row r="59" spans="1:78" x14ac:dyDescent="0.25">
      <c r="A59" t="s">
        <v>701</v>
      </c>
      <c r="B59">
        <v>4</v>
      </c>
      <c r="C59">
        <v>3</v>
      </c>
      <c r="D59">
        <v>1</v>
      </c>
      <c r="E59">
        <v>0</v>
      </c>
      <c r="F59">
        <v>0</v>
      </c>
      <c r="G59">
        <v>2</v>
      </c>
      <c r="H59">
        <v>2</v>
      </c>
      <c r="I59">
        <v>2</v>
      </c>
      <c r="J59">
        <v>0</v>
      </c>
      <c r="K59">
        <v>0</v>
      </c>
      <c r="L59">
        <v>2</v>
      </c>
      <c r="M59">
        <v>2</v>
      </c>
      <c r="N59">
        <v>1</v>
      </c>
      <c r="O59">
        <v>1</v>
      </c>
      <c r="P59">
        <v>0</v>
      </c>
      <c r="Q59">
        <v>3</v>
      </c>
      <c r="R59">
        <v>1</v>
      </c>
      <c r="S59">
        <v>3</v>
      </c>
      <c r="T59">
        <v>1</v>
      </c>
      <c r="U59">
        <v>0</v>
      </c>
      <c r="V59">
        <v>3</v>
      </c>
      <c r="W59">
        <v>0</v>
      </c>
      <c r="X59">
        <v>1</v>
      </c>
      <c r="Y59">
        <v>1</v>
      </c>
      <c r="Z59">
        <v>3</v>
      </c>
      <c r="AA59">
        <v>4</v>
      </c>
      <c r="AB59">
        <v>3</v>
      </c>
      <c r="AC59">
        <v>1</v>
      </c>
      <c r="AD59">
        <v>3</v>
      </c>
      <c r="AE59">
        <v>0</v>
      </c>
      <c r="AF59">
        <v>3</v>
      </c>
      <c r="AG59">
        <v>1</v>
      </c>
      <c r="AH59">
        <v>0</v>
      </c>
      <c r="AI59">
        <v>3</v>
      </c>
      <c r="AJ59">
        <v>0</v>
      </c>
      <c r="AK59">
        <v>0</v>
      </c>
      <c r="AL59">
        <v>2</v>
      </c>
      <c r="AM59">
        <v>1</v>
      </c>
      <c r="AN59">
        <v>0</v>
      </c>
      <c r="AO59">
        <v>1</v>
      </c>
      <c r="AP59">
        <v>0</v>
      </c>
      <c r="AQ59">
        <v>1</v>
      </c>
      <c r="AR59">
        <v>0</v>
      </c>
      <c r="AS59">
        <v>2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2</v>
      </c>
      <c r="BF59">
        <v>2</v>
      </c>
      <c r="BG59">
        <v>3</v>
      </c>
      <c r="BH59">
        <v>1</v>
      </c>
      <c r="BI59">
        <v>1</v>
      </c>
      <c r="BJ59">
        <v>2</v>
      </c>
      <c r="BK59">
        <v>0</v>
      </c>
      <c r="BL59">
        <v>1</v>
      </c>
      <c r="BM59">
        <v>3</v>
      </c>
      <c r="BN59">
        <v>0</v>
      </c>
      <c r="BO59">
        <v>0</v>
      </c>
      <c r="BP59">
        <v>1</v>
      </c>
      <c r="BQ59">
        <v>3</v>
      </c>
      <c r="BR59">
        <v>3</v>
      </c>
      <c r="BS59">
        <v>3</v>
      </c>
      <c r="BT59">
        <v>0</v>
      </c>
      <c r="BU59">
        <v>2</v>
      </c>
      <c r="BV59">
        <v>0</v>
      </c>
      <c r="BW59">
        <v>3</v>
      </c>
      <c r="BX59">
        <v>4</v>
      </c>
      <c r="BY59">
        <v>4</v>
      </c>
      <c r="BZ59">
        <v>3</v>
      </c>
    </row>
    <row r="60" spans="1:78" x14ac:dyDescent="0.25">
      <c r="B60">
        <v>0</v>
      </c>
      <c r="C60">
        <v>0</v>
      </c>
      <c r="D60" s="7">
        <v>0.01</v>
      </c>
      <c r="E60" t="s">
        <v>106</v>
      </c>
      <c r="F60" t="s">
        <v>106</v>
      </c>
      <c r="G60">
        <v>0</v>
      </c>
      <c r="H60">
        <v>0</v>
      </c>
      <c r="I60">
        <v>0</v>
      </c>
      <c r="J60" t="s">
        <v>106</v>
      </c>
      <c r="K60" t="s">
        <v>106</v>
      </c>
      <c r="L60">
        <v>0</v>
      </c>
      <c r="M60">
        <v>0</v>
      </c>
      <c r="N60">
        <v>0</v>
      </c>
      <c r="O60">
        <v>0</v>
      </c>
      <c r="P60" t="s">
        <v>106</v>
      </c>
      <c r="Q60" s="7">
        <v>0.01</v>
      </c>
      <c r="R60">
        <v>0</v>
      </c>
      <c r="S60">
        <v>0</v>
      </c>
      <c r="T60">
        <v>0</v>
      </c>
      <c r="U60">
        <v>0</v>
      </c>
      <c r="V60">
        <v>0</v>
      </c>
      <c r="W60" t="s">
        <v>106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 t="s">
        <v>106</v>
      </c>
      <c r="AF60">
        <v>0</v>
      </c>
      <c r="AG60">
        <v>0</v>
      </c>
      <c r="AH60" t="s">
        <v>106</v>
      </c>
      <c r="AI60">
        <v>0</v>
      </c>
      <c r="AJ60" t="s">
        <v>106</v>
      </c>
      <c r="AK60" t="s">
        <v>106</v>
      </c>
      <c r="AL60">
        <v>0</v>
      </c>
      <c r="AM60">
        <v>0</v>
      </c>
      <c r="AN60" t="s">
        <v>106</v>
      </c>
      <c r="AO60">
        <v>0</v>
      </c>
      <c r="AP60" t="s">
        <v>106</v>
      </c>
      <c r="AQ60">
        <v>0</v>
      </c>
      <c r="AR60" t="s">
        <v>106</v>
      </c>
      <c r="AS60" s="7">
        <v>0.01</v>
      </c>
      <c r="AT60" t="s">
        <v>106</v>
      </c>
      <c r="AU60" t="s">
        <v>106</v>
      </c>
      <c r="AV60" t="s">
        <v>106</v>
      </c>
      <c r="AW60" t="s">
        <v>106</v>
      </c>
      <c r="AX60" s="7">
        <v>0.01</v>
      </c>
      <c r="AY60" t="s">
        <v>106</v>
      </c>
      <c r="AZ60">
        <v>0</v>
      </c>
      <c r="BA60" t="s">
        <v>106</v>
      </c>
      <c r="BB60" t="s">
        <v>106</v>
      </c>
      <c r="BC60" t="s">
        <v>106</v>
      </c>
      <c r="BD60" t="s">
        <v>106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 t="s">
        <v>106</v>
      </c>
      <c r="BL60" s="7">
        <v>0.01</v>
      </c>
      <c r="BM60" s="7">
        <v>0.01</v>
      </c>
      <c r="BN60">
        <v>0</v>
      </c>
      <c r="BO60" t="s">
        <v>106</v>
      </c>
      <c r="BP60">
        <v>0</v>
      </c>
      <c r="BQ60" s="7">
        <v>0.01</v>
      </c>
      <c r="BR60">
        <v>0</v>
      </c>
      <c r="BS60">
        <v>0</v>
      </c>
      <c r="BT60" t="s">
        <v>106</v>
      </c>
      <c r="BU60" s="7">
        <v>0.01</v>
      </c>
      <c r="BV60" t="s">
        <v>106</v>
      </c>
      <c r="BW60" s="7">
        <v>0.01</v>
      </c>
      <c r="BX60">
        <v>0</v>
      </c>
      <c r="BY60">
        <v>0</v>
      </c>
      <c r="BZ60">
        <v>0</v>
      </c>
    </row>
    <row r="61" spans="1:78" x14ac:dyDescent="0.25">
      <c r="A61" t="s">
        <v>706</v>
      </c>
      <c r="B61">
        <v>2</v>
      </c>
      <c r="C61">
        <v>2</v>
      </c>
      <c r="D61">
        <v>0</v>
      </c>
      <c r="E61">
        <v>0</v>
      </c>
      <c r="F61">
        <v>1</v>
      </c>
      <c r="G61">
        <v>1</v>
      </c>
      <c r="H61">
        <v>0</v>
      </c>
      <c r="I61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1</v>
      </c>
      <c r="P61">
        <v>0</v>
      </c>
      <c r="Q61">
        <v>0</v>
      </c>
      <c r="R61">
        <v>2</v>
      </c>
      <c r="S61">
        <v>1</v>
      </c>
      <c r="T61">
        <v>0</v>
      </c>
      <c r="U61">
        <v>1</v>
      </c>
      <c r="V61">
        <v>2</v>
      </c>
      <c r="W61">
        <v>0</v>
      </c>
      <c r="X61">
        <v>0</v>
      </c>
      <c r="Y61">
        <v>0</v>
      </c>
      <c r="Z61">
        <v>2</v>
      </c>
      <c r="AA61">
        <v>2</v>
      </c>
      <c r="AB61">
        <v>2</v>
      </c>
      <c r="AC61">
        <v>0</v>
      </c>
      <c r="AD61">
        <v>2</v>
      </c>
      <c r="AE61">
        <v>0</v>
      </c>
      <c r="AF61">
        <v>1</v>
      </c>
      <c r="AG61">
        <v>1</v>
      </c>
      <c r="AH61">
        <v>0</v>
      </c>
      <c r="AI61">
        <v>1</v>
      </c>
      <c r="AJ61">
        <v>0</v>
      </c>
      <c r="AK61">
        <v>1</v>
      </c>
      <c r="AL61">
        <v>1</v>
      </c>
      <c r="AM61">
        <v>1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</v>
      </c>
      <c r="BA61">
        <v>0</v>
      </c>
      <c r="BB61">
        <v>0</v>
      </c>
      <c r="BC61">
        <v>0</v>
      </c>
      <c r="BD61">
        <v>0</v>
      </c>
      <c r="BE61">
        <v>1</v>
      </c>
      <c r="BF61">
        <v>1</v>
      </c>
      <c r="BG61">
        <v>1</v>
      </c>
      <c r="BH61">
        <v>1</v>
      </c>
      <c r="BI61">
        <v>0</v>
      </c>
      <c r="BJ61">
        <v>0</v>
      </c>
      <c r="BK61">
        <v>0</v>
      </c>
      <c r="BL61">
        <v>1</v>
      </c>
      <c r="BM61">
        <v>0</v>
      </c>
      <c r="BN61">
        <v>0</v>
      </c>
      <c r="BO61">
        <v>1</v>
      </c>
      <c r="BP61">
        <v>1</v>
      </c>
      <c r="BQ61">
        <v>0</v>
      </c>
      <c r="BR61">
        <v>0</v>
      </c>
      <c r="BS61">
        <v>0</v>
      </c>
      <c r="BT61">
        <v>1</v>
      </c>
      <c r="BU61">
        <v>0</v>
      </c>
      <c r="BV61">
        <v>0</v>
      </c>
      <c r="BW61">
        <v>0</v>
      </c>
      <c r="BX61">
        <v>1</v>
      </c>
      <c r="BY61">
        <v>1</v>
      </c>
      <c r="BZ61">
        <v>1</v>
      </c>
    </row>
    <row r="62" spans="1:78" x14ac:dyDescent="0.25">
      <c r="B62">
        <v>0</v>
      </c>
      <c r="C62">
        <v>0</v>
      </c>
      <c r="D62" t="s">
        <v>106</v>
      </c>
      <c r="E62" t="s">
        <v>106</v>
      </c>
      <c r="F62">
        <v>0</v>
      </c>
      <c r="G62">
        <v>0</v>
      </c>
      <c r="H62" t="s">
        <v>106</v>
      </c>
      <c r="I62" t="s">
        <v>106</v>
      </c>
      <c r="J62" t="s">
        <v>106</v>
      </c>
      <c r="K62">
        <v>0</v>
      </c>
      <c r="L62">
        <v>0</v>
      </c>
      <c r="M62">
        <v>0</v>
      </c>
      <c r="N62">
        <v>0</v>
      </c>
      <c r="O62">
        <v>0</v>
      </c>
      <c r="P62" t="s">
        <v>106</v>
      </c>
      <c r="Q62" t="s">
        <v>106</v>
      </c>
      <c r="R62">
        <v>0</v>
      </c>
      <c r="S62">
        <v>0</v>
      </c>
      <c r="T62" t="s">
        <v>106</v>
      </c>
      <c r="U62">
        <v>0</v>
      </c>
      <c r="V62">
        <v>0</v>
      </c>
      <c r="W62" t="s">
        <v>106</v>
      </c>
      <c r="X62" t="s">
        <v>106</v>
      </c>
      <c r="Y62" t="s">
        <v>106</v>
      </c>
      <c r="Z62">
        <v>0</v>
      </c>
      <c r="AA62">
        <v>0</v>
      </c>
      <c r="AB62">
        <v>0</v>
      </c>
      <c r="AC62" t="s">
        <v>106</v>
      </c>
      <c r="AD62">
        <v>0</v>
      </c>
      <c r="AE62" t="s">
        <v>106</v>
      </c>
      <c r="AF62">
        <v>0</v>
      </c>
      <c r="AG62">
        <v>0</v>
      </c>
      <c r="AH62" t="s">
        <v>106</v>
      </c>
      <c r="AI62">
        <v>0</v>
      </c>
      <c r="AJ62" t="s">
        <v>106</v>
      </c>
      <c r="AK62">
        <v>0</v>
      </c>
      <c r="AL62">
        <v>0</v>
      </c>
      <c r="AM62">
        <v>0</v>
      </c>
      <c r="AN62" t="s">
        <v>106</v>
      </c>
      <c r="AO62" t="s">
        <v>106</v>
      </c>
      <c r="AP62" t="s">
        <v>106</v>
      </c>
      <c r="AQ62" t="s">
        <v>106</v>
      </c>
      <c r="AR62" t="s">
        <v>106</v>
      </c>
      <c r="AS62" s="7">
        <v>0.01</v>
      </c>
      <c r="AT62" t="s">
        <v>106</v>
      </c>
      <c r="AU62" t="s">
        <v>106</v>
      </c>
      <c r="AV62" t="s">
        <v>106</v>
      </c>
      <c r="AW62" t="s">
        <v>106</v>
      </c>
      <c r="AX62" t="s">
        <v>106</v>
      </c>
      <c r="AY62" t="s">
        <v>106</v>
      </c>
      <c r="AZ62">
        <v>0</v>
      </c>
      <c r="BA62" t="s">
        <v>106</v>
      </c>
      <c r="BB62" t="s">
        <v>106</v>
      </c>
      <c r="BC62" t="s">
        <v>106</v>
      </c>
      <c r="BD62" t="s">
        <v>106</v>
      </c>
      <c r="BE62">
        <v>0</v>
      </c>
      <c r="BF62">
        <v>0</v>
      </c>
      <c r="BG62">
        <v>0</v>
      </c>
      <c r="BH62">
        <v>0</v>
      </c>
      <c r="BI62" t="s">
        <v>106</v>
      </c>
      <c r="BJ62" t="s">
        <v>106</v>
      </c>
      <c r="BK62" t="s">
        <v>106</v>
      </c>
      <c r="BL62" s="7">
        <v>0.01</v>
      </c>
      <c r="BM62" t="s">
        <v>106</v>
      </c>
      <c r="BN62" t="s">
        <v>106</v>
      </c>
      <c r="BO62">
        <v>0</v>
      </c>
      <c r="BP62">
        <v>0</v>
      </c>
      <c r="BQ62" t="s">
        <v>106</v>
      </c>
      <c r="BR62" t="s">
        <v>106</v>
      </c>
      <c r="BS62" t="s">
        <v>106</v>
      </c>
      <c r="BT62">
        <v>0</v>
      </c>
      <c r="BU62" t="s">
        <v>106</v>
      </c>
      <c r="BV62" t="s">
        <v>106</v>
      </c>
      <c r="BW62" t="s">
        <v>106</v>
      </c>
      <c r="BX62">
        <v>0</v>
      </c>
      <c r="BY62">
        <v>0</v>
      </c>
      <c r="BZ62">
        <v>0</v>
      </c>
    </row>
    <row r="63" spans="1:78" x14ac:dyDescent="0.25">
      <c r="A63" t="s">
        <v>705</v>
      </c>
      <c r="B63">
        <v>1</v>
      </c>
      <c r="C63">
        <v>0</v>
      </c>
      <c r="D63">
        <v>1</v>
      </c>
      <c r="E63">
        <v>0</v>
      </c>
      <c r="F63">
        <v>0</v>
      </c>
      <c r="G63">
        <v>1</v>
      </c>
      <c r="H63">
        <v>0</v>
      </c>
      <c r="I63">
        <v>1</v>
      </c>
      <c r="J63">
        <v>0</v>
      </c>
      <c r="K63">
        <v>0</v>
      </c>
      <c r="L63">
        <v>0</v>
      </c>
      <c r="M63">
        <v>0</v>
      </c>
      <c r="N63">
        <v>1</v>
      </c>
      <c r="O63">
        <v>0</v>
      </c>
      <c r="P63">
        <v>0</v>
      </c>
      <c r="Q63">
        <v>0</v>
      </c>
      <c r="R63">
        <v>1</v>
      </c>
      <c r="S63">
        <v>1</v>
      </c>
      <c r="T63">
        <v>0</v>
      </c>
      <c r="U63">
        <v>0</v>
      </c>
      <c r="V63">
        <v>1</v>
      </c>
      <c r="W63">
        <v>0</v>
      </c>
      <c r="X63">
        <v>0</v>
      </c>
      <c r="Y63">
        <v>0</v>
      </c>
      <c r="Z63">
        <v>1</v>
      </c>
      <c r="AA63">
        <v>1</v>
      </c>
      <c r="AB63">
        <v>1</v>
      </c>
      <c r="AC63">
        <v>0</v>
      </c>
      <c r="AD63">
        <v>1</v>
      </c>
      <c r="AE63">
        <v>0</v>
      </c>
      <c r="AF63">
        <v>1</v>
      </c>
      <c r="AG63">
        <v>0</v>
      </c>
      <c r="AH63">
        <v>0</v>
      </c>
      <c r="AI63">
        <v>1</v>
      </c>
      <c r="AJ63">
        <v>0</v>
      </c>
      <c r="AK63">
        <v>0</v>
      </c>
      <c r="AL63">
        <v>1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1</v>
      </c>
      <c r="BG63">
        <v>1</v>
      </c>
      <c r="BH63">
        <v>0</v>
      </c>
      <c r="BI63">
        <v>1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</row>
    <row r="64" spans="1:78" x14ac:dyDescent="0.25">
      <c r="B64">
        <v>0</v>
      </c>
      <c r="C64" t="s">
        <v>106</v>
      </c>
      <c r="D64" s="7">
        <v>0.01</v>
      </c>
      <c r="E64" t="s">
        <v>106</v>
      </c>
      <c r="F64" t="s">
        <v>106</v>
      </c>
      <c r="G64">
        <v>0</v>
      </c>
      <c r="H64" t="s">
        <v>106</v>
      </c>
      <c r="I64">
        <v>0</v>
      </c>
      <c r="J64" t="s">
        <v>106</v>
      </c>
      <c r="K64" t="s">
        <v>106</v>
      </c>
      <c r="L64" t="s">
        <v>106</v>
      </c>
      <c r="M64" t="s">
        <v>106</v>
      </c>
      <c r="N64">
        <v>0</v>
      </c>
      <c r="O64" t="s">
        <v>106</v>
      </c>
      <c r="P64" t="s">
        <v>106</v>
      </c>
      <c r="Q64" t="s">
        <v>106</v>
      </c>
      <c r="R64">
        <v>0</v>
      </c>
      <c r="S64">
        <v>0</v>
      </c>
      <c r="T64" t="s">
        <v>106</v>
      </c>
      <c r="U64" t="s">
        <v>106</v>
      </c>
      <c r="V64">
        <v>0</v>
      </c>
      <c r="W64" t="s">
        <v>106</v>
      </c>
      <c r="X64" t="s">
        <v>106</v>
      </c>
      <c r="Y64" t="s">
        <v>106</v>
      </c>
      <c r="Z64">
        <v>0</v>
      </c>
      <c r="AA64">
        <v>0</v>
      </c>
      <c r="AB64">
        <v>0</v>
      </c>
      <c r="AC64" t="s">
        <v>106</v>
      </c>
      <c r="AD64">
        <v>0</v>
      </c>
      <c r="AE64" t="s">
        <v>106</v>
      </c>
      <c r="AF64">
        <v>0</v>
      </c>
      <c r="AG64" t="s">
        <v>106</v>
      </c>
      <c r="AH64" t="s">
        <v>106</v>
      </c>
      <c r="AI64">
        <v>0</v>
      </c>
      <c r="AJ64" t="s">
        <v>106</v>
      </c>
      <c r="AK64" t="s">
        <v>106</v>
      </c>
      <c r="AL64">
        <v>0</v>
      </c>
      <c r="AM64" t="s">
        <v>106</v>
      </c>
      <c r="AN64" t="s">
        <v>106</v>
      </c>
      <c r="AO64" t="s">
        <v>106</v>
      </c>
      <c r="AP64" t="s">
        <v>106</v>
      </c>
      <c r="AQ64" t="s">
        <v>106</v>
      </c>
      <c r="AR64" t="s">
        <v>106</v>
      </c>
      <c r="AS64" t="s">
        <v>106</v>
      </c>
      <c r="AT64" t="s">
        <v>106</v>
      </c>
      <c r="AU64" t="s">
        <v>106</v>
      </c>
      <c r="AV64" t="s">
        <v>106</v>
      </c>
      <c r="AW64" t="s">
        <v>106</v>
      </c>
      <c r="AX64" s="7">
        <v>0.01</v>
      </c>
      <c r="AY64" t="s">
        <v>106</v>
      </c>
      <c r="AZ64" t="s">
        <v>106</v>
      </c>
      <c r="BA64" t="s">
        <v>106</v>
      </c>
      <c r="BB64" t="s">
        <v>106</v>
      </c>
      <c r="BC64" t="s">
        <v>106</v>
      </c>
      <c r="BD64" t="s">
        <v>106</v>
      </c>
      <c r="BE64" t="s">
        <v>106</v>
      </c>
      <c r="BF64">
        <v>0</v>
      </c>
      <c r="BG64">
        <v>0</v>
      </c>
      <c r="BH64" t="s">
        <v>106</v>
      </c>
      <c r="BI64">
        <v>0</v>
      </c>
      <c r="BJ64" t="s">
        <v>106</v>
      </c>
      <c r="BK64" t="s">
        <v>106</v>
      </c>
      <c r="BL64" t="s">
        <v>106</v>
      </c>
      <c r="BM64" t="s">
        <v>106</v>
      </c>
      <c r="BN64" t="s">
        <v>106</v>
      </c>
      <c r="BO64">
        <v>0</v>
      </c>
      <c r="BP64" t="s">
        <v>106</v>
      </c>
      <c r="BQ64" t="s">
        <v>106</v>
      </c>
      <c r="BR64" t="s">
        <v>106</v>
      </c>
      <c r="BS64" t="s">
        <v>106</v>
      </c>
      <c r="BT64" t="s">
        <v>106</v>
      </c>
      <c r="BU64" t="s">
        <v>106</v>
      </c>
      <c r="BV64" t="s">
        <v>106</v>
      </c>
      <c r="BW64" t="s">
        <v>106</v>
      </c>
      <c r="BX64" t="s">
        <v>106</v>
      </c>
      <c r="BY64" t="s">
        <v>106</v>
      </c>
      <c r="BZ64" t="s">
        <v>106</v>
      </c>
    </row>
    <row r="65" spans="1:78" x14ac:dyDescent="0.25">
      <c r="A65" t="s">
        <v>708</v>
      </c>
      <c r="B65">
        <v>1</v>
      </c>
      <c r="C65">
        <v>1</v>
      </c>
      <c r="D65">
        <v>0</v>
      </c>
      <c r="E65">
        <v>0</v>
      </c>
      <c r="F65">
        <v>0</v>
      </c>
      <c r="G65">
        <v>1</v>
      </c>
      <c r="H65">
        <v>0</v>
      </c>
      <c r="I65">
        <v>0</v>
      </c>
      <c r="J65">
        <v>0</v>
      </c>
      <c r="K65">
        <v>1</v>
      </c>
      <c r="L65">
        <v>0</v>
      </c>
      <c r="M65">
        <v>0</v>
      </c>
      <c r="N65">
        <v>0</v>
      </c>
      <c r="O65">
        <v>1</v>
      </c>
      <c r="P65">
        <v>0</v>
      </c>
      <c r="Q65">
        <v>0</v>
      </c>
      <c r="R65">
        <v>1</v>
      </c>
      <c r="S65">
        <v>1</v>
      </c>
      <c r="T65">
        <v>0</v>
      </c>
      <c r="U65">
        <v>0</v>
      </c>
      <c r="V65">
        <v>1</v>
      </c>
      <c r="W65">
        <v>0</v>
      </c>
      <c r="X65">
        <v>0</v>
      </c>
      <c r="Y65">
        <v>0</v>
      </c>
      <c r="Z65">
        <v>1</v>
      </c>
      <c r="AA65">
        <v>1</v>
      </c>
      <c r="AB65">
        <v>1</v>
      </c>
      <c r="AC65">
        <v>0</v>
      </c>
      <c r="AD65">
        <v>1</v>
      </c>
      <c r="AE65">
        <v>0</v>
      </c>
      <c r="AF65">
        <v>1</v>
      </c>
      <c r="AG65">
        <v>0</v>
      </c>
      <c r="AH65">
        <v>0</v>
      </c>
      <c r="AI65">
        <v>0</v>
      </c>
      <c r="AJ65">
        <v>1</v>
      </c>
      <c r="AK65">
        <v>0</v>
      </c>
      <c r="AL65">
        <v>0</v>
      </c>
      <c r="AM65">
        <v>1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</v>
      </c>
      <c r="BD65">
        <v>0</v>
      </c>
      <c r="BE65">
        <v>0</v>
      </c>
      <c r="BF65">
        <v>1</v>
      </c>
      <c r="BG65">
        <v>1</v>
      </c>
      <c r="BH65">
        <v>0</v>
      </c>
      <c r="BI65">
        <v>0</v>
      </c>
      <c r="BJ65">
        <v>1</v>
      </c>
      <c r="BK65">
        <v>0</v>
      </c>
      <c r="BL65">
        <v>0</v>
      </c>
      <c r="BM65">
        <v>0</v>
      </c>
      <c r="BN65">
        <v>0</v>
      </c>
      <c r="BO65">
        <v>1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1</v>
      </c>
      <c r="BY65">
        <v>1</v>
      </c>
      <c r="BZ65">
        <v>1</v>
      </c>
    </row>
    <row r="66" spans="1:78" x14ac:dyDescent="0.25">
      <c r="B66">
        <v>0</v>
      </c>
      <c r="C66">
        <v>0</v>
      </c>
      <c r="D66" t="s">
        <v>106</v>
      </c>
      <c r="E66" t="s">
        <v>106</v>
      </c>
      <c r="F66" t="s">
        <v>106</v>
      </c>
      <c r="G66">
        <v>0</v>
      </c>
      <c r="H66" t="s">
        <v>106</v>
      </c>
      <c r="I66" t="s">
        <v>106</v>
      </c>
      <c r="J66" t="s">
        <v>106</v>
      </c>
      <c r="K66">
        <v>0</v>
      </c>
      <c r="L66" t="s">
        <v>106</v>
      </c>
      <c r="M66" t="s">
        <v>106</v>
      </c>
      <c r="N66" t="s">
        <v>106</v>
      </c>
      <c r="O66">
        <v>0</v>
      </c>
      <c r="P66" t="s">
        <v>106</v>
      </c>
      <c r="Q66" t="s">
        <v>106</v>
      </c>
      <c r="R66">
        <v>0</v>
      </c>
      <c r="S66">
        <v>0</v>
      </c>
      <c r="T66" t="s">
        <v>106</v>
      </c>
      <c r="U66" t="s">
        <v>106</v>
      </c>
      <c r="V66">
        <v>0</v>
      </c>
      <c r="W66" t="s">
        <v>106</v>
      </c>
      <c r="X66" t="s">
        <v>106</v>
      </c>
      <c r="Y66" t="s">
        <v>106</v>
      </c>
      <c r="Z66">
        <v>0</v>
      </c>
      <c r="AA66">
        <v>0</v>
      </c>
      <c r="AB66">
        <v>0</v>
      </c>
      <c r="AC66" t="s">
        <v>106</v>
      </c>
      <c r="AD66">
        <v>0</v>
      </c>
      <c r="AE66" t="s">
        <v>106</v>
      </c>
      <c r="AF66">
        <v>0</v>
      </c>
      <c r="AG66" t="s">
        <v>106</v>
      </c>
      <c r="AH66" t="s">
        <v>106</v>
      </c>
      <c r="AI66" t="s">
        <v>106</v>
      </c>
      <c r="AJ66" s="7">
        <v>0.01</v>
      </c>
      <c r="AK66" t="s">
        <v>106</v>
      </c>
      <c r="AL66" t="s">
        <v>106</v>
      </c>
      <c r="AM66">
        <v>0</v>
      </c>
      <c r="AN66" t="s">
        <v>106</v>
      </c>
      <c r="AO66" t="s">
        <v>106</v>
      </c>
      <c r="AP66" t="s">
        <v>106</v>
      </c>
      <c r="AQ66" t="s">
        <v>106</v>
      </c>
      <c r="AR66" t="s">
        <v>106</v>
      </c>
      <c r="AS66" t="s">
        <v>106</v>
      </c>
      <c r="AT66" t="s">
        <v>106</v>
      </c>
      <c r="AU66" t="s">
        <v>106</v>
      </c>
      <c r="AV66" t="s">
        <v>106</v>
      </c>
      <c r="AW66" t="s">
        <v>106</v>
      </c>
      <c r="AX66" t="s">
        <v>106</v>
      </c>
      <c r="AY66" t="s">
        <v>106</v>
      </c>
      <c r="AZ66" t="s">
        <v>106</v>
      </c>
      <c r="BA66" t="s">
        <v>106</v>
      </c>
      <c r="BB66" t="s">
        <v>106</v>
      </c>
      <c r="BC66" s="7">
        <v>0.01</v>
      </c>
      <c r="BD66" t="s">
        <v>106</v>
      </c>
      <c r="BE66" t="s">
        <v>106</v>
      </c>
      <c r="BF66">
        <v>0</v>
      </c>
      <c r="BG66">
        <v>0</v>
      </c>
      <c r="BH66" t="s">
        <v>106</v>
      </c>
      <c r="BI66" t="s">
        <v>106</v>
      </c>
      <c r="BJ66">
        <v>0</v>
      </c>
      <c r="BK66" t="s">
        <v>106</v>
      </c>
      <c r="BL66" t="s">
        <v>106</v>
      </c>
      <c r="BM66" t="s">
        <v>106</v>
      </c>
      <c r="BN66" t="s">
        <v>106</v>
      </c>
      <c r="BO66">
        <v>0</v>
      </c>
      <c r="BP66" t="s">
        <v>106</v>
      </c>
      <c r="BQ66" t="s">
        <v>106</v>
      </c>
      <c r="BR66" t="s">
        <v>106</v>
      </c>
      <c r="BS66" t="s">
        <v>106</v>
      </c>
      <c r="BT66" t="s">
        <v>106</v>
      </c>
      <c r="BU66" t="s">
        <v>106</v>
      </c>
      <c r="BV66" t="s">
        <v>106</v>
      </c>
      <c r="BW66" t="s">
        <v>106</v>
      </c>
      <c r="BX66">
        <v>0</v>
      </c>
      <c r="BY66">
        <v>0</v>
      </c>
      <c r="BZ66">
        <v>0</v>
      </c>
    </row>
    <row r="67" spans="1:78" x14ac:dyDescent="0.25">
      <c r="A67" t="s">
        <v>688</v>
      </c>
      <c r="B67">
        <v>1</v>
      </c>
      <c r="C67">
        <v>1</v>
      </c>
      <c r="D67">
        <v>0</v>
      </c>
      <c r="E67">
        <v>0</v>
      </c>
      <c r="F67">
        <v>0</v>
      </c>
      <c r="G67">
        <v>0</v>
      </c>
      <c r="H67">
        <v>1</v>
      </c>
      <c r="I67">
        <v>1</v>
      </c>
      <c r="J67">
        <v>0</v>
      </c>
      <c r="K67">
        <v>0</v>
      </c>
      <c r="L67">
        <v>0</v>
      </c>
      <c r="M67">
        <v>0</v>
      </c>
      <c r="N67">
        <v>1</v>
      </c>
      <c r="O67">
        <v>0</v>
      </c>
      <c r="P67">
        <v>0</v>
      </c>
      <c r="Q67">
        <v>0</v>
      </c>
      <c r="R67">
        <v>1</v>
      </c>
      <c r="S67">
        <v>1</v>
      </c>
      <c r="T67">
        <v>0</v>
      </c>
      <c r="U67">
        <v>0</v>
      </c>
      <c r="V67">
        <v>1</v>
      </c>
      <c r="W67">
        <v>0</v>
      </c>
      <c r="X67">
        <v>0</v>
      </c>
      <c r="Y67">
        <v>0</v>
      </c>
      <c r="Z67">
        <v>1</v>
      </c>
      <c r="AA67">
        <v>1</v>
      </c>
      <c r="AB67">
        <v>1</v>
      </c>
      <c r="AC67">
        <v>0</v>
      </c>
      <c r="AD67">
        <v>1</v>
      </c>
      <c r="AE67">
        <v>0</v>
      </c>
      <c r="AF67">
        <v>1</v>
      </c>
      <c r="AG67">
        <v>0</v>
      </c>
      <c r="AH67">
        <v>0</v>
      </c>
      <c r="AI67">
        <v>1</v>
      </c>
      <c r="AJ67">
        <v>0</v>
      </c>
      <c r="AK67">
        <v>0</v>
      </c>
      <c r="AL67">
        <v>1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1</v>
      </c>
      <c r="BG67">
        <v>1</v>
      </c>
      <c r="BH67">
        <v>0</v>
      </c>
      <c r="BI67">
        <v>1</v>
      </c>
      <c r="BJ67">
        <v>0</v>
      </c>
      <c r="BK67">
        <v>0</v>
      </c>
      <c r="BL67">
        <v>0</v>
      </c>
      <c r="BM67">
        <v>0</v>
      </c>
      <c r="BN67">
        <v>1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1</v>
      </c>
      <c r="BY67">
        <v>1</v>
      </c>
      <c r="BZ67">
        <v>1</v>
      </c>
    </row>
    <row r="68" spans="1:78" x14ac:dyDescent="0.25">
      <c r="B68">
        <v>0</v>
      </c>
      <c r="C68">
        <v>0</v>
      </c>
      <c r="D68" t="s">
        <v>106</v>
      </c>
      <c r="E68" t="s">
        <v>106</v>
      </c>
      <c r="F68" t="s">
        <v>106</v>
      </c>
      <c r="G68" t="s">
        <v>106</v>
      </c>
      <c r="H68">
        <v>0</v>
      </c>
      <c r="I68">
        <v>0</v>
      </c>
      <c r="J68" t="s">
        <v>106</v>
      </c>
      <c r="K68" t="s">
        <v>106</v>
      </c>
      <c r="L68" t="s">
        <v>106</v>
      </c>
      <c r="M68" t="s">
        <v>106</v>
      </c>
      <c r="N68">
        <v>0</v>
      </c>
      <c r="O68" t="s">
        <v>106</v>
      </c>
      <c r="P68" t="s">
        <v>106</v>
      </c>
      <c r="Q68" t="s">
        <v>106</v>
      </c>
      <c r="R68">
        <v>0</v>
      </c>
      <c r="S68">
        <v>0</v>
      </c>
      <c r="T68" t="s">
        <v>106</v>
      </c>
      <c r="U68" t="s">
        <v>106</v>
      </c>
      <c r="V68">
        <v>0</v>
      </c>
      <c r="W68" t="s">
        <v>106</v>
      </c>
      <c r="X68" t="s">
        <v>106</v>
      </c>
      <c r="Y68" t="s">
        <v>106</v>
      </c>
      <c r="Z68">
        <v>0</v>
      </c>
      <c r="AA68">
        <v>0</v>
      </c>
      <c r="AB68">
        <v>0</v>
      </c>
      <c r="AC68" t="s">
        <v>106</v>
      </c>
      <c r="AD68">
        <v>0</v>
      </c>
      <c r="AE68" t="s">
        <v>106</v>
      </c>
      <c r="AF68">
        <v>0</v>
      </c>
      <c r="AG68" t="s">
        <v>106</v>
      </c>
      <c r="AH68" t="s">
        <v>106</v>
      </c>
      <c r="AI68">
        <v>0</v>
      </c>
      <c r="AJ68" t="s">
        <v>106</v>
      </c>
      <c r="AK68" t="s">
        <v>106</v>
      </c>
      <c r="AL68">
        <v>0</v>
      </c>
      <c r="AM68" t="s">
        <v>106</v>
      </c>
      <c r="AN68" t="s">
        <v>106</v>
      </c>
      <c r="AO68" t="s">
        <v>106</v>
      </c>
      <c r="AP68" t="s">
        <v>106</v>
      </c>
      <c r="AQ68" t="s">
        <v>106</v>
      </c>
      <c r="AR68" t="s">
        <v>106</v>
      </c>
      <c r="AS68" s="7">
        <v>0.01</v>
      </c>
      <c r="AT68" t="s">
        <v>106</v>
      </c>
      <c r="AU68" t="s">
        <v>106</v>
      </c>
      <c r="AV68" t="s">
        <v>106</v>
      </c>
      <c r="AW68" t="s">
        <v>106</v>
      </c>
      <c r="AX68" t="s">
        <v>106</v>
      </c>
      <c r="AY68" t="s">
        <v>106</v>
      </c>
      <c r="AZ68" t="s">
        <v>106</v>
      </c>
      <c r="BA68" t="s">
        <v>106</v>
      </c>
      <c r="BB68" t="s">
        <v>106</v>
      </c>
      <c r="BC68" t="s">
        <v>106</v>
      </c>
      <c r="BD68" t="s">
        <v>106</v>
      </c>
      <c r="BE68" t="s">
        <v>106</v>
      </c>
      <c r="BF68">
        <v>0</v>
      </c>
      <c r="BG68">
        <v>0</v>
      </c>
      <c r="BH68" t="s">
        <v>106</v>
      </c>
      <c r="BI68">
        <v>0</v>
      </c>
      <c r="BJ68" t="s">
        <v>106</v>
      </c>
      <c r="BK68" t="s">
        <v>106</v>
      </c>
      <c r="BL68" t="s">
        <v>106</v>
      </c>
      <c r="BM68" t="s">
        <v>106</v>
      </c>
      <c r="BN68">
        <v>0</v>
      </c>
      <c r="BO68" t="s">
        <v>106</v>
      </c>
      <c r="BP68" t="s">
        <v>106</v>
      </c>
      <c r="BQ68" t="s">
        <v>106</v>
      </c>
      <c r="BR68" t="s">
        <v>106</v>
      </c>
      <c r="BS68" t="s">
        <v>106</v>
      </c>
      <c r="BT68" t="s">
        <v>106</v>
      </c>
      <c r="BU68" t="s">
        <v>106</v>
      </c>
      <c r="BV68" t="s">
        <v>106</v>
      </c>
      <c r="BW68" t="s">
        <v>106</v>
      </c>
      <c r="BX68">
        <v>0</v>
      </c>
      <c r="BY68">
        <v>0</v>
      </c>
      <c r="BZ68">
        <v>0</v>
      </c>
    </row>
    <row r="69" spans="1:78" x14ac:dyDescent="0.25">
      <c r="A69" t="s">
        <v>674</v>
      </c>
      <c r="B69">
        <v>1</v>
      </c>
      <c r="C69">
        <v>0</v>
      </c>
      <c r="D69">
        <v>1</v>
      </c>
      <c r="E69">
        <v>0</v>
      </c>
      <c r="F69">
        <v>0</v>
      </c>
      <c r="G69">
        <v>1</v>
      </c>
      <c r="H69">
        <v>0</v>
      </c>
      <c r="I69">
        <v>0</v>
      </c>
      <c r="J69">
        <v>0</v>
      </c>
      <c r="K69">
        <v>0</v>
      </c>
      <c r="L69">
        <v>1</v>
      </c>
      <c r="M69">
        <v>1</v>
      </c>
      <c r="N69">
        <v>0</v>
      </c>
      <c r="O69">
        <v>0</v>
      </c>
      <c r="P69">
        <v>0</v>
      </c>
      <c r="Q69">
        <v>1</v>
      </c>
      <c r="R69">
        <v>0</v>
      </c>
      <c r="S69">
        <v>0</v>
      </c>
      <c r="T69">
        <v>0</v>
      </c>
      <c r="U69">
        <v>1</v>
      </c>
      <c r="V69">
        <v>1</v>
      </c>
      <c r="W69">
        <v>0</v>
      </c>
      <c r="X69">
        <v>0</v>
      </c>
      <c r="Y69">
        <v>1</v>
      </c>
      <c r="Z69">
        <v>0</v>
      </c>
      <c r="AA69">
        <v>1</v>
      </c>
      <c r="AB69">
        <v>0</v>
      </c>
      <c r="AC69">
        <v>1</v>
      </c>
      <c r="AD69">
        <v>0</v>
      </c>
      <c r="AE69">
        <v>0</v>
      </c>
      <c r="AF69">
        <v>1</v>
      </c>
      <c r="AG69">
        <v>0</v>
      </c>
      <c r="AH69">
        <v>0</v>
      </c>
      <c r="AI69">
        <v>0</v>
      </c>
      <c r="AJ69">
        <v>0</v>
      </c>
      <c r="AK69">
        <v>1</v>
      </c>
      <c r="AL69">
        <v>1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1</v>
      </c>
      <c r="BG69">
        <v>1</v>
      </c>
      <c r="BH69">
        <v>0</v>
      </c>
      <c r="BI69">
        <v>0</v>
      </c>
      <c r="BJ69">
        <v>1</v>
      </c>
      <c r="BK69">
        <v>0</v>
      </c>
      <c r="BL69">
        <v>0</v>
      </c>
      <c r="BM69">
        <v>1</v>
      </c>
      <c r="BN69">
        <v>0</v>
      </c>
      <c r="BO69">
        <v>0</v>
      </c>
      <c r="BP69">
        <v>0</v>
      </c>
      <c r="BQ69">
        <v>0</v>
      </c>
      <c r="BR69">
        <v>1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1</v>
      </c>
      <c r="BY69">
        <v>0</v>
      </c>
      <c r="BZ69">
        <v>0</v>
      </c>
    </row>
    <row r="70" spans="1:78" x14ac:dyDescent="0.25">
      <c r="B70">
        <v>0</v>
      </c>
      <c r="C70" t="s">
        <v>106</v>
      </c>
      <c r="D70">
        <v>0</v>
      </c>
      <c r="E70" t="s">
        <v>106</v>
      </c>
      <c r="F70" t="s">
        <v>106</v>
      </c>
      <c r="G70">
        <v>0</v>
      </c>
      <c r="H70" t="s">
        <v>106</v>
      </c>
      <c r="I70" t="s">
        <v>106</v>
      </c>
      <c r="J70" t="s">
        <v>106</v>
      </c>
      <c r="K70" t="s">
        <v>106</v>
      </c>
      <c r="L70">
        <v>0</v>
      </c>
      <c r="M70">
        <v>0</v>
      </c>
      <c r="N70" t="s">
        <v>106</v>
      </c>
      <c r="O70" t="s">
        <v>106</v>
      </c>
      <c r="P70" t="s">
        <v>106</v>
      </c>
      <c r="Q70">
        <v>0</v>
      </c>
      <c r="R70" t="s">
        <v>106</v>
      </c>
      <c r="S70" t="s">
        <v>106</v>
      </c>
      <c r="T70" t="s">
        <v>106</v>
      </c>
      <c r="U70">
        <v>0</v>
      </c>
      <c r="V70">
        <v>0</v>
      </c>
      <c r="W70" t="s">
        <v>106</v>
      </c>
      <c r="X70" t="s">
        <v>106</v>
      </c>
      <c r="Y70">
        <v>0</v>
      </c>
      <c r="Z70" t="s">
        <v>106</v>
      </c>
      <c r="AA70">
        <v>0</v>
      </c>
      <c r="AB70" t="s">
        <v>106</v>
      </c>
      <c r="AC70">
        <v>0</v>
      </c>
      <c r="AD70" t="s">
        <v>106</v>
      </c>
      <c r="AE70" t="s">
        <v>106</v>
      </c>
      <c r="AF70">
        <v>0</v>
      </c>
      <c r="AG70" t="s">
        <v>106</v>
      </c>
      <c r="AH70" t="s">
        <v>106</v>
      </c>
      <c r="AI70" t="s">
        <v>106</v>
      </c>
      <c r="AJ70" t="s">
        <v>106</v>
      </c>
      <c r="AK70">
        <v>0</v>
      </c>
      <c r="AL70">
        <v>0</v>
      </c>
      <c r="AM70" t="s">
        <v>106</v>
      </c>
      <c r="AN70" t="s">
        <v>106</v>
      </c>
      <c r="AO70" t="s">
        <v>106</v>
      </c>
      <c r="AP70" t="s">
        <v>106</v>
      </c>
      <c r="AQ70" t="s">
        <v>106</v>
      </c>
      <c r="AR70" t="s">
        <v>106</v>
      </c>
      <c r="AS70" t="s">
        <v>106</v>
      </c>
      <c r="AT70" t="s">
        <v>106</v>
      </c>
      <c r="AU70" t="s">
        <v>106</v>
      </c>
      <c r="AV70" t="s">
        <v>106</v>
      </c>
      <c r="AW70" t="s">
        <v>106</v>
      </c>
      <c r="AX70" s="7">
        <v>0.01</v>
      </c>
      <c r="AY70" t="s">
        <v>106</v>
      </c>
      <c r="AZ70" t="s">
        <v>106</v>
      </c>
      <c r="BA70" t="s">
        <v>106</v>
      </c>
      <c r="BB70" t="s">
        <v>106</v>
      </c>
      <c r="BC70" t="s">
        <v>106</v>
      </c>
      <c r="BD70" t="s">
        <v>106</v>
      </c>
      <c r="BE70" t="s">
        <v>106</v>
      </c>
      <c r="BF70">
        <v>0</v>
      </c>
      <c r="BG70">
        <v>0</v>
      </c>
      <c r="BH70" t="s">
        <v>106</v>
      </c>
      <c r="BI70" t="s">
        <v>106</v>
      </c>
      <c r="BJ70">
        <v>0</v>
      </c>
      <c r="BK70" t="s">
        <v>106</v>
      </c>
      <c r="BL70" t="s">
        <v>106</v>
      </c>
      <c r="BM70">
        <v>0</v>
      </c>
      <c r="BN70" t="s">
        <v>106</v>
      </c>
      <c r="BO70" t="s">
        <v>106</v>
      </c>
      <c r="BP70" t="s">
        <v>106</v>
      </c>
      <c r="BQ70" t="s">
        <v>106</v>
      </c>
      <c r="BR70">
        <v>0</v>
      </c>
      <c r="BS70" t="s">
        <v>106</v>
      </c>
      <c r="BT70" t="s">
        <v>106</v>
      </c>
      <c r="BU70" t="s">
        <v>106</v>
      </c>
      <c r="BV70" t="s">
        <v>106</v>
      </c>
      <c r="BW70" t="s">
        <v>106</v>
      </c>
      <c r="BX70">
        <v>0</v>
      </c>
      <c r="BY70" t="s">
        <v>106</v>
      </c>
      <c r="BZ70" t="s">
        <v>106</v>
      </c>
    </row>
    <row r="71" spans="1:78" x14ac:dyDescent="0.25">
      <c r="A71" t="s">
        <v>676</v>
      </c>
      <c r="B71">
        <v>1</v>
      </c>
      <c r="C71">
        <v>1</v>
      </c>
      <c r="D71">
        <v>0</v>
      </c>
      <c r="E71">
        <v>0</v>
      </c>
      <c r="F71">
        <v>0</v>
      </c>
      <c r="G71">
        <v>1</v>
      </c>
      <c r="H71">
        <v>0</v>
      </c>
      <c r="I71">
        <v>0</v>
      </c>
      <c r="J71">
        <v>0</v>
      </c>
      <c r="K71">
        <v>0</v>
      </c>
      <c r="L71">
        <v>1</v>
      </c>
      <c r="M71">
        <v>0</v>
      </c>
      <c r="N71">
        <v>0</v>
      </c>
      <c r="O71">
        <v>1</v>
      </c>
      <c r="P71">
        <v>0</v>
      </c>
      <c r="Q71">
        <v>0</v>
      </c>
      <c r="R71">
        <v>1</v>
      </c>
      <c r="S71">
        <v>0</v>
      </c>
      <c r="T71">
        <v>1</v>
      </c>
      <c r="U71">
        <v>0</v>
      </c>
      <c r="V71">
        <v>0</v>
      </c>
      <c r="W71">
        <v>1</v>
      </c>
      <c r="X71">
        <v>0</v>
      </c>
      <c r="Y71">
        <v>1</v>
      </c>
      <c r="Z71">
        <v>0</v>
      </c>
      <c r="AA71">
        <v>1</v>
      </c>
      <c r="AB71">
        <v>0</v>
      </c>
      <c r="AC71">
        <v>1</v>
      </c>
      <c r="AD71">
        <v>0</v>
      </c>
      <c r="AE71">
        <v>0</v>
      </c>
      <c r="AF71">
        <v>1</v>
      </c>
      <c r="AG71">
        <v>0</v>
      </c>
      <c r="AH71">
        <v>0</v>
      </c>
      <c r="AI71">
        <v>1</v>
      </c>
      <c r="AJ71">
        <v>0</v>
      </c>
      <c r="AK71">
        <v>0</v>
      </c>
      <c r="AL71">
        <v>0</v>
      </c>
      <c r="AM71">
        <v>1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1</v>
      </c>
      <c r="BG71">
        <v>1</v>
      </c>
      <c r="BH71">
        <v>0</v>
      </c>
      <c r="BI71">
        <v>0</v>
      </c>
      <c r="BJ71">
        <v>1</v>
      </c>
      <c r="BK71">
        <v>0</v>
      </c>
      <c r="BL71">
        <v>0</v>
      </c>
      <c r="BM71">
        <v>0</v>
      </c>
      <c r="BN71">
        <v>1</v>
      </c>
      <c r="BO71">
        <v>0</v>
      </c>
      <c r="BP71">
        <v>0</v>
      </c>
      <c r="BQ71">
        <v>1</v>
      </c>
      <c r="BR71">
        <v>0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1</v>
      </c>
      <c r="BY71">
        <v>1</v>
      </c>
      <c r="BZ71">
        <v>1</v>
      </c>
    </row>
    <row r="72" spans="1:78" x14ac:dyDescent="0.25">
      <c r="B72">
        <v>0</v>
      </c>
      <c r="C72">
        <v>0</v>
      </c>
      <c r="D72" t="s">
        <v>106</v>
      </c>
      <c r="E72" t="s">
        <v>106</v>
      </c>
      <c r="F72" t="s">
        <v>106</v>
      </c>
      <c r="G72">
        <v>0</v>
      </c>
      <c r="H72" t="s">
        <v>106</v>
      </c>
      <c r="I72" t="s">
        <v>106</v>
      </c>
      <c r="J72" t="s">
        <v>106</v>
      </c>
      <c r="K72" t="s">
        <v>106</v>
      </c>
      <c r="L72">
        <v>0</v>
      </c>
      <c r="M72" t="s">
        <v>106</v>
      </c>
      <c r="N72" t="s">
        <v>106</v>
      </c>
      <c r="O72">
        <v>0</v>
      </c>
      <c r="P72" t="s">
        <v>106</v>
      </c>
      <c r="Q72" t="s">
        <v>106</v>
      </c>
      <c r="R72">
        <v>0</v>
      </c>
      <c r="S72" t="s">
        <v>106</v>
      </c>
      <c r="T72">
        <v>0</v>
      </c>
      <c r="U72" t="s">
        <v>106</v>
      </c>
      <c r="V72" t="s">
        <v>106</v>
      </c>
      <c r="W72">
        <v>0</v>
      </c>
      <c r="X72" t="s">
        <v>106</v>
      </c>
      <c r="Y72">
        <v>0</v>
      </c>
      <c r="Z72" t="s">
        <v>106</v>
      </c>
      <c r="AA72">
        <v>0</v>
      </c>
      <c r="AB72" t="s">
        <v>106</v>
      </c>
      <c r="AC72">
        <v>0</v>
      </c>
      <c r="AD72" t="s">
        <v>106</v>
      </c>
      <c r="AE72" t="s">
        <v>106</v>
      </c>
      <c r="AF72">
        <v>0</v>
      </c>
      <c r="AG72" t="s">
        <v>106</v>
      </c>
      <c r="AH72" t="s">
        <v>106</v>
      </c>
      <c r="AI72">
        <v>0</v>
      </c>
      <c r="AJ72" t="s">
        <v>106</v>
      </c>
      <c r="AK72" t="s">
        <v>106</v>
      </c>
      <c r="AL72" t="s">
        <v>106</v>
      </c>
      <c r="AM72">
        <v>0</v>
      </c>
      <c r="AN72" t="s">
        <v>106</v>
      </c>
      <c r="AO72" t="s">
        <v>106</v>
      </c>
      <c r="AP72" t="s">
        <v>106</v>
      </c>
      <c r="AQ72" t="s">
        <v>106</v>
      </c>
      <c r="AR72" t="s">
        <v>106</v>
      </c>
      <c r="AS72" t="s">
        <v>106</v>
      </c>
      <c r="AT72">
        <v>0</v>
      </c>
      <c r="AU72" t="s">
        <v>106</v>
      </c>
      <c r="AV72" t="s">
        <v>106</v>
      </c>
      <c r="AW72" t="s">
        <v>106</v>
      </c>
      <c r="AX72" t="s">
        <v>106</v>
      </c>
      <c r="AY72" t="s">
        <v>106</v>
      </c>
      <c r="AZ72" t="s">
        <v>106</v>
      </c>
      <c r="BA72" t="s">
        <v>106</v>
      </c>
      <c r="BB72" t="s">
        <v>106</v>
      </c>
      <c r="BC72" t="s">
        <v>106</v>
      </c>
      <c r="BD72" t="s">
        <v>106</v>
      </c>
      <c r="BE72" t="s">
        <v>106</v>
      </c>
      <c r="BF72">
        <v>0</v>
      </c>
      <c r="BG72">
        <v>0</v>
      </c>
      <c r="BH72" t="s">
        <v>106</v>
      </c>
      <c r="BI72" t="s">
        <v>106</v>
      </c>
      <c r="BJ72">
        <v>0</v>
      </c>
      <c r="BK72" t="s">
        <v>106</v>
      </c>
      <c r="BL72" t="s">
        <v>106</v>
      </c>
      <c r="BM72" t="s">
        <v>106</v>
      </c>
      <c r="BN72">
        <v>0</v>
      </c>
      <c r="BO72" t="s">
        <v>106</v>
      </c>
      <c r="BP72" t="s">
        <v>106</v>
      </c>
      <c r="BQ72">
        <v>0</v>
      </c>
      <c r="BR72" t="s">
        <v>106</v>
      </c>
      <c r="BS72" t="s">
        <v>106</v>
      </c>
      <c r="BT72" t="s">
        <v>106</v>
      </c>
      <c r="BU72" t="s">
        <v>106</v>
      </c>
      <c r="BV72" s="7">
        <v>0.01</v>
      </c>
      <c r="BW72" t="s">
        <v>106</v>
      </c>
      <c r="BX72">
        <v>0</v>
      </c>
      <c r="BY72">
        <v>0</v>
      </c>
      <c r="BZ72">
        <v>0</v>
      </c>
    </row>
    <row r="73" spans="1:78" x14ac:dyDescent="0.25">
      <c r="A73" t="s">
        <v>682</v>
      </c>
      <c r="B73">
        <v>1</v>
      </c>
      <c r="C73">
        <v>1</v>
      </c>
      <c r="D73">
        <v>0</v>
      </c>
      <c r="E73">
        <v>0</v>
      </c>
      <c r="F73">
        <v>1</v>
      </c>
      <c r="G73">
        <v>0</v>
      </c>
      <c r="H73">
        <v>0</v>
      </c>
      <c r="I73">
        <v>0</v>
      </c>
      <c r="J73">
        <v>0</v>
      </c>
      <c r="K73">
        <v>0</v>
      </c>
      <c r="L73">
        <v>1</v>
      </c>
      <c r="M73">
        <v>1</v>
      </c>
      <c r="N73">
        <v>0</v>
      </c>
      <c r="O73">
        <v>0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1</v>
      </c>
      <c r="W73">
        <v>0</v>
      </c>
      <c r="X73">
        <v>0</v>
      </c>
      <c r="Y73">
        <v>0</v>
      </c>
      <c r="Z73">
        <v>1</v>
      </c>
      <c r="AA73">
        <v>1</v>
      </c>
      <c r="AB73">
        <v>1</v>
      </c>
      <c r="AC73">
        <v>0</v>
      </c>
      <c r="AD73">
        <v>0</v>
      </c>
      <c r="AE73">
        <v>1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</v>
      </c>
      <c r="AL73">
        <v>0</v>
      </c>
      <c r="AM73">
        <v>1</v>
      </c>
      <c r="AN73">
        <v>0</v>
      </c>
      <c r="AO73">
        <v>0</v>
      </c>
      <c r="AP73">
        <v>0</v>
      </c>
      <c r="AQ73">
        <v>0</v>
      </c>
      <c r="AR73">
        <v>1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1</v>
      </c>
      <c r="BG73">
        <v>0</v>
      </c>
      <c r="BH73">
        <v>1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1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1</v>
      </c>
      <c r="BY73">
        <v>1</v>
      </c>
      <c r="BZ73">
        <v>1</v>
      </c>
    </row>
    <row r="74" spans="1:78" x14ac:dyDescent="0.25">
      <c r="B74">
        <v>0</v>
      </c>
      <c r="C74">
        <v>0</v>
      </c>
      <c r="D74" t="s">
        <v>106</v>
      </c>
      <c r="E74" t="s">
        <v>106</v>
      </c>
      <c r="F74">
        <v>0</v>
      </c>
      <c r="G74" t="s">
        <v>106</v>
      </c>
      <c r="H74" t="s">
        <v>106</v>
      </c>
      <c r="I74" t="s">
        <v>106</v>
      </c>
      <c r="J74" t="s">
        <v>106</v>
      </c>
      <c r="K74" t="s">
        <v>106</v>
      </c>
      <c r="L74">
        <v>0</v>
      </c>
      <c r="M74">
        <v>0</v>
      </c>
      <c r="N74" t="s">
        <v>106</v>
      </c>
      <c r="O74" t="s">
        <v>106</v>
      </c>
      <c r="P74" t="s">
        <v>106</v>
      </c>
      <c r="Q74" t="s">
        <v>106</v>
      </c>
      <c r="R74">
        <v>0</v>
      </c>
      <c r="S74" t="s">
        <v>106</v>
      </c>
      <c r="T74" t="s">
        <v>106</v>
      </c>
      <c r="U74">
        <v>0</v>
      </c>
      <c r="V74">
        <v>0</v>
      </c>
      <c r="W74" t="s">
        <v>106</v>
      </c>
      <c r="X74" t="s">
        <v>106</v>
      </c>
      <c r="Y74" t="s">
        <v>106</v>
      </c>
      <c r="Z74">
        <v>0</v>
      </c>
      <c r="AA74">
        <v>0</v>
      </c>
      <c r="AB74">
        <v>0</v>
      </c>
      <c r="AC74" t="s">
        <v>106</v>
      </c>
      <c r="AD74" t="s">
        <v>106</v>
      </c>
      <c r="AE74">
        <v>0</v>
      </c>
      <c r="AF74" t="s">
        <v>106</v>
      </c>
      <c r="AG74" t="s">
        <v>106</v>
      </c>
      <c r="AH74" t="s">
        <v>106</v>
      </c>
      <c r="AI74" t="s">
        <v>106</v>
      </c>
      <c r="AJ74" t="s">
        <v>106</v>
      </c>
      <c r="AK74">
        <v>0</v>
      </c>
      <c r="AL74" t="s">
        <v>106</v>
      </c>
      <c r="AM74">
        <v>0</v>
      </c>
      <c r="AN74" t="s">
        <v>106</v>
      </c>
      <c r="AO74" t="s">
        <v>106</v>
      </c>
      <c r="AP74" t="s">
        <v>106</v>
      </c>
      <c r="AQ74" t="s">
        <v>106</v>
      </c>
      <c r="AR74">
        <v>0</v>
      </c>
      <c r="AS74" t="s">
        <v>106</v>
      </c>
      <c r="AT74" t="s">
        <v>106</v>
      </c>
      <c r="AU74" t="s">
        <v>106</v>
      </c>
      <c r="AV74" t="s">
        <v>106</v>
      </c>
      <c r="AW74" t="s">
        <v>106</v>
      </c>
      <c r="AX74" t="s">
        <v>106</v>
      </c>
      <c r="AY74" t="s">
        <v>106</v>
      </c>
      <c r="AZ74" t="s">
        <v>106</v>
      </c>
      <c r="BA74" t="s">
        <v>106</v>
      </c>
      <c r="BB74" t="s">
        <v>106</v>
      </c>
      <c r="BC74" t="s">
        <v>106</v>
      </c>
      <c r="BD74" t="s">
        <v>106</v>
      </c>
      <c r="BE74" t="s">
        <v>106</v>
      </c>
      <c r="BF74">
        <v>0</v>
      </c>
      <c r="BG74" t="s">
        <v>106</v>
      </c>
      <c r="BH74">
        <v>0</v>
      </c>
      <c r="BI74" t="s">
        <v>106</v>
      </c>
      <c r="BJ74" t="s">
        <v>106</v>
      </c>
      <c r="BK74" t="s">
        <v>106</v>
      </c>
      <c r="BL74" t="s">
        <v>106</v>
      </c>
      <c r="BM74" t="s">
        <v>106</v>
      </c>
      <c r="BN74" t="s">
        <v>106</v>
      </c>
      <c r="BO74" t="s">
        <v>106</v>
      </c>
      <c r="BP74">
        <v>0</v>
      </c>
      <c r="BQ74" t="s">
        <v>106</v>
      </c>
      <c r="BR74" t="s">
        <v>106</v>
      </c>
      <c r="BS74" t="s">
        <v>106</v>
      </c>
      <c r="BT74" t="s">
        <v>106</v>
      </c>
      <c r="BU74" t="s">
        <v>106</v>
      </c>
      <c r="BV74" t="s">
        <v>106</v>
      </c>
      <c r="BW74" t="s">
        <v>106</v>
      </c>
      <c r="BX74">
        <v>0</v>
      </c>
      <c r="BY74">
        <v>0</v>
      </c>
      <c r="BZ74">
        <v>0</v>
      </c>
    </row>
    <row r="75" spans="1:78" x14ac:dyDescent="0.25">
      <c r="A75" t="s">
        <v>689</v>
      </c>
      <c r="B75">
        <v>1</v>
      </c>
      <c r="C75">
        <v>0</v>
      </c>
      <c r="D75">
        <v>1</v>
      </c>
      <c r="E75">
        <v>0</v>
      </c>
      <c r="F75">
        <v>0</v>
      </c>
      <c r="G75">
        <v>0</v>
      </c>
      <c r="H75">
        <v>1</v>
      </c>
      <c r="I75">
        <v>0</v>
      </c>
      <c r="J75">
        <v>0</v>
      </c>
      <c r="K75">
        <v>0</v>
      </c>
      <c r="L75">
        <v>1</v>
      </c>
      <c r="M75">
        <v>1</v>
      </c>
      <c r="N75">
        <v>0</v>
      </c>
      <c r="O75">
        <v>0</v>
      </c>
      <c r="P75">
        <v>0</v>
      </c>
      <c r="Q75">
        <v>1</v>
      </c>
      <c r="R75">
        <v>0</v>
      </c>
      <c r="S75">
        <v>0</v>
      </c>
      <c r="T75">
        <v>0</v>
      </c>
      <c r="U75">
        <v>1</v>
      </c>
      <c r="V75">
        <v>1</v>
      </c>
      <c r="W75">
        <v>0</v>
      </c>
      <c r="X75">
        <v>0</v>
      </c>
      <c r="Y75">
        <v>0</v>
      </c>
      <c r="Z75">
        <v>1</v>
      </c>
      <c r="AA75">
        <v>1</v>
      </c>
      <c r="AB75">
        <v>1</v>
      </c>
      <c r="AC75">
        <v>0</v>
      </c>
      <c r="AD75">
        <v>1</v>
      </c>
      <c r="AE75">
        <v>0</v>
      </c>
      <c r="AF75">
        <v>1</v>
      </c>
      <c r="AG75">
        <v>0</v>
      </c>
      <c r="AH75">
        <v>0</v>
      </c>
      <c r="AI75">
        <v>1</v>
      </c>
      <c r="AJ75">
        <v>0</v>
      </c>
      <c r="AK75">
        <v>0</v>
      </c>
      <c r="AL75">
        <v>1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1</v>
      </c>
      <c r="BG75">
        <v>0</v>
      </c>
      <c r="BH75">
        <v>1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1</v>
      </c>
      <c r="BY75">
        <v>1</v>
      </c>
      <c r="BZ75">
        <v>1</v>
      </c>
    </row>
    <row r="76" spans="1:78" x14ac:dyDescent="0.25">
      <c r="B76">
        <v>0</v>
      </c>
      <c r="C76" t="s">
        <v>106</v>
      </c>
      <c r="D76">
        <v>0</v>
      </c>
      <c r="E76" t="s">
        <v>106</v>
      </c>
      <c r="F76" t="s">
        <v>106</v>
      </c>
      <c r="G76" t="s">
        <v>106</v>
      </c>
      <c r="H76">
        <v>0</v>
      </c>
      <c r="I76" t="s">
        <v>106</v>
      </c>
      <c r="J76" t="s">
        <v>106</v>
      </c>
      <c r="K76" t="s">
        <v>106</v>
      </c>
      <c r="L76">
        <v>0</v>
      </c>
      <c r="M76">
        <v>0</v>
      </c>
      <c r="N76" t="s">
        <v>106</v>
      </c>
      <c r="O76" t="s">
        <v>106</v>
      </c>
      <c r="P76" t="s">
        <v>106</v>
      </c>
      <c r="Q76">
        <v>0</v>
      </c>
      <c r="R76" t="s">
        <v>106</v>
      </c>
      <c r="S76" t="s">
        <v>106</v>
      </c>
      <c r="T76" t="s">
        <v>106</v>
      </c>
      <c r="U76">
        <v>0</v>
      </c>
      <c r="V76">
        <v>0</v>
      </c>
      <c r="W76" t="s">
        <v>106</v>
      </c>
      <c r="X76" t="s">
        <v>106</v>
      </c>
      <c r="Y76" t="s">
        <v>106</v>
      </c>
      <c r="Z76">
        <v>0</v>
      </c>
      <c r="AA76">
        <v>0</v>
      </c>
      <c r="AB76">
        <v>0</v>
      </c>
      <c r="AC76" t="s">
        <v>106</v>
      </c>
      <c r="AD76">
        <v>0</v>
      </c>
      <c r="AE76" t="s">
        <v>106</v>
      </c>
      <c r="AF76">
        <v>0</v>
      </c>
      <c r="AG76" t="s">
        <v>106</v>
      </c>
      <c r="AH76" t="s">
        <v>106</v>
      </c>
      <c r="AI76">
        <v>0</v>
      </c>
      <c r="AJ76" t="s">
        <v>106</v>
      </c>
      <c r="AK76" t="s">
        <v>106</v>
      </c>
      <c r="AL76">
        <v>0</v>
      </c>
      <c r="AM76" t="s">
        <v>106</v>
      </c>
      <c r="AN76" t="s">
        <v>106</v>
      </c>
      <c r="AO76" t="s">
        <v>106</v>
      </c>
      <c r="AP76" t="s">
        <v>106</v>
      </c>
      <c r="AQ76" t="s">
        <v>106</v>
      </c>
      <c r="AR76" t="s">
        <v>106</v>
      </c>
      <c r="AS76" t="s">
        <v>106</v>
      </c>
      <c r="AT76" t="s">
        <v>106</v>
      </c>
      <c r="AU76" t="s">
        <v>106</v>
      </c>
      <c r="AV76" t="s">
        <v>106</v>
      </c>
      <c r="AW76" t="s">
        <v>106</v>
      </c>
      <c r="AX76">
        <v>0</v>
      </c>
      <c r="AY76" t="s">
        <v>106</v>
      </c>
      <c r="AZ76" t="s">
        <v>106</v>
      </c>
      <c r="BA76" t="s">
        <v>106</v>
      </c>
      <c r="BB76" t="s">
        <v>106</v>
      </c>
      <c r="BC76" t="s">
        <v>106</v>
      </c>
      <c r="BD76" t="s">
        <v>106</v>
      </c>
      <c r="BE76" t="s">
        <v>106</v>
      </c>
      <c r="BF76">
        <v>0</v>
      </c>
      <c r="BG76" t="s">
        <v>106</v>
      </c>
      <c r="BH76">
        <v>0</v>
      </c>
      <c r="BI76" t="s">
        <v>106</v>
      </c>
      <c r="BJ76" t="s">
        <v>106</v>
      </c>
      <c r="BK76" t="s">
        <v>106</v>
      </c>
      <c r="BL76" t="s">
        <v>106</v>
      </c>
      <c r="BM76" t="s">
        <v>106</v>
      </c>
      <c r="BN76" t="s">
        <v>106</v>
      </c>
      <c r="BO76">
        <v>0</v>
      </c>
      <c r="BP76" t="s">
        <v>106</v>
      </c>
      <c r="BQ76" t="s">
        <v>106</v>
      </c>
      <c r="BR76" t="s">
        <v>106</v>
      </c>
      <c r="BS76" t="s">
        <v>106</v>
      </c>
      <c r="BT76" t="s">
        <v>106</v>
      </c>
      <c r="BU76" t="s">
        <v>106</v>
      </c>
      <c r="BV76" t="s">
        <v>106</v>
      </c>
      <c r="BW76" t="s">
        <v>106</v>
      </c>
      <c r="BX76">
        <v>0</v>
      </c>
      <c r="BY76">
        <v>0</v>
      </c>
      <c r="BZ76">
        <v>0</v>
      </c>
    </row>
    <row r="77" spans="1:78" x14ac:dyDescent="0.25">
      <c r="A77" t="s">
        <v>703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</row>
    <row r="78" spans="1:78" x14ac:dyDescent="0.25">
      <c r="B78">
        <v>0</v>
      </c>
      <c r="C78" t="s">
        <v>106</v>
      </c>
      <c r="D78" t="s">
        <v>106</v>
      </c>
      <c r="E78">
        <v>0</v>
      </c>
      <c r="F78" t="s">
        <v>106</v>
      </c>
      <c r="G78" t="s">
        <v>106</v>
      </c>
      <c r="H78">
        <v>0</v>
      </c>
      <c r="I78" t="s">
        <v>106</v>
      </c>
      <c r="J78" t="s">
        <v>106</v>
      </c>
      <c r="K78" t="s">
        <v>106</v>
      </c>
      <c r="L78">
        <v>0</v>
      </c>
      <c r="M78">
        <v>0</v>
      </c>
      <c r="N78" t="s">
        <v>106</v>
      </c>
      <c r="O78" t="s">
        <v>106</v>
      </c>
      <c r="P78" t="s">
        <v>106</v>
      </c>
      <c r="Q78">
        <v>0</v>
      </c>
      <c r="R78" t="s">
        <v>106</v>
      </c>
      <c r="S78">
        <v>0</v>
      </c>
      <c r="T78" t="s">
        <v>106</v>
      </c>
      <c r="U78" t="s">
        <v>106</v>
      </c>
      <c r="V78" t="s">
        <v>106</v>
      </c>
      <c r="W78" t="s">
        <v>106</v>
      </c>
      <c r="X78">
        <v>0</v>
      </c>
      <c r="Y78" t="s">
        <v>106</v>
      </c>
      <c r="Z78">
        <v>0</v>
      </c>
      <c r="AA78">
        <v>0</v>
      </c>
      <c r="AB78">
        <v>0</v>
      </c>
      <c r="AC78" t="s">
        <v>106</v>
      </c>
      <c r="AD78" t="s">
        <v>106</v>
      </c>
      <c r="AE78">
        <v>0</v>
      </c>
      <c r="AF78" t="s">
        <v>106</v>
      </c>
      <c r="AG78" t="s">
        <v>106</v>
      </c>
      <c r="AH78" t="s">
        <v>106</v>
      </c>
      <c r="AI78">
        <v>0</v>
      </c>
      <c r="AJ78" t="s">
        <v>106</v>
      </c>
      <c r="AK78" t="s">
        <v>106</v>
      </c>
      <c r="AL78" t="s">
        <v>106</v>
      </c>
      <c r="AM78" t="s">
        <v>106</v>
      </c>
      <c r="AN78" t="s">
        <v>106</v>
      </c>
      <c r="AO78">
        <v>0</v>
      </c>
      <c r="AP78" t="s">
        <v>106</v>
      </c>
      <c r="AQ78" t="s">
        <v>106</v>
      </c>
      <c r="AR78" t="s">
        <v>106</v>
      </c>
      <c r="AS78" t="s">
        <v>106</v>
      </c>
      <c r="AT78" t="s">
        <v>106</v>
      </c>
      <c r="AU78" t="s">
        <v>106</v>
      </c>
      <c r="AV78" t="s">
        <v>106</v>
      </c>
      <c r="AW78" t="s">
        <v>106</v>
      </c>
      <c r="AX78" t="s">
        <v>106</v>
      </c>
      <c r="AY78" t="s">
        <v>106</v>
      </c>
      <c r="AZ78" t="s">
        <v>106</v>
      </c>
      <c r="BA78">
        <v>0</v>
      </c>
      <c r="BB78" t="s">
        <v>106</v>
      </c>
      <c r="BC78" t="s">
        <v>106</v>
      </c>
      <c r="BD78" t="s">
        <v>106</v>
      </c>
      <c r="BE78" t="s">
        <v>106</v>
      </c>
      <c r="BF78">
        <v>0</v>
      </c>
      <c r="BG78" t="s">
        <v>106</v>
      </c>
      <c r="BH78">
        <v>0</v>
      </c>
      <c r="BI78" t="s">
        <v>106</v>
      </c>
      <c r="BJ78" t="s">
        <v>106</v>
      </c>
      <c r="BK78" t="s">
        <v>106</v>
      </c>
      <c r="BL78" t="s">
        <v>106</v>
      </c>
      <c r="BM78" t="s">
        <v>106</v>
      </c>
      <c r="BN78" t="s">
        <v>106</v>
      </c>
      <c r="BO78" t="s">
        <v>106</v>
      </c>
      <c r="BP78">
        <v>0</v>
      </c>
      <c r="BQ78" t="s">
        <v>106</v>
      </c>
      <c r="BR78" t="s">
        <v>106</v>
      </c>
      <c r="BS78" t="s">
        <v>106</v>
      </c>
      <c r="BT78" t="s">
        <v>106</v>
      </c>
      <c r="BU78" t="s">
        <v>106</v>
      </c>
      <c r="BV78" t="s">
        <v>106</v>
      </c>
      <c r="BW78" t="s">
        <v>106</v>
      </c>
      <c r="BX78">
        <v>0</v>
      </c>
      <c r="BY78">
        <v>0</v>
      </c>
      <c r="BZ78">
        <v>0</v>
      </c>
    </row>
    <row r="79" spans="1:78" x14ac:dyDescent="0.25">
      <c r="A79" t="s">
        <v>87</v>
      </c>
      <c r="B79">
        <v>33</v>
      </c>
      <c r="C79">
        <v>25</v>
      </c>
      <c r="D79">
        <v>3</v>
      </c>
      <c r="E79">
        <v>4</v>
      </c>
      <c r="F79">
        <v>5</v>
      </c>
      <c r="G79">
        <v>24</v>
      </c>
      <c r="H79">
        <v>3</v>
      </c>
      <c r="I79">
        <v>8</v>
      </c>
      <c r="J79">
        <v>11</v>
      </c>
      <c r="K79">
        <v>8</v>
      </c>
      <c r="L79">
        <v>5</v>
      </c>
      <c r="M79">
        <v>5</v>
      </c>
      <c r="N79">
        <v>21</v>
      </c>
      <c r="O79">
        <v>5</v>
      </c>
      <c r="P79">
        <v>2</v>
      </c>
      <c r="Q79">
        <v>3</v>
      </c>
      <c r="R79">
        <v>29</v>
      </c>
      <c r="S79">
        <v>17</v>
      </c>
      <c r="T79">
        <v>9</v>
      </c>
      <c r="U79">
        <v>5</v>
      </c>
      <c r="V79">
        <v>26</v>
      </c>
      <c r="W79">
        <v>3</v>
      </c>
      <c r="X79">
        <v>3</v>
      </c>
      <c r="Y79">
        <v>4</v>
      </c>
      <c r="Z79">
        <v>29</v>
      </c>
      <c r="AA79">
        <v>33</v>
      </c>
      <c r="AB79">
        <v>29</v>
      </c>
      <c r="AC79">
        <v>7</v>
      </c>
      <c r="AD79">
        <v>21</v>
      </c>
      <c r="AE79">
        <v>5</v>
      </c>
      <c r="AF79">
        <v>26</v>
      </c>
      <c r="AG79">
        <v>4</v>
      </c>
      <c r="AH79">
        <v>2</v>
      </c>
      <c r="AI79">
        <v>24</v>
      </c>
      <c r="AJ79">
        <v>5</v>
      </c>
      <c r="AK79">
        <v>4</v>
      </c>
      <c r="AL79">
        <v>18</v>
      </c>
      <c r="AM79">
        <v>12</v>
      </c>
      <c r="AN79">
        <v>0</v>
      </c>
      <c r="AO79">
        <v>4</v>
      </c>
      <c r="AP79">
        <v>4</v>
      </c>
      <c r="AQ79">
        <v>2</v>
      </c>
      <c r="AR79">
        <v>1</v>
      </c>
      <c r="AS79">
        <v>7</v>
      </c>
      <c r="AT79">
        <v>4</v>
      </c>
      <c r="AU79">
        <v>0</v>
      </c>
      <c r="AV79">
        <v>3</v>
      </c>
      <c r="AW79">
        <v>0</v>
      </c>
      <c r="AX79">
        <v>3</v>
      </c>
      <c r="AY79">
        <v>1</v>
      </c>
      <c r="AZ79">
        <v>3</v>
      </c>
      <c r="BA79">
        <v>4</v>
      </c>
      <c r="BB79">
        <v>0</v>
      </c>
      <c r="BC79">
        <v>0</v>
      </c>
      <c r="BD79">
        <v>0</v>
      </c>
      <c r="BE79">
        <v>4</v>
      </c>
      <c r="BF79">
        <v>29</v>
      </c>
      <c r="BG79">
        <v>18</v>
      </c>
      <c r="BH79">
        <v>15</v>
      </c>
      <c r="BI79">
        <v>7</v>
      </c>
      <c r="BJ79">
        <v>7</v>
      </c>
      <c r="BK79">
        <v>4</v>
      </c>
      <c r="BL79">
        <v>0</v>
      </c>
      <c r="BM79">
        <v>5</v>
      </c>
      <c r="BN79">
        <v>9</v>
      </c>
      <c r="BO79">
        <v>13</v>
      </c>
      <c r="BP79">
        <v>6</v>
      </c>
      <c r="BQ79">
        <v>7</v>
      </c>
      <c r="BR79">
        <v>13</v>
      </c>
      <c r="BS79">
        <v>10</v>
      </c>
      <c r="BT79">
        <v>1</v>
      </c>
      <c r="BU79">
        <v>3</v>
      </c>
      <c r="BV79">
        <v>3</v>
      </c>
      <c r="BW79">
        <v>3</v>
      </c>
      <c r="BX79">
        <v>26</v>
      </c>
      <c r="BY79">
        <v>28</v>
      </c>
      <c r="BZ79">
        <v>21</v>
      </c>
    </row>
    <row r="80" spans="1:78" x14ac:dyDescent="0.25">
      <c r="B80" s="7">
        <v>0.01</v>
      </c>
      <c r="C80" s="7">
        <v>0.01</v>
      </c>
      <c r="D80" s="7">
        <v>0.01</v>
      </c>
      <c r="E80" s="7">
        <v>0.04</v>
      </c>
      <c r="F80" s="7">
        <v>0.01</v>
      </c>
      <c r="G80" s="7">
        <v>0.02</v>
      </c>
      <c r="H80" s="7">
        <v>0.01</v>
      </c>
      <c r="I80" s="7">
        <v>0.01</v>
      </c>
      <c r="J80" s="7">
        <v>0.01</v>
      </c>
      <c r="K80" s="7">
        <v>0.01</v>
      </c>
      <c r="L80" s="7">
        <v>0.01</v>
      </c>
      <c r="M80" s="7">
        <v>0.01</v>
      </c>
      <c r="N80" s="7">
        <v>0.01</v>
      </c>
      <c r="O80" s="7">
        <v>0.02</v>
      </c>
      <c r="P80" s="7">
        <v>0.03</v>
      </c>
      <c r="Q80" s="7">
        <v>0.01</v>
      </c>
      <c r="R80" s="7">
        <v>0.01</v>
      </c>
      <c r="S80" s="7">
        <v>0.01</v>
      </c>
      <c r="T80" s="7">
        <v>0.01</v>
      </c>
      <c r="U80" s="7">
        <v>0.01</v>
      </c>
      <c r="V80" s="7">
        <v>0.01</v>
      </c>
      <c r="W80" s="7">
        <v>0.01</v>
      </c>
      <c r="X80" s="7">
        <v>0.02</v>
      </c>
      <c r="Y80" s="7">
        <v>0.01</v>
      </c>
      <c r="Z80" s="7">
        <v>0.01</v>
      </c>
      <c r="AA80" s="7">
        <v>0.01</v>
      </c>
      <c r="AB80" s="7">
        <v>0.01</v>
      </c>
      <c r="AC80" s="7">
        <v>0.02</v>
      </c>
      <c r="AD80" s="7">
        <v>0.01</v>
      </c>
      <c r="AE80" s="7">
        <v>0.03</v>
      </c>
      <c r="AF80" s="7">
        <v>0.01</v>
      </c>
      <c r="AG80" s="7">
        <v>0.01</v>
      </c>
      <c r="AH80" s="7">
        <v>7.0000000000000007E-2</v>
      </c>
      <c r="AI80" s="7">
        <v>0.01</v>
      </c>
      <c r="AJ80" s="7">
        <v>0.03</v>
      </c>
      <c r="AK80" s="7">
        <v>0.01</v>
      </c>
      <c r="AL80" s="7">
        <v>0.01</v>
      </c>
      <c r="AM80" s="7">
        <v>0.01</v>
      </c>
      <c r="AN80" t="s">
        <v>108</v>
      </c>
      <c r="AO80" s="7">
        <v>0.02</v>
      </c>
      <c r="AP80" s="7">
        <v>0.01</v>
      </c>
      <c r="AQ80" s="7">
        <v>0.01</v>
      </c>
      <c r="AR80">
        <v>0</v>
      </c>
      <c r="AS80" s="7">
        <v>0.05</v>
      </c>
      <c r="AT80" s="7">
        <v>0.02</v>
      </c>
      <c r="AU80" t="s">
        <v>108</v>
      </c>
      <c r="AV80" s="7">
        <v>0.01</v>
      </c>
      <c r="AW80" t="s">
        <v>108</v>
      </c>
      <c r="AX80" s="7">
        <v>0.02</v>
      </c>
      <c r="AY80" s="7">
        <v>0.01</v>
      </c>
      <c r="AZ80" s="7">
        <v>0.01</v>
      </c>
      <c r="BA80" s="7">
        <v>0.04</v>
      </c>
      <c r="BB80" t="s">
        <v>108</v>
      </c>
      <c r="BC80" t="s">
        <v>108</v>
      </c>
      <c r="BD80" t="s">
        <v>108</v>
      </c>
      <c r="BE80" s="7">
        <v>0.01</v>
      </c>
      <c r="BF80" s="7">
        <v>0.01</v>
      </c>
      <c r="BG80" s="7">
        <v>0.01</v>
      </c>
      <c r="BH80" s="7">
        <v>0.01</v>
      </c>
      <c r="BI80" s="7">
        <v>0.01</v>
      </c>
      <c r="BJ80" s="7">
        <v>0.02</v>
      </c>
      <c r="BK80" s="7">
        <v>0.02</v>
      </c>
      <c r="BL80" t="s">
        <v>108</v>
      </c>
      <c r="BM80" s="7">
        <v>0.01</v>
      </c>
      <c r="BN80" s="7">
        <v>0.01</v>
      </c>
      <c r="BO80" s="7">
        <v>0.01</v>
      </c>
      <c r="BP80" s="7">
        <v>0.02</v>
      </c>
      <c r="BQ80" s="7">
        <v>0.01</v>
      </c>
      <c r="BR80" s="7">
        <v>0.01</v>
      </c>
      <c r="BS80" s="7">
        <v>0.01</v>
      </c>
      <c r="BT80" s="7">
        <v>0.01</v>
      </c>
      <c r="BU80" s="7">
        <v>0.01</v>
      </c>
      <c r="BV80" s="7">
        <v>0.03</v>
      </c>
      <c r="BW80" s="7">
        <v>0.01</v>
      </c>
      <c r="BX80" s="7">
        <v>0.01</v>
      </c>
      <c r="BY80" s="7">
        <v>0.01</v>
      </c>
      <c r="BZ80" s="7">
        <v>0.01</v>
      </c>
    </row>
    <row r="81" spans="1:78" x14ac:dyDescent="0.25">
      <c r="A81" t="s">
        <v>214</v>
      </c>
      <c r="B81">
        <v>1</v>
      </c>
      <c r="C81">
        <v>0</v>
      </c>
      <c r="D81">
        <v>1</v>
      </c>
      <c r="E81">
        <v>0</v>
      </c>
      <c r="F81">
        <v>0</v>
      </c>
      <c r="G81">
        <v>1</v>
      </c>
      <c r="H81">
        <v>0</v>
      </c>
      <c r="I81">
        <v>0</v>
      </c>
      <c r="J81">
        <v>0</v>
      </c>
      <c r="K81">
        <v>0</v>
      </c>
      <c r="L81">
        <v>1</v>
      </c>
      <c r="M81">
        <v>0</v>
      </c>
      <c r="N81">
        <v>0</v>
      </c>
      <c r="O81">
        <v>1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1</v>
      </c>
      <c r="W81">
        <v>0</v>
      </c>
      <c r="X81">
        <v>0</v>
      </c>
      <c r="Y81">
        <v>0</v>
      </c>
      <c r="Z81">
        <v>1</v>
      </c>
      <c r="AA81">
        <v>1</v>
      </c>
      <c r="AB81">
        <v>1</v>
      </c>
      <c r="AC81">
        <v>0</v>
      </c>
      <c r="AD81">
        <v>1</v>
      </c>
      <c r="AE81">
        <v>0</v>
      </c>
      <c r="AF81">
        <v>1</v>
      </c>
      <c r="AG81">
        <v>0</v>
      </c>
      <c r="AH81">
        <v>0</v>
      </c>
      <c r="AI81">
        <v>1</v>
      </c>
      <c r="AJ81">
        <v>0</v>
      </c>
      <c r="AK81">
        <v>0</v>
      </c>
      <c r="AL81">
        <v>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1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1</v>
      </c>
      <c r="BF81">
        <v>0</v>
      </c>
      <c r="BG81">
        <v>1</v>
      </c>
      <c r="BH81">
        <v>0</v>
      </c>
      <c r="BI81">
        <v>0</v>
      </c>
      <c r="BJ81">
        <v>0</v>
      </c>
      <c r="BK81">
        <v>1</v>
      </c>
      <c r="BL81">
        <v>0</v>
      </c>
      <c r="BM81">
        <v>0</v>
      </c>
      <c r="BN81">
        <v>1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1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</row>
    <row r="82" spans="1:78" x14ac:dyDescent="0.25">
      <c r="B82">
        <v>0</v>
      </c>
      <c r="C82" t="s">
        <v>106</v>
      </c>
      <c r="D82">
        <v>0</v>
      </c>
      <c r="E82" t="s">
        <v>106</v>
      </c>
      <c r="F82" t="s">
        <v>106</v>
      </c>
      <c r="G82">
        <v>0</v>
      </c>
      <c r="H82" t="s">
        <v>106</v>
      </c>
      <c r="I82" t="s">
        <v>106</v>
      </c>
      <c r="J82" t="s">
        <v>106</v>
      </c>
      <c r="K82" t="s">
        <v>106</v>
      </c>
      <c r="L82">
        <v>0</v>
      </c>
      <c r="M82" t="s">
        <v>106</v>
      </c>
      <c r="N82" t="s">
        <v>106</v>
      </c>
      <c r="O82">
        <v>0</v>
      </c>
      <c r="P82" t="s">
        <v>106</v>
      </c>
      <c r="Q82" t="s">
        <v>106</v>
      </c>
      <c r="R82">
        <v>0</v>
      </c>
      <c r="S82" t="s">
        <v>106</v>
      </c>
      <c r="T82" t="s">
        <v>106</v>
      </c>
      <c r="U82">
        <v>0</v>
      </c>
      <c r="V82">
        <v>0</v>
      </c>
      <c r="W82" t="s">
        <v>106</v>
      </c>
      <c r="X82" t="s">
        <v>106</v>
      </c>
      <c r="Y82" t="s">
        <v>106</v>
      </c>
      <c r="Z82">
        <v>0</v>
      </c>
      <c r="AA82">
        <v>0</v>
      </c>
      <c r="AB82">
        <v>0</v>
      </c>
      <c r="AC82" t="s">
        <v>106</v>
      </c>
      <c r="AD82">
        <v>0</v>
      </c>
      <c r="AE82" t="s">
        <v>106</v>
      </c>
      <c r="AF82">
        <v>0</v>
      </c>
      <c r="AG82" t="s">
        <v>106</v>
      </c>
      <c r="AH82" t="s">
        <v>106</v>
      </c>
      <c r="AI82">
        <v>0</v>
      </c>
      <c r="AJ82" t="s">
        <v>106</v>
      </c>
      <c r="AK82" t="s">
        <v>106</v>
      </c>
      <c r="AL82">
        <v>0</v>
      </c>
      <c r="AM82" t="s">
        <v>106</v>
      </c>
      <c r="AN82" t="s">
        <v>106</v>
      </c>
      <c r="AO82" t="s">
        <v>106</v>
      </c>
      <c r="AP82" t="s">
        <v>106</v>
      </c>
      <c r="AQ82" t="s">
        <v>106</v>
      </c>
      <c r="AR82" t="s">
        <v>106</v>
      </c>
      <c r="AS82" t="s">
        <v>106</v>
      </c>
      <c r="AT82" t="s">
        <v>106</v>
      </c>
      <c r="AU82" t="s">
        <v>106</v>
      </c>
      <c r="AV82" t="s">
        <v>106</v>
      </c>
      <c r="AW82" t="s">
        <v>106</v>
      </c>
      <c r="AX82">
        <v>0</v>
      </c>
      <c r="AY82" t="s">
        <v>106</v>
      </c>
      <c r="AZ82" t="s">
        <v>106</v>
      </c>
      <c r="BA82" t="s">
        <v>106</v>
      </c>
      <c r="BB82" t="s">
        <v>106</v>
      </c>
      <c r="BC82" t="s">
        <v>106</v>
      </c>
      <c r="BD82" t="s">
        <v>106</v>
      </c>
      <c r="BE82">
        <v>0</v>
      </c>
      <c r="BF82" t="s">
        <v>106</v>
      </c>
      <c r="BG82">
        <v>0</v>
      </c>
      <c r="BH82" t="s">
        <v>106</v>
      </c>
      <c r="BI82" t="s">
        <v>106</v>
      </c>
      <c r="BJ82" t="s">
        <v>106</v>
      </c>
      <c r="BK82">
        <v>0</v>
      </c>
      <c r="BL82" t="s">
        <v>106</v>
      </c>
      <c r="BM82" t="s">
        <v>106</v>
      </c>
      <c r="BN82">
        <v>0</v>
      </c>
      <c r="BO82" t="s">
        <v>106</v>
      </c>
      <c r="BP82" t="s">
        <v>106</v>
      </c>
      <c r="BQ82" t="s">
        <v>106</v>
      </c>
      <c r="BR82" t="s">
        <v>106</v>
      </c>
      <c r="BS82" t="s">
        <v>106</v>
      </c>
      <c r="BT82">
        <v>0</v>
      </c>
      <c r="BU82" t="s">
        <v>106</v>
      </c>
      <c r="BV82" t="s">
        <v>106</v>
      </c>
      <c r="BW82" t="s">
        <v>106</v>
      </c>
      <c r="BX82" t="s">
        <v>106</v>
      </c>
      <c r="BY82" t="s">
        <v>106</v>
      </c>
      <c r="BZ82" t="s">
        <v>106</v>
      </c>
    </row>
    <row r="83" spans="1:78" x14ac:dyDescent="0.25">
      <c r="A83" t="s">
        <v>41</v>
      </c>
      <c r="B83">
        <v>90</v>
      </c>
      <c r="C83">
        <v>78</v>
      </c>
      <c r="D83">
        <v>6</v>
      </c>
      <c r="E83">
        <v>6</v>
      </c>
      <c r="F83">
        <v>11</v>
      </c>
      <c r="G83">
        <v>45</v>
      </c>
      <c r="H83">
        <v>34</v>
      </c>
      <c r="I83">
        <v>14</v>
      </c>
      <c r="J83">
        <v>22</v>
      </c>
      <c r="K83">
        <v>20</v>
      </c>
      <c r="L83">
        <v>35</v>
      </c>
      <c r="M83">
        <v>29</v>
      </c>
      <c r="N83">
        <v>43</v>
      </c>
      <c r="O83">
        <v>13</v>
      </c>
      <c r="P83">
        <v>5</v>
      </c>
      <c r="Q83">
        <v>9</v>
      </c>
      <c r="R83">
        <v>81</v>
      </c>
      <c r="S83">
        <v>58</v>
      </c>
      <c r="T83">
        <v>14</v>
      </c>
      <c r="U83">
        <v>18</v>
      </c>
      <c r="V83">
        <v>49</v>
      </c>
      <c r="W83">
        <v>14</v>
      </c>
      <c r="X83">
        <v>26</v>
      </c>
      <c r="Y83">
        <v>11</v>
      </c>
      <c r="Z83">
        <v>79</v>
      </c>
      <c r="AA83">
        <v>90</v>
      </c>
      <c r="AB83">
        <v>79</v>
      </c>
      <c r="AC83">
        <v>10</v>
      </c>
      <c r="AD83">
        <v>67</v>
      </c>
      <c r="AE83">
        <v>12</v>
      </c>
      <c r="AF83">
        <v>72</v>
      </c>
      <c r="AG83">
        <v>8</v>
      </c>
      <c r="AH83">
        <v>1</v>
      </c>
      <c r="AI83">
        <v>64</v>
      </c>
      <c r="AJ83">
        <v>7</v>
      </c>
      <c r="AK83">
        <v>20</v>
      </c>
      <c r="AL83">
        <v>26</v>
      </c>
      <c r="AM83">
        <v>52</v>
      </c>
      <c r="AN83">
        <v>2</v>
      </c>
      <c r="AO83">
        <v>10</v>
      </c>
      <c r="AP83">
        <v>8</v>
      </c>
      <c r="AQ83">
        <v>10</v>
      </c>
      <c r="AR83">
        <v>8</v>
      </c>
      <c r="AS83">
        <v>14</v>
      </c>
      <c r="AT83">
        <v>5</v>
      </c>
      <c r="AU83">
        <v>5</v>
      </c>
      <c r="AV83">
        <v>8</v>
      </c>
      <c r="AW83">
        <v>0</v>
      </c>
      <c r="AX83">
        <v>6</v>
      </c>
      <c r="AY83">
        <v>8</v>
      </c>
      <c r="AZ83">
        <v>5</v>
      </c>
      <c r="BA83">
        <v>1</v>
      </c>
      <c r="BB83">
        <v>8</v>
      </c>
      <c r="BC83">
        <v>5</v>
      </c>
      <c r="BD83">
        <v>0</v>
      </c>
      <c r="BE83">
        <v>11</v>
      </c>
      <c r="BF83">
        <v>79</v>
      </c>
      <c r="BG83">
        <v>40</v>
      </c>
      <c r="BH83">
        <v>50</v>
      </c>
      <c r="BI83">
        <v>7</v>
      </c>
      <c r="BJ83">
        <v>12</v>
      </c>
      <c r="BK83">
        <v>12</v>
      </c>
      <c r="BL83">
        <v>4</v>
      </c>
      <c r="BM83">
        <v>4</v>
      </c>
      <c r="BN83">
        <v>23</v>
      </c>
      <c r="BO83">
        <v>39</v>
      </c>
      <c r="BP83">
        <v>24</v>
      </c>
      <c r="BQ83">
        <v>9</v>
      </c>
      <c r="BR83">
        <v>13</v>
      </c>
      <c r="BS83">
        <v>13</v>
      </c>
      <c r="BT83">
        <v>9</v>
      </c>
      <c r="BU83">
        <v>3</v>
      </c>
      <c r="BV83">
        <v>2</v>
      </c>
      <c r="BW83">
        <v>9</v>
      </c>
      <c r="BX83">
        <v>77</v>
      </c>
      <c r="BY83">
        <v>74</v>
      </c>
      <c r="BZ83">
        <v>74</v>
      </c>
    </row>
    <row r="84" spans="1:78" x14ac:dyDescent="0.25">
      <c r="B84" s="7">
        <v>0.03</v>
      </c>
      <c r="C84" s="7">
        <v>0.04</v>
      </c>
      <c r="D84" s="7">
        <v>0.03</v>
      </c>
      <c r="E84" s="7">
        <v>0.05</v>
      </c>
      <c r="F84" s="7">
        <v>0.02</v>
      </c>
      <c r="G84" s="7">
        <v>0.03</v>
      </c>
      <c r="H84" s="7">
        <v>7.0000000000000007E-2</v>
      </c>
      <c r="I84" s="7">
        <v>0.02</v>
      </c>
      <c r="J84" s="7">
        <v>0.03</v>
      </c>
      <c r="K84" s="7">
        <v>0.04</v>
      </c>
      <c r="L84" s="7">
        <v>7.0000000000000007E-2</v>
      </c>
      <c r="M84" s="7">
        <v>0.05</v>
      </c>
      <c r="N84" s="7">
        <v>0.03</v>
      </c>
      <c r="O84" s="7">
        <v>0.06</v>
      </c>
      <c r="P84" s="7">
        <v>0.08</v>
      </c>
      <c r="Q84" s="7">
        <v>0.03</v>
      </c>
      <c r="R84" s="7">
        <v>0.04</v>
      </c>
      <c r="S84" s="7">
        <v>0.04</v>
      </c>
      <c r="T84" s="7">
        <v>0.02</v>
      </c>
      <c r="U84" s="7">
        <v>0.05</v>
      </c>
      <c r="V84" s="7">
        <v>0.02</v>
      </c>
      <c r="W84" s="7">
        <v>7.0000000000000007E-2</v>
      </c>
      <c r="X84" s="7">
        <v>0.13</v>
      </c>
      <c r="Y84" s="7">
        <v>0.04</v>
      </c>
      <c r="Z84" s="7">
        <v>0.03</v>
      </c>
      <c r="AA84" s="7">
        <v>0.04</v>
      </c>
      <c r="AB84" s="7">
        <v>0.03</v>
      </c>
      <c r="AC84" s="7">
        <v>0.03</v>
      </c>
      <c r="AD84" s="7">
        <v>0.03</v>
      </c>
      <c r="AE84" s="7">
        <v>7.0000000000000007E-2</v>
      </c>
      <c r="AF84" s="7">
        <v>0.04</v>
      </c>
      <c r="AG84" s="7">
        <v>0.02</v>
      </c>
      <c r="AH84" s="7">
        <v>0.06</v>
      </c>
      <c r="AI84" s="7">
        <v>0.03</v>
      </c>
      <c r="AJ84" s="7">
        <v>0.04</v>
      </c>
      <c r="AK84" s="7">
        <v>0.05</v>
      </c>
      <c r="AL84" s="7">
        <v>0.02</v>
      </c>
      <c r="AM84" s="7">
        <v>0.05</v>
      </c>
      <c r="AN84" s="7">
        <v>0.1</v>
      </c>
      <c r="AO84" s="7">
        <v>0.05</v>
      </c>
      <c r="AP84" s="7">
        <v>0.03</v>
      </c>
      <c r="AQ84" s="7">
        <v>0.04</v>
      </c>
      <c r="AR84" s="7">
        <v>0.04</v>
      </c>
      <c r="AS84" s="7">
        <v>0.1</v>
      </c>
      <c r="AT84" s="7">
        <v>0.02</v>
      </c>
      <c r="AU84" s="7">
        <v>0.03</v>
      </c>
      <c r="AV84" s="7">
        <v>0.03</v>
      </c>
      <c r="AW84" t="s">
        <v>108</v>
      </c>
      <c r="AX84" s="7">
        <v>0.03</v>
      </c>
      <c r="AY84" s="7">
        <v>0.04</v>
      </c>
      <c r="AZ84" s="7">
        <v>0.03</v>
      </c>
      <c r="BA84" s="7">
        <v>0.01</v>
      </c>
      <c r="BB84" s="7">
        <v>0.05</v>
      </c>
      <c r="BC84" s="7">
        <v>0.03</v>
      </c>
      <c r="BD84" t="s">
        <v>108</v>
      </c>
      <c r="BE84" s="7">
        <v>0.02</v>
      </c>
      <c r="BF84" s="7">
        <v>0.04</v>
      </c>
      <c r="BG84" s="7">
        <v>0.03</v>
      </c>
      <c r="BH84" s="7">
        <v>0.05</v>
      </c>
      <c r="BI84" s="7">
        <v>0.01</v>
      </c>
      <c r="BJ84" s="7">
        <v>0.03</v>
      </c>
      <c r="BK84" s="7">
        <v>0.04</v>
      </c>
      <c r="BL84" s="7">
        <v>0.05</v>
      </c>
      <c r="BM84" s="7">
        <v>0.01</v>
      </c>
      <c r="BN84" s="7">
        <v>0.03</v>
      </c>
      <c r="BO84" s="7">
        <v>0.04</v>
      </c>
      <c r="BP84" s="7">
        <v>7.0000000000000007E-2</v>
      </c>
      <c r="BQ84" s="7">
        <v>0.02</v>
      </c>
      <c r="BR84" s="7">
        <v>0.01</v>
      </c>
      <c r="BS84" s="7">
        <v>0.02</v>
      </c>
      <c r="BT84" s="7">
        <v>0.04</v>
      </c>
      <c r="BU84" s="7">
        <v>0.01</v>
      </c>
      <c r="BV84" s="7">
        <v>0.01</v>
      </c>
      <c r="BW84" s="7">
        <v>0.02</v>
      </c>
      <c r="BX84" s="7">
        <v>0.04</v>
      </c>
      <c r="BY84" s="7">
        <v>0.04</v>
      </c>
      <c r="BZ84" s="7">
        <v>0.04</v>
      </c>
    </row>
    <row r="85" spans="1:78" x14ac:dyDescent="0.25">
      <c r="A85" t="s">
        <v>40</v>
      </c>
      <c r="B85">
        <v>11</v>
      </c>
      <c r="C85">
        <v>11</v>
      </c>
      <c r="D85">
        <v>0</v>
      </c>
      <c r="E85">
        <v>0</v>
      </c>
      <c r="F85">
        <v>1</v>
      </c>
      <c r="G85">
        <v>3</v>
      </c>
      <c r="H85">
        <v>6</v>
      </c>
      <c r="I85">
        <v>4</v>
      </c>
      <c r="J85">
        <v>2</v>
      </c>
      <c r="K85">
        <v>3</v>
      </c>
      <c r="L85">
        <v>2</v>
      </c>
      <c r="M85">
        <v>4</v>
      </c>
      <c r="N85">
        <v>2</v>
      </c>
      <c r="O85">
        <v>5</v>
      </c>
      <c r="P85">
        <v>0</v>
      </c>
      <c r="Q85">
        <v>1</v>
      </c>
      <c r="R85">
        <v>10</v>
      </c>
      <c r="S85">
        <v>6</v>
      </c>
      <c r="T85">
        <v>0</v>
      </c>
      <c r="U85">
        <v>4</v>
      </c>
      <c r="V85">
        <v>5</v>
      </c>
      <c r="W85">
        <v>2</v>
      </c>
      <c r="X85">
        <v>3</v>
      </c>
      <c r="Y85">
        <v>0</v>
      </c>
      <c r="Z85">
        <v>11</v>
      </c>
      <c r="AA85">
        <v>11</v>
      </c>
      <c r="AB85">
        <v>11</v>
      </c>
      <c r="AC85">
        <v>1</v>
      </c>
      <c r="AD85">
        <v>8</v>
      </c>
      <c r="AE85">
        <v>0</v>
      </c>
      <c r="AF85">
        <v>11</v>
      </c>
      <c r="AG85">
        <v>0</v>
      </c>
      <c r="AH85">
        <v>0</v>
      </c>
      <c r="AI85">
        <v>9</v>
      </c>
      <c r="AJ85">
        <v>0</v>
      </c>
      <c r="AK85">
        <v>2</v>
      </c>
      <c r="AL85">
        <v>3</v>
      </c>
      <c r="AM85">
        <v>6</v>
      </c>
      <c r="AN85">
        <v>0</v>
      </c>
      <c r="AO85">
        <v>1</v>
      </c>
      <c r="AP85">
        <v>2</v>
      </c>
      <c r="AQ85">
        <v>0</v>
      </c>
      <c r="AR85">
        <v>3</v>
      </c>
      <c r="AS85">
        <v>0</v>
      </c>
      <c r="AT85">
        <v>0</v>
      </c>
      <c r="AU85">
        <v>0</v>
      </c>
      <c r="AV85">
        <v>2</v>
      </c>
      <c r="AW85">
        <v>0</v>
      </c>
      <c r="AX85">
        <v>0</v>
      </c>
      <c r="AY85">
        <v>2</v>
      </c>
      <c r="AZ85">
        <v>0</v>
      </c>
      <c r="BA85">
        <v>1</v>
      </c>
      <c r="BB85">
        <v>0</v>
      </c>
      <c r="BC85">
        <v>0</v>
      </c>
      <c r="BD85">
        <v>0</v>
      </c>
      <c r="BE85">
        <v>1</v>
      </c>
      <c r="BF85">
        <v>9</v>
      </c>
      <c r="BG85">
        <v>5</v>
      </c>
      <c r="BH85">
        <v>6</v>
      </c>
      <c r="BI85">
        <v>4</v>
      </c>
      <c r="BJ85">
        <v>1</v>
      </c>
      <c r="BK85">
        <v>0</v>
      </c>
      <c r="BL85">
        <v>0</v>
      </c>
      <c r="BM85">
        <v>0</v>
      </c>
      <c r="BN85">
        <v>2</v>
      </c>
      <c r="BO85">
        <v>4</v>
      </c>
      <c r="BP85">
        <v>4</v>
      </c>
      <c r="BQ85">
        <v>0</v>
      </c>
      <c r="BR85">
        <v>2</v>
      </c>
      <c r="BS85">
        <v>2</v>
      </c>
      <c r="BT85">
        <v>0</v>
      </c>
      <c r="BU85">
        <v>1</v>
      </c>
      <c r="BV85">
        <v>0</v>
      </c>
      <c r="BW85">
        <v>0</v>
      </c>
      <c r="BX85">
        <v>8</v>
      </c>
      <c r="BY85">
        <v>9</v>
      </c>
      <c r="BZ85">
        <v>8</v>
      </c>
    </row>
    <row r="86" spans="1:78" x14ac:dyDescent="0.25">
      <c r="B86">
        <v>0</v>
      </c>
      <c r="C86">
        <v>0</v>
      </c>
      <c r="D86" t="s">
        <v>106</v>
      </c>
      <c r="E86" t="s">
        <v>106</v>
      </c>
      <c r="F86">
        <v>0</v>
      </c>
      <c r="G86">
        <v>0</v>
      </c>
      <c r="H86" s="7">
        <v>0.01</v>
      </c>
      <c r="I86" s="7">
        <v>0.01</v>
      </c>
      <c r="J86">
        <v>0</v>
      </c>
      <c r="K86" s="7">
        <v>0.01</v>
      </c>
      <c r="L86">
        <v>0</v>
      </c>
      <c r="M86" s="7">
        <v>0.01</v>
      </c>
      <c r="N86">
        <v>0</v>
      </c>
      <c r="O86" s="7">
        <v>0.02</v>
      </c>
      <c r="P86" t="s">
        <v>106</v>
      </c>
      <c r="Q86">
        <v>0</v>
      </c>
      <c r="R86">
        <v>0</v>
      </c>
      <c r="S86">
        <v>0</v>
      </c>
      <c r="T86" t="s">
        <v>106</v>
      </c>
      <c r="U86" s="7">
        <v>0.01</v>
      </c>
      <c r="V86">
        <v>0</v>
      </c>
      <c r="W86" s="7">
        <v>0.01</v>
      </c>
      <c r="X86" s="7">
        <v>0.02</v>
      </c>
      <c r="Y86" t="s">
        <v>106</v>
      </c>
      <c r="Z86">
        <v>0</v>
      </c>
      <c r="AA86">
        <v>0</v>
      </c>
      <c r="AB86">
        <v>0</v>
      </c>
      <c r="AC86">
        <v>0</v>
      </c>
      <c r="AD86">
        <v>0</v>
      </c>
      <c r="AE86" t="s">
        <v>106</v>
      </c>
      <c r="AF86" s="7">
        <v>0.01</v>
      </c>
      <c r="AG86" t="s">
        <v>106</v>
      </c>
      <c r="AH86" t="s">
        <v>106</v>
      </c>
      <c r="AI86">
        <v>0</v>
      </c>
      <c r="AJ86" t="s">
        <v>106</v>
      </c>
      <c r="AK86">
        <v>0</v>
      </c>
      <c r="AL86">
        <v>0</v>
      </c>
      <c r="AM86" s="7">
        <v>0.01</v>
      </c>
      <c r="AN86" t="s">
        <v>106</v>
      </c>
      <c r="AO86" s="7">
        <v>0.01</v>
      </c>
      <c r="AP86" s="7">
        <v>0.01</v>
      </c>
      <c r="AQ86" t="s">
        <v>106</v>
      </c>
      <c r="AR86" s="7">
        <v>0.02</v>
      </c>
      <c r="AS86" t="s">
        <v>106</v>
      </c>
      <c r="AT86" t="s">
        <v>106</v>
      </c>
      <c r="AU86" t="s">
        <v>106</v>
      </c>
      <c r="AV86" s="7">
        <v>0.01</v>
      </c>
      <c r="AW86" t="s">
        <v>106</v>
      </c>
      <c r="AX86" t="s">
        <v>106</v>
      </c>
      <c r="AY86" s="7">
        <v>0.01</v>
      </c>
      <c r="AZ86" t="s">
        <v>106</v>
      </c>
      <c r="BA86" s="7">
        <v>0.01</v>
      </c>
      <c r="BB86" t="s">
        <v>106</v>
      </c>
      <c r="BC86">
        <v>0</v>
      </c>
      <c r="BD86" t="s">
        <v>106</v>
      </c>
      <c r="BE86">
        <v>0</v>
      </c>
      <c r="BF86">
        <v>0</v>
      </c>
      <c r="BG86">
        <v>0</v>
      </c>
      <c r="BH86" s="7">
        <v>0.01</v>
      </c>
      <c r="BI86">
        <v>0</v>
      </c>
      <c r="BJ86">
        <v>0</v>
      </c>
      <c r="BK86" t="s">
        <v>106</v>
      </c>
      <c r="BL86" t="s">
        <v>106</v>
      </c>
      <c r="BM86" t="s">
        <v>106</v>
      </c>
      <c r="BN86">
        <v>0</v>
      </c>
      <c r="BO86">
        <v>0</v>
      </c>
      <c r="BP86" s="7">
        <v>0.01</v>
      </c>
      <c r="BQ86" t="s">
        <v>106</v>
      </c>
      <c r="BR86">
        <v>0</v>
      </c>
      <c r="BS86">
        <v>0</v>
      </c>
      <c r="BT86">
        <v>0</v>
      </c>
      <c r="BU86">
        <v>0</v>
      </c>
      <c r="BV86" t="s">
        <v>106</v>
      </c>
      <c r="BW86" t="s">
        <v>106</v>
      </c>
      <c r="BX86">
        <v>0</v>
      </c>
      <c r="BY86">
        <v>0</v>
      </c>
      <c r="BZ86">
        <v>0</v>
      </c>
    </row>
  </sheetData>
  <pageMargins left="0.7" right="0.7" top="0.75" bottom="0.75" header="0.3" footer="0.3"/>
  <pageSetup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9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663</v>
      </c>
    </row>
    <row r="2" spans="1:78" x14ac:dyDescent="0.25">
      <c r="A2" t="s">
        <v>712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1949</v>
      </c>
      <c r="C8">
        <v>1630</v>
      </c>
      <c r="D8">
        <v>175</v>
      </c>
      <c r="E8">
        <v>144</v>
      </c>
      <c r="F8">
        <v>227</v>
      </c>
      <c r="G8">
        <v>868</v>
      </c>
      <c r="H8">
        <v>854</v>
      </c>
      <c r="I8">
        <v>441</v>
      </c>
      <c r="J8">
        <v>496</v>
      </c>
      <c r="K8">
        <v>350</v>
      </c>
      <c r="L8">
        <v>662</v>
      </c>
      <c r="M8">
        <v>693</v>
      </c>
      <c r="N8">
        <v>1006</v>
      </c>
      <c r="O8">
        <v>194</v>
      </c>
      <c r="P8">
        <v>56</v>
      </c>
      <c r="Q8">
        <v>462</v>
      </c>
      <c r="R8">
        <v>1487</v>
      </c>
      <c r="S8">
        <v>1260</v>
      </c>
      <c r="T8">
        <v>308</v>
      </c>
      <c r="U8">
        <v>346</v>
      </c>
      <c r="V8">
        <v>1267</v>
      </c>
      <c r="W8">
        <v>239</v>
      </c>
      <c r="X8">
        <v>429</v>
      </c>
      <c r="Y8">
        <v>229</v>
      </c>
      <c r="Z8">
        <v>1720</v>
      </c>
      <c r="AA8">
        <v>1944</v>
      </c>
      <c r="AB8">
        <v>1715</v>
      </c>
      <c r="AC8">
        <v>230</v>
      </c>
      <c r="AD8">
        <v>1565</v>
      </c>
      <c r="AE8">
        <v>146</v>
      </c>
      <c r="AF8">
        <v>1564</v>
      </c>
      <c r="AG8">
        <v>284</v>
      </c>
      <c r="AH8">
        <v>8</v>
      </c>
      <c r="AI8">
        <v>1400</v>
      </c>
      <c r="AJ8">
        <v>214</v>
      </c>
      <c r="AK8">
        <v>310</v>
      </c>
      <c r="AL8">
        <v>715</v>
      </c>
      <c r="AM8">
        <v>965</v>
      </c>
      <c r="AN8">
        <v>24</v>
      </c>
      <c r="AO8">
        <v>240</v>
      </c>
      <c r="AP8">
        <v>152</v>
      </c>
      <c r="AQ8">
        <v>173</v>
      </c>
      <c r="AR8">
        <v>115</v>
      </c>
      <c r="AS8">
        <v>111</v>
      </c>
      <c r="AT8">
        <v>202</v>
      </c>
      <c r="AU8">
        <v>118</v>
      </c>
      <c r="AV8">
        <v>160</v>
      </c>
      <c r="AW8">
        <v>59</v>
      </c>
      <c r="AX8">
        <v>115</v>
      </c>
      <c r="AY8">
        <v>212</v>
      </c>
      <c r="AZ8">
        <v>126</v>
      </c>
      <c r="BA8">
        <v>119</v>
      </c>
      <c r="BB8">
        <v>189</v>
      </c>
      <c r="BC8">
        <v>90</v>
      </c>
      <c r="BD8">
        <v>8</v>
      </c>
      <c r="BE8">
        <v>275</v>
      </c>
      <c r="BF8">
        <v>1674</v>
      </c>
      <c r="BG8">
        <v>1131</v>
      </c>
      <c r="BH8">
        <v>818</v>
      </c>
      <c r="BI8">
        <v>341</v>
      </c>
      <c r="BJ8">
        <v>325</v>
      </c>
      <c r="BK8">
        <v>336</v>
      </c>
      <c r="BL8">
        <v>79</v>
      </c>
      <c r="BM8">
        <v>278</v>
      </c>
      <c r="BN8">
        <v>577</v>
      </c>
      <c r="BO8">
        <v>733</v>
      </c>
      <c r="BP8">
        <v>361</v>
      </c>
      <c r="BQ8">
        <v>322</v>
      </c>
      <c r="BR8">
        <v>450</v>
      </c>
      <c r="BS8">
        <v>444</v>
      </c>
      <c r="BT8">
        <v>144</v>
      </c>
      <c r="BU8">
        <v>161</v>
      </c>
      <c r="BV8">
        <v>123</v>
      </c>
      <c r="BW8">
        <v>217</v>
      </c>
      <c r="BX8">
        <v>1126</v>
      </c>
      <c r="BY8">
        <v>1105</v>
      </c>
      <c r="BZ8">
        <v>956</v>
      </c>
    </row>
    <row r="9" spans="1:78" x14ac:dyDescent="0.25">
      <c r="A9" t="s">
        <v>103</v>
      </c>
      <c r="B9">
        <v>1925</v>
      </c>
      <c r="C9">
        <v>1607</v>
      </c>
      <c r="D9">
        <v>187</v>
      </c>
      <c r="E9">
        <v>132</v>
      </c>
      <c r="F9">
        <v>220</v>
      </c>
      <c r="G9">
        <v>1007</v>
      </c>
      <c r="H9">
        <v>698</v>
      </c>
      <c r="I9">
        <v>536</v>
      </c>
      <c r="J9">
        <v>596</v>
      </c>
      <c r="K9">
        <v>363</v>
      </c>
      <c r="L9">
        <v>429</v>
      </c>
      <c r="M9">
        <v>537</v>
      </c>
      <c r="N9">
        <v>1163</v>
      </c>
      <c r="O9">
        <v>179</v>
      </c>
      <c r="P9">
        <v>46</v>
      </c>
      <c r="Q9">
        <v>384</v>
      </c>
      <c r="R9">
        <v>1541</v>
      </c>
      <c r="S9">
        <v>1317</v>
      </c>
      <c r="T9">
        <v>308</v>
      </c>
      <c r="U9">
        <v>268</v>
      </c>
      <c r="V9">
        <v>1388</v>
      </c>
      <c r="W9">
        <v>207</v>
      </c>
      <c r="X9">
        <v>318</v>
      </c>
      <c r="Y9">
        <v>208</v>
      </c>
      <c r="Z9">
        <v>1717</v>
      </c>
      <c r="AA9">
        <v>1922</v>
      </c>
      <c r="AB9">
        <v>1714</v>
      </c>
      <c r="AC9">
        <v>233</v>
      </c>
      <c r="AD9">
        <v>1547</v>
      </c>
      <c r="AE9">
        <v>137</v>
      </c>
      <c r="AF9">
        <v>1521</v>
      </c>
      <c r="AG9">
        <v>311</v>
      </c>
      <c r="AH9">
        <v>8</v>
      </c>
      <c r="AI9">
        <v>1443</v>
      </c>
      <c r="AJ9">
        <v>191</v>
      </c>
      <c r="AK9">
        <v>274</v>
      </c>
      <c r="AL9">
        <v>724</v>
      </c>
      <c r="AM9">
        <v>951</v>
      </c>
      <c r="AN9">
        <v>24</v>
      </c>
      <c r="AO9">
        <v>220</v>
      </c>
      <c r="AP9">
        <v>155</v>
      </c>
      <c r="AQ9">
        <v>180</v>
      </c>
      <c r="AR9">
        <v>123</v>
      </c>
      <c r="AS9">
        <v>105</v>
      </c>
      <c r="AT9">
        <v>198</v>
      </c>
      <c r="AU9">
        <v>112</v>
      </c>
      <c r="AV9">
        <v>153</v>
      </c>
      <c r="AW9">
        <v>63</v>
      </c>
      <c r="AX9">
        <v>123</v>
      </c>
      <c r="AY9">
        <v>205</v>
      </c>
      <c r="AZ9">
        <v>125</v>
      </c>
      <c r="BA9">
        <v>115</v>
      </c>
      <c r="BB9">
        <v>179</v>
      </c>
      <c r="BC9">
        <v>82</v>
      </c>
      <c r="BD9">
        <v>8</v>
      </c>
      <c r="BE9">
        <v>279</v>
      </c>
      <c r="BF9">
        <v>1647</v>
      </c>
      <c r="BG9">
        <v>1149</v>
      </c>
      <c r="BH9">
        <v>776</v>
      </c>
      <c r="BI9">
        <v>380</v>
      </c>
      <c r="BJ9">
        <v>327</v>
      </c>
      <c r="BK9">
        <v>318</v>
      </c>
      <c r="BL9">
        <v>78</v>
      </c>
      <c r="BM9">
        <v>311</v>
      </c>
      <c r="BN9">
        <v>587</v>
      </c>
      <c r="BO9">
        <v>700</v>
      </c>
      <c r="BP9">
        <v>327</v>
      </c>
      <c r="BQ9">
        <v>346</v>
      </c>
      <c r="BR9">
        <v>485</v>
      </c>
      <c r="BS9">
        <v>483</v>
      </c>
      <c r="BT9">
        <v>136</v>
      </c>
      <c r="BU9">
        <v>171</v>
      </c>
      <c r="BV9">
        <v>125</v>
      </c>
      <c r="BW9">
        <v>239</v>
      </c>
      <c r="BX9">
        <v>1066</v>
      </c>
      <c r="BY9">
        <v>1048</v>
      </c>
      <c r="BZ9">
        <v>889</v>
      </c>
    </row>
    <row r="10" spans="1:78" x14ac:dyDescent="0.25">
      <c r="A10" t="s">
        <v>104</v>
      </c>
    </row>
    <row r="11" spans="1:78" x14ac:dyDescent="0.25">
      <c r="A11" t="s">
        <v>667</v>
      </c>
      <c r="B11">
        <v>702</v>
      </c>
      <c r="C11">
        <v>590</v>
      </c>
      <c r="D11">
        <v>74</v>
      </c>
      <c r="E11">
        <v>38</v>
      </c>
      <c r="F11">
        <v>71</v>
      </c>
      <c r="G11">
        <v>401</v>
      </c>
      <c r="H11">
        <v>230</v>
      </c>
      <c r="I11">
        <v>207</v>
      </c>
      <c r="J11">
        <v>221</v>
      </c>
      <c r="K11">
        <v>139</v>
      </c>
      <c r="L11">
        <v>135</v>
      </c>
      <c r="M11">
        <v>173</v>
      </c>
      <c r="N11">
        <v>454</v>
      </c>
      <c r="O11">
        <v>59</v>
      </c>
      <c r="P11">
        <v>16</v>
      </c>
      <c r="Q11">
        <v>132</v>
      </c>
      <c r="R11">
        <v>570</v>
      </c>
      <c r="S11">
        <v>508</v>
      </c>
      <c r="T11">
        <v>89</v>
      </c>
      <c r="U11">
        <v>87</v>
      </c>
      <c r="V11">
        <v>531</v>
      </c>
      <c r="W11">
        <v>82</v>
      </c>
      <c r="X11">
        <v>88</v>
      </c>
      <c r="Y11">
        <v>69</v>
      </c>
      <c r="Z11">
        <v>633</v>
      </c>
      <c r="AA11">
        <v>701</v>
      </c>
      <c r="AB11">
        <v>632</v>
      </c>
      <c r="AC11">
        <v>86</v>
      </c>
      <c r="AD11">
        <v>570</v>
      </c>
      <c r="AE11">
        <v>44</v>
      </c>
      <c r="AF11">
        <v>551</v>
      </c>
      <c r="AG11">
        <v>118</v>
      </c>
      <c r="AH11">
        <v>3</v>
      </c>
      <c r="AI11">
        <v>548</v>
      </c>
      <c r="AJ11">
        <v>62</v>
      </c>
      <c r="AK11">
        <v>84</v>
      </c>
      <c r="AL11">
        <v>255</v>
      </c>
      <c r="AM11">
        <v>355</v>
      </c>
      <c r="AN11">
        <v>11</v>
      </c>
      <c r="AO11">
        <v>80</v>
      </c>
      <c r="AP11">
        <v>49</v>
      </c>
      <c r="AQ11">
        <v>68</v>
      </c>
      <c r="AR11">
        <v>45</v>
      </c>
      <c r="AS11">
        <v>38</v>
      </c>
      <c r="AT11">
        <v>56</v>
      </c>
      <c r="AU11">
        <v>41</v>
      </c>
      <c r="AV11">
        <v>58</v>
      </c>
      <c r="AW11">
        <v>35</v>
      </c>
      <c r="AX11">
        <v>39</v>
      </c>
      <c r="AY11">
        <v>94</v>
      </c>
      <c r="AZ11">
        <v>45</v>
      </c>
      <c r="BA11">
        <v>31</v>
      </c>
      <c r="BB11">
        <v>77</v>
      </c>
      <c r="BC11">
        <v>26</v>
      </c>
      <c r="BD11">
        <v>2</v>
      </c>
      <c r="BE11">
        <v>92</v>
      </c>
      <c r="BF11">
        <v>611</v>
      </c>
      <c r="BG11">
        <v>427</v>
      </c>
      <c r="BH11">
        <v>275</v>
      </c>
      <c r="BI11">
        <v>149</v>
      </c>
      <c r="BJ11">
        <v>125</v>
      </c>
      <c r="BK11">
        <v>117</v>
      </c>
      <c r="BL11">
        <v>33</v>
      </c>
      <c r="BM11">
        <v>113</v>
      </c>
      <c r="BN11">
        <v>223</v>
      </c>
      <c r="BO11">
        <v>266</v>
      </c>
      <c r="BP11">
        <v>100</v>
      </c>
      <c r="BQ11">
        <v>133</v>
      </c>
      <c r="BR11">
        <v>166</v>
      </c>
      <c r="BS11">
        <v>175</v>
      </c>
      <c r="BT11">
        <v>46</v>
      </c>
      <c r="BU11">
        <v>56</v>
      </c>
      <c r="BV11">
        <v>51</v>
      </c>
      <c r="BW11">
        <v>85</v>
      </c>
      <c r="BX11">
        <v>356</v>
      </c>
      <c r="BY11">
        <v>354</v>
      </c>
      <c r="BZ11">
        <v>274</v>
      </c>
    </row>
    <row r="12" spans="1:78" x14ac:dyDescent="0.25">
      <c r="B12" s="7">
        <v>0.36</v>
      </c>
      <c r="C12" s="7">
        <v>0.37</v>
      </c>
      <c r="D12" s="7">
        <v>0.39</v>
      </c>
      <c r="E12" s="7">
        <v>0.28999999999999998</v>
      </c>
      <c r="F12" s="7">
        <v>0.32</v>
      </c>
      <c r="G12" s="7">
        <v>0.4</v>
      </c>
      <c r="H12" s="7">
        <v>0.33</v>
      </c>
      <c r="I12" s="7">
        <v>0.39</v>
      </c>
      <c r="J12" s="7">
        <v>0.37</v>
      </c>
      <c r="K12" s="7">
        <v>0.38</v>
      </c>
      <c r="L12" s="7">
        <v>0.32</v>
      </c>
      <c r="M12" s="7">
        <v>0.32</v>
      </c>
      <c r="N12" s="7">
        <v>0.39</v>
      </c>
      <c r="O12" s="7">
        <v>0.33</v>
      </c>
      <c r="P12" s="7">
        <v>0.35</v>
      </c>
      <c r="Q12" s="7">
        <v>0.34</v>
      </c>
      <c r="R12" s="7">
        <v>0.37</v>
      </c>
      <c r="S12" s="7">
        <v>0.39</v>
      </c>
      <c r="T12" s="7">
        <v>0.28999999999999998</v>
      </c>
      <c r="U12" s="7">
        <v>0.32</v>
      </c>
      <c r="V12" s="7">
        <v>0.38</v>
      </c>
      <c r="W12" s="7">
        <v>0.39</v>
      </c>
      <c r="X12" s="7">
        <v>0.28000000000000003</v>
      </c>
      <c r="Y12" s="7">
        <v>0.33</v>
      </c>
      <c r="Z12" s="7">
        <v>0.37</v>
      </c>
      <c r="AA12" s="7">
        <v>0.36</v>
      </c>
      <c r="AB12" s="7">
        <v>0.37</v>
      </c>
      <c r="AC12" s="7">
        <v>0.37</v>
      </c>
      <c r="AD12" s="7">
        <v>0.37</v>
      </c>
      <c r="AE12" s="7">
        <v>0.32</v>
      </c>
      <c r="AF12" s="7">
        <v>0.36</v>
      </c>
      <c r="AG12" s="7">
        <v>0.38</v>
      </c>
      <c r="AH12" s="7">
        <v>0.36</v>
      </c>
      <c r="AI12" s="7">
        <v>0.38</v>
      </c>
      <c r="AJ12" s="7">
        <v>0.32</v>
      </c>
      <c r="AK12" s="7">
        <v>0.31</v>
      </c>
      <c r="AL12" s="7">
        <v>0.35</v>
      </c>
      <c r="AM12" s="7">
        <v>0.37</v>
      </c>
      <c r="AN12" s="7">
        <v>0.44</v>
      </c>
      <c r="AO12" s="7">
        <v>0.36</v>
      </c>
      <c r="AP12" s="7">
        <v>0.32</v>
      </c>
      <c r="AQ12" s="7">
        <v>0.38</v>
      </c>
      <c r="AR12" s="7">
        <v>0.37</v>
      </c>
      <c r="AS12" s="7">
        <v>0.36</v>
      </c>
      <c r="AT12" s="7">
        <v>0.28000000000000003</v>
      </c>
      <c r="AU12" s="7">
        <v>0.37</v>
      </c>
      <c r="AV12" s="7">
        <v>0.38</v>
      </c>
      <c r="AW12" s="7">
        <v>0.55000000000000004</v>
      </c>
      <c r="AX12" s="7">
        <v>0.32</v>
      </c>
      <c r="AY12" s="7">
        <v>0.46</v>
      </c>
      <c r="AZ12" s="7">
        <v>0.36</v>
      </c>
      <c r="BA12" s="7">
        <v>0.27</v>
      </c>
      <c r="BB12" s="7">
        <v>0.43</v>
      </c>
      <c r="BC12" s="7">
        <v>0.32</v>
      </c>
      <c r="BD12" s="7">
        <v>0.19</v>
      </c>
      <c r="BE12" s="7">
        <v>0.33</v>
      </c>
      <c r="BF12" s="7">
        <v>0.37</v>
      </c>
      <c r="BG12" s="7">
        <v>0.37</v>
      </c>
      <c r="BH12" s="7">
        <v>0.36</v>
      </c>
      <c r="BI12" s="7">
        <v>0.39</v>
      </c>
      <c r="BJ12" s="7">
        <v>0.38</v>
      </c>
      <c r="BK12" s="7">
        <v>0.37</v>
      </c>
      <c r="BL12" s="7">
        <v>0.42</v>
      </c>
      <c r="BM12" s="7">
        <v>0.36</v>
      </c>
      <c r="BN12" s="7">
        <v>0.38</v>
      </c>
      <c r="BO12" s="7">
        <v>0.38</v>
      </c>
      <c r="BP12" s="7">
        <v>0.31</v>
      </c>
      <c r="BQ12" s="7">
        <v>0.39</v>
      </c>
      <c r="BR12" s="7">
        <v>0.34</v>
      </c>
      <c r="BS12" s="7">
        <v>0.36</v>
      </c>
      <c r="BT12" s="7">
        <v>0.34</v>
      </c>
      <c r="BU12" s="7">
        <v>0.33</v>
      </c>
      <c r="BV12" s="7">
        <v>0.41</v>
      </c>
      <c r="BW12" s="7">
        <v>0.35</v>
      </c>
      <c r="BX12" s="7">
        <v>0.33</v>
      </c>
      <c r="BY12" s="7">
        <v>0.34</v>
      </c>
      <c r="BZ12" s="7">
        <v>0.31</v>
      </c>
    </row>
    <row r="13" spans="1:78" x14ac:dyDescent="0.25">
      <c r="A13" t="s">
        <v>669</v>
      </c>
      <c r="B13">
        <v>592</v>
      </c>
      <c r="C13">
        <v>506</v>
      </c>
      <c r="D13">
        <v>36</v>
      </c>
      <c r="E13">
        <v>50</v>
      </c>
      <c r="F13">
        <v>66</v>
      </c>
      <c r="G13">
        <v>304</v>
      </c>
      <c r="H13">
        <v>222</v>
      </c>
      <c r="I13">
        <v>168</v>
      </c>
      <c r="J13">
        <v>181</v>
      </c>
      <c r="K13">
        <v>109</v>
      </c>
      <c r="L13">
        <v>134</v>
      </c>
      <c r="M13">
        <v>166</v>
      </c>
      <c r="N13">
        <v>362</v>
      </c>
      <c r="O13">
        <v>49</v>
      </c>
      <c r="P13">
        <v>14</v>
      </c>
      <c r="Q13">
        <v>120</v>
      </c>
      <c r="R13">
        <v>471</v>
      </c>
      <c r="S13">
        <v>414</v>
      </c>
      <c r="T13">
        <v>91</v>
      </c>
      <c r="U13">
        <v>81</v>
      </c>
      <c r="V13">
        <v>440</v>
      </c>
      <c r="W13">
        <v>63</v>
      </c>
      <c r="X13">
        <v>88</v>
      </c>
      <c r="Y13">
        <v>54</v>
      </c>
      <c r="Z13">
        <v>537</v>
      </c>
      <c r="AA13">
        <v>591</v>
      </c>
      <c r="AB13">
        <v>537</v>
      </c>
      <c r="AC13">
        <v>69</v>
      </c>
      <c r="AD13">
        <v>487</v>
      </c>
      <c r="AE13">
        <v>35</v>
      </c>
      <c r="AF13">
        <v>460</v>
      </c>
      <c r="AG13">
        <v>105</v>
      </c>
      <c r="AH13">
        <v>3</v>
      </c>
      <c r="AI13">
        <v>441</v>
      </c>
      <c r="AJ13">
        <v>62</v>
      </c>
      <c r="AK13">
        <v>90</v>
      </c>
      <c r="AL13">
        <v>233</v>
      </c>
      <c r="AM13">
        <v>281</v>
      </c>
      <c r="AN13">
        <v>8</v>
      </c>
      <c r="AO13">
        <v>67</v>
      </c>
      <c r="AP13">
        <v>43</v>
      </c>
      <c r="AQ13">
        <v>59</v>
      </c>
      <c r="AR13">
        <v>36</v>
      </c>
      <c r="AS13">
        <v>44</v>
      </c>
      <c r="AT13">
        <v>73</v>
      </c>
      <c r="AU13">
        <v>41</v>
      </c>
      <c r="AV13">
        <v>39</v>
      </c>
      <c r="AW13">
        <v>13</v>
      </c>
      <c r="AX13">
        <v>22</v>
      </c>
      <c r="AY13">
        <v>62</v>
      </c>
      <c r="AZ13">
        <v>36</v>
      </c>
      <c r="BA13">
        <v>36</v>
      </c>
      <c r="BB13">
        <v>60</v>
      </c>
      <c r="BC13">
        <v>23</v>
      </c>
      <c r="BD13">
        <v>5</v>
      </c>
      <c r="BE13">
        <v>91</v>
      </c>
      <c r="BF13">
        <v>501</v>
      </c>
      <c r="BG13">
        <v>365</v>
      </c>
      <c r="BH13">
        <v>227</v>
      </c>
      <c r="BI13">
        <v>108</v>
      </c>
      <c r="BJ13">
        <v>99</v>
      </c>
      <c r="BK13">
        <v>112</v>
      </c>
      <c r="BL13">
        <v>34</v>
      </c>
      <c r="BM13">
        <v>97</v>
      </c>
      <c r="BN13">
        <v>195</v>
      </c>
      <c r="BO13">
        <v>222</v>
      </c>
      <c r="BP13">
        <v>78</v>
      </c>
      <c r="BQ13">
        <v>105</v>
      </c>
      <c r="BR13">
        <v>165</v>
      </c>
      <c r="BS13">
        <v>167</v>
      </c>
      <c r="BT13">
        <v>43</v>
      </c>
      <c r="BU13">
        <v>57</v>
      </c>
      <c r="BV13">
        <v>34</v>
      </c>
      <c r="BW13">
        <v>81</v>
      </c>
      <c r="BX13">
        <v>357</v>
      </c>
      <c r="BY13">
        <v>333</v>
      </c>
      <c r="BZ13">
        <v>295</v>
      </c>
    </row>
    <row r="14" spans="1:78" x14ac:dyDescent="0.25">
      <c r="B14" s="7">
        <v>0.31</v>
      </c>
      <c r="C14" s="7">
        <v>0.32</v>
      </c>
      <c r="D14" s="7">
        <v>0.19</v>
      </c>
      <c r="E14" s="7">
        <v>0.38</v>
      </c>
      <c r="F14" s="7">
        <v>0.3</v>
      </c>
      <c r="G14" s="7">
        <v>0.3</v>
      </c>
      <c r="H14" s="7">
        <v>0.32</v>
      </c>
      <c r="I14" s="7">
        <v>0.31</v>
      </c>
      <c r="J14" s="7">
        <v>0.3</v>
      </c>
      <c r="K14" s="7">
        <v>0.3</v>
      </c>
      <c r="L14" s="7">
        <v>0.31</v>
      </c>
      <c r="M14" s="7">
        <v>0.31</v>
      </c>
      <c r="N14" s="7">
        <v>0.31</v>
      </c>
      <c r="O14" s="7">
        <v>0.27</v>
      </c>
      <c r="P14" s="7">
        <v>0.31</v>
      </c>
      <c r="Q14" s="7">
        <v>0.31</v>
      </c>
      <c r="R14" s="7">
        <v>0.31</v>
      </c>
      <c r="S14" s="7">
        <v>0.31</v>
      </c>
      <c r="T14" s="7">
        <v>0.3</v>
      </c>
      <c r="U14" s="7">
        <v>0.3</v>
      </c>
      <c r="V14" s="7">
        <v>0.32</v>
      </c>
      <c r="W14" s="7">
        <v>0.3</v>
      </c>
      <c r="X14" s="7">
        <v>0.28000000000000003</v>
      </c>
      <c r="Y14" s="7">
        <v>0.26</v>
      </c>
      <c r="Z14" s="7">
        <v>0.31</v>
      </c>
      <c r="AA14" s="7">
        <v>0.31</v>
      </c>
      <c r="AB14" s="7">
        <v>0.31</v>
      </c>
      <c r="AC14" s="7">
        <v>0.3</v>
      </c>
      <c r="AD14" s="7">
        <v>0.31</v>
      </c>
      <c r="AE14" s="7">
        <v>0.26</v>
      </c>
      <c r="AF14" s="7">
        <v>0.3</v>
      </c>
      <c r="AG14" s="7">
        <v>0.34</v>
      </c>
      <c r="AH14" s="7">
        <v>0.37</v>
      </c>
      <c r="AI14" s="7">
        <v>0.31</v>
      </c>
      <c r="AJ14" s="7">
        <v>0.33</v>
      </c>
      <c r="AK14" s="7">
        <v>0.33</v>
      </c>
      <c r="AL14" s="7">
        <v>0.32</v>
      </c>
      <c r="AM14" s="7">
        <v>0.3</v>
      </c>
      <c r="AN14" s="7">
        <v>0.34</v>
      </c>
      <c r="AO14" s="7">
        <v>0.31</v>
      </c>
      <c r="AP14" s="7">
        <v>0.28000000000000003</v>
      </c>
      <c r="AQ14" s="7">
        <v>0.33</v>
      </c>
      <c r="AR14" s="7">
        <v>0.28999999999999998</v>
      </c>
      <c r="AS14" s="7">
        <v>0.42</v>
      </c>
      <c r="AT14" s="7">
        <v>0.37</v>
      </c>
      <c r="AU14" s="7">
        <v>0.36</v>
      </c>
      <c r="AV14" s="7">
        <v>0.25</v>
      </c>
      <c r="AW14" s="7">
        <v>0.2</v>
      </c>
      <c r="AX14" s="7">
        <v>0.18</v>
      </c>
      <c r="AY14" s="7">
        <v>0.3</v>
      </c>
      <c r="AZ14" s="7">
        <v>0.28999999999999998</v>
      </c>
      <c r="BA14" s="7">
        <v>0.32</v>
      </c>
      <c r="BB14" s="7">
        <v>0.33</v>
      </c>
      <c r="BC14" s="7">
        <v>0.28000000000000003</v>
      </c>
      <c r="BD14" s="7">
        <v>0.61</v>
      </c>
      <c r="BE14" s="7">
        <v>0.33</v>
      </c>
      <c r="BF14" s="7">
        <v>0.3</v>
      </c>
      <c r="BG14" s="7">
        <v>0.32</v>
      </c>
      <c r="BH14" s="7">
        <v>0.28999999999999998</v>
      </c>
      <c r="BI14" s="7">
        <v>0.28000000000000003</v>
      </c>
      <c r="BJ14" s="7">
        <v>0.3</v>
      </c>
      <c r="BK14" s="7">
        <v>0.35</v>
      </c>
      <c r="BL14" s="7">
        <v>0.44</v>
      </c>
      <c r="BM14" s="7">
        <v>0.31</v>
      </c>
      <c r="BN14" s="7">
        <v>0.33</v>
      </c>
      <c r="BO14" s="7">
        <v>0.32</v>
      </c>
      <c r="BP14" s="7">
        <v>0.24</v>
      </c>
      <c r="BQ14" s="7">
        <v>0.3</v>
      </c>
      <c r="BR14" s="7">
        <v>0.34</v>
      </c>
      <c r="BS14" s="7">
        <v>0.35</v>
      </c>
      <c r="BT14" s="7">
        <v>0.32</v>
      </c>
      <c r="BU14" s="7">
        <v>0.33</v>
      </c>
      <c r="BV14" s="7">
        <v>0.27</v>
      </c>
      <c r="BW14" s="7">
        <v>0.34</v>
      </c>
      <c r="BX14" s="7">
        <v>0.33</v>
      </c>
      <c r="BY14" s="7">
        <v>0.32</v>
      </c>
      <c r="BZ14" s="7">
        <v>0.33</v>
      </c>
    </row>
    <row r="15" spans="1:78" x14ac:dyDescent="0.25">
      <c r="A15" t="s">
        <v>670</v>
      </c>
      <c r="B15">
        <v>568</v>
      </c>
      <c r="C15">
        <v>486</v>
      </c>
      <c r="D15">
        <v>49</v>
      </c>
      <c r="E15">
        <v>33</v>
      </c>
      <c r="F15">
        <v>61</v>
      </c>
      <c r="G15">
        <v>323</v>
      </c>
      <c r="H15">
        <v>184</v>
      </c>
      <c r="I15">
        <v>223</v>
      </c>
      <c r="J15">
        <v>196</v>
      </c>
      <c r="K15">
        <v>71</v>
      </c>
      <c r="L15">
        <v>78</v>
      </c>
      <c r="M15">
        <v>123</v>
      </c>
      <c r="N15">
        <v>386</v>
      </c>
      <c r="O15">
        <v>50</v>
      </c>
      <c r="P15">
        <v>9</v>
      </c>
      <c r="Q15">
        <v>99</v>
      </c>
      <c r="R15">
        <v>469</v>
      </c>
      <c r="S15">
        <v>437</v>
      </c>
      <c r="T15">
        <v>77</v>
      </c>
      <c r="U15">
        <v>46</v>
      </c>
      <c r="V15">
        <v>458</v>
      </c>
      <c r="W15">
        <v>50</v>
      </c>
      <c r="X15">
        <v>56</v>
      </c>
      <c r="Y15">
        <v>55</v>
      </c>
      <c r="Z15">
        <v>514</v>
      </c>
      <c r="AA15">
        <v>568</v>
      </c>
      <c r="AB15">
        <v>514</v>
      </c>
      <c r="AC15">
        <v>59</v>
      </c>
      <c r="AD15">
        <v>475</v>
      </c>
      <c r="AE15">
        <v>34</v>
      </c>
      <c r="AF15">
        <v>422</v>
      </c>
      <c r="AG15">
        <v>123</v>
      </c>
      <c r="AH15">
        <v>3</v>
      </c>
      <c r="AI15">
        <v>469</v>
      </c>
      <c r="AJ15">
        <v>56</v>
      </c>
      <c r="AK15">
        <v>44</v>
      </c>
      <c r="AL15">
        <v>244</v>
      </c>
      <c r="AM15">
        <v>272</v>
      </c>
      <c r="AN15">
        <v>6</v>
      </c>
      <c r="AO15">
        <v>46</v>
      </c>
      <c r="AP15">
        <v>60</v>
      </c>
      <c r="AQ15">
        <v>37</v>
      </c>
      <c r="AR15">
        <v>31</v>
      </c>
      <c r="AS15">
        <v>25</v>
      </c>
      <c r="AT15">
        <v>52</v>
      </c>
      <c r="AU15">
        <v>36</v>
      </c>
      <c r="AV15">
        <v>31</v>
      </c>
      <c r="AW15">
        <v>9</v>
      </c>
      <c r="AX15">
        <v>40</v>
      </c>
      <c r="AY15">
        <v>59</v>
      </c>
      <c r="AZ15">
        <v>53</v>
      </c>
      <c r="BA15">
        <v>37</v>
      </c>
      <c r="BB15">
        <v>61</v>
      </c>
      <c r="BC15">
        <v>35</v>
      </c>
      <c r="BD15">
        <v>1</v>
      </c>
      <c r="BE15">
        <v>95</v>
      </c>
      <c r="BF15">
        <v>474</v>
      </c>
      <c r="BG15">
        <v>390</v>
      </c>
      <c r="BH15">
        <v>178</v>
      </c>
      <c r="BI15">
        <v>134</v>
      </c>
      <c r="BJ15">
        <v>128</v>
      </c>
      <c r="BK15">
        <v>92</v>
      </c>
      <c r="BL15">
        <v>29</v>
      </c>
      <c r="BM15">
        <v>119</v>
      </c>
      <c r="BN15">
        <v>204</v>
      </c>
      <c r="BO15">
        <v>191</v>
      </c>
      <c r="BP15">
        <v>54</v>
      </c>
      <c r="BQ15">
        <v>124</v>
      </c>
      <c r="BR15">
        <v>179</v>
      </c>
      <c r="BS15">
        <v>186</v>
      </c>
      <c r="BT15">
        <v>35</v>
      </c>
      <c r="BU15">
        <v>67</v>
      </c>
      <c r="BV15">
        <v>38</v>
      </c>
      <c r="BW15">
        <v>89</v>
      </c>
      <c r="BX15">
        <v>297</v>
      </c>
      <c r="BY15">
        <v>284</v>
      </c>
      <c r="BZ15">
        <v>244</v>
      </c>
    </row>
    <row r="16" spans="1:78" x14ac:dyDescent="0.25">
      <c r="B16" s="7">
        <v>0.3</v>
      </c>
      <c r="C16" s="7">
        <v>0.3</v>
      </c>
      <c r="D16" s="7">
        <v>0.26</v>
      </c>
      <c r="E16" s="7">
        <v>0.25</v>
      </c>
      <c r="F16" s="7">
        <v>0.28000000000000003</v>
      </c>
      <c r="G16" s="7">
        <v>0.32</v>
      </c>
      <c r="H16" s="7">
        <v>0.26</v>
      </c>
      <c r="I16" s="7">
        <v>0.42</v>
      </c>
      <c r="J16" s="7">
        <v>0.33</v>
      </c>
      <c r="K16" s="7">
        <v>0.19</v>
      </c>
      <c r="L16" s="7">
        <v>0.18</v>
      </c>
      <c r="M16" s="7">
        <v>0.23</v>
      </c>
      <c r="N16" s="7">
        <v>0.33</v>
      </c>
      <c r="O16" s="7">
        <v>0.28000000000000003</v>
      </c>
      <c r="P16" s="7">
        <v>0.19</v>
      </c>
      <c r="Q16" s="7">
        <v>0.26</v>
      </c>
      <c r="R16" s="7">
        <v>0.3</v>
      </c>
      <c r="S16" s="7">
        <v>0.33</v>
      </c>
      <c r="T16" s="7">
        <v>0.25</v>
      </c>
      <c r="U16" s="7">
        <v>0.17</v>
      </c>
      <c r="V16" s="7">
        <v>0.33</v>
      </c>
      <c r="W16" s="7">
        <v>0.24</v>
      </c>
      <c r="X16" s="7">
        <v>0.18</v>
      </c>
      <c r="Y16" s="7">
        <v>0.26</v>
      </c>
      <c r="Z16" s="7">
        <v>0.3</v>
      </c>
      <c r="AA16" s="7">
        <v>0.3</v>
      </c>
      <c r="AB16" s="7">
        <v>0.3</v>
      </c>
      <c r="AC16" s="7">
        <v>0.26</v>
      </c>
      <c r="AD16" s="7">
        <v>0.31</v>
      </c>
      <c r="AE16" s="7">
        <v>0.24</v>
      </c>
      <c r="AF16" s="7">
        <v>0.28000000000000003</v>
      </c>
      <c r="AG16" s="7">
        <v>0.4</v>
      </c>
      <c r="AH16" s="7">
        <v>0.36</v>
      </c>
      <c r="AI16" s="7">
        <v>0.32</v>
      </c>
      <c r="AJ16" s="7">
        <v>0.28999999999999998</v>
      </c>
      <c r="AK16" s="7">
        <v>0.16</v>
      </c>
      <c r="AL16" s="7">
        <v>0.34</v>
      </c>
      <c r="AM16" s="7">
        <v>0.28999999999999998</v>
      </c>
      <c r="AN16" s="7">
        <v>0.26</v>
      </c>
      <c r="AO16" s="7">
        <v>0.21</v>
      </c>
      <c r="AP16" s="7">
        <v>0.39</v>
      </c>
      <c r="AQ16" s="7">
        <v>0.21</v>
      </c>
      <c r="AR16" s="7">
        <v>0.25</v>
      </c>
      <c r="AS16" s="7">
        <v>0.24</v>
      </c>
      <c r="AT16" s="7">
        <v>0.26</v>
      </c>
      <c r="AU16" s="7">
        <v>0.32</v>
      </c>
      <c r="AV16" s="7">
        <v>0.2</v>
      </c>
      <c r="AW16" s="7">
        <v>0.14000000000000001</v>
      </c>
      <c r="AX16" s="7">
        <v>0.33</v>
      </c>
      <c r="AY16" s="7">
        <v>0.28999999999999998</v>
      </c>
      <c r="AZ16" s="7">
        <v>0.43</v>
      </c>
      <c r="BA16" s="7">
        <v>0.32</v>
      </c>
      <c r="BB16" s="7">
        <v>0.34</v>
      </c>
      <c r="BC16" s="7">
        <v>0.43</v>
      </c>
      <c r="BD16" s="7">
        <v>0.18</v>
      </c>
      <c r="BE16" s="7">
        <v>0.34</v>
      </c>
      <c r="BF16" s="7">
        <v>0.28999999999999998</v>
      </c>
      <c r="BG16" s="7">
        <v>0.34</v>
      </c>
      <c r="BH16" s="7">
        <v>0.23</v>
      </c>
      <c r="BI16" s="7">
        <v>0.35</v>
      </c>
      <c r="BJ16" s="7">
        <v>0.39</v>
      </c>
      <c r="BK16" s="7">
        <v>0.28999999999999998</v>
      </c>
      <c r="BL16" s="7">
        <v>0.37</v>
      </c>
      <c r="BM16" s="7">
        <v>0.38</v>
      </c>
      <c r="BN16" s="7">
        <v>0.35</v>
      </c>
      <c r="BO16" s="7">
        <v>0.27</v>
      </c>
      <c r="BP16" s="7">
        <v>0.16</v>
      </c>
      <c r="BQ16" s="7">
        <v>0.36</v>
      </c>
      <c r="BR16" s="7">
        <v>0.37</v>
      </c>
      <c r="BS16" s="7">
        <v>0.39</v>
      </c>
      <c r="BT16" s="7">
        <v>0.26</v>
      </c>
      <c r="BU16" s="7">
        <v>0.39</v>
      </c>
      <c r="BV16" s="7">
        <v>0.3</v>
      </c>
      <c r="BW16" s="7">
        <v>0.37</v>
      </c>
      <c r="BX16" s="7">
        <v>0.28000000000000003</v>
      </c>
      <c r="BY16" s="7">
        <v>0.27</v>
      </c>
      <c r="BZ16" s="7">
        <v>0.27</v>
      </c>
    </row>
    <row r="17" spans="1:78" x14ac:dyDescent="0.25">
      <c r="A17" t="s">
        <v>672</v>
      </c>
      <c r="B17">
        <v>331</v>
      </c>
      <c r="C17">
        <v>277</v>
      </c>
      <c r="D17">
        <v>21</v>
      </c>
      <c r="E17">
        <v>34</v>
      </c>
      <c r="F17">
        <v>40</v>
      </c>
      <c r="G17">
        <v>150</v>
      </c>
      <c r="H17">
        <v>141</v>
      </c>
      <c r="I17">
        <v>84</v>
      </c>
      <c r="J17">
        <v>91</v>
      </c>
      <c r="K17">
        <v>71</v>
      </c>
      <c r="L17">
        <v>86</v>
      </c>
      <c r="M17">
        <v>108</v>
      </c>
      <c r="N17">
        <v>176</v>
      </c>
      <c r="O17">
        <v>35</v>
      </c>
      <c r="P17">
        <v>13</v>
      </c>
      <c r="Q17">
        <v>75</v>
      </c>
      <c r="R17">
        <v>256</v>
      </c>
      <c r="S17">
        <v>221</v>
      </c>
      <c r="T17">
        <v>46</v>
      </c>
      <c r="U17">
        <v>62</v>
      </c>
      <c r="V17">
        <v>218</v>
      </c>
      <c r="W17">
        <v>49</v>
      </c>
      <c r="X17">
        <v>63</v>
      </c>
      <c r="Y17">
        <v>42</v>
      </c>
      <c r="Z17">
        <v>289</v>
      </c>
      <c r="AA17">
        <v>331</v>
      </c>
      <c r="AB17">
        <v>289</v>
      </c>
      <c r="AC17">
        <v>35</v>
      </c>
      <c r="AD17">
        <v>277</v>
      </c>
      <c r="AE17">
        <v>19</v>
      </c>
      <c r="AF17">
        <v>260</v>
      </c>
      <c r="AG17">
        <v>55</v>
      </c>
      <c r="AH17">
        <v>1</v>
      </c>
      <c r="AI17">
        <v>238</v>
      </c>
      <c r="AJ17">
        <v>33</v>
      </c>
      <c r="AK17">
        <v>60</v>
      </c>
      <c r="AL17">
        <v>118</v>
      </c>
      <c r="AM17">
        <v>166</v>
      </c>
      <c r="AN17">
        <v>4</v>
      </c>
      <c r="AO17">
        <v>42</v>
      </c>
      <c r="AP17">
        <v>27</v>
      </c>
      <c r="AQ17">
        <v>23</v>
      </c>
      <c r="AR17">
        <v>25</v>
      </c>
      <c r="AS17">
        <v>30</v>
      </c>
      <c r="AT17">
        <v>33</v>
      </c>
      <c r="AU17">
        <v>20</v>
      </c>
      <c r="AV17">
        <v>22</v>
      </c>
      <c r="AW17">
        <v>10</v>
      </c>
      <c r="AX17">
        <v>11</v>
      </c>
      <c r="AY17">
        <v>42</v>
      </c>
      <c r="AZ17">
        <v>20</v>
      </c>
      <c r="BA17">
        <v>24</v>
      </c>
      <c r="BB17">
        <v>34</v>
      </c>
      <c r="BC17">
        <v>10</v>
      </c>
      <c r="BD17">
        <v>2</v>
      </c>
      <c r="BE17">
        <v>52</v>
      </c>
      <c r="BF17">
        <v>279</v>
      </c>
      <c r="BG17">
        <v>199</v>
      </c>
      <c r="BH17">
        <v>132</v>
      </c>
      <c r="BI17">
        <v>51</v>
      </c>
      <c r="BJ17">
        <v>52</v>
      </c>
      <c r="BK17">
        <v>66</v>
      </c>
      <c r="BL17">
        <v>21</v>
      </c>
      <c r="BM17">
        <v>47</v>
      </c>
      <c r="BN17">
        <v>100</v>
      </c>
      <c r="BO17">
        <v>130</v>
      </c>
      <c r="BP17">
        <v>54</v>
      </c>
      <c r="BQ17">
        <v>52</v>
      </c>
      <c r="BR17">
        <v>84</v>
      </c>
      <c r="BS17">
        <v>75</v>
      </c>
      <c r="BT17">
        <v>29</v>
      </c>
      <c r="BU17">
        <v>30</v>
      </c>
      <c r="BV17">
        <v>15</v>
      </c>
      <c r="BW17">
        <v>37</v>
      </c>
      <c r="BX17">
        <v>210</v>
      </c>
      <c r="BY17">
        <v>204</v>
      </c>
      <c r="BZ17">
        <v>186</v>
      </c>
    </row>
    <row r="18" spans="1:78" x14ac:dyDescent="0.25">
      <c r="B18" s="7">
        <v>0.17</v>
      </c>
      <c r="C18" s="7">
        <v>0.17</v>
      </c>
      <c r="D18" s="7">
        <v>0.11</v>
      </c>
      <c r="E18" s="7">
        <v>0.25</v>
      </c>
      <c r="F18" s="7">
        <v>0.18</v>
      </c>
      <c r="G18" s="7">
        <v>0.15</v>
      </c>
      <c r="H18" s="7">
        <v>0.2</v>
      </c>
      <c r="I18" s="7">
        <v>0.16</v>
      </c>
      <c r="J18" s="7">
        <v>0.15</v>
      </c>
      <c r="K18" s="7">
        <v>0.2</v>
      </c>
      <c r="L18" s="7">
        <v>0.2</v>
      </c>
      <c r="M18" s="7">
        <v>0.2</v>
      </c>
      <c r="N18" s="7">
        <v>0.15</v>
      </c>
      <c r="O18" s="7">
        <v>0.19</v>
      </c>
      <c r="P18" s="7">
        <v>0.28000000000000003</v>
      </c>
      <c r="Q18" s="7">
        <v>0.19</v>
      </c>
      <c r="R18" s="7">
        <v>0.17</v>
      </c>
      <c r="S18" s="7">
        <v>0.17</v>
      </c>
      <c r="T18" s="7">
        <v>0.15</v>
      </c>
      <c r="U18" s="7">
        <v>0.23</v>
      </c>
      <c r="V18" s="7">
        <v>0.16</v>
      </c>
      <c r="W18" s="7">
        <v>0.24</v>
      </c>
      <c r="X18" s="7">
        <v>0.2</v>
      </c>
      <c r="Y18" s="7">
        <v>0.2</v>
      </c>
      <c r="Z18" s="7">
        <v>0.17</v>
      </c>
      <c r="AA18" s="7">
        <v>0.17</v>
      </c>
      <c r="AB18" s="7">
        <v>0.17</v>
      </c>
      <c r="AC18" s="7">
        <v>0.15</v>
      </c>
      <c r="AD18" s="7">
        <v>0.18</v>
      </c>
      <c r="AE18" s="7">
        <v>0.14000000000000001</v>
      </c>
      <c r="AF18" s="7">
        <v>0.17</v>
      </c>
      <c r="AG18" s="7">
        <v>0.18</v>
      </c>
      <c r="AH18" s="7">
        <v>0.14000000000000001</v>
      </c>
      <c r="AI18" s="7">
        <v>0.16</v>
      </c>
      <c r="AJ18" s="7">
        <v>0.17</v>
      </c>
      <c r="AK18" s="7">
        <v>0.22</v>
      </c>
      <c r="AL18" s="7">
        <v>0.16</v>
      </c>
      <c r="AM18" s="7">
        <v>0.17</v>
      </c>
      <c r="AN18" s="7">
        <v>0.18</v>
      </c>
      <c r="AO18" s="7">
        <v>0.19</v>
      </c>
      <c r="AP18" s="7">
        <v>0.17</v>
      </c>
      <c r="AQ18" s="7">
        <v>0.13</v>
      </c>
      <c r="AR18" s="7">
        <v>0.2</v>
      </c>
      <c r="AS18" s="7">
        <v>0.28000000000000003</v>
      </c>
      <c r="AT18" s="7">
        <v>0.17</v>
      </c>
      <c r="AU18" s="7">
        <v>0.18</v>
      </c>
      <c r="AV18" s="7">
        <v>0.14000000000000001</v>
      </c>
      <c r="AW18" s="7">
        <v>0.16</v>
      </c>
      <c r="AX18" s="7">
        <v>0.09</v>
      </c>
      <c r="AY18" s="7">
        <v>0.2</v>
      </c>
      <c r="AZ18" s="7">
        <v>0.16</v>
      </c>
      <c r="BA18" s="7">
        <v>0.21</v>
      </c>
      <c r="BB18" s="7">
        <v>0.19</v>
      </c>
      <c r="BC18" s="7">
        <v>0.12</v>
      </c>
      <c r="BD18" s="7">
        <v>0.27</v>
      </c>
      <c r="BE18" s="7">
        <v>0.19</v>
      </c>
      <c r="BF18" s="7">
        <v>0.17</v>
      </c>
      <c r="BG18" s="7">
        <v>0.17</v>
      </c>
      <c r="BH18" s="7">
        <v>0.17</v>
      </c>
      <c r="BI18" s="7">
        <v>0.13</v>
      </c>
      <c r="BJ18" s="7">
        <v>0.16</v>
      </c>
      <c r="BK18" s="7">
        <v>0.21</v>
      </c>
      <c r="BL18" s="7">
        <v>0.27</v>
      </c>
      <c r="BM18" s="7">
        <v>0.15</v>
      </c>
      <c r="BN18" s="7">
        <v>0.17</v>
      </c>
      <c r="BO18" s="7">
        <v>0.19</v>
      </c>
      <c r="BP18" s="7">
        <v>0.17</v>
      </c>
      <c r="BQ18" s="7">
        <v>0.15</v>
      </c>
      <c r="BR18" s="7">
        <v>0.17</v>
      </c>
      <c r="BS18" s="7">
        <v>0.16</v>
      </c>
      <c r="BT18" s="7">
        <v>0.21</v>
      </c>
      <c r="BU18" s="7">
        <v>0.18</v>
      </c>
      <c r="BV18" s="7">
        <v>0.12</v>
      </c>
      <c r="BW18" s="7">
        <v>0.16</v>
      </c>
      <c r="BX18" s="7">
        <v>0.2</v>
      </c>
      <c r="BY18" s="7">
        <v>0.19</v>
      </c>
      <c r="BZ18" s="7">
        <v>0.21</v>
      </c>
    </row>
    <row r="19" spans="1:78" x14ac:dyDescent="0.25">
      <c r="A19" t="s">
        <v>673</v>
      </c>
      <c r="B19">
        <v>317</v>
      </c>
      <c r="C19">
        <v>246</v>
      </c>
      <c r="D19">
        <v>44</v>
      </c>
      <c r="E19">
        <v>27</v>
      </c>
      <c r="F19">
        <v>35</v>
      </c>
      <c r="G19">
        <v>190</v>
      </c>
      <c r="H19">
        <v>92</v>
      </c>
      <c r="I19">
        <v>100</v>
      </c>
      <c r="J19">
        <v>94</v>
      </c>
      <c r="K19">
        <v>60</v>
      </c>
      <c r="L19">
        <v>63</v>
      </c>
      <c r="M19">
        <v>84</v>
      </c>
      <c r="N19">
        <v>202</v>
      </c>
      <c r="O19">
        <v>30</v>
      </c>
      <c r="P19">
        <v>2</v>
      </c>
      <c r="Q19">
        <v>64</v>
      </c>
      <c r="R19">
        <v>254</v>
      </c>
      <c r="S19">
        <v>209</v>
      </c>
      <c r="T19">
        <v>56</v>
      </c>
      <c r="U19">
        <v>46</v>
      </c>
      <c r="V19">
        <v>243</v>
      </c>
      <c r="W19">
        <v>36</v>
      </c>
      <c r="X19">
        <v>38</v>
      </c>
      <c r="Y19">
        <v>39</v>
      </c>
      <c r="Z19">
        <v>279</v>
      </c>
      <c r="AA19">
        <v>317</v>
      </c>
      <c r="AB19">
        <v>279</v>
      </c>
      <c r="AC19">
        <v>27</v>
      </c>
      <c r="AD19">
        <v>267</v>
      </c>
      <c r="AE19">
        <v>22</v>
      </c>
      <c r="AF19">
        <v>266</v>
      </c>
      <c r="AG19">
        <v>42</v>
      </c>
      <c r="AH19">
        <v>1</v>
      </c>
      <c r="AI19">
        <v>235</v>
      </c>
      <c r="AJ19">
        <v>39</v>
      </c>
      <c r="AK19">
        <v>45</v>
      </c>
      <c r="AL19">
        <v>114</v>
      </c>
      <c r="AM19">
        <v>160</v>
      </c>
      <c r="AN19">
        <v>6</v>
      </c>
      <c r="AO19">
        <v>37</v>
      </c>
      <c r="AP19">
        <v>28</v>
      </c>
      <c r="AQ19">
        <v>25</v>
      </c>
      <c r="AR19">
        <v>21</v>
      </c>
      <c r="AS19">
        <v>13</v>
      </c>
      <c r="AT19">
        <v>28</v>
      </c>
      <c r="AU19">
        <v>18</v>
      </c>
      <c r="AV19">
        <v>31</v>
      </c>
      <c r="AW19">
        <v>13</v>
      </c>
      <c r="AX19">
        <v>31</v>
      </c>
      <c r="AY19">
        <v>18</v>
      </c>
      <c r="AZ19">
        <v>31</v>
      </c>
      <c r="BA19">
        <v>21</v>
      </c>
      <c r="BB19">
        <v>19</v>
      </c>
      <c r="BC19">
        <v>20</v>
      </c>
      <c r="BD19">
        <v>0</v>
      </c>
      <c r="BE19">
        <v>45</v>
      </c>
      <c r="BF19">
        <v>272</v>
      </c>
      <c r="BG19">
        <v>194</v>
      </c>
      <c r="BH19">
        <v>124</v>
      </c>
      <c r="BI19">
        <v>62</v>
      </c>
      <c r="BJ19">
        <v>58</v>
      </c>
      <c r="BK19">
        <v>56</v>
      </c>
      <c r="BL19">
        <v>10</v>
      </c>
      <c r="BM19">
        <v>54</v>
      </c>
      <c r="BN19">
        <v>104</v>
      </c>
      <c r="BO19">
        <v>117</v>
      </c>
      <c r="BP19">
        <v>42</v>
      </c>
      <c r="BQ19">
        <v>63</v>
      </c>
      <c r="BR19">
        <v>83</v>
      </c>
      <c r="BS19">
        <v>81</v>
      </c>
      <c r="BT19">
        <v>15</v>
      </c>
      <c r="BU19">
        <v>35</v>
      </c>
      <c r="BV19">
        <v>23</v>
      </c>
      <c r="BW19">
        <v>44</v>
      </c>
      <c r="BX19">
        <v>154</v>
      </c>
      <c r="BY19">
        <v>130</v>
      </c>
      <c r="BZ19">
        <v>110</v>
      </c>
    </row>
    <row r="20" spans="1:78" x14ac:dyDescent="0.25">
      <c r="B20" s="7">
        <v>0.16</v>
      </c>
      <c r="C20" s="7">
        <v>0.15</v>
      </c>
      <c r="D20" s="7">
        <v>0.24</v>
      </c>
      <c r="E20" s="7">
        <v>0.21</v>
      </c>
      <c r="F20" s="7">
        <v>0.16</v>
      </c>
      <c r="G20" s="7">
        <v>0.19</v>
      </c>
      <c r="H20" s="7">
        <v>0.13</v>
      </c>
      <c r="I20" s="7">
        <v>0.19</v>
      </c>
      <c r="J20" s="7">
        <v>0.16</v>
      </c>
      <c r="K20" s="7">
        <v>0.17</v>
      </c>
      <c r="L20" s="7">
        <v>0.15</v>
      </c>
      <c r="M20" s="7">
        <v>0.16</v>
      </c>
      <c r="N20" s="7">
        <v>0.17</v>
      </c>
      <c r="O20" s="7">
        <v>0.17</v>
      </c>
      <c r="P20" s="7">
        <v>0.04</v>
      </c>
      <c r="Q20" s="7">
        <v>0.17</v>
      </c>
      <c r="R20" s="7">
        <v>0.16</v>
      </c>
      <c r="S20" s="7">
        <v>0.16</v>
      </c>
      <c r="T20" s="7">
        <v>0.18</v>
      </c>
      <c r="U20" s="7">
        <v>0.17</v>
      </c>
      <c r="V20" s="7">
        <v>0.17</v>
      </c>
      <c r="W20" s="7">
        <v>0.17</v>
      </c>
      <c r="X20" s="7">
        <v>0.12</v>
      </c>
      <c r="Y20" s="7">
        <v>0.19</v>
      </c>
      <c r="Z20" s="7">
        <v>0.16</v>
      </c>
      <c r="AA20" s="7">
        <v>0.17</v>
      </c>
      <c r="AB20" s="7">
        <v>0.16</v>
      </c>
      <c r="AC20" s="7">
        <v>0.12</v>
      </c>
      <c r="AD20" s="7">
        <v>0.17</v>
      </c>
      <c r="AE20" s="7">
        <v>0.16</v>
      </c>
      <c r="AF20" s="7">
        <v>0.17</v>
      </c>
      <c r="AG20" s="7">
        <v>0.14000000000000001</v>
      </c>
      <c r="AH20" s="7">
        <v>0.14000000000000001</v>
      </c>
      <c r="AI20" s="7">
        <v>0.16</v>
      </c>
      <c r="AJ20" s="7">
        <v>0.2</v>
      </c>
      <c r="AK20" s="7">
        <v>0.16</v>
      </c>
      <c r="AL20" s="7">
        <v>0.16</v>
      </c>
      <c r="AM20" s="7">
        <v>0.17</v>
      </c>
      <c r="AN20" s="7">
        <v>0.23</v>
      </c>
      <c r="AO20" s="7">
        <v>0.17</v>
      </c>
      <c r="AP20" s="7">
        <v>0.18</v>
      </c>
      <c r="AQ20" s="7">
        <v>0.14000000000000001</v>
      </c>
      <c r="AR20" s="7">
        <v>0.17</v>
      </c>
      <c r="AS20" s="7">
        <v>0.13</v>
      </c>
      <c r="AT20" s="7">
        <v>0.14000000000000001</v>
      </c>
      <c r="AU20" s="7">
        <v>0.16</v>
      </c>
      <c r="AV20" s="7">
        <v>0.2</v>
      </c>
      <c r="AW20" s="7">
        <v>0.2</v>
      </c>
      <c r="AX20" s="7">
        <v>0.26</v>
      </c>
      <c r="AY20" s="7">
        <v>0.09</v>
      </c>
      <c r="AZ20" s="7">
        <v>0.25</v>
      </c>
      <c r="BA20" s="7">
        <v>0.18</v>
      </c>
      <c r="BB20" s="7">
        <v>0.11</v>
      </c>
      <c r="BC20" s="7">
        <v>0.24</v>
      </c>
      <c r="BD20" t="s">
        <v>108</v>
      </c>
      <c r="BE20" s="7">
        <v>0.16</v>
      </c>
      <c r="BF20" s="7">
        <v>0.17</v>
      </c>
      <c r="BG20" s="7">
        <v>0.17</v>
      </c>
      <c r="BH20" s="7">
        <v>0.16</v>
      </c>
      <c r="BI20" s="7">
        <v>0.16</v>
      </c>
      <c r="BJ20" s="7">
        <v>0.18</v>
      </c>
      <c r="BK20" s="7">
        <v>0.18</v>
      </c>
      <c r="BL20" s="7">
        <v>0.13</v>
      </c>
      <c r="BM20" s="7">
        <v>0.17</v>
      </c>
      <c r="BN20" s="7">
        <v>0.18</v>
      </c>
      <c r="BO20" s="7">
        <v>0.17</v>
      </c>
      <c r="BP20" s="7">
        <v>0.13</v>
      </c>
      <c r="BQ20" s="7">
        <v>0.18</v>
      </c>
      <c r="BR20" s="7">
        <v>0.17</v>
      </c>
      <c r="BS20" s="7">
        <v>0.17</v>
      </c>
      <c r="BT20" s="7">
        <v>0.11</v>
      </c>
      <c r="BU20" s="7">
        <v>0.2</v>
      </c>
      <c r="BV20" s="7">
        <v>0.19</v>
      </c>
      <c r="BW20" s="7">
        <v>0.18</v>
      </c>
      <c r="BX20" s="7">
        <v>0.14000000000000001</v>
      </c>
      <c r="BY20" s="7">
        <v>0.12</v>
      </c>
      <c r="BZ20" s="7">
        <v>0.12</v>
      </c>
    </row>
    <row r="21" spans="1:78" x14ac:dyDescent="0.25">
      <c r="A21" t="s">
        <v>666</v>
      </c>
      <c r="B21">
        <v>126</v>
      </c>
      <c r="C21">
        <v>108</v>
      </c>
      <c r="D21">
        <v>10</v>
      </c>
      <c r="E21">
        <v>8</v>
      </c>
      <c r="F21">
        <v>22</v>
      </c>
      <c r="G21">
        <v>71</v>
      </c>
      <c r="H21">
        <v>33</v>
      </c>
      <c r="I21">
        <v>32</v>
      </c>
      <c r="J21">
        <v>46</v>
      </c>
      <c r="K21">
        <v>20</v>
      </c>
      <c r="L21">
        <v>27</v>
      </c>
      <c r="M21">
        <v>30</v>
      </c>
      <c r="N21">
        <v>78</v>
      </c>
      <c r="O21">
        <v>14</v>
      </c>
      <c r="P21">
        <v>4</v>
      </c>
      <c r="Q21">
        <v>11</v>
      </c>
      <c r="R21">
        <v>115</v>
      </c>
      <c r="S21">
        <v>79</v>
      </c>
      <c r="T21">
        <v>25</v>
      </c>
      <c r="U21">
        <v>20</v>
      </c>
      <c r="V21">
        <v>101</v>
      </c>
      <c r="W21">
        <v>14</v>
      </c>
      <c r="X21">
        <v>10</v>
      </c>
      <c r="Y21">
        <v>20</v>
      </c>
      <c r="Z21">
        <v>106</v>
      </c>
      <c r="AA21">
        <v>125</v>
      </c>
      <c r="AB21">
        <v>105</v>
      </c>
      <c r="AC21">
        <v>29</v>
      </c>
      <c r="AD21">
        <v>86</v>
      </c>
      <c r="AE21">
        <v>9</v>
      </c>
      <c r="AF21">
        <v>93</v>
      </c>
      <c r="AG21">
        <v>27</v>
      </c>
      <c r="AH21">
        <v>0</v>
      </c>
      <c r="AI21">
        <v>87</v>
      </c>
      <c r="AJ21">
        <v>10</v>
      </c>
      <c r="AK21">
        <v>24</v>
      </c>
      <c r="AL21">
        <v>49</v>
      </c>
      <c r="AM21">
        <v>63</v>
      </c>
      <c r="AN21">
        <v>3</v>
      </c>
      <c r="AO21">
        <v>10</v>
      </c>
      <c r="AP21">
        <v>18</v>
      </c>
      <c r="AQ21">
        <v>15</v>
      </c>
      <c r="AR21">
        <v>10</v>
      </c>
      <c r="AS21">
        <v>3</v>
      </c>
      <c r="AT21">
        <v>7</v>
      </c>
      <c r="AU21">
        <v>6</v>
      </c>
      <c r="AV21">
        <v>15</v>
      </c>
      <c r="AW21">
        <v>4</v>
      </c>
      <c r="AX21">
        <v>6</v>
      </c>
      <c r="AY21">
        <v>18</v>
      </c>
      <c r="AZ21">
        <v>5</v>
      </c>
      <c r="BA21">
        <v>5</v>
      </c>
      <c r="BB21">
        <v>10</v>
      </c>
      <c r="BC21">
        <v>4</v>
      </c>
      <c r="BD21">
        <v>0</v>
      </c>
      <c r="BE21">
        <v>28</v>
      </c>
      <c r="BF21">
        <v>98</v>
      </c>
      <c r="BG21">
        <v>80</v>
      </c>
      <c r="BH21">
        <v>45</v>
      </c>
      <c r="BI21">
        <v>36</v>
      </c>
      <c r="BJ21">
        <v>19</v>
      </c>
      <c r="BK21">
        <v>18</v>
      </c>
      <c r="BL21">
        <v>6</v>
      </c>
      <c r="BM21">
        <v>26</v>
      </c>
      <c r="BN21">
        <v>43</v>
      </c>
      <c r="BO21">
        <v>35</v>
      </c>
      <c r="BP21">
        <v>22</v>
      </c>
      <c r="BQ21">
        <v>23</v>
      </c>
      <c r="BR21">
        <v>42</v>
      </c>
      <c r="BS21">
        <v>38</v>
      </c>
      <c r="BT21">
        <v>20</v>
      </c>
      <c r="BU21">
        <v>13</v>
      </c>
      <c r="BV21">
        <v>6</v>
      </c>
      <c r="BW21">
        <v>21</v>
      </c>
      <c r="BX21">
        <v>75</v>
      </c>
      <c r="BY21">
        <v>79</v>
      </c>
      <c r="BZ21">
        <v>63</v>
      </c>
    </row>
    <row r="22" spans="1:78" x14ac:dyDescent="0.25">
      <c r="B22" s="7">
        <v>7.0000000000000007E-2</v>
      </c>
      <c r="C22" s="7">
        <v>7.0000000000000007E-2</v>
      </c>
      <c r="D22" s="7">
        <v>0.05</v>
      </c>
      <c r="E22" s="7">
        <v>0.06</v>
      </c>
      <c r="F22" s="7">
        <v>0.1</v>
      </c>
      <c r="G22" s="7">
        <v>7.0000000000000007E-2</v>
      </c>
      <c r="H22" s="7">
        <v>0.05</v>
      </c>
      <c r="I22" s="7">
        <v>0.06</v>
      </c>
      <c r="J22" s="7">
        <v>0.08</v>
      </c>
      <c r="K22" s="7">
        <v>0.06</v>
      </c>
      <c r="L22" s="7">
        <v>0.06</v>
      </c>
      <c r="M22" s="7">
        <v>0.06</v>
      </c>
      <c r="N22" s="7">
        <v>7.0000000000000007E-2</v>
      </c>
      <c r="O22" s="7">
        <v>0.08</v>
      </c>
      <c r="P22" s="7">
        <v>0.08</v>
      </c>
      <c r="Q22" s="7">
        <v>0.03</v>
      </c>
      <c r="R22" s="7">
        <v>7.0000000000000007E-2</v>
      </c>
      <c r="S22" s="7">
        <v>0.06</v>
      </c>
      <c r="T22" s="7">
        <v>0.08</v>
      </c>
      <c r="U22" s="7">
        <v>7.0000000000000007E-2</v>
      </c>
      <c r="V22" s="7">
        <v>7.0000000000000007E-2</v>
      </c>
      <c r="W22" s="7">
        <v>7.0000000000000007E-2</v>
      </c>
      <c r="X22" s="7">
        <v>0.03</v>
      </c>
      <c r="Y22" s="7">
        <v>0.1</v>
      </c>
      <c r="Z22" s="7">
        <v>0.06</v>
      </c>
      <c r="AA22" s="7">
        <v>7.0000000000000007E-2</v>
      </c>
      <c r="AB22" s="7">
        <v>0.06</v>
      </c>
      <c r="AC22" s="7">
        <v>0.12</v>
      </c>
      <c r="AD22" s="7">
        <v>0.06</v>
      </c>
      <c r="AE22" s="7">
        <v>7.0000000000000007E-2</v>
      </c>
      <c r="AF22" s="7">
        <v>0.06</v>
      </c>
      <c r="AG22" s="7">
        <v>0.09</v>
      </c>
      <c r="AH22" t="s">
        <v>108</v>
      </c>
      <c r="AI22" s="7">
        <v>0.06</v>
      </c>
      <c r="AJ22" s="7">
        <v>0.05</v>
      </c>
      <c r="AK22" s="7">
        <v>0.09</v>
      </c>
      <c r="AL22" s="7">
        <v>7.0000000000000007E-2</v>
      </c>
      <c r="AM22" s="7">
        <v>7.0000000000000007E-2</v>
      </c>
      <c r="AN22" s="7">
        <v>0.13</v>
      </c>
      <c r="AO22" s="7">
        <v>0.04</v>
      </c>
      <c r="AP22" s="7">
        <v>0.12</v>
      </c>
      <c r="AQ22" s="7">
        <v>0.08</v>
      </c>
      <c r="AR22" s="7">
        <v>0.08</v>
      </c>
      <c r="AS22" s="7">
        <v>0.03</v>
      </c>
      <c r="AT22" s="7">
        <v>0.04</v>
      </c>
      <c r="AU22" s="7">
        <v>0.05</v>
      </c>
      <c r="AV22" s="7">
        <v>0.1</v>
      </c>
      <c r="AW22" s="7">
        <v>0.06</v>
      </c>
      <c r="AX22" s="7">
        <v>0.05</v>
      </c>
      <c r="AY22" s="7">
        <v>0.09</v>
      </c>
      <c r="AZ22" s="7">
        <v>0.04</v>
      </c>
      <c r="BA22" s="7">
        <v>0.04</v>
      </c>
      <c r="BB22" s="7">
        <v>0.06</v>
      </c>
      <c r="BC22" s="7">
        <v>0.05</v>
      </c>
      <c r="BD22" t="s">
        <v>108</v>
      </c>
      <c r="BE22" s="7">
        <v>0.1</v>
      </c>
      <c r="BF22" s="7">
        <v>0.06</v>
      </c>
      <c r="BG22" s="7">
        <v>7.0000000000000007E-2</v>
      </c>
      <c r="BH22" s="7">
        <v>0.06</v>
      </c>
      <c r="BI22" s="7">
        <v>0.09</v>
      </c>
      <c r="BJ22" s="7">
        <v>0.06</v>
      </c>
      <c r="BK22" s="7">
        <v>0.06</v>
      </c>
      <c r="BL22" s="7">
        <v>7.0000000000000007E-2</v>
      </c>
      <c r="BM22" s="7">
        <v>0.08</v>
      </c>
      <c r="BN22" s="7">
        <v>7.0000000000000007E-2</v>
      </c>
      <c r="BO22" s="7">
        <v>0.05</v>
      </c>
      <c r="BP22" s="7">
        <v>7.0000000000000007E-2</v>
      </c>
      <c r="BQ22" s="7">
        <v>7.0000000000000007E-2</v>
      </c>
      <c r="BR22" s="7">
        <v>0.09</v>
      </c>
      <c r="BS22" s="7">
        <v>0.08</v>
      </c>
      <c r="BT22" s="7">
        <v>0.14000000000000001</v>
      </c>
      <c r="BU22" s="7">
        <v>7.0000000000000007E-2</v>
      </c>
      <c r="BV22" s="7">
        <v>0.05</v>
      </c>
      <c r="BW22" s="7">
        <v>0.09</v>
      </c>
      <c r="BX22" s="7">
        <v>7.0000000000000007E-2</v>
      </c>
      <c r="BY22" s="7">
        <v>7.0000000000000007E-2</v>
      </c>
      <c r="BZ22" s="7">
        <v>7.0000000000000007E-2</v>
      </c>
    </row>
    <row r="23" spans="1:78" x14ac:dyDescent="0.25">
      <c r="A23" t="s">
        <v>674</v>
      </c>
      <c r="B23">
        <v>89</v>
      </c>
      <c r="C23">
        <v>74</v>
      </c>
      <c r="D23">
        <v>11</v>
      </c>
      <c r="E23">
        <v>4</v>
      </c>
      <c r="F23">
        <v>7</v>
      </c>
      <c r="G23">
        <v>48</v>
      </c>
      <c r="H23">
        <v>34</v>
      </c>
      <c r="I23">
        <v>18</v>
      </c>
      <c r="J23">
        <v>25</v>
      </c>
      <c r="K23">
        <v>21</v>
      </c>
      <c r="L23">
        <v>23</v>
      </c>
      <c r="M23">
        <v>28</v>
      </c>
      <c r="N23">
        <v>53</v>
      </c>
      <c r="O23">
        <v>6</v>
      </c>
      <c r="P23">
        <v>1</v>
      </c>
      <c r="Q23">
        <v>23</v>
      </c>
      <c r="R23">
        <v>65</v>
      </c>
      <c r="S23">
        <v>60</v>
      </c>
      <c r="T23">
        <v>11</v>
      </c>
      <c r="U23">
        <v>17</v>
      </c>
      <c r="V23">
        <v>66</v>
      </c>
      <c r="W23">
        <v>7</v>
      </c>
      <c r="X23">
        <v>15</v>
      </c>
      <c r="Y23">
        <v>10</v>
      </c>
      <c r="Z23">
        <v>79</v>
      </c>
      <c r="AA23">
        <v>88</v>
      </c>
      <c r="AB23">
        <v>78</v>
      </c>
      <c r="AC23">
        <v>8</v>
      </c>
      <c r="AD23">
        <v>72</v>
      </c>
      <c r="AE23">
        <v>8</v>
      </c>
      <c r="AF23">
        <v>69</v>
      </c>
      <c r="AG23">
        <v>17</v>
      </c>
      <c r="AH23">
        <v>1</v>
      </c>
      <c r="AI23">
        <v>66</v>
      </c>
      <c r="AJ23">
        <v>6</v>
      </c>
      <c r="AK23">
        <v>16</v>
      </c>
      <c r="AL23">
        <v>26</v>
      </c>
      <c r="AM23">
        <v>43</v>
      </c>
      <c r="AN23">
        <v>0</v>
      </c>
      <c r="AO23">
        <v>20</v>
      </c>
      <c r="AP23">
        <v>6</v>
      </c>
      <c r="AQ23">
        <v>8</v>
      </c>
      <c r="AR23">
        <v>4</v>
      </c>
      <c r="AS23">
        <v>7</v>
      </c>
      <c r="AT23">
        <v>24</v>
      </c>
      <c r="AU23">
        <v>2</v>
      </c>
      <c r="AV23">
        <v>4</v>
      </c>
      <c r="AW23">
        <v>5</v>
      </c>
      <c r="AX23">
        <v>6</v>
      </c>
      <c r="AY23">
        <v>9</v>
      </c>
      <c r="AZ23">
        <v>1</v>
      </c>
      <c r="BA23">
        <v>5</v>
      </c>
      <c r="BB23">
        <v>8</v>
      </c>
      <c r="BC23">
        <v>0</v>
      </c>
      <c r="BD23">
        <v>0</v>
      </c>
      <c r="BE23">
        <v>10</v>
      </c>
      <c r="BF23">
        <v>79</v>
      </c>
      <c r="BG23">
        <v>62</v>
      </c>
      <c r="BH23">
        <v>26</v>
      </c>
      <c r="BI23">
        <v>26</v>
      </c>
      <c r="BJ23">
        <v>15</v>
      </c>
      <c r="BK23">
        <v>12</v>
      </c>
      <c r="BL23">
        <v>1</v>
      </c>
      <c r="BM23">
        <v>14</v>
      </c>
      <c r="BN23">
        <v>27</v>
      </c>
      <c r="BO23">
        <v>28</v>
      </c>
      <c r="BP23">
        <v>20</v>
      </c>
      <c r="BQ23">
        <v>17</v>
      </c>
      <c r="BR23">
        <v>26</v>
      </c>
      <c r="BS23">
        <v>21</v>
      </c>
      <c r="BT23">
        <v>4</v>
      </c>
      <c r="BU23">
        <v>7</v>
      </c>
      <c r="BV23">
        <v>11</v>
      </c>
      <c r="BW23">
        <v>8</v>
      </c>
      <c r="BX23">
        <v>39</v>
      </c>
      <c r="BY23">
        <v>40</v>
      </c>
      <c r="BZ23">
        <v>33</v>
      </c>
    </row>
    <row r="24" spans="1:78" x14ac:dyDescent="0.25">
      <c r="B24" s="7">
        <v>0.05</v>
      </c>
      <c r="C24" s="7">
        <v>0.05</v>
      </c>
      <c r="D24" s="7">
        <v>0.06</v>
      </c>
      <c r="E24" s="7">
        <v>0.03</v>
      </c>
      <c r="F24" s="7">
        <v>0.03</v>
      </c>
      <c r="G24" s="7">
        <v>0.05</v>
      </c>
      <c r="H24" s="7">
        <v>0.05</v>
      </c>
      <c r="I24" s="7">
        <v>0.03</v>
      </c>
      <c r="J24" s="7">
        <v>0.04</v>
      </c>
      <c r="K24" s="7">
        <v>0.06</v>
      </c>
      <c r="L24" s="7">
        <v>0.05</v>
      </c>
      <c r="M24" s="7">
        <v>0.05</v>
      </c>
      <c r="N24" s="7">
        <v>0.05</v>
      </c>
      <c r="O24" s="7">
        <v>0.03</v>
      </c>
      <c r="P24" s="7">
        <v>0.02</v>
      </c>
      <c r="Q24" s="7">
        <v>0.06</v>
      </c>
      <c r="R24" s="7">
        <v>0.04</v>
      </c>
      <c r="S24" s="7">
        <v>0.05</v>
      </c>
      <c r="T24" s="7">
        <v>0.04</v>
      </c>
      <c r="U24" s="7">
        <v>0.06</v>
      </c>
      <c r="V24" s="7">
        <v>0.05</v>
      </c>
      <c r="W24" s="7">
        <v>0.04</v>
      </c>
      <c r="X24" s="7">
        <v>0.05</v>
      </c>
      <c r="Y24" s="7">
        <v>0.05</v>
      </c>
      <c r="Z24" s="7">
        <v>0.05</v>
      </c>
      <c r="AA24" s="7">
        <v>0.05</v>
      </c>
      <c r="AB24" s="7">
        <v>0.05</v>
      </c>
      <c r="AC24" s="7">
        <v>0.03</v>
      </c>
      <c r="AD24" s="7">
        <v>0.05</v>
      </c>
      <c r="AE24" s="7">
        <v>0.06</v>
      </c>
      <c r="AF24" s="7">
        <v>0.05</v>
      </c>
      <c r="AG24" s="7">
        <v>0.05</v>
      </c>
      <c r="AH24" s="7">
        <v>0.09</v>
      </c>
      <c r="AI24" s="7">
        <v>0.05</v>
      </c>
      <c r="AJ24" s="7">
        <v>0.03</v>
      </c>
      <c r="AK24" s="7">
        <v>0.06</v>
      </c>
      <c r="AL24" s="7">
        <v>0.04</v>
      </c>
      <c r="AM24" s="7">
        <v>0.04</v>
      </c>
      <c r="AN24" t="s">
        <v>108</v>
      </c>
      <c r="AO24" s="7">
        <v>0.09</v>
      </c>
      <c r="AP24" s="7">
        <v>0.04</v>
      </c>
      <c r="AQ24" s="7">
        <v>0.05</v>
      </c>
      <c r="AR24" s="7">
        <v>0.03</v>
      </c>
      <c r="AS24" s="7">
        <v>7.0000000000000007E-2</v>
      </c>
      <c r="AT24" s="7">
        <v>0.12</v>
      </c>
      <c r="AU24" s="7">
        <v>0.02</v>
      </c>
      <c r="AV24" s="7">
        <v>0.02</v>
      </c>
      <c r="AW24" s="7">
        <v>0.08</v>
      </c>
      <c r="AX24" s="7">
        <v>0.05</v>
      </c>
      <c r="AY24" s="7">
        <v>0.04</v>
      </c>
      <c r="AZ24" s="7">
        <v>0.01</v>
      </c>
      <c r="BA24" s="7">
        <v>0.04</v>
      </c>
      <c r="BB24" s="7">
        <v>0.05</v>
      </c>
      <c r="BC24" t="s">
        <v>108</v>
      </c>
      <c r="BD24" t="s">
        <v>108</v>
      </c>
      <c r="BE24" s="7">
        <v>0.04</v>
      </c>
      <c r="BF24" s="7">
        <v>0.05</v>
      </c>
      <c r="BG24" s="7">
        <v>0.05</v>
      </c>
      <c r="BH24" s="7">
        <v>0.03</v>
      </c>
      <c r="BI24" s="7">
        <v>7.0000000000000007E-2</v>
      </c>
      <c r="BJ24" s="7">
        <v>0.05</v>
      </c>
      <c r="BK24" s="7">
        <v>0.04</v>
      </c>
      <c r="BL24" s="7">
        <v>0.01</v>
      </c>
      <c r="BM24" s="7">
        <v>0.04</v>
      </c>
      <c r="BN24" s="7">
        <v>0.05</v>
      </c>
      <c r="BO24" s="7">
        <v>0.04</v>
      </c>
      <c r="BP24" s="7">
        <v>0.06</v>
      </c>
      <c r="BQ24" s="7">
        <v>0.05</v>
      </c>
      <c r="BR24" s="7">
        <v>0.05</v>
      </c>
      <c r="BS24" s="7">
        <v>0.04</v>
      </c>
      <c r="BT24" s="7">
        <v>0.03</v>
      </c>
      <c r="BU24" s="7">
        <v>0.04</v>
      </c>
      <c r="BV24" s="7">
        <v>0.09</v>
      </c>
      <c r="BW24" s="7">
        <v>0.04</v>
      </c>
      <c r="BX24" s="7">
        <v>0.04</v>
      </c>
      <c r="BY24" s="7">
        <v>0.04</v>
      </c>
      <c r="BZ24" s="7">
        <v>0.04</v>
      </c>
    </row>
    <row r="25" spans="1:78" x14ac:dyDescent="0.25">
      <c r="A25" t="s">
        <v>668</v>
      </c>
      <c r="B25">
        <v>46</v>
      </c>
      <c r="C25">
        <v>38</v>
      </c>
      <c r="D25">
        <v>3</v>
      </c>
      <c r="E25">
        <v>6</v>
      </c>
      <c r="F25">
        <v>6</v>
      </c>
      <c r="G25">
        <v>23</v>
      </c>
      <c r="H25">
        <v>17</v>
      </c>
      <c r="I25">
        <v>15</v>
      </c>
      <c r="J25">
        <v>11</v>
      </c>
      <c r="K25">
        <v>8</v>
      </c>
      <c r="L25">
        <v>12</v>
      </c>
      <c r="M25">
        <v>18</v>
      </c>
      <c r="N25">
        <v>21</v>
      </c>
      <c r="O25">
        <v>5</v>
      </c>
      <c r="P25">
        <v>3</v>
      </c>
      <c r="Q25">
        <v>9</v>
      </c>
      <c r="R25">
        <v>37</v>
      </c>
      <c r="S25">
        <v>32</v>
      </c>
      <c r="T25">
        <v>8</v>
      </c>
      <c r="U25">
        <v>6</v>
      </c>
      <c r="V25">
        <v>33</v>
      </c>
      <c r="W25">
        <v>6</v>
      </c>
      <c r="X25">
        <v>8</v>
      </c>
      <c r="Y25">
        <v>5</v>
      </c>
      <c r="Z25">
        <v>41</v>
      </c>
      <c r="AA25">
        <v>46</v>
      </c>
      <c r="AB25">
        <v>41</v>
      </c>
      <c r="AC25">
        <v>5</v>
      </c>
      <c r="AD25">
        <v>40</v>
      </c>
      <c r="AE25">
        <v>2</v>
      </c>
      <c r="AF25">
        <v>35</v>
      </c>
      <c r="AG25">
        <v>8</v>
      </c>
      <c r="AH25">
        <v>0</v>
      </c>
      <c r="AI25">
        <v>32</v>
      </c>
      <c r="AJ25">
        <v>4</v>
      </c>
      <c r="AK25">
        <v>9</v>
      </c>
      <c r="AL25">
        <v>16</v>
      </c>
      <c r="AM25">
        <v>29</v>
      </c>
      <c r="AN25">
        <v>0</v>
      </c>
      <c r="AO25">
        <v>2</v>
      </c>
      <c r="AP25">
        <v>4</v>
      </c>
      <c r="AQ25">
        <v>4</v>
      </c>
      <c r="AR25">
        <v>2</v>
      </c>
      <c r="AS25">
        <v>4</v>
      </c>
      <c r="AT25">
        <v>3</v>
      </c>
      <c r="AU25">
        <v>3</v>
      </c>
      <c r="AV25">
        <v>5</v>
      </c>
      <c r="AW25">
        <v>1</v>
      </c>
      <c r="AX25">
        <v>2</v>
      </c>
      <c r="AY25">
        <v>9</v>
      </c>
      <c r="AZ25">
        <v>0</v>
      </c>
      <c r="BA25">
        <v>3</v>
      </c>
      <c r="BB25">
        <v>7</v>
      </c>
      <c r="BC25">
        <v>2</v>
      </c>
      <c r="BD25">
        <v>0</v>
      </c>
      <c r="BE25">
        <v>5</v>
      </c>
      <c r="BF25">
        <v>42</v>
      </c>
      <c r="BG25">
        <v>23</v>
      </c>
      <c r="BH25">
        <v>23</v>
      </c>
      <c r="BI25">
        <v>11</v>
      </c>
      <c r="BJ25">
        <v>7</v>
      </c>
      <c r="BK25">
        <v>3</v>
      </c>
      <c r="BL25">
        <v>3</v>
      </c>
      <c r="BM25">
        <v>4</v>
      </c>
      <c r="BN25">
        <v>18</v>
      </c>
      <c r="BO25">
        <v>16</v>
      </c>
      <c r="BP25">
        <v>9</v>
      </c>
      <c r="BQ25">
        <v>6</v>
      </c>
      <c r="BR25">
        <v>11</v>
      </c>
      <c r="BS25">
        <v>11</v>
      </c>
      <c r="BT25">
        <v>2</v>
      </c>
      <c r="BU25">
        <v>3</v>
      </c>
      <c r="BV25">
        <v>1</v>
      </c>
      <c r="BW25">
        <v>5</v>
      </c>
      <c r="BX25">
        <v>33</v>
      </c>
      <c r="BY25">
        <v>31</v>
      </c>
      <c r="BZ25">
        <v>28</v>
      </c>
    </row>
    <row r="26" spans="1:78" x14ac:dyDescent="0.25">
      <c r="B26" s="7">
        <v>0.02</v>
      </c>
      <c r="C26" s="7">
        <v>0.02</v>
      </c>
      <c r="D26" s="7">
        <v>0.01</v>
      </c>
      <c r="E26" s="7">
        <v>0.05</v>
      </c>
      <c r="F26" s="7">
        <v>0.03</v>
      </c>
      <c r="G26" s="7">
        <v>0.02</v>
      </c>
      <c r="H26" s="7">
        <v>0.02</v>
      </c>
      <c r="I26" s="7">
        <v>0.03</v>
      </c>
      <c r="J26" s="7">
        <v>0.02</v>
      </c>
      <c r="K26" s="7">
        <v>0.02</v>
      </c>
      <c r="L26" s="7">
        <v>0.03</v>
      </c>
      <c r="M26" s="7">
        <v>0.03</v>
      </c>
      <c r="N26" s="7">
        <v>0.02</v>
      </c>
      <c r="O26" s="7">
        <v>0.03</v>
      </c>
      <c r="P26" s="7">
        <v>0.06</v>
      </c>
      <c r="Q26" s="7">
        <v>0.02</v>
      </c>
      <c r="R26" s="7">
        <v>0.02</v>
      </c>
      <c r="S26" s="7">
        <v>0.02</v>
      </c>
      <c r="T26" s="7">
        <v>0.03</v>
      </c>
      <c r="U26" s="7">
        <v>0.02</v>
      </c>
      <c r="V26" s="7">
        <v>0.02</v>
      </c>
      <c r="W26" s="7">
        <v>0.03</v>
      </c>
      <c r="X26" s="7">
        <v>0.02</v>
      </c>
      <c r="Y26" s="7">
        <v>0.02</v>
      </c>
      <c r="Z26" s="7">
        <v>0.02</v>
      </c>
      <c r="AA26" s="7">
        <v>0.02</v>
      </c>
      <c r="AB26" s="7">
        <v>0.02</v>
      </c>
      <c r="AC26" s="7">
        <v>0.02</v>
      </c>
      <c r="AD26" s="7">
        <v>0.03</v>
      </c>
      <c r="AE26" s="7">
        <v>0.02</v>
      </c>
      <c r="AF26" s="7">
        <v>0.02</v>
      </c>
      <c r="AG26" s="7">
        <v>0.03</v>
      </c>
      <c r="AH26" t="s">
        <v>108</v>
      </c>
      <c r="AI26" s="7">
        <v>0.02</v>
      </c>
      <c r="AJ26" s="7">
        <v>0.02</v>
      </c>
      <c r="AK26" s="7">
        <v>0.03</v>
      </c>
      <c r="AL26" s="7">
        <v>0.02</v>
      </c>
      <c r="AM26" s="7">
        <v>0.03</v>
      </c>
      <c r="AN26" t="s">
        <v>108</v>
      </c>
      <c r="AO26" s="7">
        <v>0.01</v>
      </c>
      <c r="AP26" s="7">
        <v>0.02</v>
      </c>
      <c r="AQ26" s="7">
        <v>0.02</v>
      </c>
      <c r="AR26" s="7">
        <v>0.01</v>
      </c>
      <c r="AS26" s="7">
        <v>0.04</v>
      </c>
      <c r="AT26" s="7">
        <v>0.01</v>
      </c>
      <c r="AU26" s="7">
        <v>0.02</v>
      </c>
      <c r="AV26" s="7">
        <v>0.03</v>
      </c>
      <c r="AW26" s="7">
        <v>0.01</v>
      </c>
      <c r="AX26" s="7">
        <v>0.02</v>
      </c>
      <c r="AY26" s="7">
        <v>0.04</v>
      </c>
      <c r="AZ26" t="s">
        <v>108</v>
      </c>
      <c r="BA26" s="7">
        <v>0.03</v>
      </c>
      <c r="BB26" s="7">
        <v>0.04</v>
      </c>
      <c r="BC26" s="7">
        <v>0.02</v>
      </c>
      <c r="BD26" t="s">
        <v>108</v>
      </c>
      <c r="BE26" s="7">
        <v>0.02</v>
      </c>
      <c r="BF26" s="7">
        <v>0.03</v>
      </c>
      <c r="BG26" s="7">
        <v>0.02</v>
      </c>
      <c r="BH26" s="7">
        <v>0.03</v>
      </c>
      <c r="BI26" s="7">
        <v>0.03</v>
      </c>
      <c r="BJ26" s="7">
        <v>0.02</v>
      </c>
      <c r="BK26" s="7">
        <v>0.01</v>
      </c>
      <c r="BL26" s="7">
        <v>0.04</v>
      </c>
      <c r="BM26" s="7">
        <v>0.01</v>
      </c>
      <c r="BN26" s="7">
        <v>0.03</v>
      </c>
      <c r="BO26" s="7">
        <v>0.02</v>
      </c>
      <c r="BP26" s="7">
        <v>0.03</v>
      </c>
      <c r="BQ26" s="7">
        <v>0.02</v>
      </c>
      <c r="BR26" s="7">
        <v>0.02</v>
      </c>
      <c r="BS26" s="7">
        <v>0.02</v>
      </c>
      <c r="BT26" s="7">
        <v>0.02</v>
      </c>
      <c r="BU26" s="7">
        <v>0.02</v>
      </c>
      <c r="BV26" s="7">
        <v>0.01</v>
      </c>
      <c r="BW26" s="7">
        <v>0.02</v>
      </c>
      <c r="BX26" s="7">
        <v>0.03</v>
      </c>
      <c r="BY26" s="7">
        <v>0.03</v>
      </c>
      <c r="BZ26" s="7">
        <v>0.03</v>
      </c>
    </row>
    <row r="27" spans="1:78" x14ac:dyDescent="0.25">
      <c r="A27" t="s">
        <v>675</v>
      </c>
      <c r="B27">
        <v>41</v>
      </c>
      <c r="C27">
        <v>34</v>
      </c>
      <c r="D27">
        <v>3</v>
      </c>
      <c r="E27">
        <v>4</v>
      </c>
      <c r="F27">
        <v>7</v>
      </c>
      <c r="G27">
        <v>19</v>
      </c>
      <c r="H27">
        <v>15</v>
      </c>
      <c r="I27">
        <v>12</v>
      </c>
      <c r="J27">
        <v>9</v>
      </c>
      <c r="K27">
        <v>9</v>
      </c>
      <c r="L27">
        <v>11</v>
      </c>
      <c r="M27">
        <v>15</v>
      </c>
      <c r="N27">
        <v>23</v>
      </c>
      <c r="O27">
        <v>2</v>
      </c>
      <c r="P27">
        <v>0</v>
      </c>
      <c r="Q27">
        <v>10</v>
      </c>
      <c r="R27">
        <v>31</v>
      </c>
      <c r="S27">
        <v>20</v>
      </c>
      <c r="T27">
        <v>12</v>
      </c>
      <c r="U27">
        <v>8</v>
      </c>
      <c r="V27">
        <v>31</v>
      </c>
      <c r="W27">
        <v>2</v>
      </c>
      <c r="X27">
        <v>8</v>
      </c>
      <c r="Y27">
        <v>4</v>
      </c>
      <c r="Z27">
        <v>37</v>
      </c>
      <c r="AA27">
        <v>41</v>
      </c>
      <c r="AB27">
        <v>37</v>
      </c>
      <c r="AC27">
        <v>1</v>
      </c>
      <c r="AD27">
        <v>36</v>
      </c>
      <c r="AE27">
        <v>4</v>
      </c>
      <c r="AF27">
        <v>36</v>
      </c>
      <c r="AG27">
        <v>3</v>
      </c>
      <c r="AH27">
        <v>0</v>
      </c>
      <c r="AI27">
        <v>28</v>
      </c>
      <c r="AJ27">
        <v>2</v>
      </c>
      <c r="AK27">
        <v>11</v>
      </c>
      <c r="AL27">
        <v>21</v>
      </c>
      <c r="AM27">
        <v>17</v>
      </c>
      <c r="AN27">
        <v>0</v>
      </c>
      <c r="AO27">
        <v>4</v>
      </c>
      <c r="AP27">
        <v>3</v>
      </c>
      <c r="AQ27">
        <v>2</v>
      </c>
      <c r="AR27">
        <v>3</v>
      </c>
      <c r="AS27">
        <v>1</v>
      </c>
      <c r="AT27">
        <v>4</v>
      </c>
      <c r="AU27">
        <v>2</v>
      </c>
      <c r="AV27">
        <v>7</v>
      </c>
      <c r="AW27">
        <v>1</v>
      </c>
      <c r="AX27">
        <v>2</v>
      </c>
      <c r="AY27">
        <v>2</v>
      </c>
      <c r="AZ27">
        <v>3</v>
      </c>
      <c r="BA27">
        <v>4</v>
      </c>
      <c r="BB27">
        <v>4</v>
      </c>
      <c r="BC27">
        <v>3</v>
      </c>
      <c r="BD27">
        <v>0</v>
      </c>
      <c r="BE27">
        <v>3</v>
      </c>
      <c r="BF27">
        <v>37</v>
      </c>
      <c r="BG27">
        <v>22</v>
      </c>
      <c r="BH27">
        <v>18</v>
      </c>
      <c r="BI27">
        <v>8</v>
      </c>
      <c r="BJ27">
        <v>9</v>
      </c>
      <c r="BK27">
        <v>7</v>
      </c>
      <c r="BL27">
        <v>0</v>
      </c>
      <c r="BM27">
        <v>6</v>
      </c>
      <c r="BN27">
        <v>11</v>
      </c>
      <c r="BO27">
        <v>17</v>
      </c>
      <c r="BP27">
        <v>6</v>
      </c>
      <c r="BQ27">
        <v>6</v>
      </c>
      <c r="BR27">
        <v>7</v>
      </c>
      <c r="BS27">
        <v>10</v>
      </c>
      <c r="BT27">
        <v>1</v>
      </c>
      <c r="BU27">
        <v>2</v>
      </c>
      <c r="BV27">
        <v>2</v>
      </c>
      <c r="BW27">
        <v>4</v>
      </c>
      <c r="BX27">
        <v>20</v>
      </c>
      <c r="BY27">
        <v>19</v>
      </c>
      <c r="BZ27">
        <v>21</v>
      </c>
    </row>
    <row r="28" spans="1:78" x14ac:dyDescent="0.25">
      <c r="B28" s="7">
        <v>0.02</v>
      </c>
      <c r="C28" s="7">
        <v>0.02</v>
      </c>
      <c r="D28" s="7">
        <v>0.02</v>
      </c>
      <c r="E28" s="7">
        <v>0.03</v>
      </c>
      <c r="F28" s="7">
        <v>0.03</v>
      </c>
      <c r="G28" s="7">
        <v>0.02</v>
      </c>
      <c r="H28" s="7">
        <v>0.02</v>
      </c>
      <c r="I28" s="7">
        <v>0.02</v>
      </c>
      <c r="J28" s="7">
        <v>0.02</v>
      </c>
      <c r="K28" s="7">
        <v>0.02</v>
      </c>
      <c r="L28" s="7">
        <v>0.02</v>
      </c>
      <c r="M28" s="7">
        <v>0.03</v>
      </c>
      <c r="N28" s="7">
        <v>0.02</v>
      </c>
      <c r="O28" s="7">
        <v>0.01</v>
      </c>
      <c r="P28" t="s">
        <v>108</v>
      </c>
      <c r="Q28" s="7">
        <v>0.02</v>
      </c>
      <c r="R28" s="7">
        <v>0.02</v>
      </c>
      <c r="S28" s="7">
        <v>0.02</v>
      </c>
      <c r="T28" s="7">
        <v>0.04</v>
      </c>
      <c r="U28" s="7">
        <v>0.03</v>
      </c>
      <c r="V28" s="7">
        <v>0.02</v>
      </c>
      <c r="W28" s="7">
        <v>0.01</v>
      </c>
      <c r="X28" s="7">
        <v>0.03</v>
      </c>
      <c r="Y28" s="7">
        <v>0.02</v>
      </c>
      <c r="Z28" s="7">
        <v>0.02</v>
      </c>
      <c r="AA28" s="7">
        <v>0.02</v>
      </c>
      <c r="AB28" s="7">
        <v>0.02</v>
      </c>
      <c r="AC28" s="7">
        <v>0.01</v>
      </c>
      <c r="AD28" s="7">
        <v>0.02</v>
      </c>
      <c r="AE28" s="7">
        <v>0.03</v>
      </c>
      <c r="AF28" s="7">
        <v>0.02</v>
      </c>
      <c r="AG28" s="7">
        <v>0.01</v>
      </c>
      <c r="AH28" t="s">
        <v>108</v>
      </c>
      <c r="AI28" s="7">
        <v>0.02</v>
      </c>
      <c r="AJ28" s="7">
        <v>0.01</v>
      </c>
      <c r="AK28" s="7">
        <v>0.04</v>
      </c>
      <c r="AL28" s="7">
        <v>0.03</v>
      </c>
      <c r="AM28" s="7">
        <v>0.02</v>
      </c>
      <c r="AN28" t="s">
        <v>108</v>
      </c>
      <c r="AO28" s="7">
        <v>0.02</v>
      </c>
      <c r="AP28" s="7">
        <v>0.02</v>
      </c>
      <c r="AQ28" s="7">
        <v>0.01</v>
      </c>
      <c r="AR28" s="7">
        <v>0.03</v>
      </c>
      <c r="AS28" s="7">
        <v>0.01</v>
      </c>
      <c r="AT28" s="7">
        <v>0.02</v>
      </c>
      <c r="AU28" s="7">
        <v>0.02</v>
      </c>
      <c r="AV28" s="7">
        <v>0.05</v>
      </c>
      <c r="AW28" s="7">
        <v>0.02</v>
      </c>
      <c r="AX28" s="7">
        <v>0.01</v>
      </c>
      <c r="AY28" s="7">
        <v>0.01</v>
      </c>
      <c r="AZ28" s="7">
        <v>0.02</v>
      </c>
      <c r="BA28" s="7">
        <v>0.03</v>
      </c>
      <c r="BB28" s="7">
        <v>0.02</v>
      </c>
      <c r="BC28" s="7">
        <v>0.04</v>
      </c>
      <c r="BD28" t="s">
        <v>108</v>
      </c>
      <c r="BE28" s="7">
        <v>0.01</v>
      </c>
      <c r="BF28" s="7">
        <v>0.02</v>
      </c>
      <c r="BG28" s="7">
        <v>0.02</v>
      </c>
      <c r="BH28" s="7">
        <v>0.02</v>
      </c>
      <c r="BI28" s="7">
        <v>0.02</v>
      </c>
      <c r="BJ28" s="7">
        <v>0.03</v>
      </c>
      <c r="BK28" s="7">
        <v>0.02</v>
      </c>
      <c r="BL28" t="s">
        <v>108</v>
      </c>
      <c r="BM28" s="7">
        <v>0.02</v>
      </c>
      <c r="BN28" s="7">
        <v>0.02</v>
      </c>
      <c r="BO28" s="7">
        <v>0.02</v>
      </c>
      <c r="BP28" s="7">
        <v>0.02</v>
      </c>
      <c r="BQ28" s="7">
        <v>0.02</v>
      </c>
      <c r="BR28" s="7">
        <v>0.01</v>
      </c>
      <c r="BS28" s="7">
        <v>0.02</v>
      </c>
      <c r="BT28" s="7">
        <v>0.01</v>
      </c>
      <c r="BU28" s="7">
        <v>0.01</v>
      </c>
      <c r="BV28" s="7">
        <v>0.02</v>
      </c>
      <c r="BW28" s="7">
        <v>0.02</v>
      </c>
      <c r="BX28" s="7">
        <v>0.02</v>
      </c>
      <c r="BY28" s="7">
        <v>0.02</v>
      </c>
      <c r="BZ28" s="7">
        <v>0.02</v>
      </c>
    </row>
    <row r="29" spans="1:78" x14ac:dyDescent="0.25">
      <c r="A29" t="s">
        <v>676</v>
      </c>
      <c r="B29">
        <v>34</v>
      </c>
      <c r="C29">
        <v>25</v>
      </c>
      <c r="D29">
        <v>6</v>
      </c>
      <c r="E29">
        <v>4</v>
      </c>
      <c r="F29">
        <v>2</v>
      </c>
      <c r="G29">
        <v>9</v>
      </c>
      <c r="H29">
        <v>23</v>
      </c>
      <c r="I29">
        <v>5</v>
      </c>
      <c r="J29">
        <v>9</v>
      </c>
      <c r="K29">
        <v>7</v>
      </c>
      <c r="L29">
        <v>14</v>
      </c>
      <c r="M29">
        <v>19</v>
      </c>
      <c r="N29">
        <v>12</v>
      </c>
      <c r="O29">
        <v>3</v>
      </c>
      <c r="P29">
        <v>1</v>
      </c>
      <c r="Q29">
        <v>12</v>
      </c>
      <c r="R29">
        <v>23</v>
      </c>
      <c r="S29">
        <v>22</v>
      </c>
      <c r="T29">
        <v>5</v>
      </c>
      <c r="U29">
        <v>6</v>
      </c>
      <c r="V29">
        <v>7</v>
      </c>
      <c r="W29">
        <v>2</v>
      </c>
      <c r="X29">
        <v>26</v>
      </c>
      <c r="Y29">
        <v>7</v>
      </c>
      <c r="Z29">
        <v>27</v>
      </c>
      <c r="AA29">
        <v>34</v>
      </c>
      <c r="AB29">
        <v>27</v>
      </c>
      <c r="AC29">
        <v>7</v>
      </c>
      <c r="AD29">
        <v>26</v>
      </c>
      <c r="AE29">
        <v>1</v>
      </c>
      <c r="AF29">
        <v>32</v>
      </c>
      <c r="AG29">
        <v>2</v>
      </c>
      <c r="AH29">
        <v>0</v>
      </c>
      <c r="AI29">
        <v>22</v>
      </c>
      <c r="AJ29">
        <v>4</v>
      </c>
      <c r="AK29">
        <v>7</v>
      </c>
      <c r="AL29">
        <v>9</v>
      </c>
      <c r="AM29">
        <v>21</v>
      </c>
      <c r="AN29">
        <v>0</v>
      </c>
      <c r="AO29">
        <v>5</v>
      </c>
      <c r="AP29">
        <v>2</v>
      </c>
      <c r="AQ29">
        <v>3</v>
      </c>
      <c r="AR29">
        <v>0</v>
      </c>
      <c r="AS29">
        <v>3</v>
      </c>
      <c r="AT29">
        <v>7</v>
      </c>
      <c r="AU29">
        <v>0</v>
      </c>
      <c r="AV29">
        <v>0</v>
      </c>
      <c r="AW29">
        <v>0</v>
      </c>
      <c r="AX29">
        <v>6</v>
      </c>
      <c r="AY29">
        <v>4</v>
      </c>
      <c r="AZ29">
        <v>3</v>
      </c>
      <c r="BA29">
        <v>2</v>
      </c>
      <c r="BB29">
        <v>4</v>
      </c>
      <c r="BC29">
        <v>0</v>
      </c>
      <c r="BD29">
        <v>0</v>
      </c>
      <c r="BE29">
        <v>2</v>
      </c>
      <c r="BF29">
        <v>32</v>
      </c>
      <c r="BG29">
        <v>15</v>
      </c>
      <c r="BH29">
        <v>20</v>
      </c>
      <c r="BI29">
        <v>1</v>
      </c>
      <c r="BJ29">
        <v>7</v>
      </c>
      <c r="BK29">
        <v>4</v>
      </c>
      <c r="BL29">
        <v>3</v>
      </c>
      <c r="BM29">
        <v>1</v>
      </c>
      <c r="BN29">
        <v>7</v>
      </c>
      <c r="BO29">
        <v>18</v>
      </c>
      <c r="BP29">
        <v>8</v>
      </c>
      <c r="BQ29">
        <v>2</v>
      </c>
      <c r="BR29">
        <v>5</v>
      </c>
      <c r="BS29">
        <v>3</v>
      </c>
      <c r="BT29">
        <v>1</v>
      </c>
      <c r="BU29">
        <v>1</v>
      </c>
      <c r="BV29">
        <v>2</v>
      </c>
      <c r="BW29">
        <v>0</v>
      </c>
      <c r="BX29">
        <v>21</v>
      </c>
      <c r="BY29">
        <v>20</v>
      </c>
      <c r="BZ29">
        <v>16</v>
      </c>
    </row>
    <row r="30" spans="1:78" x14ac:dyDescent="0.25">
      <c r="B30" s="7">
        <v>0.02</v>
      </c>
      <c r="C30" s="7">
        <v>0.02</v>
      </c>
      <c r="D30" s="7">
        <v>0.03</v>
      </c>
      <c r="E30" s="7">
        <v>0.03</v>
      </c>
      <c r="F30" s="7">
        <v>0.01</v>
      </c>
      <c r="G30" s="7">
        <v>0.01</v>
      </c>
      <c r="H30" s="7">
        <v>0.03</v>
      </c>
      <c r="I30" s="7">
        <v>0.01</v>
      </c>
      <c r="J30" s="7">
        <v>0.01</v>
      </c>
      <c r="K30" s="7">
        <v>0.02</v>
      </c>
      <c r="L30" s="7">
        <v>0.03</v>
      </c>
      <c r="M30" s="7">
        <v>0.04</v>
      </c>
      <c r="N30" s="7">
        <v>0.01</v>
      </c>
      <c r="O30" s="7">
        <v>0.02</v>
      </c>
      <c r="P30" s="7">
        <v>0.02</v>
      </c>
      <c r="Q30" s="7">
        <v>0.03</v>
      </c>
      <c r="R30" s="7">
        <v>0.01</v>
      </c>
      <c r="S30" s="7">
        <v>0.02</v>
      </c>
      <c r="T30" s="7">
        <v>0.01</v>
      </c>
      <c r="U30" s="7">
        <v>0.02</v>
      </c>
      <c r="V30">
        <v>0</v>
      </c>
      <c r="W30" s="7">
        <v>0.01</v>
      </c>
      <c r="X30" s="7">
        <v>0.08</v>
      </c>
      <c r="Y30" s="7">
        <v>0.03</v>
      </c>
      <c r="Z30" s="7">
        <v>0.02</v>
      </c>
      <c r="AA30" s="7">
        <v>0.02</v>
      </c>
      <c r="AB30" s="7">
        <v>0.02</v>
      </c>
      <c r="AC30" s="7">
        <v>0.03</v>
      </c>
      <c r="AD30" s="7">
        <v>0.02</v>
      </c>
      <c r="AE30" s="7">
        <v>0.01</v>
      </c>
      <c r="AF30" s="7">
        <v>0.02</v>
      </c>
      <c r="AG30" s="7">
        <v>0.01</v>
      </c>
      <c r="AH30" t="s">
        <v>108</v>
      </c>
      <c r="AI30" s="7">
        <v>0.02</v>
      </c>
      <c r="AJ30" s="7">
        <v>0.02</v>
      </c>
      <c r="AK30" s="7">
        <v>0.03</v>
      </c>
      <c r="AL30" s="7">
        <v>0.01</v>
      </c>
      <c r="AM30" s="7">
        <v>0.02</v>
      </c>
      <c r="AN30" t="s">
        <v>108</v>
      </c>
      <c r="AO30" s="7">
        <v>0.02</v>
      </c>
      <c r="AP30" s="7">
        <v>0.01</v>
      </c>
      <c r="AQ30" s="7">
        <v>0.02</v>
      </c>
      <c r="AR30" t="s">
        <v>108</v>
      </c>
      <c r="AS30" s="7">
        <v>0.03</v>
      </c>
      <c r="AT30" s="7">
        <v>0.04</v>
      </c>
      <c r="AU30" t="s">
        <v>108</v>
      </c>
      <c r="AV30">
        <v>0</v>
      </c>
      <c r="AW30" t="s">
        <v>108</v>
      </c>
      <c r="AX30" s="7">
        <v>0.05</v>
      </c>
      <c r="AY30" s="7">
        <v>0.02</v>
      </c>
      <c r="AZ30" s="7">
        <v>0.02</v>
      </c>
      <c r="BA30" s="7">
        <v>0.02</v>
      </c>
      <c r="BB30" s="7">
        <v>0.02</v>
      </c>
      <c r="BC30" t="s">
        <v>108</v>
      </c>
      <c r="BD30" t="s">
        <v>108</v>
      </c>
      <c r="BE30" s="7">
        <v>0.01</v>
      </c>
      <c r="BF30" s="7">
        <v>0.02</v>
      </c>
      <c r="BG30" s="7">
        <v>0.01</v>
      </c>
      <c r="BH30" s="7">
        <v>0.03</v>
      </c>
      <c r="BI30">
        <v>0</v>
      </c>
      <c r="BJ30" s="7">
        <v>0.02</v>
      </c>
      <c r="BK30" s="7">
        <v>0.01</v>
      </c>
      <c r="BL30" s="7">
        <v>0.03</v>
      </c>
      <c r="BM30">
        <v>0</v>
      </c>
      <c r="BN30" s="7">
        <v>0.01</v>
      </c>
      <c r="BO30" s="7">
        <v>0.03</v>
      </c>
      <c r="BP30" s="7">
        <v>0.02</v>
      </c>
      <c r="BQ30" s="7">
        <v>0.01</v>
      </c>
      <c r="BR30" s="7">
        <v>0.01</v>
      </c>
      <c r="BS30" s="7">
        <v>0.01</v>
      </c>
      <c r="BT30" s="7">
        <v>0.01</v>
      </c>
      <c r="BU30" s="7">
        <v>0.01</v>
      </c>
      <c r="BV30" s="7">
        <v>0.02</v>
      </c>
      <c r="BW30" t="s">
        <v>108</v>
      </c>
      <c r="BX30" s="7">
        <v>0.02</v>
      </c>
      <c r="BY30" s="7">
        <v>0.02</v>
      </c>
      <c r="BZ30" s="7">
        <v>0.02</v>
      </c>
    </row>
    <row r="31" spans="1:78" x14ac:dyDescent="0.25">
      <c r="A31" t="s">
        <v>671</v>
      </c>
      <c r="B31">
        <v>30</v>
      </c>
      <c r="C31">
        <v>27</v>
      </c>
      <c r="D31">
        <v>3</v>
      </c>
      <c r="E31">
        <v>1</v>
      </c>
      <c r="F31">
        <v>1</v>
      </c>
      <c r="G31">
        <v>16</v>
      </c>
      <c r="H31">
        <v>13</v>
      </c>
      <c r="I31">
        <v>7</v>
      </c>
      <c r="J31">
        <v>8</v>
      </c>
      <c r="K31">
        <v>5</v>
      </c>
      <c r="L31">
        <v>10</v>
      </c>
      <c r="M31">
        <v>10</v>
      </c>
      <c r="N31">
        <v>18</v>
      </c>
      <c r="O31">
        <v>2</v>
      </c>
      <c r="P31">
        <v>1</v>
      </c>
      <c r="Q31">
        <v>6</v>
      </c>
      <c r="R31">
        <v>25</v>
      </c>
      <c r="S31">
        <v>18</v>
      </c>
      <c r="T31">
        <v>4</v>
      </c>
      <c r="U31">
        <v>9</v>
      </c>
      <c r="V31">
        <v>20</v>
      </c>
      <c r="W31">
        <v>5</v>
      </c>
      <c r="X31">
        <v>6</v>
      </c>
      <c r="Y31">
        <v>3</v>
      </c>
      <c r="Z31">
        <v>28</v>
      </c>
      <c r="AA31">
        <v>30</v>
      </c>
      <c r="AB31">
        <v>28</v>
      </c>
      <c r="AC31">
        <v>4</v>
      </c>
      <c r="AD31">
        <v>25</v>
      </c>
      <c r="AE31">
        <v>1</v>
      </c>
      <c r="AF31">
        <v>24</v>
      </c>
      <c r="AG31">
        <v>5</v>
      </c>
      <c r="AH31">
        <v>0</v>
      </c>
      <c r="AI31">
        <v>22</v>
      </c>
      <c r="AJ31">
        <v>2</v>
      </c>
      <c r="AK31">
        <v>3</v>
      </c>
      <c r="AL31">
        <v>10</v>
      </c>
      <c r="AM31">
        <v>19</v>
      </c>
      <c r="AN31">
        <v>0</v>
      </c>
      <c r="AO31">
        <v>1</v>
      </c>
      <c r="AP31">
        <v>6</v>
      </c>
      <c r="AQ31">
        <v>3</v>
      </c>
      <c r="AR31">
        <v>8</v>
      </c>
      <c r="AS31">
        <v>1</v>
      </c>
      <c r="AT31">
        <v>1</v>
      </c>
      <c r="AU31">
        <v>2</v>
      </c>
      <c r="AV31">
        <v>5</v>
      </c>
      <c r="AW31">
        <v>1</v>
      </c>
      <c r="AX31">
        <v>2</v>
      </c>
      <c r="AY31">
        <v>0</v>
      </c>
      <c r="AZ31">
        <v>0</v>
      </c>
      <c r="BA31">
        <v>0</v>
      </c>
      <c r="BB31">
        <v>3</v>
      </c>
      <c r="BC31">
        <v>1</v>
      </c>
      <c r="BD31">
        <v>0</v>
      </c>
      <c r="BE31">
        <v>7</v>
      </c>
      <c r="BF31">
        <v>24</v>
      </c>
      <c r="BG31">
        <v>16</v>
      </c>
      <c r="BH31">
        <v>15</v>
      </c>
      <c r="BI31">
        <v>7</v>
      </c>
      <c r="BJ31">
        <v>5</v>
      </c>
      <c r="BK31">
        <v>5</v>
      </c>
      <c r="BL31">
        <v>0</v>
      </c>
      <c r="BM31">
        <v>6</v>
      </c>
      <c r="BN31">
        <v>5</v>
      </c>
      <c r="BO31">
        <v>14</v>
      </c>
      <c r="BP31">
        <v>6</v>
      </c>
      <c r="BQ31">
        <v>5</v>
      </c>
      <c r="BR31">
        <v>7</v>
      </c>
      <c r="BS31">
        <v>7</v>
      </c>
      <c r="BT31">
        <v>3</v>
      </c>
      <c r="BU31">
        <v>4</v>
      </c>
      <c r="BV31">
        <v>3</v>
      </c>
      <c r="BW31">
        <v>2</v>
      </c>
      <c r="BX31">
        <v>21</v>
      </c>
      <c r="BY31">
        <v>25</v>
      </c>
      <c r="BZ31">
        <v>19</v>
      </c>
    </row>
    <row r="32" spans="1:78" x14ac:dyDescent="0.25">
      <c r="B32" s="7">
        <v>0.02</v>
      </c>
      <c r="C32" s="7">
        <v>0.02</v>
      </c>
      <c r="D32" s="7">
        <v>0.02</v>
      </c>
      <c r="E32">
        <v>0</v>
      </c>
      <c r="F32">
        <v>0</v>
      </c>
      <c r="G32" s="7">
        <v>0.02</v>
      </c>
      <c r="H32" s="7">
        <v>0.02</v>
      </c>
      <c r="I32" s="7">
        <v>0.01</v>
      </c>
      <c r="J32" s="7">
        <v>0.01</v>
      </c>
      <c r="K32" s="7">
        <v>0.01</v>
      </c>
      <c r="L32" s="7">
        <v>0.02</v>
      </c>
      <c r="M32" s="7">
        <v>0.02</v>
      </c>
      <c r="N32" s="7">
        <v>0.02</v>
      </c>
      <c r="O32" s="7">
        <v>0.01</v>
      </c>
      <c r="P32" s="7">
        <v>0.01</v>
      </c>
      <c r="Q32" s="7">
        <v>0.02</v>
      </c>
      <c r="R32" s="7">
        <v>0.02</v>
      </c>
      <c r="S32" s="7">
        <v>0.01</v>
      </c>
      <c r="T32" s="7">
        <v>0.01</v>
      </c>
      <c r="U32" s="7">
        <v>0.03</v>
      </c>
      <c r="V32" s="7">
        <v>0.01</v>
      </c>
      <c r="W32" s="7">
        <v>0.02</v>
      </c>
      <c r="X32" s="7">
        <v>0.02</v>
      </c>
      <c r="Y32" s="7">
        <v>0.01</v>
      </c>
      <c r="Z32" s="7">
        <v>0.02</v>
      </c>
      <c r="AA32" s="7">
        <v>0.02</v>
      </c>
      <c r="AB32" s="7">
        <v>0.02</v>
      </c>
      <c r="AC32" s="7">
        <v>0.02</v>
      </c>
      <c r="AD32" s="7">
        <v>0.02</v>
      </c>
      <c r="AE32" s="7">
        <v>0.01</v>
      </c>
      <c r="AF32" s="7">
        <v>0.02</v>
      </c>
      <c r="AG32" s="7">
        <v>0.01</v>
      </c>
      <c r="AH32" t="s">
        <v>108</v>
      </c>
      <c r="AI32" s="7">
        <v>0.02</v>
      </c>
      <c r="AJ32" s="7">
        <v>0.01</v>
      </c>
      <c r="AK32" s="7">
        <v>0.01</v>
      </c>
      <c r="AL32" s="7">
        <v>0.01</v>
      </c>
      <c r="AM32" s="7">
        <v>0.02</v>
      </c>
      <c r="AN32" t="s">
        <v>108</v>
      </c>
      <c r="AO32" s="7">
        <v>0.01</v>
      </c>
      <c r="AP32" s="7">
        <v>0.04</v>
      </c>
      <c r="AQ32" s="7">
        <v>0.01</v>
      </c>
      <c r="AR32" s="7">
        <v>0.06</v>
      </c>
      <c r="AS32" s="7">
        <v>0.01</v>
      </c>
      <c r="AT32">
        <v>0</v>
      </c>
      <c r="AU32" s="7">
        <v>0.02</v>
      </c>
      <c r="AV32" s="7">
        <v>0.03</v>
      </c>
      <c r="AW32" s="7">
        <v>0.01</v>
      </c>
      <c r="AX32" s="7">
        <v>0.02</v>
      </c>
      <c r="AY32" t="s">
        <v>108</v>
      </c>
      <c r="AZ32" t="s">
        <v>108</v>
      </c>
      <c r="BA32" t="s">
        <v>108</v>
      </c>
      <c r="BB32" s="7">
        <v>0.01</v>
      </c>
      <c r="BC32" s="7">
        <v>0.01</v>
      </c>
      <c r="BD32" t="s">
        <v>108</v>
      </c>
      <c r="BE32" s="7">
        <v>0.02</v>
      </c>
      <c r="BF32" s="7">
        <v>0.01</v>
      </c>
      <c r="BG32" s="7">
        <v>0.01</v>
      </c>
      <c r="BH32" s="7">
        <v>0.02</v>
      </c>
      <c r="BI32" s="7">
        <v>0.02</v>
      </c>
      <c r="BJ32" s="7">
        <v>0.01</v>
      </c>
      <c r="BK32" s="7">
        <v>0.02</v>
      </c>
      <c r="BL32" t="s">
        <v>108</v>
      </c>
      <c r="BM32" s="7">
        <v>0.02</v>
      </c>
      <c r="BN32" s="7">
        <v>0.01</v>
      </c>
      <c r="BO32" s="7">
        <v>0.02</v>
      </c>
      <c r="BP32" s="7">
        <v>0.02</v>
      </c>
      <c r="BQ32" s="7">
        <v>0.01</v>
      </c>
      <c r="BR32" s="7">
        <v>0.02</v>
      </c>
      <c r="BS32" s="7">
        <v>0.02</v>
      </c>
      <c r="BT32" s="7">
        <v>0.02</v>
      </c>
      <c r="BU32" s="7">
        <v>0.02</v>
      </c>
      <c r="BV32" s="7">
        <v>0.02</v>
      </c>
      <c r="BW32" s="7">
        <v>0.01</v>
      </c>
      <c r="BX32" s="7">
        <v>0.02</v>
      </c>
      <c r="BY32" s="7">
        <v>0.02</v>
      </c>
      <c r="BZ32" s="7">
        <v>0.02</v>
      </c>
    </row>
    <row r="33" spans="1:78" x14ac:dyDescent="0.25">
      <c r="A33" t="s">
        <v>679</v>
      </c>
      <c r="B33">
        <v>15</v>
      </c>
      <c r="C33">
        <v>15</v>
      </c>
      <c r="D33">
        <v>0</v>
      </c>
      <c r="E33">
        <v>0</v>
      </c>
      <c r="F33">
        <v>2</v>
      </c>
      <c r="G33">
        <v>8</v>
      </c>
      <c r="H33">
        <v>4</v>
      </c>
      <c r="I33">
        <v>2</v>
      </c>
      <c r="J33">
        <v>1</v>
      </c>
      <c r="K33">
        <v>7</v>
      </c>
      <c r="L33">
        <v>5</v>
      </c>
      <c r="M33">
        <v>5</v>
      </c>
      <c r="N33">
        <v>9</v>
      </c>
      <c r="O33">
        <v>0</v>
      </c>
      <c r="P33">
        <v>0</v>
      </c>
      <c r="Q33">
        <v>5</v>
      </c>
      <c r="R33">
        <v>9</v>
      </c>
      <c r="S33">
        <v>8</v>
      </c>
      <c r="T33">
        <v>4</v>
      </c>
      <c r="U33">
        <v>3</v>
      </c>
      <c r="V33">
        <v>12</v>
      </c>
      <c r="W33">
        <v>1</v>
      </c>
      <c r="X33">
        <v>2</v>
      </c>
      <c r="Y33">
        <v>3</v>
      </c>
      <c r="Z33">
        <v>11</v>
      </c>
      <c r="AA33">
        <v>15</v>
      </c>
      <c r="AB33">
        <v>11</v>
      </c>
      <c r="AC33">
        <v>2</v>
      </c>
      <c r="AD33">
        <v>10</v>
      </c>
      <c r="AE33">
        <v>2</v>
      </c>
      <c r="AF33">
        <v>12</v>
      </c>
      <c r="AG33">
        <v>0</v>
      </c>
      <c r="AH33">
        <v>0</v>
      </c>
      <c r="AI33">
        <v>8</v>
      </c>
      <c r="AJ33">
        <v>1</v>
      </c>
      <c r="AK33">
        <v>5</v>
      </c>
      <c r="AL33">
        <v>7</v>
      </c>
      <c r="AM33">
        <v>5</v>
      </c>
      <c r="AN33">
        <v>1</v>
      </c>
      <c r="AO33">
        <v>2</v>
      </c>
      <c r="AP33">
        <v>1</v>
      </c>
      <c r="AQ33">
        <v>1</v>
      </c>
      <c r="AR33">
        <v>0</v>
      </c>
      <c r="AS33">
        <v>2</v>
      </c>
      <c r="AT33">
        <v>4</v>
      </c>
      <c r="AU33">
        <v>0</v>
      </c>
      <c r="AV33">
        <v>2</v>
      </c>
      <c r="AW33">
        <v>0</v>
      </c>
      <c r="AX33">
        <v>0</v>
      </c>
      <c r="AY33">
        <v>1</v>
      </c>
      <c r="AZ33">
        <v>2</v>
      </c>
      <c r="BA33">
        <v>0</v>
      </c>
      <c r="BB33">
        <v>1</v>
      </c>
      <c r="BC33">
        <v>0</v>
      </c>
      <c r="BD33">
        <v>0</v>
      </c>
      <c r="BE33">
        <v>0</v>
      </c>
      <c r="BF33">
        <v>14</v>
      </c>
      <c r="BG33">
        <v>8</v>
      </c>
      <c r="BH33">
        <v>7</v>
      </c>
      <c r="BI33">
        <v>2</v>
      </c>
      <c r="BJ33">
        <v>3</v>
      </c>
      <c r="BK33">
        <v>2</v>
      </c>
      <c r="BL33">
        <v>1</v>
      </c>
      <c r="BM33">
        <v>0</v>
      </c>
      <c r="BN33">
        <v>5</v>
      </c>
      <c r="BO33">
        <v>7</v>
      </c>
      <c r="BP33">
        <v>3</v>
      </c>
      <c r="BQ33">
        <v>2</v>
      </c>
      <c r="BR33">
        <v>3</v>
      </c>
      <c r="BS33">
        <v>1</v>
      </c>
      <c r="BT33">
        <v>0</v>
      </c>
      <c r="BU33">
        <v>0</v>
      </c>
      <c r="BV33">
        <v>2</v>
      </c>
      <c r="BW33">
        <v>0</v>
      </c>
      <c r="BX33">
        <v>7</v>
      </c>
      <c r="BY33">
        <v>10</v>
      </c>
      <c r="BZ33">
        <v>7</v>
      </c>
    </row>
    <row r="34" spans="1:78" x14ac:dyDescent="0.25">
      <c r="B34" s="7">
        <v>0.01</v>
      </c>
      <c r="C34" s="7">
        <v>0.01</v>
      </c>
      <c r="D34" t="s">
        <v>108</v>
      </c>
      <c r="E34" t="s">
        <v>108</v>
      </c>
      <c r="F34" s="7">
        <v>0.01</v>
      </c>
      <c r="G34" s="7">
        <v>0.01</v>
      </c>
      <c r="H34" s="7">
        <v>0.01</v>
      </c>
      <c r="I34">
        <v>0</v>
      </c>
      <c r="J34">
        <v>0</v>
      </c>
      <c r="K34" s="7">
        <v>0.02</v>
      </c>
      <c r="L34" s="7">
        <v>0.01</v>
      </c>
      <c r="M34" s="7">
        <v>0.01</v>
      </c>
      <c r="N34" s="7">
        <v>0.01</v>
      </c>
      <c r="O34" t="s">
        <v>108</v>
      </c>
      <c r="P34" t="s">
        <v>108</v>
      </c>
      <c r="Q34" s="7">
        <v>0.01</v>
      </c>
      <c r="R34" s="7">
        <v>0.01</v>
      </c>
      <c r="S34" s="7">
        <v>0.01</v>
      </c>
      <c r="T34" s="7">
        <v>0.01</v>
      </c>
      <c r="U34" s="7">
        <v>0.01</v>
      </c>
      <c r="V34" s="7">
        <v>0.01</v>
      </c>
      <c r="W34">
        <v>0</v>
      </c>
      <c r="X34" s="7">
        <v>0.01</v>
      </c>
      <c r="Y34" s="7">
        <v>0.02</v>
      </c>
      <c r="Z34" s="7">
        <v>0.01</v>
      </c>
      <c r="AA34" s="7">
        <v>0.01</v>
      </c>
      <c r="AB34" s="7">
        <v>0.01</v>
      </c>
      <c r="AC34" s="7">
        <v>0.01</v>
      </c>
      <c r="AD34" s="7">
        <v>0.01</v>
      </c>
      <c r="AE34" s="7">
        <v>0.01</v>
      </c>
      <c r="AF34" s="7">
        <v>0.01</v>
      </c>
      <c r="AG34">
        <v>0</v>
      </c>
      <c r="AH34" t="s">
        <v>108</v>
      </c>
      <c r="AI34" s="7">
        <v>0.01</v>
      </c>
      <c r="AJ34" s="7">
        <v>0.01</v>
      </c>
      <c r="AK34" s="7">
        <v>0.02</v>
      </c>
      <c r="AL34" s="7">
        <v>0.01</v>
      </c>
      <c r="AM34" s="7">
        <v>0.01</v>
      </c>
      <c r="AN34" s="7">
        <v>0.04</v>
      </c>
      <c r="AO34" s="7">
        <v>0.01</v>
      </c>
      <c r="AP34">
        <v>0</v>
      </c>
      <c r="AQ34" s="7">
        <v>0.01</v>
      </c>
      <c r="AR34" t="s">
        <v>108</v>
      </c>
      <c r="AS34" s="7">
        <v>0.02</v>
      </c>
      <c r="AT34" s="7">
        <v>0.02</v>
      </c>
      <c r="AU34">
        <v>0</v>
      </c>
      <c r="AV34" s="7">
        <v>0.01</v>
      </c>
      <c r="AW34" t="s">
        <v>108</v>
      </c>
      <c r="AX34" t="s">
        <v>108</v>
      </c>
      <c r="AY34">
        <v>0</v>
      </c>
      <c r="AZ34" s="7">
        <v>0.02</v>
      </c>
      <c r="BA34" t="s">
        <v>108</v>
      </c>
      <c r="BB34" s="7">
        <v>0.01</v>
      </c>
      <c r="BC34" t="s">
        <v>108</v>
      </c>
      <c r="BD34" t="s">
        <v>108</v>
      </c>
      <c r="BE34">
        <v>0</v>
      </c>
      <c r="BF34" s="7">
        <v>0.01</v>
      </c>
      <c r="BG34" s="7">
        <v>0.01</v>
      </c>
      <c r="BH34" s="7">
        <v>0.01</v>
      </c>
      <c r="BI34">
        <v>0</v>
      </c>
      <c r="BJ34" s="7">
        <v>0.01</v>
      </c>
      <c r="BK34" s="7">
        <v>0.01</v>
      </c>
      <c r="BL34" s="7">
        <v>0.01</v>
      </c>
      <c r="BM34" t="s">
        <v>108</v>
      </c>
      <c r="BN34" s="7">
        <v>0.01</v>
      </c>
      <c r="BO34" s="7">
        <v>0.01</v>
      </c>
      <c r="BP34" s="7">
        <v>0.01</v>
      </c>
      <c r="BQ34" s="7">
        <v>0.01</v>
      </c>
      <c r="BR34" s="7">
        <v>0.01</v>
      </c>
      <c r="BS34">
        <v>0</v>
      </c>
      <c r="BT34" t="s">
        <v>108</v>
      </c>
      <c r="BU34">
        <v>0</v>
      </c>
      <c r="BV34" s="7">
        <v>0.01</v>
      </c>
      <c r="BW34">
        <v>0</v>
      </c>
      <c r="BX34" s="7">
        <v>0.01</v>
      </c>
      <c r="BY34" s="7">
        <v>0.01</v>
      </c>
      <c r="BZ34" s="7">
        <v>0.01</v>
      </c>
    </row>
    <row r="35" spans="1:78" x14ac:dyDescent="0.25">
      <c r="A35" t="s">
        <v>682</v>
      </c>
      <c r="B35">
        <v>13</v>
      </c>
      <c r="C35">
        <v>13</v>
      </c>
      <c r="D35">
        <v>0</v>
      </c>
      <c r="E35">
        <v>0</v>
      </c>
      <c r="F35">
        <v>0</v>
      </c>
      <c r="G35">
        <v>8</v>
      </c>
      <c r="H35">
        <v>5</v>
      </c>
      <c r="I35">
        <v>7</v>
      </c>
      <c r="J35">
        <v>5</v>
      </c>
      <c r="K35">
        <v>1</v>
      </c>
      <c r="L35">
        <v>0</v>
      </c>
      <c r="M35">
        <v>1</v>
      </c>
      <c r="N35">
        <v>12</v>
      </c>
      <c r="O35">
        <v>0</v>
      </c>
      <c r="P35">
        <v>0</v>
      </c>
      <c r="Q35">
        <v>1</v>
      </c>
      <c r="R35">
        <v>12</v>
      </c>
      <c r="S35">
        <v>12</v>
      </c>
      <c r="T35">
        <v>1</v>
      </c>
      <c r="U35">
        <v>0</v>
      </c>
      <c r="V35">
        <v>13</v>
      </c>
      <c r="W35">
        <v>0</v>
      </c>
      <c r="X35">
        <v>0</v>
      </c>
      <c r="Y35">
        <v>0</v>
      </c>
      <c r="Z35">
        <v>13</v>
      </c>
      <c r="AA35">
        <v>13</v>
      </c>
      <c r="AB35">
        <v>13</v>
      </c>
      <c r="AC35">
        <v>3</v>
      </c>
      <c r="AD35">
        <v>9</v>
      </c>
      <c r="AE35">
        <v>1</v>
      </c>
      <c r="AF35">
        <v>8</v>
      </c>
      <c r="AG35">
        <v>5</v>
      </c>
      <c r="AH35">
        <v>0</v>
      </c>
      <c r="AI35">
        <v>12</v>
      </c>
      <c r="AJ35">
        <v>0</v>
      </c>
      <c r="AK35">
        <v>1</v>
      </c>
      <c r="AL35">
        <v>3</v>
      </c>
      <c r="AM35">
        <v>11</v>
      </c>
      <c r="AN35">
        <v>0</v>
      </c>
      <c r="AO35">
        <v>0</v>
      </c>
      <c r="AP35">
        <v>2</v>
      </c>
      <c r="AQ35">
        <v>2</v>
      </c>
      <c r="AR35">
        <v>0</v>
      </c>
      <c r="AS35">
        <v>1</v>
      </c>
      <c r="AT35">
        <v>4</v>
      </c>
      <c r="AU35">
        <v>0</v>
      </c>
      <c r="AV35">
        <v>2</v>
      </c>
      <c r="AW35">
        <v>0</v>
      </c>
      <c r="AX35">
        <v>0</v>
      </c>
      <c r="AY35">
        <v>0</v>
      </c>
      <c r="AZ35">
        <v>2</v>
      </c>
      <c r="BA35">
        <v>0</v>
      </c>
      <c r="BB35">
        <v>2</v>
      </c>
      <c r="BC35">
        <v>0</v>
      </c>
      <c r="BD35">
        <v>0</v>
      </c>
      <c r="BE35">
        <v>6</v>
      </c>
      <c r="BF35">
        <v>7</v>
      </c>
      <c r="BG35">
        <v>11</v>
      </c>
      <c r="BH35">
        <v>3</v>
      </c>
      <c r="BI35">
        <v>3</v>
      </c>
      <c r="BJ35">
        <v>4</v>
      </c>
      <c r="BK35">
        <v>2</v>
      </c>
      <c r="BL35">
        <v>1</v>
      </c>
      <c r="BM35">
        <v>3</v>
      </c>
      <c r="BN35">
        <v>6</v>
      </c>
      <c r="BO35">
        <v>4</v>
      </c>
      <c r="BP35">
        <v>0</v>
      </c>
      <c r="BQ35">
        <v>1</v>
      </c>
      <c r="BR35">
        <v>8</v>
      </c>
      <c r="BS35">
        <v>8</v>
      </c>
      <c r="BT35">
        <v>2</v>
      </c>
      <c r="BU35">
        <v>4</v>
      </c>
      <c r="BV35">
        <v>0</v>
      </c>
      <c r="BW35">
        <v>1</v>
      </c>
      <c r="BX35">
        <v>8</v>
      </c>
      <c r="BY35">
        <v>5</v>
      </c>
      <c r="BZ35">
        <v>6</v>
      </c>
    </row>
    <row r="36" spans="1:78" x14ac:dyDescent="0.25">
      <c r="B36" s="7">
        <v>0.01</v>
      </c>
      <c r="C36" s="7">
        <v>0.01</v>
      </c>
      <c r="D36" t="s">
        <v>108</v>
      </c>
      <c r="E36" t="s">
        <v>108</v>
      </c>
      <c r="F36" t="s">
        <v>108</v>
      </c>
      <c r="G36" s="7">
        <v>0.01</v>
      </c>
      <c r="H36" s="7">
        <v>0.01</v>
      </c>
      <c r="I36" s="7">
        <v>0.01</v>
      </c>
      <c r="J36" s="7">
        <v>0.01</v>
      </c>
      <c r="K36">
        <v>0</v>
      </c>
      <c r="L36" t="s">
        <v>108</v>
      </c>
      <c r="M36">
        <v>0</v>
      </c>
      <c r="N36" s="7">
        <v>0.01</v>
      </c>
      <c r="O36" t="s">
        <v>108</v>
      </c>
      <c r="P36" t="s">
        <v>108</v>
      </c>
      <c r="Q36">
        <v>0</v>
      </c>
      <c r="R36" s="7">
        <v>0.01</v>
      </c>
      <c r="S36" s="7">
        <v>0.01</v>
      </c>
      <c r="T36">
        <v>0</v>
      </c>
      <c r="U36" t="s">
        <v>108</v>
      </c>
      <c r="V36" s="7">
        <v>0.01</v>
      </c>
      <c r="W36" t="s">
        <v>108</v>
      </c>
      <c r="X36" t="s">
        <v>108</v>
      </c>
      <c r="Y36" t="s">
        <v>108</v>
      </c>
      <c r="Z36" s="7">
        <v>0.01</v>
      </c>
      <c r="AA36" s="7">
        <v>0.01</v>
      </c>
      <c r="AB36" s="7">
        <v>0.01</v>
      </c>
      <c r="AC36" s="7">
        <v>0.01</v>
      </c>
      <c r="AD36" s="7">
        <v>0.01</v>
      </c>
      <c r="AE36" s="7">
        <v>0.01</v>
      </c>
      <c r="AF36" s="7">
        <v>0.01</v>
      </c>
      <c r="AG36" s="7">
        <v>0.02</v>
      </c>
      <c r="AH36" t="s">
        <v>108</v>
      </c>
      <c r="AI36" s="7">
        <v>0.01</v>
      </c>
      <c r="AJ36" t="s">
        <v>108</v>
      </c>
      <c r="AK36" s="7">
        <v>0.01</v>
      </c>
      <c r="AL36">
        <v>0</v>
      </c>
      <c r="AM36" s="7">
        <v>0.01</v>
      </c>
      <c r="AN36" t="s">
        <v>108</v>
      </c>
      <c r="AO36" t="s">
        <v>108</v>
      </c>
      <c r="AP36" s="7">
        <v>0.01</v>
      </c>
      <c r="AQ36" s="7">
        <v>0.01</v>
      </c>
      <c r="AR36" t="s">
        <v>108</v>
      </c>
      <c r="AS36" s="7">
        <v>0.01</v>
      </c>
      <c r="AT36" s="7">
        <v>0.02</v>
      </c>
      <c r="AU36" t="s">
        <v>108</v>
      </c>
      <c r="AV36" s="7">
        <v>0.01</v>
      </c>
      <c r="AW36" t="s">
        <v>108</v>
      </c>
      <c r="AX36" t="s">
        <v>108</v>
      </c>
      <c r="AY36" t="s">
        <v>108</v>
      </c>
      <c r="AZ36" s="7">
        <v>0.01</v>
      </c>
      <c r="BA36" t="s">
        <v>108</v>
      </c>
      <c r="BB36" s="7">
        <v>0.01</v>
      </c>
      <c r="BC36" t="s">
        <v>108</v>
      </c>
      <c r="BD36" t="s">
        <v>108</v>
      </c>
      <c r="BE36" s="7">
        <v>0.02</v>
      </c>
      <c r="BF36">
        <v>0</v>
      </c>
      <c r="BG36" s="7">
        <v>0.01</v>
      </c>
      <c r="BH36">
        <v>0</v>
      </c>
      <c r="BI36" s="7">
        <v>0.01</v>
      </c>
      <c r="BJ36" s="7">
        <v>0.01</v>
      </c>
      <c r="BK36" s="7">
        <v>0.01</v>
      </c>
      <c r="BL36" s="7">
        <v>0.01</v>
      </c>
      <c r="BM36" s="7">
        <v>0.01</v>
      </c>
      <c r="BN36" s="7">
        <v>0.01</v>
      </c>
      <c r="BO36" s="7">
        <v>0.01</v>
      </c>
      <c r="BP36" t="s">
        <v>108</v>
      </c>
      <c r="BQ36">
        <v>0</v>
      </c>
      <c r="BR36" s="7">
        <v>0.02</v>
      </c>
      <c r="BS36" s="7">
        <v>0.02</v>
      </c>
      <c r="BT36" s="7">
        <v>0.01</v>
      </c>
      <c r="BU36" s="7">
        <v>0.03</v>
      </c>
      <c r="BV36" t="s">
        <v>108</v>
      </c>
      <c r="BW36">
        <v>0</v>
      </c>
      <c r="BX36" s="7">
        <v>0.01</v>
      </c>
      <c r="BY36" s="7">
        <v>0.01</v>
      </c>
      <c r="BZ36" s="7">
        <v>0.01</v>
      </c>
    </row>
    <row r="37" spans="1:78" x14ac:dyDescent="0.25">
      <c r="A37" t="s">
        <v>685</v>
      </c>
      <c r="B37">
        <v>13</v>
      </c>
      <c r="C37">
        <v>8</v>
      </c>
      <c r="D37">
        <v>0</v>
      </c>
      <c r="E37">
        <v>5</v>
      </c>
      <c r="F37">
        <v>1</v>
      </c>
      <c r="G37">
        <v>9</v>
      </c>
      <c r="H37">
        <v>3</v>
      </c>
      <c r="I37">
        <v>3</v>
      </c>
      <c r="J37">
        <v>7</v>
      </c>
      <c r="K37">
        <v>1</v>
      </c>
      <c r="L37">
        <v>2</v>
      </c>
      <c r="M37">
        <v>4</v>
      </c>
      <c r="N37">
        <v>9</v>
      </c>
      <c r="O37">
        <v>0</v>
      </c>
      <c r="P37">
        <v>0</v>
      </c>
      <c r="Q37">
        <v>1</v>
      </c>
      <c r="R37">
        <v>12</v>
      </c>
      <c r="S37">
        <v>8</v>
      </c>
      <c r="T37">
        <v>5</v>
      </c>
      <c r="U37">
        <v>0</v>
      </c>
      <c r="V37">
        <v>10</v>
      </c>
      <c r="W37">
        <v>1</v>
      </c>
      <c r="X37">
        <v>2</v>
      </c>
      <c r="Y37">
        <v>2</v>
      </c>
      <c r="Z37">
        <v>11</v>
      </c>
      <c r="AA37">
        <v>13</v>
      </c>
      <c r="AB37">
        <v>11</v>
      </c>
      <c r="AC37">
        <v>3</v>
      </c>
      <c r="AD37">
        <v>10</v>
      </c>
      <c r="AE37">
        <v>0</v>
      </c>
      <c r="AF37">
        <v>10</v>
      </c>
      <c r="AG37">
        <v>2</v>
      </c>
      <c r="AH37">
        <v>0</v>
      </c>
      <c r="AI37">
        <v>8</v>
      </c>
      <c r="AJ37">
        <v>1</v>
      </c>
      <c r="AK37">
        <v>4</v>
      </c>
      <c r="AL37">
        <v>5</v>
      </c>
      <c r="AM37">
        <v>7</v>
      </c>
      <c r="AN37">
        <v>0</v>
      </c>
      <c r="AO37">
        <v>1</v>
      </c>
      <c r="AP37">
        <v>2</v>
      </c>
      <c r="AQ37">
        <v>1</v>
      </c>
      <c r="AR37">
        <v>0</v>
      </c>
      <c r="AS37">
        <v>0</v>
      </c>
      <c r="AT37">
        <v>1</v>
      </c>
      <c r="AU37">
        <v>0</v>
      </c>
      <c r="AV37">
        <v>0</v>
      </c>
      <c r="AW37">
        <v>0</v>
      </c>
      <c r="AX37">
        <v>0</v>
      </c>
      <c r="AY37">
        <v>1</v>
      </c>
      <c r="AZ37">
        <v>0</v>
      </c>
      <c r="BA37">
        <v>5</v>
      </c>
      <c r="BB37">
        <v>2</v>
      </c>
      <c r="BC37">
        <v>1</v>
      </c>
      <c r="BD37">
        <v>0</v>
      </c>
      <c r="BE37">
        <v>4</v>
      </c>
      <c r="BF37">
        <v>9</v>
      </c>
      <c r="BG37">
        <v>8</v>
      </c>
      <c r="BH37">
        <v>5</v>
      </c>
      <c r="BI37">
        <v>3</v>
      </c>
      <c r="BJ37">
        <v>4</v>
      </c>
      <c r="BK37">
        <v>1</v>
      </c>
      <c r="BL37">
        <v>0</v>
      </c>
      <c r="BM37">
        <v>4</v>
      </c>
      <c r="BN37">
        <v>2</v>
      </c>
      <c r="BO37">
        <v>4</v>
      </c>
      <c r="BP37">
        <v>3</v>
      </c>
      <c r="BQ37">
        <v>1</v>
      </c>
      <c r="BR37">
        <v>4</v>
      </c>
      <c r="BS37">
        <v>4</v>
      </c>
      <c r="BT37">
        <v>0</v>
      </c>
      <c r="BU37">
        <v>4</v>
      </c>
      <c r="BV37">
        <v>0</v>
      </c>
      <c r="BW37">
        <v>1</v>
      </c>
      <c r="BX37">
        <v>3</v>
      </c>
      <c r="BY37">
        <v>4</v>
      </c>
      <c r="BZ37">
        <v>2</v>
      </c>
    </row>
    <row r="38" spans="1:78" x14ac:dyDescent="0.25">
      <c r="B38" s="7">
        <v>0.01</v>
      </c>
      <c r="C38">
        <v>0</v>
      </c>
      <c r="D38" t="s">
        <v>108</v>
      </c>
      <c r="E38" s="7">
        <v>0.04</v>
      </c>
      <c r="F38" s="7">
        <v>0.01</v>
      </c>
      <c r="G38" s="7">
        <v>0.01</v>
      </c>
      <c r="H38">
        <v>0</v>
      </c>
      <c r="I38" s="7">
        <v>0.01</v>
      </c>
      <c r="J38" s="7">
        <v>0.01</v>
      </c>
      <c r="K38">
        <v>0</v>
      </c>
      <c r="L38">
        <v>0</v>
      </c>
      <c r="M38" s="7">
        <v>0.01</v>
      </c>
      <c r="N38" s="7">
        <v>0.01</v>
      </c>
      <c r="O38" t="s">
        <v>108</v>
      </c>
      <c r="P38" t="s">
        <v>108</v>
      </c>
      <c r="Q38">
        <v>0</v>
      </c>
      <c r="R38" s="7">
        <v>0.01</v>
      </c>
      <c r="S38" s="7">
        <v>0.01</v>
      </c>
      <c r="T38" s="7">
        <v>0.02</v>
      </c>
      <c r="U38" t="s">
        <v>108</v>
      </c>
      <c r="V38" s="7">
        <v>0.01</v>
      </c>
      <c r="W38">
        <v>0</v>
      </c>
      <c r="X38" s="7">
        <v>0.01</v>
      </c>
      <c r="Y38" s="7">
        <v>0.01</v>
      </c>
      <c r="Z38" s="7">
        <v>0.01</v>
      </c>
      <c r="AA38" s="7">
        <v>0.01</v>
      </c>
      <c r="AB38" s="7">
        <v>0.01</v>
      </c>
      <c r="AC38" s="7">
        <v>0.01</v>
      </c>
      <c r="AD38" s="7">
        <v>0.01</v>
      </c>
      <c r="AE38" t="s">
        <v>108</v>
      </c>
      <c r="AF38" s="7">
        <v>0.01</v>
      </c>
      <c r="AG38" s="7">
        <v>0.01</v>
      </c>
      <c r="AH38" t="s">
        <v>108</v>
      </c>
      <c r="AI38" s="7">
        <v>0.01</v>
      </c>
      <c r="AJ38">
        <v>0</v>
      </c>
      <c r="AK38" s="7">
        <v>0.01</v>
      </c>
      <c r="AL38" s="7">
        <v>0.01</v>
      </c>
      <c r="AM38" s="7">
        <v>0.01</v>
      </c>
      <c r="AN38" t="s">
        <v>108</v>
      </c>
      <c r="AO38" s="7">
        <v>0.01</v>
      </c>
      <c r="AP38" s="7">
        <v>0.01</v>
      </c>
      <c r="AQ38">
        <v>0</v>
      </c>
      <c r="AR38" t="s">
        <v>108</v>
      </c>
      <c r="AS38" t="s">
        <v>108</v>
      </c>
      <c r="AT38" s="7">
        <v>0.01</v>
      </c>
      <c r="AU38" t="s">
        <v>108</v>
      </c>
      <c r="AV38" t="s">
        <v>108</v>
      </c>
      <c r="AW38" t="s">
        <v>108</v>
      </c>
      <c r="AX38" t="s">
        <v>108</v>
      </c>
      <c r="AY38">
        <v>0</v>
      </c>
      <c r="AZ38" t="s">
        <v>108</v>
      </c>
      <c r="BA38" s="7">
        <v>0.05</v>
      </c>
      <c r="BB38" s="7">
        <v>0.01</v>
      </c>
      <c r="BC38" s="7">
        <v>0.02</v>
      </c>
      <c r="BD38" t="s">
        <v>108</v>
      </c>
      <c r="BE38" s="7">
        <v>0.02</v>
      </c>
      <c r="BF38" s="7">
        <v>0.01</v>
      </c>
      <c r="BG38" s="7">
        <v>0.01</v>
      </c>
      <c r="BH38" s="7">
        <v>0.01</v>
      </c>
      <c r="BI38" s="7">
        <v>0.01</v>
      </c>
      <c r="BJ38" s="7">
        <v>0.01</v>
      </c>
      <c r="BK38">
        <v>0</v>
      </c>
      <c r="BL38" t="s">
        <v>108</v>
      </c>
      <c r="BM38" s="7">
        <v>0.01</v>
      </c>
      <c r="BN38">
        <v>0</v>
      </c>
      <c r="BO38" s="7">
        <v>0.01</v>
      </c>
      <c r="BP38" s="7">
        <v>0.01</v>
      </c>
      <c r="BQ38">
        <v>0</v>
      </c>
      <c r="BR38" s="7">
        <v>0.01</v>
      </c>
      <c r="BS38" s="7">
        <v>0.01</v>
      </c>
      <c r="BT38" t="s">
        <v>108</v>
      </c>
      <c r="BU38" s="7">
        <v>0.02</v>
      </c>
      <c r="BV38" t="s">
        <v>108</v>
      </c>
      <c r="BW38" s="7">
        <v>0.01</v>
      </c>
      <c r="BX38">
        <v>0</v>
      </c>
      <c r="BY38">
        <v>0</v>
      </c>
      <c r="BZ38">
        <v>0</v>
      </c>
    </row>
    <row r="39" spans="1:78" x14ac:dyDescent="0.25">
      <c r="A39" t="s">
        <v>678</v>
      </c>
      <c r="B39">
        <v>11</v>
      </c>
      <c r="C39">
        <v>10</v>
      </c>
      <c r="D39">
        <v>2</v>
      </c>
      <c r="E39">
        <v>0</v>
      </c>
      <c r="F39">
        <v>0</v>
      </c>
      <c r="G39">
        <v>9</v>
      </c>
      <c r="H39">
        <v>2</v>
      </c>
      <c r="I39">
        <v>5</v>
      </c>
      <c r="J39">
        <v>4</v>
      </c>
      <c r="K39">
        <v>1</v>
      </c>
      <c r="L39">
        <v>1</v>
      </c>
      <c r="M39">
        <v>0</v>
      </c>
      <c r="N39">
        <v>11</v>
      </c>
      <c r="O39">
        <v>1</v>
      </c>
      <c r="P39">
        <v>0</v>
      </c>
      <c r="Q39">
        <v>1</v>
      </c>
      <c r="R39">
        <v>10</v>
      </c>
      <c r="S39">
        <v>10</v>
      </c>
      <c r="T39">
        <v>0</v>
      </c>
      <c r="U39">
        <v>0</v>
      </c>
      <c r="V39">
        <v>10</v>
      </c>
      <c r="W39">
        <v>0</v>
      </c>
      <c r="X39">
        <v>1</v>
      </c>
      <c r="Y39">
        <v>1</v>
      </c>
      <c r="Z39">
        <v>10</v>
      </c>
      <c r="AA39">
        <v>11</v>
      </c>
      <c r="AB39">
        <v>10</v>
      </c>
      <c r="AC39">
        <v>2</v>
      </c>
      <c r="AD39">
        <v>6</v>
      </c>
      <c r="AE39">
        <v>4</v>
      </c>
      <c r="AF39">
        <v>8</v>
      </c>
      <c r="AG39">
        <v>1</v>
      </c>
      <c r="AH39">
        <v>0</v>
      </c>
      <c r="AI39">
        <v>10</v>
      </c>
      <c r="AJ39">
        <v>1</v>
      </c>
      <c r="AK39">
        <v>0</v>
      </c>
      <c r="AL39">
        <v>2</v>
      </c>
      <c r="AM39">
        <v>4</v>
      </c>
      <c r="AN39">
        <v>0</v>
      </c>
      <c r="AO39">
        <v>5</v>
      </c>
      <c r="AP39">
        <v>0</v>
      </c>
      <c r="AQ39">
        <v>0</v>
      </c>
      <c r="AR39">
        <v>2</v>
      </c>
      <c r="AS39">
        <v>2</v>
      </c>
      <c r="AT39">
        <v>1</v>
      </c>
      <c r="AU39">
        <v>0</v>
      </c>
      <c r="AV39">
        <v>0</v>
      </c>
      <c r="AW39">
        <v>0</v>
      </c>
      <c r="AX39">
        <v>2</v>
      </c>
      <c r="AY39">
        <v>1</v>
      </c>
      <c r="AZ39">
        <v>1</v>
      </c>
      <c r="BA39">
        <v>2</v>
      </c>
      <c r="BB39">
        <v>2</v>
      </c>
      <c r="BC39">
        <v>0</v>
      </c>
      <c r="BD39">
        <v>0</v>
      </c>
      <c r="BE39">
        <v>1</v>
      </c>
      <c r="BF39">
        <v>10</v>
      </c>
      <c r="BG39">
        <v>8</v>
      </c>
      <c r="BH39">
        <v>3</v>
      </c>
      <c r="BI39">
        <v>4</v>
      </c>
      <c r="BJ39">
        <v>1</v>
      </c>
      <c r="BK39">
        <v>3</v>
      </c>
      <c r="BL39">
        <v>0</v>
      </c>
      <c r="BM39">
        <v>1</v>
      </c>
      <c r="BN39">
        <v>2</v>
      </c>
      <c r="BO39">
        <v>6</v>
      </c>
      <c r="BP39">
        <v>2</v>
      </c>
      <c r="BQ39">
        <v>1</v>
      </c>
      <c r="BR39">
        <v>3</v>
      </c>
      <c r="BS39">
        <v>1</v>
      </c>
      <c r="BT39">
        <v>0</v>
      </c>
      <c r="BU39">
        <v>1</v>
      </c>
      <c r="BV39">
        <v>0</v>
      </c>
      <c r="BW39">
        <v>1</v>
      </c>
      <c r="BX39">
        <v>4</v>
      </c>
      <c r="BY39">
        <v>5</v>
      </c>
      <c r="BZ39">
        <v>1</v>
      </c>
    </row>
    <row r="40" spans="1:78" x14ac:dyDescent="0.25">
      <c r="B40" s="7">
        <v>0.01</v>
      </c>
      <c r="C40" s="7">
        <v>0.01</v>
      </c>
      <c r="D40" s="7">
        <v>0.01</v>
      </c>
      <c r="E40" t="s">
        <v>108</v>
      </c>
      <c r="F40" t="s">
        <v>108</v>
      </c>
      <c r="G40" s="7">
        <v>0.01</v>
      </c>
      <c r="H40">
        <v>0</v>
      </c>
      <c r="I40" s="7">
        <v>0.01</v>
      </c>
      <c r="J40" s="7">
        <v>0.01</v>
      </c>
      <c r="K40">
        <v>0</v>
      </c>
      <c r="L40">
        <v>0</v>
      </c>
      <c r="M40" t="s">
        <v>108</v>
      </c>
      <c r="N40" s="7">
        <v>0.01</v>
      </c>
      <c r="O40">
        <v>0</v>
      </c>
      <c r="P40" t="s">
        <v>108</v>
      </c>
      <c r="Q40">
        <v>0</v>
      </c>
      <c r="R40" s="7">
        <v>0.01</v>
      </c>
      <c r="S40" s="7">
        <v>0.01</v>
      </c>
      <c r="T40" t="s">
        <v>108</v>
      </c>
      <c r="U40" t="s">
        <v>108</v>
      </c>
      <c r="V40" s="7">
        <v>0.01</v>
      </c>
      <c r="W40" t="s">
        <v>108</v>
      </c>
      <c r="X40">
        <v>0</v>
      </c>
      <c r="Y40" s="7">
        <v>0.01</v>
      </c>
      <c r="Z40" s="7">
        <v>0.01</v>
      </c>
      <c r="AA40" s="7">
        <v>0.01</v>
      </c>
      <c r="AB40" s="7">
        <v>0.01</v>
      </c>
      <c r="AC40" s="7">
        <v>0.01</v>
      </c>
      <c r="AD40">
        <v>0</v>
      </c>
      <c r="AE40" s="7">
        <v>0.03</v>
      </c>
      <c r="AF40" s="7">
        <v>0.01</v>
      </c>
      <c r="AG40">
        <v>0</v>
      </c>
      <c r="AH40" t="s">
        <v>108</v>
      </c>
      <c r="AI40" s="7">
        <v>0.01</v>
      </c>
      <c r="AJ40">
        <v>0</v>
      </c>
      <c r="AK40" t="s">
        <v>108</v>
      </c>
      <c r="AL40">
        <v>0</v>
      </c>
      <c r="AM40">
        <v>0</v>
      </c>
      <c r="AN40" t="s">
        <v>108</v>
      </c>
      <c r="AO40" s="7">
        <v>0.02</v>
      </c>
      <c r="AP40" t="s">
        <v>108</v>
      </c>
      <c r="AQ40" t="s">
        <v>108</v>
      </c>
      <c r="AR40" s="7">
        <v>0.01</v>
      </c>
      <c r="AS40" s="7">
        <v>0.01</v>
      </c>
      <c r="AT40">
        <v>0</v>
      </c>
      <c r="AU40" t="s">
        <v>108</v>
      </c>
      <c r="AV40" t="s">
        <v>108</v>
      </c>
      <c r="AW40" t="s">
        <v>108</v>
      </c>
      <c r="AX40" s="7">
        <v>0.01</v>
      </c>
      <c r="AY40">
        <v>0</v>
      </c>
      <c r="AZ40" s="7">
        <v>0.01</v>
      </c>
      <c r="BA40" s="7">
        <v>0.01</v>
      </c>
      <c r="BB40" s="7">
        <v>0.01</v>
      </c>
      <c r="BC40" t="s">
        <v>108</v>
      </c>
      <c r="BD40" t="s">
        <v>108</v>
      </c>
      <c r="BE40">
        <v>0</v>
      </c>
      <c r="BF40" s="7">
        <v>0.01</v>
      </c>
      <c r="BG40" s="7">
        <v>0.01</v>
      </c>
      <c r="BH40">
        <v>0</v>
      </c>
      <c r="BI40" s="7">
        <v>0.01</v>
      </c>
      <c r="BJ40">
        <v>0</v>
      </c>
      <c r="BK40" s="7">
        <v>0.01</v>
      </c>
      <c r="BL40" t="s">
        <v>108</v>
      </c>
      <c r="BM40">
        <v>0</v>
      </c>
      <c r="BN40">
        <v>0</v>
      </c>
      <c r="BO40" s="7">
        <v>0.01</v>
      </c>
      <c r="BP40" s="7">
        <v>0.01</v>
      </c>
      <c r="BQ40">
        <v>0</v>
      </c>
      <c r="BR40" s="7">
        <v>0.01</v>
      </c>
      <c r="BS40">
        <v>0</v>
      </c>
      <c r="BT40" t="s">
        <v>108</v>
      </c>
      <c r="BU40" s="7">
        <v>0.01</v>
      </c>
      <c r="BV40" t="s">
        <v>108</v>
      </c>
      <c r="BW40" s="7">
        <v>0.01</v>
      </c>
      <c r="BX40">
        <v>0</v>
      </c>
      <c r="BY40">
        <v>0</v>
      </c>
      <c r="BZ40">
        <v>0</v>
      </c>
    </row>
    <row r="41" spans="1:78" x14ac:dyDescent="0.25">
      <c r="A41" t="s">
        <v>687</v>
      </c>
      <c r="B41">
        <v>10</v>
      </c>
      <c r="C41">
        <v>7</v>
      </c>
      <c r="D41">
        <v>1</v>
      </c>
      <c r="E41">
        <v>2</v>
      </c>
      <c r="F41">
        <v>3</v>
      </c>
      <c r="G41">
        <v>2</v>
      </c>
      <c r="H41">
        <v>5</v>
      </c>
      <c r="I41">
        <v>0</v>
      </c>
      <c r="J41">
        <v>5</v>
      </c>
      <c r="K41">
        <v>2</v>
      </c>
      <c r="L41">
        <v>3</v>
      </c>
      <c r="M41">
        <v>6</v>
      </c>
      <c r="N41">
        <v>3</v>
      </c>
      <c r="O41">
        <v>1</v>
      </c>
      <c r="P41">
        <v>0</v>
      </c>
      <c r="Q41">
        <v>4</v>
      </c>
      <c r="R41">
        <v>6</v>
      </c>
      <c r="S41">
        <v>5</v>
      </c>
      <c r="T41">
        <v>4</v>
      </c>
      <c r="U41">
        <v>0</v>
      </c>
      <c r="V41">
        <v>8</v>
      </c>
      <c r="W41">
        <v>0</v>
      </c>
      <c r="X41">
        <v>2</v>
      </c>
      <c r="Y41">
        <v>0</v>
      </c>
      <c r="Z41">
        <v>9</v>
      </c>
      <c r="AA41">
        <v>10</v>
      </c>
      <c r="AB41">
        <v>9</v>
      </c>
      <c r="AC41">
        <v>2</v>
      </c>
      <c r="AD41">
        <v>7</v>
      </c>
      <c r="AE41">
        <v>1</v>
      </c>
      <c r="AF41">
        <v>8</v>
      </c>
      <c r="AG41">
        <v>2</v>
      </c>
      <c r="AH41">
        <v>0</v>
      </c>
      <c r="AI41">
        <v>7</v>
      </c>
      <c r="AJ41">
        <v>2</v>
      </c>
      <c r="AK41">
        <v>1</v>
      </c>
      <c r="AL41">
        <v>6</v>
      </c>
      <c r="AM41">
        <v>4</v>
      </c>
      <c r="AN41">
        <v>0</v>
      </c>
      <c r="AO41">
        <v>0</v>
      </c>
      <c r="AP41">
        <v>0</v>
      </c>
      <c r="AQ41">
        <v>1</v>
      </c>
      <c r="AR41">
        <v>0</v>
      </c>
      <c r="AS41">
        <v>0</v>
      </c>
      <c r="AT41">
        <v>2</v>
      </c>
      <c r="AU41">
        <v>2</v>
      </c>
      <c r="AV41">
        <v>1</v>
      </c>
      <c r="AW41">
        <v>0</v>
      </c>
      <c r="AX41">
        <v>1</v>
      </c>
      <c r="AY41">
        <v>2</v>
      </c>
      <c r="AZ41">
        <v>0</v>
      </c>
      <c r="BA41">
        <v>2</v>
      </c>
      <c r="BB41">
        <v>0</v>
      </c>
      <c r="BC41">
        <v>0</v>
      </c>
      <c r="BD41">
        <v>0</v>
      </c>
      <c r="BE41">
        <v>2</v>
      </c>
      <c r="BF41">
        <v>8</v>
      </c>
      <c r="BG41">
        <v>6</v>
      </c>
      <c r="BH41">
        <v>3</v>
      </c>
      <c r="BI41">
        <v>0</v>
      </c>
      <c r="BJ41">
        <v>1</v>
      </c>
      <c r="BK41">
        <v>2</v>
      </c>
      <c r="BL41">
        <v>3</v>
      </c>
      <c r="BM41">
        <v>1</v>
      </c>
      <c r="BN41">
        <v>4</v>
      </c>
      <c r="BO41">
        <v>4</v>
      </c>
      <c r="BP41">
        <v>1</v>
      </c>
      <c r="BQ41">
        <v>0</v>
      </c>
      <c r="BR41">
        <v>1</v>
      </c>
      <c r="BS41">
        <v>3</v>
      </c>
      <c r="BT41">
        <v>2</v>
      </c>
      <c r="BU41">
        <v>0</v>
      </c>
      <c r="BV41">
        <v>0</v>
      </c>
      <c r="BW41">
        <v>0</v>
      </c>
      <c r="BX41">
        <v>6</v>
      </c>
      <c r="BY41">
        <v>7</v>
      </c>
      <c r="BZ41">
        <v>7</v>
      </c>
    </row>
    <row r="42" spans="1:78" x14ac:dyDescent="0.25">
      <c r="B42" s="7">
        <v>0.01</v>
      </c>
      <c r="C42">
        <v>0</v>
      </c>
      <c r="D42">
        <v>0</v>
      </c>
      <c r="E42" s="7">
        <v>0.01</v>
      </c>
      <c r="F42" s="7">
        <v>0.01</v>
      </c>
      <c r="G42">
        <v>0</v>
      </c>
      <c r="H42" s="7">
        <v>0.01</v>
      </c>
      <c r="I42" t="s">
        <v>108</v>
      </c>
      <c r="J42" s="7">
        <v>0.01</v>
      </c>
      <c r="K42">
        <v>0</v>
      </c>
      <c r="L42" s="7">
        <v>0.01</v>
      </c>
      <c r="M42" s="7">
        <v>0.01</v>
      </c>
      <c r="N42">
        <v>0</v>
      </c>
      <c r="O42" s="7">
        <v>0.01</v>
      </c>
      <c r="P42" t="s">
        <v>108</v>
      </c>
      <c r="Q42" s="7">
        <v>0.01</v>
      </c>
      <c r="R42">
        <v>0</v>
      </c>
      <c r="S42">
        <v>0</v>
      </c>
      <c r="T42" s="7">
        <v>0.01</v>
      </c>
      <c r="U42" t="s">
        <v>108</v>
      </c>
      <c r="V42" s="7">
        <v>0.01</v>
      </c>
      <c r="W42" t="s">
        <v>108</v>
      </c>
      <c r="X42" s="7">
        <v>0.01</v>
      </c>
      <c r="Y42">
        <v>0</v>
      </c>
      <c r="Z42" s="7">
        <v>0.01</v>
      </c>
      <c r="AA42" s="7">
        <v>0.01</v>
      </c>
      <c r="AB42" s="7">
        <v>0.01</v>
      </c>
      <c r="AC42" s="7">
        <v>0.01</v>
      </c>
      <c r="AD42">
        <v>0</v>
      </c>
      <c r="AE42" s="7">
        <v>0.01</v>
      </c>
      <c r="AF42" s="7">
        <v>0.01</v>
      </c>
      <c r="AG42" s="7">
        <v>0.01</v>
      </c>
      <c r="AH42" t="s">
        <v>108</v>
      </c>
      <c r="AI42">
        <v>0</v>
      </c>
      <c r="AJ42" s="7">
        <v>0.01</v>
      </c>
      <c r="AK42">
        <v>0</v>
      </c>
      <c r="AL42" s="7">
        <v>0.01</v>
      </c>
      <c r="AM42">
        <v>0</v>
      </c>
      <c r="AN42" t="s">
        <v>108</v>
      </c>
      <c r="AO42" t="s">
        <v>108</v>
      </c>
      <c r="AP42" t="s">
        <v>108</v>
      </c>
      <c r="AQ42">
        <v>0</v>
      </c>
      <c r="AR42" t="s">
        <v>108</v>
      </c>
      <c r="AS42" t="s">
        <v>108</v>
      </c>
      <c r="AT42" s="7">
        <v>0.01</v>
      </c>
      <c r="AU42" s="7">
        <v>0.02</v>
      </c>
      <c r="AV42" s="7">
        <v>0.01</v>
      </c>
      <c r="AW42" t="s">
        <v>108</v>
      </c>
      <c r="AX42" s="7">
        <v>0.01</v>
      </c>
      <c r="AY42" s="7">
        <v>0.01</v>
      </c>
      <c r="AZ42" t="s">
        <v>108</v>
      </c>
      <c r="BA42" s="7">
        <v>0.02</v>
      </c>
      <c r="BB42" t="s">
        <v>108</v>
      </c>
      <c r="BC42" t="s">
        <v>108</v>
      </c>
      <c r="BD42" t="s">
        <v>108</v>
      </c>
      <c r="BE42" s="7">
        <v>0.01</v>
      </c>
      <c r="BF42">
        <v>0</v>
      </c>
      <c r="BG42" s="7">
        <v>0.01</v>
      </c>
      <c r="BH42">
        <v>0</v>
      </c>
      <c r="BI42" t="s">
        <v>108</v>
      </c>
      <c r="BJ42">
        <v>0</v>
      </c>
      <c r="BK42" s="7">
        <v>0.01</v>
      </c>
      <c r="BL42" s="7">
        <v>0.03</v>
      </c>
      <c r="BM42">
        <v>0</v>
      </c>
      <c r="BN42" s="7">
        <v>0.01</v>
      </c>
      <c r="BO42" s="7">
        <v>0.01</v>
      </c>
      <c r="BP42">
        <v>0</v>
      </c>
      <c r="BQ42" t="s">
        <v>108</v>
      </c>
      <c r="BR42">
        <v>0</v>
      </c>
      <c r="BS42" s="7">
        <v>0.01</v>
      </c>
      <c r="BT42" s="7">
        <v>0.01</v>
      </c>
      <c r="BU42" t="s">
        <v>108</v>
      </c>
      <c r="BV42" t="s">
        <v>108</v>
      </c>
      <c r="BW42" t="s">
        <v>108</v>
      </c>
      <c r="BX42" s="7">
        <v>0.01</v>
      </c>
      <c r="BY42" s="7">
        <v>0.01</v>
      </c>
      <c r="BZ42" s="7">
        <v>0.01</v>
      </c>
    </row>
    <row r="43" spans="1:78" x14ac:dyDescent="0.25">
      <c r="A43" t="s">
        <v>684</v>
      </c>
      <c r="B43">
        <v>7</v>
      </c>
      <c r="C43">
        <v>7</v>
      </c>
      <c r="D43">
        <v>0</v>
      </c>
      <c r="E43">
        <v>0</v>
      </c>
      <c r="F43">
        <v>0</v>
      </c>
      <c r="G43">
        <v>3</v>
      </c>
      <c r="H43">
        <v>4</v>
      </c>
      <c r="I43">
        <v>1</v>
      </c>
      <c r="J43">
        <v>4</v>
      </c>
      <c r="K43">
        <v>2</v>
      </c>
      <c r="L43">
        <v>0</v>
      </c>
      <c r="M43">
        <v>1</v>
      </c>
      <c r="N43">
        <v>4</v>
      </c>
      <c r="O43">
        <v>1</v>
      </c>
      <c r="P43">
        <v>1</v>
      </c>
      <c r="Q43">
        <v>2</v>
      </c>
      <c r="R43">
        <v>5</v>
      </c>
      <c r="S43">
        <v>5</v>
      </c>
      <c r="T43">
        <v>1</v>
      </c>
      <c r="U43">
        <v>0</v>
      </c>
      <c r="V43">
        <v>4</v>
      </c>
      <c r="W43">
        <v>0</v>
      </c>
      <c r="X43">
        <v>3</v>
      </c>
      <c r="Y43">
        <v>0</v>
      </c>
      <c r="Z43">
        <v>7</v>
      </c>
      <c r="AA43">
        <v>7</v>
      </c>
      <c r="AB43">
        <v>7</v>
      </c>
      <c r="AC43">
        <v>0</v>
      </c>
      <c r="AD43">
        <v>6</v>
      </c>
      <c r="AE43">
        <v>1</v>
      </c>
      <c r="AF43">
        <v>7</v>
      </c>
      <c r="AG43">
        <v>0</v>
      </c>
      <c r="AH43">
        <v>0</v>
      </c>
      <c r="AI43">
        <v>7</v>
      </c>
      <c r="AJ43">
        <v>0</v>
      </c>
      <c r="AK43">
        <v>0</v>
      </c>
      <c r="AL43">
        <v>3</v>
      </c>
      <c r="AM43">
        <v>1</v>
      </c>
      <c r="AN43">
        <v>0</v>
      </c>
      <c r="AO43">
        <v>3</v>
      </c>
      <c r="AP43">
        <v>2</v>
      </c>
      <c r="AQ43">
        <v>0</v>
      </c>
      <c r="AR43">
        <v>0</v>
      </c>
      <c r="AS43">
        <v>2</v>
      </c>
      <c r="AT43">
        <v>2</v>
      </c>
      <c r="AU43">
        <v>0</v>
      </c>
      <c r="AV43">
        <v>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7</v>
      </c>
      <c r="BG43">
        <v>4</v>
      </c>
      <c r="BH43">
        <v>3</v>
      </c>
      <c r="BI43">
        <v>0</v>
      </c>
      <c r="BJ43">
        <v>0</v>
      </c>
      <c r="BK43">
        <v>1</v>
      </c>
      <c r="BL43">
        <v>0</v>
      </c>
      <c r="BM43">
        <v>0</v>
      </c>
      <c r="BN43">
        <v>0</v>
      </c>
      <c r="BO43">
        <v>5</v>
      </c>
      <c r="BP43">
        <v>2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6</v>
      </c>
      <c r="BY43">
        <v>5</v>
      </c>
      <c r="BZ43">
        <v>7</v>
      </c>
    </row>
    <row r="44" spans="1:78" x14ac:dyDescent="0.25">
      <c r="B44">
        <v>0</v>
      </c>
      <c r="C44">
        <v>0</v>
      </c>
      <c r="D44" t="s">
        <v>106</v>
      </c>
      <c r="E44" t="s">
        <v>106</v>
      </c>
      <c r="F44" t="s">
        <v>106</v>
      </c>
      <c r="G44">
        <v>0</v>
      </c>
      <c r="H44" s="7">
        <v>0.01</v>
      </c>
      <c r="I44">
        <v>0</v>
      </c>
      <c r="J44" s="7">
        <v>0.01</v>
      </c>
      <c r="K44" s="7">
        <v>0.01</v>
      </c>
      <c r="L44" t="s">
        <v>106</v>
      </c>
      <c r="M44">
        <v>0</v>
      </c>
      <c r="N44">
        <v>0</v>
      </c>
      <c r="O44" s="7">
        <v>0.01</v>
      </c>
      <c r="P44" s="7">
        <v>0.02</v>
      </c>
      <c r="Q44" s="7">
        <v>0.01</v>
      </c>
      <c r="R44">
        <v>0</v>
      </c>
      <c r="S44">
        <v>0</v>
      </c>
      <c r="T44">
        <v>0</v>
      </c>
      <c r="U44" t="s">
        <v>106</v>
      </c>
      <c r="V44">
        <v>0</v>
      </c>
      <c r="W44" t="s">
        <v>106</v>
      </c>
      <c r="X44" s="7">
        <v>0.01</v>
      </c>
      <c r="Y44" t="s">
        <v>106</v>
      </c>
      <c r="Z44">
        <v>0</v>
      </c>
      <c r="AA44">
        <v>0</v>
      </c>
      <c r="AB44">
        <v>0</v>
      </c>
      <c r="AC44" t="s">
        <v>106</v>
      </c>
      <c r="AD44">
        <v>0</v>
      </c>
      <c r="AE44" s="7">
        <v>0.01</v>
      </c>
      <c r="AF44">
        <v>0</v>
      </c>
      <c r="AG44" t="s">
        <v>106</v>
      </c>
      <c r="AH44" t="s">
        <v>106</v>
      </c>
      <c r="AI44" s="7">
        <v>0.01</v>
      </c>
      <c r="AJ44" t="s">
        <v>106</v>
      </c>
      <c r="AK44" t="s">
        <v>106</v>
      </c>
      <c r="AL44">
        <v>0</v>
      </c>
      <c r="AM44">
        <v>0</v>
      </c>
      <c r="AN44" t="s">
        <v>106</v>
      </c>
      <c r="AO44" s="7">
        <v>0.01</v>
      </c>
      <c r="AP44" s="7">
        <v>0.01</v>
      </c>
      <c r="AQ44" t="s">
        <v>106</v>
      </c>
      <c r="AR44" t="s">
        <v>106</v>
      </c>
      <c r="AS44" s="7">
        <v>0.02</v>
      </c>
      <c r="AT44" s="7">
        <v>0.01</v>
      </c>
      <c r="AU44" t="s">
        <v>106</v>
      </c>
      <c r="AV44" s="7">
        <v>0.01</v>
      </c>
      <c r="AW44" t="s">
        <v>106</v>
      </c>
      <c r="AX44" t="s">
        <v>106</v>
      </c>
      <c r="AY44" t="s">
        <v>106</v>
      </c>
      <c r="AZ44" t="s">
        <v>106</v>
      </c>
      <c r="BA44" t="s">
        <v>106</v>
      </c>
      <c r="BB44" t="s">
        <v>106</v>
      </c>
      <c r="BC44" t="s">
        <v>106</v>
      </c>
      <c r="BD44" t="s">
        <v>106</v>
      </c>
      <c r="BE44" t="s">
        <v>106</v>
      </c>
      <c r="BF44">
        <v>0</v>
      </c>
      <c r="BG44">
        <v>0</v>
      </c>
      <c r="BH44">
        <v>0</v>
      </c>
      <c r="BI44" t="s">
        <v>106</v>
      </c>
      <c r="BJ44" t="s">
        <v>106</v>
      </c>
      <c r="BK44">
        <v>0</v>
      </c>
      <c r="BL44" t="s">
        <v>106</v>
      </c>
      <c r="BM44" t="s">
        <v>106</v>
      </c>
      <c r="BN44" t="s">
        <v>106</v>
      </c>
      <c r="BO44" s="7">
        <v>0.01</v>
      </c>
      <c r="BP44" s="7">
        <v>0.01</v>
      </c>
      <c r="BQ44" t="s">
        <v>106</v>
      </c>
      <c r="BR44" t="s">
        <v>106</v>
      </c>
      <c r="BS44" t="s">
        <v>106</v>
      </c>
      <c r="BT44" t="s">
        <v>106</v>
      </c>
      <c r="BU44" t="s">
        <v>106</v>
      </c>
      <c r="BV44" t="s">
        <v>106</v>
      </c>
      <c r="BW44" t="s">
        <v>106</v>
      </c>
      <c r="BX44" s="7">
        <v>0.01</v>
      </c>
      <c r="BY44" s="7">
        <v>0.01</v>
      </c>
      <c r="BZ44" s="7">
        <v>0.01</v>
      </c>
    </row>
    <row r="45" spans="1:78" x14ac:dyDescent="0.25">
      <c r="A45" t="s">
        <v>688</v>
      </c>
      <c r="B45">
        <v>7</v>
      </c>
      <c r="C45">
        <v>7</v>
      </c>
      <c r="D45">
        <v>0</v>
      </c>
      <c r="E45">
        <v>0</v>
      </c>
      <c r="F45">
        <v>1</v>
      </c>
      <c r="G45">
        <v>0</v>
      </c>
      <c r="H45">
        <v>6</v>
      </c>
      <c r="I45">
        <v>1</v>
      </c>
      <c r="J45">
        <v>3</v>
      </c>
      <c r="K45">
        <v>2</v>
      </c>
      <c r="L45">
        <v>2</v>
      </c>
      <c r="M45">
        <v>6</v>
      </c>
      <c r="N45">
        <v>0</v>
      </c>
      <c r="O45">
        <v>2</v>
      </c>
      <c r="P45">
        <v>0</v>
      </c>
      <c r="Q45">
        <v>5</v>
      </c>
      <c r="R45">
        <v>2</v>
      </c>
      <c r="S45">
        <v>5</v>
      </c>
      <c r="T45">
        <v>1</v>
      </c>
      <c r="U45">
        <v>2</v>
      </c>
      <c r="V45">
        <v>1</v>
      </c>
      <c r="W45">
        <v>2</v>
      </c>
      <c r="X45">
        <v>5</v>
      </c>
      <c r="Y45">
        <v>0</v>
      </c>
      <c r="Z45">
        <v>7</v>
      </c>
      <c r="AA45">
        <v>7</v>
      </c>
      <c r="AB45">
        <v>7</v>
      </c>
      <c r="AC45">
        <v>0</v>
      </c>
      <c r="AD45">
        <v>7</v>
      </c>
      <c r="AE45">
        <v>0</v>
      </c>
      <c r="AF45">
        <v>6</v>
      </c>
      <c r="AG45">
        <v>2</v>
      </c>
      <c r="AH45">
        <v>0</v>
      </c>
      <c r="AI45">
        <v>6</v>
      </c>
      <c r="AJ45">
        <v>2</v>
      </c>
      <c r="AK45">
        <v>0</v>
      </c>
      <c r="AL45">
        <v>2</v>
      </c>
      <c r="AM45">
        <v>3</v>
      </c>
      <c r="AN45">
        <v>0</v>
      </c>
      <c r="AO45">
        <v>3</v>
      </c>
      <c r="AP45">
        <v>1</v>
      </c>
      <c r="AQ45">
        <v>2</v>
      </c>
      <c r="AR45">
        <v>0</v>
      </c>
      <c r="AS45">
        <v>0</v>
      </c>
      <c r="AT45">
        <v>2</v>
      </c>
      <c r="AU45">
        <v>1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</v>
      </c>
      <c r="BD45">
        <v>0</v>
      </c>
      <c r="BE45">
        <v>1</v>
      </c>
      <c r="BF45">
        <v>6</v>
      </c>
      <c r="BG45">
        <v>4</v>
      </c>
      <c r="BH45">
        <v>3</v>
      </c>
      <c r="BI45">
        <v>1</v>
      </c>
      <c r="BJ45">
        <v>1</v>
      </c>
      <c r="BK45">
        <v>3</v>
      </c>
      <c r="BL45">
        <v>0</v>
      </c>
      <c r="BM45">
        <v>0</v>
      </c>
      <c r="BN45">
        <v>5</v>
      </c>
      <c r="BO45">
        <v>1</v>
      </c>
      <c r="BP45">
        <v>1</v>
      </c>
      <c r="BQ45">
        <v>2</v>
      </c>
      <c r="BR45">
        <v>1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5</v>
      </c>
      <c r="BY45">
        <v>4</v>
      </c>
      <c r="BZ45">
        <v>5</v>
      </c>
    </row>
    <row r="46" spans="1:78" x14ac:dyDescent="0.25">
      <c r="B46">
        <v>0</v>
      </c>
      <c r="C46">
        <v>0</v>
      </c>
      <c r="D46" t="s">
        <v>106</v>
      </c>
      <c r="E46" t="s">
        <v>106</v>
      </c>
      <c r="F46">
        <v>0</v>
      </c>
      <c r="G46" t="s">
        <v>106</v>
      </c>
      <c r="H46" s="7">
        <v>0.01</v>
      </c>
      <c r="I46">
        <v>0</v>
      </c>
      <c r="J46">
        <v>0</v>
      </c>
      <c r="K46">
        <v>0</v>
      </c>
      <c r="L46">
        <v>0</v>
      </c>
      <c r="M46" s="7">
        <v>0.01</v>
      </c>
      <c r="N46" t="s">
        <v>106</v>
      </c>
      <c r="O46" s="7">
        <v>0.01</v>
      </c>
      <c r="P46" t="s">
        <v>106</v>
      </c>
      <c r="Q46" s="7">
        <v>0.01</v>
      </c>
      <c r="R46">
        <v>0</v>
      </c>
      <c r="S46">
        <v>0</v>
      </c>
      <c r="T46">
        <v>0</v>
      </c>
      <c r="U46" s="7">
        <v>0.01</v>
      </c>
      <c r="V46">
        <v>0</v>
      </c>
      <c r="W46" s="7">
        <v>0.01</v>
      </c>
      <c r="X46" s="7">
        <v>0.01</v>
      </c>
      <c r="Y46" t="s">
        <v>106</v>
      </c>
      <c r="Z46">
        <v>0</v>
      </c>
      <c r="AA46">
        <v>0</v>
      </c>
      <c r="AB46">
        <v>0</v>
      </c>
      <c r="AC46" t="s">
        <v>106</v>
      </c>
      <c r="AD46">
        <v>0</v>
      </c>
      <c r="AE46" t="s">
        <v>106</v>
      </c>
      <c r="AF46">
        <v>0</v>
      </c>
      <c r="AG46">
        <v>0</v>
      </c>
      <c r="AH46" t="s">
        <v>106</v>
      </c>
      <c r="AI46">
        <v>0</v>
      </c>
      <c r="AJ46" s="7">
        <v>0.01</v>
      </c>
      <c r="AK46" t="s">
        <v>106</v>
      </c>
      <c r="AL46">
        <v>0</v>
      </c>
      <c r="AM46">
        <v>0</v>
      </c>
      <c r="AN46" t="s">
        <v>106</v>
      </c>
      <c r="AO46" s="7">
        <v>0.01</v>
      </c>
      <c r="AP46" s="7">
        <v>0.01</v>
      </c>
      <c r="AQ46" s="7">
        <v>0.01</v>
      </c>
      <c r="AR46" t="s">
        <v>106</v>
      </c>
      <c r="AS46" t="s">
        <v>106</v>
      </c>
      <c r="AT46" s="7">
        <v>0.01</v>
      </c>
      <c r="AU46" s="7">
        <v>0.01</v>
      </c>
      <c r="AV46" t="s">
        <v>106</v>
      </c>
      <c r="AW46" t="s">
        <v>106</v>
      </c>
      <c r="AX46" t="s">
        <v>106</v>
      </c>
      <c r="AY46" t="s">
        <v>106</v>
      </c>
      <c r="AZ46" t="s">
        <v>106</v>
      </c>
      <c r="BA46" t="s">
        <v>106</v>
      </c>
      <c r="BB46" t="s">
        <v>106</v>
      </c>
      <c r="BC46" s="7">
        <v>0.02</v>
      </c>
      <c r="BD46" t="s">
        <v>106</v>
      </c>
      <c r="BE46" s="7">
        <v>0.01</v>
      </c>
      <c r="BF46">
        <v>0</v>
      </c>
      <c r="BG46">
        <v>0</v>
      </c>
      <c r="BH46">
        <v>0</v>
      </c>
      <c r="BI46">
        <v>0</v>
      </c>
      <c r="BJ46">
        <v>0</v>
      </c>
      <c r="BK46" s="7">
        <v>0.01</v>
      </c>
      <c r="BL46" t="s">
        <v>106</v>
      </c>
      <c r="BM46" t="s">
        <v>106</v>
      </c>
      <c r="BN46" s="7">
        <v>0.01</v>
      </c>
      <c r="BO46">
        <v>0</v>
      </c>
      <c r="BP46">
        <v>0</v>
      </c>
      <c r="BQ46" s="7">
        <v>0.01</v>
      </c>
      <c r="BR46">
        <v>0</v>
      </c>
      <c r="BS46">
        <v>0</v>
      </c>
      <c r="BT46" s="7">
        <v>0.01</v>
      </c>
      <c r="BU46">
        <v>0</v>
      </c>
      <c r="BV46" s="7">
        <v>0.01</v>
      </c>
      <c r="BW46">
        <v>0</v>
      </c>
      <c r="BX46" s="7">
        <v>0.01</v>
      </c>
      <c r="BY46">
        <v>0</v>
      </c>
      <c r="BZ46" s="7">
        <v>0.01</v>
      </c>
    </row>
    <row r="47" spans="1:78" x14ac:dyDescent="0.25">
      <c r="A47" t="s">
        <v>689</v>
      </c>
      <c r="B47">
        <v>7</v>
      </c>
      <c r="C47">
        <v>7</v>
      </c>
      <c r="D47">
        <v>0</v>
      </c>
      <c r="E47">
        <v>0</v>
      </c>
      <c r="F47">
        <v>2</v>
      </c>
      <c r="G47">
        <v>4</v>
      </c>
      <c r="H47">
        <v>0</v>
      </c>
      <c r="I47">
        <v>2</v>
      </c>
      <c r="J47">
        <v>2</v>
      </c>
      <c r="K47">
        <v>1</v>
      </c>
      <c r="L47">
        <v>1</v>
      </c>
      <c r="M47">
        <v>1</v>
      </c>
      <c r="N47">
        <v>5</v>
      </c>
      <c r="O47">
        <v>0</v>
      </c>
      <c r="P47">
        <v>0</v>
      </c>
      <c r="Q47">
        <v>1</v>
      </c>
      <c r="R47">
        <v>6</v>
      </c>
      <c r="S47">
        <v>3</v>
      </c>
      <c r="T47">
        <v>2</v>
      </c>
      <c r="U47">
        <v>2</v>
      </c>
      <c r="V47">
        <v>6</v>
      </c>
      <c r="W47">
        <v>0</v>
      </c>
      <c r="X47">
        <v>1</v>
      </c>
      <c r="Y47">
        <v>0</v>
      </c>
      <c r="Z47">
        <v>7</v>
      </c>
      <c r="AA47">
        <v>7</v>
      </c>
      <c r="AB47">
        <v>7</v>
      </c>
      <c r="AC47">
        <v>2</v>
      </c>
      <c r="AD47">
        <v>4</v>
      </c>
      <c r="AE47">
        <v>1</v>
      </c>
      <c r="AF47">
        <v>5</v>
      </c>
      <c r="AG47">
        <v>2</v>
      </c>
      <c r="AH47">
        <v>0</v>
      </c>
      <c r="AI47">
        <v>5</v>
      </c>
      <c r="AJ47">
        <v>1</v>
      </c>
      <c r="AK47">
        <v>1</v>
      </c>
      <c r="AL47">
        <v>4</v>
      </c>
      <c r="AM47">
        <v>2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</v>
      </c>
      <c r="AT47">
        <v>1</v>
      </c>
      <c r="AU47">
        <v>1</v>
      </c>
      <c r="AV47">
        <v>0</v>
      </c>
      <c r="AW47">
        <v>0</v>
      </c>
      <c r="AX47">
        <v>0</v>
      </c>
      <c r="AY47">
        <v>1</v>
      </c>
      <c r="AZ47">
        <v>2</v>
      </c>
      <c r="BA47">
        <v>0</v>
      </c>
      <c r="BB47">
        <v>0</v>
      </c>
      <c r="BC47">
        <v>1</v>
      </c>
      <c r="BD47">
        <v>0</v>
      </c>
      <c r="BE47">
        <v>2</v>
      </c>
      <c r="BF47">
        <v>4</v>
      </c>
      <c r="BG47">
        <v>4</v>
      </c>
      <c r="BH47">
        <v>3</v>
      </c>
      <c r="BI47">
        <v>2</v>
      </c>
      <c r="BJ47">
        <v>0</v>
      </c>
      <c r="BK47">
        <v>2</v>
      </c>
      <c r="BL47">
        <v>0</v>
      </c>
      <c r="BM47">
        <v>2</v>
      </c>
      <c r="BN47">
        <v>4</v>
      </c>
      <c r="BO47">
        <v>0</v>
      </c>
      <c r="BP47">
        <v>1</v>
      </c>
      <c r="BQ47">
        <v>2</v>
      </c>
      <c r="BR47">
        <v>4</v>
      </c>
      <c r="BS47">
        <v>2</v>
      </c>
      <c r="BT47">
        <v>0</v>
      </c>
      <c r="BU47">
        <v>2</v>
      </c>
      <c r="BV47">
        <v>0</v>
      </c>
      <c r="BW47">
        <v>2</v>
      </c>
      <c r="BX47">
        <v>3</v>
      </c>
      <c r="BY47">
        <v>3</v>
      </c>
      <c r="BZ47">
        <v>2</v>
      </c>
    </row>
    <row r="48" spans="1:78" x14ac:dyDescent="0.25">
      <c r="B48">
        <v>0</v>
      </c>
      <c r="C48">
        <v>0</v>
      </c>
      <c r="D48" t="s">
        <v>106</v>
      </c>
      <c r="E48" t="s">
        <v>106</v>
      </c>
      <c r="F48" s="7">
        <v>0.01</v>
      </c>
      <c r="G48">
        <v>0</v>
      </c>
      <c r="H48" t="s">
        <v>106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 t="s">
        <v>106</v>
      </c>
      <c r="P48" t="s">
        <v>106</v>
      </c>
      <c r="Q48">
        <v>0</v>
      </c>
      <c r="R48">
        <v>0</v>
      </c>
      <c r="S48">
        <v>0</v>
      </c>
      <c r="T48" s="7">
        <v>0.01</v>
      </c>
      <c r="U48" s="7">
        <v>0.01</v>
      </c>
      <c r="V48">
        <v>0</v>
      </c>
      <c r="W48" t="s">
        <v>106</v>
      </c>
      <c r="X48">
        <v>0</v>
      </c>
      <c r="Y48" t="s">
        <v>106</v>
      </c>
      <c r="Z48">
        <v>0</v>
      </c>
      <c r="AA48">
        <v>0</v>
      </c>
      <c r="AB48">
        <v>0</v>
      </c>
      <c r="AC48" s="7">
        <v>0.01</v>
      </c>
      <c r="AD48">
        <v>0</v>
      </c>
      <c r="AE48" s="7">
        <v>0.01</v>
      </c>
      <c r="AF48">
        <v>0</v>
      </c>
      <c r="AG48" s="7">
        <v>0.01</v>
      </c>
      <c r="AH48" t="s">
        <v>106</v>
      </c>
      <c r="AI48">
        <v>0</v>
      </c>
      <c r="AJ48">
        <v>0</v>
      </c>
      <c r="AK48">
        <v>0</v>
      </c>
      <c r="AL48" s="7">
        <v>0.01</v>
      </c>
      <c r="AM48">
        <v>0</v>
      </c>
      <c r="AN48" t="s">
        <v>106</v>
      </c>
      <c r="AO48" t="s">
        <v>106</v>
      </c>
      <c r="AP48" t="s">
        <v>106</v>
      </c>
      <c r="AQ48" t="s">
        <v>106</v>
      </c>
      <c r="AR48" t="s">
        <v>106</v>
      </c>
      <c r="AS48" s="7">
        <v>0.02</v>
      </c>
      <c r="AT48">
        <v>0</v>
      </c>
      <c r="AU48" s="7">
        <v>0.01</v>
      </c>
      <c r="AV48" t="s">
        <v>106</v>
      </c>
      <c r="AW48" t="s">
        <v>106</v>
      </c>
      <c r="AX48" t="s">
        <v>106</v>
      </c>
      <c r="AY48" s="7">
        <v>0.01</v>
      </c>
      <c r="AZ48" s="7">
        <v>0.01</v>
      </c>
      <c r="BA48" t="s">
        <v>106</v>
      </c>
      <c r="BB48" t="s">
        <v>106</v>
      </c>
      <c r="BC48" s="7">
        <v>0.01</v>
      </c>
      <c r="BD48" t="s">
        <v>106</v>
      </c>
      <c r="BE48" s="7">
        <v>0.01</v>
      </c>
      <c r="BF48">
        <v>0</v>
      </c>
      <c r="BG48">
        <v>0</v>
      </c>
      <c r="BH48">
        <v>0</v>
      </c>
      <c r="BI48" s="7">
        <v>0.01</v>
      </c>
      <c r="BJ48" t="s">
        <v>106</v>
      </c>
      <c r="BK48" s="7">
        <v>0.01</v>
      </c>
      <c r="BL48" t="s">
        <v>106</v>
      </c>
      <c r="BM48" s="7">
        <v>0.01</v>
      </c>
      <c r="BN48" s="7">
        <v>0.01</v>
      </c>
      <c r="BO48" t="s">
        <v>106</v>
      </c>
      <c r="BP48">
        <v>0</v>
      </c>
      <c r="BQ48" s="7">
        <v>0.01</v>
      </c>
      <c r="BR48" s="7">
        <v>0.01</v>
      </c>
      <c r="BS48">
        <v>0</v>
      </c>
      <c r="BT48" t="s">
        <v>106</v>
      </c>
      <c r="BU48" s="7">
        <v>0.01</v>
      </c>
      <c r="BV48" t="s">
        <v>106</v>
      </c>
      <c r="BW48" s="7">
        <v>0.01</v>
      </c>
      <c r="BX48">
        <v>0</v>
      </c>
      <c r="BY48">
        <v>0</v>
      </c>
      <c r="BZ48">
        <v>0</v>
      </c>
    </row>
    <row r="49" spans="1:78" x14ac:dyDescent="0.25">
      <c r="A49" t="s">
        <v>691</v>
      </c>
      <c r="B49">
        <v>7</v>
      </c>
      <c r="C49">
        <v>7</v>
      </c>
      <c r="D49">
        <v>0</v>
      </c>
      <c r="E49">
        <v>0</v>
      </c>
      <c r="F49">
        <v>3</v>
      </c>
      <c r="G49">
        <v>4</v>
      </c>
      <c r="H49">
        <v>0</v>
      </c>
      <c r="I49">
        <v>2</v>
      </c>
      <c r="J49">
        <v>4</v>
      </c>
      <c r="K49">
        <v>0</v>
      </c>
      <c r="L49">
        <v>0</v>
      </c>
      <c r="M49">
        <v>2</v>
      </c>
      <c r="N49">
        <v>4</v>
      </c>
      <c r="O49">
        <v>1</v>
      </c>
      <c r="P49">
        <v>0</v>
      </c>
      <c r="Q49">
        <v>0</v>
      </c>
      <c r="R49">
        <v>7</v>
      </c>
      <c r="S49">
        <v>4</v>
      </c>
      <c r="T49">
        <v>3</v>
      </c>
      <c r="U49">
        <v>0</v>
      </c>
      <c r="V49">
        <v>6</v>
      </c>
      <c r="W49">
        <v>0</v>
      </c>
      <c r="X49">
        <v>0</v>
      </c>
      <c r="Y49">
        <v>0</v>
      </c>
      <c r="Z49">
        <v>6</v>
      </c>
      <c r="AA49">
        <v>7</v>
      </c>
      <c r="AB49">
        <v>6</v>
      </c>
      <c r="AC49">
        <v>1</v>
      </c>
      <c r="AD49">
        <v>5</v>
      </c>
      <c r="AE49">
        <v>0</v>
      </c>
      <c r="AF49">
        <v>3</v>
      </c>
      <c r="AG49">
        <v>2</v>
      </c>
      <c r="AH49">
        <v>0</v>
      </c>
      <c r="AI49">
        <v>7</v>
      </c>
      <c r="AJ49">
        <v>0</v>
      </c>
      <c r="AK49">
        <v>1</v>
      </c>
      <c r="AL49">
        <v>4</v>
      </c>
      <c r="AM49">
        <v>2</v>
      </c>
      <c r="AN49">
        <v>0</v>
      </c>
      <c r="AO49">
        <v>0</v>
      </c>
      <c r="AP49">
        <v>2</v>
      </c>
      <c r="AQ49">
        <v>0</v>
      </c>
      <c r="AR49">
        <v>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</v>
      </c>
      <c r="AZ49">
        <v>2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7</v>
      </c>
      <c r="BG49">
        <v>1</v>
      </c>
      <c r="BH49">
        <v>6</v>
      </c>
      <c r="BI49">
        <v>1</v>
      </c>
      <c r="BJ49">
        <v>0</v>
      </c>
      <c r="BK49">
        <v>0</v>
      </c>
      <c r="BL49">
        <v>0</v>
      </c>
      <c r="BM49">
        <v>0</v>
      </c>
      <c r="BN49">
        <v>5</v>
      </c>
      <c r="BO49">
        <v>0</v>
      </c>
      <c r="BP49">
        <v>1</v>
      </c>
      <c r="BQ49">
        <v>1</v>
      </c>
      <c r="BR49">
        <v>0</v>
      </c>
      <c r="BS49">
        <v>0</v>
      </c>
      <c r="BT49">
        <v>0</v>
      </c>
      <c r="BU49">
        <v>0</v>
      </c>
      <c r="BV49">
        <v>1</v>
      </c>
      <c r="BW49">
        <v>0</v>
      </c>
      <c r="BX49">
        <v>4</v>
      </c>
      <c r="BY49">
        <v>5</v>
      </c>
      <c r="BZ49">
        <v>3</v>
      </c>
    </row>
    <row r="50" spans="1:78" x14ac:dyDescent="0.25">
      <c r="B50">
        <v>0</v>
      </c>
      <c r="C50">
        <v>0</v>
      </c>
      <c r="D50" t="s">
        <v>106</v>
      </c>
      <c r="E50" t="s">
        <v>106</v>
      </c>
      <c r="F50" s="7">
        <v>0.01</v>
      </c>
      <c r="G50">
        <v>0</v>
      </c>
      <c r="H50">
        <v>0</v>
      </c>
      <c r="I50">
        <v>0</v>
      </c>
      <c r="J50" s="7">
        <v>0.01</v>
      </c>
      <c r="K50" t="s">
        <v>106</v>
      </c>
      <c r="L50">
        <v>0</v>
      </c>
      <c r="M50">
        <v>0</v>
      </c>
      <c r="N50">
        <v>0</v>
      </c>
      <c r="O50" s="7">
        <v>0.01</v>
      </c>
      <c r="P50" t="s">
        <v>106</v>
      </c>
      <c r="Q50" t="s">
        <v>106</v>
      </c>
      <c r="R50">
        <v>0</v>
      </c>
      <c r="S50">
        <v>0</v>
      </c>
      <c r="T50" s="7">
        <v>0.01</v>
      </c>
      <c r="U50" t="s">
        <v>106</v>
      </c>
      <c r="V50">
        <v>0</v>
      </c>
      <c r="W50" t="s">
        <v>106</v>
      </c>
      <c r="X50">
        <v>0</v>
      </c>
      <c r="Y50">
        <v>0</v>
      </c>
      <c r="Z50">
        <v>0</v>
      </c>
      <c r="AA50">
        <v>0</v>
      </c>
      <c r="AB50">
        <v>0</v>
      </c>
      <c r="AC50" s="7">
        <v>0.01</v>
      </c>
      <c r="AD50">
        <v>0</v>
      </c>
      <c r="AE50" t="s">
        <v>106</v>
      </c>
      <c r="AF50">
        <v>0</v>
      </c>
      <c r="AG50">
        <v>0</v>
      </c>
      <c r="AH50" t="s">
        <v>106</v>
      </c>
      <c r="AI50">
        <v>0</v>
      </c>
      <c r="AJ50" t="s">
        <v>106</v>
      </c>
      <c r="AK50" s="7">
        <v>0.01</v>
      </c>
      <c r="AL50" s="7">
        <v>0.01</v>
      </c>
      <c r="AM50">
        <v>0</v>
      </c>
      <c r="AN50" t="s">
        <v>106</v>
      </c>
      <c r="AO50" t="s">
        <v>106</v>
      </c>
      <c r="AP50" s="7">
        <v>0.01</v>
      </c>
      <c r="AQ50" t="s">
        <v>106</v>
      </c>
      <c r="AR50" s="7">
        <v>0.02</v>
      </c>
      <c r="AS50" t="s">
        <v>106</v>
      </c>
      <c r="AT50" t="s">
        <v>106</v>
      </c>
      <c r="AU50" t="s">
        <v>106</v>
      </c>
      <c r="AV50" t="s">
        <v>106</v>
      </c>
      <c r="AW50" t="s">
        <v>106</v>
      </c>
      <c r="AX50" t="s">
        <v>106</v>
      </c>
      <c r="AY50" s="7">
        <v>0.01</v>
      </c>
      <c r="AZ50" s="7">
        <v>0.01</v>
      </c>
      <c r="BA50" t="s">
        <v>106</v>
      </c>
      <c r="BB50" t="s">
        <v>106</v>
      </c>
      <c r="BC50" t="s">
        <v>106</v>
      </c>
      <c r="BD50" t="s">
        <v>106</v>
      </c>
      <c r="BE50" t="s">
        <v>106</v>
      </c>
      <c r="BF50">
        <v>0</v>
      </c>
      <c r="BG50">
        <v>0</v>
      </c>
      <c r="BH50" s="7">
        <v>0.01</v>
      </c>
      <c r="BI50">
        <v>0</v>
      </c>
      <c r="BJ50" t="s">
        <v>106</v>
      </c>
      <c r="BK50" t="s">
        <v>106</v>
      </c>
      <c r="BL50" t="s">
        <v>106</v>
      </c>
      <c r="BM50" t="s">
        <v>106</v>
      </c>
      <c r="BN50" s="7">
        <v>0.01</v>
      </c>
      <c r="BO50" t="s">
        <v>106</v>
      </c>
      <c r="BP50">
        <v>0</v>
      </c>
      <c r="BQ50">
        <v>0</v>
      </c>
      <c r="BR50" t="s">
        <v>106</v>
      </c>
      <c r="BS50" t="s">
        <v>106</v>
      </c>
      <c r="BT50" t="s">
        <v>106</v>
      </c>
      <c r="BU50" t="s">
        <v>106</v>
      </c>
      <c r="BV50" s="7">
        <v>0.01</v>
      </c>
      <c r="BW50" t="s">
        <v>106</v>
      </c>
      <c r="BX50">
        <v>0</v>
      </c>
      <c r="BY50">
        <v>0</v>
      </c>
      <c r="BZ50">
        <v>0</v>
      </c>
    </row>
    <row r="51" spans="1:78" x14ac:dyDescent="0.25">
      <c r="A51" t="s">
        <v>692</v>
      </c>
      <c r="B51">
        <v>7</v>
      </c>
      <c r="C51">
        <v>5</v>
      </c>
      <c r="D51">
        <v>2</v>
      </c>
      <c r="E51">
        <v>0</v>
      </c>
      <c r="F51">
        <v>0</v>
      </c>
      <c r="G51">
        <v>1</v>
      </c>
      <c r="H51">
        <v>5</v>
      </c>
      <c r="I51">
        <v>1</v>
      </c>
      <c r="J51">
        <v>2</v>
      </c>
      <c r="K51">
        <v>1</v>
      </c>
      <c r="L51">
        <v>2</v>
      </c>
      <c r="M51">
        <v>3</v>
      </c>
      <c r="N51">
        <v>4</v>
      </c>
      <c r="O51">
        <v>0</v>
      </c>
      <c r="P51">
        <v>0</v>
      </c>
      <c r="Q51">
        <v>3</v>
      </c>
      <c r="R51">
        <v>4</v>
      </c>
      <c r="S51">
        <v>5</v>
      </c>
      <c r="T51">
        <v>0</v>
      </c>
      <c r="U51">
        <v>1</v>
      </c>
      <c r="V51">
        <v>3</v>
      </c>
      <c r="W51">
        <v>2</v>
      </c>
      <c r="X51">
        <v>2</v>
      </c>
      <c r="Y51">
        <v>0</v>
      </c>
      <c r="Z51">
        <v>7</v>
      </c>
      <c r="AA51">
        <v>7</v>
      </c>
      <c r="AB51">
        <v>7</v>
      </c>
      <c r="AC51">
        <v>0</v>
      </c>
      <c r="AD51">
        <v>7</v>
      </c>
      <c r="AE51">
        <v>0</v>
      </c>
      <c r="AF51">
        <v>5</v>
      </c>
      <c r="AG51">
        <v>1</v>
      </c>
      <c r="AH51">
        <v>0</v>
      </c>
      <c r="AI51">
        <v>6</v>
      </c>
      <c r="AJ51">
        <v>0</v>
      </c>
      <c r="AK51">
        <v>1</v>
      </c>
      <c r="AL51">
        <v>4</v>
      </c>
      <c r="AM51">
        <v>1</v>
      </c>
      <c r="AN51">
        <v>0</v>
      </c>
      <c r="AO51">
        <v>1</v>
      </c>
      <c r="AP51">
        <v>1</v>
      </c>
      <c r="AQ51">
        <v>1</v>
      </c>
      <c r="AR51">
        <v>0</v>
      </c>
      <c r="AS51">
        <v>0</v>
      </c>
      <c r="AT51">
        <v>1</v>
      </c>
      <c r="AU51">
        <v>1</v>
      </c>
      <c r="AV51">
        <v>0</v>
      </c>
      <c r="AW51">
        <v>0</v>
      </c>
      <c r="AX51">
        <v>2</v>
      </c>
      <c r="AY51">
        <v>0</v>
      </c>
      <c r="AZ51">
        <v>1</v>
      </c>
      <c r="BA51">
        <v>0</v>
      </c>
      <c r="BB51">
        <v>1</v>
      </c>
      <c r="BC51">
        <v>0</v>
      </c>
      <c r="BD51">
        <v>0</v>
      </c>
      <c r="BE51">
        <v>0</v>
      </c>
      <c r="BF51">
        <v>7</v>
      </c>
      <c r="BG51">
        <v>4</v>
      </c>
      <c r="BH51">
        <v>3</v>
      </c>
      <c r="BI51">
        <v>0</v>
      </c>
      <c r="BJ51">
        <v>1</v>
      </c>
      <c r="BK51">
        <v>2</v>
      </c>
      <c r="BL51">
        <v>2</v>
      </c>
      <c r="BM51">
        <v>0</v>
      </c>
      <c r="BN51">
        <v>3</v>
      </c>
      <c r="BO51">
        <v>2</v>
      </c>
      <c r="BP51">
        <v>2</v>
      </c>
      <c r="BQ51">
        <v>1</v>
      </c>
      <c r="BR51">
        <v>1</v>
      </c>
      <c r="BS51">
        <v>1</v>
      </c>
      <c r="BT51">
        <v>0</v>
      </c>
      <c r="BU51">
        <v>0</v>
      </c>
      <c r="BV51">
        <v>1</v>
      </c>
      <c r="BW51">
        <v>0</v>
      </c>
      <c r="BX51">
        <v>4</v>
      </c>
      <c r="BY51">
        <v>5</v>
      </c>
      <c r="BZ51">
        <v>5</v>
      </c>
    </row>
    <row r="52" spans="1:78" x14ac:dyDescent="0.25">
      <c r="B52">
        <v>0</v>
      </c>
      <c r="C52">
        <v>0</v>
      </c>
      <c r="D52" s="7">
        <v>0.01</v>
      </c>
      <c r="E52" t="s">
        <v>106</v>
      </c>
      <c r="F52" t="s">
        <v>106</v>
      </c>
      <c r="G52">
        <v>0</v>
      </c>
      <c r="H52" s="7">
        <v>0.01</v>
      </c>
      <c r="I52">
        <v>0</v>
      </c>
      <c r="J52">
        <v>0</v>
      </c>
      <c r="K52">
        <v>0</v>
      </c>
      <c r="L52" s="7">
        <v>0.01</v>
      </c>
      <c r="M52" s="7">
        <v>0.01</v>
      </c>
      <c r="N52">
        <v>0</v>
      </c>
      <c r="O52" t="s">
        <v>106</v>
      </c>
      <c r="P52" t="s">
        <v>106</v>
      </c>
      <c r="Q52" s="7">
        <v>0.01</v>
      </c>
      <c r="R52">
        <v>0</v>
      </c>
      <c r="S52">
        <v>0</v>
      </c>
      <c r="T52" t="s">
        <v>106</v>
      </c>
      <c r="U52">
        <v>0</v>
      </c>
      <c r="V52">
        <v>0</v>
      </c>
      <c r="W52" s="7">
        <v>0.01</v>
      </c>
      <c r="X52" s="7">
        <v>0.01</v>
      </c>
      <c r="Y52" t="s">
        <v>106</v>
      </c>
      <c r="Z52">
        <v>0</v>
      </c>
      <c r="AA52">
        <v>0</v>
      </c>
      <c r="AB52">
        <v>0</v>
      </c>
      <c r="AC52" t="s">
        <v>106</v>
      </c>
      <c r="AD52">
        <v>0</v>
      </c>
      <c r="AE52" t="s">
        <v>106</v>
      </c>
      <c r="AF52">
        <v>0</v>
      </c>
      <c r="AG52">
        <v>0</v>
      </c>
      <c r="AH52" t="s">
        <v>106</v>
      </c>
      <c r="AI52">
        <v>0</v>
      </c>
      <c r="AJ52" t="s">
        <v>106</v>
      </c>
      <c r="AK52">
        <v>0</v>
      </c>
      <c r="AL52" s="7">
        <v>0.01</v>
      </c>
      <c r="AM52">
        <v>0</v>
      </c>
      <c r="AN52" t="s">
        <v>106</v>
      </c>
      <c r="AO52" s="7">
        <v>0.01</v>
      </c>
      <c r="AP52">
        <v>0</v>
      </c>
      <c r="AQ52">
        <v>0</v>
      </c>
      <c r="AR52" t="s">
        <v>106</v>
      </c>
      <c r="AS52" t="s">
        <v>106</v>
      </c>
      <c r="AT52" s="7">
        <v>0.01</v>
      </c>
      <c r="AU52" s="7">
        <v>0.01</v>
      </c>
      <c r="AV52" t="s">
        <v>106</v>
      </c>
      <c r="AW52" t="s">
        <v>106</v>
      </c>
      <c r="AX52" s="7">
        <v>0.01</v>
      </c>
      <c r="AY52" t="s">
        <v>106</v>
      </c>
      <c r="AZ52" s="7">
        <v>0.01</v>
      </c>
      <c r="BA52" t="s">
        <v>106</v>
      </c>
      <c r="BB52" s="7">
        <v>0.01</v>
      </c>
      <c r="BC52" t="s">
        <v>106</v>
      </c>
      <c r="BD52" t="s">
        <v>106</v>
      </c>
      <c r="BE52" t="s">
        <v>106</v>
      </c>
      <c r="BF52">
        <v>0</v>
      </c>
      <c r="BG52">
        <v>0</v>
      </c>
      <c r="BH52">
        <v>0</v>
      </c>
      <c r="BI52" t="s">
        <v>106</v>
      </c>
      <c r="BJ52">
        <v>0</v>
      </c>
      <c r="BK52" s="7">
        <v>0.01</v>
      </c>
      <c r="BL52" s="7">
        <v>0.02</v>
      </c>
      <c r="BM52" t="s">
        <v>106</v>
      </c>
      <c r="BN52">
        <v>0</v>
      </c>
      <c r="BO52">
        <v>0</v>
      </c>
      <c r="BP52" s="7">
        <v>0.01</v>
      </c>
      <c r="BQ52">
        <v>0</v>
      </c>
      <c r="BR52">
        <v>0</v>
      </c>
      <c r="BS52">
        <v>0</v>
      </c>
      <c r="BT52" t="s">
        <v>106</v>
      </c>
      <c r="BU52" t="s">
        <v>106</v>
      </c>
      <c r="BV52" s="7">
        <v>0.01</v>
      </c>
      <c r="BW52" t="s">
        <v>106</v>
      </c>
      <c r="BX52">
        <v>0</v>
      </c>
      <c r="BY52" s="7">
        <v>0.01</v>
      </c>
      <c r="BZ52" s="7">
        <v>0.01</v>
      </c>
    </row>
    <row r="53" spans="1:78" x14ac:dyDescent="0.25">
      <c r="A53" t="s">
        <v>698</v>
      </c>
      <c r="B53">
        <v>5</v>
      </c>
      <c r="C53">
        <v>5</v>
      </c>
      <c r="D53">
        <v>1</v>
      </c>
      <c r="E53">
        <v>0</v>
      </c>
      <c r="F53">
        <v>2</v>
      </c>
      <c r="G53">
        <v>1</v>
      </c>
      <c r="H53">
        <v>2</v>
      </c>
      <c r="I53">
        <v>1</v>
      </c>
      <c r="J53">
        <v>1</v>
      </c>
      <c r="K53">
        <v>2</v>
      </c>
      <c r="L53">
        <v>1</v>
      </c>
      <c r="M53">
        <v>0</v>
      </c>
      <c r="N53">
        <v>4</v>
      </c>
      <c r="O53">
        <v>1</v>
      </c>
      <c r="P53">
        <v>0</v>
      </c>
      <c r="Q53">
        <v>1</v>
      </c>
      <c r="R53">
        <v>4</v>
      </c>
      <c r="S53">
        <v>2</v>
      </c>
      <c r="T53">
        <v>2</v>
      </c>
      <c r="U53">
        <v>2</v>
      </c>
      <c r="V53">
        <v>4</v>
      </c>
      <c r="W53">
        <v>0</v>
      </c>
      <c r="X53">
        <v>2</v>
      </c>
      <c r="Y53">
        <v>1</v>
      </c>
      <c r="Z53">
        <v>4</v>
      </c>
      <c r="AA53">
        <v>5</v>
      </c>
      <c r="AB53">
        <v>4</v>
      </c>
      <c r="AC53">
        <v>0</v>
      </c>
      <c r="AD53">
        <v>4</v>
      </c>
      <c r="AE53">
        <v>2</v>
      </c>
      <c r="AF53">
        <v>5</v>
      </c>
      <c r="AG53">
        <v>1</v>
      </c>
      <c r="AH53">
        <v>0</v>
      </c>
      <c r="AI53">
        <v>5</v>
      </c>
      <c r="AJ53">
        <v>0</v>
      </c>
      <c r="AK53">
        <v>1</v>
      </c>
      <c r="AL53">
        <v>1</v>
      </c>
      <c r="AM53">
        <v>3</v>
      </c>
      <c r="AN53">
        <v>0</v>
      </c>
      <c r="AO53">
        <v>1</v>
      </c>
      <c r="AP53">
        <v>0</v>
      </c>
      <c r="AQ53">
        <v>2</v>
      </c>
      <c r="AR53">
        <v>0</v>
      </c>
      <c r="AS53">
        <v>0</v>
      </c>
      <c r="AT53">
        <v>0</v>
      </c>
      <c r="AU53">
        <v>0</v>
      </c>
      <c r="AV53">
        <v>1</v>
      </c>
      <c r="AW53">
        <v>0</v>
      </c>
      <c r="AX53">
        <v>1</v>
      </c>
      <c r="AY53">
        <v>1</v>
      </c>
      <c r="AZ53">
        <v>1</v>
      </c>
      <c r="BA53">
        <v>0</v>
      </c>
      <c r="BB53">
        <v>0</v>
      </c>
      <c r="BC53">
        <v>0</v>
      </c>
      <c r="BD53">
        <v>0</v>
      </c>
      <c r="BE53">
        <v>3</v>
      </c>
      <c r="BF53">
        <v>2</v>
      </c>
      <c r="BG53">
        <v>4</v>
      </c>
      <c r="BH53">
        <v>1</v>
      </c>
      <c r="BI53">
        <v>1</v>
      </c>
      <c r="BJ53">
        <v>2</v>
      </c>
      <c r="BK53">
        <v>1</v>
      </c>
      <c r="BL53">
        <v>0</v>
      </c>
      <c r="BM53">
        <v>2</v>
      </c>
      <c r="BN53">
        <v>4</v>
      </c>
      <c r="BO53">
        <v>0</v>
      </c>
      <c r="BP53">
        <v>0</v>
      </c>
      <c r="BQ53">
        <v>0</v>
      </c>
      <c r="BR53">
        <v>1</v>
      </c>
      <c r="BS53">
        <v>1</v>
      </c>
      <c r="BT53">
        <v>2</v>
      </c>
      <c r="BU53">
        <v>1</v>
      </c>
      <c r="BV53">
        <v>0</v>
      </c>
      <c r="BW53">
        <v>0</v>
      </c>
      <c r="BX53">
        <v>2</v>
      </c>
      <c r="BY53">
        <v>2</v>
      </c>
      <c r="BZ53">
        <v>2</v>
      </c>
    </row>
    <row r="54" spans="1:78" x14ac:dyDescent="0.25">
      <c r="B54">
        <v>0</v>
      </c>
      <c r="C54">
        <v>0</v>
      </c>
      <c r="D54">
        <v>0</v>
      </c>
      <c r="E54" t="s">
        <v>106</v>
      </c>
      <c r="F54" s="7">
        <v>0.01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 t="s">
        <v>106</v>
      </c>
      <c r="N54">
        <v>0</v>
      </c>
      <c r="O54" s="7">
        <v>0.01</v>
      </c>
      <c r="P54" t="s">
        <v>106</v>
      </c>
      <c r="Q54">
        <v>0</v>
      </c>
      <c r="R54">
        <v>0</v>
      </c>
      <c r="S54">
        <v>0</v>
      </c>
      <c r="T54">
        <v>0</v>
      </c>
      <c r="U54" s="7">
        <v>0.01</v>
      </c>
      <c r="V54">
        <v>0</v>
      </c>
      <c r="W54" t="s">
        <v>106</v>
      </c>
      <c r="X54" s="7">
        <v>0.01</v>
      </c>
      <c r="Y54" s="7">
        <v>0.01</v>
      </c>
      <c r="Z54">
        <v>0</v>
      </c>
      <c r="AA54">
        <v>0</v>
      </c>
      <c r="AB54">
        <v>0</v>
      </c>
      <c r="AC54" t="s">
        <v>106</v>
      </c>
      <c r="AD54">
        <v>0</v>
      </c>
      <c r="AE54" s="7">
        <v>0.01</v>
      </c>
      <c r="AF54">
        <v>0</v>
      </c>
      <c r="AG54">
        <v>0</v>
      </c>
      <c r="AH54" t="s">
        <v>106</v>
      </c>
      <c r="AI54">
        <v>0</v>
      </c>
      <c r="AJ54" t="s">
        <v>106</v>
      </c>
      <c r="AK54">
        <v>0</v>
      </c>
      <c r="AL54">
        <v>0</v>
      </c>
      <c r="AM54">
        <v>0</v>
      </c>
      <c r="AN54" t="s">
        <v>106</v>
      </c>
      <c r="AO54" s="7">
        <v>0.01</v>
      </c>
      <c r="AP54" t="s">
        <v>106</v>
      </c>
      <c r="AQ54" s="7">
        <v>0.01</v>
      </c>
      <c r="AR54" t="s">
        <v>106</v>
      </c>
      <c r="AS54" t="s">
        <v>106</v>
      </c>
      <c r="AT54" t="s">
        <v>106</v>
      </c>
      <c r="AU54" t="s">
        <v>106</v>
      </c>
      <c r="AV54" s="7">
        <v>0.01</v>
      </c>
      <c r="AW54" t="s">
        <v>106</v>
      </c>
      <c r="AX54" s="7">
        <v>0.01</v>
      </c>
      <c r="AY54" s="7">
        <v>0.01</v>
      </c>
      <c r="AZ54" s="7">
        <v>0.01</v>
      </c>
      <c r="BA54" t="s">
        <v>106</v>
      </c>
      <c r="BB54" t="s">
        <v>106</v>
      </c>
      <c r="BC54" t="s">
        <v>106</v>
      </c>
      <c r="BD54" t="s">
        <v>106</v>
      </c>
      <c r="BE54" s="7">
        <v>0.01</v>
      </c>
      <c r="BF54">
        <v>0</v>
      </c>
      <c r="BG54">
        <v>0</v>
      </c>
      <c r="BH54">
        <v>0</v>
      </c>
      <c r="BI54">
        <v>0</v>
      </c>
      <c r="BJ54" s="7">
        <v>0.01</v>
      </c>
      <c r="BK54">
        <v>0</v>
      </c>
      <c r="BL54" t="s">
        <v>106</v>
      </c>
      <c r="BM54">
        <v>0</v>
      </c>
      <c r="BN54" s="7">
        <v>0.01</v>
      </c>
      <c r="BO54" t="s">
        <v>106</v>
      </c>
      <c r="BP54" t="s">
        <v>106</v>
      </c>
      <c r="BQ54" t="s">
        <v>106</v>
      </c>
      <c r="BR54">
        <v>0</v>
      </c>
      <c r="BS54">
        <v>0</v>
      </c>
      <c r="BT54" s="7">
        <v>0.02</v>
      </c>
      <c r="BU54">
        <v>0</v>
      </c>
      <c r="BV54" t="s">
        <v>106</v>
      </c>
      <c r="BW54" t="s">
        <v>106</v>
      </c>
      <c r="BX54">
        <v>0</v>
      </c>
      <c r="BY54">
        <v>0</v>
      </c>
      <c r="BZ54">
        <v>0</v>
      </c>
    </row>
    <row r="55" spans="1:78" x14ac:dyDescent="0.25">
      <c r="A55" t="s">
        <v>700</v>
      </c>
      <c r="B55">
        <v>5</v>
      </c>
      <c r="C55">
        <v>4</v>
      </c>
      <c r="D55">
        <v>0</v>
      </c>
      <c r="E55">
        <v>1</v>
      </c>
      <c r="F55">
        <v>4</v>
      </c>
      <c r="G55">
        <v>1</v>
      </c>
      <c r="H55">
        <v>1</v>
      </c>
      <c r="I55">
        <v>1</v>
      </c>
      <c r="J55">
        <v>0</v>
      </c>
      <c r="K55">
        <v>1</v>
      </c>
      <c r="L55">
        <v>2</v>
      </c>
      <c r="M55">
        <v>1</v>
      </c>
      <c r="N55">
        <v>4</v>
      </c>
      <c r="O55">
        <v>0</v>
      </c>
      <c r="P55">
        <v>0</v>
      </c>
      <c r="Q55">
        <v>1</v>
      </c>
      <c r="R55">
        <v>4</v>
      </c>
      <c r="S55">
        <v>3</v>
      </c>
      <c r="T55">
        <v>1</v>
      </c>
      <c r="U55">
        <v>1</v>
      </c>
      <c r="V55">
        <v>4</v>
      </c>
      <c r="W55">
        <v>0</v>
      </c>
      <c r="X55">
        <v>1</v>
      </c>
      <c r="Y55">
        <v>2</v>
      </c>
      <c r="Z55">
        <v>3</v>
      </c>
      <c r="AA55">
        <v>5</v>
      </c>
      <c r="AB55">
        <v>3</v>
      </c>
      <c r="AC55">
        <v>1</v>
      </c>
      <c r="AD55">
        <v>2</v>
      </c>
      <c r="AE55">
        <v>1</v>
      </c>
      <c r="AF55">
        <v>3</v>
      </c>
      <c r="AG55">
        <v>1</v>
      </c>
      <c r="AH55">
        <v>0</v>
      </c>
      <c r="AI55">
        <v>2</v>
      </c>
      <c r="AJ55">
        <v>1</v>
      </c>
      <c r="AK55">
        <v>1</v>
      </c>
      <c r="AL55">
        <v>0</v>
      </c>
      <c r="AM55">
        <v>2</v>
      </c>
      <c r="AN55">
        <v>0</v>
      </c>
      <c r="AO55">
        <v>3</v>
      </c>
      <c r="AP55">
        <v>0</v>
      </c>
      <c r="AQ55">
        <v>1</v>
      </c>
      <c r="AR55">
        <v>0</v>
      </c>
      <c r="AS55">
        <v>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2</v>
      </c>
      <c r="BC55">
        <v>0</v>
      </c>
      <c r="BD55">
        <v>0</v>
      </c>
      <c r="BE55">
        <v>1</v>
      </c>
      <c r="BF55">
        <v>4</v>
      </c>
      <c r="BG55">
        <v>1</v>
      </c>
      <c r="BH55">
        <v>4</v>
      </c>
      <c r="BI55">
        <v>0</v>
      </c>
      <c r="BJ55">
        <v>0</v>
      </c>
      <c r="BK55">
        <v>1</v>
      </c>
      <c r="BL55">
        <v>0</v>
      </c>
      <c r="BM55">
        <v>0</v>
      </c>
      <c r="BN55">
        <v>0</v>
      </c>
      <c r="BO55">
        <v>1</v>
      </c>
      <c r="BP55">
        <v>4</v>
      </c>
      <c r="BQ55">
        <v>0</v>
      </c>
      <c r="BR55">
        <v>0</v>
      </c>
      <c r="BS55">
        <v>0</v>
      </c>
      <c r="BT55">
        <v>1</v>
      </c>
      <c r="BU55">
        <v>0</v>
      </c>
      <c r="BV55">
        <v>0</v>
      </c>
      <c r="BW55">
        <v>0</v>
      </c>
      <c r="BX55">
        <v>3</v>
      </c>
      <c r="BY55">
        <v>4</v>
      </c>
      <c r="BZ55">
        <v>3</v>
      </c>
    </row>
    <row r="56" spans="1:78" x14ac:dyDescent="0.25">
      <c r="B56">
        <v>0</v>
      </c>
      <c r="C56">
        <v>0</v>
      </c>
      <c r="D56" t="s">
        <v>106</v>
      </c>
      <c r="E56" s="7">
        <v>0.01</v>
      </c>
      <c r="F56" s="7">
        <v>0.02</v>
      </c>
      <c r="G56">
        <v>0</v>
      </c>
      <c r="H56">
        <v>0</v>
      </c>
      <c r="I56">
        <v>0</v>
      </c>
      <c r="J56" t="s">
        <v>106</v>
      </c>
      <c r="K56">
        <v>0</v>
      </c>
      <c r="L56" s="7">
        <v>0.01</v>
      </c>
      <c r="M56">
        <v>0</v>
      </c>
      <c r="N56">
        <v>0</v>
      </c>
      <c r="O56" t="s">
        <v>106</v>
      </c>
      <c r="P56" t="s">
        <v>106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t="s">
        <v>106</v>
      </c>
      <c r="X56">
        <v>0</v>
      </c>
      <c r="Y56" s="7">
        <v>0.01</v>
      </c>
      <c r="Z56">
        <v>0</v>
      </c>
      <c r="AA56">
        <v>0</v>
      </c>
      <c r="AB56">
        <v>0</v>
      </c>
      <c r="AC56" s="7">
        <v>0.01</v>
      </c>
      <c r="AD56">
        <v>0</v>
      </c>
      <c r="AE56" s="7">
        <v>0.01</v>
      </c>
      <c r="AF56">
        <v>0</v>
      </c>
      <c r="AG56">
        <v>0</v>
      </c>
      <c r="AH56" t="s">
        <v>106</v>
      </c>
      <c r="AI56">
        <v>0</v>
      </c>
      <c r="AJ56" s="7">
        <v>0.01</v>
      </c>
      <c r="AK56" s="7">
        <v>0.01</v>
      </c>
      <c r="AL56" t="s">
        <v>106</v>
      </c>
      <c r="AM56">
        <v>0</v>
      </c>
      <c r="AN56" t="s">
        <v>106</v>
      </c>
      <c r="AO56" s="7">
        <v>0.01</v>
      </c>
      <c r="AP56" t="s">
        <v>106</v>
      </c>
      <c r="AQ56">
        <v>0</v>
      </c>
      <c r="AR56" t="s">
        <v>106</v>
      </c>
      <c r="AS56" s="7">
        <v>0.01</v>
      </c>
      <c r="AT56" t="s">
        <v>106</v>
      </c>
      <c r="AU56" t="s">
        <v>106</v>
      </c>
      <c r="AV56" t="s">
        <v>106</v>
      </c>
      <c r="AW56" t="s">
        <v>106</v>
      </c>
      <c r="AX56" t="s">
        <v>106</v>
      </c>
      <c r="AY56" t="s">
        <v>106</v>
      </c>
      <c r="AZ56" t="s">
        <v>106</v>
      </c>
      <c r="BA56" s="7">
        <v>0.01</v>
      </c>
      <c r="BB56" s="7">
        <v>0.01</v>
      </c>
      <c r="BC56" t="s">
        <v>106</v>
      </c>
      <c r="BD56" t="s">
        <v>106</v>
      </c>
      <c r="BE56">
        <v>0</v>
      </c>
      <c r="BF56">
        <v>0</v>
      </c>
      <c r="BG56">
        <v>0</v>
      </c>
      <c r="BH56">
        <v>0</v>
      </c>
      <c r="BI56" t="s">
        <v>106</v>
      </c>
      <c r="BJ56" t="s">
        <v>106</v>
      </c>
      <c r="BK56">
        <v>0</v>
      </c>
      <c r="BL56" t="s">
        <v>106</v>
      </c>
      <c r="BM56" t="s">
        <v>106</v>
      </c>
      <c r="BN56" t="s">
        <v>106</v>
      </c>
      <c r="BO56">
        <v>0</v>
      </c>
      <c r="BP56" s="7">
        <v>0.01</v>
      </c>
      <c r="BQ56" t="s">
        <v>106</v>
      </c>
      <c r="BR56" t="s">
        <v>106</v>
      </c>
      <c r="BS56" t="s">
        <v>106</v>
      </c>
      <c r="BT56" s="7">
        <v>0.01</v>
      </c>
      <c r="BU56" t="s">
        <v>106</v>
      </c>
      <c r="BV56" t="s">
        <v>106</v>
      </c>
      <c r="BW56" t="s">
        <v>106</v>
      </c>
      <c r="BX56">
        <v>0</v>
      </c>
      <c r="BY56">
        <v>0</v>
      </c>
      <c r="BZ56">
        <v>0</v>
      </c>
    </row>
    <row r="57" spans="1:78" x14ac:dyDescent="0.25">
      <c r="A57" t="s">
        <v>683</v>
      </c>
      <c r="B57">
        <v>4</v>
      </c>
      <c r="C57">
        <v>4</v>
      </c>
      <c r="D57">
        <v>0</v>
      </c>
      <c r="E57">
        <v>0</v>
      </c>
      <c r="F57">
        <v>0</v>
      </c>
      <c r="G57">
        <v>1</v>
      </c>
      <c r="H57">
        <v>3</v>
      </c>
      <c r="I57">
        <v>0</v>
      </c>
      <c r="J57">
        <v>1</v>
      </c>
      <c r="K57">
        <v>2</v>
      </c>
      <c r="L57">
        <v>1</v>
      </c>
      <c r="M57">
        <v>2</v>
      </c>
      <c r="N57">
        <v>2</v>
      </c>
      <c r="O57">
        <v>0</v>
      </c>
      <c r="P57">
        <v>0</v>
      </c>
      <c r="Q57">
        <v>0</v>
      </c>
      <c r="R57">
        <v>4</v>
      </c>
      <c r="S57">
        <v>4</v>
      </c>
      <c r="T57">
        <v>0</v>
      </c>
      <c r="U57">
        <v>0</v>
      </c>
      <c r="V57">
        <v>3</v>
      </c>
      <c r="W57">
        <v>1</v>
      </c>
      <c r="X57">
        <v>0</v>
      </c>
      <c r="Y57">
        <v>0</v>
      </c>
      <c r="Z57">
        <v>4</v>
      </c>
      <c r="AA57">
        <v>4</v>
      </c>
      <c r="AB57">
        <v>4</v>
      </c>
      <c r="AC57">
        <v>0</v>
      </c>
      <c r="AD57">
        <v>4</v>
      </c>
      <c r="AE57">
        <v>0</v>
      </c>
      <c r="AF57">
        <v>3</v>
      </c>
      <c r="AG57">
        <v>1</v>
      </c>
      <c r="AH57">
        <v>0</v>
      </c>
      <c r="AI57">
        <v>4</v>
      </c>
      <c r="AJ57">
        <v>0</v>
      </c>
      <c r="AK57">
        <v>0</v>
      </c>
      <c r="AL57">
        <v>2</v>
      </c>
      <c r="AM57">
        <v>2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4</v>
      </c>
      <c r="BG57">
        <v>4</v>
      </c>
      <c r="BH57">
        <v>0</v>
      </c>
      <c r="BI57">
        <v>3</v>
      </c>
      <c r="BJ57">
        <v>0</v>
      </c>
      <c r="BK57">
        <v>1</v>
      </c>
      <c r="BL57">
        <v>0</v>
      </c>
      <c r="BM57">
        <v>0</v>
      </c>
      <c r="BN57">
        <v>1</v>
      </c>
      <c r="BO57">
        <v>2</v>
      </c>
      <c r="BP57">
        <v>1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1</v>
      </c>
      <c r="BY57">
        <v>3</v>
      </c>
      <c r="BZ57">
        <v>1</v>
      </c>
    </row>
    <row r="58" spans="1:78" x14ac:dyDescent="0.25">
      <c r="B58">
        <v>0</v>
      </c>
      <c r="C58">
        <v>0</v>
      </c>
      <c r="D58" t="s">
        <v>106</v>
      </c>
      <c r="E58">
        <v>0</v>
      </c>
      <c r="F58" t="s">
        <v>106</v>
      </c>
      <c r="G58">
        <v>0</v>
      </c>
      <c r="H58">
        <v>0</v>
      </c>
      <c r="I58" t="s">
        <v>106</v>
      </c>
      <c r="J58">
        <v>0</v>
      </c>
      <c r="K58" s="7">
        <v>0.01</v>
      </c>
      <c r="L58">
        <v>0</v>
      </c>
      <c r="M58">
        <v>0</v>
      </c>
      <c r="N58">
        <v>0</v>
      </c>
      <c r="O58" t="s">
        <v>106</v>
      </c>
      <c r="P58" t="s">
        <v>106</v>
      </c>
      <c r="Q58">
        <v>0</v>
      </c>
      <c r="R58">
        <v>0</v>
      </c>
      <c r="S58">
        <v>0</v>
      </c>
      <c r="T58" t="s">
        <v>106</v>
      </c>
      <c r="U58" t="s">
        <v>106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 t="s">
        <v>106</v>
      </c>
      <c r="AD58">
        <v>0</v>
      </c>
      <c r="AE58" t="s">
        <v>106</v>
      </c>
      <c r="AF58">
        <v>0</v>
      </c>
      <c r="AG58">
        <v>0</v>
      </c>
      <c r="AH58" t="s">
        <v>106</v>
      </c>
      <c r="AI58">
        <v>0</v>
      </c>
      <c r="AJ58" t="s">
        <v>106</v>
      </c>
      <c r="AK58" t="s">
        <v>106</v>
      </c>
      <c r="AL58">
        <v>0</v>
      </c>
      <c r="AM58">
        <v>0</v>
      </c>
      <c r="AN58" t="s">
        <v>106</v>
      </c>
      <c r="AO58" t="s">
        <v>106</v>
      </c>
      <c r="AP58" t="s">
        <v>106</v>
      </c>
      <c r="AQ58" t="s">
        <v>106</v>
      </c>
      <c r="AR58" t="s">
        <v>106</v>
      </c>
      <c r="AS58" t="s">
        <v>106</v>
      </c>
      <c r="AT58" s="7">
        <v>0.01</v>
      </c>
      <c r="AU58" t="s">
        <v>106</v>
      </c>
      <c r="AV58" t="s">
        <v>106</v>
      </c>
      <c r="AW58" t="s">
        <v>106</v>
      </c>
      <c r="AX58" t="s">
        <v>106</v>
      </c>
      <c r="AY58">
        <v>0</v>
      </c>
      <c r="AZ58" s="7">
        <v>0.01</v>
      </c>
      <c r="BA58">
        <v>0</v>
      </c>
      <c r="BB58" t="s">
        <v>106</v>
      </c>
      <c r="BC58" t="s">
        <v>106</v>
      </c>
      <c r="BD58" t="s">
        <v>106</v>
      </c>
      <c r="BE58" t="s">
        <v>106</v>
      </c>
      <c r="BF58">
        <v>0</v>
      </c>
      <c r="BG58">
        <v>0</v>
      </c>
      <c r="BH58" t="s">
        <v>106</v>
      </c>
      <c r="BI58" s="7">
        <v>0.01</v>
      </c>
      <c r="BJ58">
        <v>0</v>
      </c>
      <c r="BK58">
        <v>0</v>
      </c>
      <c r="BL58" t="s">
        <v>106</v>
      </c>
      <c r="BM58" t="s">
        <v>106</v>
      </c>
      <c r="BN58">
        <v>0</v>
      </c>
      <c r="BO58">
        <v>0</v>
      </c>
      <c r="BP58">
        <v>0</v>
      </c>
      <c r="BQ58" t="s">
        <v>106</v>
      </c>
      <c r="BR58" t="s">
        <v>106</v>
      </c>
      <c r="BS58" t="s">
        <v>106</v>
      </c>
      <c r="BT58" t="s">
        <v>106</v>
      </c>
      <c r="BU58" t="s">
        <v>106</v>
      </c>
      <c r="BV58" t="s">
        <v>106</v>
      </c>
      <c r="BW58" t="s">
        <v>106</v>
      </c>
      <c r="BX58">
        <v>0</v>
      </c>
      <c r="BY58">
        <v>0</v>
      </c>
      <c r="BZ58">
        <v>0</v>
      </c>
    </row>
    <row r="59" spans="1:78" x14ac:dyDescent="0.25">
      <c r="A59" t="s">
        <v>702</v>
      </c>
      <c r="B59">
        <v>4</v>
      </c>
      <c r="C59">
        <v>3</v>
      </c>
      <c r="D59">
        <v>2</v>
      </c>
      <c r="E59">
        <v>0</v>
      </c>
      <c r="F59">
        <v>1</v>
      </c>
      <c r="G59">
        <v>1</v>
      </c>
      <c r="H59">
        <v>2</v>
      </c>
      <c r="I59">
        <v>0</v>
      </c>
      <c r="J59">
        <v>3</v>
      </c>
      <c r="K59">
        <v>0</v>
      </c>
      <c r="L59">
        <v>1</v>
      </c>
      <c r="M59">
        <v>2</v>
      </c>
      <c r="N59">
        <v>2</v>
      </c>
      <c r="O59">
        <v>1</v>
      </c>
      <c r="P59">
        <v>0</v>
      </c>
      <c r="Q59">
        <v>3</v>
      </c>
      <c r="R59">
        <v>1</v>
      </c>
      <c r="S59">
        <v>2</v>
      </c>
      <c r="T59">
        <v>2</v>
      </c>
      <c r="U59">
        <v>0</v>
      </c>
      <c r="V59">
        <v>1</v>
      </c>
      <c r="W59">
        <v>1</v>
      </c>
      <c r="X59">
        <v>2</v>
      </c>
      <c r="Y59">
        <v>0</v>
      </c>
      <c r="Z59">
        <v>4</v>
      </c>
      <c r="AA59">
        <v>4</v>
      </c>
      <c r="AB59">
        <v>4</v>
      </c>
      <c r="AC59">
        <v>2</v>
      </c>
      <c r="AD59">
        <v>2</v>
      </c>
      <c r="AE59">
        <v>1</v>
      </c>
      <c r="AF59">
        <v>4</v>
      </c>
      <c r="AG59">
        <v>0</v>
      </c>
      <c r="AH59">
        <v>0</v>
      </c>
      <c r="AI59">
        <v>3</v>
      </c>
      <c r="AJ59">
        <v>1</v>
      </c>
      <c r="AK59">
        <v>0</v>
      </c>
      <c r="AL59">
        <v>2</v>
      </c>
      <c r="AM59">
        <v>2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</v>
      </c>
      <c r="AT59">
        <v>0</v>
      </c>
      <c r="AU59">
        <v>0</v>
      </c>
      <c r="AV59">
        <v>0</v>
      </c>
      <c r="AW59">
        <v>0</v>
      </c>
      <c r="AX59">
        <v>2</v>
      </c>
      <c r="AY59">
        <v>1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4</v>
      </c>
      <c r="BG59">
        <v>2</v>
      </c>
      <c r="BH59">
        <v>2</v>
      </c>
      <c r="BI59">
        <v>0</v>
      </c>
      <c r="BJ59">
        <v>0</v>
      </c>
      <c r="BK59">
        <v>0</v>
      </c>
      <c r="BL59">
        <v>1</v>
      </c>
      <c r="BM59">
        <v>0</v>
      </c>
      <c r="BN59">
        <v>2</v>
      </c>
      <c r="BO59">
        <v>2</v>
      </c>
      <c r="BP59">
        <v>1</v>
      </c>
      <c r="BQ59">
        <v>1</v>
      </c>
      <c r="BR59">
        <v>2</v>
      </c>
      <c r="BS59">
        <v>1</v>
      </c>
      <c r="BT59">
        <v>0</v>
      </c>
      <c r="BU59">
        <v>0</v>
      </c>
      <c r="BV59">
        <v>1</v>
      </c>
      <c r="BW59">
        <v>0</v>
      </c>
      <c r="BX59">
        <v>3</v>
      </c>
      <c r="BY59">
        <v>3</v>
      </c>
      <c r="BZ59">
        <v>2</v>
      </c>
    </row>
    <row r="60" spans="1:78" x14ac:dyDescent="0.25">
      <c r="B60">
        <v>0</v>
      </c>
      <c r="C60">
        <v>0</v>
      </c>
      <c r="D60" s="7">
        <v>0.01</v>
      </c>
      <c r="E60" t="s">
        <v>106</v>
      </c>
      <c r="F60">
        <v>0</v>
      </c>
      <c r="G60">
        <v>0</v>
      </c>
      <c r="H60">
        <v>0</v>
      </c>
      <c r="I60" t="s">
        <v>106</v>
      </c>
      <c r="J60">
        <v>0</v>
      </c>
      <c r="K60" t="s">
        <v>106</v>
      </c>
      <c r="L60">
        <v>0</v>
      </c>
      <c r="M60">
        <v>0</v>
      </c>
      <c r="N60">
        <v>0</v>
      </c>
      <c r="O60">
        <v>0</v>
      </c>
      <c r="P60" t="s">
        <v>106</v>
      </c>
      <c r="Q60" s="7">
        <v>0.01</v>
      </c>
      <c r="R60">
        <v>0</v>
      </c>
      <c r="S60">
        <v>0</v>
      </c>
      <c r="T60" s="7">
        <v>0.01</v>
      </c>
      <c r="U60" t="s">
        <v>106</v>
      </c>
      <c r="V60">
        <v>0</v>
      </c>
      <c r="W60">
        <v>0</v>
      </c>
      <c r="X60" s="7">
        <v>0.01</v>
      </c>
      <c r="Y60" t="s">
        <v>106</v>
      </c>
      <c r="Z60">
        <v>0</v>
      </c>
      <c r="AA60">
        <v>0</v>
      </c>
      <c r="AB60">
        <v>0</v>
      </c>
      <c r="AC60" s="7">
        <v>0.01</v>
      </c>
      <c r="AD60">
        <v>0</v>
      </c>
      <c r="AE60">
        <v>0</v>
      </c>
      <c r="AF60">
        <v>0</v>
      </c>
      <c r="AG60" t="s">
        <v>106</v>
      </c>
      <c r="AH60" t="s">
        <v>106</v>
      </c>
      <c r="AI60">
        <v>0</v>
      </c>
      <c r="AJ60" s="7">
        <v>0.01</v>
      </c>
      <c r="AK60" t="s">
        <v>106</v>
      </c>
      <c r="AL60">
        <v>0</v>
      </c>
      <c r="AM60">
        <v>0</v>
      </c>
      <c r="AN60" t="s">
        <v>106</v>
      </c>
      <c r="AO60" t="s">
        <v>106</v>
      </c>
      <c r="AP60" t="s">
        <v>106</v>
      </c>
      <c r="AQ60" t="s">
        <v>106</v>
      </c>
      <c r="AR60" t="s">
        <v>106</v>
      </c>
      <c r="AS60" s="7">
        <v>0.01</v>
      </c>
      <c r="AT60" t="s">
        <v>106</v>
      </c>
      <c r="AU60" t="s">
        <v>106</v>
      </c>
      <c r="AV60" t="s">
        <v>106</v>
      </c>
      <c r="AW60" t="s">
        <v>106</v>
      </c>
      <c r="AX60" s="7">
        <v>0.01</v>
      </c>
      <c r="AY60" s="7">
        <v>0.01</v>
      </c>
      <c r="AZ60" t="s">
        <v>106</v>
      </c>
      <c r="BA60" t="s">
        <v>106</v>
      </c>
      <c r="BB60" t="s">
        <v>106</v>
      </c>
      <c r="BC60" t="s">
        <v>106</v>
      </c>
      <c r="BD60" t="s">
        <v>106</v>
      </c>
      <c r="BE60" t="s">
        <v>106</v>
      </c>
      <c r="BF60">
        <v>0</v>
      </c>
      <c r="BG60">
        <v>0</v>
      </c>
      <c r="BH60">
        <v>0</v>
      </c>
      <c r="BI60" t="s">
        <v>106</v>
      </c>
      <c r="BJ60" t="s">
        <v>106</v>
      </c>
      <c r="BK60" t="s">
        <v>106</v>
      </c>
      <c r="BL60" s="7">
        <v>0.01</v>
      </c>
      <c r="BM60" t="s">
        <v>106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 t="s">
        <v>106</v>
      </c>
      <c r="BU60" t="s">
        <v>106</v>
      </c>
      <c r="BV60">
        <v>0</v>
      </c>
      <c r="BW60" t="s">
        <v>106</v>
      </c>
      <c r="BX60">
        <v>0</v>
      </c>
      <c r="BY60">
        <v>0</v>
      </c>
      <c r="BZ60">
        <v>0</v>
      </c>
    </row>
    <row r="61" spans="1:78" x14ac:dyDescent="0.25">
      <c r="A61" t="s">
        <v>704</v>
      </c>
      <c r="B61">
        <v>4</v>
      </c>
      <c r="C61">
        <v>2</v>
      </c>
      <c r="D61">
        <v>1</v>
      </c>
      <c r="E61">
        <v>0</v>
      </c>
      <c r="F61">
        <v>0</v>
      </c>
      <c r="G61">
        <v>3</v>
      </c>
      <c r="H61">
        <v>1</v>
      </c>
      <c r="I61">
        <v>1</v>
      </c>
      <c r="J61">
        <v>0</v>
      </c>
      <c r="K61">
        <v>2</v>
      </c>
      <c r="L61">
        <v>1</v>
      </c>
      <c r="M61">
        <v>2</v>
      </c>
      <c r="N61">
        <v>1</v>
      </c>
      <c r="O61">
        <v>1</v>
      </c>
      <c r="P61">
        <v>0</v>
      </c>
      <c r="Q61">
        <v>4</v>
      </c>
      <c r="R61">
        <v>0</v>
      </c>
      <c r="S61">
        <v>2</v>
      </c>
      <c r="T61">
        <v>1</v>
      </c>
      <c r="U61">
        <v>1</v>
      </c>
      <c r="V61">
        <v>2</v>
      </c>
      <c r="W61">
        <v>0</v>
      </c>
      <c r="X61">
        <v>2</v>
      </c>
      <c r="Y61">
        <v>2</v>
      </c>
      <c r="Z61">
        <v>2</v>
      </c>
      <c r="AA61">
        <v>4</v>
      </c>
      <c r="AB61">
        <v>2</v>
      </c>
      <c r="AC61">
        <v>0</v>
      </c>
      <c r="AD61">
        <v>2</v>
      </c>
      <c r="AE61">
        <v>2</v>
      </c>
      <c r="AF61">
        <v>4</v>
      </c>
      <c r="AG61">
        <v>0</v>
      </c>
      <c r="AH61">
        <v>0</v>
      </c>
      <c r="AI61">
        <v>3</v>
      </c>
      <c r="AJ61">
        <v>1</v>
      </c>
      <c r="AK61">
        <v>1</v>
      </c>
      <c r="AL61">
        <v>2</v>
      </c>
      <c r="AM61">
        <v>1</v>
      </c>
      <c r="AN61">
        <v>0</v>
      </c>
      <c r="AO61">
        <v>1</v>
      </c>
      <c r="AP61">
        <v>1</v>
      </c>
      <c r="AQ61">
        <v>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1</v>
      </c>
      <c r="BF61">
        <v>3</v>
      </c>
      <c r="BG61">
        <v>3</v>
      </c>
      <c r="BH61">
        <v>1</v>
      </c>
      <c r="BI61">
        <v>0</v>
      </c>
      <c r="BJ61">
        <v>2</v>
      </c>
      <c r="BK61">
        <v>1</v>
      </c>
      <c r="BL61">
        <v>0</v>
      </c>
      <c r="BM61">
        <v>1</v>
      </c>
      <c r="BN61">
        <v>1</v>
      </c>
      <c r="BO61">
        <v>2</v>
      </c>
      <c r="BP61">
        <v>1</v>
      </c>
      <c r="BQ61">
        <v>1</v>
      </c>
      <c r="BR61">
        <v>1</v>
      </c>
      <c r="BS61">
        <v>0</v>
      </c>
      <c r="BT61">
        <v>1</v>
      </c>
      <c r="BU61">
        <v>0</v>
      </c>
      <c r="BV61">
        <v>1</v>
      </c>
      <c r="BW61">
        <v>0</v>
      </c>
      <c r="BX61">
        <v>3</v>
      </c>
      <c r="BY61">
        <v>1</v>
      </c>
      <c r="BZ61">
        <v>1</v>
      </c>
    </row>
    <row r="62" spans="1:78" x14ac:dyDescent="0.25">
      <c r="B62">
        <v>0</v>
      </c>
      <c r="C62">
        <v>0</v>
      </c>
      <c r="D62" s="7">
        <v>0.01</v>
      </c>
      <c r="E62" t="s">
        <v>106</v>
      </c>
      <c r="F62" t="s">
        <v>106</v>
      </c>
      <c r="G62">
        <v>0</v>
      </c>
      <c r="H62">
        <v>0</v>
      </c>
      <c r="I62">
        <v>0</v>
      </c>
      <c r="J62" t="s">
        <v>106</v>
      </c>
      <c r="K62">
        <v>0</v>
      </c>
      <c r="L62">
        <v>0</v>
      </c>
      <c r="M62">
        <v>0</v>
      </c>
      <c r="N62">
        <v>0</v>
      </c>
      <c r="O62" s="7">
        <v>0.01</v>
      </c>
      <c r="P62" t="s">
        <v>106</v>
      </c>
      <c r="Q62" s="7">
        <v>0.01</v>
      </c>
      <c r="R62" t="s">
        <v>106</v>
      </c>
      <c r="S62">
        <v>0</v>
      </c>
      <c r="T62">
        <v>0</v>
      </c>
      <c r="U62">
        <v>0</v>
      </c>
      <c r="V62">
        <v>0</v>
      </c>
      <c r="W62" t="s">
        <v>106</v>
      </c>
      <c r="X62" s="7">
        <v>0.01</v>
      </c>
      <c r="Y62" s="7">
        <v>0.01</v>
      </c>
      <c r="Z62">
        <v>0</v>
      </c>
      <c r="AA62">
        <v>0</v>
      </c>
      <c r="AB62">
        <v>0</v>
      </c>
      <c r="AC62" t="s">
        <v>106</v>
      </c>
      <c r="AD62">
        <v>0</v>
      </c>
      <c r="AE62" s="7">
        <v>0.01</v>
      </c>
      <c r="AF62">
        <v>0</v>
      </c>
      <c r="AG62" t="s">
        <v>106</v>
      </c>
      <c r="AH62" t="s">
        <v>106</v>
      </c>
      <c r="AI62">
        <v>0</v>
      </c>
      <c r="AJ62">
        <v>0</v>
      </c>
      <c r="AK62">
        <v>0</v>
      </c>
      <c r="AL62">
        <v>0</v>
      </c>
      <c r="AM62">
        <v>0</v>
      </c>
      <c r="AN62" t="s">
        <v>106</v>
      </c>
      <c r="AO62">
        <v>0</v>
      </c>
      <c r="AP62" s="7">
        <v>0.01</v>
      </c>
      <c r="AQ62" s="7">
        <v>0.01</v>
      </c>
      <c r="AR62" t="s">
        <v>106</v>
      </c>
      <c r="AS62" t="s">
        <v>106</v>
      </c>
      <c r="AT62" t="s">
        <v>106</v>
      </c>
      <c r="AU62" t="s">
        <v>106</v>
      </c>
      <c r="AV62" t="s">
        <v>106</v>
      </c>
      <c r="AW62" t="s">
        <v>106</v>
      </c>
      <c r="AX62" s="7">
        <v>0.01</v>
      </c>
      <c r="AY62" t="s">
        <v>106</v>
      </c>
      <c r="AZ62" t="s">
        <v>106</v>
      </c>
      <c r="BA62" t="s">
        <v>106</v>
      </c>
      <c r="BB62" t="s">
        <v>106</v>
      </c>
      <c r="BC62" t="s">
        <v>106</v>
      </c>
      <c r="BD62" t="s">
        <v>106</v>
      </c>
      <c r="BE62">
        <v>0</v>
      </c>
      <c r="BF62">
        <v>0</v>
      </c>
      <c r="BG62">
        <v>0</v>
      </c>
      <c r="BH62">
        <v>0</v>
      </c>
      <c r="BI62" t="s">
        <v>106</v>
      </c>
      <c r="BJ62">
        <v>0</v>
      </c>
      <c r="BK62">
        <v>0</v>
      </c>
      <c r="BL62" t="s">
        <v>106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 t="s">
        <v>106</v>
      </c>
      <c r="BT62">
        <v>0</v>
      </c>
      <c r="BU62" t="s">
        <v>106</v>
      </c>
      <c r="BV62" s="7">
        <v>0.01</v>
      </c>
      <c r="BW62" t="s">
        <v>106</v>
      </c>
      <c r="BX62">
        <v>0</v>
      </c>
      <c r="BY62">
        <v>0</v>
      </c>
      <c r="BZ62">
        <v>0</v>
      </c>
    </row>
    <row r="63" spans="1:78" x14ac:dyDescent="0.25">
      <c r="A63" t="s">
        <v>703</v>
      </c>
      <c r="B63">
        <v>3</v>
      </c>
      <c r="C63">
        <v>3</v>
      </c>
      <c r="D63">
        <v>0</v>
      </c>
      <c r="E63">
        <v>0</v>
      </c>
      <c r="F63">
        <v>2</v>
      </c>
      <c r="G63">
        <v>2</v>
      </c>
      <c r="H63">
        <v>0</v>
      </c>
      <c r="I63">
        <v>0</v>
      </c>
      <c r="J63">
        <v>3</v>
      </c>
      <c r="K63">
        <v>0</v>
      </c>
      <c r="L63">
        <v>0</v>
      </c>
      <c r="M63">
        <v>0</v>
      </c>
      <c r="N63">
        <v>3</v>
      </c>
      <c r="O63">
        <v>0</v>
      </c>
      <c r="P63">
        <v>0</v>
      </c>
      <c r="Q63">
        <v>0</v>
      </c>
      <c r="R63">
        <v>3</v>
      </c>
      <c r="S63">
        <v>2</v>
      </c>
      <c r="T63">
        <v>0</v>
      </c>
      <c r="U63">
        <v>2</v>
      </c>
      <c r="V63">
        <v>2</v>
      </c>
      <c r="W63">
        <v>2</v>
      </c>
      <c r="X63">
        <v>0</v>
      </c>
      <c r="Y63">
        <v>0</v>
      </c>
      <c r="Z63">
        <v>3</v>
      </c>
      <c r="AA63">
        <v>3</v>
      </c>
      <c r="AB63">
        <v>3</v>
      </c>
      <c r="AC63">
        <v>0</v>
      </c>
      <c r="AD63">
        <v>3</v>
      </c>
      <c r="AE63">
        <v>0</v>
      </c>
      <c r="AF63">
        <v>3</v>
      </c>
      <c r="AG63">
        <v>0</v>
      </c>
      <c r="AH63">
        <v>0</v>
      </c>
      <c r="AI63">
        <v>3</v>
      </c>
      <c r="AJ63">
        <v>0</v>
      </c>
      <c r="AK63">
        <v>0</v>
      </c>
      <c r="AL63">
        <v>3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</v>
      </c>
      <c r="AT63">
        <v>0</v>
      </c>
      <c r="AU63">
        <v>2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3</v>
      </c>
      <c r="BG63">
        <v>2</v>
      </c>
      <c r="BH63">
        <v>2</v>
      </c>
      <c r="BI63">
        <v>2</v>
      </c>
      <c r="BJ63">
        <v>0</v>
      </c>
      <c r="BK63">
        <v>0</v>
      </c>
      <c r="BL63">
        <v>0</v>
      </c>
      <c r="BM63">
        <v>0</v>
      </c>
      <c r="BN63">
        <v>2</v>
      </c>
      <c r="BO63">
        <v>0</v>
      </c>
      <c r="BP63">
        <v>2</v>
      </c>
      <c r="BQ63">
        <v>2</v>
      </c>
      <c r="BR63">
        <v>0</v>
      </c>
      <c r="BS63">
        <v>2</v>
      </c>
      <c r="BT63">
        <v>0</v>
      </c>
      <c r="BU63">
        <v>0</v>
      </c>
      <c r="BV63">
        <v>0</v>
      </c>
      <c r="BW63">
        <v>2</v>
      </c>
      <c r="BX63">
        <v>2</v>
      </c>
      <c r="BY63">
        <v>2</v>
      </c>
      <c r="BZ63">
        <v>2</v>
      </c>
    </row>
    <row r="64" spans="1:78" x14ac:dyDescent="0.25">
      <c r="B64">
        <v>0</v>
      </c>
      <c r="C64">
        <v>0</v>
      </c>
      <c r="D64" t="s">
        <v>106</v>
      </c>
      <c r="E64" t="s">
        <v>106</v>
      </c>
      <c r="F64" s="7">
        <v>0.01</v>
      </c>
      <c r="G64">
        <v>0</v>
      </c>
      <c r="H64" t="s">
        <v>106</v>
      </c>
      <c r="I64" t="s">
        <v>106</v>
      </c>
      <c r="J64" s="7">
        <v>0.01</v>
      </c>
      <c r="K64" t="s">
        <v>106</v>
      </c>
      <c r="L64" t="s">
        <v>106</v>
      </c>
      <c r="M64" t="s">
        <v>106</v>
      </c>
      <c r="N64">
        <v>0</v>
      </c>
      <c r="O64" t="s">
        <v>106</v>
      </c>
      <c r="P64" t="s">
        <v>106</v>
      </c>
      <c r="Q64" t="s">
        <v>106</v>
      </c>
      <c r="R64">
        <v>0</v>
      </c>
      <c r="S64">
        <v>0</v>
      </c>
      <c r="T64" t="s">
        <v>106</v>
      </c>
      <c r="U64" s="7">
        <v>0.01</v>
      </c>
      <c r="V64">
        <v>0</v>
      </c>
      <c r="W64" s="7">
        <v>0.01</v>
      </c>
      <c r="X64" t="s">
        <v>106</v>
      </c>
      <c r="Y64" t="s">
        <v>106</v>
      </c>
      <c r="Z64">
        <v>0</v>
      </c>
      <c r="AA64">
        <v>0</v>
      </c>
      <c r="AB64">
        <v>0</v>
      </c>
      <c r="AC64" t="s">
        <v>106</v>
      </c>
      <c r="AD64">
        <v>0</v>
      </c>
      <c r="AE64" t="s">
        <v>106</v>
      </c>
      <c r="AF64">
        <v>0</v>
      </c>
      <c r="AG64" t="s">
        <v>106</v>
      </c>
      <c r="AH64" t="s">
        <v>106</v>
      </c>
      <c r="AI64">
        <v>0</v>
      </c>
      <c r="AJ64" t="s">
        <v>106</v>
      </c>
      <c r="AK64" t="s">
        <v>106</v>
      </c>
      <c r="AL64">
        <v>0</v>
      </c>
      <c r="AM64" t="s">
        <v>106</v>
      </c>
      <c r="AN64" t="s">
        <v>106</v>
      </c>
      <c r="AO64" t="s">
        <v>106</v>
      </c>
      <c r="AP64" t="s">
        <v>106</v>
      </c>
      <c r="AQ64" t="s">
        <v>106</v>
      </c>
      <c r="AR64" t="s">
        <v>106</v>
      </c>
      <c r="AS64" s="7">
        <v>0.02</v>
      </c>
      <c r="AT64" t="s">
        <v>106</v>
      </c>
      <c r="AU64" s="7">
        <v>0.02</v>
      </c>
      <c r="AV64" t="s">
        <v>106</v>
      </c>
      <c r="AW64" t="s">
        <v>106</v>
      </c>
      <c r="AX64" t="s">
        <v>106</v>
      </c>
      <c r="AY64" t="s">
        <v>106</v>
      </c>
      <c r="AZ64" t="s">
        <v>106</v>
      </c>
      <c r="BA64" t="s">
        <v>106</v>
      </c>
      <c r="BB64" t="s">
        <v>106</v>
      </c>
      <c r="BC64" t="s">
        <v>106</v>
      </c>
      <c r="BD64" t="s">
        <v>106</v>
      </c>
      <c r="BE64" t="s">
        <v>106</v>
      </c>
      <c r="BF64">
        <v>0</v>
      </c>
      <c r="BG64">
        <v>0</v>
      </c>
      <c r="BH64">
        <v>0</v>
      </c>
      <c r="BI64">
        <v>0</v>
      </c>
      <c r="BJ64" t="s">
        <v>106</v>
      </c>
      <c r="BK64" t="s">
        <v>106</v>
      </c>
      <c r="BL64" t="s">
        <v>106</v>
      </c>
      <c r="BM64" t="s">
        <v>106</v>
      </c>
      <c r="BN64">
        <v>0</v>
      </c>
      <c r="BO64" t="s">
        <v>106</v>
      </c>
      <c r="BP64">
        <v>0</v>
      </c>
      <c r="BQ64">
        <v>0</v>
      </c>
      <c r="BR64" t="s">
        <v>106</v>
      </c>
      <c r="BS64">
        <v>0</v>
      </c>
      <c r="BT64" t="s">
        <v>106</v>
      </c>
      <c r="BU64" t="s">
        <v>106</v>
      </c>
      <c r="BV64" t="s">
        <v>106</v>
      </c>
      <c r="BW64" s="7">
        <v>0.01</v>
      </c>
      <c r="BX64">
        <v>0</v>
      </c>
      <c r="BY64">
        <v>0</v>
      </c>
      <c r="BZ64">
        <v>0</v>
      </c>
    </row>
    <row r="65" spans="1:78" x14ac:dyDescent="0.25">
      <c r="A65" t="s">
        <v>686</v>
      </c>
      <c r="B65">
        <v>3</v>
      </c>
      <c r="C65">
        <v>2</v>
      </c>
      <c r="D65">
        <v>1</v>
      </c>
      <c r="E65">
        <v>0</v>
      </c>
      <c r="F65">
        <v>1</v>
      </c>
      <c r="G65">
        <v>0</v>
      </c>
      <c r="H65">
        <v>2</v>
      </c>
      <c r="I65">
        <v>1</v>
      </c>
      <c r="J65">
        <v>0</v>
      </c>
      <c r="K65">
        <v>0</v>
      </c>
      <c r="L65">
        <v>2</v>
      </c>
      <c r="M65">
        <v>2</v>
      </c>
      <c r="N65">
        <v>0</v>
      </c>
      <c r="O65">
        <v>0</v>
      </c>
      <c r="P65">
        <v>1</v>
      </c>
      <c r="Q65">
        <v>1</v>
      </c>
      <c r="R65">
        <v>2</v>
      </c>
      <c r="S65">
        <v>2</v>
      </c>
      <c r="T65">
        <v>1</v>
      </c>
      <c r="U65">
        <v>1</v>
      </c>
      <c r="V65">
        <v>1</v>
      </c>
      <c r="W65">
        <v>0</v>
      </c>
      <c r="X65">
        <v>2</v>
      </c>
      <c r="Y65">
        <v>0</v>
      </c>
      <c r="Z65">
        <v>3</v>
      </c>
      <c r="AA65">
        <v>3</v>
      </c>
      <c r="AB65">
        <v>3</v>
      </c>
      <c r="AC65">
        <v>0</v>
      </c>
      <c r="AD65">
        <v>3</v>
      </c>
      <c r="AE65">
        <v>0</v>
      </c>
      <c r="AF65">
        <v>3</v>
      </c>
      <c r="AG65">
        <v>0</v>
      </c>
      <c r="AH65">
        <v>0</v>
      </c>
      <c r="AI65">
        <v>2</v>
      </c>
      <c r="AJ65">
        <v>0</v>
      </c>
      <c r="AK65">
        <v>0</v>
      </c>
      <c r="AL65">
        <v>0</v>
      </c>
      <c r="AM65">
        <v>1</v>
      </c>
      <c r="AN65">
        <v>0</v>
      </c>
      <c r="AO65">
        <v>2</v>
      </c>
      <c r="AP65">
        <v>0</v>
      </c>
      <c r="AQ65">
        <v>0</v>
      </c>
      <c r="AR65">
        <v>0</v>
      </c>
      <c r="AS65">
        <v>1</v>
      </c>
      <c r="AT65">
        <v>1</v>
      </c>
      <c r="AU65">
        <v>0</v>
      </c>
      <c r="AV65">
        <v>0</v>
      </c>
      <c r="AW65">
        <v>0</v>
      </c>
      <c r="AX65">
        <v>1</v>
      </c>
      <c r="AY65">
        <v>1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3</v>
      </c>
      <c r="BG65">
        <v>1</v>
      </c>
      <c r="BH65">
        <v>3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3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3</v>
      </c>
      <c r="BY65">
        <v>3</v>
      </c>
      <c r="BZ65">
        <v>3</v>
      </c>
    </row>
    <row r="66" spans="1:78" x14ac:dyDescent="0.25">
      <c r="B66">
        <v>0</v>
      </c>
      <c r="C66">
        <v>0</v>
      </c>
      <c r="D66">
        <v>0</v>
      </c>
      <c r="E66" t="s">
        <v>106</v>
      </c>
      <c r="F66">
        <v>0</v>
      </c>
      <c r="G66" t="s">
        <v>106</v>
      </c>
      <c r="H66">
        <v>0</v>
      </c>
      <c r="I66">
        <v>0</v>
      </c>
      <c r="J66" t="s">
        <v>106</v>
      </c>
      <c r="K66" t="s">
        <v>106</v>
      </c>
      <c r="L66">
        <v>0</v>
      </c>
      <c r="M66">
        <v>0</v>
      </c>
      <c r="N66" t="s">
        <v>106</v>
      </c>
      <c r="O66" t="s">
        <v>106</v>
      </c>
      <c r="P66" s="7">
        <v>0.03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 t="s">
        <v>106</v>
      </c>
      <c r="X66" s="7">
        <v>0.01</v>
      </c>
      <c r="Y66" t="s">
        <v>106</v>
      </c>
      <c r="Z66">
        <v>0</v>
      </c>
      <c r="AA66">
        <v>0</v>
      </c>
      <c r="AB66">
        <v>0</v>
      </c>
      <c r="AC66" t="s">
        <v>106</v>
      </c>
      <c r="AD66">
        <v>0</v>
      </c>
      <c r="AE66" t="s">
        <v>106</v>
      </c>
      <c r="AF66">
        <v>0</v>
      </c>
      <c r="AG66" t="s">
        <v>106</v>
      </c>
      <c r="AH66" t="s">
        <v>106</v>
      </c>
      <c r="AI66">
        <v>0</v>
      </c>
      <c r="AJ66" t="s">
        <v>106</v>
      </c>
      <c r="AK66" t="s">
        <v>106</v>
      </c>
      <c r="AL66" t="s">
        <v>106</v>
      </c>
      <c r="AM66">
        <v>0</v>
      </c>
      <c r="AN66" t="s">
        <v>106</v>
      </c>
      <c r="AO66" s="7">
        <v>0.01</v>
      </c>
      <c r="AP66" t="s">
        <v>106</v>
      </c>
      <c r="AQ66" t="s">
        <v>106</v>
      </c>
      <c r="AR66" t="s">
        <v>106</v>
      </c>
      <c r="AS66" s="7">
        <v>0.01</v>
      </c>
      <c r="AT66" s="7">
        <v>0.01</v>
      </c>
      <c r="AU66" t="s">
        <v>106</v>
      </c>
      <c r="AV66" t="s">
        <v>106</v>
      </c>
      <c r="AW66" t="s">
        <v>106</v>
      </c>
      <c r="AX66" s="7">
        <v>0.01</v>
      </c>
      <c r="AY66">
        <v>0</v>
      </c>
      <c r="AZ66" t="s">
        <v>106</v>
      </c>
      <c r="BA66" t="s">
        <v>106</v>
      </c>
      <c r="BB66" t="s">
        <v>106</v>
      </c>
      <c r="BC66" t="s">
        <v>106</v>
      </c>
      <c r="BD66" t="s">
        <v>106</v>
      </c>
      <c r="BE66" t="s">
        <v>106</v>
      </c>
      <c r="BF66">
        <v>0</v>
      </c>
      <c r="BG66">
        <v>0</v>
      </c>
      <c r="BH66">
        <v>0</v>
      </c>
      <c r="BI66" t="s">
        <v>106</v>
      </c>
      <c r="BJ66" t="s">
        <v>106</v>
      </c>
      <c r="BK66" t="s">
        <v>106</v>
      </c>
      <c r="BL66" t="s">
        <v>106</v>
      </c>
      <c r="BM66" t="s">
        <v>106</v>
      </c>
      <c r="BN66" t="s">
        <v>106</v>
      </c>
      <c r="BO66" t="s">
        <v>106</v>
      </c>
      <c r="BP66" s="7">
        <v>0.01</v>
      </c>
      <c r="BQ66" t="s">
        <v>106</v>
      </c>
      <c r="BR66" t="s">
        <v>106</v>
      </c>
      <c r="BS66" t="s">
        <v>106</v>
      </c>
      <c r="BT66" t="s">
        <v>106</v>
      </c>
      <c r="BU66" t="s">
        <v>106</v>
      </c>
      <c r="BV66" t="s">
        <v>106</v>
      </c>
      <c r="BW66" t="s">
        <v>106</v>
      </c>
      <c r="BX66">
        <v>0</v>
      </c>
      <c r="BY66">
        <v>0</v>
      </c>
      <c r="BZ66">
        <v>0</v>
      </c>
    </row>
    <row r="67" spans="1:78" x14ac:dyDescent="0.25">
      <c r="A67" t="s">
        <v>680</v>
      </c>
      <c r="B67">
        <v>3</v>
      </c>
      <c r="C67">
        <v>3</v>
      </c>
      <c r="D67">
        <v>0</v>
      </c>
      <c r="E67">
        <v>0</v>
      </c>
      <c r="F67">
        <v>0</v>
      </c>
      <c r="G67">
        <v>2</v>
      </c>
      <c r="H67">
        <v>1</v>
      </c>
      <c r="I67">
        <v>1</v>
      </c>
      <c r="J67">
        <v>1</v>
      </c>
      <c r="K67">
        <v>0</v>
      </c>
      <c r="L67">
        <v>1</v>
      </c>
      <c r="M67">
        <v>2</v>
      </c>
      <c r="N67">
        <v>1</v>
      </c>
      <c r="O67">
        <v>0</v>
      </c>
      <c r="P67">
        <v>0</v>
      </c>
      <c r="Q67">
        <v>0</v>
      </c>
      <c r="R67">
        <v>3</v>
      </c>
      <c r="S67">
        <v>2</v>
      </c>
      <c r="T67">
        <v>1</v>
      </c>
      <c r="U67">
        <v>0</v>
      </c>
      <c r="V67">
        <v>3</v>
      </c>
      <c r="W67">
        <v>0</v>
      </c>
      <c r="X67">
        <v>0</v>
      </c>
      <c r="Y67">
        <v>0</v>
      </c>
      <c r="Z67">
        <v>3</v>
      </c>
      <c r="AA67">
        <v>3</v>
      </c>
      <c r="AB67">
        <v>3</v>
      </c>
      <c r="AC67">
        <v>2</v>
      </c>
      <c r="AD67">
        <v>1</v>
      </c>
      <c r="AE67">
        <v>0</v>
      </c>
      <c r="AF67">
        <v>3</v>
      </c>
      <c r="AG67">
        <v>0</v>
      </c>
      <c r="AH67">
        <v>0</v>
      </c>
      <c r="AI67">
        <v>3</v>
      </c>
      <c r="AJ67">
        <v>0</v>
      </c>
      <c r="AK67">
        <v>0</v>
      </c>
      <c r="AL67">
        <v>2</v>
      </c>
      <c r="AM67">
        <v>0</v>
      </c>
      <c r="AN67">
        <v>0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2</v>
      </c>
      <c r="AW67">
        <v>0</v>
      </c>
      <c r="AX67">
        <v>0</v>
      </c>
      <c r="AY67">
        <v>1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1</v>
      </c>
      <c r="BF67">
        <v>2</v>
      </c>
      <c r="BG67">
        <v>2</v>
      </c>
      <c r="BH67">
        <v>1</v>
      </c>
      <c r="BI67">
        <v>0</v>
      </c>
      <c r="BJ67">
        <v>0</v>
      </c>
      <c r="BK67">
        <v>1</v>
      </c>
      <c r="BL67">
        <v>0</v>
      </c>
      <c r="BM67">
        <v>1</v>
      </c>
      <c r="BN67">
        <v>1</v>
      </c>
      <c r="BO67">
        <v>0</v>
      </c>
      <c r="BP67">
        <v>1</v>
      </c>
      <c r="BQ67">
        <v>1</v>
      </c>
      <c r="BR67">
        <v>1</v>
      </c>
      <c r="BS67">
        <v>1</v>
      </c>
      <c r="BT67">
        <v>0</v>
      </c>
      <c r="BU67">
        <v>1</v>
      </c>
      <c r="BV67">
        <v>1</v>
      </c>
      <c r="BW67">
        <v>1</v>
      </c>
      <c r="BX67">
        <v>2</v>
      </c>
      <c r="BY67">
        <v>2</v>
      </c>
      <c r="BZ67">
        <v>2</v>
      </c>
    </row>
    <row r="68" spans="1:78" x14ac:dyDescent="0.25">
      <c r="B68">
        <v>0</v>
      </c>
      <c r="C68">
        <v>0</v>
      </c>
      <c r="D68" t="s">
        <v>106</v>
      </c>
      <c r="E68" t="s">
        <v>106</v>
      </c>
      <c r="F68" t="s">
        <v>106</v>
      </c>
      <c r="G68">
        <v>0</v>
      </c>
      <c r="H68">
        <v>0</v>
      </c>
      <c r="I68">
        <v>0</v>
      </c>
      <c r="J68">
        <v>0</v>
      </c>
      <c r="K68" t="s">
        <v>106</v>
      </c>
      <c r="L68">
        <v>0</v>
      </c>
      <c r="M68">
        <v>0</v>
      </c>
      <c r="N68">
        <v>0</v>
      </c>
      <c r="O68" t="s">
        <v>106</v>
      </c>
      <c r="P68" t="s">
        <v>106</v>
      </c>
      <c r="Q68" t="s">
        <v>106</v>
      </c>
      <c r="R68">
        <v>0</v>
      </c>
      <c r="S68">
        <v>0</v>
      </c>
      <c r="T68">
        <v>0</v>
      </c>
      <c r="U68" t="s">
        <v>106</v>
      </c>
      <c r="V68">
        <v>0</v>
      </c>
      <c r="W68" t="s">
        <v>106</v>
      </c>
      <c r="X68" t="s">
        <v>106</v>
      </c>
      <c r="Y68" t="s">
        <v>106</v>
      </c>
      <c r="Z68">
        <v>0</v>
      </c>
      <c r="AA68">
        <v>0</v>
      </c>
      <c r="AB68">
        <v>0</v>
      </c>
      <c r="AC68" s="7">
        <v>0.01</v>
      </c>
      <c r="AD68">
        <v>0</v>
      </c>
      <c r="AE68" t="s">
        <v>106</v>
      </c>
      <c r="AF68">
        <v>0</v>
      </c>
      <c r="AG68" t="s">
        <v>106</v>
      </c>
      <c r="AH68" t="s">
        <v>106</v>
      </c>
      <c r="AI68">
        <v>0</v>
      </c>
      <c r="AJ68" t="s">
        <v>106</v>
      </c>
      <c r="AK68" t="s">
        <v>106</v>
      </c>
      <c r="AL68">
        <v>0</v>
      </c>
      <c r="AM68" t="s">
        <v>106</v>
      </c>
      <c r="AN68" t="s">
        <v>106</v>
      </c>
      <c r="AO68">
        <v>0</v>
      </c>
      <c r="AP68" t="s">
        <v>106</v>
      </c>
      <c r="AQ68" t="s">
        <v>106</v>
      </c>
      <c r="AR68" t="s">
        <v>106</v>
      </c>
      <c r="AS68" t="s">
        <v>106</v>
      </c>
      <c r="AT68" t="s">
        <v>106</v>
      </c>
      <c r="AU68" t="s">
        <v>106</v>
      </c>
      <c r="AV68" s="7">
        <v>0.01</v>
      </c>
      <c r="AW68" t="s">
        <v>106</v>
      </c>
      <c r="AX68" t="s">
        <v>106</v>
      </c>
      <c r="AY68">
        <v>0</v>
      </c>
      <c r="AZ68" t="s">
        <v>106</v>
      </c>
      <c r="BA68" t="s">
        <v>106</v>
      </c>
      <c r="BB68" t="s">
        <v>106</v>
      </c>
      <c r="BC68" t="s">
        <v>106</v>
      </c>
      <c r="BD68" t="s">
        <v>106</v>
      </c>
      <c r="BE68">
        <v>0</v>
      </c>
      <c r="BF68">
        <v>0</v>
      </c>
      <c r="BG68">
        <v>0</v>
      </c>
      <c r="BH68">
        <v>0</v>
      </c>
      <c r="BI68" t="s">
        <v>106</v>
      </c>
      <c r="BJ68" t="s">
        <v>106</v>
      </c>
      <c r="BK68">
        <v>0</v>
      </c>
      <c r="BL68" t="s">
        <v>106</v>
      </c>
      <c r="BM68">
        <v>0</v>
      </c>
      <c r="BN68">
        <v>0</v>
      </c>
      <c r="BO68" t="s">
        <v>106</v>
      </c>
      <c r="BP68">
        <v>0</v>
      </c>
      <c r="BQ68">
        <v>0</v>
      </c>
      <c r="BR68">
        <v>0</v>
      </c>
      <c r="BS68">
        <v>0</v>
      </c>
      <c r="BT68" t="s">
        <v>106</v>
      </c>
      <c r="BU68" s="7">
        <v>0.01</v>
      </c>
      <c r="BV68" s="7">
        <v>0.01</v>
      </c>
      <c r="BW68">
        <v>0</v>
      </c>
      <c r="BX68">
        <v>0</v>
      </c>
      <c r="BY68">
        <v>0</v>
      </c>
      <c r="BZ68">
        <v>0</v>
      </c>
    </row>
    <row r="69" spans="1:78" x14ac:dyDescent="0.25">
      <c r="A69" t="s">
        <v>707</v>
      </c>
      <c r="B69">
        <v>2</v>
      </c>
      <c r="C69">
        <v>2</v>
      </c>
      <c r="D69">
        <v>0</v>
      </c>
      <c r="E69">
        <v>0</v>
      </c>
      <c r="F69">
        <v>0</v>
      </c>
      <c r="G69">
        <v>2</v>
      </c>
      <c r="H69">
        <v>1</v>
      </c>
      <c r="I69">
        <v>2</v>
      </c>
      <c r="J69">
        <v>1</v>
      </c>
      <c r="K69">
        <v>0</v>
      </c>
      <c r="L69">
        <v>0</v>
      </c>
      <c r="M69">
        <v>0</v>
      </c>
      <c r="N69">
        <v>2</v>
      </c>
      <c r="O69">
        <v>0</v>
      </c>
      <c r="P69">
        <v>0</v>
      </c>
      <c r="Q69">
        <v>0</v>
      </c>
      <c r="R69">
        <v>2</v>
      </c>
      <c r="S69">
        <v>1</v>
      </c>
      <c r="T69">
        <v>2</v>
      </c>
      <c r="U69">
        <v>0</v>
      </c>
      <c r="V69">
        <v>2</v>
      </c>
      <c r="W69">
        <v>0</v>
      </c>
      <c r="X69">
        <v>0</v>
      </c>
      <c r="Y69">
        <v>1</v>
      </c>
      <c r="Z69">
        <v>2</v>
      </c>
      <c r="AA69">
        <v>2</v>
      </c>
      <c r="AB69">
        <v>2</v>
      </c>
      <c r="AC69">
        <v>0</v>
      </c>
      <c r="AD69">
        <v>2</v>
      </c>
      <c r="AE69">
        <v>0</v>
      </c>
      <c r="AF69">
        <v>2</v>
      </c>
      <c r="AG69">
        <v>0</v>
      </c>
      <c r="AH69">
        <v>0</v>
      </c>
      <c r="AI69">
        <v>2</v>
      </c>
      <c r="AJ69">
        <v>1</v>
      </c>
      <c r="AK69">
        <v>0</v>
      </c>
      <c r="AL69">
        <v>2</v>
      </c>
      <c r="AM69">
        <v>1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2</v>
      </c>
      <c r="BC69">
        <v>0</v>
      </c>
      <c r="BD69">
        <v>1</v>
      </c>
      <c r="BE69">
        <v>0</v>
      </c>
      <c r="BF69">
        <v>2</v>
      </c>
      <c r="BG69">
        <v>0</v>
      </c>
      <c r="BH69">
        <v>2</v>
      </c>
      <c r="BI69">
        <v>0</v>
      </c>
      <c r="BJ69">
        <v>0</v>
      </c>
      <c r="BK69">
        <v>0</v>
      </c>
      <c r="BL69">
        <v>0</v>
      </c>
      <c r="BM69">
        <v>2</v>
      </c>
      <c r="BN69">
        <v>0</v>
      </c>
      <c r="BO69">
        <v>0</v>
      </c>
      <c r="BP69">
        <v>0</v>
      </c>
      <c r="BQ69">
        <v>2</v>
      </c>
      <c r="BR69">
        <v>1</v>
      </c>
      <c r="BS69">
        <v>2</v>
      </c>
      <c r="BT69">
        <v>0</v>
      </c>
      <c r="BU69">
        <v>0</v>
      </c>
      <c r="BV69">
        <v>0</v>
      </c>
      <c r="BW69">
        <v>2</v>
      </c>
      <c r="BX69">
        <v>2</v>
      </c>
      <c r="BY69">
        <v>2</v>
      </c>
      <c r="BZ69">
        <v>2</v>
      </c>
    </row>
    <row r="70" spans="1:78" x14ac:dyDescent="0.25">
      <c r="B70">
        <v>0</v>
      </c>
      <c r="C70">
        <v>0</v>
      </c>
      <c r="D70" t="s">
        <v>106</v>
      </c>
      <c r="E70" t="s">
        <v>106</v>
      </c>
      <c r="F70" t="s">
        <v>106</v>
      </c>
      <c r="G70">
        <v>0</v>
      </c>
      <c r="H70">
        <v>0</v>
      </c>
      <c r="I70">
        <v>0</v>
      </c>
      <c r="J70">
        <v>0</v>
      </c>
      <c r="K70" t="s">
        <v>106</v>
      </c>
      <c r="L70" t="s">
        <v>106</v>
      </c>
      <c r="M70" t="s">
        <v>106</v>
      </c>
      <c r="N70">
        <v>0</v>
      </c>
      <c r="O70" t="s">
        <v>106</v>
      </c>
      <c r="P70" t="s">
        <v>106</v>
      </c>
      <c r="Q70" t="s">
        <v>106</v>
      </c>
      <c r="R70">
        <v>0</v>
      </c>
      <c r="S70">
        <v>0</v>
      </c>
      <c r="T70">
        <v>0</v>
      </c>
      <c r="U70" t="s">
        <v>106</v>
      </c>
      <c r="V70">
        <v>0</v>
      </c>
      <c r="W70" t="s">
        <v>106</v>
      </c>
      <c r="X70" t="s">
        <v>106</v>
      </c>
      <c r="Y70">
        <v>0</v>
      </c>
      <c r="Z70">
        <v>0</v>
      </c>
      <c r="AA70">
        <v>0</v>
      </c>
      <c r="AB70">
        <v>0</v>
      </c>
      <c r="AC70" t="s">
        <v>106</v>
      </c>
      <c r="AD70">
        <v>0</v>
      </c>
      <c r="AE70" t="s">
        <v>106</v>
      </c>
      <c r="AF70">
        <v>0</v>
      </c>
      <c r="AG70" t="s">
        <v>106</v>
      </c>
      <c r="AH70" t="s">
        <v>106</v>
      </c>
      <c r="AI70">
        <v>0</v>
      </c>
      <c r="AJ70">
        <v>0</v>
      </c>
      <c r="AK70" t="s">
        <v>106</v>
      </c>
      <c r="AL70">
        <v>0</v>
      </c>
      <c r="AM70">
        <v>0</v>
      </c>
      <c r="AN70" t="s">
        <v>106</v>
      </c>
      <c r="AO70" t="s">
        <v>106</v>
      </c>
      <c r="AP70" t="s">
        <v>106</v>
      </c>
      <c r="AQ70" t="s">
        <v>106</v>
      </c>
      <c r="AR70" t="s">
        <v>106</v>
      </c>
      <c r="AS70" t="s">
        <v>106</v>
      </c>
      <c r="AT70" t="s">
        <v>106</v>
      </c>
      <c r="AU70" t="s">
        <v>106</v>
      </c>
      <c r="AV70" t="s">
        <v>106</v>
      </c>
      <c r="AW70" t="s">
        <v>106</v>
      </c>
      <c r="AX70" t="s">
        <v>106</v>
      </c>
      <c r="AY70" t="s">
        <v>106</v>
      </c>
      <c r="AZ70" t="s">
        <v>106</v>
      </c>
      <c r="BA70" t="s">
        <v>106</v>
      </c>
      <c r="BB70" s="7">
        <v>0.01</v>
      </c>
      <c r="BC70" t="s">
        <v>106</v>
      </c>
      <c r="BD70" s="7">
        <v>0.11</v>
      </c>
      <c r="BE70" t="s">
        <v>106</v>
      </c>
      <c r="BF70">
        <v>0</v>
      </c>
      <c r="BG70" t="s">
        <v>106</v>
      </c>
      <c r="BH70">
        <v>0</v>
      </c>
      <c r="BI70" t="s">
        <v>106</v>
      </c>
      <c r="BJ70" t="s">
        <v>106</v>
      </c>
      <c r="BK70" t="s">
        <v>106</v>
      </c>
      <c r="BL70" t="s">
        <v>106</v>
      </c>
      <c r="BM70" s="7">
        <v>0.01</v>
      </c>
      <c r="BN70" t="s">
        <v>106</v>
      </c>
      <c r="BO70" t="s">
        <v>106</v>
      </c>
      <c r="BP70" t="s">
        <v>106</v>
      </c>
      <c r="BQ70">
        <v>0</v>
      </c>
      <c r="BR70">
        <v>0</v>
      </c>
      <c r="BS70" s="7">
        <v>0.01</v>
      </c>
      <c r="BT70" t="s">
        <v>106</v>
      </c>
      <c r="BU70" t="s">
        <v>106</v>
      </c>
      <c r="BV70" t="s">
        <v>106</v>
      </c>
      <c r="BW70" s="7">
        <v>0.01</v>
      </c>
      <c r="BX70">
        <v>0</v>
      </c>
      <c r="BY70">
        <v>0</v>
      </c>
      <c r="BZ70">
        <v>0</v>
      </c>
    </row>
    <row r="71" spans="1:78" x14ac:dyDescent="0.25">
      <c r="A71" t="s">
        <v>705</v>
      </c>
      <c r="B71">
        <v>2</v>
      </c>
      <c r="C71">
        <v>2</v>
      </c>
      <c r="D71">
        <v>0</v>
      </c>
      <c r="E71">
        <v>0</v>
      </c>
      <c r="F71">
        <v>0</v>
      </c>
      <c r="G71">
        <v>1</v>
      </c>
      <c r="H71">
        <v>1</v>
      </c>
      <c r="I71">
        <v>1</v>
      </c>
      <c r="J71">
        <v>0</v>
      </c>
      <c r="K71">
        <v>1</v>
      </c>
      <c r="L71">
        <v>0</v>
      </c>
      <c r="M71">
        <v>0</v>
      </c>
      <c r="N71">
        <v>2</v>
      </c>
      <c r="O71">
        <v>0</v>
      </c>
      <c r="P71">
        <v>0</v>
      </c>
      <c r="Q71">
        <v>0</v>
      </c>
      <c r="R71">
        <v>2</v>
      </c>
      <c r="S71">
        <v>2</v>
      </c>
      <c r="T71">
        <v>0</v>
      </c>
      <c r="U71">
        <v>0</v>
      </c>
      <c r="V71">
        <v>2</v>
      </c>
      <c r="W71">
        <v>0</v>
      </c>
      <c r="X71">
        <v>0</v>
      </c>
      <c r="Y71">
        <v>1</v>
      </c>
      <c r="Z71">
        <v>1</v>
      </c>
      <c r="AA71">
        <v>2</v>
      </c>
      <c r="AB71">
        <v>1</v>
      </c>
      <c r="AC71">
        <v>1</v>
      </c>
      <c r="AD71">
        <v>0</v>
      </c>
      <c r="AE71">
        <v>1</v>
      </c>
      <c r="AF71">
        <v>2</v>
      </c>
      <c r="AG71">
        <v>0</v>
      </c>
      <c r="AH71">
        <v>0</v>
      </c>
      <c r="AI71">
        <v>2</v>
      </c>
      <c r="AJ71">
        <v>0</v>
      </c>
      <c r="AK71">
        <v>0</v>
      </c>
      <c r="AL71">
        <v>1</v>
      </c>
      <c r="AM71">
        <v>1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1</v>
      </c>
      <c r="AW71">
        <v>0</v>
      </c>
      <c r="AX71">
        <v>0</v>
      </c>
      <c r="AY71">
        <v>1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2</v>
      </c>
      <c r="BG71">
        <v>1</v>
      </c>
      <c r="BH71">
        <v>1</v>
      </c>
      <c r="BI71">
        <v>1</v>
      </c>
      <c r="BJ71">
        <v>0</v>
      </c>
      <c r="BK71">
        <v>0</v>
      </c>
      <c r="BL71">
        <v>0</v>
      </c>
      <c r="BM71">
        <v>0</v>
      </c>
      <c r="BN71">
        <v>1</v>
      </c>
      <c r="BO71">
        <v>1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1</v>
      </c>
      <c r="BY71">
        <v>1</v>
      </c>
      <c r="BZ71">
        <v>1</v>
      </c>
    </row>
    <row r="72" spans="1:78" x14ac:dyDescent="0.25">
      <c r="B72">
        <v>0</v>
      </c>
      <c r="C72">
        <v>0</v>
      </c>
      <c r="D72" t="s">
        <v>106</v>
      </c>
      <c r="E72" t="s">
        <v>106</v>
      </c>
      <c r="F72" t="s">
        <v>106</v>
      </c>
      <c r="G72">
        <v>0</v>
      </c>
      <c r="H72">
        <v>0</v>
      </c>
      <c r="I72">
        <v>0</v>
      </c>
      <c r="J72" t="s">
        <v>106</v>
      </c>
      <c r="K72">
        <v>0</v>
      </c>
      <c r="L72" t="s">
        <v>106</v>
      </c>
      <c r="M72" t="s">
        <v>106</v>
      </c>
      <c r="N72">
        <v>0</v>
      </c>
      <c r="O72" t="s">
        <v>106</v>
      </c>
      <c r="P72" t="s">
        <v>106</v>
      </c>
      <c r="Q72" t="s">
        <v>106</v>
      </c>
      <c r="R72">
        <v>0</v>
      </c>
      <c r="S72">
        <v>0</v>
      </c>
      <c r="T72" t="s">
        <v>106</v>
      </c>
      <c r="U72" t="s">
        <v>106</v>
      </c>
      <c r="V72">
        <v>0</v>
      </c>
      <c r="W72" t="s">
        <v>106</v>
      </c>
      <c r="X72" t="s">
        <v>106</v>
      </c>
      <c r="Y72">
        <v>0</v>
      </c>
      <c r="Z72">
        <v>0</v>
      </c>
      <c r="AA72">
        <v>0</v>
      </c>
      <c r="AB72">
        <v>0</v>
      </c>
      <c r="AC72">
        <v>0</v>
      </c>
      <c r="AD72" t="s">
        <v>106</v>
      </c>
      <c r="AE72" s="7">
        <v>0.01</v>
      </c>
      <c r="AF72">
        <v>0</v>
      </c>
      <c r="AG72" t="s">
        <v>106</v>
      </c>
      <c r="AH72" t="s">
        <v>106</v>
      </c>
      <c r="AI72">
        <v>0</v>
      </c>
      <c r="AJ72" t="s">
        <v>106</v>
      </c>
      <c r="AK72" t="s">
        <v>106</v>
      </c>
      <c r="AL72">
        <v>0</v>
      </c>
      <c r="AM72">
        <v>0</v>
      </c>
      <c r="AN72" t="s">
        <v>106</v>
      </c>
      <c r="AO72" t="s">
        <v>106</v>
      </c>
      <c r="AP72" t="s">
        <v>106</v>
      </c>
      <c r="AQ72" t="s">
        <v>106</v>
      </c>
      <c r="AR72" t="s">
        <v>106</v>
      </c>
      <c r="AS72" t="s">
        <v>106</v>
      </c>
      <c r="AT72" t="s">
        <v>106</v>
      </c>
      <c r="AU72" t="s">
        <v>106</v>
      </c>
      <c r="AV72" s="7">
        <v>0.01</v>
      </c>
      <c r="AW72" t="s">
        <v>106</v>
      </c>
      <c r="AX72" t="s">
        <v>106</v>
      </c>
      <c r="AY72">
        <v>0</v>
      </c>
      <c r="AZ72" t="s">
        <v>106</v>
      </c>
      <c r="BA72" t="s">
        <v>106</v>
      </c>
      <c r="BB72" t="s">
        <v>106</v>
      </c>
      <c r="BC72" t="s">
        <v>106</v>
      </c>
      <c r="BD72" t="s">
        <v>106</v>
      </c>
      <c r="BE72" t="s">
        <v>106</v>
      </c>
      <c r="BF72">
        <v>0</v>
      </c>
      <c r="BG72">
        <v>0</v>
      </c>
      <c r="BH72">
        <v>0</v>
      </c>
      <c r="BI72">
        <v>0</v>
      </c>
      <c r="BJ72" t="s">
        <v>106</v>
      </c>
      <c r="BK72" t="s">
        <v>106</v>
      </c>
      <c r="BL72" t="s">
        <v>106</v>
      </c>
      <c r="BM72" t="s">
        <v>106</v>
      </c>
      <c r="BN72">
        <v>0</v>
      </c>
      <c r="BO72">
        <v>0</v>
      </c>
      <c r="BP72" t="s">
        <v>106</v>
      </c>
      <c r="BQ72" t="s">
        <v>106</v>
      </c>
      <c r="BR72" t="s">
        <v>106</v>
      </c>
      <c r="BS72" t="s">
        <v>106</v>
      </c>
      <c r="BT72" t="s">
        <v>106</v>
      </c>
      <c r="BU72" t="s">
        <v>106</v>
      </c>
      <c r="BV72" t="s">
        <v>106</v>
      </c>
      <c r="BW72" t="s">
        <v>106</v>
      </c>
      <c r="BX72">
        <v>0</v>
      </c>
      <c r="BY72">
        <v>0</v>
      </c>
      <c r="BZ72">
        <v>0</v>
      </c>
    </row>
    <row r="73" spans="1:78" x14ac:dyDescent="0.25">
      <c r="A73" t="s">
        <v>566</v>
      </c>
      <c r="B73">
        <v>2</v>
      </c>
      <c r="C73">
        <v>2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2</v>
      </c>
      <c r="K73">
        <v>0</v>
      </c>
      <c r="L73">
        <v>0</v>
      </c>
      <c r="M73">
        <v>0</v>
      </c>
      <c r="N73">
        <v>2</v>
      </c>
      <c r="O73">
        <v>0</v>
      </c>
      <c r="P73">
        <v>0</v>
      </c>
      <c r="Q73">
        <v>0</v>
      </c>
      <c r="R73">
        <v>2</v>
      </c>
      <c r="S73">
        <v>0</v>
      </c>
      <c r="T73">
        <v>2</v>
      </c>
      <c r="U73">
        <v>0</v>
      </c>
      <c r="V73">
        <v>2</v>
      </c>
      <c r="W73">
        <v>0</v>
      </c>
      <c r="X73">
        <v>0</v>
      </c>
      <c r="Y73">
        <v>0</v>
      </c>
      <c r="Z73">
        <v>2</v>
      </c>
      <c r="AA73">
        <v>2</v>
      </c>
      <c r="AB73">
        <v>2</v>
      </c>
      <c r="AC73">
        <v>0</v>
      </c>
      <c r="AD73">
        <v>2</v>
      </c>
      <c r="AE73">
        <v>0</v>
      </c>
      <c r="AF73">
        <v>2</v>
      </c>
      <c r="AG73">
        <v>0</v>
      </c>
      <c r="AH73">
        <v>0</v>
      </c>
      <c r="AI73">
        <v>2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2</v>
      </c>
      <c r="AP73">
        <v>0</v>
      </c>
      <c r="AQ73">
        <v>0</v>
      </c>
      <c r="AR73">
        <v>0</v>
      </c>
      <c r="AS73">
        <v>0</v>
      </c>
      <c r="AT73">
        <v>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2</v>
      </c>
      <c r="BG73">
        <v>0</v>
      </c>
      <c r="BH73">
        <v>2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2</v>
      </c>
      <c r="BY73">
        <v>2</v>
      </c>
      <c r="BZ73">
        <v>2</v>
      </c>
    </row>
    <row r="74" spans="1:78" x14ac:dyDescent="0.25">
      <c r="B74">
        <v>0</v>
      </c>
      <c r="C74">
        <v>0</v>
      </c>
      <c r="D74" t="s">
        <v>106</v>
      </c>
      <c r="E74" t="s">
        <v>106</v>
      </c>
      <c r="F74" t="s">
        <v>106</v>
      </c>
      <c r="G74">
        <v>0</v>
      </c>
      <c r="H74" t="s">
        <v>106</v>
      </c>
      <c r="I74" t="s">
        <v>106</v>
      </c>
      <c r="J74">
        <v>0</v>
      </c>
      <c r="K74" t="s">
        <v>106</v>
      </c>
      <c r="L74" t="s">
        <v>106</v>
      </c>
      <c r="M74" t="s">
        <v>106</v>
      </c>
      <c r="N74">
        <v>0</v>
      </c>
      <c r="O74" t="s">
        <v>106</v>
      </c>
      <c r="P74" t="s">
        <v>106</v>
      </c>
      <c r="Q74" t="s">
        <v>106</v>
      </c>
      <c r="R74">
        <v>0</v>
      </c>
      <c r="S74" t="s">
        <v>106</v>
      </c>
      <c r="T74" s="7">
        <v>0.01</v>
      </c>
      <c r="U74" t="s">
        <v>106</v>
      </c>
      <c r="V74">
        <v>0</v>
      </c>
      <c r="W74" t="s">
        <v>106</v>
      </c>
      <c r="X74" t="s">
        <v>106</v>
      </c>
      <c r="Y74" t="s">
        <v>106</v>
      </c>
      <c r="Z74">
        <v>0</v>
      </c>
      <c r="AA74">
        <v>0</v>
      </c>
      <c r="AB74">
        <v>0</v>
      </c>
      <c r="AC74" t="s">
        <v>106</v>
      </c>
      <c r="AD74">
        <v>0</v>
      </c>
      <c r="AE74" t="s">
        <v>106</v>
      </c>
      <c r="AF74">
        <v>0</v>
      </c>
      <c r="AG74" t="s">
        <v>106</v>
      </c>
      <c r="AH74" t="s">
        <v>106</v>
      </c>
      <c r="AI74">
        <v>0</v>
      </c>
      <c r="AJ74" t="s">
        <v>106</v>
      </c>
      <c r="AK74" t="s">
        <v>106</v>
      </c>
      <c r="AL74" t="s">
        <v>106</v>
      </c>
      <c r="AM74" t="s">
        <v>106</v>
      </c>
      <c r="AN74" t="s">
        <v>106</v>
      </c>
      <c r="AO74" s="7">
        <v>0.01</v>
      </c>
      <c r="AP74" t="s">
        <v>106</v>
      </c>
      <c r="AQ74" t="s">
        <v>106</v>
      </c>
      <c r="AR74" t="s">
        <v>106</v>
      </c>
      <c r="AS74" t="s">
        <v>106</v>
      </c>
      <c r="AT74" s="7">
        <v>0.01</v>
      </c>
      <c r="AU74" t="s">
        <v>106</v>
      </c>
      <c r="AV74" t="s">
        <v>106</v>
      </c>
      <c r="AW74" t="s">
        <v>106</v>
      </c>
      <c r="AX74" t="s">
        <v>106</v>
      </c>
      <c r="AY74" t="s">
        <v>106</v>
      </c>
      <c r="AZ74" t="s">
        <v>106</v>
      </c>
      <c r="BA74" t="s">
        <v>106</v>
      </c>
      <c r="BB74" t="s">
        <v>106</v>
      </c>
      <c r="BC74" t="s">
        <v>106</v>
      </c>
      <c r="BD74" t="s">
        <v>106</v>
      </c>
      <c r="BE74" t="s">
        <v>106</v>
      </c>
      <c r="BF74">
        <v>0</v>
      </c>
      <c r="BG74" t="s">
        <v>106</v>
      </c>
      <c r="BH74">
        <v>0</v>
      </c>
      <c r="BI74" t="s">
        <v>106</v>
      </c>
      <c r="BJ74" t="s">
        <v>106</v>
      </c>
      <c r="BK74" t="s">
        <v>106</v>
      </c>
      <c r="BL74" t="s">
        <v>106</v>
      </c>
      <c r="BM74" t="s">
        <v>106</v>
      </c>
      <c r="BN74" t="s">
        <v>106</v>
      </c>
      <c r="BO74">
        <v>0</v>
      </c>
      <c r="BP74" t="s">
        <v>106</v>
      </c>
      <c r="BQ74" t="s">
        <v>106</v>
      </c>
      <c r="BR74" t="s">
        <v>106</v>
      </c>
      <c r="BS74" t="s">
        <v>106</v>
      </c>
      <c r="BT74" t="s">
        <v>106</v>
      </c>
      <c r="BU74" t="s">
        <v>106</v>
      </c>
      <c r="BV74" t="s">
        <v>106</v>
      </c>
      <c r="BW74" t="s">
        <v>106</v>
      </c>
      <c r="BX74">
        <v>0</v>
      </c>
      <c r="BY74">
        <v>0</v>
      </c>
      <c r="BZ74">
        <v>0</v>
      </c>
    </row>
    <row r="75" spans="1:78" x14ac:dyDescent="0.25">
      <c r="A75" t="s">
        <v>699</v>
      </c>
      <c r="B75">
        <v>1</v>
      </c>
      <c r="C75">
        <v>1</v>
      </c>
      <c r="D75">
        <v>0</v>
      </c>
      <c r="E75">
        <v>0</v>
      </c>
      <c r="F75">
        <v>0</v>
      </c>
      <c r="G75">
        <v>1</v>
      </c>
      <c r="H75">
        <v>0</v>
      </c>
      <c r="I75">
        <v>0</v>
      </c>
      <c r="J75">
        <v>0</v>
      </c>
      <c r="K75">
        <v>1</v>
      </c>
      <c r="L75">
        <v>0</v>
      </c>
      <c r="M75">
        <v>0</v>
      </c>
      <c r="N75">
        <v>0</v>
      </c>
      <c r="O75">
        <v>1</v>
      </c>
      <c r="P75">
        <v>0</v>
      </c>
      <c r="Q75">
        <v>0</v>
      </c>
      <c r="R75">
        <v>1</v>
      </c>
      <c r="S75">
        <v>1</v>
      </c>
      <c r="T75">
        <v>0</v>
      </c>
      <c r="U75">
        <v>0</v>
      </c>
      <c r="V75">
        <v>1</v>
      </c>
      <c r="W75">
        <v>0</v>
      </c>
      <c r="X75">
        <v>0</v>
      </c>
      <c r="Y75">
        <v>0</v>
      </c>
      <c r="Z75">
        <v>1</v>
      </c>
      <c r="AA75">
        <v>1</v>
      </c>
      <c r="AB75">
        <v>1</v>
      </c>
      <c r="AC75">
        <v>1</v>
      </c>
      <c r="AD75">
        <v>0</v>
      </c>
      <c r="AE75">
        <v>0</v>
      </c>
      <c r="AF75">
        <v>1</v>
      </c>
      <c r="AG75">
        <v>0</v>
      </c>
      <c r="AH75">
        <v>0</v>
      </c>
      <c r="AI75">
        <v>0</v>
      </c>
      <c r="AJ75">
        <v>1</v>
      </c>
      <c r="AK75">
        <v>0</v>
      </c>
      <c r="AL75">
        <v>1</v>
      </c>
      <c r="AM75">
        <v>0</v>
      </c>
      <c r="AN75">
        <v>0</v>
      </c>
      <c r="AO75">
        <v>0</v>
      </c>
      <c r="AP75">
        <v>1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1</v>
      </c>
      <c r="BG75">
        <v>1</v>
      </c>
      <c r="BH75">
        <v>0</v>
      </c>
      <c r="BI75">
        <v>0</v>
      </c>
      <c r="BJ75">
        <v>0</v>
      </c>
      <c r="BK75">
        <v>1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1</v>
      </c>
    </row>
    <row r="76" spans="1:78" x14ac:dyDescent="0.25">
      <c r="B76">
        <v>0</v>
      </c>
      <c r="C76">
        <v>0</v>
      </c>
      <c r="D76" t="s">
        <v>106</v>
      </c>
      <c r="E76" t="s">
        <v>106</v>
      </c>
      <c r="F76" t="s">
        <v>106</v>
      </c>
      <c r="G76">
        <v>0</v>
      </c>
      <c r="H76" t="s">
        <v>106</v>
      </c>
      <c r="I76" t="s">
        <v>106</v>
      </c>
      <c r="J76" t="s">
        <v>106</v>
      </c>
      <c r="K76">
        <v>0</v>
      </c>
      <c r="L76" t="s">
        <v>106</v>
      </c>
      <c r="M76" t="s">
        <v>106</v>
      </c>
      <c r="N76" t="s">
        <v>106</v>
      </c>
      <c r="O76" s="7">
        <v>0.01</v>
      </c>
      <c r="P76" t="s">
        <v>106</v>
      </c>
      <c r="Q76" t="s">
        <v>106</v>
      </c>
      <c r="R76">
        <v>0</v>
      </c>
      <c r="S76">
        <v>0</v>
      </c>
      <c r="T76" t="s">
        <v>106</v>
      </c>
      <c r="U76" t="s">
        <v>106</v>
      </c>
      <c r="V76">
        <v>0</v>
      </c>
      <c r="W76" t="s">
        <v>106</v>
      </c>
      <c r="X76" t="s">
        <v>106</v>
      </c>
      <c r="Y76" t="s">
        <v>106</v>
      </c>
      <c r="Z76">
        <v>0</v>
      </c>
      <c r="AA76">
        <v>0</v>
      </c>
      <c r="AB76">
        <v>0</v>
      </c>
      <c r="AC76" s="7">
        <v>0.01</v>
      </c>
      <c r="AD76" t="s">
        <v>106</v>
      </c>
      <c r="AE76" t="s">
        <v>106</v>
      </c>
      <c r="AF76">
        <v>0</v>
      </c>
      <c r="AG76" t="s">
        <v>106</v>
      </c>
      <c r="AH76" t="s">
        <v>106</v>
      </c>
      <c r="AI76" t="s">
        <v>106</v>
      </c>
      <c r="AJ76" s="7">
        <v>0.01</v>
      </c>
      <c r="AK76" t="s">
        <v>106</v>
      </c>
      <c r="AL76">
        <v>0</v>
      </c>
      <c r="AM76" t="s">
        <v>106</v>
      </c>
      <c r="AN76" t="s">
        <v>106</v>
      </c>
      <c r="AO76" t="s">
        <v>106</v>
      </c>
      <c r="AP76" s="7">
        <v>0.01</v>
      </c>
      <c r="AQ76" t="s">
        <v>106</v>
      </c>
      <c r="AR76" t="s">
        <v>106</v>
      </c>
      <c r="AS76" t="s">
        <v>106</v>
      </c>
      <c r="AT76" t="s">
        <v>106</v>
      </c>
      <c r="AU76" t="s">
        <v>106</v>
      </c>
      <c r="AV76" t="s">
        <v>106</v>
      </c>
      <c r="AW76" t="s">
        <v>106</v>
      </c>
      <c r="AX76" t="s">
        <v>106</v>
      </c>
      <c r="AY76" t="s">
        <v>106</v>
      </c>
      <c r="AZ76" t="s">
        <v>106</v>
      </c>
      <c r="BA76" t="s">
        <v>106</v>
      </c>
      <c r="BB76" t="s">
        <v>106</v>
      </c>
      <c r="BC76" t="s">
        <v>106</v>
      </c>
      <c r="BD76" t="s">
        <v>106</v>
      </c>
      <c r="BE76" t="s">
        <v>106</v>
      </c>
      <c r="BF76">
        <v>0</v>
      </c>
      <c r="BG76">
        <v>0</v>
      </c>
      <c r="BH76" t="s">
        <v>106</v>
      </c>
      <c r="BI76" t="s">
        <v>106</v>
      </c>
      <c r="BJ76" t="s">
        <v>106</v>
      </c>
      <c r="BK76">
        <v>0</v>
      </c>
      <c r="BL76" t="s">
        <v>106</v>
      </c>
      <c r="BM76" t="s">
        <v>106</v>
      </c>
      <c r="BN76" t="s">
        <v>106</v>
      </c>
      <c r="BO76">
        <v>0</v>
      </c>
      <c r="BP76" t="s">
        <v>106</v>
      </c>
      <c r="BQ76" t="s">
        <v>106</v>
      </c>
      <c r="BR76" t="s">
        <v>106</v>
      </c>
      <c r="BS76" t="s">
        <v>106</v>
      </c>
      <c r="BT76" t="s">
        <v>106</v>
      </c>
      <c r="BU76" t="s">
        <v>106</v>
      </c>
      <c r="BV76" t="s">
        <v>106</v>
      </c>
      <c r="BW76" t="s">
        <v>106</v>
      </c>
      <c r="BX76" t="s">
        <v>106</v>
      </c>
      <c r="BY76" t="s">
        <v>106</v>
      </c>
      <c r="BZ76">
        <v>0</v>
      </c>
    </row>
    <row r="77" spans="1:78" x14ac:dyDescent="0.25">
      <c r="A77" t="s">
        <v>677</v>
      </c>
      <c r="B77">
        <v>1</v>
      </c>
      <c r="C77">
        <v>1</v>
      </c>
      <c r="D77">
        <v>0</v>
      </c>
      <c r="E77">
        <v>0</v>
      </c>
      <c r="F77">
        <v>0</v>
      </c>
      <c r="G77">
        <v>0</v>
      </c>
      <c r="H77">
        <v>1</v>
      </c>
      <c r="I77">
        <v>0</v>
      </c>
      <c r="J77">
        <v>0</v>
      </c>
      <c r="K77">
        <v>0</v>
      </c>
      <c r="L77">
        <v>1</v>
      </c>
      <c r="M77">
        <v>1</v>
      </c>
      <c r="N77">
        <v>0</v>
      </c>
      <c r="O77">
        <v>0</v>
      </c>
      <c r="P77">
        <v>0</v>
      </c>
      <c r="Q77">
        <v>1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1</v>
      </c>
      <c r="Y77">
        <v>0</v>
      </c>
      <c r="Z77">
        <v>1</v>
      </c>
      <c r="AA77">
        <v>1</v>
      </c>
      <c r="AB77">
        <v>1</v>
      </c>
      <c r="AC77">
        <v>0</v>
      </c>
      <c r="AD77">
        <v>1</v>
      </c>
      <c r="AE77">
        <v>0</v>
      </c>
      <c r="AF77">
        <v>1</v>
      </c>
      <c r="AG77">
        <v>1</v>
      </c>
      <c r="AH77">
        <v>0</v>
      </c>
      <c r="AI77">
        <v>1</v>
      </c>
      <c r="AJ77">
        <v>0</v>
      </c>
      <c r="AK77">
        <v>0</v>
      </c>
      <c r="AL77">
        <v>1</v>
      </c>
      <c r="AM77">
        <v>0</v>
      </c>
      <c r="AN77">
        <v>0</v>
      </c>
      <c r="AO77">
        <v>1</v>
      </c>
      <c r="AP77">
        <v>0</v>
      </c>
      <c r="AQ77">
        <v>0</v>
      </c>
      <c r="AR77">
        <v>0</v>
      </c>
      <c r="AS77">
        <v>0</v>
      </c>
      <c r="AT77">
        <v>1</v>
      </c>
      <c r="AU77">
        <v>1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1</v>
      </c>
      <c r="BG77">
        <v>1</v>
      </c>
      <c r="BH77">
        <v>0</v>
      </c>
      <c r="BI77">
        <v>0</v>
      </c>
      <c r="BJ77">
        <v>1</v>
      </c>
      <c r="BK77">
        <v>0</v>
      </c>
      <c r="BL77">
        <v>1</v>
      </c>
      <c r="BM77">
        <v>0</v>
      </c>
      <c r="BN77">
        <v>1</v>
      </c>
      <c r="BO77">
        <v>0</v>
      </c>
      <c r="BP77">
        <v>0</v>
      </c>
      <c r="BQ77">
        <v>0</v>
      </c>
      <c r="BR77">
        <v>1</v>
      </c>
      <c r="BS77">
        <v>1</v>
      </c>
      <c r="BT77">
        <v>0</v>
      </c>
      <c r="BU77">
        <v>0</v>
      </c>
      <c r="BV77">
        <v>0</v>
      </c>
      <c r="BW77">
        <v>0</v>
      </c>
      <c r="BX77">
        <v>1</v>
      </c>
      <c r="BY77">
        <v>1</v>
      </c>
      <c r="BZ77">
        <v>1</v>
      </c>
    </row>
    <row r="78" spans="1:78" x14ac:dyDescent="0.25">
      <c r="B78">
        <v>0</v>
      </c>
      <c r="C78">
        <v>0</v>
      </c>
      <c r="D78" t="s">
        <v>106</v>
      </c>
      <c r="E78" t="s">
        <v>106</v>
      </c>
      <c r="F78" t="s">
        <v>106</v>
      </c>
      <c r="G78" t="s">
        <v>106</v>
      </c>
      <c r="H78">
        <v>0</v>
      </c>
      <c r="I78" t="s">
        <v>106</v>
      </c>
      <c r="J78" t="s">
        <v>106</v>
      </c>
      <c r="K78" t="s">
        <v>106</v>
      </c>
      <c r="L78">
        <v>0</v>
      </c>
      <c r="M78">
        <v>0</v>
      </c>
      <c r="N78" t="s">
        <v>106</v>
      </c>
      <c r="O78" t="s">
        <v>106</v>
      </c>
      <c r="P78" t="s">
        <v>106</v>
      </c>
      <c r="Q78">
        <v>0</v>
      </c>
      <c r="R78" t="s">
        <v>106</v>
      </c>
      <c r="S78" t="s">
        <v>106</v>
      </c>
      <c r="T78" t="s">
        <v>106</v>
      </c>
      <c r="U78">
        <v>0</v>
      </c>
      <c r="V78" t="s">
        <v>106</v>
      </c>
      <c r="W78">
        <v>0</v>
      </c>
      <c r="X78">
        <v>0</v>
      </c>
      <c r="Y78" t="s">
        <v>106</v>
      </c>
      <c r="Z78">
        <v>0</v>
      </c>
      <c r="AA78">
        <v>0</v>
      </c>
      <c r="AB78">
        <v>0</v>
      </c>
      <c r="AC78" t="s">
        <v>106</v>
      </c>
      <c r="AD78">
        <v>0</v>
      </c>
      <c r="AE78" t="s">
        <v>106</v>
      </c>
      <c r="AF78">
        <v>0</v>
      </c>
      <c r="AG78">
        <v>0</v>
      </c>
      <c r="AH78" t="s">
        <v>106</v>
      </c>
      <c r="AI78">
        <v>0</v>
      </c>
      <c r="AJ78" t="s">
        <v>106</v>
      </c>
      <c r="AK78" t="s">
        <v>106</v>
      </c>
      <c r="AL78">
        <v>0</v>
      </c>
      <c r="AM78" t="s">
        <v>106</v>
      </c>
      <c r="AN78" t="s">
        <v>106</v>
      </c>
      <c r="AO78">
        <v>0</v>
      </c>
      <c r="AP78" t="s">
        <v>106</v>
      </c>
      <c r="AQ78" t="s">
        <v>106</v>
      </c>
      <c r="AR78" t="s">
        <v>106</v>
      </c>
      <c r="AS78" t="s">
        <v>106</v>
      </c>
      <c r="AT78">
        <v>0</v>
      </c>
      <c r="AU78" s="7">
        <v>0.01</v>
      </c>
      <c r="AV78" t="s">
        <v>106</v>
      </c>
      <c r="AW78" t="s">
        <v>106</v>
      </c>
      <c r="AX78" t="s">
        <v>106</v>
      </c>
      <c r="AY78" t="s">
        <v>106</v>
      </c>
      <c r="AZ78" t="s">
        <v>106</v>
      </c>
      <c r="BA78" t="s">
        <v>106</v>
      </c>
      <c r="BB78" t="s">
        <v>106</v>
      </c>
      <c r="BC78" t="s">
        <v>106</v>
      </c>
      <c r="BD78" t="s">
        <v>106</v>
      </c>
      <c r="BE78" t="s">
        <v>106</v>
      </c>
      <c r="BF78">
        <v>0</v>
      </c>
      <c r="BG78">
        <v>0</v>
      </c>
      <c r="BH78" t="s">
        <v>106</v>
      </c>
      <c r="BI78" t="s">
        <v>106</v>
      </c>
      <c r="BJ78">
        <v>0</v>
      </c>
      <c r="BK78" t="s">
        <v>106</v>
      </c>
      <c r="BL78" s="7">
        <v>0.01</v>
      </c>
      <c r="BM78" t="s">
        <v>106</v>
      </c>
      <c r="BN78">
        <v>0</v>
      </c>
      <c r="BO78" t="s">
        <v>106</v>
      </c>
      <c r="BP78" t="s">
        <v>106</v>
      </c>
      <c r="BQ78" t="s">
        <v>106</v>
      </c>
      <c r="BR78">
        <v>0</v>
      </c>
      <c r="BS78">
        <v>0</v>
      </c>
      <c r="BT78" t="s">
        <v>106</v>
      </c>
      <c r="BU78" t="s">
        <v>106</v>
      </c>
      <c r="BV78" t="s">
        <v>106</v>
      </c>
      <c r="BW78" t="s">
        <v>106</v>
      </c>
      <c r="BX78">
        <v>0</v>
      </c>
      <c r="BY78">
        <v>0</v>
      </c>
      <c r="BZ78">
        <v>0</v>
      </c>
    </row>
    <row r="79" spans="1:78" x14ac:dyDescent="0.25">
      <c r="A79" t="s">
        <v>708</v>
      </c>
      <c r="B79">
        <v>1</v>
      </c>
      <c r="C79">
        <v>1</v>
      </c>
      <c r="D79">
        <v>0</v>
      </c>
      <c r="E79">
        <v>0</v>
      </c>
      <c r="F79">
        <v>0</v>
      </c>
      <c r="G79">
        <v>0</v>
      </c>
      <c r="H79">
        <v>1</v>
      </c>
      <c r="I79">
        <v>0</v>
      </c>
      <c r="J79">
        <v>0</v>
      </c>
      <c r="K79">
        <v>1</v>
      </c>
      <c r="L79">
        <v>0</v>
      </c>
      <c r="M79">
        <v>0</v>
      </c>
      <c r="N79">
        <v>1</v>
      </c>
      <c r="O79">
        <v>0</v>
      </c>
      <c r="P79">
        <v>0</v>
      </c>
      <c r="Q79">
        <v>1</v>
      </c>
      <c r="R79">
        <v>0</v>
      </c>
      <c r="S79">
        <v>1</v>
      </c>
      <c r="T79">
        <v>0</v>
      </c>
      <c r="U79">
        <v>0</v>
      </c>
      <c r="V79">
        <v>1</v>
      </c>
      <c r="W79">
        <v>0</v>
      </c>
      <c r="X79">
        <v>0</v>
      </c>
      <c r="Y79">
        <v>0</v>
      </c>
      <c r="Z79">
        <v>1</v>
      </c>
      <c r="AA79">
        <v>1</v>
      </c>
      <c r="AB79">
        <v>1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0</v>
      </c>
      <c r="AI79">
        <v>1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1</v>
      </c>
      <c r="AP79">
        <v>0</v>
      </c>
      <c r="AQ79">
        <v>0</v>
      </c>
      <c r="AR79">
        <v>0</v>
      </c>
      <c r="AS79">
        <v>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1</v>
      </c>
      <c r="BG79">
        <v>1</v>
      </c>
      <c r="BH79">
        <v>0</v>
      </c>
      <c r="BI79">
        <v>1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</row>
    <row r="80" spans="1:78" x14ac:dyDescent="0.25">
      <c r="B80">
        <v>0</v>
      </c>
      <c r="C80">
        <v>0</v>
      </c>
      <c r="D80" t="s">
        <v>106</v>
      </c>
      <c r="E80" t="s">
        <v>106</v>
      </c>
      <c r="F80" t="s">
        <v>106</v>
      </c>
      <c r="G80" t="s">
        <v>106</v>
      </c>
      <c r="H80">
        <v>0</v>
      </c>
      <c r="I80" t="s">
        <v>106</v>
      </c>
      <c r="J80" t="s">
        <v>106</v>
      </c>
      <c r="K80">
        <v>0</v>
      </c>
      <c r="L80">
        <v>0</v>
      </c>
      <c r="M80">
        <v>0</v>
      </c>
      <c r="N80">
        <v>0</v>
      </c>
      <c r="O80" t="s">
        <v>106</v>
      </c>
      <c r="P80" t="s">
        <v>106</v>
      </c>
      <c r="Q80">
        <v>0</v>
      </c>
      <c r="R80" t="s">
        <v>106</v>
      </c>
      <c r="S80">
        <v>0</v>
      </c>
      <c r="T80" t="s">
        <v>106</v>
      </c>
      <c r="U80" t="s">
        <v>106</v>
      </c>
      <c r="V80">
        <v>0</v>
      </c>
      <c r="W80" t="s">
        <v>106</v>
      </c>
      <c r="X80">
        <v>0</v>
      </c>
      <c r="Y80">
        <v>0</v>
      </c>
      <c r="Z80">
        <v>0</v>
      </c>
      <c r="AA80">
        <v>0</v>
      </c>
      <c r="AB80">
        <v>0</v>
      </c>
      <c r="AC80" t="s">
        <v>106</v>
      </c>
      <c r="AD80">
        <v>0</v>
      </c>
      <c r="AE80" t="s">
        <v>106</v>
      </c>
      <c r="AF80">
        <v>0</v>
      </c>
      <c r="AG80">
        <v>0</v>
      </c>
      <c r="AH80" t="s">
        <v>106</v>
      </c>
      <c r="AI80">
        <v>0</v>
      </c>
      <c r="AJ80" t="s">
        <v>106</v>
      </c>
      <c r="AK80" t="s">
        <v>106</v>
      </c>
      <c r="AL80" t="s">
        <v>106</v>
      </c>
      <c r="AM80">
        <v>0</v>
      </c>
      <c r="AN80" t="s">
        <v>106</v>
      </c>
      <c r="AO80">
        <v>0</v>
      </c>
      <c r="AP80" t="s">
        <v>106</v>
      </c>
      <c r="AQ80" t="s">
        <v>106</v>
      </c>
      <c r="AR80" t="s">
        <v>106</v>
      </c>
      <c r="AS80" s="7">
        <v>0.01</v>
      </c>
      <c r="AT80" t="s">
        <v>106</v>
      </c>
      <c r="AU80" t="s">
        <v>106</v>
      </c>
      <c r="AV80" t="s">
        <v>106</v>
      </c>
      <c r="AW80" t="s">
        <v>106</v>
      </c>
      <c r="AX80" t="s">
        <v>106</v>
      </c>
      <c r="AY80" t="s">
        <v>106</v>
      </c>
      <c r="AZ80" t="s">
        <v>106</v>
      </c>
      <c r="BA80" t="s">
        <v>106</v>
      </c>
      <c r="BB80">
        <v>0</v>
      </c>
      <c r="BC80" t="s">
        <v>106</v>
      </c>
      <c r="BD80" t="s">
        <v>106</v>
      </c>
      <c r="BE80" t="s">
        <v>106</v>
      </c>
      <c r="BF80">
        <v>0</v>
      </c>
      <c r="BG80">
        <v>0</v>
      </c>
      <c r="BH80">
        <v>0</v>
      </c>
      <c r="BI80">
        <v>0</v>
      </c>
      <c r="BJ80" t="s">
        <v>106</v>
      </c>
      <c r="BK80" t="s">
        <v>106</v>
      </c>
      <c r="BL80" t="s">
        <v>106</v>
      </c>
      <c r="BM80" t="s">
        <v>106</v>
      </c>
      <c r="BN80" t="s">
        <v>106</v>
      </c>
      <c r="BO80">
        <v>0</v>
      </c>
      <c r="BP80">
        <v>0</v>
      </c>
      <c r="BQ80" t="s">
        <v>106</v>
      </c>
      <c r="BR80" t="s">
        <v>106</v>
      </c>
      <c r="BS80" t="s">
        <v>106</v>
      </c>
      <c r="BT80" t="s">
        <v>106</v>
      </c>
      <c r="BU80" t="s">
        <v>106</v>
      </c>
      <c r="BV80" t="s">
        <v>106</v>
      </c>
      <c r="BW80" t="s">
        <v>106</v>
      </c>
      <c r="BX80" t="s">
        <v>106</v>
      </c>
      <c r="BY80">
        <v>0</v>
      </c>
      <c r="BZ80" t="s">
        <v>106</v>
      </c>
    </row>
    <row r="81" spans="1:78" x14ac:dyDescent="0.25">
      <c r="A81" t="s">
        <v>697</v>
      </c>
      <c r="B81">
        <v>1</v>
      </c>
      <c r="C81">
        <v>0</v>
      </c>
      <c r="D81">
        <v>1</v>
      </c>
      <c r="E81">
        <v>0</v>
      </c>
      <c r="F81">
        <v>0</v>
      </c>
      <c r="G81">
        <v>1</v>
      </c>
      <c r="H81">
        <v>0</v>
      </c>
      <c r="I81">
        <v>0</v>
      </c>
      <c r="J81">
        <v>0</v>
      </c>
      <c r="K81">
        <v>0</v>
      </c>
      <c r="L81">
        <v>1</v>
      </c>
      <c r="M81">
        <v>0</v>
      </c>
      <c r="N81">
        <v>1</v>
      </c>
      <c r="O81">
        <v>0</v>
      </c>
      <c r="P81">
        <v>0</v>
      </c>
      <c r="Q81">
        <v>0</v>
      </c>
      <c r="R81">
        <v>1</v>
      </c>
      <c r="S81">
        <v>0</v>
      </c>
      <c r="T81">
        <v>1</v>
      </c>
      <c r="U81">
        <v>0</v>
      </c>
      <c r="V81">
        <v>1</v>
      </c>
      <c r="W81">
        <v>0</v>
      </c>
      <c r="X81">
        <v>0</v>
      </c>
      <c r="Y81">
        <v>0</v>
      </c>
      <c r="Z81">
        <v>1</v>
      </c>
      <c r="AA81">
        <v>1</v>
      </c>
      <c r="AB81">
        <v>1</v>
      </c>
      <c r="AC81">
        <v>1</v>
      </c>
      <c r="AD81">
        <v>0</v>
      </c>
      <c r="AE81">
        <v>0</v>
      </c>
      <c r="AF81">
        <v>1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1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1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1</v>
      </c>
      <c r="BG81">
        <v>1</v>
      </c>
      <c r="BH81">
        <v>0</v>
      </c>
      <c r="BI81">
        <v>0</v>
      </c>
      <c r="BJ81">
        <v>0</v>
      </c>
      <c r="BK81">
        <v>1</v>
      </c>
      <c r="BL81">
        <v>0</v>
      </c>
      <c r="BM81">
        <v>0</v>
      </c>
      <c r="BN81">
        <v>1</v>
      </c>
      <c r="BO81">
        <v>0</v>
      </c>
      <c r="BP81">
        <v>0</v>
      </c>
      <c r="BQ81">
        <v>0</v>
      </c>
      <c r="BR81">
        <v>1</v>
      </c>
      <c r="BS81">
        <v>1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</row>
    <row r="82" spans="1:78" x14ac:dyDescent="0.25">
      <c r="B82">
        <v>0</v>
      </c>
      <c r="C82" t="s">
        <v>106</v>
      </c>
      <c r="D82">
        <v>0</v>
      </c>
      <c r="E82" t="s">
        <v>106</v>
      </c>
      <c r="F82" t="s">
        <v>106</v>
      </c>
      <c r="G82">
        <v>0</v>
      </c>
      <c r="H82" t="s">
        <v>106</v>
      </c>
      <c r="I82" t="s">
        <v>106</v>
      </c>
      <c r="J82" t="s">
        <v>106</v>
      </c>
      <c r="K82" t="s">
        <v>106</v>
      </c>
      <c r="L82">
        <v>0</v>
      </c>
      <c r="M82" t="s">
        <v>106</v>
      </c>
      <c r="N82">
        <v>0</v>
      </c>
      <c r="O82" t="s">
        <v>106</v>
      </c>
      <c r="P82" t="s">
        <v>106</v>
      </c>
      <c r="Q82" t="s">
        <v>106</v>
      </c>
      <c r="R82">
        <v>0</v>
      </c>
      <c r="S82" t="s">
        <v>106</v>
      </c>
      <c r="T82">
        <v>0</v>
      </c>
      <c r="U82" t="s">
        <v>106</v>
      </c>
      <c r="V82">
        <v>0</v>
      </c>
      <c r="W82" t="s">
        <v>106</v>
      </c>
      <c r="X82" t="s">
        <v>106</v>
      </c>
      <c r="Y82" t="s">
        <v>106</v>
      </c>
      <c r="Z82">
        <v>0</v>
      </c>
      <c r="AA82">
        <v>0</v>
      </c>
      <c r="AB82">
        <v>0</v>
      </c>
      <c r="AC82">
        <v>0</v>
      </c>
      <c r="AD82" t="s">
        <v>106</v>
      </c>
      <c r="AE82" t="s">
        <v>106</v>
      </c>
      <c r="AF82">
        <v>0</v>
      </c>
      <c r="AG82" t="s">
        <v>106</v>
      </c>
      <c r="AH82" t="s">
        <v>106</v>
      </c>
      <c r="AI82" t="s">
        <v>106</v>
      </c>
      <c r="AJ82" t="s">
        <v>106</v>
      </c>
      <c r="AK82" t="s">
        <v>106</v>
      </c>
      <c r="AL82" t="s">
        <v>106</v>
      </c>
      <c r="AM82">
        <v>0</v>
      </c>
      <c r="AN82" t="s">
        <v>106</v>
      </c>
      <c r="AO82" t="s">
        <v>106</v>
      </c>
      <c r="AP82" t="s">
        <v>106</v>
      </c>
      <c r="AQ82" t="s">
        <v>106</v>
      </c>
      <c r="AR82" t="s">
        <v>106</v>
      </c>
      <c r="AS82" t="s">
        <v>106</v>
      </c>
      <c r="AT82" t="s">
        <v>106</v>
      </c>
      <c r="AU82" t="s">
        <v>106</v>
      </c>
      <c r="AV82" t="s">
        <v>106</v>
      </c>
      <c r="AW82" t="s">
        <v>106</v>
      </c>
      <c r="AX82" s="7">
        <v>0.01</v>
      </c>
      <c r="AY82" t="s">
        <v>106</v>
      </c>
      <c r="AZ82" t="s">
        <v>106</v>
      </c>
      <c r="BA82" t="s">
        <v>106</v>
      </c>
      <c r="BB82" t="s">
        <v>106</v>
      </c>
      <c r="BC82" t="s">
        <v>106</v>
      </c>
      <c r="BD82" t="s">
        <v>106</v>
      </c>
      <c r="BE82" t="s">
        <v>106</v>
      </c>
      <c r="BF82">
        <v>0</v>
      </c>
      <c r="BG82">
        <v>0</v>
      </c>
      <c r="BH82" t="s">
        <v>106</v>
      </c>
      <c r="BI82" t="s">
        <v>106</v>
      </c>
      <c r="BJ82" t="s">
        <v>106</v>
      </c>
      <c r="BK82">
        <v>0</v>
      </c>
      <c r="BL82" t="s">
        <v>106</v>
      </c>
      <c r="BM82" t="s">
        <v>106</v>
      </c>
      <c r="BN82">
        <v>0</v>
      </c>
      <c r="BO82" t="s">
        <v>106</v>
      </c>
      <c r="BP82" t="s">
        <v>106</v>
      </c>
      <c r="BQ82" t="s">
        <v>106</v>
      </c>
      <c r="BR82">
        <v>0</v>
      </c>
      <c r="BS82">
        <v>0</v>
      </c>
      <c r="BT82" t="s">
        <v>106</v>
      </c>
      <c r="BU82" t="s">
        <v>106</v>
      </c>
      <c r="BV82" t="s">
        <v>106</v>
      </c>
      <c r="BW82" t="s">
        <v>106</v>
      </c>
      <c r="BX82" t="s">
        <v>106</v>
      </c>
      <c r="BY82" t="s">
        <v>106</v>
      </c>
      <c r="BZ82" t="s">
        <v>106</v>
      </c>
    </row>
    <row r="83" spans="1:78" x14ac:dyDescent="0.25">
      <c r="A83" t="s">
        <v>696</v>
      </c>
      <c r="B83">
        <v>1</v>
      </c>
      <c r="C83">
        <v>1</v>
      </c>
      <c r="D83">
        <v>0</v>
      </c>
      <c r="E83">
        <v>0</v>
      </c>
      <c r="F83">
        <v>0</v>
      </c>
      <c r="G83">
        <v>1</v>
      </c>
      <c r="H83">
        <v>0</v>
      </c>
      <c r="I83">
        <v>0</v>
      </c>
      <c r="J83">
        <v>0</v>
      </c>
      <c r="K83">
        <v>1</v>
      </c>
      <c r="L83">
        <v>0</v>
      </c>
      <c r="M83">
        <v>0</v>
      </c>
      <c r="N83">
        <v>1</v>
      </c>
      <c r="O83">
        <v>0</v>
      </c>
      <c r="P83">
        <v>0</v>
      </c>
      <c r="Q83">
        <v>0</v>
      </c>
      <c r="R83">
        <v>1</v>
      </c>
      <c r="S83">
        <v>1</v>
      </c>
      <c r="T83">
        <v>0</v>
      </c>
      <c r="U83">
        <v>0</v>
      </c>
      <c r="V83">
        <v>0</v>
      </c>
      <c r="W83">
        <v>1</v>
      </c>
      <c r="X83">
        <v>0</v>
      </c>
      <c r="Y83">
        <v>0</v>
      </c>
      <c r="Z83">
        <v>1</v>
      </c>
      <c r="AA83">
        <v>1</v>
      </c>
      <c r="AB83">
        <v>1</v>
      </c>
      <c r="AC83">
        <v>0</v>
      </c>
      <c r="AD83">
        <v>1</v>
      </c>
      <c r="AE83">
        <v>0</v>
      </c>
      <c r="AF83">
        <v>1</v>
      </c>
      <c r="AG83">
        <v>0</v>
      </c>
      <c r="AH83">
        <v>0</v>
      </c>
      <c r="AI83">
        <v>1</v>
      </c>
      <c r="AJ83">
        <v>0</v>
      </c>
      <c r="AK83">
        <v>1</v>
      </c>
      <c r="AL83">
        <v>0</v>
      </c>
      <c r="AM83">
        <v>0</v>
      </c>
      <c r="AN83">
        <v>1</v>
      </c>
      <c r="AO83">
        <v>0</v>
      </c>
      <c r="AP83">
        <v>0</v>
      </c>
      <c r="AQ83">
        <v>0</v>
      </c>
      <c r="AR83">
        <v>1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1</v>
      </c>
      <c r="BG83">
        <v>0</v>
      </c>
      <c r="BH83">
        <v>1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1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1</v>
      </c>
      <c r="BY83">
        <v>1</v>
      </c>
      <c r="BZ83">
        <v>1</v>
      </c>
    </row>
    <row r="84" spans="1:78" x14ac:dyDescent="0.25">
      <c r="B84">
        <v>0</v>
      </c>
      <c r="C84">
        <v>0</v>
      </c>
      <c r="D84" t="s">
        <v>106</v>
      </c>
      <c r="E84" t="s">
        <v>106</v>
      </c>
      <c r="F84" t="s">
        <v>106</v>
      </c>
      <c r="G84">
        <v>0</v>
      </c>
      <c r="H84" t="s">
        <v>106</v>
      </c>
      <c r="I84" t="s">
        <v>106</v>
      </c>
      <c r="J84" t="s">
        <v>106</v>
      </c>
      <c r="K84">
        <v>0</v>
      </c>
      <c r="L84" t="s">
        <v>106</v>
      </c>
      <c r="M84" t="s">
        <v>106</v>
      </c>
      <c r="N84">
        <v>0</v>
      </c>
      <c r="O84" t="s">
        <v>106</v>
      </c>
      <c r="P84" t="s">
        <v>106</v>
      </c>
      <c r="Q84" t="s">
        <v>106</v>
      </c>
      <c r="R84">
        <v>0</v>
      </c>
      <c r="S84">
        <v>0</v>
      </c>
      <c r="T84" t="s">
        <v>106</v>
      </c>
      <c r="U84" t="s">
        <v>106</v>
      </c>
      <c r="V84" t="s">
        <v>106</v>
      </c>
      <c r="W84">
        <v>0</v>
      </c>
      <c r="X84" t="s">
        <v>106</v>
      </c>
      <c r="Y84" t="s">
        <v>106</v>
      </c>
      <c r="Z84">
        <v>0</v>
      </c>
      <c r="AA84">
        <v>0</v>
      </c>
      <c r="AB84">
        <v>0</v>
      </c>
      <c r="AC84" t="s">
        <v>106</v>
      </c>
      <c r="AD84">
        <v>0</v>
      </c>
      <c r="AE84" t="s">
        <v>106</v>
      </c>
      <c r="AF84">
        <v>0</v>
      </c>
      <c r="AG84" t="s">
        <v>106</v>
      </c>
      <c r="AH84" t="s">
        <v>106</v>
      </c>
      <c r="AI84">
        <v>0</v>
      </c>
      <c r="AJ84" t="s">
        <v>106</v>
      </c>
      <c r="AK84">
        <v>0</v>
      </c>
      <c r="AL84" t="s">
        <v>106</v>
      </c>
      <c r="AM84" t="s">
        <v>106</v>
      </c>
      <c r="AN84" s="7">
        <v>0.03</v>
      </c>
      <c r="AO84" t="s">
        <v>106</v>
      </c>
      <c r="AP84" t="s">
        <v>106</v>
      </c>
      <c r="AQ84" t="s">
        <v>106</v>
      </c>
      <c r="AR84" s="7">
        <v>0.01</v>
      </c>
      <c r="AS84" t="s">
        <v>106</v>
      </c>
      <c r="AT84" t="s">
        <v>106</v>
      </c>
      <c r="AU84" t="s">
        <v>106</v>
      </c>
      <c r="AV84" t="s">
        <v>106</v>
      </c>
      <c r="AW84" t="s">
        <v>106</v>
      </c>
      <c r="AX84" t="s">
        <v>106</v>
      </c>
      <c r="AY84" t="s">
        <v>106</v>
      </c>
      <c r="AZ84" t="s">
        <v>106</v>
      </c>
      <c r="BA84" t="s">
        <v>106</v>
      </c>
      <c r="BB84" t="s">
        <v>106</v>
      </c>
      <c r="BC84" t="s">
        <v>106</v>
      </c>
      <c r="BD84" t="s">
        <v>106</v>
      </c>
      <c r="BE84" t="s">
        <v>106</v>
      </c>
      <c r="BF84">
        <v>0</v>
      </c>
      <c r="BG84" t="s">
        <v>106</v>
      </c>
      <c r="BH84">
        <v>0</v>
      </c>
      <c r="BI84" t="s">
        <v>106</v>
      </c>
      <c r="BJ84" t="s">
        <v>106</v>
      </c>
      <c r="BK84" t="s">
        <v>106</v>
      </c>
      <c r="BL84" t="s">
        <v>106</v>
      </c>
      <c r="BM84" t="s">
        <v>106</v>
      </c>
      <c r="BN84" t="s">
        <v>106</v>
      </c>
      <c r="BO84" t="s">
        <v>106</v>
      </c>
      <c r="BP84">
        <v>0</v>
      </c>
      <c r="BQ84" t="s">
        <v>106</v>
      </c>
      <c r="BR84" t="s">
        <v>106</v>
      </c>
      <c r="BS84" t="s">
        <v>106</v>
      </c>
      <c r="BT84" t="s">
        <v>106</v>
      </c>
      <c r="BU84" t="s">
        <v>106</v>
      </c>
      <c r="BV84" t="s">
        <v>106</v>
      </c>
      <c r="BW84" t="s">
        <v>106</v>
      </c>
      <c r="BX84">
        <v>0</v>
      </c>
      <c r="BY84">
        <v>0</v>
      </c>
      <c r="BZ84">
        <v>0</v>
      </c>
    </row>
    <row r="85" spans="1:78" x14ac:dyDescent="0.25">
      <c r="A85" t="s">
        <v>693</v>
      </c>
      <c r="B85">
        <v>1</v>
      </c>
      <c r="C85">
        <v>1</v>
      </c>
      <c r="D85">
        <v>0</v>
      </c>
      <c r="E85">
        <v>0</v>
      </c>
      <c r="F85">
        <v>0</v>
      </c>
      <c r="G85">
        <v>1</v>
      </c>
      <c r="H85">
        <v>0</v>
      </c>
      <c r="I85">
        <v>0</v>
      </c>
      <c r="J85">
        <v>0</v>
      </c>
      <c r="K85">
        <v>0</v>
      </c>
      <c r="L85">
        <v>1</v>
      </c>
      <c r="M85">
        <v>1</v>
      </c>
      <c r="N85">
        <v>0</v>
      </c>
      <c r="O85">
        <v>0</v>
      </c>
      <c r="P85">
        <v>0</v>
      </c>
      <c r="Q85">
        <v>0</v>
      </c>
      <c r="R85">
        <v>1</v>
      </c>
      <c r="S85">
        <v>1</v>
      </c>
      <c r="T85">
        <v>0</v>
      </c>
      <c r="U85">
        <v>0</v>
      </c>
      <c r="V85">
        <v>0</v>
      </c>
      <c r="W85">
        <v>1</v>
      </c>
      <c r="X85">
        <v>0</v>
      </c>
      <c r="Y85">
        <v>0</v>
      </c>
      <c r="Z85">
        <v>1</v>
      </c>
      <c r="AA85">
        <v>1</v>
      </c>
      <c r="AB85">
        <v>1</v>
      </c>
      <c r="AC85">
        <v>0</v>
      </c>
      <c r="AD85">
        <v>1</v>
      </c>
      <c r="AE85">
        <v>0</v>
      </c>
      <c r="AF85">
        <v>1</v>
      </c>
      <c r="AG85">
        <v>0</v>
      </c>
      <c r="AH85">
        <v>0</v>
      </c>
      <c r="AI85">
        <v>1</v>
      </c>
      <c r="AJ85">
        <v>0</v>
      </c>
      <c r="AK85">
        <v>0</v>
      </c>
      <c r="AL85">
        <v>0</v>
      </c>
      <c r="AM85">
        <v>1</v>
      </c>
      <c r="AN85">
        <v>0</v>
      </c>
      <c r="AO85">
        <v>0</v>
      </c>
      <c r="AP85">
        <v>0</v>
      </c>
      <c r="AQ85">
        <v>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1</v>
      </c>
      <c r="BG85">
        <v>0</v>
      </c>
      <c r="BH85">
        <v>1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1</v>
      </c>
      <c r="BY85">
        <v>1</v>
      </c>
      <c r="BZ85">
        <v>1</v>
      </c>
    </row>
    <row r="86" spans="1:78" x14ac:dyDescent="0.25">
      <c r="B86">
        <v>0</v>
      </c>
      <c r="C86">
        <v>0</v>
      </c>
      <c r="D86" t="s">
        <v>106</v>
      </c>
      <c r="E86" t="s">
        <v>106</v>
      </c>
      <c r="F86" t="s">
        <v>106</v>
      </c>
      <c r="G86">
        <v>0</v>
      </c>
      <c r="H86" t="s">
        <v>106</v>
      </c>
      <c r="I86" t="s">
        <v>106</v>
      </c>
      <c r="J86" t="s">
        <v>106</v>
      </c>
      <c r="K86" t="s">
        <v>106</v>
      </c>
      <c r="L86">
        <v>0</v>
      </c>
      <c r="M86">
        <v>0</v>
      </c>
      <c r="N86" t="s">
        <v>106</v>
      </c>
      <c r="O86" t="s">
        <v>106</v>
      </c>
      <c r="P86" t="s">
        <v>106</v>
      </c>
      <c r="Q86" t="s">
        <v>106</v>
      </c>
      <c r="R86">
        <v>0</v>
      </c>
      <c r="S86">
        <v>0</v>
      </c>
      <c r="T86" t="s">
        <v>106</v>
      </c>
      <c r="U86" t="s">
        <v>106</v>
      </c>
      <c r="V86" t="s">
        <v>106</v>
      </c>
      <c r="W86">
        <v>0</v>
      </c>
      <c r="X86" t="s">
        <v>106</v>
      </c>
      <c r="Y86" t="s">
        <v>106</v>
      </c>
      <c r="Z86">
        <v>0</v>
      </c>
      <c r="AA86">
        <v>0</v>
      </c>
      <c r="AB86">
        <v>0</v>
      </c>
      <c r="AC86" t="s">
        <v>106</v>
      </c>
      <c r="AD86">
        <v>0</v>
      </c>
      <c r="AE86" t="s">
        <v>106</v>
      </c>
      <c r="AF86">
        <v>0</v>
      </c>
      <c r="AG86" t="s">
        <v>106</v>
      </c>
      <c r="AH86" t="s">
        <v>106</v>
      </c>
      <c r="AI86">
        <v>0</v>
      </c>
      <c r="AJ86" t="s">
        <v>106</v>
      </c>
      <c r="AK86" t="s">
        <v>106</v>
      </c>
      <c r="AL86" t="s">
        <v>106</v>
      </c>
      <c r="AM86">
        <v>0</v>
      </c>
      <c r="AN86" t="s">
        <v>106</v>
      </c>
      <c r="AO86" t="s">
        <v>106</v>
      </c>
      <c r="AP86" t="s">
        <v>106</v>
      </c>
      <c r="AQ86">
        <v>0</v>
      </c>
      <c r="AR86" t="s">
        <v>106</v>
      </c>
      <c r="AS86" t="s">
        <v>106</v>
      </c>
      <c r="AT86" t="s">
        <v>106</v>
      </c>
      <c r="AU86" t="s">
        <v>106</v>
      </c>
      <c r="AV86" t="s">
        <v>106</v>
      </c>
      <c r="AW86" t="s">
        <v>106</v>
      </c>
      <c r="AX86" t="s">
        <v>106</v>
      </c>
      <c r="AY86" t="s">
        <v>106</v>
      </c>
      <c r="AZ86" t="s">
        <v>106</v>
      </c>
      <c r="BA86" t="s">
        <v>106</v>
      </c>
      <c r="BB86" t="s">
        <v>106</v>
      </c>
      <c r="BC86" t="s">
        <v>106</v>
      </c>
      <c r="BD86" t="s">
        <v>106</v>
      </c>
      <c r="BE86" t="s">
        <v>106</v>
      </c>
      <c r="BF86">
        <v>0</v>
      </c>
      <c r="BG86" t="s">
        <v>106</v>
      </c>
      <c r="BH86">
        <v>0</v>
      </c>
      <c r="BI86" t="s">
        <v>106</v>
      </c>
      <c r="BJ86" t="s">
        <v>106</v>
      </c>
      <c r="BK86" t="s">
        <v>106</v>
      </c>
      <c r="BL86" t="s">
        <v>106</v>
      </c>
      <c r="BM86" t="s">
        <v>106</v>
      </c>
      <c r="BN86" t="s">
        <v>106</v>
      </c>
      <c r="BO86">
        <v>0</v>
      </c>
      <c r="BP86" t="s">
        <v>106</v>
      </c>
      <c r="BQ86" t="s">
        <v>106</v>
      </c>
      <c r="BR86" t="s">
        <v>106</v>
      </c>
      <c r="BS86" t="s">
        <v>106</v>
      </c>
      <c r="BT86" t="s">
        <v>106</v>
      </c>
      <c r="BU86" t="s">
        <v>106</v>
      </c>
      <c r="BV86" t="s">
        <v>106</v>
      </c>
      <c r="BW86" t="s">
        <v>106</v>
      </c>
      <c r="BX86">
        <v>0</v>
      </c>
      <c r="BY86">
        <v>0</v>
      </c>
      <c r="BZ86">
        <v>0</v>
      </c>
    </row>
    <row r="87" spans="1:78" x14ac:dyDescent="0.25">
      <c r="A87" t="s">
        <v>701</v>
      </c>
      <c r="B87">
        <v>1</v>
      </c>
      <c r="C87">
        <v>1</v>
      </c>
      <c r="D87">
        <v>0</v>
      </c>
      <c r="E87">
        <v>0</v>
      </c>
      <c r="F87">
        <v>0</v>
      </c>
      <c r="G87">
        <v>0</v>
      </c>
      <c r="H87">
        <v>1</v>
      </c>
      <c r="I87">
        <v>0</v>
      </c>
      <c r="J87">
        <v>0</v>
      </c>
      <c r="K87">
        <v>0</v>
      </c>
      <c r="L87">
        <v>1</v>
      </c>
      <c r="M87">
        <v>1</v>
      </c>
      <c r="N87">
        <v>0</v>
      </c>
      <c r="O87">
        <v>0</v>
      </c>
      <c r="P87">
        <v>0</v>
      </c>
      <c r="Q87">
        <v>0</v>
      </c>
      <c r="R87">
        <v>1</v>
      </c>
      <c r="S87">
        <v>1</v>
      </c>
      <c r="T87">
        <v>0</v>
      </c>
      <c r="U87">
        <v>0</v>
      </c>
      <c r="V87">
        <v>0</v>
      </c>
      <c r="W87">
        <v>0</v>
      </c>
      <c r="X87">
        <v>1</v>
      </c>
      <c r="Y87">
        <v>1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1</v>
      </c>
      <c r="AG87">
        <v>0</v>
      </c>
      <c r="AH87">
        <v>0</v>
      </c>
      <c r="AI87">
        <v>1</v>
      </c>
      <c r="AJ87">
        <v>0</v>
      </c>
      <c r="AK87">
        <v>0</v>
      </c>
      <c r="AL87">
        <v>1</v>
      </c>
      <c r="AM87">
        <v>0</v>
      </c>
      <c r="AN87">
        <v>0</v>
      </c>
      <c r="AO87">
        <v>0</v>
      </c>
      <c r="AP87">
        <v>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1</v>
      </c>
      <c r="BG87">
        <v>0</v>
      </c>
      <c r="BH87">
        <v>1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1</v>
      </c>
      <c r="BY87">
        <v>1</v>
      </c>
      <c r="BZ87">
        <v>1</v>
      </c>
    </row>
    <row r="88" spans="1:78" x14ac:dyDescent="0.25">
      <c r="B88">
        <v>0</v>
      </c>
      <c r="C88">
        <v>0</v>
      </c>
      <c r="D88" t="s">
        <v>106</v>
      </c>
      <c r="E88" t="s">
        <v>106</v>
      </c>
      <c r="F88" t="s">
        <v>106</v>
      </c>
      <c r="G88" t="s">
        <v>106</v>
      </c>
      <c r="H88">
        <v>0</v>
      </c>
      <c r="I88" t="s">
        <v>106</v>
      </c>
      <c r="J88" t="s">
        <v>106</v>
      </c>
      <c r="K88" t="s">
        <v>106</v>
      </c>
      <c r="L88">
        <v>0</v>
      </c>
      <c r="M88">
        <v>0</v>
      </c>
      <c r="N88" t="s">
        <v>106</v>
      </c>
      <c r="O88" t="s">
        <v>106</v>
      </c>
      <c r="P88" t="s">
        <v>106</v>
      </c>
      <c r="Q88" t="s">
        <v>106</v>
      </c>
      <c r="R88">
        <v>0</v>
      </c>
      <c r="S88">
        <v>0</v>
      </c>
      <c r="T88" t="s">
        <v>106</v>
      </c>
      <c r="U88" t="s">
        <v>106</v>
      </c>
      <c r="V88" t="s">
        <v>106</v>
      </c>
      <c r="W88" t="s">
        <v>106</v>
      </c>
      <c r="X88">
        <v>0</v>
      </c>
      <c r="Y88">
        <v>0</v>
      </c>
      <c r="Z88" t="s">
        <v>106</v>
      </c>
      <c r="AA88">
        <v>0</v>
      </c>
      <c r="AB88" t="s">
        <v>106</v>
      </c>
      <c r="AC88" t="s">
        <v>106</v>
      </c>
      <c r="AD88">
        <v>0</v>
      </c>
      <c r="AE88" t="s">
        <v>106</v>
      </c>
      <c r="AF88">
        <v>0</v>
      </c>
      <c r="AG88" t="s">
        <v>106</v>
      </c>
      <c r="AH88" t="s">
        <v>106</v>
      </c>
      <c r="AI88">
        <v>0</v>
      </c>
      <c r="AJ88" t="s">
        <v>106</v>
      </c>
      <c r="AK88" t="s">
        <v>106</v>
      </c>
      <c r="AL88">
        <v>0</v>
      </c>
      <c r="AM88" t="s">
        <v>106</v>
      </c>
      <c r="AN88" t="s">
        <v>106</v>
      </c>
      <c r="AO88" t="s">
        <v>106</v>
      </c>
      <c r="AP88">
        <v>0</v>
      </c>
      <c r="AQ88" t="s">
        <v>106</v>
      </c>
      <c r="AR88" t="s">
        <v>106</v>
      </c>
      <c r="AS88" t="s">
        <v>106</v>
      </c>
      <c r="AT88" t="s">
        <v>106</v>
      </c>
      <c r="AU88" t="s">
        <v>106</v>
      </c>
      <c r="AV88" t="s">
        <v>106</v>
      </c>
      <c r="AW88" t="s">
        <v>106</v>
      </c>
      <c r="AX88" t="s">
        <v>106</v>
      </c>
      <c r="AY88" t="s">
        <v>106</v>
      </c>
      <c r="AZ88" t="s">
        <v>106</v>
      </c>
      <c r="BA88" t="s">
        <v>106</v>
      </c>
      <c r="BB88" t="s">
        <v>106</v>
      </c>
      <c r="BC88" t="s">
        <v>106</v>
      </c>
      <c r="BD88" t="s">
        <v>106</v>
      </c>
      <c r="BE88" t="s">
        <v>106</v>
      </c>
      <c r="BF88">
        <v>0</v>
      </c>
      <c r="BG88" t="s">
        <v>106</v>
      </c>
      <c r="BH88">
        <v>0</v>
      </c>
      <c r="BI88" t="s">
        <v>106</v>
      </c>
      <c r="BJ88" t="s">
        <v>106</v>
      </c>
      <c r="BK88" t="s">
        <v>106</v>
      </c>
      <c r="BL88" t="s">
        <v>106</v>
      </c>
      <c r="BM88" t="s">
        <v>106</v>
      </c>
      <c r="BN88" t="s">
        <v>106</v>
      </c>
      <c r="BO88">
        <v>0</v>
      </c>
      <c r="BP88" t="s">
        <v>106</v>
      </c>
      <c r="BQ88" t="s">
        <v>106</v>
      </c>
      <c r="BR88" t="s">
        <v>106</v>
      </c>
      <c r="BS88" t="s">
        <v>106</v>
      </c>
      <c r="BT88" t="s">
        <v>106</v>
      </c>
      <c r="BU88" t="s">
        <v>106</v>
      </c>
      <c r="BV88" t="s">
        <v>106</v>
      </c>
      <c r="BW88" t="s">
        <v>106</v>
      </c>
      <c r="BX88">
        <v>0</v>
      </c>
      <c r="BY88">
        <v>0</v>
      </c>
      <c r="BZ88">
        <v>0</v>
      </c>
    </row>
    <row r="89" spans="1:78" x14ac:dyDescent="0.25">
      <c r="A89" t="s">
        <v>706</v>
      </c>
      <c r="B89">
        <v>1</v>
      </c>
      <c r="C89">
        <v>1</v>
      </c>
      <c r="D89">
        <v>0</v>
      </c>
      <c r="E89">
        <v>0</v>
      </c>
      <c r="F89">
        <v>0</v>
      </c>
      <c r="G89">
        <v>0</v>
      </c>
      <c r="H89">
        <v>1</v>
      </c>
      <c r="I89">
        <v>0</v>
      </c>
      <c r="J89">
        <v>0</v>
      </c>
      <c r="K89">
        <v>0</v>
      </c>
      <c r="L89">
        <v>1</v>
      </c>
      <c r="M89">
        <v>1</v>
      </c>
      <c r="N89">
        <v>0</v>
      </c>
      <c r="O89">
        <v>0</v>
      </c>
      <c r="P89">
        <v>0</v>
      </c>
      <c r="Q89">
        <v>0</v>
      </c>
      <c r="R89">
        <v>1</v>
      </c>
      <c r="S89">
        <v>1</v>
      </c>
      <c r="T89">
        <v>0</v>
      </c>
      <c r="U89">
        <v>0</v>
      </c>
      <c r="V89">
        <v>0</v>
      </c>
      <c r="W89">
        <v>1</v>
      </c>
      <c r="X89">
        <v>0</v>
      </c>
      <c r="Y89">
        <v>1</v>
      </c>
      <c r="Z89">
        <v>0</v>
      </c>
      <c r="AA89">
        <v>1</v>
      </c>
      <c r="AB89">
        <v>0</v>
      </c>
      <c r="AC89">
        <v>1</v>
      </c>
      <c r="AD89">
        <v>0</v>
      </c>
      <c r="AE89">
        <v>0</v>
      </c>
      <c r="AF89">
        <v>1</v>
      </c>
      <c r="AG89">
        <v>0</v>
      </c>
      <c r="AH89">
        <v>0</v>
      </c>
      <c r="AI89">
        <v>1</v>
      </c>
      <c r="AJ89">
        <v>0</v>
      </c>
      <c r="AK89">
        <v>0</v>
      </c>
      <c r="AL89">
        <v>0</v>
      </c>
      <c r="AM89">
        <v>1</v>
      </c>
      <c r="AN89">
        <v>0</v>
      </c>
      <c r="AO89">
        <v>0</v>
      </c>
      <c r="AP89">
        <v>0</v>
      </c>
      <c r="AQ89">
        <v>1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1</v>
      </c>
      <c r="BG89">
        <v>1</v>
      </c>
      <c r="BH89">
        <v>0</v>
      </c>
      <c r="BI89">
        <v>0</v>
      </c>
      <c r="BJ89">
        <v>0</v>
      </c>
      <c r="BK89">
        <v>1</v>
      </c>
      <c r="BL89">
        <v>0</v>
      </c>
      <c r="BM89">
        <v>0</v>
      </c>
      <c r="BN89">
        <v>1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1</v>
      </c>
      <c r="BZ89">
        <v>1</v>
      </c>
    </row>
    <row r="90" spans="1:78" x14ac:dyDescent="0.25">
      <c r="B90">
        <v>0</v>
      </c>
      <c r="C90">
        <v>0</v>
      </c>
      <c r="D90" t="s">
        <v>106</v>
      </c>
      <c r="E90" t="s">
        <v>106</v>
      </c>
      <c r="F90" t="s">
        <v>106</v>
      </c>
      <c r="G90" t="s">
        <v>106</v>
      </c>
      <c r="H90">
        <v>0</v>
      </c>
      <c r="I90" t="s">
        <v>106</v>
      </c>
      <c r="J90" t="s">
        <v>106</v>
      </c>
      <c r="K90" t="s">
        <v>106</v>
      </c>
      <c r="L90">
        <v>0</v>
      </c>
      <c r="M90">
        <v>0</v>
      </c>
      <c r="N90" t="s">
        <v>106</v>
      </c>
      <c r="O90" t="s">
        <v>106</v>
      </c>
      <c r="P90" t="s">
        <v>106</v>
      </c>
      <c r="Q90" t="s">
        <v>106</v>
      </c>
      <c r="R90">
        <v>0</v>
      </c>
      <c r="S90">
        <v>0</v>
      </c>
      <c r="T90" t="s">
        <v>106</v>
      </c>
      <c r="U90" t="s">
        <v>106</v>
      </c>
      <c r="V90" t="s">
        <v>106</v>
      </c>
      <c r="W90">
        <v>0</v>
      </c>
      <c r="X90" t="s">
        <v>106</v>
      </c>
      <c r="Y90">
        <v>0</v>
      </c>
      <c r="Z90" t="s">
        <v>106</v>
      </c>
      <c r="AA90">
        <v>0</v>
      </c>
      <c r="AB90" t="s">
        <v>106</v>
      </c>
      <c r="AC90">
        <v>0</v>
      </c>
      <c r="AD90" t="s">
        <v>106</v>
      </c>
      <c r="AE90" t="s">
        <v>106</v>
      </c>
      <c r="AF90">
        <v>0</v>
      </c>
      <c r="AG90" t="s">
        <v>106</v>
      </c>
      <c r="AH90" t="s">
        <v>106</v>
      </c>
      <c r="AI90">
        <v>0</v>
      </c>
      <c r="AJ90" t="s">
        <v>106</v>
      </c>
      <c r="AK90" t="s">
        <v>106</v>
      </c>
      <c r="AL90" t="s">
        <v>106</v>
      </c>
      <c r="AM90">
        <v>0</v>
      </c>
      <c r="AN90" t="s">
        <v>106</v>
      </c>
      <c r="AO90" t="s">
        <v>106</v>
      </c>
      <c r="AP90" t="s">
        <v>106</v>
      </c>
      <c r="AQ90">
        <v>0</v>
      </c>
      <c r="AR90" t="s">
        <v>106</v>
      </c>
      <c r="AS90" t="s">
        <v>106</v>
      </c>
      <c r="AT90" t="s">
        <v>106</v>
      </c>
      <c r="AU90" t="s">
        <v>106</v>
      </c>
      <c r="AV90" t="s">
        <v>106</v>
      </c>
      <c r="AW90" t="s">
        <v>106</v>
      </c>
      <c r="AX90" t="s">
        <v>106</v>
      </c>
      <c r="AY90" t="s">
        <v>106</v>
      </c>
      <c r="AZ90" t="s">
        <v>106</v>
      </c>
      <c r="BA90" t="s">
        <v>106</v>
      </c>
      <c r="BB90" t="s">
        <v>106</v>
      </c>
      <c r="BC90" t="s">
        <v>106</v>
      </c>
      <c r="BD90" t="s">
        <v>106</v>
      </c>
      <c r="BE90" t="s">
        <v>106</v>
      </c>
      <c r="BF90">
        <v>0</v>
      </c>
      <c r="BG90">
        <v>0</v>
      </c>
      <c r="BH90" t="s">
        <v>106</v>
      </c>
      <c r="BI90" t="s">
        <v>106</v>
      </c>
      <c r="BJ90" t="s">
        <v>106</v>
      </c>
      <c r="BK90">
        <v>0</v>
      </c>
      <c r="BL90" t="s">
        <v>106</v>
      </c>
      <c r="BM90" t="s">
        <v>106</v>
      </c>
      <c r="BN90">
        <v>0</v>
      </c>
      <c r="BO90" t="s">
        <v>106</v>
      </c>
      <c r="BP90" t="s">
        <v>106</v>
      </c>
      <c r="BQ90" t="s">
        <v>106</v>
      </c>
      <c r="BR90" t="s">
        <v>106</v>
      </c>
      <c r="BS90" t="s">
        <v>106</v>
      </c>
      <c r="BT90" t="s">
        <v>106</v>
      </c>
      <c r="BU90" t="s">
        <v>106</v>
      </c>
      <c r="BV90" t="s">
        <v>106</v>
      </c>
      <c r="BW90" t="s">
        <v>106</v>
      </c>
      <c r="BX90" t="s">
        <v>106</v>
      </c>
      <c r="BY90">
        <v>0</v>
      </c>
      <c r="BZ90">
        <v>0</v>
      </c>
    </row>
    <row r="91" spans="1:78" x14ac:dyDescent="0.25">
      <c r="A91" t="s">
        <v>87</v>
      </c>
      <c r="B91">
        <v>31</v>
      </c>
      <c r="C91">
        <v>26</v>
      </c>
      <c r="D91">
        <v>2</v>
      </c>
      <c r="E91">
        <v>3</v>
      </c>
      <c r="F91">
        <v>4</v>
      </c>
      <c r="G91">
        <v>14</v>
      </c>
      <c r="H91">
        <v>12</v>
      </c>
      <c r="I91">
        <v>7</v>
      </c>
      <c r="J91">
        <v>12</v>
      </c>
      <c r="K91">
        <v>5</v>
      </c>
      <c r="L91">
        <v>7</v>
      </c>
      <c r="M91">
        <v>6</v>
      </c>
      <c r="N91">
        <v>23</v>
      </c>
      <c r="O91">
        <v>2</v>
      </c>
      <c r="P91">
        <v>0</v>
      </c>
      <c r="Q91">
        <v>5</v>
      </c>
      <c r="R91">
        <v>26</v>
      </c>
      <c r="S91">
        <v>23</v>
      </c>
      <c r="T91">
        <v>6</v>
      </c>
      <c r="U91">
        <v>3</v>
      </c>
      <c r="V91">
        <v>23</v>
      </c>
      <c r="W91">
        <v>4</v>
      </c>
      <c r="X91">
        <v>3</v>
      </c>
      <c r="Y91">
        <v>6</v>
      </c>
      <c r="Z91">
        <v>25</v>
      </c>
      <c r="AA91">
        <v>31</v>
      </c>
      <c r="AB91">
        <v>25</v>
      </c>
      <c r="AC91">
        <v>3</v>
      </c>
      <c r="AD91">
        <v>24</v>
      </c>
      <c r="AE91">
        <v>4</v>
      </c>
      <c r="AF91">
        <v>28</v>
      </c>
      <c r="AG91">
        <v>2</v>
      </c>
      <c r="AH91">
        <v>0</v>
      </c>
      <c r="AI91">
        <v>21</v>
      </c>
      <c r="AJ91">
        <v>3</v>
      </c>
      <c r="AK91">
        <v>6</v>
      </c>
      <c r="AL91">
        <v>13</v>
      </c>
      <c r="AM91">
        <v>12</v>
      </c>
      <c r="AN91">
        <v>0</v>
      </c>
      <c r="AO91">
        <v>6</v>
      </c>
      <c r="AP91">
        <v>1</v>
      </c>
      <c r="AQ91">
        <v>2</v>
      </c>
      <c r="AR91">
        <v>2</v>
      </c>
      <c r="AS91">
        <v>1</v>
      </c>
      <c r="AT91">
        <v>5</v>
      </c>
      <c r="AU91">
        <v>1</v>
      </c>
      <c r="AV91">
        <v>1</v>
      </c>
      <c r="AW91">
        <v>0</v>
      </c>
      <c r="AX91">
        <v>2</v>
      </c>
      <c r="AY91">
        <v>5</v>
      </c>
      <c r="AZ91">
        <v>2</v>
      </c>
      <c r="BA91">
        <v>2</v>
      </c>
      <c r="BB91">
        <v>5</v>
      </c>
      <c r="BC91">
        <v>2</v>
      </c>
      <c r="BD91">
        <v>1</v>
      </c>
      <c r="BE91">
        <v>3</v>
      </c>
      <c r="BF91">
        <v>29</v>
      </c>
      <c r="BG91">
        <v>15</v>
      </c>
      <c r="BH91">
        <v>17</v>
      </c>
      <c r="BI91">
        <v>5</v>
      </c>
      <c r="BJ91">
        <v>3</v>
      </c>
      <c r="BK91">
        <v>5</v>
      </c>
      <c r="BL91">
        <v>1</v>
      </c>
      <c r="BM91">
        <v>9</v>
      </c>
      <c r="BN91">
        <v>7</v>
      </c>
      <c r="BO91">
        <v>10</v>
      </c>
      <c r="BP91">
        <v>6</v>
      </c>
      <c r="BQ91">
        <v>7</v>
      </c>
      <c r="BR91">
        <v>8</v>
      </c>
      <c r="BS91">
        <v>10</v>
      </c>
      <c r="BT91">
        <v>2</v>
      </c>
      <c r="BU91">
        <v>1</v>
      </c>
      <c r="BV91">
        <v>3</v>
      </c>
      <c r="BW91">
        <v>5</v>
      </c>
      <c r="BX91">
        <v>18</v>
      </c>
      <c r="BY91">
        <v>21</v>
      </c>
      <c r="BZ91">
        <v>16</v>
      </c>
    </row>
    <row r="92" spans="1:78" x14ac:dyDescent="0.25">
      <c r="B92" s="7">
        <v>0.02</v>
      </c>
      <c r="C92" s="7">
        <v>0.02</v>
      </c>
      <c r="D92" s="7">
        <v>0.01</v>
      </c>
      <c r="E92" s="7">
        <v>0.02</v>
      </c>
      <c r="F92" s="7">
        <v>0.02</v>
      </c>
      <c r="G92" s="7">
        <v>0.01</v>
      </c>
      <c r="H92" s="7">
        <v>0.02</v>
      </c>
      <c r="I92" s="7">
        <v>0.01</v>
      </c>
      <c r="J92" s="7">
        <v>0.02</v>
      </c>
      <c r="K92" s="7">
        <v>0.02</v>
      </c>
      <c r="L92" s="7">
        <v>0.02</v>
      </c>
      <c r="M92" s="7">
        <v>0.01</v>
      </c>
      <c r="N92" s="7">
        <v>0.02</v>
      </c>
      <c r="O92" s="7">
        <v>0.01</v>
      </c>
      <c r="P92" t="s">
        <v>108</v>
      </c>
      <c r="Q92" s="7">
        <v>0.01</v>
      </c>
      <c r="R92" s="7">
        <v>0.02</v>
      </c>
      <c r="S92" s="7">
        <v>0.02</v>
      </c>
      <c r="T92" s="7">
        <v>0.02</v>
      </c>
      <c r="U92" s="7">
        <v>0.01</v>
      </c>
      <c r="V92" s="7">
        <v>0.02</v>
      </c>
      <c r="W92" s="7">
        <v>0.02</v>
      </c>
      <c r="X92" s="7">
        <v>0.01</v>
      </c>
      <c r="Y92" s="7">
        <v>0.03</v>
      </c>
      <c r="Z92" s="7">
        <v>0.01</v>
      </c>
      <c r="AA92" s="7">
        <v>0.02</v>
      </c>
      <c r="AB92" s="7">
        <v>0.01</v>
      </c>
      <c r="AC92" s="7">
        <v>0.01</v>
      </c>
      <c r="AD92" s="7">
        <v>0.02</v>
      </c>
      <c r="AE92" s="7">
        <v>0.03</v>
      </c>
      <c r="AF92" s="7">
        <v>0.02</v>
      </c>
      <c r="AG92" s="7">
        <v>0.01</v>
      </c>
      <c r="AH92" t="s">
        <v>108</v>
      </c>
      <c r="AI92" s="7">
        <v>0.01</v>
      </c>
      <c r="AJ92" s="7">
        <v>0.02</v>
      </c>
      <c r="AK92" s="7">
        <v>0.02</v>
      </c>
      <c r="AL92" s="7">
        <v>0.02</v>
      </c>
      <c r="AM92" s="7">
        <v>0.01</v>
      </c>
      <c r="AN92" t="s">
        <v>108</v>
      </c>
      <c r="AO92" s="7">
        <v>0.03</v>
      </c>
      <c r="AP92" s="7">
        <v>0.01</v>
      </c>
      <c r="AQ92" s="7">
        <v>0.01</v>
      </c>
      <c r="AR92" s="7">
        <v>0.01</v>
      </c>
      <c r="AS92" s="7">
        <v>0.01</v>
      </c>
      <c r="AT92" s="7">
        <v>0.03</v>
      </c>
      <c r="AU92" s="7">
        <v>0.01</v>
      </c>
      <c r="AV92" s="7">
        <v>0.01</v>
      </c>
      <c r="AW92" t="s">
        <v>108</v>
      </c>
      <c r="AX92" s="7">
        <v>0.02</v>
      </c>
      <c r="AY92" s="7">
        <v>0.02</v>
      </c>
      <c r="AZ92" s="7">
        <v>0.01</v>
      </c>
      <c r="BA92" s="7">
        <v>0.02</v>
      </c>
      <c r="BB92" s="7">
        <v>0.03</v>
      </c>
      <c r="BC92" s="7">
        <v>0.02</v>
      </c>
      <c r="BD92" s="7">
        <v>0.11</v>
      </c>
      <c r="BE92" s="7">
        <v>0.01</v>
      </c>
      <c r="BF92" s="7">
        <v>0.02</v>
      </c>
      <c r="BG92" s="7">
        <v>0.01</v>
      </c>
      <c r="BH92" s="7">
        <v>0.02</v>
      </c>
      <c r="BI92" s="7">
        <v>0.01</v>
      </c>
      <c r="BJ92" s="7">
        <v>0.01</v>
      </c>
      <c r="BK92" s="7">
        <v>0.01</v>
      </c>
      <c r="BL92" s="7">
        <v>0.01</v>
      </c>
      <c r="BM92" s="7">
        <v>0.03</v>
      </c>
      <c r="BN92" s="7">
        <v>0.01</v>
      </c>
      <c r="BO92" s="7">
        <v>0.01</v>
      </c>
      <c r="BP92" s="7">
        <v>0.02</v>
      </c>
      <c r="BQ92" s="7">
        <v>0.02</v>
      </c>
      <c r="BR92" s="7">
        <v>0.02</v>
      </c>
      <c r="BS92" s="7">
        <v>0.02</v>
      </c>
      <c r="BT92" s="7">
        <v>0.01</v>
      </c>
      <c r="BU92" s="7">
        <v>0.01</v>
      </c>
      <c r="BV92" s="7">
        <v>0.02</v>
      </c>
      <c r="BW92" s="7">
        <v>0.02</v>
      </c>
      <c r="BX92" s="7">
        <v>0.02</v>
      </c>
      <c r="BY92" s="7">
        <v>0.02</v>
      </c>
      <c r="BZ92" s="7">
        <v>0.02</v>
      </c>
    </row>
    <row r="93" spans="1:78" x14ac:dyDescent="0.25">
      <c r="A93" t="s">
        <v>41</v>
      </c>
      <c r="B93">
        <v>76</v>
      </c>
      <c r="C93">
        <v>59</v>
      </c>
      <c r="D93">
        <v>11</v>
      </c>
      <c r="E93">
        <v>6</v>
      </c>
      <c r="F93">
        <v>5</v>
      </c>
      <c r="G93">
        <v>22</v>
      </c>
      <c r="H93">
        <v>48</v>
      </c>
      <c r="I93">
        <v>7</v>
      </c>
      <c r="J93">
        <v>20</v>
      </c>
      <c r="K93">
        <v>19</v>
      </c>
      <c r="L93">
        <v>29</v>
      </c>
      <c r="M93">
        <v>32</v>
      </c>
      <c r="N93">
        <v>25</v>
      </c>
      <c r="O93">
        <v>14</v>
      </c>
      <c r="P93">
        <v>5</v>
      </c>
      <c r="Q93">
        <v>22</v>
      </c>
      <c r="R93">
        <v>53</v>
      </c>
      <c r="S93">
        <v>42</v>
      </c>
      <c r="T93">
        <v>14</v>
      </c>
      <c r="U93">
        <v>19</v>
      </c>
      <c r="V93">
        <v>35</v>
      </c>
      <c r="W93">
        <v>6</v>
      </c>
      <c r="X93">
        <v>33</v>
      </c>
      <c r="Y93">
        <v>12</v>
      </c>
      <c r="Z93">
        <v>64</v>
      </c>
      <c r="AA93">
        <v>75</v>
      </c>
      <c r="AB93">
        <v>63</v>
      </c>
      <c r="AC93">
        <v>5</v>
      </c>
      <c r="AD93">
        <v>57</v>
      </c>
      <c r="AE93">
        <v>13</v>
      </c>
      <c r="AF93">
        <v>64</v>
      </c>
      <c r="AG93">
        <v>4</v>
      </c>
      <c r="AH93">
        <v>1</v>
      </c>
      <c r="AI93">
        <v>51</v>
      </c>
      <c r="AJ93">
        <v>12</v>
      </c>
      <c r="AK93">
        <v>11</v>
      </c>
      <c r="AL93">
        <v>22</v>
      </c>
      <c r="AM93">
        <v>40</v>
      </c>
      <c r="AN93">
        <v>0</v>
      </c>
      <c r="AO93">
        <v>12</v>
      </c>
      <c r="AP93">
        <v>4</v>
      </c>
      <c r="AQ93">
        <v>6</v>
      </c>
      <c r="AR93">
        <v>10</v>
      </c>
      <c r="AS93">
        <v>4</v>
      </c>
      <c r="AT93">
        <v>8</v>
      </c>
      <c r="AU93">
        <v>5</v>
      </c>
      <c r="AV93">
        <v>4</v>
      </c>
      <c r="AW93">
        <v>1</v>
      </c>
      <c r="AX93">
        <v>10</v>
      </c>
      <c r="AY93">
        <v>5</v>
      </c>
      <c r="AZ93">
        <v>3</v>
      </c>
      <c r="BA93">
        <v>4</v>
      </c>
      <c r="BB93">
        <v>8</v>
      </c>
      <c r="BC93">
        <v>2</v>
      </c>
      <c r="BD93">
        <v>0</v>
      </c>
      <c r="BE93">
        <v>5</v>
      </c>
      <c r="BF93">
        <v>71</v>
      </c>
      <c r="BG93">
        <v>29</v>
      </c>
      <c r="BH93">
        <v>47</v>
      </c>
      <c r="BI93">
        <v>6</v>
      </c>
      <c r="BJ93">
        <v>3</v>
      </c>
      <c r="BK93">
        <v>11</v>
      </c>
      <c r="BL93">
        <v>3</v>
      </c>
      <c r="BM93">
        <v>2</v>
      </c>
      <c r="BN93">
        <v>11</v>
      </c>
      <c r="BO93">
        <v>26</v>
      </c>
      <c r="BP93">
        <v>36</v>
      </c>
      <c r="BQ93">
        <v>8</v>
      </c>
      <c r="BR93">
        <v>6</v>
      </c>
      <c r="BS93">
        <v>5</v>
      </c>
      <c r="BT93">
        <v>4</v>
      </c>
      <c r="BU93">
        <v>2</v>
      </c>
      <c r="BV93">
        <v>4</v>
      </c>
      <c r="BW93">
        <v>4</v>
      </c>
      <c r="BX93">
        <v>47</v>
      </c>
      <c r="BY93">
        <v>47</v>
      </c>
      <c r="BZ93">
        <v>41</v>
      </c>
    </row>
    <row r="94" spans="1:78" x14ac:dyDescent="0.25">
      <c r="B94" s="7">
        <v>0.04</v>
      </c>
      <c r="C94" s="7">
        <v>0.04</v>
      </c>
      <c r="D94" s="7">
        <v>0.06</v>
      </c>
      <c r="E94" s="7">
        <v>0.05</v>
      </c>
      <c r="F94" s="7">
        <v>0.02</v>
      </c>
      <c r="G94" s="7">
        <v>0.02</v>
      </c>
      <c r="H94" s="7">
        <v>7.0000000000000007E-2</v>
      </c>
      <c r="I94" s="7">
        <v>0.01</v>
      </c>
      <c r="J94" s="7">
        <v>0.03</v>
      </c>
      <c r="K94" s="7">
        <v>0.05</v>
      </c>
      <c r="L94" s="7">
        <v>7.0000000000000007E-2</v>
      </c>
      <c r="M94" s="7">
        <v>0.06</v>
      </c>
      <c r="N94" s="7">
        <v>0.02</v>
      </c>
      <c r="O94" s="7">
        <v>0.08</v>
      </c>
      <c r="P94" s="7">
        <v>0.1</v>
      </c>
      <c r="Q94" s="7">
        <v>0.06</v>
      </c>
      <c r="R94" s="7">
        <v>0.03</v>
      </c>
      <c r="S94" s="7">
        <v>0.03</v>
      </c>
      <c r="T94" s="7">
        <v>0.05</v>
      </c>
      <c r="U94" s="7">
        <v>7.0000000000000007E-2</v>
      </c>
      <c r="V94" s="7">
        <v>0.03</v>
      </c>
      <c r="W94" s="7">
        <v>0.03</v>
      </c>
      <c r="X94" s="7">
        <v>0.1</v>
      </c>
      <c r="Y94" s="7">
        <v>0.06</v>
      </c>
      <c r="Z94" s="7">
        <v>0.04</v>
      </c>
      <c r="AA94" s="7">
        <v>0.04</v>
      </c>
      <c r="AB94" s="7">
        <v>0.04</v>
      </c>
      <c r="AC94" s="7">
        <v>0.02</v>
      </c>
      <c r="AD94" s="7">
        <v>0.04</v>
      </c>
      <c r="AE94" s="7">
        <v>0.1</v>
      </c>
      <c r="AF94" s="7">
        <v>0.04</v>
      </c>
      <c r="AG94" s="7">
        <v>0.01</v>
      </c>
      <c r="AH94" s="7">
        <v>0.13</v>
      </c>
      <c r="AI94" s="7">
        <v>0.04</v>
      </c>
      <c r="AJ94" s="7">
        <v>0.06</v>
      </c>
      <c r="AK94" s="7">
        <v>0.04</v>
      </c>
      <c r="AL94" s="7">
        <v>0.03</v>
      </c>
      <c r="AM94" s="7">
        <v>0.04</v>
      </c>
      <c r="AN94" t="s">
        <v>108</v>
      </c>
      <c r="AO94" s="7">
        <v>0.06</v>
      </c>
      <c r="AP94" s="7">
        <v>0.03</v>
      </c>
      <c r="AQ94" s="7">
        <v>0.03</v>
      </c>
      <c r="AR94" s="7">
        <v>0.08</v>
      </c>
      <c r="AS94" s="7">
        <v>0.04</v>
      </c>
      <c r="AT94" s="7">
        <v>0.04</v>
      </c>
      <c r="AU94" s="7">
        <v>0.05</v>
      </c>
      <c r="AV94" s="7">
        <v>0.03</v>
      </c>
      <c r="AW94" s="7">
        <v>0.01</v>
      </c>
      <c r="AX94" s="7">
        <v>0.08</v>
      </c>
      <c r="AY94" s="7">
        <v>0.03</v>
      </c>
      <c r="AZ94" s="7">
        <v>0.03</v>
      </c>
      <c r="BA94" s="7">
        <v>0.04</v>
      </c>
      <c r="BB94" s="7">
        <v>0.04</v>
      </c>
      <c r="BC94" s="7">
        <v>0.03</v>
      </c>
      <c r="BD94" t="s">
        <v>108</v>
      </c>
      <c r="BE94" s="7">
        <v>0.02</v>
      </c>
      <c r="BF94" s="7">
        <v>0.04</v>
      </c>
      <c r="BG94" s="7">
        <v>0.03</v>
      </c>
      <c r="BH94" s="7">
        <v>0.06</v>
      </c>
      <c r="BI94" s="7">
        <v>0.02</v>
      </c>
      <c r="BJ94" s="7">
        <v>0.01</v>
      </c>
      <c r="BK94" s="7">
        <v>0.04</v>
      </c>
      <c r="BL94" s="7">
        <v>0.03</v>
      </c>
      <c r="BM94" s="7">
        <v>0.01</v>
      </c>
      <c r="BN94" s="7">
        <v>0.02</v>
      </c>
      <c r="BO94" s="7">
        <v>0.04</v>
      </c>
      <c r="BP94" s="7">
        <v>0.11</v>
      </c>
      <c r="BQ94" s="7">
        <v>0.02</v>
      </c>
      <c r="BR94" s="7">
        <v>0.01</v>
      </c>
      <c r="BS94" s="7">
        <v>0.01</v>
      </c>
      <c r="BT94" s="7">
        <v>0.03</v>
      </c>
      <c r="BU94" s="7">
        <v>0.01</v>
      </c>
      <c r="BV94" s="7">
        <v>0.03</v>
      </c>
      <c r="BW94" s="7">
        <v>0.02</v>
      </c>
      <c r="BX94" s="7">
        <v>0.04</v>
      </c>
      <c r="BY94" s="7">
        <v>0.05</v>
      </c>
      <c r="BZ94" s="7">
        <v>0.05</v>
      </c>
    </row>
    <row r="95" spans="1:78" x14ac:dyDescent="0.25">
      <c r="A95" t="s">
        <v>40</v>
      </c>
      <c r="B95">
        <v>4</v>
      </c>
      <c r="C95">
        <v>4</v>
      </c>
      <c r="D95">
        <v>0</v>
      </c>
      <c r="E95">
        <v>0</v>
      </c>
      <c r="F95">
        <v>1</v>
      </c>
      <c r="G95">
        <v>2</v>
      </c>
      <c r="H95">
        <v>0</v>
      </c>
      <c r="I95">
        <v>0</v>
      </c>
      <c r="J95">
        <v>1</v>
      </c>
      <c r="K95">
        <v>1</v>
      </c>
      <c r="L95">
        <v>1</v>
      </c>
      <c r="M95">
        <v>0</v>
      </c>
      <c r="N95">
        <v>1</v>
      </c>
      <c r="O95">
        <v>2</v>
      </c>
      <c r="P95">
        <v>0</v>
      </c>
      <c r="Q95">
        <v>0</v>
      </c>
      <c r="R95">
        <v>4</v>
      </c>
      <c r="S95">
        <v>1</v>
      </c>
      <c r="T95">
        <v>2</v>
      </c>
      <c r="U95">
        <v>0</v>
      </c>
      <c r="V95">
        <v>3</v>
      </c>
      <c r="W95">
        <v>0</v>
      </c>
      <c r="X95">
        <v>0</v>
      </c>
      <c r="Y95">
        <v>0</v>
      </c>
      <c r="Z95">
        <v>4</v>
      </c>
      <c r="AA95">
        <v>4</v>
      </c>
      <c r="AB95">
        <v>4</v>
      </c>
      <c r="AC95">
        <v>0</v>
      </c>
      <c r="AD95">
        <v>3</v>
      </c>
      <c r="AE95">
        <v>1</v>
      </c>
      <c r="AF95">
        <v>4</v>
      </c>
      <c r="AG95">
        <v>0</v>
      </c>
      <c r="AH95">
        <v>0</v>
      </c>
      <c r="AI95">
        <v>0</v>
      </c>
      <c r="AJ95">
        <v>2</v>
      </c>
      <c r="AK95">
        <v>1</v>
      </c>
      <c r="AL95">
        <v>1</v>
      </c>
      <c r="AM95">
        <v>1</v>
      </c>
      <c r="AN95">
        <v>0</v>
      </c>
      <c r="AO95">
        <v>1</v>
      </c>
      <c r="AP95">
        <v>0</v>
      </c>
      <c r="AQ95">
        <v>0</v>
      </c>
      <c r="AR95">
        <v>1</v>
      </c>
      <c r="AS95">
        <v>0</v>
      </c>
      <c r="AT95">
        <v>0</v>
      </c>
      <c r="AU95">
        <v>0</v>
      </c>
      <c r="AV95">
        <v>1</v>
      </c>
      <c r="AW95">
        <v>0</v>
      </c>
      <c r="AX95">
        <v>0</v>
      </c>
      <c r="AY95">
        <v>1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4</v>
      </c>
      <c r="BG95">
        <v>0</v>
      </c>
      <c r="BH95">
        <v>3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4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4</v>
      </c>
      <c r="BY95">
        <v>4</v>
      </c>
      <c r="BZ95">
        <v>4</v>
      </c>
    </row>
    <row r="96" spans="1:78" x14ac:dyDescent="0.25">
      <c r="B96">
        <v>0</v>
      </c>
      <c r="C96">
        <v>0</v>
      </c>
      <c r="D96" t="s">
        <v>106</v>
      </c>
      <c r="E96" t="s">
        <v>106</v>
      </c>
      <c r="F96">
        <v>0</v>
      </c>
      <c r="G96">
        <v>0</v>
      </c>
      <c r="H96">
        <v>0</v>
      </c>
      <c r="I96" t="s">
        <v>106</v>
      </c>
      <c r="J96">
        <v>0</v>
      </c>
      <c r="K96">
        <v>0</v>
      </c>
      <c r="L96">
        <v>0</v>
      </c>
      <c r="M96">
        <v>0</v>
      </c>
      <c r="N96">
        <v>0</v>
      </c>
      <c r="O96" s="7">
        <v>0.01</v>
      </c>
      <c r="P96" t="s">
        <v>106</v>
      </c>
      <c r="Q96" t="s">
        <v>106</v>
      </c>
      <c r="R96">
        <v>0</v>
      </c>
      <c r="S96">
        <v>0</v>
      </c>
      <c r="T96" s="7">
        <v>0.01</v>
      </c>
      <c r="U96">
        <v>0</v>
      </c>
      <c r="V96">
        <v>0</v>
      </c>
      <c r="W96" t="s">
        <v>106</v>
      </c>
      <c r="X96">
        <v>0</v>
      </c>
      <c r="Y96" t="s">
        <v>106</v>
      </c>
      <c r="Z96">
        <v>0</v>
      </c>
      <c r="AA96">
        <v>0</v>
      </c>
      <c r="AB96">
        <v>0</v>
      </c>
      <c r="AC96" t="s">
        <v>106</v>
      </c>
      <c r="AD96">
        <v>0</v>
      </c>
      <c r="AE96" s="7">
        <v>0.01</v>
      </c>
      <c r="AF96">
        <v>0</v>
      </c>
      <c r="AG96" t="s">
        <v>106</v>
      </c>
      <c r="AH96" t="s">
        <v>106</v>
      </c>
      <c r="AI96">
        <v>0</v>
      </c>
      <c r="AJ96" s="7">
        <v>0.01</v>
      </c>
      <c r="AK96" s="7">
        <v>0.01</v>
      </c>
      <c r="AL96">
        <v>0</v>
      </c>
      <c r="AM96">
        <v>0</v>
      </c>
      <c r="AN96" t="s">
        <v>106</v>
      </c>
      <c r="AO96">
        <v>0</v>
      </c>
      <c r="AP96">
        <v>0</v>
      </c>
      <c r="AQ96" t="s">
        <v>106</v>
      </c>
      <c r="AR96" s="7">
        <v>0.01</v>
      </c>
      <c r="AS96" t="s">
        <v>106</v>
      </c>
      <c r="AT96" t="s">
        <v>106</v>
      </c>
      <c r="AU96" t="s">
        <v>106</v>
      </c>
      <c r="AV96" s="7">
        <v>0.01</v>
      </c>
      <c r="AW96" t="s">
        <v>106</v>
      </c>
      <c r="AX96" t="s">
        <v>106</v>
      </c>
      <c r="AY96" s="7">
        <v>0.01</v>
      </c>
      <c r="AZ96" t="s">
        <v>106</v>
      </c>
      <c r="BA96" t="s">
        <v>106</v>
      </c>
      <c r="BB96" t="s">
        <v>106</v>
      </c>
      <c r="BC96" t="s">
        <v>106</v>
      </c>
      <c r="BD96" t="s">
        <v>106</v>
      </c>
      <c r="BE96" t="s">
        <v>106</v>
      </c>
      <c r="BF96">
        <v>0</v>
      </c>
      <c r="BG96">
        <v>0</v>
      </c>
      <c r="BH96">
        <v>0</v>
      </c>
      <c r="BI96">
        <v>0</v>
      </c>
      <c r="BJ96" t="s">
        <v>106</v>
      </c>
      <c r="BK96" t="s">
        <v>106</v>
      </c>
      <c r="BL96" t="s">
        <v>106</v>
      </c>
      <c r="BM96" t="s">
        <v>106</v>
      </c>
      <c r="BN96" t="s">
        <v>106</v>
      </c>
      <c r="BO96" t="s">
        <v>106</v>
      </c>
      <c r="BP96" s="7">
        <v>0.01</v>
      </c>
      <c r="BQ96" t="s">
        <v>106</v>
      </c>
      <c r="BR96" t="s">
        <v>106</v>
      </c>
      <c r="BS96" t="s">
        <v>106</v>
      </c>
      <c r="BT96" t="s">
        <v>106</v>
      </c>
      <c r="BU96" t="s">
        <v>106</v>
      </c>
      <c r="BV96" t="s">
        <v>106</v>
      </c>
      <c r="BW96" t="s">
        <v>106</v>
      </c>
      <c r="BX96">
        <v>0</v>
      </c>
      <c r="BY96">
        <v>0</v>
      </c>
      <c r="BZ96">
        <v>0</v>
      </c>
    </row>
  </sheetData>
  <pageMargins left="0.7" right="0.7" top="0.75" bottom="0.75" header="0.3" footer="0.3"/>
  <pageSetup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713</v>
      </c>
    </row>
    <row r="2" spans="1:78" x14ac:dyDescent="0.25">
      <c r="A2" t="s">
        <v>384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2112</v>
      </c>
      <c r="C8">
        <v>1819</v>
      </c>
      <c r="D8">
        <v>163</v>
      </c>
      <c r="E8">
        <v>130</v>
      </c>
      <c r="F8">
        <v>431</v>
      </c>
      <c r="G8">
        <v>1044</v>
      </c>
      <c r="H8">
        <v>637</v>
      </c>
      <c r="I8">
        <v>562</v>
      </c>
      <c r="J8">
        <v>603</v>
      </c>
      <c r="K8">
        <v>396</v>
      </c>
      <c r="L8">
        <v>551</v>
      </c>
      <c r="M8">
        <v>540</v>
      </c>
      <c r="N8">
        <v>1303</v>
      </c>
      <c r="O8">
        <v>209</v>
      </c>
      <c r="P8">
        <v>60</v>
      </c>
      <c r="Q8">
        <v>385</v>
      </c>
      <c r="R8">
        <v>1727</v>
      </c>
      <c r="S8">
        <v>1402</v>
      </c>
      <c r="T8">
        <v>403</v>
      </c>
      <c r="U8">
        <v>285</v>
      </c>
      <c r="V8">
        <v>1709</v>
      </c>
      <c r="W8">
        <v>194</v>
      </c>
      <c r="X8">
        <v>189</v>
      </c>
      <c r="Y8">
        <v>240</v>
      </c>
      <c r="Z8">
        <v>1872</v>
      </c>
      <c r="AA8">
        <v>2110</v>
      </c>
      <c r="AB8">
        <v>1870</v>
      </c>
      <c r="AC8">
        <v>301</v>
      </c>
      <c r="AD8">
        <v>1692</v>
      </c>
      <c r="AE8">
        <v>107</v>
      </c>
      <c r="AF8">
        <v>1470</v>
      </c>
      <c r="AG8">
        <v>535</v>
      </c>
      <c r="AH8">
        <v>22</v>
      </c>
      <c r="AI8">
        <v>1704</v>
      </c>
      <c r="AJ8">
        <v>105</v>
      </c>
      <c r="AK8">
        <v>266</v>
      </c>
      <c r="AL8">
        <v>1185</v>
      </c>
      <c r="AM8">
        <v>722</v>
      </c>
      <c r="AN8">
        <v>30</v>
      </c>
      <c r="AO8">
        <v>172</v>
      </c>
      <c r="AP8">
        <v>193</v>
      </c>
      <c r="AQ8">
        <v>220</v>
      </c>
      <c r="AR8">
        <v>92</v>
      </c>
      <c r="AS8">
        <v>113</v>
      </c>
      <c r="AT8">
        <v>232</v>
      </c>
      <c r="AU8">
        <v>143</v>
      </c>
      <c r="AV8">
        <v>150</v>
      </c>
      <c r="AW8">
        <v>39</v>
      </c>
      <c r="AX8">
        <v>123</v>
      </c>
      <c r="AY8">
        <v>220</v>
      </c>
      <c r="AZ8">
        <v>147</v>
      </c>
      <c r="BA8">
        <v>114</v>
      </c>
      <c r="BB8">
        <v>177</v>
      </c>
      <c r="BC8">
        <v>140</v>
      </c>
      <c r="BD8">
        <v>9</v>
      </c>
      <c r="BE8">
        <v>860</v>
      </c>
      <c r="BF8">
        <v>1252</v>
      </c>
      <c r="BG8">
        <v>1676</v>
      </c>
      <c r="BH8">
        <v>436</v>
      </c>
      <c r="BI8">
        <v>771</v>
      </c>
      <c r="BJ8">
        <v>450</v>
      </c>
      <c r="BK8">
        <v>309</v>
      </c>
      <c r="BL8">
        <v>106</v>
      </c>
      <c r="BM8">
        <v>786</v>
      </c>
      <c r="BN8">
        <v>1068</v>
      </c>
      <c r="BO8">
        <v>234</v>
      </c>
      <c r="BP8">
        <v>24</v>
      </c>
      <c r="BQ8">
        <v>946</v>
      </c>
      <c r="BR8">
        <v>1451</v>
      </c>
      <c r="BS8">
        <v>1406</v>
      </c>
      <c r="BT8">
        <v>450</v>
      </c>
      <c r="BU8">
        <v>493</v>
      </c>
      <c r="BV8">
        <v>296</v>
      </c>
      <c r="BW8">
        <v>694</v>
      </c>
      <c r="BX8">
        <v>1433</v>
      </c>
      <c r="BY8">
        <v>1486</v>
      </c>
      <c r="BZ8">
        <v>1260</v>
      </c>
    </row>
    <row r="9" spans="1:78" x14ac:dyDescent="0.25">
      <c r="A9" t="s">
        <v>103</v>
      </c>
      <c r="B9">
        <v>2236</v>
      </c>
      <c r="C9">
        <v>1920</v>
      </c>
      <c r="D9">
        <v>190</v>
      </c>
      <c r="E9">
        <v>126</v>
      </c>
      <c r="F9">
        <v>441</v>
      </c>
      <c r="G9">
        <v>1249</v>
      </c>
      <c r="H9">
        <v>546</v>
      </c>
      <c r="I9">
        <v>700</v>
      </c>
      <c r="J9">
        <v>733</v>
      </c>
      <c r="K9">
        <v>429</v>
      </c>
      <c r="L9">
        <v>375</v>
      </c>
      <c r="M9">
        <v>438</v>
      </c>
      <c r="N9">
        <v>1522</v>
      </c>
      <c r="O9">
        <v>217</v>
      </c>
      <c r="P9">
        <v>59</v>
      </c>
      <c r="Q9">
        <v>332</v>
      </c>
      <c r="R9">
        <v>1905</v>
      </c>
      <c r="S9">
        <v>1555</v>
      </c>
      <c r="T9">
        <v>423</v>
      </c>
      <c r="U9">
        <v>237</v>
      </c>
      <c r="V9">
        <v>1893</v>
      </c>
      <c r="W9">
        <v>177</v>
      </c>
      <c r="X9">
        <v>146</v>
      </c>
      <c r="Y9">
        <v>239</v>
      </c>
      <c r="Z9">
        <v>1997</v>
      </c>
      <c r="AA9">
        <v>2234</v>
      </c>
      <c r="AB9">
        <v>1994</v>
      </c>
      <c r="AC9">
        <v>327</v>
      </c>
      <c r="AD9">
        <v>1786</v>
      </c>
      <c r="AE9">
        <v>110</v>
      </c>
      <c r="AF9">
        <v>1566</v>
      </c>
      <c r="AG9">
        <v>565</v>
      </c>
      <c r="AH9">
        <v>22</v>
      </c>
      <c r="AI9">
        <v>1853</v>
      </c>
      <c r="AJ9">
        <v>110</v>
      </c>
      <c r="AK9">
        <v>242</v>
      </c>
      <c r="AL9">
        <v>1277</v>
      </c>
      <c r="AM9">
        <v>756</v>
      </c>
      <c r="AN9">
        <v>32</v>
      </c>
      <c r="AO9">
        <v>168</v>
      </c>
      <c r="AP9">
        <v>215</v>
      </c>
      <c r="AQ9">
        <v>239</v>
      </c>
      <c r="AR9">
        <v>113</v>
      </c>
      <c r="AS9">
        <v>119</v>
      </c>
      <c r="AT9">
        <v>250</v>
      </c>
      <c r="AU9">
        <v>153</v>
      </c>
      <c r="AV9">
        <v>148</v>
      </c>
      <c r="AW9">
        <v>49</v>
      </c>
      <c r="AX9">
        <v>140</v>
      </c>
      <c r="AY9">
        <v>220</v>
      </c>
      <c r="AZ9">
        <v>155</v>
      </c>
      <c r="BA9">
        <v>113</v>
      </c>
      <c r="BB9">
        <v>174</v>
      </c>
      <c r="BC9">
        <v>138</v>
      </c>
      <c r="BD9">
        <v>11</v>
      </c>
      <c r="BE9">
        <v>900</v>
      </c>
      <c r="BF9">
        <v>1337</v>
      </c>
      <c r="BG9">
        <v>1771</v>
      </c>
      <c r="BH9">
        <v>466</v>
      </c>
      <c r="BI9">
        <v>862</v>
      </c>
      <c r="BJ9">
        <v>468</v>
      </c>
      <c r="BK9">
        <v>298</v>
      </c>
      <c r="BL9">
        <v>104</v>
      </c>
      <c r="BM9">
        <v>866</v>
      </c>
      <c r="BN9">
        <v>1109</v>
      </c>
      <c r="BO9">
        <v>241</v>
      </c>
      <c r="BP9">
        <v>21</v>
      </c>
      <c r="BQ9">
        <v>1007</v>
      </c>
      <c r="BR9">
        <v>1572</v>
      </c>
      <c r="BS9">
        <v>1526</v>
      </c>
      <c r="BT9">
        <v>450</v>
      </c>
      <c r="BU9">
        <v>536</v>
      </c>
      <c r="BV9">
        <v>296</v>
      </c>
      <c r="BW9">
        <v>756</v>
      </c>
      <c r="BX9">
        <v>1496</v>
      </c>
      <c r="BY9">
        <v>1560</v>
      </c>
      <c r="BZ9">
        <v>1307</v>
      </c>
    </row>
    <row r="10" spans="1:78" x14ac:dyDescent="0.25">
      <c r="A10" t="s">
        <v>104</v>
      </c>
    </row>
    <row r="11" spans="1:78" x14ac:dyDescent="0.25">
      <c r="A11" t="s">
        <v>715</v>
      </c>
      <c r="B11">
        <v>516</v>
      </c>
      <c r="C11">
        <v>451</v>
      </c>
      <c r="D11">
        <v>37</v>
      </c>
      <c r="E11">
        <v>28</v>
      </c>
      <c r="F11">
        <v>118</v>
      </c>
      <c r="G11">
        <v>308</v>
      </c>
      <c r="H11">
        <v>90</v>
      </c>
      <c r="I11">
        <v>157</v>
      </c>
      <c r="J11">
        <v>160</v>
      </c>
      <c r="K11">
        <v>108</v>
      </c>
      <c r="L11">
        <v>91</v>
      </c>
      <c r="M11">
        <v>103</v>
      </c>
      <c r="N11">
        <v>353</v>
      </c>
      <c r="O11">
        <v>47</v>
      </c>
      <c r="P11">
        <v>14</v>
      </c>
      <c r="Q11">
        <v>79</v>
      </c>
      <c r="R11">
        <v>437</v>
      </c>
      <c r="S11">
        <v>325</v>
      </c>
      <c r="T11">
        <v>113</v>
      </c>
      <c r="U11">
        <v>75</v>
      </c>
      <c r="V11">
        <v>451</v>
      </c>
      <c r="W11">
        <v>35</v>
      </c>
      <c r="X11">
        <v>25</v>
      </c>
      <c r="Y11">
        <v>51</v>
      </c>
      <c r="Z11">
        <v>465</v>
      </c>
      <c r="AA11">
        <v>515</v>
      </c>
      <c r="AB11">
        <v>464</v>
      </c>
      <c r="AC11">
        <v>81</v>
      </c>
      <c r="AD11">
        <v>413</v>
      </c>
      <c r="AE11">
        <v>18</v>
      </c>
      <c r="AF11">
        <v>363</v>
      </c>
      <c r="AG11">
        <v>126</v>
      </c>
      <c r="AH11">
        <v>6</v>
      </c>
      <c r="AI11">
        <v>422</v>
      </c>
      <c r="AJ11">
        <v>15</v>
      </c>
      <c r="AK11">
        <v>69</v>
      </c>
      <c r="AL11">
        <v>303</v>
      </c>
      <c r="AM11">
        <v>178</v>
      </c>
      <c r="AN11">
        <v>5</v>
      </c>
      <c r="AO11">
        <v>30</v>
      </c>
      <c r="AP11">
        <v>47</v>
      </c>
      <c r="AQ11">
        <v>52</v>
      </c>
      <c r="AR11">
        <v>33</v>
      </c>
      <c r="AS11">
        <v>30</v>
      </c>
      <c r="AT11">
        <v>66</v>
      </c>
      <c r="AU11">
        <v>32</v>
      </c>
      <c r="AV11">
        <v>32</v>
      </c>
      <c r="AW11">
        <v>7</v>
      </c>
      <c r="AX11">
        <v>31</v>
      </c>
      <c r="AY11">
        <v>52</v>
      </c>
      <c r="AZ11">
        <v>28</v>
      </c>
      <c r="BA11">
        <v>25</v>
      </c>
      <c r="BB11">
        <v>37</v>
      </c>
      <c r="BC11">
        <v>44</v>
      </c>
      <c r="BD11">
        <v>0</v>
      </c>
      <c r="BE11">
        <v>223</v>
      </c>
      <c r="BF11">
        <v>293</v>
      </c>
      <c r="BG11">
        <v>399</v>
      </c>
      <c r="BH11">
        <v>117</v>
      </c>
      <c r="BI11">
        <v>213</v>
      </c>
      <c r="BJ11">
        <v>105</v>
      </c>
      <c r="BK11">
        <v>55</v>
      </c>
      <c r="BL11">
        <v>18</v>
      </c>
      <c r="BM11">
        <v>212</v>
      </c>
      <c r="BN11">
        <v>255</v>
      </c>
      <c r="BO11">
        <v>48</v>
      </c>
      <c r="BP11">
        <v>1</v>
      </c>
      <c r="BQ11">
        <v>239</v>
      </c>
      <c r="BR11">
        <v>384</v>
      </c>
      <c r="BS11">
        <v>372</v>
      </c>
      <c r="BT11">
        <v>89</v>
      </c>
      <c r="BU11">
        <v>151</v>
      </c>
      <c r="BV11">
        <v>67</v>
      </c>
      <c r="BW11">
        <v>183</v>
      </c>
      <c r="BX11">
        <v>398</v>
      </c>
      <c r="BY11">
        <v>409</v>
      </c>
      <c r="BZ11">
        <v>348</v>
      </c>
    </row>
    <row r="12" spans="1:78" x14ac:dyDescent="0.25">
      <c r="B12" s="7">
        <v>0.23</v>
      </c>
      <c r="C12" s="7">
        <v>0.23</v>
      </c>
      <c r="D12" s="7">
        <v>0.2</v>
      </c>
      <c r="E12" s="7">
        <v>0.22</v>
      </c>
      <c r="F12" s="7">
        <v>0.27</v>
      </c>
      <c r="G12" s="7">
        <v>0.25</v>
      </c>
      <c r="H12" s="7">
        <v>0.16</v>
      </c>
      <c r="I12" s="7">
        <v>0.22</v>
      </c>
      <c r="J12" s="7">
        <v>0.22</v>
      </c>
      <c r="K12" s="7">
        <v>0.25</v>
      </c>
      <c r="L12" s="7">
        <v>0.24</v>
      </c>
      <c r="M12" s="7">
        <v>0.23</v>
      </c>
      <c r="N12" s="7">
        <v>0.23</v>
      </c>
      <c r="O12" s="7">
        <v>0.21</v>
      </c>
      <c r="P12" s="7">
        <v>0.24</v>
      </c>
      <c r="Q12" s="7">
        <v>0.24</v>
      </c>
      <c r="R12" s="7">
        <v>0.23</v>
      </c>
      <c r="S12" s="7">
        <v>0.21</v>
      </c>
      <c r="T12" s="7">
        <v>0.27</v>
      </c>
      <c r="U12" s="7">
        <v>0.32</v>
      </c>
      <c r="V12" s="7">
        <v>0.24</v>
      </c>
      <c r="W12" s="7">
        <v>0.2</v>
      </c>
      <c r="X12" s="7">
        <v>0.17</v>
      </c>
      <c r="Y12" s="7">
        <v>0.21</v>
      </c>
      <c r="Z12" s="7">
        <v>0.23</v>
      </c>
      <c r="AA12" s="7">
        <v>0.23</v>
      </c>
      <c r="AB12" s="7">
        <v>0.23</v>
      </c>
      <c r="AC12" s="7">
        <v>0.25</v>
      </c>
      <c r="AD12" s="7">
        <v>0.23</v>
      </c>
      <c r="AE12" s="7">
        <v>0.17</v>
      </c>
      <c r="AF12" s="7">
        <v>0.23</v>
      </c>
      <c r="AG12" s="7">
        <v>0.22</v>
      </c>
      <c r="AH12" s="7">
        <v>0.26</v>
      </c>
      <c r="AI12" s="7">
        <v>0.23</v>
      </c>
      <c r="AJ12" s="7">
        <v>0.13</v>
      </c>
      <c r="AK12" s="7">
        <v>0.28000000000000003</v>
      </c>
      <c r="AL12" s="7">
        <v>0.24</v>
      </c>
      <c r="AM12" s="7">
        <v>0.23</v>
      </c>
      <c r="AN12" s="7">
        <v>0.15</v>
      </c>
      <c r="AO12" s="7">
        <v>0.18</v>
      </c>
      <c r="AP12" s="7">
        <v>0.22</v>
      </c>
      <c r="AQ12" s="7">
        <v>0.22</v>
      </c>
      <c r="AR12" s="7">
        <v>0.28999999999999998</v>
      </c>
      <c r="AS12" s="7">
        <v>0.25</v>
      </c>
      <c r="AT12" s="7">
        <v>0.26</v>
      </c>
      <c r="AU12" s="7">
        <v>0.21</v>
      </c>
      <c r="AV12" s="7">
        <v>0.21</v>
      </c>
      <c r="AW12" s="7">
        <v>0.13</v>
      </c>
      <c r="AX12" s="7">
        <v>0.22</v>
      </c>
      <c r="AY12" s="7">
        <v>0.24</v>
      </c>
      <c r="AZ12" s="7">
        <v>0.18</v>
      </c>
      <c r="BA12" s="7">
        <v>0.23</v>
      </c>
      <c r="BB12" s="7">
        <v>0.22</v>
      </c>
      <c r="BC12" s="7">
        <v>0.32</v>
      </c>
      <c r="BD12" t="s">
        <v>108</v>
      </c>
      <c r="BE12" s="7">
        <v>0.25</v>
      </c>
      <c r="BF12" s="7">
        <v>0.22</v>
      </c>
      <c r="BG12" s="7">
        <v>0.23</v>
      </c>
      <c r="BH12" s="7">
        <v>0.25</v>
      </c>
      <c r="BI12" s="7">
        <v>0.25</v>
      </c>
      <c r="BJ12" s="7">
        <v>0.22</v>
      </c>
      <c r="BK12" s="7">
        <v>0.18</v>
      </c>
      <c r="BL12" s="7">
        <v>0.17</v>
      </c>
      <c r="BM12" s="7">
        <v>0.24</v>
      </c>
      <c r="BN12" s="7">
        <v>0.23</v>
      </c>
      <c r="BO12" s="7">
        <v>0.2</v>
      </c>
      <c r="BP12" s="7">
        <v>0.06</v>
      </c>
      <c r="BQ12" s="7">
        <v>0.24</v>
      </c>
      <c r="BR12" s="7">
        <v>0.24</v>
      </c>
      <c r="BS12" s="7">
        <v>0.24</v>
      </c>
      <c r="BT12" s="7">
        <v>0.2</v>
      </c>
      <c r="BU12" s="7">
        <v>0.28000000000000003</v>
      </c>
      <c r="BV12" s="7">
        <v>0.23</v>
      </c>
      <c r="BW12" s="7">
        <v>0.24</v>
      </c>
      <c r="BX12" s="7">
        <v>0.27</v>
      </c>
      <c r="BY12" s="7">
        <v>0.26</v>
      </c>
      <c r="BZ12" s="7">
        <v>0.27</v>
      </c>
    </row>
    <row r="13" spans="1:78" x14ac:dyDescent="0.25">
      <c r="A13" t="s">
        <v>716</v>
      </c>
      <c r="B13">
        <v>1342</v>
      </c>
      <c r="C13">
        <v>1142</v>
      </c>
      <c r="D13">
        <v>123</v>
      </c>
      <c r="E13">
        <v>77</v>
      </c>
      <c r="F13">
        <v>255</v>
      </c>
      <c r="G13">
        <v>758</v>
      </c>
      <c r="H13">
        <v>330</v>
      </c>
      <c r="I13">
        <v>447</v>
      </c>
      <c r="J13">
        <v>434</v>
      </c>
      <c r="K13">
        <v>251</v>
      </c>
      <c r="L13">
        <v>211</v>
      </c>
      <c r="M13">
        <v>241</v>
      </c>
      <c r="N13">
        <v>946</v>
      </c>
      <c r="O13">
        <v>125</v>
      </c>
      <c r="P13">
        <v>30</v>
      </c>
      <c r="Q13">
        <v>186</v>
      </c>
      <c r="R13">
        <v>1156</v>
      </c>
      <c r="S13">
        <v>990</v>
      </c>
      <c r="T13">
        <v>225</v>
      </c>
      <c r="U13">
        <v>114</v>
      </c>
      <c r="V13">
        <v>1165</v>
      </c>
      <c r="W13">
        <v>95</v>
      </c>
      <c r="X13">
        <v>76</v>
      </c>
      <c r="Y13">
        <v>144</v>
      </c>
      <c r="Z13">
        <v>1198</v>
      </c>
      <c r="AA13">
        <v>1342</v>
      </c>
      <c r="AB13">
        <v>1198</v>
      </c>
      <c r="AC13">
        <v>187</v>
      </c>
      <c r="AD13">
        <v>1087</v>
      </c>
      <c r="AE13">
        <v>60</v>
      </c>
      <c r="AF13">
        <v>945</v>
      </c>
      <c r="AG13">
        <v>342</v>
      </c>
      <c r="AH13">
        <v>13</v>
      </c>
      <c r="AI13">
        <v>1151</v>
      </c>
      <c r="AJ13">
        <v>70</v>
      </c>
      <c r="AK13">
        <v>110</v>
      </c>
      <c r="AL13">
        <v>788</v>
      </c>
      <c r="AM13">
        <v>443</v>
      </c>
      <c r="AN13">
        <v>22</v>
      </c>
      <c r="AO13">
        <v>88</v>
      </c>
      <c r="AP13">
        <v>140</v>
      </c>
      <c r="AQ13">
        <v>150</v>
      </c>
      <c r="AR13">
        <v>54</v>
      </c>
      <c r="AS13">
        <v>67</v>
      </c>
      <c r="AT13">
        <v>139</v>
      </c>
      <c r="AU13">
        <v>98</v>
      </c>
      <c r="AV13">
        <v>96</v>
      </c>
      <c r="AW13">
        <v>31</v>
      </c>
      <c r="AX13">
        <v>91</v>
      </c>
      <c r="AY13">
        <v>127</v>
      </c>
      <c r="AZ13">
        <v>93</v>
      </c>
      <c r="BA13">
        <v>73</v>
      </c>
      <c r="BB13">
        <v>102</v>
      </c>
      <c r="BC13">
        <v>72</v>
      </c>
      <c r="BD13">
        <v>8</v>
      </c>
      <c r="BE13">
        <v>511</v>
      </c>
      <c r="BF13">
        <v>832</v>
      </c>
      <c r="BG13">
        <v>1080</v>
      </c>
      <c r="BH13">
        <v>263</v>
      </c>
      <c r="BI13">
        <v>546</v>
      </c>
      <c r="BJ13">
        <v>283</v>
      </c>
      <c r="BK13">
        <v>168</v>
      </c>
      <c r="BL13">
        <v>66</v>
      </c>
      <c r="BM13">
        <v>561</v>
      </c>
      <c r="BN13">
        <v>652</v>
      </c>
      <c r="BO13">
        <v>121</v>
      </c>
      <c r="BP13">
        <v>8</v>
      </c>
      <c r="BQ13">
        <v>619</v>
      </c>
      <c r="BR13">
        <v>966</v>
      </c>
      <c r="BS13">
        <v>959</v>
      </c>
      <c r="BT13">
        <v>258</v>
      </c>
      <c r="BU13">
        <v>312</v>
      </c>
      <c r="BV13">
        <v>159</v>
      </c>
      <c r="BW13">
        <v>489</v>
      </c>
      <c r="BX13">
        <v>871</v>
      </c>
      <c r="BY13">
        <v>924</v>
      </c>
      <c r="BZ13">
        <v>763</v>
      </c>
    </row>
    <row r="14" spans="1:78" x14ac:dyDescent="0.25">
      <c r="B14" s="7">
        <v>0.6</v>
      </c>
      <c r="C14" s="7">
        <v>0.59</v>
      </c>
      <c r="D14" s="7">
        <v>0.65</v>
      </c>
      <c r="E14" s="7">
        <v>0.61</v>
      </c>
      <c r="F14" s="7">
        <v>0.57999999999999996</v>
      </c>
      <c r="G14" s="7">
        <v>0.61</v>
      </c>
      <c r="H14" s="7">
        <v>0.6</v>
      </c>
      <c r="I14" s="7">
        <v>0.64</v>
      </c>
      <c r="J14" s="7">
        <v>0.59</v>
      </c>
      <c r="K14" s="7">
        <v>0.57999999999999996</v>
      </c>
      <c r="L14" s="7">
        <v>0.56000000000000005</v>
      </c>
      <c r="M14" s="7">
        <v>0.55000000000000004</v>
      </c>
      <c r="N14" s="7">
        <v>0.62</v>
      </c>
      <c r="O14" s="7">
        <v>0.56999999999999995</v>
      </c>
      <c r="P14" s="7">
        <v>0.51</v>
      </c>
      <c r="Q14" s="7">
        <v>0.56000000000000005</v>
      </c>
      <c r="R14" s="7">
        <v>0.61</v>
      </c>
      <c r="S14" s="7">
        <v>0.64</v>
      </c>
      <c r="T14" s="7">
        <v>0.53</v>
      </c>
      <c r="U14" s="7">
        <v>0.48</v>
      </c>
      <c r="V14" s="7">
        <v>0.62</v>
      </c>
      <c r="W14" s="7">
        <v>0.54</v>
      </c>
      <c r="X14" s="7">
        <v>0.52</v>
      </c>
      <c r="Y14" s="7">
        <v>0.6</v>
      </c>
      <c r="Z14" s="7">
        <v>0.6</v>
      </c>
      <c r="AA14" s="7">
        <v>0.6</v>
      </c>
      <c r="AB14" s="7">
        <v>0.6</v>
      </c>
      <c r="AC14" s="7">
        <v>0.56999999999999995</v>
      </c>
      <c r="AD14" s="7">
        <v>0.61</v>
      </c>
      <c r="AE14" s="7">
        <v>0.55000000000000004</v>
      </c>
      <c r="AF14" s="7">
        <v>0.6</v>
      </c>
      <c r="AG14" s="7">
        <v>0.6</v>
      </c>
      <c r="AH14" s="7">
        <v>0.59</v>
      </c>
      <c r="AI14" s="7">
        <v>0.62</v>
      </c>
      <c r="AJ14" s="7">
        <v>0.63</v>
      </c>
      <c r="AK14" s="7">
        <v>0.45</v>
      </c>
      <c r="AL14" s="7">
        <v>0.62</v>
      </c>
      <c r="AM14" s="7">
        <v>0.59</v>
      </c>
      <c r="AN14" s="7">
        <v>0.67</v>
      </c>
      <c r="AO14" s="7">
        <v>0.52</v>
      </c>
      <c r="AP14" s="7">
        <v>0.65</v>
      </c>
      <c r="AQ14" s="7">
        <v>0.63</v>
      </c>
      <c r="AR14" s="7">
        <v>0.48</v>
      </c>
      <c r="AS14" s="7">
        <v>0.56000000000000005</v>
      </c>
      <c r="AT14" s="7">
        <v>0.56000000000000005</v>
      </c>
      <c r="AU14" s="7">
        <v>0.64</v>
      </c>
      <c r="AV14" s="7">
        <v>0.65</v>
      </c>
      <c r="AW14" s="7">
        <v>0.64</v>
      </c>
      <c r="AX14" s="7">
        <v>0.65</v>
      </c>
      <c r="AY14" s="7">
        <v>0.57999999999999996</v>
      </c>
      <c r="AZ14" s="7">
        <v>0.6</v>
      </c>
      <c r="BA14" s="7">
        <v>0.65</v>
      </c>
      <c r="BB14" s="7">
        <v>0.57999999999999996</v>
      </c>
      <c r="BC14" s="7">
        <v>0.52</v>
      </c>
      <c r="BD14" s="7">
        <v>0.71</v>
      </c>
      <c r="BE14" s="7">
        <v>0.56999999999999995</v>
      </c>
      <c r="BF14" s="7">
        <v>0.62</v>
      </c>
      <c r="BG14" s="7">
        <v>0.61</v>
      </c>
      <c r="BH14" s="7">
        <v>0.56000000000000005</v>
      </c>
      <c r="BI14" s="7">
        <v>0.63</v>
      </c>
      <c r="BJ14" s="7">
        <v>0.61</v>
      </c>
      <c r="BK14" s="7">
        <v>0.56000000000000005</v>
      </c>
      <c r="BL14" s="7">
        <v>0.63</v>
      </c>
      <c r="BM14" s="7">
        <v>0.65</v>
      </c>
      <c r="BN14" s="7">
        <v>0.59</v>
      </c>
      <c r="BO14" s="7">
        <v>0.5</v>
      </c>
      <c r="BP14" s="7">
        <v>0.4</v>
      </c>
      <c r="BQ14" s="7">
        <v>0.61</v>
      </c>
      <c r="BR14" s="7">
        <v>0.61</v>
      </c>
      <c r="BS14" s="7">
        <v>0.63</v>
      </c>
      <c r="BT14" s="7">
        <v>0.56999999999999995</v>
      </c>
      <c r="BU14" s="7">
        <v>0.57999999999999996</v>
      </c>
      <c r="BV14" s="7">
        <v>0.54</v>
      </c>
      <c r="BW14" s="7">
        <v>0.65</v>
      </c>
      <c r="BX14" s="7">
        <v>0.57999999999999996</v>
      </c>
      <c r="BY14" s="7">
        <v>0.59</v>
      </c>
      <c r="BZ14" s="7">
        <v>0.57999999999999996</v>
      </c>
    </row>
    <row r="15" spans="1:78" x14ac:dyDescent="0.25">
      <c r="A15" t="s">
        <v>717</v>
      </c>
      <c r="B15">
        <v>135</v>
      </c>
      <c r="C15">
        <v>110</v>
      </c>
      <c r="D15">
        <v>17</v>
      </c>
      <c r="E15">
        <v>8</v>
      </c>
      <c r="F15">
        <v>14</v>
      </c>
      <c r="G15">
        <v>79</v>
      </c>
      <c r="H15">
        <v>42</v>
      </c>
      <c r="I15">
        <v>24</v>
      </c>
      <c r="J15">
        <v>54</v>
      </c>
      <c r="K15">
        <v>29</v>
      </c>
      <c r="L15">
        <v>29</v>
      </c>
      <c r="M15">
        <v>40</v>
      </c>
      <c r="N15">
        <v>74</v>
      </c>
      <c r="O15">
        <v>17</v>
      </c>
      <c r="P15">
        <v>5</v>
      </c>
      <c r="Q15">
        <v>26</v>
      </c>
      <c r="R15">
        <v>109</v>
      </c>
      <c r="S15">
        <v>88</v>
      </c>
      <c r="T15">
        <v>21</v>
      </c>
      <c r="U15">
        <v>24</v>
      </c>
      <c r="V15">
        <v>96</v>
      </c>
      <c r="W15">
        <v>22</v>
      </c>
      <c r="X15">
        <v>15</v>
      </c>
      <c r="Y15">
        <v>13</v>
      </c>
      <c r="Z15">
        <v>121</v>
      </c>
      <c r="AA15">
        <v>135</v>
      </c>
      <c r="AB15">
        <v>121</v>
      </c>
      <c r="AC15">
        <v>24</v>
      </c>
      <c r="AD15">
        <v>104</v>
      </c>
      <c r="AE15">
        <v>8</v>
      </c>
      <c r="AF15">
        <v>99</v>
      </c>
      <c r="AG15">
        <v>27</v>
      </c>
      <c r="AH15">
        <v>1</v>
      </c>
      <c r="AI15">
        <v>95</v>
      </c>
      <c r="AJ15">
        <v>11</v>
      </c>
      <c r="AK15">
        <v>22</v>
      </c>
      <c r="AL15">
        <v>71</v>
      </c>
      <c r="AM15">
        <v>48</v>
      </c>
      <c r="AN15">
        <v>4</v>
      </c>
      <c r="AO15">
        <v>11</v>
      </c>
      <c r="AP15">
        <v>8</v>
      </c>
      <c r="AQ15">
        <v>12</v>
      </c>
      <c r="AR15">
        <v>11</v>
      </c>
      <c r="AS15">
        <v>8</v>
      </c>
      <c r="AT15">
        <v>12</v>
      </c>
      <c r="AU15">
        <v>9</v>
      </c>
      <c r="AV15">
        <v>9</v>
      </c>
      <c r="AW15">
        <v>6</v>
      </c>
      <c r="AX15">
        <v>11</v>
      </c>
      <c r="AY15">
        <v>18</v>
      </c>
      <c r="AZ15">
        <v>8</v>
      </c>
      <c r="BA15">
        <v>4</v>
      </c>
      <c r="BB15">
        <v>8</v>
      </c>
      <c r="BC15">
        <v>11</v>
      </c>
      <c r="BD15">
        <v>1</v>
      </c>
      <c r="BE15">
        <v>59</v>
      </c>
      <c r="BF15">
        <v>76</v>
      </c>
      <c r="BG15">
        <v>103</v>
      </c>
      <c r="BH15">
        <v>32</v>
      </c>
      <c r="BI15">
        <v>38</v>
      </c>
      <c r="BJ15">
        <v>35</v>
      </c>
      <c r="BK15">
        <v>27</v>
      </c>
      <c r="BL15">
        <v>3</v>
      </c>
      <c r="BM15">
        <v>43</v>
      </c>
      <c r="BN15">
        <v>67</v>
      </c>
      <c r="BO15">
        <v>21</v>
      </c>
      <c r="BP15">
        <v>4</v>
      </c>
      <c r="BQ15">
        <v>61</v>
      </c>
      <c r="BR15">
        <v>85</v>
      </c>
      <c r="BS15">
        <v>77</v>
      </c>
      <c r="BT15">
        <v>36</v>
      </c>
      <c r="BU15">
        <v>28</v>
      </c>
      <c r="BV15">
        <v>25</v>
      </c>
      <c r="BW15">
        <v>38</v>
      </c>
      <c r="BX15">
        <v>75</v>
      </c>
      <c r="BY15">
        <v>75</v>
      </c>
      <c r="BZ15">
        <v>70</v>
      </c>
    </row>
    <row r="16" spans="1:78" x14ac:dyDescent="0.25">
      <c r="B16" s="7">
        <v>0.06</v>
      </c>
      <c r="C16" s="7">
        <v>0.06</v>
      </c>
      <c r="D16" s="7">
        <v>0.09</v>
      </c>
      <c r="E16" s="7">
        <v>0.06</v>
      </c>
      <c r="F16" s="7">
        <v>0.03</v>
      </c>
      <c r="G16" s="7">
        <v>0.06</v>
      </c>
      <c r="H16" s="7">
        <v>0.08</v>
      </c>
      <c r="I16" s="7">
        <v>0.03</v>
      </c>
      <c r="J16" s="7">
        <v>7.0000000000000007E-2</v>
      </c>
      <c r="K16" s="7">
        <v>7.0000000000000007E-2</v>
      </c>
      <c r="L16" s="7">
        <v>0.08</v>
      </c>
      <c r="M16" s="7">
        <v>0.09</v>
      </c>
      <c r="N16" s="7">
        <v>0.05</v>
      </c>
      <c r="O16" s="7">
        <v>0.08</v>
      </c>
      <c r="P16" s="7">
        <v>0.08</v>
      </c>
      <c r="Q16" s="7">
        <v>0.08</v>
      </c>
      <c r="R16" s="7">
        <v>0.06</v>
      </c>
      <c r="S16" s="7">
        <v>0.06</v>
      </c>
      <c r="T16" s="7">
        <v>0.05</v>
      </c>
      <c r="U16" s="7">
        <v>0.1</v>
      </c>
      <c r="V16" s="7">
        <v>0.05</v>
      </c>
      <c r="W16" s="7">
        <v>0.12</v>
      </c>
      <c r="X16" s="7">
        <v>0.11</v>
      </c>
      <c r="Y16" s="7">
        <v>0.06</v>
      </c>
      <c r="Z16" s="7">
        <v>0.06</v>
      </c>
      <c r="AA16" s="7">
        <v>0.06</v>
      </c>
      <c r="AB16" s="7">
        <v>0.06</v>
      </c>
      <c r="AC16" s="7">
        <v>7.0000000000000007E-2</v>
      </c>
      <c r="AD16" s="7">
        <v>0.06</v>
      </c>
      <c r="AE16" s="7">
        <v>7.0000000000000007E-2</v>
      </c>
      <c r="AF16" s="7">
        <v>0.06</v>
      </c>
      <c r="AG16" s="7">
        <v>0.05</v>
      </c>
      <c r="AH16" s="7">
        <v>0.03</v>
      </c>
      <c r="AI16" s="7">
        <v>0.05</v>
      </c>
      <c r="AJ16" s="7">
        <v>0.1</v>
      </c>
      <c r="AK16" s="7">
        <v>0.09</v>
      </c>
      <c r="AL16" s="7">
        <v>0.06</v>
      </c>
      <c r="AM16" s="7">
        <v>0.06</v>
      </c>
      <c r="AN16" s="7">
        <v>0.13</v>
      </c>
      <c r="AO16" s="7">
        <v>7.0000000000000007E-2</v>
      </c>
      <c r="AP16" s="7">
        <v>0.04</v>
      </c>
      <c r="AQ16" s="7">
        <v>0.05</v>
      </c>
      <c r="AR16" s="7">
        <v>0.1</v>
      </c>
      <c r="AS16" s="7">
        <v>7.0000000000000007E-2</v>
      </c>
      <c r="AT16" s="7">
        <v>0.05</v>
      </c>
      <c r="AU16" s="7">
        <v>0.06</v>
      </c>
      <c r="AV16" s="7">
        <v>0.06</v>
      </c>
      <c r="AW16" s="7">
        <v>0.12</v>
      </c>
      <c r="AX16" s="7">
        <v>0.08</v>
      </c>
      <c r="AY16" s="7">
        <v>0.08</v>
      </c>
      <c r="AZ16" s="7">
        <v>0.05</v>
      </c>
      <c r="BA16" s="7">
        <v>0.04</v>
      </c>
      <c r="BB16" s="7">
        <v>0.05</v>
      </c>
      <c r="BC16" s="7">
        <v>0.08</v>
      </c>
      <c r="BD16" s="7">
        <v>0.09</v>
      </c>
      <c r="BE16" s="7">
        <v>7.0000000000000007E-2</v>
      </c>
      <c r="BF16" s="7">
        <v>0.06</v>
      </c>
      <c r="BG16" s="7">
        <v>0.06</v>
      </c>
      <c r="BH16" s="7">
        <v>7.0000000000000007E-2</v>
      </c>
      <c r="BI16" s="7">
        <v>0.04</v>
      </c>
      <c r="BJ16" s="7">
        <v>0.08</v>
      </c>
      <c r="BK16" s="7">
        <v>0.09</v>
      </c>
      <c r="BL16" s="7">
        <v>0.03</v>
      </c>
      <c r="BM16" s="7">
        <v>0.05</v>
      </c>
      <c r="BN16" s="7">
        <v>0.06</v>
      </c>
      <c r="BO16" s="7">
        <v>0.09</v>
      </c>
      <c r="BP16" s="7">
        <v>0.19</v>
      </c>
      <c r="BQ16" s="7">
        <v>0.06</v>
      </c>
      <c r="BR16" s="7">
        <v>0.05</v>
      </c>
      <c r="BS16" s="7">
        <v>0.05</v>
      </c>
      <c r="BT16" s="7">
        <v>0.08</v>
      </c>
      <c r="BU16" s="7">
        <v>0.05</v>
      </c>
      <c r="BV16" s="7">
        <v>0.09</v>
      </c>
      <c r="BW16" s="7">
        <v>0.05</v>
      </c>
      <c r="BX16" s="7">
        <v>0.05</v>
      </c>
      <c r="BY16" s="7">
        <v>0.05</v>
      </c>
      <c r="BZ16" s="7">
        <v>0.05</v>
      </c>
    </row>
    <row r="17" spans="1:78" x14ac:dyDescent="0.25">
      <c r="A17" t="s">
        <v>40</v>
      </c>
      <c r="B17">
        <v>4</v>
      </c>
      <c r="C17">
        <v>4</v>
      </c>
      <c r="D17">
        <v>0</v>
      </c>
      <c r="E17">
        <v>0</v>
      </c>
      <c r="F17">
        <v>0</v>
      </c>
      <c r="G17">
        <v>2</v>
      </c>
      <c r="H17">
        <v>2</v>
      </c>
      <c r="I17">
        <v>0</v>
      </c>
      <c r="J17">
        <v>2</v>
      </c>
      <c r="K17">
        <v>2</v>
      </c>
      <c r="L17">
        <v>0</v>
      </c>
      <c r="M17">
        <v>0</v>
      </c>
      <c r="N17">
        <v>1</v>
      </c>
      <c r="O17">
        <v>3</v>
      </c>
      <c r="P17">
        <v>0</v>
      </c>
      <c r="Q17">
        <v>1</v>
      </c>
      <c r="R17">
        <v>3</v>
      </c>
      <c r="S17">
        <v>2</v>
      </c>
      <c r="T17">
        <v>2</v>
      </c>
      <c r="U17">
        <v>0</v>
      </c>
      <c r="V17">
        <v>1</v>
      </c>
      <c r="W17">
        <v>1</v>
      </c>
      <c r="X17">
        <v>1</v>
      </c>
      <c r="Y17">
        <v>0</v>
      </c>
      <c r="Z17">
        <v>4</v>
      </c>
      <c r="AA17">
        <v>4</v>
      </c>
      <c r="AB17">
        <v>4</v>
      </c>
      <c r="AC17">
        <v>0</v>
      </c>
      <c r="AD17">
        <v>4</v>
      </c>
      <c r="AE17">
        <v>0</v>
      </c>
      <c r="AF17">
        <v>4</v>
      </c>
      <c r="AG17">
        <v>0</v>
      </c>
      <c r="AH17">
        <v>0</v>
      </c>
      <c r="AI17">
        <v>4</v>
      </c>
      <c r="AJ17">
        <v>0</v>
      </c>
      <c r="AK17">
        <v>0</v>
      </c>
      <c r="AL17">
        <v>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1</v>
      </c>
      <c r="AW17">
        <v>0</v>
      </c>
      <c r="AX17">
        <v>0</v>
      </c>
      <c r="AY17">
        <v>1</v>
      </c>
      <c r="AZ17">
        <v>0</v>
      </c>
      <c r="BA17">
        <v>0</v>
      </c>
      <c r="BB17">
        <v>0</v>
      </c>
      <c r="BC17">
        <v>1</v>
      </c>
      <c r="BD17">
        <v>2</v>
      </c>
      <c r="BE17">
        <v>2</v>
      </c>
      <c r="BF17">
        <v>2</v>
      </c>
      <c r="BG17">
        <v>3</v>
      </c>
      <c r="BH17">
        <v>1</v>
      </c>
      <c r="BI17">
        <v>2</v>
      </c>
      <c r="BJ17">
        <v>0</v>
      </c>
      <c r="BK17">
        <v>1</v>
      </c>
      <c r="BL17">
        <v>0</v>
      </c>
      <c r="BM17">
        <v>0</v>
      </c>
      <c r="BN17">
        <v>2</v>
      </c>
      <c r="BO17">
        <v>2</v>
      </c>
      <c r="BP17">
        <v>0</v>
      </c>
      <c r="BQ17">
        <v>3</v>
      </c>
      <c r="BR17">
        <v>2</v>
      </c>
      <c r="BS17">
        <v>2</v>
      </c>
      <c r="BT17">
        <v>0</v>
      </c>
      <c r="BU17">
        <v>2</v>
      </c>
      <c r="BV17">
        <v>1</v>
      </c>
      <c r="BW17">
        <v>2</v>
      </c>
      <c r="BX17">
        <v>2</v>
      </c>
      <c r="BY17">
        <v>2</v>
      </c>
      <c r="BZ17">
        <v>2</v>
      </c>
    </row>
    <row r="18" spans="1:78" x14ac:dyDescent="0.25">
      <c r="B18">
        <v>0</v>
      </c>
      <c r="C18">
        <v>0</v>
      </c>
      <c r="D18" t="s">
        <v>106</v>
      </c>
      <c r="E18" t="s">
        <v>106</v>
      </c>
      <c r="F18" t="s">
        <v>106</v>
      </c>
      <c r="G18">
        <v>0</v>
      </c>
      <c r="H18">
        <v>0</v>
      </c>
      <c r="I18" t="s">
        <v>106</v>
      </c>
      <c r="J18">
        <v>0</v>
      </c>
      <c r="K18" s="7">
        <v>0.01</v>
      </c>
      <c r="L18" t="s">
        <v>106</v>
      </c>
      <c r="M18" t="s">
        <v>106</v>
      </c>
      <c r="N18">
        <v>0</v>
      </c>
      <c r="O18" s="7">
        <v>0.02</v>
      </c>
      <c r="P18" t="s">
        <v>106</v>
      </c>
      <c r="Q18">
        <v>0</v>
      </c>
      <c r="R18">
        <v>0</v>
      </c>
      <c r="S18">
        <v>0</v>
      </c>
      <c r="T18">
        <v>0</v>
      </c>
      <c r="U18" t="s">
        <v>106</v>
      </c>
      <c r="V18">
        <v>0</v>
      </c>
      <c r="W18">
        <v>0</v>
      </c>
      <c r="X18" s="7">
        <v>0.01</v>
      </c>
      <c r="Y18" t="s">
        <v>106</v>
      </c>
      <c r="Z18">
        <v>0</v>
      </c>
      <c r="AA18">
        <v>0</v>
      </c>
      <c r="AB18">
        <v>0</v>
      </c>
      <c r="AC18" t="s">
        <v>106</v>
      </c>
      <c r="AD18">
        <v>0</v>
      </c>
      <c r="AE18" t="s">
        <v>106</v>
      </c>
      <c r="AF18">
        <v>0</v>
      </c>
      <c r="AG18" t="s">
        <v>106</v>
      </c>
      <c r="AH18" t="s">
        <v>106</v>
      </c>
      <c r="AI18">
        <v>0</v>
      </c>
      <c r="AJ18" t="s">
        <v>106</v>
      </c>
      <c r="AK18" t="s">
        <v>106</v>
      </c>
      <c r="AL18">
        <v>0</v>
      </c>
      <c r="AM18" t="s">
        <v>106</v>
      </c>
      <c r="AN18" t="s">
        <v>106</v>
      </c>
      <c r="AO18" t="s">
        <v>106</v>
      </c>
      <c r="AP18" t="s">
        <v>106</v>
      </c>
      <c r="AQ18" t="s">
        <v>106</v>
      </c>
      <c r="AR18" t="s">
        <v>106</v>
      </c>
      <c r="AS18" t="s">
        <v>106</v>
      </c>
      <c r="AT18" t="s">
        <v>106</v>
      </c>
      <c r="AU18" t="s">
        <v>106</v>
      </c>
      <c r="AV18" s="7">
        <v>0.01</v>
      </c>
      <c r="AW18" t="s">
        <v>106</v>
      </c>
      <c r="AX18" t="s">
        <v>106</v>
      </c>
      <c r="AY18">
        <v>0</v>
      </c>
      <c r="AZ18" t="s">
        <v>106</v>
      </c>
      <c r="BA18" t="s">
        <v>106</v>
      </c>
      <c r="BB18" t="s">
        <v>106</v>
      </c>
      <c r="BC18" s="7">
        <v>0.01</v>
      </c>
      <c r="BD18" s="7">
        <v>0.15</v>
      </c>
      <c r="BE18">
        <v>0</v>
      </c>
      <c r="BF18">
        <v>0</v>
      </c>
      <c r="BG18">
        <v>0</v>
      </c>
      <c r="BH18">
        <v>0</v>
      </c>
      <c r="BI18">
        <v>0</v>
      </c>
      <c r="BJ18" t="s">
        <v>106</v>
      </c>
      <c r="BK18">
        <v>0</v>
      </c>
      <c r="BL18" t="s">
        <v>106</v>
      </c>
      <c r="BM18" t="s">
        <v>106</v>
      </c>
      <c r="BN18">
        <v>0</v>
      </c>
      <c r="BO18" s="7">
        <v>0.01</v>
      </c>
      <c r="BP18" t="s">
        <v>106</v>
      </c>
      <c r="BQ18">
        <v>0</v>
      </c>
      <c r="BR18">
        <v>0</v>
      </c>
      <c r="BS18">
        <v>0</v>
      </c>
      <c r="BT18" t="s">
        <v>106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</row>
    <row r="19" spans="1:78" x14ac:dyDescent="0.25">
      <c r="A19" t="s">
        <v>41</v>
      </c>
      <c r="B19">
        <v>239</v>
      </c>
      <c r="C19">
        <v>212</v>
      </c>
      <c r="D19">
        <v>13</v>
      </c>
      <c r="E19">
        <v>13</v>
      </c>
      <c r="F19">
        <v>54</v>
      </c>
      <c r="G19">
        <v>102</v>
      </c>
      <c r="H19">
        <v>82</v>
      </c>
      <c r="I19">
        <v>72</v>
      </c>
      <c r="J19">
        <v>83</v>
      </c>
      <c r="K19">
        <v>39</v>
      </c>
      <c r="L19">
        <v>44</v>
      </c>
      <c r="M19">
        <v>54</v>
      </c>
      <c r="N19">
        <v>149</v>
      </c>
      <c r="O19">
        <v>26</v>
      </c>
      <c r="P19">
        <v>10</v>
      </c>
      <c r="Q19">
        <v>39</v>
      </c>
      <c r="R19">
        <v>199</v>
      </c>
      <c r="S19">
        <v>150</v>
      </c>
      <c r="T19">
        <v>62</v>
      </c>
      <c r="U19">
        <v>24</v>
      </c>
      <c r="V19">
        <v>181</v>
      </c>
      <c r="W19">
        <v>24</v>
      </c>
      <c r="X19">
        <v>30</v>
      </c>
      <c r="Y19">
        <v>30</v>
      </c>
      <c r="Z19">
        <v>208</v>
      </c>
      <c r="AA19">
        <v>237</v>
      </c>
      <c r="AB19">
        <v>207</v>
      </c>
      <c r="AC19">
        <v>36</v>
      </c>
      <c r="AD19">
        <v>178</v>
      </c>
      <c r="AE19">
        <v>24</v>
      </c>
      <c r="AF19">
        <v>155</v>
      </c>
      <c r="AG19">
        <v>70</v>
      </c>
      <c r="AH19">
        <v>3</v>
      </c>
      <c r="AI19">
        <v>180</v>
      </c>
      <c r="AJ19">
        <v>14</v>
      </c>
      <c r="AK19">
        <v>41</v>
      </c>
      <c r="AL19">
        <v>109</v>
      </c>
      <c r="AM19">
        <v>87</v>
      </c>
      <c r="AN19">
        <v>2</v>
      </c>
      <c r="AO19">
        <v>38</v>
      </c>
      <c r="AP19">
        <v>19</v>
      </c>
      <c r="AQ19">
        <v>25</v>
      </c>
      <c r="AR19">
        <v>15</v>
      </c>
      <c r="AS19">
        <v>13</v>
      </c>
      <c r="AT19">
        <v>33</v>
      </c>
      <c r="AU19">
        <v>14</v>
      </c>
      <c r="AV19">
        <v>11</v>
      </c>
      <c r="AW19">
        <v>5</v>
      </c>
      <c r="AX19">
        <v>8</v>
      </c>
      <c r="AY19">
        <v>23</v>
      </c>
      <c r="AZ19">
        <v>26</v>
      </c>
      <c r="BA19">
        <v>10</v>
      </c>
      <c r="BB19">
        <v>27</v>
      </c>
      <c r="BC19">
        <v>10</v>
      </c>
      <c r="BD19">
        <v>1</v>
      </c>
      <c r="BE19">
        <v>106</v>
      </c>
      <c r="BF19">
        <v>133</v>
      </c>
      <c r="BG19">
        <v>185</v>
      </c>
      <c r="BH19">
        <v>53</v>
      </c>
      <c r="BI19">
        <v>63</v>
      </c>
      <c r="BJ19">
        <v>44</v>
      </c>
      <c r="BK19">
        <v>47</v>
      </c>
      <c r="BL19">
        <v>17</v>
      </c>
      <c r="BM19">
        <v>49</v>
      </c>
      <c r="BN19">
        <v>133</v>
      </c>
      <c r="BO19">
        <v>49</v>
      </c>
      <c r="BP19">
        <v>7</v>
      </c>
      <c r="BQ19">
        <v>85</v>
      </c>
      <c r="BR19">
        <v>134</v>
      </c>
      <c r="BS19">
        <v>117</v>
      </c>
      <c r="BT19">
        <v>67</v>
      </c>
      <c r="BU19">
        <v>44</v>
      </c>
      <c r="BV19">
        <v>44</v>
      </c>
      <c r="BW19">
        <v>45</v>
      </c>
      <c r="BX19">
        <v>149</v>
      </c>
      <c r="BY19">
        <v>150</v>
      </c>
      <c r="BZ19">
        <v>123</v>
      </c>
    </row>
    <row r="20" spans="1:78" x14ac:dyDescent="0.25">
      <c r="B20" s="7">
        <v>0.11</v>
      </c>
      <c r="C20" s="7">
        <v>0.11</v>
      </c>
      <c r="D20" s="7">
        <v>7.0000000000000007E-2</v>
      </c>
      <c r="E20" s="7">
        <v>0.1</v>
      </c>
      <c r="F20" s="7">
        <v>0.12</v>
      </c>
      <c r="G20" s="7">
        <v>0.08</v>
      </c>
      <c r="H20" s="7">
        <v>0.15</v>
      </c>
      <c r="I20" s="7">
        <v>0.1</v>
      </c>
      <c r="J20" s="7">
        <v>0.11</v>
      </c>
      <c r="K20" s="7">
        <v>0.09</v>
      </c>
      <c r="L20" s="7">
        <v>0.12</v>
      </c>
      <c r="M20" s="7">
        <v>0.12</v>
      </c>
      <c r="N20" s="7">
        <v>0.1</v>
      </c>
      <c r="O20" s="7">
        <v>0.12</v>
      </c>
      <c r="P20" s="7">
        <v>0.16</v>
      </c>
      <c r="Q20" s="7">
        <v>0.12</v>
      </c>
      <c r="R20" s="7">
        <v>0.1</v>
      </c>
      <c r="S20" s="7">
        <v>0.1</v>
      </c>
      <c r="T20" s="7">
        <v>0.15</v>
      </c>
      <c r="U20" s="7">
        <v>0.1</v>
      </c>
      <c r="V20" s="7">
        <v>0.1</v>
      </c>
      <c r="W20" s="7">
        <v>0.14000000000000001</v>
      </c>
      <c r="X20" s="7">
        <v>0.2</v>
      </c>
      <c r="Y20" s="7">
        <v>0.13</v>
      </c>
      <c r="Z20" s="7">
        <v>0.1</v>
      </c>
      <c r="AA20" s="7">
        <v>0.11</v>
      </c>
      <c r="AB20" s="7">
        <v>0.1</v>
      </c>
      <c r="AC20" s="7">
        <v>0.11</v>
      </c>
      <c r="AD20" s="7">
        <v>0.1</v>
      </c>
      <c r="AE20" s="7">
        <v>0.22</v>
      </c>
      <c r="AF20" s="7">
        <v>0.1</v>
      </c>
      <c r="AG20" s="7">
        <v>0.12</v>
      </c>
      <c r="AH20" s="7">
        <v>0.12</v>
      </c>
      <c r="AI20" s="7">
        <v>0.1</v>
      </c>
      <c r="AJ20" s="7">
        <v>0.13</v>
      </c>
      <c r="AK20" s="7">
        <v>0.17</v>
      </c>
      <c r="AL20" s="7">
        <v>0.09</v>
      </c>
      <c r="AM20" s="7">
        <v>0.12</v>
      </c>
      <c r="AN20" s="7">
        <v>0.06</v>
      </c>
      <c r="AO20" s="7">
        <v>0.23</v>
      </c>
      <c r="AP20" s="7">
        <v>0.09</v>
      </c>
      <c r="AQ20" s="7">
        <v>0.1</v>
      </c>
      <c r="AR20" s="7">
        <v>0.13</v>
      </c>
      <c r="AS20" s="7">
        <v>0.11</v>
      </c>
      <c r="AT20" s="7">
        <v>0.13</v>
      </c>
      <c r="AU20" s="7">
        <v>0.09</v>
      </c>
      <c r="AV20" s="7">
        <v>7.0000000000000007E-2</v>
      </c>
      <c r="AW20" s="7">
        <v>0.11</v>
      </c>
      <c r="AX20" s="7">
        <v>0.05</v>
      </c>
      <c r="AY20" s="7">
        <v>0.1</v>
      </c>
      <c r="AZ20" s="7">
        <v>0.17</v>
      </c>
      <c r="BA20" s="7">
        <v>0.08</v>
      </c>
      <c r="BB20" s="7">
        <v>0.15</v>
      </c>
      <c r="BC20" s="7">
        <v>7.0000000000000007E-2</v>
      </c>
      <c r="BD20" s="7">
        <v>0.05</v>
      </c>
      <c r="BE20" s="7">
        <v>0.12</v>
      </c>
      <c r="BF20" s="7">
        <v>0.1</v>
      </c>
      <c r="BG20" s="7">
        <v>0.1</v>
      </c>
      <c r="BH20" s="7">
        <v>0.11</v>
      </c>
      <c r="BI20" s="7">
        <v>7.0000000000000007E-2</v>
      </c>
      <c r="BJ20" s="7">
        <v>0.09</v>
      </c>
      <c r="BK20" s="7">
        <v>0.16</v>
      </c>
      <c r="BL20" s="7">
        <v>0.17</v>
      </c>
      <c r="BM20" s="7">
        <v>0.06</v>
      </c>
      <c r="BN20" s="7">
        <v>0.12</v>
      </c>
      <c r="BO20" s="7">
        <v>0.2</v>
      </c>
      <c r="BP20" s="7">
        <v>0.35</v>
      </c>
      <c r="BQ20" s="7">
        <v>0.08</v>
      </c>
      <c r="BR20" s="7">
        <v>0.09</v>
      </c>
      <c r="BS20" s="7">
        <v>0.08</v>
      </c>
      <c r="BT20" s="7">
        <v>0.15</v>
      </c>
      <c r="BU20" s="7">
        <v>0.08</v>
      </c>
      <c r="BV20" s="7">
        <v>0.15</v>
      </c>
      <c r="BW20" s="7">
        <v>0.06</v>
      </c>
      <c r="BX20" s="7">
        <v>0.1</v>
      </c>
      <c r="BY20" s="7">
        <v>0.1</v>
      </c>
      <c r="BZ20" s="7">
        <v>0.09</v>
      </c>
    </row>
    <row r="21" spans="1:78" x14ac:dyDescent="0.25">
      <c r="A21" t="s">
        <v>193</v>
      </c>
      <c r="B21">
        <v>0.191</v>
      </c>
      <c r="C21">
        <v>0.2</v>
      </c>
      <c r="D21">
        <v>0.11799999999999999</v>
      </c>
      <c r="E21">
        <v>0.17599999999999999</v>
      </c>
      <c r="F21">
        <v>0.27</v>
      </c>
      <c r="G21">
        <v>0.2</v>
      </c>
      <c r="H21">
        <v>0.10299999999999999</v>
      </c>
      <c r="I21">
        <v>0.21199999999999999</v>
      </c>
      <c r="J21">
        <v>0.16500000000000001</v>
      </c>
      <c r="K21">
        <v>0.20499999999999999</v>
      </c>
      <c r="L21">
        <v>0.188</v>
      </c>
      <c r="M21">
        <v>0.16400000000000001</v>
      </c>
      <c r="N21">
        <v>0.20399999999999999</v>
      </c>
      <c r="O21">
        <v>0.159</v>
      </c>
      <c r="P21">
        <v>0.186</v>
      </c>
      <c r="Q21">
        <v>0.182</v>
      </c>
      <c r="R21">
        <v>0.193</v>
      </c>
      <c r="S21">
        <v>0.16900000000000001</v>
      </c>
      <c r="T21">
        <v>0.25700000000000001</v>
      </c>
      <c r="U21">
        <v>0.23599999999999999</v>
      </c>
      <c r="V21">
        <v>0.20799999999999999</v>
      </c>
      <c r="W21">
        <v>8.6999999999999994E-2</v>
      </c>
      <c r="X21">
        <v>8.2000000000000003E-2</v>
      </c>
      <c r="Y21">
        <v>0.18</v>
      </c>
      <c r="Z21">
        <v>0.193</v>
      </c>
      <c r="AA21">
        <v>0.191</v>
      </c>
      <c r="AB21">
        <v>0.192</v>
      </c>
      <c r="AC21">
        <v>0.19500000000000001</v>
      </c>
      <c r="AD21">
        <v>0.193</v>
      </c>
      <c r="AE21">
        <v>0.126</v>
      </c>
      <c r="AF21">
        <v>0.187</v>
      </c>
      <c r="AG21">
        <v>0.2</v>
      </c>
      <c r="AH21">
        <v>0.26900000000000002</v>
      </c>
      <c r="AI21">
        <v>0.19600000000000001</v>
      </c>
      <c r="AJ21">
        <v>3.3000000000000002E-2</v>
      </c>
      <c r="AK21">
        <v>0.23</v>
      </c>
      <c r="AL21">
        <v>0.2</v>
      </c>
      <c r="AM21">
        <v>0.193</v>
      </c>
      <c r="AN21">
        <v>1.4E-2</v>
      </c>
      <c r="AO21">
        <v>0.15</v>
      </c>
      <c r="AP21">
        <v>0.20100000000000001</v>
      </c>
      <c r="AQ21">
        <v>0.187</v>
      </c>
      <c r="AR21">
        <v>0.224</v>
      </c>
      <c r="AS21">
        <v>0.20499999999999999</v>
      </c>
      <c r="AT21">
        <v>0.25</v>
      </c>
      <c r="AU21">
        <v>0.16800000000000001</v>
      </c>
      <c r="AV21">
        <v>0.16500000000000001</v>
      </c>
      <c r="AW21">
        <v>0.02</v>
      </c>
      <c r="AX21">
        <v>0.151</v>
      </c>
      <c r="AY21">
        <v>0.17599999999999999</v>
      </c>
      <c r="AZ21">
        <v>0.157</v>
      </c>
      <c r="BA21">
        <v>0.20399999999999999</v>
      </c>
      <c r="BB21">
        <v>0.20100000000000001</v>
      </c>
      <c r="BC21">
        <v>0.26</v>
      </c>
      <c r="BD21">
        <f>--0.107</f>
        <v>0.107</v>
      </c>
      <c r="BE21">
        <v>0.20699999999999999</v>
      </c>
      <c r="BF21">
        <v>0.18099999999999999</v>
      </c>
      <c r="BG21">
        <v>0.187</v>
      </c>
      <c r="BH21">
        <v>0.20799999999999999</v>
      </c>
      <c r="BI21">
        <v>0.22</v>
      </c>
      <c r="BJ21">
        <v>0.16500000000000001</v>
      </c>
      <c r="BK21">
        <v>0.111</v>
      </c>
      <c r="BL21">
        <v>0.17</v>
      </c>
      <c r="BM21">
        <v>0.20699999999999999</v>
      </c>
      <c r="BN21">
        <v>0.193</v>
      </c>
      <c r="BO21">
        <v>0.14099999999999999</v>
      </c>
      <c r="BP21">
        <f>--0.197</f>
        <v>0.19700000000000001</v>
      </c>
      <c r="BQ21">
        <v>0.19400000000000001</v>
      </c>
      <c r="BR21">
        <v>0.20899999999999999</v>
      </c>
      <c r="BS21">
        <v>0.20899999999999999</v>
      </c>
      <c r="BT21">
        <v>0.13700000000000001</v>
      </c>
      <c r="BU21">
        <v>0.252</v>
      </c>
      <c r="BV21">
        <v>0.16500000000000001</v>
      </c>
      <c r="BW21">
        <v>0.20399999999999999</v>
      </c>
      <c r="BX21">
        <v>0.24099999999999999</v>
      </c>
      <c r="BY21">
        <v>0.23699999999999999</v>
      </c>
      <c r="BZ21">
        <v>0.23599999999999999</v>
      </c>
    </row>
    <row r="22" spans="1:78" x14ac:dyDescent="0.25">
      <c r="A22" t="s">
        <v>194</v>
      </c>
      <c r="B22">
        <v>0.53900000000000003</v>
      </c>
      <c r="C22">
        <v>0.53800000000000003</v>
      </c>
      <c r="D22">
        <v>0.54100000000000004</v>
      </c>
      <c r="E22">
        <v>0.54</v>
      </c>
      <c r="F22">
        <v>0.51900000000000002</v>
      </c>
      <c r="G22">
        <v>0.54600000000000004</v>
      </c>
      <c r="H22">
        <v>0.52600000000000002</v>
      </c>
      <c r="I22">
        <v>0.49399999999999999</v>
      </c>
      <c r="J22">
        <v>0.55100000000000005</v>
      </c>
      <c r="K22">
        <v>0.55900000000000005</v>
      </c>
      <c r="L22">
        <v>0.57099999999999995</v>
      </c>
      <c r="M22">
        <v>0.58699999999999997</v>
      </c>
      <c r="N22">
        <v>0.51900000000000002</v>
      </c>
      <c r="O22">
        <v>0.56000000000000005</v>
      </c>
      <c r="P22">
        <v>0.6</v>
      </c>
      <c r="Q22">
        <v>0.57399999999999995</v>
      </c>
      <c r="R22">
        <v>0.53300000000000003</v>
      </c>
      <c r="S22">
        <v>0.51500000000000001</v>
      </c>
      <c r="T22">
        <v>0.55600000000000005</v>
      </c>
      <c r="U22">
        <v>0.64100000000000001</v>
      </c>
      <c r="V22">
        <v>0.52600000000000002</v>
      </c>
      <c r="W22">
        <v>0.60799999999999998</v>
      </c>
      <c r="X22">
        <v>0.58599999999999997</v>
      </c>
      <c r="Y22">
        <v>0.52700000000000002</v>
      </c>
      <c r="Z22">
        <v>0.54</v>
      </c>
      <c r="AA22">
        <v>0.53800000000000003</v>
      </c>
      <c r="AB22">
        <v>0.54</v>
      </c>
      <c r="AC22">
        <v>0.56599999999999995</v>
      </c>
      <c r="AD22">
        <v>0.53400000000000003</v>
      </c>
      <c r="AE22">
        <v>0.53800000000000003</v>
      </c>
      <c r="AF22">
        <v>0.54200000000000004</v>
      </c>
      <c r="AG22">
        <v>0.51900000000000002</v>
      </c>
      <c r="AH22">
        <v>0.51800000000000002</v>
      </c>
      <c r="AI22">
        <v>0.52200000000000002</v>
      </c>
      <c r="AJ22">
        <v>0.52200000000000002</v>
      </c>
      <c r="AK22">
        <v>0.63400000000000001</v>
      </c>
      <c r="AL22">
        <v>0.53200000000000003</v>
      </c>
      <c r="AM22">
        <v>0.54900000000000004</v>
      </c>
      <c r="AN22">
        <v>0.55200000000000005</v>
      </c>
      <c r="AO22">
        <v>0.54700000000000004</v>
      </c>
      <c r="AP22">
        <v>0.49399999999999999</v>
      </c>
      <c r="AQ22">
        <v>0.51300000000000001</v>
      </c>
      <c r="AR22">
        <v>0.63500000000000001</v>
      </c>
      <c r="AS22">
        <v>0.56999999999999995</v>
      </c>
      <c r="AT22">
        <v>0.54500000000000004</v>
      </c>
      <c r="AU22">
        <v>0.51600000000000001</v>
      </c>
      <c r="AV22">
        <v>0.52100000000000002</v>
      </c>
      <c r="AW22">
        <v>0.53800000000000003</v>
      </c>
      <c r="AX22">
        <v>0.54300000000000004</v>
      </c>
      <c r="AY22">
        <v>0.56999999999999995</v>
      </c>
      <c r="AZ22">
        <v>0.503</v>
      </c>
      <c r="BA22">
        <v>0.501</v>
      </c>
      <c r="BB22">
        <v>0.52</v>
      </c>
      <c r="BC22">
        <v>0.60899999999999999</v>
      </c>
      <c r="BD22">
        <v>0.32700000000000001</v>
      </c>
      <c r="BE22">
        <v>0.55900000000000005</v>
      </c>
      <c r="BF22">
        <v>0.52500000000000002</v>
      </c>
      <c r="BG22">
        <v>0.53200000000000003</v>
      </c>
      <c r="BH22">
        <v>0.56499999999999995</v>
      </c>
      <c r="BI22">
        <v>0.51600000000000001</v>
      </c>
      <c r="BJ22">
        <v>0.55200000000000005</v>
      </c>
      <c r="BK22">
        <v>0.56100000000000005</v>
      </c>
      <c r="BL22">
        <v>0.46600000000000003</v>
      </c>
      <c r="BM22">
        <v>0.52</v>
      </c>
      <c r="BN22">
        <v>0.54200000000000004</v>
      </c>
      <c r="BO22">
        <v>0.58599999999999997</v>
      </c>
      <c r="BP22">
        <v>0.61599999999999999</v>
      </c>
      <c r="BQ22">
        <v>0.53700000000000003</v>
      </c>
      <c r="BR22">
        <v>0.53200000000000003</v>
      </c>
      <c r="BS22">
        <v>0.52400000000000002</v>
      </c>
      <c r="BT22">
        <v>0.55500000000000005</v>
      </c>
      <c r="BU22">
        <v>0.55000000000000004</v>
      </c>
      <c r="BV22">
        <v>0.58399999999999996</v>
      </c>
      <c r="BW22">
        <v>0.51900000000000002</v>
      </c>
      <c r="BX22">
        <v>0.54200000000000004</v>
      </c>
      <c r="BY22">
        <v>0.53600000000000003</v>
      </c>
      <c r="BZ22">
        <v>0.54600000000000004</v>
      </c>
    </row>
    <row r="23" spans="1:78" x14ac:dyDescent="0.25">
      <c r="A23" t="s">
        <v>195</v>
      </c>
      <c r="B23">
        <v>0</v>
      </c>
      <c r="C23">
        <v>0</v>
      </c>
      <c r="D23">
        <v>2E-3</v>
      </c>
      <c r="E23">
        <v>3.0000000000000001E-3</v>
      </c>
      <c r="F23">
        <v>1E-3</v>
      </c>
      <c r="G23">
        <v>0</v>
      </c>
      <c r="H23">
        <v>1E-3</v>
      </c>
      <c r="I23">
        <v>0</v>
      </c>
      <c r="J23">
        <v>1E-3</v>
      </c>
      <c r="K23">
        <v>1E-3</v>
      </c>
      <c r="L23">
        <v>1E-3</v>
      </c>
      <c r="M23">
        <v>1E-3</v>
      </c>
      <c r="N23">
        <v>0</v>
      </c>
      <c r="O23">
        <v>2E-3</v>
      </c>
      <c r="P23">
        <v>8.0000000000000002E-3</v>
      </c>
      <c r="Q23">
        <v>1E-3</v>
      </c>
      <c r="R23">
        <v>0</v>
      </c>
      <c r="S23">
        <v>0</v>
      </c>
      <c r="T23">
        <v>1E-3</v>
      </c>
      <c r="U23">
        <v>2E-3</v>
      </c>
      <c r="V23">
        <v>0</v>
      </c>
      <c r="W23">
        <v>2E-3</v>
      </c>
      <c r="X23">
        <v>2E-3</v>
      </c>
      <c r="Y23">
        <v>1E-3</v>
      </c>
      <c r="Z23">
        <v>0</v>
      </c>
      <c r="AA23">
        <v>0</v>
      </c>
      <c r="AB23">
        <v>0</v>
      </c>
      <c r="AC23">
        <v>1E-3</v>
      </c>
      <c r="AD23">
        <v>0</v>
      </c>
      <c r="AE23">
        <v>3.0000000000000001E-3</v>
      </c>
      <c r="AF23">
        <v>0</v>
      </c>
      <c r="AG23">
        <v>1E-3</v>
      </c>
      <c r="AH23">
        <v>1.2999999999999999E-2</v>
      </c>
      <c r="AI23">
        <v>0</v>
      </c>
      <c r="AJ23">
        <v>3.0000000000000001E-3</v>
      </c>
      <c r="AK23">
        <v>2E-3</v>
      </c>
      <c r="AL23">
        <v>0</v>
      </c>
      <c r="AM23">
        <v>0</v>
      </c>
      <c r="AN23">
        <v>1.0999999999999999E-2</v>
      </c>
      <c r="AO23">
        <v>2E-3</v>
      </c>
      <c r="AP23">
        <v>1E-3</v>
      </c>
      <c r="AQ23">
        <v>1E-3</v>
      </c>
      <c r="AR23">
        <v>5.0000000000000001E-3</v>
      </c>
      <c r="AS23">
        <v>3.0000000000000001E-3</v>
      </c>
      <c r="AT23">
        <v>1E-3</v>
      </c>
      <c r="AU23">
        <v>2E-3</v>
      </c>
      <c r="AV23">
        <v>2E-3</v>
      </c>
      <c r="AW23">
        <v>8.0000000000000002E-3</v>
      </c>
      <c r="AX23">
        <v>3.0000000000000001E-3</v>
      </c>
      <c r="AY23">
        <v>2E-3</v>
      </c>
      <c r="AZ23">
        <v>2E-3</v>
      </c>
      <c r="BA23">
        <v>2E-3</v>
      </c>
      <c r="BB23">
        <v>2E-3</v>
      </c>
      <c r="BC23">
        <v>3.0000000000000001E-3</v>
      </c>
      <c r="BD23">
        <v>1.4999999999999999E-2</v>
      </c>
      <c r="BE23">
        <v>0</v>
      </c>
      <c r="BF23">
        <v>0</v>
      </c>
      <c r="BG23">
        <v>0</v>
      </c>
      <c r="BH23">
        <v>1E-3</v>
      </c>
      <c r="BI23">
        <v>0</v>
      </c>
      <c r="BJ23">
        <v>1E-3</v>
      </c>
      <c r="BK23">
        <v>1E-3</v>
      </c>
      <c r="BL23">
        <v>3.0000000000000001E-3</v>
      </c>
      <c r="BM23">
        <v>0</v>
      </c>
      <c r="BN23">
        <v>0</v>
      </c>
      <c r="BO23">
        <v>2E-3</v>
      </c>
      <c r="BP23">
        <v>2.5000000000000001E-2</v>
      </c>
      <c r="BQ23">
        <v>0</v>
      </c>
      <c r="BR23">
        <v>0</v>
      </c>
      <c r="BS23">
        <v>0</v>
      </c>
      <c r="BT23">
        <v>1E-3</v>
      </c>
      <c r="BU23">
        <v>1E-3</v>
      </c>
      <c r="BV23">
        <v>1E-3</v>
      </c>
      <c r="BW23">
        <v>0</v>
      </c>
      <c r="BX23">
        <v>0</v>
      </c>
      <c r="BY23">
        <v>0</v>
      </c>
      <c r="BZ23">
        <v>0</v>
      </c>
    </row>
  </sheetData>
  <pageMargins left="0.7" right="0.7" top="0.75" bottom="0.75" header="0.3" footer="0.3"/>
  <pageSetup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8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 x14ac:dyDescent="0.25"/>
  <sheetData>
    <row r="1" spans="1:78" x14ac:dyDescent="0.25">
      <c r="A1" t="s">
        <v>718</v>
      </c>
    </row>
    <row r="2" spans="1:78" x14ac:dyDescent="0.25">
      <c r="A2" t="s">
        <v>720</v>
      </c>
    </row>
    <row r="4" spans="1:78" x14ac:dyDescent="0.25">
      <c r="C4" t="s">
        <v>6</v>
      </c>
      <c r="F4" t="s">
        <v>7</v>
      </c>
      <c r="I4" t="s">
        <v>8</v>
      </c>
      <c r="M4" t="s">
        <v>9</v>
      </c>
      <c r="Q4" t="s">
        <v>10</v>
      </c>
      <c r="S4" t="s">
        <v>11</v>
      </c>
      <c r="V4" t="s">
        <v>12</v>
      </c>
      <c r="Y4" t="s">
        <v>13</v>
      </c>
      <c r="AC4" t="s">
        <v>14</v>
      </c>
      <c r="AF4" t="s">
        <v>15</v>
      </c>
      <c r="AI4" t="s">
        <v>16</v>
      </c>
      <c r="AL4" t="s">
        <v>17</v>
      </c>
      <c r="AP4" t="s">
        <v>18</v>
      </c>
      <c r="BE4" t="s">
        <v>19</v>
      </c>
      <c r="BG4" t="s">
        <v>20</v>
      </c>
      <c r="BI4" t="s">
        <v>21</v>
      </c>
      <c r="BM4" t="s">
        <v>22</v>
      </c>
      <c r="BQ4" t="s">
        <v>23</v>
      </c>
      <c r="BT4" t="s">
        <v>24</v>
      </c>
      <c r="BV4" t="s">
        <v>25</v>
      </c>
      <c r="BX4" t="s">
        <v>26</v>
      </c>
    </row>
    <row r="6" spans="1:78" x14ac:dyDescent="0.25">
      <c r="B6" t="s">
        <v>27</v>
      </c>
      <c r="C6" t="s">
        <v>28</v>
      </c>
      <c r="D6" t="s">
        <v>29</v>
      </c>
      <c r="E6" t="s">
        <v>30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  <c r="L6" t="s">
        <v>37</v>
      </c>
      <c r="M6" t="s">
        <v>38</v>
      </c>
      <c r="N6" t="s">
        <v>39</v>
      </c>
      <c r="O6" t="s">
        <v>40</v>
      </c>
      <c r="P6" t="s">
        <v>41</v>
      </c>
      <c r="Q6" t="s">
        <v>42</v>
      </c>
      <c r="R6" t="s">
        <v>43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X6" t="s">
        <v>49</v>
      </c>
      <c r="Y6" t="s">
        <v>50</v>
      </c>
      <c r="Z6" t="s">
        <v>51</v>
      </c>
      <c r="AA6" t="s">
        <v>52</v>
      </c>
      <c r="AB6" t="s">
        <v>53</v>
      </c>
      <c r="AC6" t="s">
        <v>54</v>
      </c>
      <c r="AD6" t="s">
        <v>55</v>
      </c>
      <c r="AE6" t="s">
        <v>41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63</v>
      </c>
      <c r="AN6" t="s">
        <v>64</v>
      </c>
      <c r="AO6" t="s">
        <v>41</v>
      </c>
      <c r="AP6" t="s">
        <v>65</v>
      </c>
      <c r="AQ6" t="s">
        <v>66</v>
      </c>
      <c r="AR6" t="s">
        <v>67</v>
      </c>
      <c r="AS6" t="s">
        <v>68</v>
      </c>
      <c r="AT6" t="s">
        <v>69</v>
      </c>
      <c r="AU6" t="s">
        <v>70</v>
      </c>
      <c r="AV6" t="s">
        <v>71</v>
      </c>
      <c r="AW6" t="s">
        <v>72</v>
      </c>
      <c r="AX6" t="s">
        <v>73</v>
      </c>
      <c r="AY6" t="s">
        <v>74</v>
      </c>
      <c r="AZ6" t="s">
        <v>75</v>
      </c>
      <c r="BA6" t="s">
        <v>76</v>
      </c>
      <c r="BB6" t="s">
        <v>77</v>
      </c>
      <c r="BC6" t="s">
        <v>78</v>
      </c>
      <c r="BD6" t="s">
        <v>79</v>
      </c>
      <c r="BE6" t="s">
        <v>80</v>
      </c>
      <c r="BF6" t="s">
        <v>81</v>
      </c>
      <c r="BG6" t="s">
        <v>82</v>
      </c>
      <c r="BH6" t="s">
        <v>83</v>
      </c>
      <c r="BI6" t="s">
        <v>84</v>
      </c>
      <c r="BJ6" t="s">
        <v>85</v>
      </c>
      <c r="BK6" t="s">
        <v>86</v>
      </c>
      <c r="BL6" t="s">
        <v>87</v>
      </c>
      <c r="BM6" t="s">
        <v>88</v>
      </c>
      <c r="BN6" t="s">
        <v>89</v>
      </c>
      <c r="BO6" t="s">
        <v>90</v>
      </c>
      <c r="BP6" t="s">
        <v>91</v>
      </c>
      <c r="BQ6" t="s">
        <v>92</v>
      </c>
      <c r="BR6" t="s">
        <v>93</v>
      </c>
      <c r="BS6" t="s">
        <v>94</v>
      </c>
      <c r="BT6" t="s">
        <v>95</v>
      </c>
      <c r="BU6" t="s">
        <v>96</v>
      </c>
      <c r="BV6" t="s">
        <v>97</v>
      </c>
      <c r="BW6" t="s">
        <v>98</v>
      </c>
      <c r="BX6" t="s">
        <v>99</v>
      </c>
      <c r="BY6" t="s">
        <v>100</v>
      </c>
      <c r="BZ6" t="s">
        <v>101</v>
      </c>
    </row>
    <row r="8" spans="1:78" x14ac:dyDescent="0.25">
      <c r="A8" t="s">
        <v>102</v>
      </c>
      <c r="B8">
        <v>624</v>
      </c>
      <c r="C8">
        <v>537</v>
      </c>
      <c r="D8">
        <v>48</v>
      </c>
      <c r="E8">
        <v>39</v>
      </c>
      <c r="F8">
        <v>133</v>
      </c>
      <c r="G8">
        <v>331</v>
      </c>
      <c r="H8">
        <v>160</v>
      </c>
      <c r="I8">
        <v>148</v>
      </c>
      <c r="J8">
        <v>174</v>
      </c>
      <c r="K8">
        <v>128</v>
      </c>
      <c r="L8">
        <v>174</v>
      </c>
      <c r="M8">
        <v>175</v>
      </c>
      <c r="N8">
        <v>370</v>
      </c>
      <c r="O8">
        <v>61</v>
      </c>
      <c r="P8">
        <v>18</v>
      </c>
      <c r="Q8">
        <v>124</v>
      </c>
      <c r="R8">
        <v>500</v>
      </c>
      <c r="S8">
        <v>377</v>
      </c>
      <c r="T8">
        <v>125</v>
      </c>
      <c r="U8">
        <v>116</v>
      </c>
      <c r="V8">
        <v>503</v>
      </c>
      <c r="W8">
        <v>62</v>
      </c>
      <c r="X8">
        <v>51</v>
      </c>
      <c r="Y8">
        <v>67</v>
      </c>
      <c r="Z8">
        <v>557</v>
      </c>
      <c r="AA8">
        <v>623</v>
      </c>
      <c r="AB8">
        <v>556</v>
      </c>
      <c r="AC8">
        <v>99</v>
      </c>
      <c r="AD8">
        <v>496</v>
      </c>
      <c r="AE8">
        <v>26</v>
      </c>
      <c r="AF8">
        <v>438</v>
      </c>
      <c r="AG8">
        <v>149</v>
      </c>
      <c r="AH8">
        <v>6</v>
      </c>
      <c r="AI8">
        <v>479</v>
      </c>
      <c r="AJ8">
        <v>27</v>
      </c>
      <c r="AK8">
        <v>99</v>
      </c>
      <c r="AL8">
        <v>353</v>
      </c>
      <c r="AM8">
        <v>222</v>
      </c>
      <c r="AN8">
        <v>9</v>
      </c>
      <c r="AO8">
        <v>40</v>
      </c>
      <c r="AP8">
        <v>51</v>
      </c>
      <c r="AQ8">
        <v>55</v>
      </c>
      <c r="AR8">
        <v>36</v>
      </c>
      <c r="AS8">
        <v>35</v>
      </c>
      <c r="AT8">
        <v>72</v>
      </c>
      <c r="AU8">
        <v>38</v>
      </c>
      <c r="AV8">
        <v>46</v>
      </c>
      <c r="AW8">
        <v>11</v>
      </c>
      <c r="AX8">
        <v>37</v>
      </c>
      <c r="AY8">
        <v>72</v>
      </c>
      <c r="AZ8">
        <v>34</v>
      </c>
      <c r="BA8">
        <v>34</v>
      </c>
      <c r="BB8">
        <v>46</v>
      </c>
      <c r="BC8">
        <v>56</v>
      </c>
      <c r="BD8">
        <v>1</v>
      </c>
      <c r="BE8">
        <v>274</v>
      </c>
      <c r="BF8">
        <v>350</v>
      </c>
      <c r="BG8">
        <v>480</v>
      </c>
      <c r="BH8">
        <v>144</v>
      </c>
      <c r="BI8">
        <v>224</v>
      </c>
      <c r="BJ8">
        <v>139</v>
      </c>
      <c r="BK8">
        <v>87</v>
      </c>
      <c r="BL8">
        <v>21</v>
      </c>
      <c r="BM8">
        <v>239</v>
      </c>
      <c r="BN8">
        <v>314</v>
      </c>
      <c r="BO8">
        <v>64</v>
      </c>
      <c r="BP8">
        <v>7</v>
      </c>
      <c r="BQ8">
        <v>283</v>
      </c>
      <c r="BR8">
        <v>437</v>
      </c>
      <c r="BS8">
        <v>421</v>
      </c>
      <c r="BT8">
        <v>128</v>
      </c>
      <c r="BU8">
        <v>166</v>
      </c>
      <c r="BV8">
        <v>90</v>
      </c>
      <c r="BW8">
        <v>207</v>
      </c>
      <c r="BX8">
        <v>458</v>
      </c>
      <c r="BY8">
        <v>466</v>
      </c>
      <c r="BZ8">
        <v>409</v>
      </c>
    </row>
    <row r="9" spans="1:78" x14ac:dyDescent="0.25">
      <c r="A9" t="s">
        <v>103</v>
      </c>
      <c r="B9">
        <v>651</v>
      </c>
      <c r="C9">
        <v>561</v>
      </c>
      <c r="D9">
        <v>54</v>
      </c>
      <c r="E9">
        <v>36</v>
      </c>
      <c r="F9">
        <v>132</v>
      </c>
      <c r="G9">
        <v>387</v>
      </c>
      <c r="H9">
        <v>132</v>
      </c>
      <c r="I9">
        <v>181</v>
      </c>
      <c r="J9">
        <v>214</v>
      </c>
      <c r="K9">
        <v>137</v>
      </c>
      <c r="L9">
        <v>119</v>
      </c>
      <c r="M9">
        <v>142</v>
      </c>
      <c r="N9">
        <v>427</v>
      </c>
      <c r="O9">
        <v>63</v>
      </c>
      <c r="P9">
        <v>19</v>
      </c>
      <c r="Q9">
        <v>105</v>
      </c>
      <c r="R9">
        <v>546</v>
      </c>
      <c r="S9">
        <v>412</v>
      </c>
      <c r="T9">
        <v>134</v>
      </c>
      <c r="U9">
        <v>99</v>
      </c>
      <c r="V9">
        <v>547</v>
      </c>
      <c r="W9">
        <v>57</v>
      </c>
      <c r="X9">
        <v>40</v>
      </c>
      <c r="Y9">
        <v>64</v>
      </c>
      <c r="Z9">
        <v>587</v>
      </c>
      <c r="AA9">
        <v>650</v>
      </c>
      <c r="AB9">
        <v>585</v>
      </c>
      <c r="AC9">
        <v>104</v>
      </c>
      <c r="AD9">
        <v>517</v>
      </c>
      <c r="AE9">
        <v>26</v>
      </c>
      <c r="AF9">
        <v>462</v>
      </c>
      <c r="AG9">
        <v>153</v>
      </c>
      <c r="AH9">
        <v>6</v>
      </c>
      <c r="AI9">
        <v>518</v>
      </c>
      <c r="AJ9">
        <v>26</v>
      </c>
      <c r="AK9">
        <v>91</v>
      </c>
      <c r="AL9">
        <v>375</v>
      </c>
      <c r="AM9">
        <v>226</v>
      </c>
      <c r="AN9">
        <v>9</v>
      </c>
      <c r="AO9">
        <v>41</v>
      </c>
      <c r="AP9">
        <v>55</v>
      </c>
      <c r="AQ9">
        <v>63</v>
      </c>
      <c r="AR9">
        <v>44</v>
      </c>
      <c r="AS9">
        <v>38</v>
      </c>
      <c r="AT9">
        <v>78</v>
      </c>
      <c r="AU9">
        <v>41</v>
      </c>
      <c r="AV9">
        <v>41</v>
      </c>
      <c r="AW9">
        <v>12</v>
      </c>
      <c r="AX9">
        <v>42</v>
      </c>
      <c r="AY9">
        <v>70</v>
      </c>
      <c r="AZ9">
        <v>35</v>
      </c>
      <c r="BA9">
        <v>30</v>
      </c>
      <c r="BB9">
        <v>45</v>
      </c>
      <c r="BC9">
        <v>55</v>
      </c>
      <c r="BD9">
        <v>1</v>
      </c>
      <c r="BE9">
        <v>281</v>
      </c>
      <c r="BF9">
        <v>370</v>
      </c>
      <c r="BG9">
        <v>502</v>
      </c>
      <c r="BH9">
        <v>149</v>
      </c>
      <c r="BI9">
        <v>250</v>
      </c>
      <c r="BJ9">
        <v>140</v>
      </c>
      <c r="BK9">
        <v>81</v>
      </c>
      <c r="BL9">
        <v>21</v>
      </c>
      <c r="BM9">
        <v>255</v>
      </c>
      <c r="BN9">
        <v>322</v>
      </c>
      <c r="BO9">
        <v>68</v>
      </c>
      <c r="BP9">
        <v>5</v>
      </c>
      <c r="BQ9">
        <v>299</v>
      </c>
      <c r="BR9">
        <v>469</v>
      </c>
      <c r="BS9">
        <v>448</v>
      </c>
      <c r="BT9">
        <v>125</v>
      </c>
      <c r="BU9">
        <v>179</v>
      </c>
      <c r="BV9">
        <v>92</v>
      </c>
      <c r="BW9">
        <v>220</v>
      </c>
      <c r="BX9">
        <v>473</v>
      </c>
      <c r="BY9">
        <v>484</v>
      </c>
      <c r="BZ9">
        <v>418</v>
      </c>
    </row>
    <row r="10" spans="1:78" x14ac:dyDescent="0.25">
      <c r="A10" t="s">
        <v>104</v>
      </c>
    </row>
    <row r="11" spans="1:78" x14ac:dyDescent="0.25">
      <c r="A11" t="s">
        <v>721</v>
      </c>
      <c r="B11">
        <v>130</v>
      </c>
      <c r="C11">
        <v>113</v>
      </c>
      <c r="D11">
        <v>11</v>
      </c>
      <c r="E11">
        <v>6</v>
      </c>
      <c r="F11">
        <v>33</v>
      </c>
      <c r="G11">
        <v>82</v>
      </c>
      <c r="H11">
        <v>15</v>
      </c>
      <c r="I11">
        <v>37</v>
      </c>
      <c r="J11">
        <v>41</v>
      </c>
      <c r="K11">
        <v>26</v>
      </c>
      <c r="L11">
        <v>26</v>
      </c>
      <c r="M11">
        <v>20</v>
      </c>
      <c r="N11">
        <v>93</v>
      </c>
      <c r="O11">
        <v>11</v>
      </c>
      <c r="P11">
        <v>5</v>
      </c>
      <c r="Q11">
        <v>20</v>
      </c>
      <c r="R11">
        <v>110</v>
      </c>
      <c r="S11">
        <v>78</v>
      </c>
      <c r="T11">
        <v>32</v>
      </c>
      <c r="U11">
        <v>19</v>
      </c>
      <c r="V11">
        <v>117</v>
      </c>
      <c r="W11">
        <v>7</v>
      </c>
      <c r="X11">
        <v>3</v>
      </c>
      <c r="Y11">
        <v>12</v>
      </c>
      <c r="Z11">
        <v>118</v>
      </c>
      <c r="AA11">
        <v>128</v>
      </c>
      <c r="AB11">
        <v>116</v>
      </c>
      <c r="AC11">
        <v>12</v>
      </c>
      <c r="AD11">
        <v>111</v>
      </c>
      <c r="AE11">
        <v>6</v>
      </c>
      <c r="AF11">
        <v>100</v>
      </c>
      <c r="AG11">
        <v>23</v>
      </c>
      <c r="AH11">
        <v>1</v>
      </c>
      <c r="AI11">
        <v>100</v>
      </c>
      <c r="AJ11">
        <v>2</v>
      </c>
      <c r="AK11">
        <v>24</v>
      </c>
      <c r="AL11">
        <v>66</v>
      </c>
      <c r="AM11">
        <v>49</v>
      </c>
      <c r="AN11">
        <v>0</v>
      </c>
      <c r="AO11">
        <v>15</v>
      </c>
      <c r="AP11">
        <v>7</v>
      </c>
      <c r="AQ11">
        <v>10</v>
      </c>
      <c r="AR11">
        <v>9</v>
      </c>
      <c r="AS11">
        <v>8</v>
      </c>
      <c r="AT11">
        <v>15</v>
      </c>
      <c r="AU11">
        <v>8</v>
      </c>
      <c r="AV11">
        <v>12</v>
      </c>
      <c r="AW11">
        <v>0</v>
      </c>
      <c r="AX11">
        <v>11</v>
      </c>
      <c r="AY11">
        <v>12</v>
      </c>
      <c r="AZ11">
        <v>4</v>
      </c>
      <c r="BA11">
        <v>4</v>
      </c>
      <c r="BB11">
        <v>10</v>
      </c>
      <c r="BC11">
        <v>18</v>
      </c>
      <c r="BD11">
        <v>0</v>
      </c>
      <c r="BE11">
        <v>53</v>
      </c>
      <c r="BF11">
        <v>77</v>
      </c>
      <c r="BG11">
        <v>101</v>
      </c>
      <c r="BH11">
        <v>29</v>
      </c>
      <c r="BI11">
        <v>50</v>
      </c>
      <c r="BJ11">
        <v>30</v>
      </c>
      <c r="BK11">
        <v>19</v>
      </c>
      <c r="BL11">
        <v>2</v>
      </c>
      <c r="BM11">
        <v>48</v>
      </c>
      <c r="BN11">
        <v>68</v>
      </c>
      <c r="BO11">
        <v>14</v>
      </c>
      <c r="BP11">
        <v>0</v>
      </c>
      <c r="BQ11">
        <v>53</v>
      </c>
      <c r="BR11">
        <v>99</v>
      </c>
      <c r="BS11">
        <v>96</v>
      </c>
      <c r="BT11">
        <v>25</v>
      </c>
      <c r="BU11">
        <v>36</v>
      </c>
      <c r="BV11">
        <v>15</v>
      </c>
      <c r="BW11">
        <v>40</v>
      </c>
      <c r="BX11">
        <v>102</v>
      </c>
      <c r="BY11">
        <v>101</v>
      </c>
      <c r="BZ11">
        <v>89</v>
      </c>
    </row>
    <row r="12" spans="1:78" x14ac:dyDescent="0.25">
      <c r="B12" s="7">
        <v>0.2</v>
      </c>
      <c r="C12" s="7">
        <v>0.2</v>
      </c>
      <c r="D12" s="7">
        <v>0.21</v>
      </c>
      <c r="E12" s="7">
        <v>0.15</v>
      </c>
      <c r="F12" s="7">
        <v>0.25</v>
      </c>
      <c r="G12" s="7">
        <v>0.21</v>
      </c>
      <c r="H12" s="7">
        <v>0.12</v>
      </c>
      <c r="I12" s="7">
        <v>0.21</v>
      </c>
      <c r="J12" s="7">
        <v>0.19</v>
      </c>
      <c r="K12" s="7">
        <v>0.19</v>
      </c>
      <c r="L12" s="7">
        <v>0.22</v>
      </c>
      <c r="M12" s="7">
        <v>0.14000000000000001</v>
      </c>
      <c r="N12" s="7">
        <v>0.22</v>
      </c>
      <c r="O12" s="7">
        <v>0.18</v>
      </c>
      <c r="P12" s="7">
        <v>0.28000000000000003</v>
      </c>
      <c r="Q12" s="7">
        <v>0.19</v>
      </c>
      <c r="R12" s="7">
        <v>0.2</v>
      </c>
      <c r="S12" s="7">
        <v>0.19</v>
      </c>
      <c r="T12" s="7">
        <v>0.24</v>
      </c>
      <c r="U12" s="7">
        <v>0.19</v>
      </c>
      <c r="V12" s="7">
        <v>0.21</v>
      </c>
      <c r="W12" s="7">
        <v>0.12</v>
      </c>
      <c r="X12" s="7">
        <v>7.0000000000000007E-2</v>
      </c>
      <c r="Y12" s="7">
        <v>0.19</v>
      </c>
      <c r="Z12" s="7">
        <v>0.2</v>
      </c>
      <c r="AA12" s="7">
        <v>0.2</v>
      </c>
      <c r="AB12" s="7">
        <v>0.2</v>
      </c>
      <c r="AC12" s="7">
        <v>0.11</v>
      </c>
      <c r="AD12" s="7">
        <v>0.21</v>
      </c>
      <c r="AE12" s="7">
        <v>0.23</v>
      </c>
      <c r="AF12" s="7">
        <v>0.22</v>
      </c>
      <c r="AG12" s="7">
        <v>0.15</v>
      </c>
      <c r="AH12" s="7">
        <v>0.11</v>
      </c>
      <c r="AI12" s="7">
        <v>0.19</v>
      </c>
      <c r="AJ12" s="7">
        <v>0.06</v>
      </c>
      <c r="AK12" s="7">
        <v>0.26</v>
      </c>
      <c r="AL12" s="7">
        <v>0.17</v>
      </c>
      <c r="AM12" s="7">
        <v>0.22</v>
      </c>
      <c r="AN12" t="s">
        <v>108</v>
      </c>
      <c r="AO12" s="7">
        <v>0.36</v>
      </c>
      <c r="AP12" s="7">
        <v>0.13</v>
      </c>
      <c r="AQ12" s="7">
        <v>0.16</v>
      </c>
      <c r="AR12" s="7">
        <v>0.21</v>
      </c>
      <c r="AS12" s="7">
        <v>0.21</v>
      </c>
      <c r="AT12" s="7">
        <v>0.2</v>
      </c>
      <c r="AU12" s="7">
        <v>0.19</v>
      </c>
      <c r="AV12" s="7">
        <v>0.31</v>
      </c>
      <c r="AW12" t="s">
        <v>108</v>
      </c>
      <c r="AX12" s="7">
        <v>0.27</v>
      </c>
      <c r="AY12" s="7">
        <v>0.17</v>
      </c>
      <c r="AZ12" s="7">
        <v>0.13</v>
      </c>
      <c r="BA12" s="7">
        <v>0.13</v>
      </c>
      <c r="BB12" s="7">
        <v>0.22</v>
      </c>
      <c r="BC12" s="7">
        <v>0.33</v>
      </c>
      <c r="BD12" t="s">
        <v>108</v>
      </c>
      <c r="BE12" s="7">
        <v>0.19</v>
      </c>
      <c r="BF12" s="7">
        <v>0.21</v>
      </c>
      <c r="BG12" s="7">
        <v>0.2</v>
      </c>
      <c r="BH12" s="7">
        <v>0.2</v>
      </c>
      <c r="BI12" s="7">
        <v>0.2</v>
      </c>
      <c r="BJ12" s="7">
        <v>0.21</v>
      </c>
      <c r="BK12" s="7">
        <v>0.24</v>
      </c>
      <c r="BL12" s="7">
        <v>0.11</v>
      </c>
      <c r="BM12" s="7">
        <v>0.19</v>
      </c>
      <c r="BN12" s="7">
        <v>0.21</v>
      </c>
      <c r="BO12" s="7">
        <v>0.21</v>
      </c>
      <c r="BP12" t="s">
        <v>108</v>
      </c>
      <c r="BQ12" s="7">
        <v>0.18</v>
      </c>
      <c r="BR12" s="7">
        <v>0.21</v>
      </c>
      <c r="BS12" s="7">
        <v>0.21</v>
      </c>
      <c r="BT12" s="7">
        <v>0.2</v>
      </c>
      <c r="BU12" s="7">
        <v>0.2</v>
      </c>
      <c r="BV12" s="7">
        <v>0.16</v>
      </c>
      <c r="BW12" s="7">
        <v>0.18</v>
      </c>
      <c r="BX12" s="7">
        <v>0.21</v>
      </c>
      <c r="BY12" s="7">
        <v>0.21</v>
      </c>
      <c r="BZ12" s="7">
        <v>0.21</v>
      </c>
    </row>
    <row r="13" spans="1:78" x14ac:dyDescent="0.25">
      <c r="A13" t="s">
        <v>722</v>
      </c>
      <c r="B13">
        <v>93</v>
      </c>
      <c r="C13">
        <v>87</v>
      </c>
      <c r="D13">
        <v>2</v>
      </c>
      <c r="E13">
        <v>4</v>
      </c>
      <c r="F13">
        <v>29</v>
      </c>
      <c r="G13">
        <v>55</v>
      </c>
      <c r="H13">
        <v>9</v>
      </c>
      <c r="I13">
        <v>31</v>
      </c>
      <c r="J13">
        <v>32</v>
      </c>
      <c r="K13">
        <v>17</v>
      </c>
      <c r="L13">
        <v>14</v>
      </c>
      <c r="M13">
        <v>15</v>
      </c>
      <c r="N13">
        <v>72</v>
      </c>
      <c r="O13">
        <v>6</v>
      </c>
      <c r="P13">
        <v>1</v>
      </c>
      <c r="Q13">
        <v>14</v>
      </c>
      <c r="R13">
        <v>79</v>
      </c>
      <c r="S13">
        <v>49</v>
      </c>
      <c r="T13">
        <v>29</v>
      </c>
      <c r="U13">
        <v>15</v>
      </c>
      <c r="V13">
        <v>87</v>
      </c>
      <c r="W13">
        <v>3</v>
      </c>
      <c r="X13">
        <v>1</v>
      </c>
      <c r="Y13">
        <v>5</v>
      </c>
      <c r="Z13">
        <v>88</v>
      </c>
      <c r="AA13">
        <v>93</v>
      </c>
      <c r="AB13">
        <v>88</v>
      </c>
      <c r="AC13">
        <v>15</v>
      </c>
      <c r="AD13">
        <v>75</v>
      </c>
      <c r="AE13">
        <v>4</v>
      </c>
      <c r="AF13">
        <v>63</v>
      </c>
      <c r="AG13">
        <v>20</v>
      </c>
      <c r="AH13">
        <v>1</v>
      </c>
      <c r="AI13">
        <v>75</v>
      </c>
      <c r="AJ13">
        <v>2</v>
      </c>
      <c r="AK13">
        <v>15</v>
      </c>
      <c r="AL13">
        <v>53</v>
      </c>
      <c r="AM13">
        <v>34</v>
      </c>
      <c r="AN13">
        <v>0</v>
      </c>
      <c r="AO13">
        <v>5</v>
      </c>
      <c r="AP13">
        <v>14</v>
      </c>
      <c r="AQ13">
        <v>8</v>
      </c>
      <c r="AR13">
        <v>7</v>
      </c>
      <c r="AS13">
        <v>4</v>
      </c>
      <c r="AT13">
        <v>10</v>
      </c>
      <c r="AU13">
        <v>5</v>
      </c>
      <c r="AV13">
        <v>9</v>
      </c>
      <c r="AW13">
        <v>0</v>
      </c>
      <c r="AX13">
        <v>2</v>
      </c>
      <c r="AY13">
        <v>10</v>
      </c>
      <c r="AZ13">
        <v>5</v>
      </c>
      <c r="BA13">
        <v>6</v>
      </c>
      <c r="BB13">
        <v>7</v>
      </c>
      <c r="BC13">
        <v>7</v>
      </c>
      <c r="BD13">
        <v>0</v>
      </c>
      <c r="BE13">
        <v>43</v>
      </c>
      <c r="BF13">
        <v>50</v>
      </c>
      <c r="BG13">
        <v>71</v>
      </c>
      <c r="BH13">
        <v>22</v>
      </c>
      <c r="BI13">
        <v>42</v>
      </c>
      <c r="BJ13">
        <v>17</v>
      </c>
      <c r="BK13">
        <v>7</v>
      </c>
      <c r="BL13">
        <v>3</v>
      </c>
      <c r="BM13">
        <v>34</v>
      </c>
      <c r="BN13">
        <v>51</v>
      </c>
      <c r="BO13">
        <v>8</v>
      </c>
      <c r="BP13">
        <v>0</v>
      </c>
      <c r="BQ13">
        <v>35</v>
      </c>
      <c r="BR13">
        <v>70</v>
      </c>
      <c r="BS13">
        <v>61</v>
      </c>
      <c r="BT13">
        <v>20</v>
      </c>
      <c r="BU13">
        <v>27</v>
      </c>
      <c r="BV13">
        <v>10</v>
      </c>
      <c r="BW13">
        <v>28</v>
      </c>
      <c r="BX13">
        <v>66</v>
      </c>
      <c r="BY13">
        <v>72</v>
      </c>
      <c r="BZ13">
        <v>55</v>
      </c>
    </row>
    <row r="14" spans="1:78" x14ac:dyDescent="0.25">
      <c r="B14" s="7">
        <v>0.14000000000000001</v>
      </c>
      <c r="C14" s="7">
        <v>0.15</v>
      </c>
      <c r="D14" s="7">
        <v>0.03</v>
      </c>
      <c r="E14" s="7">
        <v>0.12</v>
      </c>
      <c r="F14" s="7">
        <v>0.22</v>
      </c>
      <c r="G14" s="7">
        <v>0.14000000000000001</v>
      </c>
      <c r="H14" s="7">
        <v>7.0000000000000007E-2</v>
      </c>
      <c r="I14" s="7">
        <v>0.17</v>
      </c>
      <c r="J14" s="7">
        <v>0.15</v>
      </c>
      <c r="K14" s="7">
        <v>0.12</v>
      </c>
      <c r="L14" s="7">
        <v>0.12</v>
      </c>
      <c r="M14" s="7">
        <v>0.1</v>
      </c>
      <c r="N14" s="7">
        <v>0.17</v>
      </c>
      <c r="O14" s="7">
        <v>0.09</v>
      </c>
      <c r="P14" s="7">
        <v>0.05</v>
      </c>
      <c r="Q14" s="7">
        <v>0.13</v>
      </c>
      <c r="R14" s="7">
        <v>0.14000000000000001</v>
      </c>
      <c r="S14" s="7">
        <v>0.12</v>
      </c>
      <c r="T14" s="7">
        <v>0.21</v>
      </c>
      <c r="U14" s="7">
        <v>0.15</v>
      </c>
      <c r="V14" s="7">
        <v>0.16</v>
      </c>
      <c r="W14" s="7">
        <v>0.04</v>
      </c>
      <c r="X14" s="7">
        <v>0.03</v>
      </c>
      <c r="Y14" s="7">
        <v>7.0000000000000007E-2</v>
      </c>
      <c r="Z14" s="7">
        <v>0.15</v>
      </c>
      <c r="AA14" s="7">
        <v>0.14000000000000001</v>
      </c>
      <c r="AB14" s="7">
        <v>0.15</v>
      </c>
      <c r="AC14" s="7">
        <v>0.14000000000000001</v>
      </c>
      <c r="AD14" s="7">
        <v>0.14000000000000001</v>
      </c>
      <c r="AE14" s="7">
        <v>0.14000000000000001</v>
      </c>
      <c r="AF14" s="7">
        <v>0.14000000000000001</v>
      </c>
      <c r="AG14" s="7">
        <v>0.13</v>
      </c>
      <c r="AH14" s="7">
        <v>0.13</v>
      </c>
      <c r="AI14" s="7">
        <v>0.15</v>
      </c>
      <c r="AJ14" s="7">
        <v>0.1</v>
      </c>
      <c r="AK14" s="7">
        <v>0.16</v>
      </c>
      <c r="AL14" s="7">
        <v>0.14000000000000001</v>
      </c>
      <c r="AM14" s="7">
        <v>0.15</v>
      </c>
      <c r="AN14" t="s">
        <v>108</v>
      </c>
      <c r="AO14" s="7">
        <v>0.13</v>
      </c>
      <c r="AP14" s="7">
        <v>0.25</v>
      </c>
      <c r="AQ14" s="7">
        <v>0.12</v>
      </c>
      <c r="AR14" s="7">
        <v>0.15</v>
      </c>
      <c r="AS14" s="7">
        <v>0.11</v>
      </c>
      <c r="AT14" s="7">
        <v>0.13</v>
      </c>
      <c r="AU14" s="7">
        <v>0.13</v>
      </c>
      <c r="AV14" s="7">
        <v>0.21</v>
      </c>
      <c r="AW14" t="s">
        <v>108</v>
      </c>
      <c r="AX14" s="7">
        <v>0.04</v>
      </c>
      <c r="AY14" s="7">
        <v>0.14000000000000001</v>
      </c>
      <c r="AZ14" s="7">
        <v>0.15</v>
      </c>
      <c r="BA14" s="7">
        <v>0.19</v>
      </c>
      <c r="BB14" s="7">
        <v>0.16</v>
      </c>
      <c r="BC14" s="7">
        <v>0.12</v>
      </c>
      <c r="BD14" t="s">
        <v>108</v>
      </c>
      <c r="BE14" s="7">
        <v>0.15</v>
      </c>
      <c r="BF14" s="7">
        <v>0.14000000000000001</v>
      </c>
      <c r="BG14" s="7">
        <v>0.14000000000000001</v>
      </c>
      <c r="BH14" s="7">
        <v>0.14000000000000001</v>
      </c>
      <c r="BI14" s="7">
        <v>0.17</v>
      </c>
      <c r="BJ14" s="7">
        <v>0.12</v>
      </c>
      <c r="BK14" s="7">
        <v>0.09</v>
      </c>
      <c r="BL14" s="7">
        <v>0.16</v>
      </c>
      <c r="BM14" s="7">
        <v>0.13</v>
      </c>
      <c r="BN14" s="7">
        <v>0.16</v>
      </c>
      <c r="BO14" s="7">
        <v>0.11</v>
      </c>
      <c r="BP14" t="s">
        <v>108</v>
      </c>
      <c r="BQ14" s="7">
        <v>0.12</v>
      </c>
      <c r="BR14" s="7">
        <v>0.15</v>
      </c>
      <c r="BS14" s="7">
        <v>0.13</v>
      </c>
      <c r="BT14" s="7">
        <v>0.16</v>
      </c>
      <c r="BU14" s="7">
        <v>0.15</v>
      </c>
      <c r="BV14" s="7">
        <v>0.11</v>
      </c>
      <c r="BW14" s="7">
        <v>0.13</v>
      </c>
      <c r="BX14" s="7">
        <v>0.14000000000000001</v>
      </c>
      <c r="BY14" s="7">
        <v>0.15</v>
      </c>
      <c r="BZ14" s="7">
        <v>0.13</v>
      </c>
    </row>
    <row r="15" spans="1:78" x14ac:dyDescent="0.25">
      <c r="A15" t="s">
        <v>723</v>
      </c>
      <c r="B15">
        <v>76</v>
      </c>
      <c r="C15">
        <v>70</v>
      </c>
      <c r="D15">
        <v>5</v>
      </c>
      <c r="E15">
        <v>1</v>
      </c>
      <c r="F15">
        <v>11</v>
      </c>
      <c r="G15">
        <v>48</v>
      </c>
      <c r="H15">
        <v>17</v>
      </c>
      <c r="I15">
        <v>26</v>
      </c>
      <c r="J15">
        <v>24</v>
      </c>
      <c r="K15">
        <v>15</v>
      </c>
      <c r="L15">
        <v>12</v>
      </c>
      <c r="M15">
        <v>12</v>
      </c>
      <c r="N15">
        <v>59</v>
      </c>
      <c r="O15">
        <v>4</v>
      </c>
      <c r="P15">
        <v>1</v>
      </c>
      <c r="Q15">
        <v>8</v>
      </c>
      <c r="R15">
        <v>68</v>
      </c>
      <c r="S15">
        <v>57</v>
      </c>
      <c r="T15">
        <v>10</v>
      </c>
      <c r="U15">
        <v>8</v>
      </c>
      <c r="V15">
        <v>63</v>
      </c>
      <c r="W15">
        <v>8</v>
      </c>
      <c r="X15">
        <v>6</v>
      </c>
      <c r="Y15">
        <v>12</v>
      </c>
      <c r="Z15">
        <v>64</v>
      </c>
      <c r="AA15">
        <v>76</v>
      </c>
      <c r="AB15">
        <v>64</v>
      </c>
      <c r="AC15">
        <v>14</v>
      </c>
      <c r="AD15">
        <v>61</v>
      </c>
      <c r="AE15">
        <v>2</v>
      </c>
      <c r="AF15">
        <v>58</v>
      </c>
      <c r="AG15">
        <v>14</v>
      </c>
      <c r="AH15">
        <v>0</v>
      </c>
      <c r="AI15">
        <v>59</v>
      </c>
      <c r="AJ15">
        <v>6</v>
      </c>
      <c r="AK15">
        <v>9</v>
      </c>
      <c r="AL15">
        <v>45</v>
      </c>
      <c r="AM15">
        <v>26</v>
      </c>
      <c r="AN15">
        <v>1</v>
      </c>
      <c r="AO15">
        <v>5</v>
      </c>
      <c r="AP15">
        <v>11</v>
      </c>
      <c r="AQ15">
        <v>8</v>
      </c>
      <c r="AR15">
        <v>3</v>
      </c>
      <c r="AS15">
        <v>3</v>
      </c>
      <c r="AT15">
        <v>12</v>
      </c>
      <c r="AU15">
        <v>5</v>
      </c>
      <c r="AV15">
        <v>4</v>
      </c>
      <c r="AW15">
        <v>0</v>
      </c>
      <c r="AX15">
        <v>5</v>
      </c>
      <c r="AY15">
        <v>7</v>
      </c>
      <c r="AZ15">
        <v>5</v>
      </c>
      <c r="BA15">
        <v>2</v>
      </c>
      <c r="BB15">
        <v>6</v>
      </c>
      <c r="BC15">
        <v>5</v>
      </c>
      <c r="BD15">
        <v>0</v>
      </c>
      <c r="BE15">
        <v>28</v>
      </c>
      <c r="BF15">
        <v>48</v>
      </c>
      <c r="BG15">
        <v>57</v>
      </c>
      <c r="BH15">
        <v>19</v>
      </c>
      <c r="BI15">
        <v>26</v>
      </c>
      <c r="BJ15">
        <v>17</v>
      </c>
      <c r="BK15">
        <v>9</v>
      </c>
      <c r="BL15">
        <v>3</v>
      </c>
      <c r="BM15">
        <v>30</v>
      </c>
      <c r="BN15">
        <v>39</v>
      </c>
      <c r="BO15">
        <v>7</v>
      </c>
      <c r="BP15">
        <v>1</v>
      </c>
      <c r="BQ15">
        <v>34</v>
      </c>
      <c r="BR15">
        <v>64</v>
      </c>
      <c r="BS15">
        <v>61</v>
      </c>
      <c r="BT15">
        <v>7</v>
      </c>
      <c r="BU15">
        <v>23</v>
      </c>
      <c r="BV15">
        <v>10</v>
      </c>
      <c r="BW15">
        <v>25</v>
      </c>
      <c r="BX15">
        <v>62</v>
      </c>
      <c r="BY15">
        <v>59</v>
      </c>
      <c r="BZ15">
        <v>52</v>
      </c>
    </row>
    <row r="16" spans="1:78" x14ac:dyDescent="0.25">
      <c r="B16" s="7">
        <v>0.12</v>
      </c>
      <c r="C16" s="7">
        <v>0.12</v>
      </c>
      <c r="D16" s="7">
        <v>0.09</v>
      </c>
      <c r="E16" s="7">
        <v>0.04</v>
      </c>
      <c r="F16" s="7">
        <v>0.09</v>
      </c>
      <c r="G16" s="7">
        <v>0.12</v>
      </c>
      <c r="H16" s="7">
        <v>0.13</v>
      </c>
      <c r="I16" s="7">
        <v>0.14000000000000001</v>
      </c>
      <c r="J16" s="7">
        <v>0.11</v>
      </c>
      <c r="K16" s="7">
        <v>0.11</v>
      </c>
      <c r="L16" s="7">
        <v>0.1</v>
      </c>
      <c r="M16" s="7">
        <v>0.08</v>
      </c>
      <c r="N16" s="7">
        <v>0.14000000000000001</v>
      </c>
      <c r="O16" s="7">
        <v>7.0000000000000007E-2</v>
      </c>
      <c r="P16" s="7">
        <v>0.06</v>
      </c>
      <c r="Q16" s="7">
        <v>0.08</v>
      </c>
      <c r="R16" s="7">
        <v>0.12</v>
      </c>
      <c r="S16" s="7">
        <v>0.14000000000000001</v>
      </c>
      <c r="T16" s="7">
        <v>7.0000000000000007E-2</v>
      </c>
      <c r="U16" s="7">
        <v>0.08</v>
      </c>
      <c r="V16" s="7">
        <v>0.11</v>
      </c>
      <c r="W16" s="7">
        <v>0.13</v>
      </c>
      <c r="X16" s="7">
        <v>0.14000000000000001</v>
      </c>
      <c r="Y16" s="7">
        <v>0.18</v>
      </c>
      <c r="Z16" s="7">
        <v>0.11</v>
      </c>
      <c r="AA16" s="7">
        <v>0.12</v>
      </c>
      <c r="AB16" s="7">
        <v>0.11</v>
      </c>
      <c r="AC16" s="7">
        <v>0.13</v>
      </c>
      <c r="AD16" s="7">
        <v>0.12</v>
      </c>
      <c r="AE16" s="7">
        <v>0.06</v>
      </c>
      <c r="AF16" s="7">
        <v>0.12</v>
      </c>
      <c r="AG16" s="7">
        <v>0.09</v>
      </c>
      <c r="AH16" t="s">
        <v>108</v>
      </c>
      <c r="AI16" s="7">
        <v>0.11</v>
      </c>
      <c r="AJ16" s="7">
        <v>0.24</v>
      </c>
      <c r="AK16" s="7">
        <v>0.09</v>
      </c>
      <c r="AL16" s="7">
        <v>0.12</v>
      </c>
      <c r="AM16" s="7">
        <v>0.11</v>
      </c>
      <c r="AN16" s="7">
        <v>7.0000000000000007E-2</v>
      </c>
      <c r="AO16" s="7">
        <v>0.12</v>
      </c>
      <c r="AP16" s="7">
        <v>0.2</v>
      </c>
      <c r="AQ16" s="7">
        <v>0.13</v>
      </c>
      <c r="AR16" s="7">
        <v>0.08</v>
      </c>
      <c r="AS16" s="7">
        <v>7.0000000000000007E-2</v>
      </c>
      <c r="AT16" s="7">
        <v>0.16</v>
      </c>
      <c r="AU16" s="7">
        <v>0.12</v>
      </c>
      <c r="AV16" s="7">
        <v>0.09</v>
      </c>
      <c r="AW16" t="s">
        <v>108</v>
      </c>
      <c r="AX16" s="7">
        <v>0.11</v>
      </c>
      <c r="AY16" s="7">
        <v>0.09</v>
      </c>
      <c r="AZ16" s="7">
        <v>0.15</v>
      </c>
      <c r="BA16" s="7">
        <v>7.0000000000000007E-2</v>
      </c>
      <c r="BB16" s="7">
        <v>0.13</v>
      </c>
      <c r="BC16" s="7">
        <v>0.1</v>
      </c>
      <c r="BD16" t="s">
        <v>108</v>
      </c>
      <c r="BE16" s="7">
        <v>0.1</v>
      </c>
      <c r="BF16" s="7">
        <v>0.13</v>
      </c>
      <c r="BG16" s="7">
        <v>0.11</v>
      </c>
      <c r="BH16" s="7">
        <v>0.13</v>
      </c>
      <c r="BI16" s="7">
        <v>0.11</v>
      </c>
      <c r="BJ16" s="7">
        <v>0.12</v>
      </c>
      <c r="BK16" s="7">
        <v>0.11</v>
      </c>
      <c r="BL16" s="7">
        <v>0.16</v>
      </c>
      <c r="BM16" s="7">
        <v>0.12</v>
      </c>
      <c r="BN16" s="7">
        <v>0.12</v>
      </c>
      <c r="BO16" s="7">
        <v>0.09</v>
      </c>
      <c r="BP16" s="7">
        <v>0.13</v>
      </c>
      <c r="BQ16" s="7">
        <v>0.11</v>
      </c>
      <c r="BR16" s="7">
        <v>0.14000000000000001</v>
      </c>
      <c r="BS16" s="7">
        <v>0.14000000000000001</v>
      </c>
      <c r="BT16" s="7">
        <v>0.05</v>
      </c>
      <c r="BU16" s="7">
        <v>0.13</v>
      </c>
      <c r="BV16" s="7">
        <v>0.11</v>
      </c>
      <c r="BW16" s="7">
        <v>0.11</v>
      </c>
      <c r="BX16" s="7">
        <v>0.13</v>
      </c>
      <c r="BY16" s="7">
        <v>0.12</v>
      </c>
      <c r="BZ16" s="7">
        <v>0.12</v>
      </c>
    </row>
    <row r="17" spans="1:78" x14ac:dyDescent="0.25">
      <c r="A17" t="s">
        <v>724</v>
      </c>
      <c r="B17">
        <v>44</v>
      </c>
      <c r="C17">
        <v>39</v>
      </c>
      <c r="D17">
        <v>3</v>
      </c>
      <c r="E17">
        <v>3</v>
      </c>
      <c r="F17">
        <v>6</v>
      </c>
      <c r="G17">
        <v>25</v>
      </c>
      <c r="H17">
        <v>13</v>
      </c>
      <c r="I17">
        <v>18</v>
      </c>
      <c r="J17">
        <v>17</v>
      </c>
      <c r="K17">
        <v>3</v>
      </c>
      <c r="L17">
        <v>7</v>
      </c>
      <c r="M17">
        <v>11</v>
      </c>
      <c r="N17">
        <v>32</v>
      </c>
      <c r="O17">
        <v>1</v>
      </c>
      <c r="P17">
        <v>1</v>
      </c>
      <c r="Q17">
        <v>6</v>
      </c>
      <c r="R17">
        <v>38</v>
      </c>
      <c r="S17">
        <v>29</v>
      </c>
      <c r="T17">
        <v>11</v>
      </c>
      <c r="U17">
        <v>5</v>
      </c>
      <c r="V17">
        <v>38</v>
      </c>
      <c r="W17">
        <v>3</v>
      </c>
      <c r="X17">
        <v>3</v>
      </c>
      <c r="Y17">
        <v>4</v>
      </c>
      <c r="Z17">
        <v>40</v>
      </c>
      <c r="AA17">
        <v>44</v>
      </c>
      <c r="AB17">
        <v>40</v>
      </c>
      <c r="AC17">
        <v>8</v>
      </c>
      <c r="AD17">
        <v>34</v>
      </c>
      <c r="AE17">
        <v>2</v>
      </c>
      <c r="AF17">
        <v>35</v>
      </c>
      <c r="AG17">
        <v>9</v>
      </c>
      <c r="AH17">
        <v>0</v>
      </c>
      <c r="AI17">
        <v>41</v>
      </c>
      <c r="AJ17">
        <v>1</v>
      </c>
      <c r="AK17">
        <v>4</v>
      </c>
      <c r="AL17">
        <v>32</v>
      </c>
      <c r="AM17">
        <v>8</v>
      </c>
      <c r="AN17">
        <v>3</v>
      </c>
      <c r="AO17">
        <v>1</v>
      </c>
      <c r="AP17">
        <v>4</v>
      </c>
      <c r="AQ17">
        <v>6</v>
      </c>
      <c r="AR17">
        <v>1</v>
      </c>
      <c r="AS17">
        <v>3</v>
      </c>
      <c r="AT17">
        <v>12</v>
      </c>
      <c r="AU17">
        <v>1</v>
      </c>
      <c r="AV17">
        <v>2</v>
      </c>
      <c r="AW17">
        <v>1</v>
      </c>
      <c r="AX17">
        <v>2</v>
      </c>
      <c r="AY17">
        <v>2</v>
      </c>
      <c r="AZ17">
        <v>3</v>
      </c>
      <c r="BA17">
        <v>1</v>
      </c>
      <c r="BB17">
        <v>3</v>
      </c>
      <c r="BC17">
        <v>3</v>
      </c>
      <c r="BD17">
        <v>0</v>
      </c>
      <c r="BE17">
        <v>13</v>
      </c>
      <c r="BF17">
        <v>31</v>
      </c>
      <c r="BG17">
        <v>36</v>
      </c>
      <c r="BH17">
        <v>8</v>
      </c>
      <c r="BI17">
        <v>18</v>
      </c>
      <c r="BJ17">
        <v>11</v>
      </c>
      <c r="BK17">
        <v>4</v>
      </c>
      <c r="BL17">
        <v>3</v>
      </c>
      <c r="BM17">
        <v>25</v>
      </c>
      <c r="BN17">
        <v>19</v>
      </c>
      <c r="BO17">
        <v>0</v>
      </c>
      <c r="BP17">
        <v>0</v>
      </c>
      <c r="BQ17">
        <v>30</v>
      </c>
      <c r="BR17">
        <v>35</v>
      </c>
      <c r="BS17">
        <v>38</v>
      </c>
      <c r="BT17">
        <v>3</v>
      </c>
      <c r="BU17">
        <v>11</v>
      </c>
      <c r="BV17">
        <v>5</v>
      </c>
      <c r="BW17">
        <v>26</v>
      </c>
      <c r="BX17">
        <v>41</v>
      </c>
      <c r="BY17">
        <v>39</v>
      </c>
      <c r="BZ17">
        <v>37</v>
      </c>
    </row>
    <row r="18" spans="1:78" x14ac:dyDescent="0.25">
      <c r="B18" s="7">
        <v>7.0000000000000007E-2</v>
      </c>
      <c r="C18" s="7">
        <v>7.0000000000000007E-2</v>
      </c>
      <c r="D18" s="7">
        <v>0.05</v>
      </c>
      <c r="E18" s="7">
        <v>7.0000000000000007E-2</v>
      </c>
      <c r="F18" s="7">
        <v>0.04</v>
      </c>
      <c r="G18" s="7">
        <v>7.0000000000000007E-2</v>
      </c>
      <c r="H18" s="7">
        <v>0.1</v>
      </c>
      <c r="I18" s="7">
        <v>0.1</v>
      </c>
      <c r="J18" s="7">
        <v>0.08</v>
      </c>
      <c r="K18" s="7">
        <v>0.02</v>
      </c>
      <c r="L18" s="7">
        <v>0.06</v>
      </c>
      <c r="M18" s="7">
        <v>0.08</v>
      </c>
      <c r="N18" s="7">
        <v>7.0000000000000007E-2</v>
      </c>
      <c r="O18" s="7">
        <v>0.01</v>
      </c>
      <c r="P18" s="7">
        <v>0.05</v>
      </c>
      <c r="Q18" s="7">
        <v>0.06</v>
      </c>
      <c r="R18" s="7">
        <v>7.0000000000000007E-2</v>
      </c>
      <c r="S18" s="7">
        <v>7.0000000000000007E-2</v>
      </c>
      <c r="T18" s="7">
        <v>0.08</v>
      </c>
      <c r="U18" s="7">
        <v>0.05</v>
      </c>
      <c r="V18" s="7">
        <v>7.0000000000000007E-2</v>
      </c>
      <c r="W18" s="7">
        <v>0.05</v>
      </c>
      <c r="X18" s="7">
        <v>0.08</v>
      </c>
      <c r="Y18" s="7">
        <v>0.06</v>
      </c>
      <c r="Z18" s="7">
        <v>7.0000000000000007E-2</v>
      </c>
      <c r="AA18" s="7">
        <v>7.0000000000000007E-2</v>
      </c>
      <c r="AB18" s="7">
        <v>7.0000000000000007E-2</v>
      </c>
      <c r="AC18" s="7">
        <v>0.08</v>
      </c>
      <c r="AD18" s="7">
        <v>7.0000000000000007E-2</v>
      </c>
      <c r="AE18" s="7">
        <v>0.09</v>
      </c>
      <c r="AF18" s="7">
        <v>0.08</v>
      </c>
      <c r="AG18" s="7">
        <v>0.06</v>
      </c>
      <c r="AH18" t="s">
        <v>108</v>
      </c>
      <c r="AI18" s="7">
        <v>0.08</v>
      </c>
      <c r="AJ18" s="7">
        <v>0.02</v>
      </c>
      <c r="AK18" s="7">
        <v>0.05</v>
      </c>
      <c r="AL18" s="7">
        <v>0.08</v>
      </c>
      <c r="AM18" s="7">
        <v>0.04</v>
      </c>
      <c r="AN18" s="7">
        <v>0.37</v>
      </c>
      <c r="AO18" s="7">
        <v>0.02</v>
      </c>
      <c r="AP18" s="7">
        <v>0.08</v>
      </c>
      <c r="AQ18" s="7">
        <v>0.1</v>
      </c>
      <c r="AR18" s="7">
        <v>0.03</v>
      </c>
      <c r="AS18" s="7">
        <v>7.0000000000000007E-2</v>
      </c>
      <c r="AT18" s="7">
        <v>0.15</v>
      </c>
      <c r="AU18" s="7">
        <v>0.03</v>
      </c>
      <c r="AV18" s="7">
        <v>0.05</v>
      </c>
      <c r="AW18" s="7">
        <v>0.08</v>
      </c>
      <c r="AX18" s="7">
        <v>0.04</v>
      </c>
      <c r="AY18" s="7">
        <v>0.03</v>
      </c>
      <c r="AZ18" s="7">
        <v>0.1</v>
      </c>
      <c r="BA18" s="7">
        <v>0.03</v>
      </c>
      <c r="BB18" s="7">
        <v>7.0000000000000007E-2</v>
      </c>
      <c r="BC18" s="7">
        <v>0.06</v>
      </c>
      <c r="BD18" t="s">
        <v>108</v>
      </c>
      <c r="BE18" s="7">
        <v>0.05</v>
      </c>
      <c r="BF18" s="7">
        <v>0.08</v>
      </c>
      <c r="BG18" s="7">
        <v>7.0000000000000007E-2</v>
      </c>
      <c r="BH18" s="7">
        <v>0.05</v>
      </c>
      <c r="BI18" s="7">
        <v>7.0000000000000007E-2</v>
      </c>
      <c r="BJ18" s="7">
        <v>0.08</v>
      </c>
      <c r="BK18" s="7">
        <v>0.04</v>
      </c>
      <c r="BL18" s="7">
        <v>0.13</v>
      </c>
      <c r="BM18" s="7">
        <v>0.1</v>
      </c>
      <c r="BN18" s="7">
        <v>0.06</v>
      </c>
      <c r="BO18" t="s">
        <v>108</v>
      </c>
      <c r="BP18" t="s">
        <v>108</v>
      </c>
      <c r="BQ18" s="7">
        <v>0.1</v>
      </c>
      <c r="BR18" s="7">
        <v>7.0000000000000007E-2</v>
      </c>
      <c r="BS18" s="7">
        <v>0.08</v>
      </c>
      <c r="BT18" s="7">
        <v>0.03</v>
      </c>
      <c r="BU18" s="7">
        <v>0.06</v>
      </c>
      <c r="BV18" s="7">
        <v>0.06</v>
      </c>
      <c r="BW18" s="7">
        <v>0.12</v>
      </c>
      <c r="BX18" s="7">
        <v>0.09</v>
      </c>
      <c r="BY18" s="7">
        <v>0.08</v>
      </c>
      <c r="BZ18" s="7">
        <v>0.09</v>
      </c>
    </row>
    <row r="19" spans="1:78" x14ac:dyDescent="0.25">
      <c r="A19" t="s">
        <v>725</v>
      </c>
      <c r="B19">
        <v>34</v>
      </c>
      <c r="C19">
        <v>28</v>
      </c>
      <c r="D19">
        <v>5</v>
      </c>
      <c r="E19">
        <v>1</v>
      </c>
      <c r="F19">
        <v>3</v>
      </c>
      <c r="G19">
        <v>18</v>
      </c>
      <c r="H19">
        <v>13</v>
      </c>
      <c r="I19">
        <v>4</v>
      </c>
      <c r="J19">
        <v>17</v>
      </c>
      <c r="K19">
        <v>7</v>
      </c>
      <c r="L19">
        <v>7</v>
      </c>
      <c r="M19">
        <v>8</v>
      </c>
      <c r="N19">
        <v>21</v>
      </c>
      <c r="O19">
        <v>4</v>
      </c>
      <c r="P19">
        <v>1</v>
      </c>
      <c r="Q19">
        <v>4</v>
      </c>
      <c r="R19">
        <v>30</v>
      </c>
      <c r="S19">
        <v>27</v>
      </c>
      <c r="T19">
        <v>4</v>
      </c>
      <c r="U19">
        <v>3</v>
      </c>
      <c r="V19">
        <v>26</v>
      </c>
      <c r="W19">
        <v>7</v>
      </c>
      <c r="X19">
        <v>1</v>
      </c>
      <c r="Y19">
        <v>3</v>
      </c>
      <c r="Z19">
        <v>31</v>
      </c>
      <c r="AA19">
        <v>34</v>
      </c>
      <c r="AB19">
        <v>31</v>
      </c>
      <c r="AC19">
        <v>5</v>
      </c>
      <c r="AD19">
        <v>28</v>
      </c>
      <c r="AE19">
        <v>1</v>
      </c>
      <c r="AF19">
        <v>29</v>
      </c>
      <c r="AG19">
        <v>2</v>
      </c>
      <c r="AH19">
        <v>0</v>
      </c>
      <c r="AI19">
        <v>28</v>
      </c>
      <c r="AJ19">
        <v>1</v>
      </c>
      <c r="AK19">
        <v>4</v>
      </c>
      <c r="AL19">
        <v>22</v>
      </c>
      <c r="AM19">
        <v>9</v>
      </c>
      <c r="AN19">
        <v>1</v>
      </c>
      <c r="AO19">
        <v>2</v>
      </c>
      <c r="AP19">
        <v>1</v>
      </c>
      <c r="AQ19">
        <v>6</v>
      </c>
      <c r="AR19">
        <v>1</v>
      </c>
      <c r="AS19">
        <v>2</v>
      </c>
      <c r="AT19">
        <v>5</v>
      </c>
      <c r="AU19">
        <v>2</v>
      </c>
      <c r="AV19">
        <v>4</v>
      </c>
      <c r="AW19">
        <v>4</v>
      </c>
      <c r="AX19">
        <v>1</v>
      </c>
      <c r="AY19">
        <v>3</v>
      </c>
      <c r="AZ19">
        <v>1</v>
      </c>
      <c r="BA19">
        <v>1</v>
      </c>
      <c r="BB19">
        <v>1</v>
      </c>
      <c r="BC19">
        <v>4</v>
      </c>
      <c r="BD19">
        <v>0</v>
      </c>
      <c r="BE19">
        <v>7</v>
      </c>
      <c r="BF19">
        <v>27</v>
      </c>
      <c r="BG19">
        <v>28</v>
      </c>
      <c r="BH19">
        <v>6</v>
      </c>
      <c r="BI19">
        <v>11</v>
      </c>
      <c r="BJ19">
        <v>11</v>
      </c>
      <c r="BK19">
        <v>6</v>
      </c>
      <c r="BL19">
        <v>2</v>
      </c>
      <c r="BM19">
        <v>9</v>
      </c>
      <c r="BN19">
        <v>22</v>
      </c>
      <c r="BO19">
        <v>3</v>
      </c>
      <c r="BP19">
        <v>0</v>
      </c>
      <c r="BQ19">
        <v>19</v>
      </c>
      <c r="BR19">
        <v>19</v>
      </c>
      <c r="BS19">
        <v>19</v>
      </c>
      <c r="BT19">
        <v>5</v>
      </c>
      <c r="BU19">
        <v>1</v>
      </c>
      <c r="BV19">
        <v>11</v>
      </c>
      <c r="BW19">
        <v>7</v>
      </c>
      <c r="BX19">
        <v>14</v>
      </c>
      <c r="BY19">
        <v>14</v>
      </c>
      <c r="BZ19">
        <v>14</v>
      </c>
    </row>
    <row r="20" spans="1:78" x14ac:dyDescent="0.25">
      <c r="B20" s="7">
        <v>0.05</v>
      </c>
      <c r="C20" s="7">
        <v>0.05</v>
      </c>
      <c r="D20" s="7">
        <v>0.09</v>
      </c>
      <c r="E20" s="7">
        <v>0.03</v>
      </c>
      <c r="F20" s="7">
        <v>0.03</v>
      </c>
      <c r="G20" s="7">
        <v>0.05</v>
      </c>
      <c r="H20" s="7">
        <v>0.09</v>
      </c>
      <c r="I20" s="7">
        <v>0.02</v>
      </c>
      <c r="J20" s="7">
        <v>0.08</v>
      </c>
      <c r="K20" s="7">
        <v>0.05</v>
      </c>
      <c r="L20" s="7">
        <v>0.06</v>
      </c>
      <c r="M20" s="7">
        <v>0.05</v>
      </c>
      <c r="N20" s="7">
        <v>0.05</v>
      </c>
      <c r="O20" s="7">
        <v>0.06</v>
      </c>
      <c r="P20" s="7">
        <v>0.06</v>
      </c>
      <c r="Q20" s="7">
        <v>0.04</v>
      </c>
      <c r="R20" s="7">
        <v>0.06</v>
      </c>
      <c r="S20" s="7">
        <v>7.0000000000000007E-2</v>
      </c>
      <c r="T20" s="7">
        <v>0.03</v>
      </c>
      <c r="U20" s="7">
        <v>0.03</v>
      </c>
      <c r="V20" s="7">
        <v>0.05</v>
      </c>
      <c r="W20" s="7">
        <v>0.12</v>
      </c>
      <c r="X20" s="7">
        <v>0.03</v>
      </c>
      <c r="Y20" s="7">
        <v>0.05</v>
      </c>
      <c r="Z20" s="7">
        <v>0.05</v>
      </c>
      <c r="AA20" s="7">
        <v>0.05</v>
      </c>
      <c r="AB20" s="7">
        <v>0.05</v>
      </c>
      <c r="AC20" s="7">
        <v>0.05</v>
      </c>
      <c r="AD20" s="7">
        <v>0.05</v>
      </c>
      <c r="AE20" s="7">
        <v>0.02</v>
      </c>
      <c r="AF20" s="7">
        <v>0.06</v>
      </c>
      <c r="AG20" s="7">
        <v>0.02</v>
      </c>
      <c r="AH20" t="s">
        <v>108</v>
      </c>
      <c r="AI20" s="7">
        <v>0.05</v>
      </c>
      <c r="AJ20" s="7">
        <v>0.03</v>
      </c>
      <c r="AK20" s="7">
        <v>0.05</v>
      </c>
      <c r="AL20" s="7">
        <v>0.06</v>
      </c>
      <c r="AM20" s="7">
        <v>0.04</v>
      </c>
      <c r="AN20" s="7">
        <v>7.0000000000000007E-2</v>
      </c>
      <c r="AO20" s="7">
        <v>0.05</v>
      </c>
      <c r="AP20" s="7">
        <v>0.02</v>
      </c>
      <c r="AQ20" s="7">
        <v>0.09</v>
      </c>
      <c r="AR20" s="7">
        <v>0.02</v>
      </c>
      <c r="AS20" s="7">
        <v>0.05</v>
      </c>
      <c r="AT20" s="7">
        <v>0.06</v>
      </c>
      <c r="AU20" s="7">
        <v>0.06</v>
      </c>
      <c r="AV20" s="7">
        <v>0.09</v>
      </c>
      <c r="AW20" s="7">
        <v>0.3</v>
      </c>
      <c r="AX20" s="7">
        <v>0.02</v>
      </c>
      <c r="AY20" s="7">
        <v>0.05</v>
      </c>
      <c r="AZ20" s="7">
        <v>0.02</v>
      </c>
      <c r="BA20" s="7">
        <v>0.02</v>
      </c>
      <c r="BB20" s="7">
        <v>0.02</v>
      </c>
      <c r="BC20" s="7">
        <v>7.0000000000000007E-2</v>
      </c>
      <c r="BD20" t="s">
        <v>108</v>
      </c>
      <c r="BE20" s="7">
        <v>0.02</v>
      </c>
      <c r="BF20" s="7">
        <v>7.0000000000000007E-2</v>
      </c>
      <c r="BG20" s="7">
        <v>0.06</v>
      </c>
      <c r="BH20" s="7">
        <v>0.04</v>
      </c>
      <c r="BI20" s="7">
        <v>0.04</v>
      </c>
      <c r="BJ20" s="7">
        <v>0.08</v>
      </c>
      <c r="BK20" s="7">
        <v>7.0000000000000007E-2</v>
      </c>
      <c r="BL20" s="7">
        <v>0.09</v>
      </c>
      <c r="BM20" s="7">
        <v>0.04</v>
      </c>
      <c r="BN20" s="7">
        <v>7.0000000000000007E-2</v>
      </c>
      <c r="BO20" s="7">
        <v>0.04</v>
      </c>
      <c r="BP20" t="s">
        <v>108</v>
      </c>
      <c r="BQ20" s="7">
        <v>0.06</v>
      </c>
      <c r="BR20" s="7">
        <v>0.04</v>
      </c>
      <c r="BS20" s="7">
        <v>0.04</v>
      </c>
      <c r="BT20" s="7">
        <v>0.04</v>
      </c>
      <c r="BU20" s="7">
        <v>0.01</v>
      </c>
      <c r="BV20" s="7">
        <v>0.12</v>
      </c>
      <c r="BW20" s="7">
        <v>0.03</v>
      </c>
      <c r="BX20" s="7">
        <v>0.03</v>
      </c>
      <c r="BY20" s="7">
        <v>0.03</v>
      </c>
      <c r="BZ20" s="7">
        <v>0.03</v>
      </c>
    </row>
    <row r="21" spans="1:78" x14ac:dyDescent="0.25">
      <c r="A21" t="s">
        <v>726</v>
      </c>
      <c r="B21">
        <v>28</v>
      </c>
      <c r="C21">
        <v>24</v>
      </c>
      <c r="D21">
        <v>2</v>
      </c>
      <c r="E21">
        <v>3</v>
      </c>
      <c r="F21">
        <v>5</v>
      </c>
      <c r="G21">
        <v>18</v>
      </c>
      <c r="H21">
        <v>5</v>
      </c>
      <c r="I21">
        <v>4</v>
      </c>
      <c r="J21">
        <v>14</v>
      </c>
      <c r="K21">
        <v>5</v>
      </c>
      <c r="L21">
        <v>5</v>
      </c>
      <c r="M21">
        <v>4</v>
      </c>
      <c r="N21">
        <v>20</v>
      </c>
      <c r="O21">
        <v>3</v>
      </c>
      <c r="P21">
        <v>2</v>
      </c>
      <c r="Q21">
        <v>2</v>
      </c>
      <c r="R21">
        <v>26</v>
      </c>
      <c r="S21">
        <v>18</v>
      </c>
      <c r="T21">
        <v>6</v>
      </c>
      <c r="U21">
        <v>4</v>
      </c>
      <c r="V21">
        <v>24</v>
      </c>
      <c r="W21">
        <v>2</v>
      </c>
      <c r="X21">
        <v>2</v>
      </c>
      <c r="Y21">
        <v>4</v>
      </c>
      <c r="Z21">
        <v>24</v>
      </c>
      <c r="AA21">
        <v>28</v>
      </c>
      <c r="AB21">
        <v>24</v>
      </c>
      <c r="AC21">
        <v>2</v>
      </c>
      <c r="AD21">
        <v>24</v>
      </c>
      <c r="AE21">
        <v>1</v>
      </c>
      <c r="AF21">
        <v>22</v>
      </c>
      <c r="AG21">
        <v>5</v>
      </c>
      <c r="AH21">
        <v>0</v>
      </c>
      <c r="AI21">
        <v>24</v>
      </c>
      <c r="AJ21">
        <v>1</v>
      </c>
      <c r="AK21">
        <v>1</v>
      </c>
      <c r="AL21">
        <v>17</v>
      </c>
      <c r="AM21">
        <v>10</v>
      </c>
      <c r="AN21">
        <v>0</v>
      </c>
      <c r="AO21">
        <v>1</v>
      </c>
      <c r="AP21">
        <v>3</v>
      </c>
      <c r="AQ21">
        <v>1</v>
      </c>
      <c r="AR21">
        <v>1</v>
      </c>
      <c r="AS21">
        <v>3</v>
      </c>
      <c r="AT21">
        <v>3</v>
      </c>
      <c r="AU21">
        <v>5</v>
      </c>
      <c r="AV21">
        <v>2</v>
      </c>
      <c r="AW21">
        <v>0</v>
      </c>
      <c r="AX21">
        <v>2</v>
      </c>
      <c r="AY21">
        <v>2</v>
      </c>
      <c r="AZ21">
        <v>1</v>
      </c>
      <c r="BA21">
        <v>3</v>
      </c>
      <c r="BB21">
        <v>2</v>
      </c>
      <c r="BC21">
        <v>2</v>
      </c>
      <c r="BD21">
        <v>0</v>
      </c>
      <c r="BE21">
        <v>11</v>
      </c>
      <c r="BF21">
        <v>17</v>
      </c>
      <c r="BG21">
        <v>22</v>
      </c>
      <c r="BH21">
        <v>6</v>
      </c>
      <c r="BI21">
        <v>15</v>
      </c>
      <c r="BJ21">
        <v>3</v>
      </c>
      <c r="BK21">
        <v>3</v>
      </c>
      <c r="BL21">
        <v>1</v>
      </c>
      <c r="BM21">
        <v>10</v>
      </c>
      <c r="BN21">
        <v>15</v>
      </c>
      <c r="BO21">
        <v>3</v>
      </c>
      <c r="BP21">
        <v>0</v>
      </c>
      <c r="BQ21">
        <v>14</v>
      </c>
      <c r="BR21">
        <v>22</v>
      </c>
      <c r="BS21">
        <v>20</v>
      </c>
      <c r="BT21">
        <v>4</v>
      </c>
      <c r="BU21">
        <v>7</v>
      </c>
      <c r="BV21">
        <v>2</v>
      </c>
      <c r="BW21">
        <v>12</v>
      </c>
      <c r="BX21">
        <v>22</v>
      </c>
      <c r="BY21">
        <v>25</v>
      </c>
      <c r="BZ21">
        <v>20</v>
      </c>
    </row>
    <row r="22" spans="1:78" x14ac:dyDescent="0.25">
      <c r="B22" s="7">
        <v>0.04</v>
      </c>
      <c r="C22" s="7">
        <v>0.04</v>
      </c>
      <c r="D22" s="7">
        <v>0.03</v>
      </c>
      <c r="E22" s="7">
        <v>0.08</v>
      </c>
      <c r="F22" s="7">
        <v>0.04</v>
      </c>
      <c r="G22" s="7">
        <v>0.05</v>
      </c>
      <c r="H22" s="7">
        <v>0.04</v>
      </c>
      <c r="I22" s="7">
        <v>0.02</v>
      </c>
      <c r="J22" s="7">
        <v>7.0000000000000007E-2</v>
      </c>
      <c r="K22" s="7">
        <v>0.04</v>
      </c>
      <c r="L22" s="7">
        <v>0.05</v>
      </c>
      <c r="M22" s="7">
        <v>0.03</v>
      </c>
      <c r="N22" s="7">
        <v>0.05</v>
      </c>
      <c r="O22" s="7">
        <v>0.04</v>
      </c>
      <c r="P22" s="7">
        <v>0.08</v>
      </c>
      <c r="Q22" s="7">
        <v>0.02</v>
      </c>
      <c r="R22" s="7">
        <v>0.05</v>
      </c>
      <c r="S22" s="7">
        <v>0.04</v>
      </c>
      <c r="T22" s="7">
        <v>0.04</v>
      </c>
      <c r="U22" s="7">
        <v>0.04</v>
      </c>
      <c r="V22" s="7">
        <v>0.04</v>
      </c>
      <c r="W22" s="7">
        <v>0.03</v>
      </c>
      <c r="X22" s="7">
        <v>0.04</v>
      </c>
      <c r="Y22" s="7">
        <v>0.06</v>
      </c>
      <c r="Z22" s="7">
        <v>0.04</v>
      </c>
      <c r="AA22" s="7">
        <v>0.04</v>
      </c>
      <c r="AB22" s="7">
        <v>0.04</v>
      </c>
      <c r="AC22" s="7">
        <v>0.02</v>
      </c>
      <c r="AD22" s="7">
        <v>0.05</v>
      </c>
      <c r="AE22" s="7">
        <v>0.03</v>
      </c>
      <c r="AF22" s="7">
        <v>0.05</v>
      </c>
      <c r="AG22" s="7">
        <v>0.03</v>
      </c>
      <c r="AH22" t="s">
        <v>108</v>
      </c>
      <c r="AI22" s="7">
        <v>0.05</v>
      </c>
      <c r="AJ22" s="7">
        <v>0.05</v>
      </c>
      <c r="AK22" s="7">
        <v>0.02</v>
      </c>
      <c r="AL22" s="7">
        <v>0.05</v>
      </c>
      <c r="AM22" s="7">
        <v>0.05</v>
      </c>
      <c r="AN22" t="s">
        <v>108</v>
      </c>
      <c r="AO22" s="7">
        <v>0.02</v>
      </c>
      <c r="AP22" s="7">
        <v>0.06</v>
      </c>
      <c r="AQ22" s="7">
        <v>0.01</v>
      </c>
      <c r="AR22" s="7">
        <v>0.02</v>
      </c>
      <c r="AS22" s="7">
        <v>7.0000000000000007E-2</v>
      </c>
      <c r="AT22" s="7">
        <v>0.04</v>
      </c>
      <c r="AU22" s="7">
        <v>0.11</v>
      </c>
      <c r="AV22" s="7">
        <v>0.05</v>
      </c>
      <c r="AW22" t="s">
        <v>108</v>
      </c>
      <c r="AX22" s="7">
        <v>0.04</v>
      </c>
      <c r="AY22" s="7">
        <v>0.02</v>
      </c>
      <c r="AZ22" s="7">
        <v>0.01</v>
      </c>
      <c r="BA22" s="7">
        <v>0.1</v>
      </c>
      <c r="BB22" s="7">
        <v>0.05</v>
      </c>
      <c r="BC22" s="7">
        <v>0.03</v>
      </c>
      <c r="BD22" t="s">
        <v>108</v>
      </c>
      <c r="BE22" s="7">
        <v>0.04</v>
      </c>
      <c r="BF22" s="7">
        <v>0.05</v>
      </c>
      <c r="BG22" s="7">
        <v>0.04</v>
      </c>
      <c r="BH22" s="7">
        <v>0.04</v>
      </c>
      <c r="BI22" s="7">
        <v>0.06</v>
      </c>
      <c r="BJ22" s="7">
        <v>0.02</v>
      </c>
      <c r="BK22" s="7">
        <v>0.04</v>
      </c>
      <c r="BL22" s="7">
        <v>0.05</v>
      </c>
      <c r="BM22" s="7">
        <v>0.04</v>
      </c>
      <c r="BN22" s="7">
        <v>0.05</v>
      </c>
      <c r="BO22" s="7">
        <v>0.04</v>
      </c>
      <c r="BP22" t="s">
        <v>108</v>
      </c>
      <c r="BQ22" s="7">
        <v>0.05</v>
      </c>
      <c r="BR22" s="7">
        <v>0.05</v>
      </c>
      <c r="BS22" s="7">
        <v>0.05</v>
      </c>
      <c r="BT22" s="7">
        <v>0.03</v>
      </c>
      <c r="BU22" s="7">
        <v>0.04</v>
      </c>
      <c r="BV22" s="7">
        <v>0.02</v>
      </c>
      <c r="BW22" s="7">
        <v>0.05</v>
      </c>
      <c r="BX22" s="7">
        <v>0.05</v>
      </c>
      <c r="BY22" s="7">
        <v>0.05</v>
      </c>
      <c r="BZ22" s="7">
        <v>0.05</v>
      </c>
    </row>
    <row r="23" spans="1:78" x14ac:dyDescent="0.25">
      <c r="A23" t="s">
        <v>727</v>
      </c>
      <c r="B23">
        <v>26</v>
      </c>
      <c r="C23">
        <v>23</v>
      </c>
      <c r="D23">
        <v>4</v>
      </c>
      <c r="E23">
        <v>0</v>
      </c>
      <c r="F23">
        <v>2</v>
      </c>
      <c r="G23">
        <v>19</v>
      </c>
      <c r="H23">
        <v>5</v>
      </c>
      <c r="I23">
        <v>7</v>
      </c>
      <c r="J23">
        <v>9</v>
      </c>
      <c r="K23">
        <v>7</v>
      </c>
      <c r="L23">
        <v>4</v>
      </c>
      <c r="M23">
        <v>6</v>
      </c>
      <c r="N23">
        <v>12</v>
      </c>
      <c r="O23">
        <v>7</v>
      </c>
      <c r="P23">
        <v>1</v>
      </c>
      <c r="Q23">
        <v>5</v>
      </c>
      <c r="R23">
        <v>22</v>
      </c>
      <c r="S23">
        <v>17</v>
      </c>
      <c r="T23">
        <v>3</v>
      </c>
      <c r="U23">
        <v>5</v>
      </c>
      <c r="V23">
        <v>17</v>
      </c>
      <c r="W23">
        <v>7</v>
      </c>
      <c r="X23">
        <v>2</v>
      </c>
      <c r="Y23">
        <v>2</v>
      </c>
      <c r="Z23">
        <v>25</v>
      </c>
      <c r="AA23">
        <v>26</v>
      </c>
      <c r="AB23">
        <v>25</v>
      </c>
      <c r="AC23">
        <v>3</v>
      </c>
      <c r="AD23">
        <v>20</v>
      </c>
      <c r="AE23">
        <v>4</v>
      </c>
      <c r="AF23">
        <v>17</v>
      </c>
      <c r="AG23">
        <v>8</v>
      </c>
      <c r="AH23">
        <v>1</v>
      </c>
      <c r="AI23">
        <v>20</v>
      </c>
      <c r="AJ23">
        <v>1</v>
      </c>
      <c r="AK23">
        <v>3</v>
      </c>
      <c r="AL23">
        <v>17</v>
      </c>
      <c r="AM23">
        <v>8</v>
      </c>
      <c r="AN23">
        <v>1</v>
      </c>
      <c r="AO23">
        <v>0</v>
      </c>
      <c r="AP23">
        <v>0</v>
      </c>
      <c r="AQ23">
        <v>0</v>
      </c>
      <c r="AR23">
        <v>4</v>
      </c>
      <c r="AS23">
        <v>3</v>
      </c>
      <c r="AT23">
        <v>1</v>
      </c>
      <c r="AU23">
        <v>5</v>
      </c>
      <c r="AV23">
        <v>3</v>
      </c>
      <c r="AW23">
        <v>1</v>
      </c>
      <c r="AX23">
        <v>3</v>
      </c>
      <c r="AY23">
        <v>3</v>
      </c>
      <c r="AZ23">
        <v>1</v>
      </c>
      <c r="BA23">
        <v>0</v>
      </c>
      <c r="BB23">
        <v>2</v>
      </c>
      <c r="BC23">
        <v>1</v>
      </c>
      <c r="BD23">
        <v>0</v>
      </c>
      <c r="BE23">
        <v>17</v>
      </c>
      <c r="BF23">
        <v>10</v>
      </c>
      <c r="BG23">
        <v>22</v>
      </c>
      <c r="BH23">
        <v>5</v>
      </c>
      <c r="BI23">
        <v>4</v>
      </c>
      <c r="BJ23">
        <v>8</v>
      </c>
      <c r="BK23">
        <v>8</v>
      </c>
      <c r="BL23">
        <v>2</v>
      </c>
      <c r="BM23">
        <v>4</v>
      </c>
      <c r="BN23">
        <v>17</v>
      </c>
      <c r="BO23">
        <v>4</v>
      </c>
      <c r="BP23">
        <v>1</v>
      </c>
      <c r="BQ23">
        <v>6</v>
      </c>
      <c r="BR23">
        <v>18</v>
      </c>
      <c r="BS23">
        <v>16</v>
      </c>
      <c r="BT23">
        <v>11</v>
      </c>
      <c r="BU23">
        <v>9</v>
      </c>
      <c r="BV23">
        <v>3</v>
      </c>
      <c r="BW23">
        <v>5</v>
      </c>
      <c r="BX23">
        <v>18</v>
      </c>
      <c r="BY23">
        <v>18</v>
      </c>
      <c r="BZ23">
        <v>15</v>
      </c>
    </row>
    <row r="24" spans="1:78" x14ac:dyDescent="0.25">
      <c r="B24" s="7">
        <v>0.04</v>
      </c>
      <c r="C24" s="7">
        <v>0.04</v>
      </c>
      <c r="D24" s="7">
        <v>7.0000000000000007E-2</v>
      </c>
      <c r="E24" t="s">
        <v>108</v>
      </c>
      <c r="F24" s="7">
        <v>0.02</v>
      </c>
      <c r="G24" s="7">
        <v>0.05</v>
      </c>
      <c r="H24" s="7">
        <v>0.04</v>
      </c>
      <c r="I24" s="7">
        <v>0.04</v>
      </c>
      <c r="J24" s="7">
        <v>0.04</v>
      </c>
      <c r="K24" s="7">
        <v>0.05</v>
      </c>
      <c r="L24" s="7">
        <v>0.04</v>
      </c>
      <c r="M24" s="7">
        <v>0.04</v>
      </c>
      <c r="N24" s="7">
        <v>0.03</v>
      </c>
      <c r="O24" s="7">
        <v>0.11</v>
      </c>
      <c r="P24" s="7">
        <v>0.05</v>
      </c>
      <c r="Q24" s="7">
        <v>0.05</v>
      </c>
      <c r="R24" s="7">
        <v>0.04</v>
      </c>
      <c r="S24" s="7">
        <v>0.04</v>
      </c>
      <c r="T24" s="7">
        <v>0.03</v>
      </c>
      <c r="U24" s="7">
        <v>0.05</v>
      </c>
      <c r="V24" s="7">
        <v>0.03</v>
      </c>
      <c r="W24" s="7">
        <v>0.12</v>
      </c>
      <c r="X24" s="7">
        <v>0.05</v>
      </c>
      <c r="Y24" s="7">
        <v>0.03</v>
      </c>
      <c r="Z24" s="7">
        <v>0.04</v>
      </c>
      <c r="AA24" s="7">
        <v>0.04</v>
      </c>
      <c r="AB24" s="7">
        <v>0.04</v>
      </c>
      <c r="AC24" s="7">
        <v>0.03</v>
      </c>
      <c r="AD24" s="7">
        <v>0.04</v>
      </c>
      <c r="AE24" s="7">
        <v>0.15</v>
      </c>
      <c r="AF24" s="7">
        <v>0.04</v>
      </c>
      <c r="AG24" s="7">
        <v>0.05</v>
      </c>
      <c r="AH24" s="7">
        <v>0.09</v>
      </c>
      <c r="AI24" s="7">
        <v>0.04</v>
      </c>
      <c r="AJ24" s="7">
        <v>0.04</v>
      </c>
      <c r="AK24" s="7">
        <v>0.03</v>
      </c>
      <c r="AL24" s="7">
        <v>0.05</v>
      </c>
      <c r="AM24" s="7">
        <v>0.04</v>
      </c>
      <c r="AN24" s="7">
        <v>0.06</v>
      </c>
      <c r="AO24" t="s">
        <v>108</v>
      </c>
      <c r="AP24" t="s">
        <v>108</v>
      </c>
      <c r="AQ24" t="s">
        <v>108</v>
      </c>
      <c r="AR24" s="7">
        <v>0.09</v>
      </c>
      <c r="AS24" s="7">
        <v>0.09</v>
      </c>
      <c r="AT24" s="7">
        <v>0.01</v>
      </c>
      <c r="AU24" s="7">
        <v>0.11</v>
      </c>
      <c r="AV24" s="7">
        <v>7.0000000000000007E-2</v>
      </c>
      <c r="AW24" s="7">
        <v>0.11</v>
      </c>
      <c r="AX24" s="7">
        <v>0.06</v>
      </c>
      <c r="AY24" s="7">
        <v>0.05</v>
      </c>
      <c r="AZ24" s="7">
        <v>0.03</v>
      </c>
      <c r="BA24" t="s">
        <v>108</v>
      </c>
      <c r="BB24" s="7">
        <v>0.04</v>
      </c>
      <c r="BC24" s="7">
        <v>0.03</v>
      </c>
      <c r="BD24" t="s">
        <v>108</v>
      </c>
      <c r="BE24" s="7">
        <v>0.06</v>
      </c>
      <c r="BF24" s="7">
        <v>0.03</v>
      </c>
      <c r="BG24" s="7">
        <v>0.04</v>
      </c>
      <c r="BH24" s="7">
        <v>0.03</v>
      </c>
      <c r="BI24" s="7">
        <v>0.02</v>
      </c>
      <c r="BJ24" s="7">
        <v>0.06</v>
      </c>
      <c r="BK24" s="7">
        <v>0.1</v>
      </c>
      <c r="BL24" s="7">
        <v>0.11</v>
      </c>
      <c r="BM24" s="7">
        <v>0.01</v>
      </c>
      <c r="BN24" s="7">
        <v>0.05</v>
      </c>
      <c r="BO24" s="7">
        <v>7.0000000000000007E-2</v>
      </c>
      <c r="BP24" s="7">
        <v>0.14000000000000001</v>
      </c>
      <c r="BQ24" s="7">
        <v>0.02</v>
      </c>
      <c r="BR24" s="7">
        <v>0.04</v>
      </c>
      <c r="BS24" s="7">
        <v>0.03</v>
      </c>
      <c r="BT24" s="7">
        <v>0.09</v>
      </c>
      <c r="BU24" s="7">
        <v>0.05</v>
      </c>
      <c r="BV24" s="7">
        <v>0.03</v>
      </c>
      <c r="BW24" s="7">
        <v>0.02</v>
      </c>
      <c r="BX24" s="7">
        <v>0.04</v>
      </c>
      <c r="BY24" s="7">
        <v>0.04</v>
      </c>
      <c r="BZ24" s="7">
        <v>0.04</v>
      </c>
    </row>
    <row r="25" spans="1:78" x14ac:dyDescent="0.25">
      <c r="A25" t="s">
        <v>728</v>
      </c>
      <c r="B25">
        <v>22</v>
      </c>
      <c r="C25">
        <v>17</v>
      </c>
      <c r="D25">
        <v>3</v>
      </c>
      <c r="E25">
        <v>2</v>
      </c>
      <c r="F25">
        <v>10</v>
      </c>
      <c r="G25">
        <v>10</v>
      </c>
      <c r="H25">
        <v>2</v>
      </c>
      <c r="I25">
        <v>8</v>
      </c>
      <c r="J25">
        <v>7</v>
      </c>
      <c r="K25">
        <v>4</v>
      </c>
      <c r="L25">
        <v>3</v>
      </c>
      <c r="M25">
        <v>6</v>
      </c>
      <c r="N25">
        <v>15</v>
      </c>
      <c r="O25">
        <v>1</v>
      </c>
      <c r="P25">
        <v>1</v>
      </c>
      <c r="Q25">
        <v>3</v>
      </c>
      <c r="R25">
        <v>19</v>
      </c>
      <c r="S25">
        <v>12</v>
      </c>
      <c r="T25">
        <v>9</v>
      </c>
      <c r="U25">
        <v>2</v>
      </c>
      <c r="V25">
        <v>18</v>
      </c>
      <c r="W25">
        <v>2</v>
      </c>
      <c r="X25">
        <v>3</v>
      </c>
      <c r="Y25">
        <v>3</v>
      </c>
      <c r="Z25">
        <v>19</v>
      </c>
      <c r="AA25">
        <v>22</v>
      </c>
      <c r="AB25">
        <v>19</v>
      </c>
      <c r="AC25">
        <v>3</v>
      </c>
      <c r="AD25">
        <v>19</v>
      </c>
      <c r="AE25">
        <v>0</v>
      </c>
      <c r="AF25">
        <v>16</v>
      </c>
      <c r="AG25">
        <v>5</v>
      </c>
      <c r="AH25">
        <v>0</v>
      </c>
      <c r="AI25">
        <v>16</v>
      </c>
      <c r="AJ25">
        <v>0</v>
      </c>
      <c r="AK25">
        <v>4</v>
      </c>
      <c r="AL25">
        <v>16</v>
      </c>
      <c r="AM25">
        <v>6</v>
      </c>
      <c r="AN25">
        <v>0</v>
      </c>
      <c r="AO25">
        <v>1</v>
      </c>
      <c r="AP25">
        <v>1</v>
      </c>
      <c r="AQ25">
        <v>1</v>
      </c>
      <c r="AR25">
        <v>4</v>
      </c>
      <c r="AS25">
        <v>1</v>
      </c>
      <c r="AT25">
        <v>4</v>
      </c>
      <c r="AU25">
        <v>1</v>
      </c>
      <c r="AV25">
        <v>2</v>
      </c>
      <c r="AW25">
        <v>0</v>
      </c>
      <c r="AX25">
        <v>3</v>
      </c>
      <c r="AY25">
        <v>3</v>
      </c>
      <c r="AZ25">
        <v>0</v>
      </c>
      <c r="BA25">
        <v>1</v>
      </c>
      <c r="BB25">
        <v>1</v>
      </c>
      <c r="BC25">
        <v>0</v>
      </c>
      <c r="BD25">
        <v>0</v>
      </c>
      <c r="BE25">
        <v>6</v>
      </c>
      <c r="BF25">
        <v>16</v>
      </c>
      <c r="BG25">
        <v>13</v>
      </c>
      <c r="BH25">
        <v>10</v>
      </c>
      <c r="BI25">
        <v>10</v>
      </c>
      <c r="BJ25">
        <v>2</v>
      </c>
      <c r="BK25">
        <v>0</v>
      </c>
      <c r="BL25">
        <v>1</v>
      </c>
      <c r="BM25">
        <v>8</v>
      </c>
      <c r="BN25">
        <v>12</v>
      </c>
      <c r="BO25">
        <v>2</v>
      </c>
      <c r="BP25">
        <v>0</v>
      </c>
      <c r="BQ25">
        <v>10</v>
      </c>
      <c r="BR25">
        <v>19</v>
      </c>
      <c r="BS25">
        <v>18</v>
      </c>
      <c r="BT25">
        <v>1</v>
      </c>
      <c r="BU25">
        <v>5</v>
      </c>
      <c r="BV25">
        <v>3</v>
      </c>
      <c r="BW25">
        <v>7</v>
      </c>
      <c r="BX25">
        <v>19</v>
      </c>
      <c r="BY25">
        <v>19</v>
      </c>
      <c r="BZ25">
        <v>19</v>
      </c>
    </row>
    <row r="26" spans="1:78" x14ac:dyDescent="0.25">
      <c r="B26" s="7">
        <v>0.03</v>
      </c>
      <c r="C26" s="7">
        <v>0.03</v>
      </c>
      <c r="D26" s="7">
        <v>0.05</v>
      </c>
      <c r="E26" s="7">
        <v>0.06</v>
      </c>
      <c r="F26" s="7">
        <v>0.08</v>
      </c>
      <c r="G26" s="7">
        <v>0.03</v>
      </c>
      <c r="H26" s="7">
        <v>0.02</v>
      </c>
      <c r="I26" s="7">
        <v>0.05</v>
      </c>
      <c r="J26" s="7">
        <v>0.03</v>
      </c>
      <c r="K26" s="7">
        <v>0.03</v>
      </c>
      <c r="L26" s="7">
        <v>0.02</v>
      </c>
      <c r="M26" s="7">
        <v>0.04</v>
      </c>
      <c r="N26" s="7">
        <v>0.03</v>
      </c>
      <c r="O26" s="7">
        <v>0.01</v>
      </c>
      <c r="P26" s="7">
        <v>0.04</v>
      </c>
      <c r="Q26" s="7">
        <v>0.03</v>
      </c>
      <c r="R26" s="7">
        <v>0.04</v>
      </c>
      <c r="S26" s="7">
        <v>0.03</v>
      </c>
      <c r="T26" s="7">
        <v>7.0000000000000007E-2</v>
      </c>
      <c r="U26" s="7">
        <v>0.02</v>
      </c>
      <c r="V26" s="7">
        <v>0.03</v>
      </c>
      <c r="W26" s="7">
        <v>0.03</v>
      </c>
      <c r="X26" s="7">
        <v>7.0000000000000007E-2</v>
      </c>
      <c r="Y26" s="7">
        <v>0.05</v>
      </c>
      <c r="Z26" s="7">
        <v>0.03</v>
      </c>
      <c r="AA26" s="7">
        <v>0.03</v>
      </c>
      <c r="AB26" s="7">
        <v>0.03</v>
      </c>
      <c r="AC26" s="7">
        <v>0.03</v>
      </c>
      <c r="AD26" s="7">
        <v>0.04</v>
      </c>
      <c r="AE26" t="s">
        <v>108</v>
      </c>
      <c r="AF26" s="7">
        <v>0.04</v>
      </c>
      <c r="AG26" s="7">
        <v>0.03</v>
      </c>
      <c r="AH26" t="s">
        <v>108</v>
      </c>
      <c r="AI26" s="7">
        <v>0.03</v>
      </c>
      <c r="AJ26" t="s">
        <v>108</v>
      </c>
      <c r="AK26" s="7">
        <v>0.05</v>
      </c>
      <c r="AL26" s="7">
        <v>0.04</v>
      </c>
      <c r="AM26" s="7">
        <v>0.03</v>
      </c>
      <c r="AN26" t="s">
        <v>108</v>
      </c>
      <c r="AO26" s="7">
        <v>0.02</v>
      </c>
      <c r="AP26" s="7">
        <v>0.03</v>
      </c>
      <c r="AQ26" s="7">
        <v>0.02</v>
      </c>
      <c r="AR26" s="7">
        <v>0.08</v>
      </c>
      <c r="AS26" s="7">
        <v>0.03</v>
      </c>
      <c r="AT26" s="7">
        <v>0.05</v>
      </c>
      <c r="AU26" s="7">
        <v>0.02</v>
      </c>
      <c r="AV26" s="7">
        <v>0.04</v>
      </c>
      <c r="AW26" t="s">
        <v>108</v>
      </c>
      <c r="AX26" s="7">
        <v>7.0000000000000007E-2</v>
      </c>
      <c r="AY26" s="7">
        <v>0.04</v>
      </c>
      <c r="AZ26" t="s">
        <v>108</v>
      </c>
      <c r="BA26" s="7">
        <v>0.03</v>
      </c>
      <c r="BB26" s="7">
        <v>0.03</v>
      </c>
      <c r="BC26" s="7">
        <v>0.01</v>
      </c>
      <c r="BD26" t="s">
        <v>108</v>
      </c>
      <c r="BE26" s="7">
        <v>0.02</v>
      </c>
      <c r="BF26" s="7">
        <v>0.04</v>
      </c>
      <c r="BG26" s="7">
        <v>0.02</v>
      </c>
      <c r="BH26" s="7">
        <v>7.0000000000000007E-2</v>
      </c>
      <c r="BI26" s="7">
        <v>0.04</v>
      </c>
      <c r="BJ26" s="7">
        <v>0.02</v>
      </c>
      <c r="BK26" t="s">
        <v>108</v>
      </c>
      <c r="BL26" s="7">
        <v>0.03</v>
      </c>
      <c r="BM26" s="7">
        <v>0.03</v>
      </c>
      <c r="BN26" s="7">
        <v>0.04</v>
      </c>
      <c r="BO26" s="7">
        <v>0.04</v>
      </c>
      <c r="BP26" t="s">
        <v>108</v>
      </c>
      <c r="BQ26" s="7">
        <v>0.03</v>
      </c>
      <c r="BR26" s="7">
        <v>0.04</v>
      </c>
      <c r="BS26" s="7">
        <v>0.04</v>
      </c>
      <c r="BT26" s="7">
        <v>0.01</v>
      </c>
      <c r="BU26" s="7">
        <v>0.03</v>
      </c>
      <c r="BV26" s="7">
        <v>0.03</v>
      </c>
      <c r="BW26" s="7">
        <v>0.03</v>
      </c>
      <c r="BX26" s="7">
        <v>0.04</v>
      </c>
      <c r="BY26" s="7">
        <v>0.04</v>
      </c>
      <c r="BZ26" s="7">
        <v>0.05</v>
      </c>
    </row>
    <row r="27" spans="1:78" x14ac:dyDescent="0.25">
      <c r="A27" t="s">
        <v>729</v>
      </c>
      <c r="B27">
        <v>16</v>
      </c>
      <c r="C27">
        <v>15</v>
      </c>
      <c r="D27">
        <v>1</v>
      </c>
      <c r="E27">
        <v>1</v>
      </c>
      <c r="F27">
        <v>1</v>
      </c>
      <c r="G27">
        <v>13</v>
      </c>
      <c r="H27">
        <v>2</v>
      </c>
      <c r="I27">
        <v>8</v>
      </c>
      <c r="J27">
        <v>3</v>
      </c>
      <c r="K27">
        <v>2</v>
      </c>
      <c r="L27">
        <v>3</v>
      </c>
      <c r="M27">
        <v>3</v>
      </c>
      <c r="N27">
        <v>12</v>
      </c>
      <c r="O27">
        <v>2</v>
      </c>
      <c r="P27">
        <v>0</v>
      </c>
      <c r="Q27">
        <v>4</v>
      </c>
      <c r="R27">
        <v>13</v>
      </c>
      <c r="S27">
        <v>12</v>
      </c>
      <c r="T27">
        <v>1</v>
      </c>
      <c r="U27">
        <v>3</v>
      </c>
      <c r="V27">
        <v>15</v>
      </c>
      <c r="W27">
        <v>1</v>
      </c>
      <c r="X27">
        <v>0</v>
      </c>
      <c r="Y27">
        <v>1</v>
      </c>
      <c r="Z27">
        <v>16</v>
      </c>
      <c r="AA27">
        <v>16</v>
      </c>
      <c r="AB27">
        <v>16</v>
      </c>
      <c r="AC27">
        <v>6</v>
      </c>
      <c r="AD27">
        <v>9</v>
      </c>
      <c r="AE27">
        <v>0</v>
      </c>
      <c r="AF27">
        <v>12</v>
      </c>
      <c r="AG27">
        <v>4</v>
      </c>
      <c r="AH27">
        <v>0</v>
      </c>
      <c r="AI27">
        <v>15</v>
      </c>
      <c r="AJ27">
        <v>1</v>
      </c>
      <c r="AK27">
        <v>0</v>
      </c>
      <c r="AL27">
        <v>7</v>
      </c>
      <c r="AM27">
        <v>8</v>
      </c>
      <c r="AN27">
        <v>1</v>
      </c>
      <c r="AO27">
        <v>0</v>
      </c>
      <c r="AP27">
        <v>1</v>
      </c>
      <c r="AQ27">
        <v>3</v>
      </c>
      <c r="AR27">
        <v>2</v>
      </c>
      <c r="AS27">
        <v>1</v>
      </c>
      <c r="AT27">
        <v>2</v>
      </c>
      <c r="AU27">
        <v>0</v>
      </c>
      <c r="AV27">
        <v>0</v>
      </c>
      <c r="AW27">
        <v>0</v>
      </c>
      <c r="AX27">
        <v>1</v>
      </c>
      <c r="AY27">
        <v>5</v>
      </c>
      <c r="AZ27">
        <v>0</v>
      </c>
      <c r="BA27">
        <v>1</v>
      </c>
      <c r="BB27">
        <v>2</v>
      </c>
      <c r="BC27">
        <v>0</v>
      </c>
      <c r="BD27">
        <v>0</v>
      </c>
      <c r="BE27">
        <v>6</v>
      </c>
      <c r="BF27">
        <v>11</v>
      </c>
      <c r="BG27">
        <v>11</v>
      </c>
      <c r="BH27">
        <v>6</v>
      </c>
      <c r="BI27">
        <v>5</v>
      </c>
      <c r="BJ27">
        <v>2</v>
      </c>
      <c r="BK27">
        <v>3</v>
      </c>
      <c r="BL27">
        <v>1</v>
      </c>
      <c r="BM27">
        <v>10</v>
      </c>
      <c r="BN27">
        <v>5</v>
      </c>
      <c r="BO27">
        <v>2</v>
      </c>
      <c r="BP27">
        <v>0</v>
      </c>
      <c r="BQ27">
        <v>11</v>
      </c>
      <c r="BR27">
        <v>13</v>
      </c>
      <c r="BS27">
        <v>13</v>
      </c>
      <c r="BT27">
        <v>2</v>
      </c>
      <c r="BU27">
        <v>5</v>
      </c>
      <c r="BV27">
        <v>4</v>
      </c>
      <c r="BW27">
        <v>7</v>
      </c>
      <c r="BX27">
        <v>8</v>
      </c>
      <c r="BY27">
        <v>11</v>
      </c>
      <c r="BZ27">
        <v>9</v>
      </c>
    </row>
    <row r="28" spans="1:78" x14ac:dyDescent="0.25">
      <c r="B28" s="7">
        <v>0.03</v>
      </c>
      <c r="C28" s="7">
        <v>0.03</v>
      </c>
      <c r="D28" s="7">
        <v>0.02</v>
      </c>
      <c r="E28" s="7">
        <v>0.03</v>
      </c>
      <c r="F28">
        <v>0</v>
      </c>
      <c r="G28" s="7">
        <v>0.03</v>
      </c>
      <c r="H28" s="7">
        <v>0.02</v>
      </c>
      <c r="I28" s="7">
        <v>0.04</v>
      </c>
      <c r="J28" s="7">
        <v>0.02</v>
      </c>
      <c r="K28" s="7">
        <v>0.02</v>
      </c>
      <c r="L28" s="7">
        <v>0.02</v>
      </c>
      <c r="M28" s="7">
        <v>0.02</v>
      </c>
      <c r="N28" s="7">
        <v>0.03</v>
      </c>
      <c r="O28" s="7">
        <v>0.03</v>
      </c>
      <c r="P28" t="s">
        <v>108</v>
      </c>
      <c r="Q28" s="7">
        <v>0.04</v>
      </c>
      <c r="R28" s="7">
        <v>0.02</v>
      </c>
      <c r="S28" s="7">
        <v>0.03</v>
      </c>
      <c r="T28" s="7">
        <v>0.01</v>
      </c>
      <c r="U28" s="7">
        <v>0.03</v>
      </c>
      <c r="V28" s="7">
        <v>0.03</v>
      </c>
      <c r="W28" s="7">
        <v>0.03</v>
      </c>
      <c r="X28" t="s">
        <v>108</v>
      </c>
      <c r="Y28" s="7">
        <v>0.01</v>
      </c>
      <c r="Z28" s="7">
        <v>0.03</v>
      </c>
      <c r="AA28" s="7">
        <v>0.03</v>
      </c>
      <c r="AB28" s="7">
        <v>0.03</v>
      </c>
      <c r="AC28" s="7">
        <v>0.06</v>
      </c>
      <c r="AD28" s="7">
        <v>0.02</v>
      </c>
      <c r="AE28" t="s">
        <v>108</v>
      </c>
      <c r="AF28" s="7">
        <v>0.03</v>
      </c>
      <c r="AG28" s="7">
        <v>0.03</v>
      </c>
      <c r="AH28" t="s">
        <v>108</v>
      </c>
      <c r="AI28" s="7">
        <v>0.03</v>
      </c>
      <c r="AJ28" s="7">
        <v>0.04</v>
      </c>
      <c r="AK28" t="s">
        <v>108</v>
      </c>
      <c r="AL28" s="7">
        <v>0.02</v>
      </c>
      <c r="AM28" s="7">
        <v>0.04</v>
      </c>
      <c r="AN28" s="7">
        <v>0.16</v>
      </c>
      <c r="AO28" t="s">
        <v>108</v>
      </c>
      <c r="AP28" s="7">
        <v>0.01</v>
      </c>
      <c r="AQ28" s="7">
        <v>0.04</v>
      </c>
      <c r="AR28" s="7">
        <v>0.04</v>
      </c>
      <c r="AS28" s="7">
        <v>0.04</v>
      </c>
      <c r="AT28" s="7">
        <v>0.03</v>
      </c>
      <c r="AU28" t="s">
        <v>108</v>
      </c>
      <c r="AV28" t="s">
        <v>108</v>
      </c>
      <c r="AW28" t="s">
        <v>108</v>
      </c>
      <c r="AX28" s="7">
        <v>0.02</v>
      </c>
      <c r="AY28" s="7">
        <v>0.06</v>
      </c>
      <c r="AZ28" t="s">
        <v>108</v>
      </c>
      <c r="BA28" s="7">
        <v>0.03</v>
      </c>
      <c r="BB28" s="7">
        <v>0.04</v>
      </c>
      <c r="BC28" t="s">
        <v>108</v>
      </c>
      <c r="BD28" t="s">
        <v>108</v>
      </c>
      <c r="BE28" s="7">
        <v>0.02</v>
      </c>
      <c r="BF28" s="7">
        <v>0.03</v>
      </c>
      <c r="BG28" s="7">
        <v>0.02</v>
      </c>
      <c r="BH28" s="7">
        <v>0.04</v>
      </c>
      <c r="BI28" s="7">
        <v>0.02</v>
      </c>
      <c r="BJ28" s="7">
        <v>0.02</v>
      </c>
      <c r="BK28" s="7">
        <v>0.03</v>
      </c>
      <c r="BL28" s="7">
        <v>0.06</v>
      </c>
      <c r="BM28" s="7">
        <v>0.04</v>
      </c>
      <c r="BN28" s="7">
        <v>0.02</v>
      </c>
      <c r="BO28" s="7">
        <v>0.02</v>
      </c>
      <c r="BP28" t="s">
        <v>108</v>
      </c>
      <c r="BQ28" s="7">
        <v>0.04</v>
      </c>
      <c r="BR28" s="7">
        <v>0.03</v>
      </c>
      <c r="BS28" s="7">
        <v>0.03</v>
      </c>
      <c r="BT28" s="7">
        <v>0.02</v>
      </c>
      <c r="BU28" s="7">
        <v>0.03</v>
      </c>
      <c r="BV28" s="7">
        <v>0.04</v>
      </c>
      <c r="BW28" s="7">
        <v>0.03</v>
      </c>
      <c r="BX28" s="7">
        <v>0.02</v>
      </c>
      <c r="BY28" s="7">
        <v>0.02</v>
      </c>
      <c r="BZ28" s="7">
        <v>0.02</v>
      </c>
    </row>
    <row r="29" spans="1:78" x14ac:dyDescent="0.25">
      <c r="A29" t="s">
        <v>730</v>
      </c>
      <c r="B29">
        <v>16</v>
      </c>
      <c r="C29">
        <v>14</v>
      </c>
      <c r="D29">
        <v>2</v>
      </c>
      <c r="E29">
        <v>0</v>
      </c>
      <c r="F29">
        <v>1</v>
      </c>
      <c r="G29">
        <v>7</v>
      </c>
      <c r="H29">
        <v>8</v>
      </c>
      <c r="I29">
        <v>6</v>
      </c>
      <c r="J29">
        <v>3</v>
      </c>
      <c r="K29">
        <v>5</v>
      </c>
      <c r="L29">
        <v>2</v>
      </c>
      <c r="M29">
        <v>4</v>
      </c>
      <c r="N29">
        <v>11</v>
      </c>
      <c r="O29">
        <v>1</v>
      </c>
      <c r="P29">
        <v>0</v>
      </c>
      <c r="Q29">
        <v>7</v>
      </c>
      <c r="R29">
        <v>9</v>
      </c>
      <c r="S29">
        <v>12</v>
      </c>
      <c r="T29">
        <v>3</v>
      </c>
      <c r="U29">
        <v>0</v>
      </c>
      <c r="V29">
        <v>12</v>
      </c>
      <c r="W29">
        <v>2</v>
      </c>
      <c r="X29">
        <v>2</v>
      </c>
      <c r="Y29">
        <v>0</v>
      </c>
      <c r="Z29">
        <v>16</v>
      </c>
      <c r="AA29">
        <v>16</v>
      </c>
      <c r="AB29">
        <v>16</v>
      </c>
      <c r="AC29">
        <v>3</v>
      </c>
      <c r="AD29">
        <v>13</v>
      </c>
      <c r="AE29">
        <v>0</v>
      </c>
      <c r="AF29">
        <v>10</v>
      </c>
      <c r="AG29">
        <v>4</v>
      </c>
      <c r="AH29">
        <v>0</v>
      </c>
      <c r="AI29">
        <v>15</v>
      </c>
      <c r="AJ29">
        <v>0</v>
      </c>
      <c r="AK29">
        <v>2</v>
      </c>
      <c r="AL29">
        <v>11</v>
      </c>
      <c r="AM29">
        <v>4</v>
      </c>
      <c r="AN29">
        <v>0</v>
      </c>
      <c r="AO29">
        <v>1</v>
      </c>
      <c r="AP29">
        <v>0</v>
      </c>
      <c r="AQ29">
        <v>1</v>
      </c>
      <c r="AR29">
        <v>0</v>
      </c>
      <c r="AS29">
        <v>0</v>
      </c>
      <c r="AT29">
        <v>2</v>
      </c>
      <c r="AU29">
        <v>2</v>
      </c>
      <c r="AV29">
        <v>3</v>
      </c>
      <c r="AW29">
        <v>1</v>
      </c>
      <c r="AX29">
        <v>1</v>
      </c>
      <c r="AY29">
        <v>3</v>
      </c>
      <c r="AZ29">
        <v>0</v>
      </c>
      <c r="BA29">
        <v>1</v>
      </c>
      <c r="BB29">
        <v>2</v>
      </c>
      <c r="BC29">
        <v>1</v>
      </c>
      <c r="BD29">
        <v>0</v>
      </c>
      <c r="BE29">
        <v>6</v>
      </c>
      <c r="BF29">
        <v>11</v>
      </c>
      <c r="BG29">
        <v>12</v>
      </c>
      <c r="BH29">
        <v>4</v>
      </c>
      <c r="BI29">
        <v>5</v>
      </c>
      <c r="BJ29">
        <v>3</v>
      </c>
      <c r="BK29">
        <v>1</v>
      </c>
      <c r="BL29">
        <v>2</v>
      </c>
      <c r="BM29">
        <v>2</v>
      </c>
      <c r="BN29">
        <v>13</v>
      </c>
      <c r="BO29">
        <v>1</v>
      </c>
      <c r="BP29">
        <v>0</v>
      </c>
      <c r="BQ29">
        <v>8</v>
      </c>
      <c r="BR29">
        <v>11</v>
      </c>
      <c r="BS29">
        <v>11</v>
      </c>
      <c r="BT29">
        <v>2</v>
      </c>
      <c r="BU29">
        <v>3</v>
      </c>
      <c r="BV29">
        <v>5</v>
      </c>
      <c r="BW29">
        <v>3</v>
      </c>
      <c r="BX29">
        <v>14</v>
      </c>
      <c r="BY29">
        <v>13</v>
      </c>
      <c r="BZ29">
        <v>13</v>
      </c>
    </row>
    <row r="30" spans="1:78" x14ac:dyDescent="0.25">
      <c r="B30" s="7">
        <v>0.02</v>
      </c>
      <c r="C30" s="7">
        <v>0.03</v>
      </c>
      <c r="D30" s="7">
        <v>0.04</v>
      </c>
      <c r="E30" t="s">
        <v>108</v>
      </c>
      <c r="F30" s="7">
        <v>0.01</v>
      </c>
      <c r="G30" s="7">
        <v>0.02</v>
      </c>
      <c r="H30" s="7">
        <v>0.06</v>
      </c>
      <c r="I30" s="7">
        <v>0.04</v>
      </c>
      <c r="J30" s="7">
        <v>0.01</v>
      </c>
      <c r="K30" s="7">
        <v>0.04</v>
      </c>
      <c r="L30" s="7">
        <v>0.02</v>
      </c>
      <c r="M30" s="7">
        <v>0.03</v>
      </c>
      <c r="N30" s="7">
        <v>0.03</v>
      </c>
      <c r="O30" s="7">
        <v>0.02</v>
      </c>
      <c r="P30" t="s">
        <v>108</v>
      </c>
      <c r="Q30" s="7">
        <v>7.0000000000000007E-2</v>
      </c>
      <c r="R30" s="7">
        <v>0.02</v>
      </c>
      <c r="S30" s="7">
        <v>0.03</v>
      </c>
      <c r="T30" s="7">
        <v>0.02</v>
      </c>
      <c r="U30" t="s">
        <v>108</v>
      </c>
      <c r="V30" s="7">
        <v>0.02</v>
      </c>
      <c r="W30" s="7">
        <v>0.04</v>
      </c>
      <c r="X30" s="7">
        <v>0.04</v>
      </c>
      <c r="Y30" t="s">
        <v>108</v>
      </c>
      <c r="Z30" s="7">
        <v>0.03</v>
      </c>
      <c r="AA30" s="7">
        <v>0.02</v>
      </c>
      <c r="AB30" s="7">
        <v>0.03</v>
      </c>
      <c r="AC30" s="7">
        <v>0.03</v>
      </c>
      <c r="AD30" s="7">
        <v>0.03</v>
      </c>
      <c r="AE30" t="s">
        <v>108</v>
      </c>
      <c r="AF30" s="7">
        <v>0.02</v>
      </c>
      <c r="AG30" s="7">
        <v>0.03</v>
      </c>
      <c r="AH30" t="s">
        <v>108</v>
      </c>
      <c r="AI30" s="7">
        <v>0.03</v>
      </c>
      <c r="AJ30" t="s">
        <v>108</v>
      </c>
      <c r="AK30" s="7">
        <v>0.02</v>
      </c>
      <c r="AL30" s="7">
        <v>0.03</v>
      </c>
      <c r="AM30" s="7">
        <v>0.02</v>
      </c>
      <c r="AN30" t="s">
        <v>108</v>
      </c>
      <c r="AO30" s="7">
        <v>0.02</v>
      </c>
      <c r="AP30" t="s">
        <v>108</v>
      </c>
      <c r="AQ30" s="7">
        <v>0.01</v>
      </c>
      <c r="AR30" t="s">
        <v>108</v>
      </c>
      <c r="AS30" t="s">
        <v>108</v>
      </c>
      <c r="AT30" s="7">
        <v>0.02</v>
      </c>
      <c r="AU30" s="7">
        <v>0.04</v>
      </c>
      <c r="AV30" s="7">
        <v>0.08</v>
      </c>
      <c r="AW30" s="7">
        <v>0.06</v>
      </c>
      <c r="AX30" s="7">
        <v>0.03</v>
      </c>
      <c r="AY30" s="7">
        <v>0.04</v>
      </c>
      <c r="AZ30" t="s">
        <v>108</v>
      </c>
      <c r="BA30" s="7">
        <v>0.03</v>
      </c>
      <c r="BB30" s="7">
        <v>0.04</v>
      </c>
      <c r="BC30" s="7">
        <v>0.02</v>
      </c>
      <c r="BD30" t="s">
        <v>108</v>
      </c>
      <c r="BE30" s="7">
        <v>0.02</v>
      </c>
      <c r="BF30" s="7">
        <v>0.03</v>
      </c>
      <c r="BG30" s="7">
        <v>0.02</v>
      </c>
      <c r="BH30" s="7">
        <v>0.03</v>
      </c>
      <c r="BI30" s="7">
        <v>0.02</v>
      </c>
      <c r="BJ30" s="7">
        <v>0.02</v>
      </c>
      <c r="BK30" s="7">
        <v>0.01</v>
      </c>
      <c r="BL30" s="7">
        <v>0.08</v>
      </c>
      <c r="BM30" s="7">
        <v>0.01</v>
      </c>
      <c r="BN30" s="7">
        <v>0.04</v>
      </c>
      <c r="BO30" s="7">
        <v>0.01</v>
      </c>
      <c r="BP30" t="s">
        <v>108</v>
      </c>
      <c r="BQ30" s="7">
        <v>0.03</v>
      </c>
      <c r="BR30" s="7">
        <v>0.02</v>
      </c>
      <c r="BS30" s="7">
        <v>0.03</v>
      </c>
      <c r="BT30" s="7">
        <v>0.02</v>
      </c>
      <c r="BU30" s="7">
        <v>0.02</v>
      </c>
      <c r="BV30" s="7">
        <v>0.06</v>
      </c>
      <c r="BW30" s="7">
        <v>0.02</v>
      </c>
      <c r="BX30" s="7">
        <v>0.03</v>
      </c>
      <c r="BY30" s="7">
        <v>0.03</v>
      </c>
      <c r="BZ30" s="7">
        <v>0.03</v>
      </c>
    </row>
    <row r="31" spans="1:78" x14ac:dyDescent="0.25">
      <c r="A31" t="s">
        <v>731</v>
      </c>
      <c r="B31">
        <v>15</v>
      </c>
      <c r="C31">
        <v>11</v>
      </c>
      <c r="D31">
        <v>3</v>
      </c>
      <c r="E31">
        <v>1</v>
      </c>
      <c r="F31">
        <v>0</v>
      </c>
      <c r="G31">
        <v>11</v>
      </c>
      <c r="H31">
        <v>4</v>
      </c>
      <c r="I31">
        <v>4</v>
      </c>
      <c r="J31">
        <v>9</v>
      </c>
      <c r="K31">
        <v>2</v>
      </c>
      <c r="L31">
        <v>1</v>
      </c>
      <c r="M31">
        <v>2</v>
      </c>
      <c r="N31">
        <v>11</v>
      </c>
      <c r="O31">
        <v>0</v>
      </c>
      <c r="P31">
        <v>2</v>
      </c>
      <c r="Q31">
        <v>3</v>
      </c>
      <c r="R31">
        <v>13</v>
      </c>
      <c r="S31">
        <v>13</v>
      </c>
      <c r="T31">
        <v>2</v>
      </c>
      <c r="U31">
        <v>1</v>
      </c>
      <c r="V31">
        <v>10</v>
      </c>
      <c r="W31">
        <v>4</v>
      </c>
      <c r="X31">
        <v>1</v>
      </c>
      <c r="Y31">
        <v>1</v>
      </c>
      <c r="Z31">
        <v>15</v>
      </c>
      <c r="AA31">
        <v>15</v>
      </c>
      <c r="AB31">
        <v>15</v>
      </c>
      <c r="AC31">
        <v>2</v>
      </c>
      <c r="AD31">
        <v>12</v>
      </c>
      <c r="AE31">
        <v>2</v>
      </c>
      <c r="AF31">
        <v>11</v>
      </c>
      <c r="AG31">
        <v>4</v>
      </c>
      <c r="AH31">
        <v>0</v>
      </c>
      <c r="AI31">
        <v>14</v>
      </c>
      <c r="AJ31">
        <v>0</v>
      </c>
      <c r="AK31">
        <v>1</v>
      </c>
      <c r="AL31">
        <v>12</v>
      </c>
      <c r="AM31">
        <v>2</v>
      </c>
      <c r="AN31">
        <v>0</v>
      </c>
      <c r="AO31">
        <v>1</v>
      </c>
      <c r="AP31">
        <v>0</v>
      </c>
      <c r="AQ31">
        <v>0</v>
      </c>
      <c r="AR31">
        <v>4</v>
      </c>
      <c r="AS31">
        <v>2</v>
      </c>
      <c r="AT31">
        <v>1</v>
      </c>
      <c r="AU31">
        <v>0</v>
      </c>
      <c r="AV31">
        <v>0</v>
      </c>
      <c r="AW31">
        <v>0</v>
      </c>
      <c r="AX31">
        <v>3</v>
      </c>
      <c r="AY31">
        <v>1</v>
      </c>
      <c r="AZ31">
        <v>3</v>
      </c>
      <c r="BA31">
        <v>1</v>
      </c>
      <c r="BB31">
        <v>0</v>
      </c>
      <c r="BC31">
        <v>0</v>
      </c>
      <c r="BD31">
        <v>0</v>
      </c>
      <c r="BE31">
        <v>6</v>
      </c>
      <c r="BF31">
        <v>9</v>
      </c>
      <c r="BG31">
        <v>10</v>
      </c>
      <c r="BH31">
        <v>5</v>
      </c>
      <c r="BI31">
        <v>7</v>
      </c>
      <c r="BJ31">
        <v>1</v>
      </c>
      <c r="BK31">
        <v>3</v>
      </c>
      <c r="BL31">
        <v>0</v>
      </c>
      <c r="BM31">
        <v>8</v>
      </c>
      <c r="BN31">
        <v>5</v>
      </c>
      <c r="BO31">
        <v>2</v>
      </c>
      <c r="BP31">
        <v>0</v>
      </c>
      <c r="BQ31">
        <v>11</v>
      </c>
      <c r="BR31">
        <v>15</v>
      </c>
      <c r="BS31">
        <v>15</v>
      </c>
      <c r="BT31">
        <v>0</v>
      </c>
      <c r="BU31">
        <v>6</v>
      </c>
      <c r="BV31">
        <v>0</v>
      </c>
      <c r="BW31">
        <v>10</v>
      </c>
      <c r="BX31">
        <v>9</v>
      </c>
      <c r="BY31">
        <v>11</v>
      </c>
      <c r="BZ31">
        <v>10</v>
      </c>
    </row>
    <row r="32" spans="1:78" x14ac:dyDescent="0.25">
      <c r="B32" s="7">
        <v>0.02</v>
      </c>
      <c r="C32" s="7">
        <v>0.02</v>
      </c>
      <c r="D32" s="7">
        <v>0.05</v>
      </c>
      <c r="E32" s="7">
        <v>0.03</v>
      </c>
      <c r="F32" t="s">
        <v>108</v>
      </c>
      <c r="G32" s="7">
        <v>0.03</v>
      </c>
      <c r="H32" s="7">
        <v>0.03</v>
      </c>
      <c r="I32" s="7">
        <v>0.02</v>
      </c>
      <c r="J32" s="7">
        <v>0.04</v>
      </c>
      <c r="K32" s="7">
        <v>0.01</v>
      </c>
      <c r="L32" s="7">
        <v>0.01</v>
      </c>
      <c r="M32" s="7">
        <v>0.02</v>
      </c>
      <c r="N32" s="7">
        <v>0.03</v>
      </c>
      <c r="O32" t="s">
        <v>108</v>
      </c>
      <c r="P32" s="7">
        <v>0.12</v>
      </c>
      <c r="Q32" s="7">
        <v>0.03</v>
      </c>
      <c r="R32" s="7">
        <v>0.02</v>
      </c>
      <c r="S32" s="7">
        <v>0.03</v>
      </c>
      <c r="T32" s="7">
        <v>0.01</v>
      </c>
      <c r="U32" s="7">
        <v>0.01</v>
      </c>
      <c r="V32" s="7">
        <v>0.02</v>
      </c>
      <c r="W32" s="7">
        <v>7.0000000000000007E-2</v>
      </c>
      <c r="X32" s="7">
        <v>0.02</v>
      </c>
      <c r="Y32" s="7">
        <v>0.01</v>
      </c>
      <c r="Z32" s="7">
        <v>0.02</v>
      </c>
      <c r="AA32" s="7">
        <v>0.02</v>
      </c>
      <c r="AB32" s="7">
        <v>0.02</v>
      </c>
      <c r="AC32" s="7">
        <v>0.02</v>
      </c>
      <c r="AD32" s="7">
        <v>0.02</v>
      </c>
      <c r="AE32" s="7">
        <v>7.0000000000000007E-2</v>
      </c>
      <c r="AF32" s="7">
        <v>0.02</v>
      </c>
      <c r="AG32" s="7">
        <v>0.02</v>
      </c>
      <c r="AH32" t="s">
        <v>108</v>
      </c>
      <c r="AI32" s="7">
        <v>0.03</v>
      </c>
      <c r="AJ32" s="7">
        <v>0.02</v>
      </c>
      <c r="AK32" s="7">
        <v>0.01</v>
      </c>
      <c r="AL32" s="7">
        <v>0.03</v>
      </c>
      <c r="AM32" s="7">
        <v>0.01</v>
      </c>
      <c r="AN32" t="s">
        <v>108</v>
      </c>
      <c r="AO32" s="7">
        <v>0.03</v>
      </c>
      <c r="AP32" s="7">
        <v>0.01</v>
      </c>
      <c r="AQ32" t="s">
        <v>108</v>
      </c>
      <c r="AR32" s="7">
        <v>0.09</v>
      </c>
      <c r="AS32" s="7">
        <v>0.04</v>
      </c>
      <c r="AT32" s="7">
        <v>0.01</v>
      </c>
      <c r="AU32" t="s">
        <v>108</v>
      </c>
      <c r="AV32" t="s">
        <v>108</v>
      </c>
      <c r="AW32" t="s">
        <v>108</v>
      </c>
      <c r="AX32" s="7">
        <v>7.0000000000000007E-2</v>
      </c>
      <c r="AY32" s="7">
        <v>0.02</v>
      </c>
      <c r="AZ32" s="7">
        <v>0.09</v>
      </c>
      <c r="BA32" s="7">
        <v>0.03</v>
      </c>
      <c r="BB32" t="s">
        <v>108</v>
      </c>
      <c r="BC32" t="s">
        <v>108</v>
      </c>
      <c r="BD32" t="s">
        <v>108</v>
      </c>
      <c r="BE32" s="7">
        <v>0.02</v>
      </c>
      <c r="BF32" s="7">
        <v>0.02</v>
      </c>
      <c r="BG32" s="7">
        <v>0.02</v>
      </c>
      <c r="BH32" s="7">
        <v>0.03</v>
      </c>
      <c r="BI32" s="7">
        <v>0.03</v>
      </c>
      <c r="BJ32" s="7">
        <v>0.01</v>
      </c>
      <c r="BK32" s="7">
        <v>0.04</v>
      </c>
      <c r="BL32" t="s">
        <v>108</v>
      </c>
      <c r="BM32" s="7">
        <v>0.03</v>
      </c>
      <c r="BN32" s="7">
        <v>0.02</v>
      </c>
      <c r="BO32" s="7">
        <v>0.02</v>
      </c>
      <c r="BP32" t="s">
        <v>108</v>
      </c>
      <c r="BQ32" s="7">
        <v>0.04</v>
      </c>
      <c r="BR32" s="7">
        <v>0.03</v>
      </c>
      <c r="BS32" s="7">
        <v>0.03</v>
      </c>
      <c r="BT32" t="s">
        <v>108</v>
      </c>
      <c r="BU32" s="7">
        <v>0.04</v>
      </c>
      <c r="BV32">
        <v>0</v>
      </c>
      <c r="BW32" s="7">
        <v>0.05</v>
      </c>
      <c r="BX32" s="7">
        <v>0.02</v>
      </c>
      <c r="BY32" s="7">
        <v>0.02</v>
      </c>
      <c r="BZ32" s="7">
        <v>0.02</v>
      </c>
    </row>
    <row r="33" spans="1:78" x14ac:dyDescent="0.25">
      <c r="A33" t="s">
        <v>732</v>
      </c>
      <c r="B33">
        <v>14</v>
      </c>
      <c r="C33">
        <v>13</v>
      </c>
      <c r="D33">
        <v>0</v>
      </c>
      <c r="E33">
        <v>1</v>
      </c>
      <c r="F33">
        <v>0</v>
      </c>
      <c r="G33">
        <v>13</v>
      </c>
      <c r="H33">
        <v>2</v>
      </c>
      <c r="I33">
        <v>4</v>
      </c>
      <c r="J33">
        <v>7</v>
      </c>
      <c r="K33">
        <v>2</v>
      </c>
      <c r="L33">
        <v>1</v>
      </c>
      <c r="M33">
        <v>2</v>
      </c>
      <c r="N33">
        <v>9</v>
      </c>
      <c r="O33">
        <v>4</v>
      </c>
      <c r="P33">
        <v>0</v>
      </c>
      <c r="Q33">
        <v>2</v>
      </c>
      <c r="R33">
        <v>13</v>
      </c>
      <c r="S33">
        <v>12</v>
      </c>
      <c r="T33">
        <v>2</v>
      </c>
      <c r="U33">
        <v>1</v>
      </c>
      <c r="V33">
        <v>14</v>
      </c>
      <c r="W33">
        <v>0</v>
      </c>
      <c r="X33">
        <v>0</v>
      </c>
      <c r="Y33">
        <v>2</v>
      </c>
      <c r="Z33">
        <v>13</v>
      </c>
      <c r="AA33">
        <v>14</v>
      </c>
      <c r="AB33">
        <v>13</v>
      </c>
      <c r="AC33">
        <v>1</v>
      </c>
      <c r="AD33">
        <v>13</v>
      </c>
      <c r="AE33">
        <v>0</v>
      </c>
      <c r="AF33">
        <v>11</v>
      </c>
      <c r="AG33">
        <v>3</v>
      </c>
      <c r="AH33">
        <v>0</v>
      </c>
      <c r="AI33">
        <v>14</v>
      </c>
      <c r="AJ33">
        <v>0</v>
      </c>
      <c r="AK33">
        <v>0</v>
      </c>
      <c r="AL33">
        <v>12</v>
      </c>
      <c r="AM33">
        <v>1</v>
      </c>
      <c r="AN33">
        <v>1</v>
      </c>
      <c r="AO33">
        <v>0</v>
      </c>
      <c r="AP33">
        <v>2</v>
      </c>
      <c r="AQ33">
        <v>2</v>
      </c>
      <c r="AR33">
        <v>0</v>
      </c>
      <c r="AS33">
        <v>0</v>
      </c>
      <c r="AT33">
        <v>0</v>
      </c>
      <c r="AU33">
        <v>2</v>
      </c>
      <c r="AV33">
        <v>0</v>
      </c>
      <c r="AW33">
        <v>0</v>
      </c>
      <c r="AX33">
        <v>0</v>
      </c>
      <c r="AY33">
        <v>2</v>
      </c>
      <c r="AZ33">
        <v>1</v>
      </c>
      <c r="BA33">
        <v>1</v>
      </c>
      <c r="BB33">
        <v>5</v>
      </c>
      <c r="BC33">
        <v>0</v>
      </c>
      <c r="BD33">
        <v>0</v>
      </c>
      <c r="BE33">
        <v>6</v>
      </c>
      <c r="BF33">
        <v>9</v>
      </c>
      <c r="BG33">
        <v>11</v>
      </c>
      <c r="BH33">
        <v>3</v>
      </c>
      <c r="BI33">
        <v>7</v>
      </c>
      <c r="BJ33">
        <v>4</v>
      </c>
      <c r="BK33">
        <v>0</v>
      </c>
      <c r="BL33">
        <v>0</v>
      </c>
      <c r="BM33">
        <v>9</v>
      </c>
      <c r="BN33">
        <v>5</v>
      </c>
      <c r="BO33">
        <v>0</v>
      </c>
      <c r="BP33">
        <v>0</v>
      </c>
      <c r="BQ33">
        <v>12</v>
      </c>
      <c r="BR33">
        <v>10</v>
      </c>
      <c r="BS33">
        <v>13</v>
      </c>
      <c r="BT33">
        <v>1</v>
      </c>
      <c r="BU33">
        <v>5</v>
      </c>
      <c r="BV33">
        <v>2</v>
      </c>
      <c r="BW33">
        <v>10</v>
      </c>
      <c r="BX33">
        <v>12</v>
      </c>
      <c r="BY33">
        <v>11</v>
      </c>
      <c r="BZ33">
        <v>9</v>
      </c>
    </row>
    <row r="34" spans="1:78" x14ac:dyDescent="0.25">
      <c r="B34" s="7">
        <v>0.02</v>
      </c>
      <c r="C34" s="7">
        <v>0.02</v>
      </c>
      <c r="D34" t="s">
        <v>108</v>
      </c>
      <c r="E34" s="7">
        <v>0.04</v>
      </c>
      <c r="F34" t="s">
        <v>108</v>
      </c>
      <c r="G34" s="7">
        <v>0.03</v>
      </c>
      <c r="H34" s="7">
        <v>0.01</v>
      </c>
      <c r="I34" s="7">
        <v>0.02</v>
      </c>
      <c r="J34" s="7">
        <v>0.03</v>
      </c>
      <c r="K34" s="7">
        <v>0.02</v>
      </c>
      <c r="L34" s="7">
        <v>0.01</v>
      </c>
      <c r="M34" s="7">
        <v>0.01</v>
      </c>
      <c r="N34" s="7">
        <v>0.02</v>
      </c>
      <c r="O34" s="7">
        <v>0.06</v>
      </c>
      <c r="P34" t="s">
        <v>108</v>
      </c>
      <c r="Q34" s="7">
        <v>0.02</v>
      </c>
      <c r="R34" s="7">
        <v>0.02</v>
      </c>
      <c r="S34" s="7">
        <v>0.03</v>
      </c>
      <c r="T34" s="7">
        <v>0.01</v>
      </c>
      <c r="U34" s="7">
        <v>0.01</v>
      </c>
      <c r="V34" s="7">
        <v>0.03</v>
      </c>
      <c r="W34" t="s">
        <v>108</v>
      </c>
      <c r="X34" t="s">
        <v>108</v>
      </c>
      <c r="Y34" s="7">
        <v>0.03</v>
      </c>
      <c r="Z34" s="7">
        <v>0.02</v>
      </c>
      <c r="AA34" s="7">
        <v>0.02</v>
      </c>
      <c r="AB34" s="7">
        <v>0.02</v>
      </c>
      <c r="AC34" s="7">
        <v>0.01</v>
      </c>
      <c r="AD34" s="7">
        <v>0.03</v>
      </c>
      <c r="AE34" t="s">
        <v>108</v>
      </c>
      <c r="AF34" s="7">
        <v>0.02</v>
      </c>
      <c r="AG34" s="7">
        <v>0.02</v>
      </c>
      <c r="AH34" t="s">
        <v>108</v>
      </c>
      <c r="AI34" s="7">
        <v>0.03</v>
      </c>
      <c r="AJ34" t="s">
        <v>108</v>
      </c>
      <c r="AK34" t="s">
        <v>108</v>
      </c>
      <c r="AL34" s="7">
        <v>0.03</v>
      </c>
      <c r="AM34">
        <v>0</v>
      </c>
      <c r="AN34" s="7">
        <v>0.16</v>
      </c>
      <c r="AO34" t="s">
        <v>108</v>
      </c>
      <c r="AP34" s="7">
        <v>0.03</v>
      </c>
      <c r="AQ34" s="7">
        <v>0.03</v>
      </c>
      <c r="AR34" t="s">
        <v>108</v>
      </c>
      <c r="AS34" s="7">
        <v>0.01</v>
      </c>
      <c r="AT34" t="s">
        <v>108</v>
      </c>
      <c r="AU34" s="7">
        <v>0.04</v>
      </c>
      <c r="AV34" t="s">
        <v>108</v>
      </c>
      <c r="AW34" t="s">
        <v>108</v>
      </c>
      <c r="AX34" t="s">
        <v>108</v>
      </c>
      <c r="AY34" s="7">
        <v>0.03</v>
      </c>
      <c r="AZ34" s="7">
        <v>0.02</v>
      </c>
      <c r="BA34" s="7">
        <v>0.04</v>
      </c>
      <c r="BB34" s="7">
        <v>0.1</v>
      </c>
      <c r="BC34" t="s">
        <v>108</v>
      </c>
      <c r="BD34" t="s">
        <v>108</v>
      </c>
      <c r="BE34" s="7">
        <v>0.02</v>
      </c>
      <c r="BF34" s="7">
        <v>0.02</v>
      </c>
      <c r="BG34" s="7">
        <v>0.02</v>
      </c>
      <c r="BH34" s="7">
        <v>0.02</v>
      </c>
      <c r="BI34" s="7">
        <v>0.03</v>
      </c>
      <c r="BJ34" s="7">
        <v>0.03</v>
      </c>
      <c r="BK34" s="7">
        <v>0.01</v>
      </c>
      <c r="BL34" t="s">
        <v>108</v>
      </c>
      <c r="BM34" s="7">
        <v>0.04</v>
      </c>
      <c r="BN34" s="7">
        <v>0.02</v>
      </c>
      <c r="BO34" t="s">
        <v>108</v>
      </c>
      <c r="BP34" t="s">
        <v>108</v>
      </c>
      <c r="BQ34" s="7">
        <v>0.04</v>
      </c>
      <c r="BR34" s="7">
        <v>0.02</v>
      </c>
      <c r="BS34" s="7">
        <v>0.03</v>
      </c>
      <c r="BT34" s="7">
        <v>0.01</v>
      </c>
      <c r="BU34" s="7">
        <v>0.03</v>
      </c>
      <c r="BV34" s="7">
        <v>0.02</v>
      </c>
      <c r="BW34" s="7">
        <v>0.05</v>
      </c>
      <c r="BX34" s="7">
        <v>0.03</v>
      </c>
      <c r="BY34" s="7">
        <v>0.02</v>
      </c>
      <c r="BZ34" s="7">
        <v>0.02</v>
      </c>
    </row>
    <row r="35" spans="1:78" x14ac:dyDescent="0.25">
      <c r="A35" t="s">
        <v>733</v>
      </c>
      <c r="B35">
        <v>13</v>
      </c>
      <c r="C35">
        <v>12</v>
      </c>
      <c r="D35">
        <v>0</v>
      </c>
      <c r="E35">
        <v>1</v>
      </c>
      <c r="F35">
        <v>5</v>
      </c>
      <c r="G35">
        <v>8</v>
      </c>
      <c r="H35">
        <v>0</v>
      </c>
      <c r="I35">
        <v>4</v>
      </c>
      <c r="J35">
        <v>3</v>
      </c>
      <c r="K35">
        <v>4</v>
      </c>
      <c r="L35">
        <v>3</v>
      </c>
      <c r="M35">
        <v>3</v>
      </c>
      <c r="N35">
        <v>10</v>
      </c>
      <c r="O35">
        <v>0</v>
      </c>
      <c r="P35">
        <v>0</v>
      </c>
      <c r="Q35">
        <v>0</v>
      </c>
      <c r="R35">
        <v>13</v>
      </c>
      <c r="S35">
        <v>6</v>
      </c>
      <c r="T35">
        <v>4</v>
      </c>
      <c r="U35">
        <v>2</v>
      </c>
      <c r="V35">
        <v>13</v>
      </c>
      <c r="W35">
        <v>0</v>
      </c>
      <c r="X35">
        <v>0</v>
      </c>
      <c r="Y35">
        <v>1</v>
      </c>
      <c r="Z35">
        <v>12</v>
      </c>
      <c r="AA35">
        <v>13</v>
      </c>
      <c r="AB35">
        <v>12</v>
      </c>
      <c r="AC35">
        <v>1</v>
      </c>
      <c r="AD35">
        <v>11</v>
      </c>
      <c r="AE35">
        <v>1</v>
      </c>
      <c r="AF35">
        <v>9</v>
      </c>
      <c r="AG35">
        <v>3</v>
      </c>
      <c r="AH35">
        <v>0</v>
      </c>
      <c r="AI35">
        <v>7</v>
      </c>
      <c r="AJ35">
        <v>0</v>
      </c>
      <c r="AK35">
        <v>5</v>
      </c>
      <c r="AL35">
        <v>5</v>
      </c>
      <c r="AM35">
        <v>7</v>
      </c>
      <c r="AN35">
        <v>0</v>
      </c>
      <c r="AO35">
        <v>1</v>
      </c>
      <c r="AP35">
        <v>0</v>
      </c>
      <c r="AQ35">
        <v>2</v>
      </c>
      <c r="AR35">
        <v>1</v>
      </c>
      <c r="AS35">
        <v>0</v>
      </c>
      <c r="AT35">
        <v>2</v>
      </c>
      <c r="AU35">
        <v>0</v>
      </c>
      <c r="AV35">
        <v>0</v>
      </c>
      <c r="AW35">
        <v>0</v>
      </c>
      <c r="AX35">
        <v>0</v>
      </c>
      <c r="AY35">
        <v>3</v>
      </c>
      <c r="AZ35">
        <v>0</v>
      </c>
      <c r="BA35">
        <v>1</v>
      </c>
      <c r="BB35">
        <v>0</v>
      </c>
      <c r="BC35">
        <v>4</v>
      </c>
      <c r="BD35">
        <v>0</v>
      </c>
      <c r="BE35">
        <v>8</v>
      </c>
      <c r="BF35">
        <v>4</v>
      </c>
      <c r="BG35">
        <v>10</v>
      </c>
      <c r="BH35">
        <v>3</v>
      </c>
      <c r="BI35">
        <v>6</v>
      </c>
      <c r="BJ35">
        <v>0</v>
      </c>
      <c r="BK35">
        <v>2</v>
      </c>
      <c r="BL35">
        <v>0</v>
      </c>
      <c r="BM35">
        <v>5</v>
      </c>
      <c r="BN35">
        <v>7</v>
      </c>
      <c r="BO35">
        <v>1</v>
      </c>
      <c r="BP35">
        <v>0</v>
      </c>
      <c r="BQ35">
        <v>4</v>
      </c>
      <c r="BR35">
        <v>8</v>
      </c>
      <c r="BS35">
        <v>7</v>
      </c>
      <c r="BT35">
        <v>5</v>
      </c>
      <c r="BU35">
        <v>4</v>
      </c>
      <c r="BV35">
        <v>0</v>
      </c>
      <c r="BW35">
        <v>4</v>
      </c>
      <c r="BX35">
        <v>10</v>
      </c>
      <c r="BY35">
        <v>10</v>
      </c>
      <c r="BZ35">
        <v>9</v>
      </c>
    </row>
    <row r="36" spans="1:78" x14ac:dyDescent="0.25">
      <c r="B36" s="7">
        <v>0.02</v>
      </c>
      <c r="C36" s="7">
        <v>0.02</v>
      </c>
      <c r="D36" t="s">
        <v>108</v>
      </c>
      <c r="E36" s="7">
        <v>0.02</v>
      </c>
      <c r="F36" s="7">
        <v>0.03</v>
      </c>
      <c r="G36" s="7">
        <v>0.02</v>
      </c>
      <c r="H36" t="s">
        <v>108</v>
      </c>
      <c r="I36" s="7">
        <v>0.02</v>
      </c>
      <c r="J36" s="7">
        <v>0.01</v>
      </c>
      <c r="K36" s="7">
        <v>0.03</v>
      </c>
      <c r="L36" s="7">
        <v>0.02</v>
      </c>
      <c r="M36" s="7">
        <v>0.02</v>
      </c>
      <c r="N36" s="7">
        <v>0.02</v>
      </c>
      <c r="O36" t="s">
        <v>108</v>
      </c>
      <c r="P36" t="s">
        <v>108</v>
      </c>
      <c r="Q36" t="s">
        <v>108</v>
      </c>
      <c r="R36" s="7">
        <v>0.02</v>
      </c>
      <c r="S36" s="7">
        <v>0.01</v>
      </c>
      <c r="T36" s="7">
        <v>0.03</v>
      </c>
      <c r="U36" s="7">
        <v>0.02</v>
      </c>
      <c r="V36" s="7">
        <v>0.02</v>
      </c>
      <c r="W36" t="s">
        <v>108</v>
      </c>
      <c r="X36" t="s">
        <v>108</v>
      </c>
      <c r="Y36" s="7">
        <v>0.01</v>
      </c>
      <c r="Z36" s="7">
        <v>0.02</v>
      </c>
      <c r="AA36" s="7">
        <v>0.02</v>
      </c>
      <c r="AB36" s="7">
        <v>0.02</v>
      </c>
      <c r="AC36" s="7">
        <v>0.01</v>
      </c>
      <c r="AD36" s="7">
        <v>0.02</v>
      </c>
      <c r="AE36" s="7">
        <v>0.04</v>
      </c>
      <c r="AF36" s="7">
        <v>0.02</v>
      </c>
      <c r="AG36" s="7">
        <v>0.02</v>
      </c>
      <c r="AH36" t="s">
        <v>108</v>
      </c>
      <c r="AI36" s="7">
        <v>0.01</v>
      </c>
      <c r="AJ36" t="s">
        <v>108</v>
      </c>
      <c r="AK36" s="7">
        <v>0.06</v>
      </c>
      <c r="AL36" s="7">
        <v>0.01</v>
      </c>
      <c r="AM36" s="7">
        <v>0.03</v>
      </c>
      <c r="AN36" t="s">
        <v>108</v>
      </c>
      <c r="AO36" s="7">
        <v>0.02</v>
      </c>
      <c r="AP36" t="s">
        <v>108</v>
      </c>
      <c r="AQ36" s="7">
        <v>0.03</v>
      </c>
      <c r="AR36" s="7">
        <v>0.02</v>
      </c>
      <c r="AS36" t="s">
        <v>108</v>
      </c>
      <c r="AT36" s="7">
        <v>0.02</v>
      </c>
      <c r="AU36" t="s">
        <v>108</v>
      </c>
      <c r="AV36" t="s">
        <v>108</v>
      </c>
      <c r="AW36" t="s">
        <v>108</v>
      </c>
      <c r="AX36" t="s">
        <v>108</v>
      </c>
      <c r="AY36" s="7">
        <v>0.04</v>
      </c>
      <c r="AZ36" t="s">
        <v>108</v>
      </c>
      <c r="BA36" s="7">
        <v>0.02</v>
      </c>
      <c r="BB36" t="s">
        <v>108</v>
      </c>
      <c r="BC36" s="7">
        <v>0.08</v>
      </c>
      <c r="BD36" t="s">
        <v>108</v>
      </c>
      <c r="BE36" s="7">
        <v>0.03</v>
      </c>
      <c r="BF36" s="7">
        <v>0.01</v>
      </c>
      <c r="BG36" s="7">
        <v>0.02</v>
      </c>
      <c r="BH36" s="7">
        <v>0.02</v>
      </c>
      <c r="BI36" s="7">
        <v>0.03</v>
      </c>
      <c r="BJ36" t="s">
        <v>108</v>
      </c>
      <c r="BK36" s="7">
        <v>0.03</v>
      </c>
      <c r="BL36" t="s">
        <v>108</v>
      </c>
      <c r="BM36" s="7">
        <v>0.02</v>
      </c>
      <c r="BN36" s="7">
        <v>0.02</v>
      </c>
      <c r="BO36" s="7">
        <v>0.02</v>
      </c>
      <c r="BP36" t="s">
        <v>108</v>
      </c>
      <c r="BQ36" s="7">
        <v>0.01</v>
      </c>
      <c r="BR36" s="7">
        <v>0.02</v>
      </c>
      <c r="BS36" s="7">
        <v>0.02</v>
      </c>
      <c r="BT36" s="7">
        <v>0.04</v>
      </c>
      <c r="BU36" s="7">
        <v>0.02</v>
      </c>
      <c r="BV36" t="s">
        <v>108</v>
      </c>
      <c r="BW36" s="7">
        <v>0.02</v>
      </c>
      <c r="BX36" s="7">
        <v>0.02</v>
      </c>
      <c r="BY36" s="7">
        <v>0.02</v>
      </c>
      <c r="BZ36" s="7">
        <v>0.02</v>
      </c>
    </row>
    <row r="37" spans="1:78" x14ac:dyDescent="0.25">
      <c r="A37" t="s">
        <v>734</v>
      </c>
      <c r="B37">
        <v>12</v>
      </c>
      <c r="C37">
        <v>11</v>
      </c>
      <c r="D37">
        <v>0</v>
      </c>
      <c r="E37">
        <v>1</v>
      </c>
      <c r="F37">
        <v>6</v>
      </c>
      <c r="G37">
        <v>4</v>
      </c>
      <c r="H37">
        <v>2</v>
      </c>
      <c r="I37">
        <v>6</v>
      </c>
      <c r="J37">
        <v>3</v>
      </c>
      <c r="K37">
        <v>1</v>
      </c>
      <c r="L37">
        <v>2</v>
      </c>
      <c r="M37">
        <v>1</v>
      </c>
      <c r="N37">
        <v>10</v>
      </c>
      <c r="O37">
        <v>0</v>
      </c>
      <c r="P37">
        <v>0</v>
      </c>
      <c r="Q37">
        <v>4</v>
      </c>
      <c r="R37">
        <v>8</v>
      </c>
      <c r="S37">
        <v>10</v>
      </c>
      <c r="T37">
        <v>1</v>
      </c>
      <c r="U37">
        <v>1</v>
      </c>
      <c r="V37">
        <v>12</v>
      </c>
      <c r="W37">
        <v>0</v>
      </c>
      <c r="X37">
        <v>0</v>
      </c>
      <c r="Y37">
        <v>1</v>
      </c>
      <c r="Z37">
        <v>11</v>
      </c>
      <c r="AA37">
        <v>12</v>
      </c>
      <c r="AB37">
        <v>11</v>
      </c>
      <c r="AC37">
        <v>3</v>
      </c>
      <c r="AD37">
        <v>9</v>
      </c>
      <c r="AE37">
        <v>0</v>
      </c>
      <c r="AF37">
        <v>3</v>
      </c>
      <c r="AG37">
        <v>9</v>
      </c>
      <c r="AH37">
        <v>0</v>
      </c>
      <c r="AI37">
        <v>10</v>
      </c>
      <c r="AJ37">
        <v>0</v>
      </c>
      <c r="AK37">
        <v>1</v>
      </c>
      <c r="AL37">
        <v>4</v>
      </c>
      <c r="AM37">
        <v>8</v>
      </c>
      <c r="AN37">
        <v>0</v>
      </c>
      <c r="AO37">
        <v>0</v>
      </c>
      <c r="AP37">
        <v>1</v>
      </c>
      <c r="AQ37">
        <v>4</v>
      </c>
      <c r="AR37">
        <v>0</v>
      </c>
      <c r="AS37">
        <v>2</v>
      </c>
      <c r="AT37">
        <v>3</v>
      </c>
      <c r="AU37">
        <v>1</v>
      </c>
      <c r="AV37">
        <v>0</v>
      </c>
      <c r="AW37">
        <v>0</v>
      </c>
      <c r="AX37">
        <v>0</v>
      </c>
      <c r="AY37">
        <v>1</v>
      </c>
      <c r="AZ37">
        <v>0</v>
      </c>
      <c r="BA37">
        <v>1</v>
      </c>
      <c r="BB37">
        <v>0</v>
      </c>
      <c r="BC37">
        <v>0</v>
      </c>
      <c r="BD37">
        <v>0</v>
      </c>
      <c r="BE37">
        <v>7</v>
      </c>
      <c r="BF37">
        <v>5</v>
      </c>
      <c r="BG37">
        <v>9</v>
      </c>
      <c r="BH37">
        <v>2</v>
      </c>
      <c r="BI37">
        <v>6</v>
      </c>
      <c r="BJ37">
        <v>2</v>
      </c>
      <c r="BK37">
        <v>1</v>
      </c>
      <c r="BL37">
        <v>0</v>
      </c>
      <c r="BM37">
        <v>7</v>
      </c>
      <c r="BN37">
        <v>5</v>
      </c>
      <c r="BO37">
        <v>0</v>
      </c>
      <c r="BP37">
        <v>0</v>
      </c>
      <c r="BQ37">
        <v>5</v>
      </c>
      <c r="BR37">
        <v>12</v>
      </c>
      <c r="BS37">
        <v>10</v>
      </c>
      <c r="BT37">
        <v>0</v>
      </c>
      <c r="BU37">
        <v>7</v>
      </c>
      <c r="BV37">
        <v>0</v>
      </c>
      <c r="BW37">
        <v>5</v>
      </c>
      <c r="BX37">
        <v>5</v>
      </c>
      <c r="BY37">
        <v>5</v>
      </c>
      <c r="BZ37">
        <v>4</v>
      </c>
    </row>
    <row r="38" spans="1:78" x14ac:dyDescent="0.25">
      <c r="B38" s="7">
        <v>0.02</v>
      </c>
      <c r="C38" s="7">
        <v>0.02</v>
      </c>
      <c r="D38" t="s">
        <v>108</v>
      </c>
      <c r="E38" s="7">
        <v>0.02</v>
      </c>
      <c r="F38" s="7">
        <v>0.04</v>
      </c>
      <c r="G38" s="7">
        <v>0.01</v>
      </c>
      <c r="H38" s="7">
        <v>0.01</v>
      </c>
      <c r="I38" s="7">
        <v>0.03</v>
      </c>
      <c r="J38" s="7">
        <v>0.02</v>
      </c>
      <c r="K38" s="7">
        <v>0.01</v>
      </c>
      <c r="L38" s="7">
        <v>0.02</v>
      </c>
      <c r="M38" s="7">
        <v>0.01</v>
      </c>
      <c r="N38" s="7">
        <v>0.02</v>
      </c>
      <c r="O38" t="s">
        <v>108</v>
      </c>
      <c r="P38" t="s">
        <v>108</v>
      </c>
      <c r="Q38" s="7">
        <v>0.03</v>
      </c>
      <c r="R38" s="7">
        <v>0.01</v>
      </c>
      <c r="S38" s="7">
        <v>0.02</v>
      </c>
      <c r="T38" s="7">
        <v>0.01</v>
      </c>
      <c r="U38" s="7">
        <v>0.01</v>
      </c>
      <c r="V38" s="7">
        <v>0.02</v>
      </c>
      <c r="W38" t="s">
        <v>108</v>
      </c>
      <c r="X38" t="s">
        <v>108</v>
      </c>
      <c r="Y38" s="7">
        <v>0.01</v>
      </c>
      <c r="Z38" s="7">
        <v>0.02</v>
      </c>
      <c r="AA38" s="7">
        <v>0.02</v>
      </c>
      <c r="AB38" s="7">
        <v>0.02</v>
      </c>
      <c r="AC38" s="7">
        <v>0.03</v>
      </c>
      <c r="AD38" s="7">
        <v>0.02</v>
      </c>
      <c r="AE38" t="s">
        <v>108</v>
      </c>
      <c r="AF38" s="7">
        <v>0.01</v>
      </c>
      <c r="AG38" s="7">
        <v>0.06</v>
      </c>
      <c r="AH38" t="s">
        <v>108</v>
      </c>
      <c r="AI38" s="7">
        <v>0.02</v>
      </c>
      <c r="AJ38" t="s">
        <v>108</v>
      </c>
      <c r="AK38" s="7">
        <v>0.02</v>
      </c>
      <c r="AL38" s="7">
        <v>0.01</v>
      </c>
      <c r="AM38" s="7">
        <v>0.03</v>
      </c>
      <c r="AN38" t="s">
        <v>108</v>
      </c>
      <c r="AO38" t="s">
        <v>108</v>
      </c>
      <c r="AP38" s="7">
        <v>0.03</v>
      </c>
      <c r="AQ38" s="7">
        <v>0.06</v>
      </c>
      <c r="AR38" t="s">
        <v>108</v>
      </c>
      <c r="AS38" s="7">
        <v>0.04</v>
      </c>
      <c r="AT38" s="7">
        <v>0.03</v>
      </c>
      <c r="AU38" s="7">
        <v>0.03</v>
      </c>
      <c r="AV38" t="s">
        <v>108</v>
      </c>
      <c r="AW38" t="s">
        <v>108</v>
      </c>
      <c r="AX38" t="s">
        <v>108</v>
      </c>
      <c r="AY38" s="7">
        <v>0.01</v>
      </c>
      <c r="AZ38" t="s">
        <v>108</v>
      </c>
      <c r="BA38" s="7">
        <v>0.02</v>
      </c>
      <c r="BB38" t="s">
        <v>108</v>
      </c>
      <c r="BC38" t="s">
        <v>108</v>
      </c>
      <c r="BD38" t="s">
        <v>108</v>
      </c>
      <c r="BE38" s="7">
        <v>0.02</v>
      </c>
      <c r="BF38" s="7">
        <v>0.01</v>
      </c>
      <c r="BG38" s="7">
        <v>0.02</v>
      </c>
      <c r="BH38" s="7">
        <v>0.02</v>
      </c>
      <c r="BI38" s="7">
        <v>0.02</v>
      </c>
      <c r="BJ38" s="7">
        <v>0.02</v>
      </c>
      <c r="BK38" s="7">
        <v>0.01</v>
      </c>
      <c r="BL38" t="s">
        <v>108</v>
      </c>
      <c r="BM38" s="7">
        <v>0.03</v>
      </c>
      <c r="BN38" s="7">
        <v>0.02</v>
      </c>
      <c r="BO38" t="s">
        <v>108</v>
      </c>
      <c r="BP38" t="s">
        <v>108</v>
      </c>
      <c r="BQ38" s="7">
        <v>0.02</v>
      </c>
      <c r="BR38" s="7">
        <v>0.02</v>
      </c>
      <c r="BS38" s="7">
        <v>0.02</v>
      </c>
      <c r="BT38" t="s">
        <v>108</v>
      </c>
      <c r="BU38" s="7">
        <v>0.04</v>
      </c>
      <c r="BV38" t="s">
        <v>108</v>
      </c>
      <c r="BW38" s="7">
        <v>0.02</v>
      </c>
      <c r="BX38" s="7">
        <v>0.01</v>
      </c>
      <c r="BY38" s="7">
        <v>0.01</v>
      </c>
      <c r="BZ38" s="7">
        <v>0.01</v>
      </c>
    </row>
    <row r="39" spans="1:78" x14ac:dyDescent="0.25">
      <c r="A39" t="s">
        <v>735</v>
      </c>
      <c r="B39">
        <v>12</v>
      </c>
      <c r="C39">
        <v>11</v>
      </c>
      <c r="D39">
        <v>0</v>
      </c>
      <c r="E39">
        <v>1</v>
      </c>
      <c r="F39">
        <v>1</v>
      </c>
      <c r="G39">
        <v>7</v>
      </c>
      <c r="H39">
        <v>4</v>
      </c>
      <c r="I39">
        <v>3</v>
      </c>
      <c r="J39">
        <v>3</v>
      </c>
      <c r="K39">
        <v>3</v>
      </c>
      <c r="L39">
        <v>2</v>
      </c>
      <c r="M39">
        <v>7</v>
      </c>
      <c r="N39">
        <v>3</v>
      </c>
      <c r="O39">
        <v>2</v>
      </c>
      <c r="P39">
        <v>0</v>
      </c>
      <c r="Q39">
        <v>3</v>
      </c>
      <c r="R39">
        <v>9</v>
      </c>
      <c r="S39">
        <v>10</v>
      </c>
      <c r="T39">
        <v>1</v>
      </c>
      <c r="U39">
        <v>1</v>
      </c>
      <c r="V39">
        <v>10</v>
      </c>
      <c r="W39">
        <v>2</v>
      </c>
      <c r="X39">
        <v>0</v>
      </c>
      <c r="Y39">
        <v>2</v>
      </c>
      <c r="Z39">
        <v>10</v>
      </c>
      <c r="AA39">
        <v>12</v>
      </c>
      <c r="AB39">
        <v>10</v>
      </c>
      <c r="AC39">
        <v>2</v>
      </c>
      <c r="AD39">
        <v>9</v>
      </c>
      <c r="AE39">
        <v>0</v>
      </c>
      <c r="AF39">
        <v>7</v>
      </c>
      <c r="AG39">
        <v>5</v>
      </c>
      <c r="AH39">
        <v>0</v>
      </c>
      <c r="AI39">
        <v>9</v>
      </c>
      <c r="AJ39">
        <v>0</v>
      </c>
      <c r="AK39">
        <v>2</v>
      </c>
      <c r="AL39">
        <v>3</v>
      </c>
      <c r="AM39">
        <v>7</v>
      </c>
      <c r="AN39">
        <v>0</v>
      </c>
      <c r="AO39">
        <v>1</v>
      </c>
      <c r="AP39">
        <v>2</v>
      </c>
      <c r="AQ39">
        <v>1</v>
      </c>
      <c r="AR39">
        <v>1</v>
      </c>
      <c r="AS39">
        <v>0</v>
      </c>
      <c r="AT39">
        <v>1</v>
      </c>
      <c r="AU39">
        <v>1</v>
      </c>
      <c r="AV39">
        <v>1</v>
      </c>
      <c r="AW39">
        <v>0</v>
      </c>
      <c r="AX39">
        <v>0</v>
      </c>
      <c r="AY39">
        <v>1</v>
      </c>
      <c r="AZ39">
        <v>1</v>
      </c>
      <c r="BA39">
        <v>1</v>
      </c>
      <c r="BB39">
        <v>2</v>
      </c>
      <c r="BC39">
        <v>0</v>
      </c>
      <c r="BD39">
        <v>0</v>
      </c>
      <c r="BE39">
        <v>6</v>
      </c>
      <c r="BF39">
        <v>6</v>
      </c>
      <c r="BG39">
        <v>10</v>
      </c>
      <c r="BH39">
        <v>1</v>
      </c>
      <c r="BI39">
        <v>2</v>
      </c>
      <c r="BJ39">
        <v>3</v>
      </c>
      <c r="BK39">
        <v>4</v>
      </c>
      <c r="BL39">
        <v>1</v>
      </c>
      <c r="BM39">
        <v>4</v>
      </c>
      <c r="BN39">
        <v>8</v>
      </c>
      <c r="BO39">
        <v>0</v>
      </c>
      <c r="BP39">
        <v>0</v>
      </c>
      <c r="BQ39">
        <v>7</v>
      </c>
      <c r="BR39">
        <v>8</v>
      </c>
      <c r="BS39">
        <v>7</v>
      </c>
      <c r="BT39">
        <v>4</v>
      </c>
      <c r="BU39">
        <v>2</v>
      </c>
      <c r="BV39">
        <v>3</v>
      </c>
      <c r="BW39">
        <v>5</v>
      </c>
      <c r="BX39">
        <v>8</v>
      </c>
      <c r="BY39">
        <v>8</v>
      </c>
      <c r="BZ39">
        <v>7</v>
      </c>
    </row>
    <row r="40" spans="1:78" x14ac:dyDescent="0.25">
      <c r="B40" s="7">
        <v>0.02</v>
      </c>
      <c r="C40" s="7">
        <v>0.02</v>
      </c>
      <c r="D40" t="s">
        <v>108</v>
      </c>
      <c r="E40" s="7">
        <v>0.02</v>
      </c>
      <c r="F40" s="7">
        <v>0.01</v>
      </c>
      <c r="G40" s="7">
        <v>0.02</v>
      </c>
      <c r="H40" s="7">
        <v>0.03</v>
      </c>
      <c r="I40" s="7">
        <v>0.02</v>
      </c>
      <c r="J40" s="7">
        <v>0.01</v>
      </c>
      <c r="K40" s="7">
        <v>0.02</v>
      </c>
      <c r="L40" s="7">
        <v>0.01</v>
      </c>
      <c r="M40" s="7">
        <v>0.05</v>
      </c>
      <c r="N40" s="7">
        <v>0.01</v>
      </c>
      <c r="O40" s="7">
        <v>0.03</v>
      </c>
      <c r="P40" t="s">
        <v>108</v>
      </c>
      <c r="Q40" s="7">
        <v>0.03</v>
      </c>
      <c r="R40" s="7">
        <v>0.02</v>
      </c>
      <c r="S40" s="7">
        <v>0.02</v>
      </c>
      <c r="T40" s="7">
        <v>0.01</v>
      </c>
      <c r="U40" s="7">
        <v>0.01</v>
      </c>
      <c r="V40" s="7">
        <v>0.02</v>
      </c>
      <c r="W40" s="7">
        <v>0.03</v>
      </c>
      <c r="X40" t="s">
        <v>108</v>
      </c>
      <c r="Y40" s="7">
        <v>0.02</v>
      </c>
      <c r="Z40" s="7">
        <v>0.02</v>
      </c>
      <c r="AA40" s="7">
        <v>0.02</v>
      </c>
      <c r="AB40" s="7">
        <v>0.02</v>
      </c>
      <c r="AC40" s="7">
        <v>0.02</v>
      </c>
      <c r="AD40" s="7">
        <v>0.02</v>
      </c>
      <c r="AE40" t="s">
        <v>108</v>
      </c>
      <c r="AF40" s="7">
        <v>0.01</v>
      </c>
      <c r="AG40" s="7">
        <v>0.03</v>
      </c>
      <c r="AH40" t="s">
        <v>108</v>
      </c>
      <c r="AI40" s="7">
        <v>0.02</v>
      </c>
      <c r="AJ40" s="7">
        <v>0.02</v>
      </c>
      <c r="AK40" s="7">
        <v>0.03</v>
      </c>
      <c r="AL40" s="7">
        <v>0.01</v>
      </c>
      <c r="AM40" s="7">
        <v>0.03</v>
      </c>
      <c r="AN40" t="s">
        <v>108</v>
      </c>
      <c r="AO40" s="7">
        <v>0.04</v>
      </c>
      <c r="AP40" s="7">
        <v>0.04</v>
      </c>
      <c r="AQ40" s="7">
        <v>0.02</v>
      </c>
      <c r="AR40" s="7">
        <v>0.02</v>
      </c>
      <c r="AS40" t="s">
        <v>108</v>
      </c>
      <c r="AT40" s="7">
        <v>0.01</v>
      </c>
      <c r="AU40" s="7">
        <v>0.02</v>
      </c>
      <c r="AV40" s="7">
        <v>0.02</v>
      </c>
      <c r="AW40" t="s">
        <v>108</v>
      </c>
      <c r="AX40" t="s">
        <v>108</v>
      </c>
      <c r="AY40" s="7">
        <v>0.01</v>
      </c>
      <c r="AZ40" s="7">
        <v>0.03</v>
      </c>
      <c r="BA40" s="7">
        <v>0.02</v>
      </c>
      <c r="BB40" s="7">
        <v>0.03</v>
      </c>
      <c r="BC40" t="s">
        <v>108</v>
      </c>
      <c r="BD40" t="s">
        <v>108</v>
      </c>
      <c r="BE40" s="7">
        <v>0.02</v>
      </c>
      <c r="BF40" s="7">
        <v>0.02</v>
      </c>
      <c r="BG40" s="7">
        <v>0.02</v>
      </c>
      <c r="BH40" s="7">
        <v>0.01</v>
      </c>
      <c r="BI40" s="7">
        <v>0.01</v>
      </c>
      <c r="BJ40" s="7">
        <v>0.02</v>
      </c>
      <c r="BK40" s="7">
        <v>0.05</v>
      </c>
      <c r="BL40" s="7">
        <v>0.06</v>
      </c>
      <c r="BM40" s="7">
        <v>0.02</v>
      </c>
      <c r="BN40" s="7">
        <v>0.02</v>
      </c>
      <c r="BO40" t="s">
        <v>108</v>
      </c>
      <c r="BP40" t="s">
        <v>108</v>
      </c>
      <c r="BQ40" s="7">
        <v>0.02</v>
      </c>
      <c r="BR40" s="7">
        <v>0.02</v>
      </c>
      <c r="BS40" s="7">
        <v>0.02</v>
      </c>
      <c r="BT40" s="7">
        <v>0.03</v>
      </c>
      <c r="BU40" s="7">
        <v>0.01</v>
      </c>
      <c r="BV40" s="7">
        <v>0.03</v>
      </c>
      <c r="BW40" s="7">
        <v>0.02</v>
      </c>
      <c r="BX40" s="7">
        <v>0.02</v>
      </c>
      <c r="BY40" s="7">
        <v>0.02</v>
      </c>
      <c r="BZ40" s="7">
        <v>0.02</v>
      </c>
    </row>
    <row r="41" spans="1:78" x14ac:dyDescent="0.25">
      <c r="A41" t="s">
        <v>736</v>
      </c>
      <c r="B41">
        <v>11</v>
      </c>
      <c r="C41">
        <v>10</v>
      </c>
      <c r="D41">
        <v>0</v>
      </c>
      <c r="E41">
        <v>1</v>
      </c>
      <c r="F41">
        <v>1</v>
      </c>
      <c r="G41">
        <v>7</v>
      </c>
      <c r="H41">
        <v>2</v>
      </c>
      <c r="I41">
        <v>2</v>
      </c>
      <c r="J41">
        <v>3</v>
      </c>
      <c r="K41">
        <v>2</v>
      </c>
      <c r="L41">
        <v>3</v>
      </c>
      <c r="M41">
        <v>2</v>
      </c>
      <c r="N41">
        <v>8</v>
      </c>
      <c r="O41">
        <v>0</v>
      </c>
      <c r="P41">
        <v>0</v>
      </c>
      <c r="Q41">
        <v>0</v>
      </c>
      <c r="R41">
        <v>11</v>
      </c>
      <c r="S41">
        <v>8</v>
      </c>
      <c r="T41">
        <v>0</v>
      </c>
      <c r="U41">
        <v>2</v>
      </c>
      <c r="V41">
        <v>8</v>
      </c>
      <c r="W41">
        <v>3</v>
      </c>
      <c r="X41">
        <v>0</v>
      </c>
      <c r="Y41">
        <v>1</v>
      </c>
      <c r="Z41">
        <v>10</v>
      </c>
      <c r="AA41">
        <v>11</v>
      </c>
      <c r="AB41">
        <v>10</v>
      </c>
      <c r="AC41">
        <v>3</v>
      </c>
      <c r="AD41">
        <v>7</v>
      </c>
      <c r="AE41">
        <v>0</v>
      </c>
      <c r="AF41">
        <v>9</v>
      </c>
      <c r="AG41">
        <v>2</v>
      </c>
      <c r="AH41">
        <v>0</v>
      </c>
      <c r="AI41">
        <v>10</v>
      </c>
      <c r="AJ41">
        <v>0</v>
      </c>
      <c r="AK41">
        <v>0</v>
      </c>
      <c r="AL41">
        <v>6</v>
      </c>
      <c r="AM41">
        <v>5</v>
      </c>
      <c r="AN41">
        <v>0</v>
      </c>
      <c r="AO41">
        <v>0</v>
      </c>
      <c r="AP41">
        <v>1</v>
      </c>
      <c r="AQ41">
        <v>3</v>
      </c>
      <c r="AR41">
        <v>0</v>
      </c>
      <c r="AS41">
        <v>0</v>
      </c>
      <c r="AT41">
        <v>1</v>
      </c>
      <c r="AU41">
        <v>0</v>
      </c>
      <c r="AV41">
        <v>0</v>
      </c>
      <c r="AW41">
        <v>0</v>
      </c>
      <c r="AX41">
        <v>0</v>
      </c>
      <c r="AY41">
        <v>2</v>
      </c>
      <c r="AZ41">
        <v>1</v>
      </c>
      <c r="BA41">
        <v>1</v>
      </c>
      <c r="BB41">
        <v>1</v>
      </c>
      <c r="BC41">
        <v>0</v>
      </c>
      <c r="BD41">
        <v>0</v>
      </c>
      <c r="BE41">
        <v>1</v>
      </c>
      <c r="BF41">
        <v>9</v>
      </c>
      <c r="BG41">
        <v>5</v>
      </c>
      <c r="BH41">
        <v>5</v>
      </c>
      <c r="BI41">
        <v>2</v>
      </c>
      <c r="BJ41">
        <v>0</v>
      </c>
      <c r="BK41">
        <v>2</v>
      </c>
      <c r="BL41">
        <v>1</v>
      </c>
      <c r="BM41">
        <v>6</v>
      </c>
      <c r="BN41">
        <v>5</v>
      </c>
      <c r="BO41">
        <v>0</v>
      </c>
      <c r="BP41">
        <v>0</v>
      </c>
      <c r="BQ41">
        <v>9</v>
      </c>
      <c r="BR41">
        <v>8</v>
      </c>
      <c r="BS41">
        <v>6</v>
      </c>
      <c r="BT41">
        <v>0</v>
      </c>
      <c r="BU41">
        <v>1</v>
      </c>
      <c r="BV41">
        <v>4</v>
      </c>
      <c r="BW41">
        <v>6</v>
      </c>
      <c r="BX41">
        <v>5</v>
      </c>
      <c r="BY41">
        <v>6</v>
      </c>
      <c r="BZ41">
        <v>4</v>
      </c>
    </row>
    <row r="42" spans="1:78" x14ac:dyDescent="0.25">
      <c r="B42" s="7">
        <v>0.02</v>
      </c>
      <c r="C42" s="7">
        <v>0.02</v>
      </c>
      <c r="D42" t="s">
        <v>108</v>
      </c>
      <c r="E42" s="7">
        <v>0.03</v>
      </c>
      <c r="F42" s="7">
        <v>0.01</v>
      </c>
      <c r="G42" s="7">
        <v>0.02</v>
      </c>
      <c r="H42" s="7">
        <v>0.02</v>
      </c>
      <c r="I42" s="7">
        <v>0.01</v>
      </c>
      <c r="J42" s="7">
        <v>0.02</v>
      </c>
      <c r="K42" s="7">
        <v>0.02</v>
      </c>
      <c r="L42" s="7">
        <v>0.03</v>
      </c>
      <c r="M42" s="7">
        <v>0.02</v>
      </c>
      <c r="N42" s="7">
        <v>0.02</v>
      </c>
      <c r="O42" t="s">
        <v>108</v>
      </c>
      <c r="P42" t="s">
        <v>108</v>
      </c>
      <c r="Q42" t="s">
        <v>108</v>
      </c>
      <c r="R42" s="7">
        <v>0.02</v>
      </c>
      <c r="S42" s="7">
        <v>0.02</v>
      </c>
      <c r="T42">
        <v>0</v>
      </c>
      <c r="U42" s="7">
        <v>0.02</v>
      </c>
      <c r="V42" s="7">
        <v>0.01</v>
      </c>
      <c r="W42" s="7">
        <v>0.05</v>
      </c>
      <c r="X42" t="s">
        <v>108</v>
      </c>
      <c r="Y42" s="7">
        <v>0.01</v>
      </c>
      <c r="Z42" s="7">
        <v>0.02</v>
      </c>
      <c r="AA42" s="7">
        <v>0.02</v>
      </c>
      <c r="AB42" s="7">
        <v>0.02</v>
      </c>
      <c r="AC42" s="7">
        <v>0.03</v>
      </c>
      <c r="AD42" s="7">
        <v>0.01</v>
      </c>
      <c r="AE42" t="s">
        <v>108</v>
      </c>
      <c r="AF42" s="7">
        <v>0.02</v>
      </c>
      <c r="AG42" s="7">
        <v>0.01</v>
      </c>
      <c r="AH42" t="s">
        <v>108</v>
      </c>
      <c r="AI42" s="7">
        <v>0.02</v>
      </c>
      <c r="AJ42" t="s">
        <v>108</v>
      </c>
      <c r="AK42" t="s">
        <v>108</v>
      </c>
      <c r="AL42" s="7">
        <v>0.02</v>
      </c>
      <c r="AM42" s="7">
        <v>0.02</v>
      </c>
      <c r="AN42" t="s">
        <v>108</v>
      </c>
      <c r="AO42" t="s">
        <v>108</v>
      </c>
      <c r="AP42" s="7">
        <v>0.01</v>
      </c>
      <c r="AQ42" s="7">
        <v>0.05</v>
      </c>
      <c r="AR42" t="s">
        <v>108</v>
      </c>
      <c r="AS42" t="s">
        <v>108</v>
      </c>
      <c r="AT42" s="7">
        <v>0.01</v>
      </c>
      <c r="AU42" t="s">
        <v>108</v>
      </c>
      <c r="AV42" t="s">
        <v>108</v>
      </c>
      <c r="AW42" t="s">
        <v>108</v>
      </c>
      <c r="AX42" t="s">
        <v>108</v>
      </c>
      <c r="AY42" s="7">
        <v>0.03</v>
      </c>
      <c r="AZ42" s="7">
        <v>0.03</v>
      </c>
      <c r="BA42" s="7">
        <v>0.03</v>
      </c>
      <c r="BB42" s="7">
        <v>0.02</v>
      </c>
      <c r="BC42" s="7">
        <v>0.01</v>
      </c>
      <c r="BD42" t="s">
        <v>108</v>
      </c>
      <c r="BE42" s="7">
        <v>0.01</v>
      </c>
      <c r="BF42" s="7">
        <v>0.02</v>
      </c>
      <c r="BG42" s="7">
        <v>0.01</v>
      </c>
      <c r="BH42" s="7">
        <v>0.03</v>
      </c>
      <c r="BI42" s="7">
        <v>0.01</v>
      </c>
      <c r="BJ42">
        <v>0</v>
      </c>
      <c r="BK42" s="7">
        <v>0.02</v>
      </c>
      <c r="BL42" s="7">
        <v>0.04</v>
      </c>
      <c r="BM42" s="7">
        <v>0.02</v>
      </c>
      <c r="BN42" s="7">
        <v>0.02</v>
      </c>
      <c r="BO42" t="s">
        <v>108</v>
      </c>
      <c r="BP42" t="s">
        <v>108</v>
      </c>
      <c r="BQ42" s="7">
        <v>0.03</v>
      </c>
      <c r="BR42" s="7">
        <v>0.02</v>
      </c>
      <c r="BS42" s="7">
        <v>0.01</v>
      </c>
      <c r="BT42" t="s">
        <v>108</v>
      </c>
      <c r="BU42" s="7">
        <v>0.01</v>
      </c>
      <c r="BV42" s="7">
        <v>0.04</v>
      </c>
      <c r="BW42" s="7">
        <v>0.03</v>
      </c>
      <c r="BX42" s="7">
        <v>0.01</v>
      </c>
      <c r="BY42" s="7">
        <v>0.01</v>
      </c>
      <c r="BZ42" s="7">
        <v>0.01</v>
      </c>
    </row>
    <row r="43" spans="1:78" x14ac:dyDescent="0.25">
      <c r="A43" t="s">
        <v>737</v>
      </c>
      <c r="B43">
        <v>9</v>
      </c>
      <c r="C43">
        <v>5</v>
      </c>
      <c r="D43">
        <v>2</v>
      </c>
      <c r="E43">
        <v>1</v>
      </c>
      <c r="F43">
        <v>0</v>
      </c>
      <c r="G43">
        <v>8</v>
      </c>
      <c r="H43">
        <v>1</v>
      </c>
      <c r="I43">
        <v>3</v>
      </c>
      <c r="J43">
        <v>3</v>
      </c>
      <c r="K43">
        <v>4</v>
      </c>
      <c r="L43">
        <v>0</v>
      </c>
      <c r="M43">
        <v>3</v>
      </c>
      <c r="N43">
        <v>4</v>
      </c>
      <c r="O43">
        <v>2</v>
      </c>
      <c r="P43">
        <v>0</v>
      </c>
      <c r="Q43">
        <v>3</v>
      </c>
      <c r="R43">
        <v>6</v>
      </c>
      <c r="S43">
        <v>7</v>
      </c>
      <c r="T43">
        <v>0</v>
      </c>
      <c r="U43">
        <v>2</v>
      </c>
      <c r="V43">
        <v>8</v>
      </c>
      <c r="W43">
        <v>1</v>
      </c>
      <c r="X43">
        <v>0</v>
      </c>
      <c r="Y43">
        <v>2</v>
      </c>
      <c r="Z43">
        <v>7</v>
      </c>
      <c r="AA43">
        <v>9</v>
      </c>
      <c r="AB43">
        <v>7</v>
      </c>
      <c r="AC43">
        <v>2</v>
      </c>
      <c r="AD43">
        <v>6</v>
      </c>
      <c r="AE43">
        <v>1</v>
      </c>
      <c r="AF43">
        <v>7</v>
      </c>
      <c r="AG43">
        <v>1</v>
      </c>
      <c r="AH43">
        <v>0</v>
      </c>
      <c r="AI43">
        <v>6</v>
      </c>
      <c r="AJ43">
        <v>2</v>
      </c>
      <c r="AK43">
        <v>1</v>
      </c>
      <c r="AL43">
        <v>4</v>
      </c>
      <c r="AM43">
        <v>5</v>
      </c>
      <c r="AN43">
        <v>0</v>
      </c>
      <c r="AO43">
        <v>0</v>
      </c>
      <c r="AP43">
        <v>1</v>
      </c>
      <c r="AQ43">
        <v>0</v>
      </c>
      <c r="AR43">
        <v>1</v>
      </c>
      <c r="AS43">
        <v>0</v>
      </c>
      <c r="AT43">
        <v>2</v>
      </c>
      <c r="AU43">
        <v>0</v>
      </c>
      <c r="AV43">
        <v>1</v>
      </c>
      <c r="AW43">
        <v>2</v>
      </c>
      <c r="AX43">
        <v>0</v>
      </c>
      <c r="AY43">
        <v>1</v>
      </c>
      <c r="AZ43">
        <v>0</v>
      </c>
      <c r="BA43">
        <v>1</v>
      </c>
      <c r="BB43">
        <v>0</v>
      </c>
      <c r="BC43">
        <v>0</v>
      </c>
      <c r="BD43">
        <v>0</v>
      </c>
      <c r="BE43">
        <v>5</v>
      </c>
      <c r="BF43">
        <v>4</v>
      </c>
      <c r="BG43">
        <v>8</v>
      </c>
      <c r="BH43">
        <v>1</v>
      </c>
      <c r="BI43">
        <v>4</v>
      </c>
      <c r="BJ43">
        <v>3</v>
      </c>
      <c r="BK43">
        <v>1</v>
      </c>
      <c r="BL43">
        <v>0</v>
      </c>
      <c r="BM43">
        <v>3</v>
      </c>
      <c r="BN43">
        <v>6</v>
      </c>
      <c r="BO43">
        <v>0</v>
      </c>
      <c r="BP43">
        <v>0</v>
      </c>
      <c r="BQ43">
        <v>5</v>
      </c>
      <c r="BR43">
        <v>4</v>
      </c>
      <c r="BS43">
        <v>5</v>
      </c>
      <c r="BT43">
        <v>2</v>
      </c>
      <c r="BU43">
        <v>3</v>
      </c>
      <c r="BV43">
        <v>2</v>
      </c>
      <c r="BW43">
        <v>3</v>
      </c>
      <c r="BX43">
        <v>6</v>
      </c>
      <c r="BY43">
        <v>7</v>
      </c>
      <c r="BZ43">
        <v>4</v>
      </c>
    </row>
    <row r="44" spans="1:78" x14ac:dyDescent="0.25">
      <c r="B44" s="7">
        <v>0.01</v>
      </c>
      <c r="C44" s="7">
        <v>0.01</v>
      </c>
      <c r="D44" s="7">
        <v>0.04</v>
      </c>
      <c r="E44" s="7">
        <v>0.04</v>
      </c>
      <c r="F44" t="s">
        <v>108</v>
      </c>
      <c r="G44" s="7">
        <v>0.02</v>
      </c>
      <c r="H44" s="7">
        <v>0.01</v>
      </c>
      <c r="I44" s="7">
        <v>0.01</v>
      </c>
      <c r="J44" s="7">
        <v>0.01</v>
      </c>
      <c r="K44" s="7">
        <v>0.03</v>
      </c>
      <c r="L44" t="s">
        <v>108</v>
      </c>
      <c r="M44" s="7">
        <v>0.02</v>
      </c>
      <c r="N44" s="7">
        <v>0.01</v>
      </c>
      <c r="O44" s="7">
        <v>0.03</v>
      </c>
      <c r="P44" t="s">
        <v>108</v>
      </c>
      <c r="Q44" s="7">
        <v>0.02</v>
      </c>
      <c r="R44" s="7">
        <v>0.01</v>
      </c>
      <c r="S44" s="7">
        <v>0.02</v>
      </c>
      <c r="T44" t="s">
        <v>108</v>
      </c>
      <c r="U44" s="7">
        <v>0.02</v>
      </c>
      <c r="V44" s="7">
        <v>0.02</v>
      </c>
      <c r="W44" s="7">
        <v>0.01</v>
      </c>
      <c r="X44" t="s">
        <v>108</v>
      </c>
      <c r="Y44" s="7">
        <v>0.03</v>
      </c>
      <c r="Z44" s="7">
        <v>0.01</v>
      </c>
      <c r="AA44" s="7">
        <v>0.01</v>
      </c>
      <c r="AB44" s="7">
        <v>0.01</v>
      </c>
      <c r="AC44" s="7">
        <v>0.02</v>
      </c>
      <c r="AD44" s="7">
        <v>0.01</v>
      </c>
      <c r="AE44" s="7">
        <v>0.05</v>
      </c>
      <c r="AF44" s="7">
        <v>0.01</v>
      </c>
      <c r="AG44" s="7">
        <v>0.01</v>
      </c>
      <c r="AH44" t="s">
        <v>108</v>
      </c>
      <c r="AI44" s="7">
        <v>0.01</v>
      </c>
      <c r="AJ44" s="7">
        <v>0.06</v>
      </c>
      <c r="AK44" s="7">
        <v>0.01</v>
      </c>
      <c r="AL44" s="7">
        <v>0.01</v>
      </c>
      <c r="AM44" s="7">
        <v>0.02</v>
      </c>
      <c r="AN44" t="s">
        <v>108</v>
      </c>
      <c r="AO44" t="s">
        <v>108</v>
      </c>
      <c r="AP44" s="7">
        <v>0.02</v>
      </c>
      <c r="AQ44" t="s">
        <v>108</v>
      </c>
      <c r="AR44" s="7">
        <v>0.03</v>
      </c>
      <c r="AS44" t="s">
        <v>108</v>
      </c>
      <c r="AT44" s="7">
        <v>0.02</v>
      </c>
      <c r="AU44" t="s">
        <v>108</v>
      </c>
      <c r="AV44" s="7">
        <v>0.03</v>
      </c>
      <c r="AW44" s="7">
        <v>0.19</v>
      </c>
      <c r="AX44" t="s">
        <v>108</v>
      </c>
      <c r="AY44" s="7">
        <v>0.01</v>
      </c>
      <c r="AZ44" t="s">
        <v>108</v>
      </c>
      <c r="BA44" s="7">
        <v>0.05</v>
      </c>
      <c r="BB44" t="s">
        <v>108</v>
      </c>
      <c r="BC44" t="s">
        <v>108</v>
      </c>
      <c r="BD44" t="s">
        <v>108</v>
      </c>
      <c r="BE44" s="7">
        <v>0.02</v>
      </c>
      <c r="BF44" s="7">
        <v>0.01</v>
      </c>
      <c r="BG44" s="7">
        <v>0.02</v>
      </c>
      <c r="BH44">
        <v>0</v>
      </c>
      <c r="BI44" s="7">
        <v>0.02</v>
      </c>
      <c r="BJ44" s="7">
        <v>0.02</v>
      </c>
      <c r="BK44" s="7">
        <v>0.02</v>
      </c>
      <c r="BL44" t="s">
        <v>108</v>
      </c>
      <c r="BM44" s="7">
        <v>0.01</v>
      </c>
      <c r="BN44" s="7">
        <v>0.02</v>
      </c>
      <c r="BO44" t="s">
        <v>108</v>
      </c>
      <c r="BP44" t="s">
        <v>108</v>
      </c>
      <c r="BQ44" s="7">
        <v>0.02</v>
      </c>
      <c r="BR44" s="7">
        <v>0.01</v>
      </c>
      <c r="BS44" s="7">
        <v>0.01</v>
      </c>
      <c r="BT44" s="7">
        <v>0.02</v>
      </c>
      <c r="BU44" s="7">
        <v>0.01</v>
      </c>
      <c r="BV44" s="7">
        <v>0.03</v>
      </c>
      <c r="BW44" s="7">
        <v>0.01</v>
      </c>
      <c r="BX44" s="7">
        <v>0.01</v>
      </c>
      <c r="BY44" s="7">
        <v>0.01</v>
      </c>
      <c r="BZ44" s="7">
        <v>0.01</v>
      </c>
    </row>
    <row r="45" spans="1:78" x14ac:dyDescent="0.25">
      <c r="A45" t="s">
        <v>738</v>
      </c>
      <c r="B45">
        <v>7</v>
      </c>
      <c r="C45">
        <v>6</v>
      </c>
      <c r="D45">
        <v>1</v>
      </c>
      <c r="E45">
        <v>0</v>
      </c>
      <c r="F45">
        <v>0</v>
      </c>
      <c r="G45">
        <v>6</v>
      </c>
      <c r="H45">
        <v>1</v>
      </c>
      <c r="I45">
        <v>3</v>
      </c>
      <c r="J45">
        <v>2</v>
      </c>
      <c r="K45">
        <v>2</v>
      </c>
      <c r="L45">
        <v>1</v>
      </c>
      <c r="M45">
        <v>2</v>
      </c>
      <c r="N45">
        <v>3</v>
      </c>
      <c r="O45">
        <v>0</v>
      </c>
      <c r="P45">
        <v>2</v>
      </c>
      <c r="Q45">
        <v>2</v>
      </c>
      <c r="R45">
        <v>5</v>
      </c>
      <c r="S45">
        <v>6</v>
      </c>
      <c r="T45">
        <v>1</v>
      </c>
      <c r="U45">
        <v>0</v>
      </c>
      <c r="V45">
        <v>7</v>
      </c>
      <c r="W45">
        <v>0</v>
      </c>
      <c r="X45">
        <v>0</v>
      </c>
      <c r="Y45">
        <v>0</v>
      </c>
      <c r="Z45">
        <v>7</v>
      </c>
      <c r="AA45">
        <v>7</v>
      </c>
      <c r="AB45">
        <v>7</v>
      </c>
      <c r="AC45">
        <v>2</v>
      </c>
      <c r="AD45">
        <v>4</v>
      </c>
      <c r="AE45">
        <v>1</v>
      </c>
      <c r="AF45">
        <v>4</v>
      </c>
      <c r="AG45">
        <v>2</v>
      </c>
      <c r="AH45">
        <v>1</v>
      </c>
      <c r="AI45">
        <v>7</v>
      </c>
      <c r="AJ45">
        <v>0</v>
      </c>
      <c r="AK45">
        <v>0</v>
      </c>
      <c r="AL45">
        <v>5</v>
      </c>
      <c r="AM45">
        <v>2</v>
      </c>
      <c r="AN45">
        <v>0</v>
      </c>
      <c r="AO45">
        <v>0</v>
      </c>
      <c r="AP45">
        <v>0</v>
      </c>
      <c r="AQ45">
        <v>2</v>
      </c>
      <c r="AR45">
        <v>0</v>
      </c>
      <c r="AS45">
        <v>0</v>
      </c>
      <c r="AT45">
        <v>1</v>
      </c>
      <c r="AU45">
        <v>0</v>
      </c>
      <c r="AV45">
        <v>1</v>
      </c>
      <c r="AW45">
        <v>0</v>
      </c>
      <c r="AX45">
        <v>1</v>
      </c>
      <c r="AY45">
        <v>2</v>
      </c>
      <c r="AZ45">
        <v>0</v>
      </c>
      <c r="BA45">
        <v>0</v>
      </c>
      <c r="BB45">
        <v>0</v>
      </c>
      <c r="BC45">
        <v>1</v>
      </c>
      <c r="BD45">
        <v>0</v>
      </c>
      <c r="BE45">
        <v>4</v>
      </c>
      <c r="BF45">
        <v>3</v>
      </c>
      <c r="BG45">
        <v>5</v>
      </c>
      <c r="BH45">
        <v>1</v>
      </c>
      <c r="BI45">
        <v>5</v>
      </c>
      <c r="BJ45">
        <v>0</v>
      </c>
      <c r="BK45">
        <v>0</v>
      </c>
      <c r="BL45">
        <v>0</v>
      </c>
      <c r="BM45">
        <v>4</v>
      </c>
      <c r="BN45">
        <v>3</v>
      </c>
      <c r="BO45">
        <v>0</v>
      </c>
      <c r="BP45">
        <v>0</v>
      </c>
      <c r="BQ45">
        <v>7</v>
      </c>
      <c r="BR45">
        <v>5</v>
      </c>
      <c r="BS45">
        <v>5</v>
      </c>
      <c r="BT45">
        <v>0</v>
      </c>
      <c r="BU45">
        <v>4</v>
      </c>
      <c r="BV45">
        <v>2</v>
      </c>
      <c r="BW45">
        <v>5</v>
      </c>
      <c r="BX45">
        <v>5</v>
      </c>
      <c r="BY45">
        <v>5</v>
      </c>
      <c r="BZ45">
        <v>3</v>
      </c>
    </row>
    <row r="46" spans="1:78" x14ac:dyDescent="0.25">
      <c r="B46" s="7">
        <v>0.01</v>
      </c>
      <c r="C46" s="7">
        <v>0.01</v>
      </c>
      <c r="D46" s="7">
        <v>0.01</v>
      </c>
      <c r="E46" t="s">
        <v>108</v>
      </c>
      <c r="F46" t="s">
        <v>108</v>
      </c>
      <c r="G46" s="7">
        <v>0.02</v>
      </c>
      <c r="H46" s="7">
        <v>0.01</v>
      </c>
      <c r="I46" s="7">
        <v>0.02</v>
      </c>
      <c r="J46" s="7">
        <v>0.01</v>
      </c>
      <c r="K46" s="7">
        <v>0.01</v>
      </c>
      <c r="L46" s="7">
        <v>0.01</v>
      </c>
      <c r="M46" s="7">
        <v>0.01</v>
      </c>
      <c r="N46" s="7">
        <v>0.01</v>
      </c>
      <c r="O46" t="s">
        <v>108</v>
      </c>
      <c r="P46" s="7">
        <v>0.1</v>
      </c>
      <c r="Q46" s="7">
        <v>0.02</v>
      </c>
      <c r="R46" s="7">
        <v>0.01</v>
      </c>
      <c r="S46" s="7">
        <v>0.02</v>
      </c>
      <c r="T46" s="7">
        <v>0.01</v>
      </c>
      <c r="U46" t="s">
        <v>108</v>
      </c>
      <c r="V46" s="7">
        <v>0.01</v>
      </c>
      <c r="W46" t="s">
        <v>108</v>
      </c>
      <c r="X46" t="s">
        <v>108</v>
      </c>
      <c r="Y46" t="s">
        <v>108</v>
      </c>
      <c r="Z46" s="7">
        <v>0.01</v>
      </c>
      <c r="AA46" s="7">
        <v>0.01</v>
      </c>
      <c r="AB46" s="7">
        <v>0.01</v>
      </c>
      <c r="AC46" s="7">
        <v>0.02</v>
      </c>
      <c r="AD46" s="7">
        <v>0.01</v>
      </c>
      <c r="AE46" s="7">
        <v>0.04</v>
      </c>
      <c r="AF46" s="7">
        <v>0.01</v>
      </c>
      <c r="AG46" s="7">
        <v>0.01</v>
      </c>
      <c r="AH46" s="7">
        <v>0.17</v>
      </c>
      <c r="AI46" s="7">
        <v>0.01</v>
      </c>
      <c r="AJ46" t="s">
        <v>108</v>
      </c>
      <c r="AK46" t="s">
        <v>108</v>
      </c>
      <c r="AL46" s="7">
        <v>0.01</v>
      </c>
      <c r="AM46" s="7">
        <v>0.01</v>
      </c>
      <c r="AN46" t="s">
        <v>108</v>
      </c>
      <c r="AO46" t="s">
        <v>108</v>
      </c>
      <c r="AP46" t="s">
        <v>108</v>
      </c>
      <c r="AQ46" s="7">
        <v>0.03</v>
      </c>
      <c r="AR46" t="s">
        <v>108</v>
      </c>
      <c r="AS46" t="s">
        <v>108</v>
      </c>
      <c r="AT46" s="7">
        <v>0.01</v>
      </c>
      <c r="AU46" t="s">
        <v>108</v>
      </c>
      <c r="AV46" s="7">
        <v>0.02</v>
      </c>
      <c r="AW46" t="s">
        <v>108</v>
      </c>
      <c r="AX46" s="7">
        <v>0.02</v>
      </c>
      <c r="AY46" s="7">
        <v>0.02</v>
      </c>
      <c r="AZ46" t="s">
        <v>108</v>
      </c>
      <c r="BA46" t="s">
        <v>108</v>
      </c>
      <c r="BB46" t="s">
        <v>108</v>
      </c>
      <c r="BC46" s="7">
        <v>0.02</v>
      </c>
      <c r="BD46" t="s">
        <v>108</v>
      </c>
      <c r="BE46" s="7">
        <v>0.01</v>
      </c>
      <c r="BF46" s="7">
        <v>0.01</v>
      </c>
      <c r="BG46" s="7">
        <v>0.01</v>
      </c>
      <c r="BH46" s="7">
        <v>0.01</v>
      </c>
      <c r="BI46" s="7">
        <v>0.02</v>
      </c>
      <c r="BJ46" t="s">
        <v>108</v>
      </c>
      <c r="BK46" t="s">
        <v>108</v>
      </c>
      <c r="BL46" t="s">
        <v>108</v>
      </c>
      <c r="BM46" s="7">
        <v>0.02</v>
      </c>
      <c r="BN46" s="7">
        <v>0.01</v>
      </c>
      <c r="BO46" t="s">
        <v>108</v>
      </c>
      <c r="BP46" t="s">
        <v>108</v>
      </c>
      <c r="BQ46" s="7">
        <v>0.02</v>
      </c>
      <c r="BR46" s="7">
        <v>0.01</v>
      </c>
      <c r="BS46" s="7">
        <v>0.01</v>
      </c>
      <c r="BT46" t="s">
        <v>108</v>
      </c>
      <c r="BU46" s="7">
        <v>0.02</v>
      </c>
      <c r="BV46" s="7">
        <v>0.02</v>
      </c>
      <c r="BW46" s="7">
        <v>0.02</v>
      </c>
      <c r="BX46" s="7">
        <v>0.01</v>
      </c>
      <c r="BY46" s="7">
        <v>0.01</v>
      </c>
      <c r="BZ46" s="7">
        <v>0.01</v>
      </c>
    </row>
    <row r="47" spans="1:78" x14ac:dyDescent="0.25">
      <c r="A47" t="s">
        <v>739</v>
      </c>
      <c r="B47">
        <v>7</v>
      </c>
      <c r="C47">
        <v>5</v>
      </c>
      <c r="D47">
        <v>0</v>
      </c>
      <c r="E47">
        <v>2</v>
      </c>
      <c r="F47">
        <v>0</v>
      </c>
      <c r="G47">
        <v>5</v>
      </c>
      <c r="H47">
        <v>2</v>
      </c>
      <c r="I47">
        <v>2</v>
      </c>
      <c r="J47">
        <v>2</v>
      </c>
      <c r="K47">
        <v>3</v>
      </c>
      <c r="L47">
        <v>0</v>
      </c>
      <c r="M47">
        <v>3</v>
      </c>
      <c r="N47">
        <v>3</v>
      </c>
      <c r="O47">
        <v>1</v>
      </c>
      <c r="P47">
        <v>0</v>
      </c>
      <c r="Q47">
        <v>2</v>
      </c>
      <c r="R47">
        <v>5</v>
      </c>
      <c r="S47">
        <v>6</v>
      </c>
      <c r="T47">
        <v>0</v>
      </c>
      <c r="U47">
        <v>1</v>
      </c>
      <c r="V47">
        <v>6</v>
      </c>
      <c r="W47">
        <v>1</v>
      </c>
      <c r="X47">
        <v>0</v>
      </c>
      <c r="Y47">
        <v>2</v>
      </c>
      <c r="Z47">
        <v>5</v>
      </c>
      <c r="AA47">
        <v>7</v>
      </c>
      <c r="AB47">
        <v>5</v>
      </c>
      <c r="AC47">
        <v>3</v>
      </c>
      <c r="AD47">
        <v>4</v>
      </c>
      <c r="AE47">
        <v>0</v>
      </c>
      <c r="AF47">
        <v>5</v>
      </c>
      <c r="AG47">
        <v>2</v>
      </c>
      <c r="AH47">
        <v>0</v>
      </c>
      <c r="AI47">
        <v>7</v>
      </c>
      <c r="AJ47">
        <v>0</v>
      </c>
      <c r="AK47">
        <v>0</v>
      </c>
      <c r="AL47">
        <v>7</v>
      </c>
      <c r="AM47">
        <v>0</v>
      </c>
      <c r="AN47">
        <v>0</v>
      </c>
      <c r="AO47">
        <v>0</v>
      </c>
      <c r="AP47">
        <v>1</v>
      </c>
      <c r="AQ47">
        <v>1</v>
      </c>
      <c r="AR47">
        <v>0</v>
      </c>
      <c r="AS47">
        <v>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</v>
      </c>
      <c r="AZ47">
        <v>0</v>
      </c>
      <c r="BA47">
        <v>0</v>
      </c>
      <c r="BB47">
        <v>1</v>
      </c>
      <c r="BC47">
        <v>0</v>
      </c>
      <c r="BD47">
        <v>0</v>
      </c>
      <c r="BE47">
        <v>2</v>
      </c>
      <c r="BF47">
        <v>5</v>
      </c>
      <c r="BG47">
        <v>4</v>
      </c>
      <c r="BH47">
        <v>3</v>
      </c>
      <c r="BI47">
        <v>3</v>
      </c>
      <c r="BJ47">
        <v>1</v>
      </c>
      <c r="BK47">
        <v>0</v>
      </c>
      <c r="BL47">
        <v>0</v>
      </c>
      <c r="BM47">
        <v>4</v>
      </c>
      <c r="BN47">
        <v>3</v>
      </c>
      <c r="BO47">
        <v>0</v>
      </c>
      <c r="BP47">
        <v>0</v>
      </c>
      <c r="BQ47">
        <v>6</v>
      </c>
      <c r="BR47">
        <v>6</v>
      </c>
      <c r="BS47">
        <v>6</v>
      </c>
      <c r="BT47">
        <v>0</v>
      </c>
      <c r="BU47">
        <v>2</v>
      </c>
      <c r="BV47">
        <v>2</v>
      </c>
      <c r="BW47">
        <v>5</v>
      </c>
      <c r="BX47">
        <v>6</v>
      </c>
      <c r="BY47">
        <v>6</v>
      </c>
      <c r="BZ47">
        <v>5</v>
      </c>
    </row>
    <row r="48" spans="1:78" x14ac:dyDescent="0.25">
      <c r="B48" s="7">
        <v>0.01</v>
      </c>
      <c r="C48" s="7">
        <v>0.01</v>
      </c>
      <c r="D48" t="s">
        <v>108</v>
      </c>
      <c r="E48" s="7">
        <v>0.06</v>
      </c>
      <c r="F48" t="s">
        <v>108</v>
      </c>
      <c r="G48" s="7">
        <v>0.01</v>
      </c>
      <c r="H48" s="7">
        <v>0.01</v>
      </c>
      <c r="I48" s="7">
        <v>0.01</v>
      </c>
      <c r="J48" s="7">
        <v>0.01</v>
      </c>
      <c r="K48" s="7">
        <v>0.02</v>
      </c>
      <c r="L48" t="s">
        <v>108</v>
      </c>
      <c r="M48" s="7">
        <v>0.02</v>
      </c>
      <c r="N48" s="7">
        <v>0.01</v>
      </c>
      <c r="O48" s="7">
        <v>0.02</v>
      </c>
      <c r="P48" t="s">
        <v>108</v>
      </c>
      <c r="Q48" s="7">
        <v>0.02</v>
      </c>
      <c r="R48" s="7">
        <v>0.01</v>
      </c>
      <c r="S48" s="7">
        <v>0.01</v>
      </c>
      <c r="T48" t="s">
        <v>108</v>
      </c>
      <c r="U48" s="7">
        <v>0.01</v>
      </c>
      <c r="V48" s="7">
        <v>0.01</v>
      </c>
      <c r="W48" s="7">
        <v>0.02</v>
      </c>
      <c r="X48" t="s">
        <v>108</v>
      </c>
      <c r="Y48" s="7">
        <v>0.03</v>
      </c>
      <c r="Z48" s="7">
        <v>0.01</v>
      </c>
      <c r="AA48" s="7">
        <v>0.01</v>
      </c>
      <c r="AB48" s="7">
        <v>0.01</v>
      </c>
      <c r="AC48" s="7">
        <v>0.03</v>
      </c>
      <c r="AD48" s="7">
        <v>0.01</v>
      </c>
      <c r="AE48" t="s">
        <v>108</v>
      </c>
      <c r="AF48" s="7">
        <v>0.01</v>
      </c>
      <c r="AG48" s="7">
        <v>0.01</v>
      </c>
      <c r="AH48" t="s">
        <v>108</v>
      </c>
      <c r="AI48" s="7">
        <v>0.01</v>
      </c>
      <c r="AJ48" t="s">
        <v>108</v>
      </c>
      <c r="AK48" t="s">
        <v>108</v>
      </c>
      <c r="AL48" s="7">
        <v>0.02</v>
      </c>
      <c r="AM48" t="s">
        <v>108</v>
      </c>
      <c r="AN48" t="s">
        <v>108</v>
      </c>
      <c r="AO48" t="s">
        <v>108</v>
      </c>
      <c r="AP48" s="7">
        <v>0.02</v>
      </c>
      <c r="AQ48" s="7">
        <v>0.01</v>
      </c>
      <c r="AR48" t="s">
        <v>108</v>
      </c>
      <c r="AS48" s="7">
        <v>0.05</v>
      </c>
      <c r="AT48" t="s">
        <v>108</v>
      </c>
      <c r="AU48" t="s">
        <v>108</v>
      </c>
      <c r="AV48" t="s">
        <v>108</v>
      </c>
      <c r="AW48" t="s">
        <v>108</v>
      </c>
      <c r="AX48" t="s">
        <v>108</v>
      </c>
      <c r="AY48" s="7">
        <v>0.03</v>
      </c>
      <c r="AZ48" t="s">
        <v>108</v>
      </c>
      <c r="BA48" t="s">
        <v>108</v>
      </c>
      <c r="BB48" s="7">
        <v>0.02</v>
      </c>
      <c r="BC48" t="s">
        <v>108</v>
      </c>
      <c r="BD48" t="s">
        <v>108</v>
      </c>
      <c r="BE48" s="7">
        <v>0.01</v>
      </c>
      <c r="BF48" s="7">
        <v>0.01</v>
      </c>
      <c r="BG48" s="7">
        <v>0.01</v>
      </c>
      <c r="BH48" s="7">
        <v>0.02</v>
      </c>
      <c r="BI48" s="7">
        <v>0.01</v>
      </c>
      <c r="BJ48" s="7">
        <v>0.01</v>
      </c>
      <c r="BK48" t="s">
        <v>108</v>
      </c>
      <c r="BL48" t="s">
        <v>108</v>
      </c>
      <c r="BM48" s="7">
        <v>0.01</v>
      </c>
      <c r="BN48" s="7">
        <v>0.01</v>
      </c>
      <c r="BO48" t="s">
        <v>108</v>
      </c>
      <c r="BP48" t="s">
        <v>108</v>
      </c>
      <c r="BQ48" s="7">
        <v>0.02</v>
      </c>
      <c r="BR48" s="7">
        <v>0.01</v>
      </c>
      <c r="BS48" s="7">
        <v>0.01</v>
      </c>
      <c r="BT48" t="s">
        <v>108</v>
      </c>
      <c r="BU48" s="7">
        <v>0.01</v>
      </c>
      <c r="BV48" s="7">
        <v>0.02</v>
      </c>
      <c r="BW48" s="7">
        <v>0.02</v>
      </c>
      <c r="BX48" s="7">
        <v>0.01</v>
      </c>
      <c r="BY48" s="7">
        <v>0.01</v>
      </c>
      <c r="BZ48" s="7">
        <v>0.01</v>
      </c>
    </row>
    <row r="49" spans="1:78" x14ac:dyDescent="0.25">
      <c r="A49" t="s">
        <v>740</v>
      </c>
      <c r="B49">
        <v>6</v>
      </c>
      <c r="C49">
        <v>3</v>
      </c>
      <c r="D49">
        <v>2</v>
      </c>
      <c r="E49">
        <v>1</v>
      </c>
      <c r="F49">
        <v>1</v>
      </c>
      <c r="G49">
        <v>2</v>
      </c>
      <c r="H49">
        <v>3</v>
      </c>
      <c r="I49">
        <v>1</v>
      </c>
      <c r="J49">
        <v>5</v>
      </c>
      <c r="K49">
        <v>0</v>
      </c>
      <c r="L49">
        <v>1</v>
      </c>
      <c r="M49">
        <v>1</v>
      </c>
      <c r="N49">
        <v>4</v>
      </c>
      <c r="O49">
        <v>2</v>
      </c>
      <c r="P49">
        <v>0</v>
      </c>
      <c r="Q49">
        <v>3</v>
      </c>
      <c r="R49">
        <v>4</v>
      </c>
      <c r="S49">
        <v>2</v>
      </c>
      <c r="T49">
        <v>1</v>
      </c>
      <c r="U49">
        <v>2</v>
      </c>
      <c r="V49">
        <v>3</v>
      </c>
      <c r="W49">
        <v>0</v>
      </c>
      <c r="X49">
        <v>3</v>
      </c>
      <c r="Y49">
        <v>2</v>
      </c>
      <c r="Z49">
        <v>4</v>
      </c>
      <c r="AA49">
        <v>6</v>
      </c>
      <c r="AB49">
        <v>4</v>
      </c>
      <c r="AC49">
        <v>3</v>
      </c>
      <c r="AD49">
        <v>4</v>
      </c>
      <c r="AE49">
        <v>0</v>
      </c>
      <c r="AF49">
        <v>6</v>
      </c>
      <c r="AG49">
        <v>0</v>
      </c>
      <c r="AH49">
        <v>0</v>
      </c>
      <c r="AI49">
        <v>2</v>
      </c>
      <c r="AJ49">
        <v>4</v>
      </c>
      <c r="AK49">
        <v>1</v>
      </c>
      <c r="AL49">
        <v>0</v>
      </c>
      <c r="AM49">
        <v>6</v>
      </c>
      <c r="AN49">
        <v>0</v>
      </c>
      <c r="AO49">
        <v>1</v>
      </c>
      <c r="AP49">
        <v>1</v>
      </c>
      <c r="AQ49">
        <v>0</v>
      </c>
      <c r="AR49">
        <v>0</v>
      </c>
      <c r="AS49">
        <v>1</v>
      </c>
      <c r="AT49">
        <v>2</v>
      </c>
      <c r="AU49">
        <v>0</v>
      </c>
      <c r="AV49">
        <v>0</v>
      </c>
      <c r="AW49">
        <v>1</v>
      </c>
      <c r="AX49">
        <v>1</v>
      </c>
      <c r="AY49">
        <v>0</v>
      </c>
      <c r="AZ49">
        <v>1</v>
      </c>
      <c r="BA49">
        <v>0</v>
      </c>
      <c r="BB49">
        <v>0</v>
      </c>
      <c r="BC49">
        <v>0</v>
      </c>
      <c r="BD49">
        <v>0</v>
      </c>
      <c r="BE49">
        <v>2</v>
      </c>
      <c r="BF49">
        <v>5</v>
      </c>
      <c r="BG49">
        <v>3</v>
      </c>
      <c r="BH49">
        <v>4</v>
      </c>
      <c r="BI49">
        <v>0</v>
      </c>
      <c r="BJ49">
        <v>3</v>
      </c>
      <c r="BK49">
        <v>0</v>
      </c>
      <c r="BL49">
        <v>0</v>
      </c>
      <c r="BM49">
        <v>1</v>
      </c>
      <c r="BN49">
        <v>2</v>
      </c>
      <c r="BO49">
        <v>3</v>
      </c>
      <c r="BP49">
        <v>0</v>
      </c>
      <c r="BQ49">
        <v>4</v>
      </c>
      <c r="BR49">
        <v>2</v>
      </c>
      <c r="BS49">
        <v>3</v>
      </c>
      <c r="BT49">
        <v>2</v>
      </c>
      <c r="BU49">
        <v>0</v>
      </c>
      <c r="BV49">
        <v>2</v>
      </c>
      <c r="BW49">
        <v>2</v>
      </c>
      <c r="BX49">
        <v>3</v>
      </c>
      <c r="BY49">
        <v>3</v>
      </c>
      <c r="BZ49">
        <v>2</v>
      </c>
    </row>
    <row r="50" spans="1:78" x14ac:dyDescent="0.25">
      <c r="B50" s="7">
        <v>0.01</v>
      </c>
      <c r="C50" s="7">
        <v>0.01</v>
      </c>
      <c r="D50" s="7">
        <v>0.03</v>
      </c>
      <c r="E50" s="7">
        <v>0.03</v>
      </c>
      <c r="F50" s="7">
        <v>0.01</v>
      </c>
      <c r="G50" s="7">
        <v>0.01</v>
      </c>
      <c r="H50" s="7">
        <v>0.02</v>
      </c>
      <c r="I50">
        <v>0</v>
      </c>
      <c r="J50" s="7">
        <v>0.02</v>
      </c>
      <c r="K50" t="s">
        <v>108</v>
      </c>
      <c r="L50" s="7">
        <v>0.01</v>
      </c>
      <c r="M50" s="7">
        <v>0.01</v>
      </c>
      <c r="N50" s="7">
        <v>0.01</v>
      </c>
      <c r="O50" s="7">
        <v>0.03</v>
      </c>
      <c r="P50" t="s">
        <v>108</v>
      </c>
      <c r="Q50" s="7">
        <v>0.03</v>
      </c>
      <c r="R50" s="7">
        <v>0.01</v>
      </c>
      <c r="S50">
        <v>0</v>
      </c>
      <c r="T50" s="7">
        <v>0.01</v>
      </c>
      <c r="U50" s="7">
        <v>0.02</v>
      </c>
      <c r="V50" s="7">
        <v>0.01</v>
      </c>
      <c r="W50" t="s">
        <v>108</v>
      </c>
      <c r="X50" s="7">
        <v>0.08</v>
      </c>
      <c r="Y50" s="7">
        <v>0.04</v>
      </c>
      <c r="Z50" s="7">
        <v>0.01</v>
      </c>
      <c r="AA50" s="7">
        <v>0.01</v>
      </c>
      <c r="AB50" s="7">
        <v>0.01</v>
      </c>
      <c r="AC50" s="7">
        <v>0.02</v>
      </c>
      <c r="AD50" s="7">
        <v>0.01</v>
      </c>
      <c r="AE50" t="s">
        <v>108</v>
      </c>
      <c r="AF50" s="7">
        <v>0.01</v>
      </c>
      <c r="AG50" t="s">
        <v>108</v>
      </c>
      <c r="AH50" t="s">
        <v>108</v>
      </c>
      <c r="AI50">
        <v>0</v>
      </c>
      <c r="AJ50" s="7">
        <v>0.14000000000000001</v>
      </c>
      <c r="AK50" s="7">
        <v>0.01</v>
      </c>
      <c r="AL50" t="s">
        <v>108</v>
      </c>
      <c r="AM50" s="7">
        <v>0.02</v>
      </c>
      <c r="AN50" t="s">
        <v>108</v>
      </c>
      <c r="AO50" s="7">
        <v>0.02</v>
      </c>
      <c r="AP50" s="7">
        <v>0.02</v>
      </c>
      <c r="AQ50" t="s">
        <v>108</v>
      </c>
      <c r="AR50" t="s">
        <v>108</v>
      </c>
      <c r="AS50" s="7">
        <v>0.03</v>
      </c>
      <c r="AT50" s="7">
        <v>0.02</v>
      </c>
      <c r="AU50" t="s">
        <v>108</v>
      </c>
      <c r="AV50" t="s">
        <v>108</v>
      </c>
      <c r="AW50" s="7">
        <v>0.06</v>
      </c>
      <c r="AX50" s="7">
        <v>0.03</v>
      </c>
      <c r="AY50" t="s">
        <v>108</v>
      </c>
      <c r="AZ50" s="7">
        <v>0.02</v>
      </c>
      <c r="BA50" t="s">
        <v>108</v>
      </c>
      <c r="BB50" t="s">
        <v>108</v>
      </c>
      <c r="BC50" t="s">
        <v>108</v>
      </c>
      <c r="BD50" t="s">
        <v>108</v>
      </c>
      <c r="BE50" s="7">
        <v>0.01</v>
      </c>
      <c r="BF50" s="7">
        <v>0.01</v>
      </c>
      <c r="BG50" s="7">
        <v>0.01</v>
      </c>
      <c r="BH50" s="7">
        <v>0.02</v>
      </c>
      <c r="BI50" t="s">
        <v>108</v>
      </c>
      <c r="BJ50" s="7">
        <v>0.02</v>
      </c>
      <c r="BK50" t="s">
        <v>108</v>
      </c>
      <c r="BL50" t="s">
        <v>108</v>
      </c>
      <c r="BM50">
        <v>0</v>
      </c>
      <c r="BN50" s="7">
        <v>0.01</v>
      </c>
      <c r="BO50" s="7">
        <v>0.04</v>
      </c>
      <c r="BP50" t="s">
        <v>108</v>
      </c>
      <c r="BQ50" s="7">
        <v>0.01</v>
      </c>
      <c r="BR50">
        <v>0</v>
      </c>
      <c r="BS50" s="7">
        <v>0.01</v>
      </c>
      <c r="BT50" s="7">
        <v>0.01</v>
      </c>
      <c r="BU50" t="s">
        <v>108</v>
      </c>
      <c r="BV50" s="7">
        <v>0.02</v>
      </c>
      <c r="BW50" s="7">
        <v>0.01</v>
      </c>
      <c r="BX50" s="7">
        <v>0.01</v>
      </c>
      <c r="BY50" s="7">
        <v>0.01</v>
      </c>
      <c r="BZ50">
        <v>0</v>
      </c>
    </row>
    <row r="51" spans="1:78" x14ac:dyDescent="0.25">
      <c r="A51" t="s">
        <v>741</v>
      </c>
      <c r="B51">
        <v>6</v>
      </c>
      <c r="C51">
        <v>6</v>
      </c>
      <c r="D51">
        <v>0</v>
      </c>
      <c r="E51">
        <v>0</v>
      </c>
      <c r="F51">
        <v>2</v>
      </c>
      <c r="G51">
        <v>4</v>
      </c>
      <c r="H51">
        <v>1</v>
      </c>
      <c r="I51">
        <v>1</v>
      </c>
      <c r="J51">
        <v>2</v>
      </c>
      <c r="K51">
        <v>2</v>
      </c>
      <c r="L51">
        <v>2</v>
      </c>
      <c r="M51">
        <v>1</v>
      </c>
      <c r="N51">
        <v>6</v>
      </c>
      <c r="O51">
        <v>0</v>
      </c>
      <c r="P51">
        <v>0</v>
      </c>
      <c r="Q51">
        <v>1</v>
      </c>
      <c r="R51">
        <v>5</v>
      </c>
      <c r="S51">
        <v>3</v>
      </c>
      <c r="T51">
        <v>2</v>
      </c>
      <c r="U51">
        <v>1</v>
      </c>
      <c r="V51">
        <v>6</v>
      </c>
      <c r="W51">
        <v>0</v>
      </c>
      <c r="X51">
        <v>1</v>
      </c>
      <c r="Y51">
        <v>2</v>
      </c>
      <c r="Z51">
        <v>5</v>
      </c>
      <c r="AA51">
        <v>6</v>
      </c>
      <c r="AB51">
        <v>5</v>
      </c>
      <c r="AC51">
        <v>3</v>
      </c>
      <c r="AD51">
        <v>3</v>
      </c>
      <c r="AE51">
        <v>0</v>
      </c>
      <c r="AF51">
        <v>5</v>
      </c>
      <c r="AG51">
        <v>0</v>
      </c>
      <c r="AH51">
        <v>2</v>
      </c>
      <c r="AI51">
        <v>6</v>
      </c>
      <c r="AJ51">
        <v>0</v>
      </c>
      <c r="AK51">
        <v>0</v>
      </c>
      <c r="AL51">
        <v>6</v>
      </c>
      <c r="AM51">
        <v>1</v>
      </c>
      <c r="AN51">
        <v>0</v>
      </c>
      <c r="AO51">
        <v>0</v>
      </c>
      <c r="AP51">
        <v>1</v>
      </c>
      <c r="AQ51">
        <v>2</v>
      </c>
      <c r="AR51">
        <v>2</v>
      </c>
      <c r="AS51">
        <v>0</v>
      </c>
      <c r="AT51">
        <v>0</v>
      </c>
      <c r="AU51">
        <v>1</v>
      </c>
      <c r="AV51">
        <v>0</v>
      </c>
      <c r="AW51">
        <v>0</v>
      </c>
      <c r="AX51">
        <v>0</v>
      </c>
      <c r="AY51">
        <v>1</v>
      </c>
      <c r="AZ51">
        <v>0</v>
      </c>
      <c r="BA51">
        <v>0</v>
      </c>
      <c r="BB51">
        <v>1</v>
      </c>
      <c r="BC51">
        <v>0</v>
      </c>
      <c r="BD51">
        <v>0</v>
      </c>
      <c r="BE51">
        <v>4</v>
      </c>
      <c r="BF51">
        <v>2</v>
      </c>
      <c r="BG51">
        <v>4</v>
      </c>
      <c r="BH51">
        <v>2</v>
      </c>
      <c r="BI51">
        <v>3</v>
      </c>
      <c r="BJ51">
        <v>2</v>
      </c>
      <c r="BK51">
        <v>0</v>
      </c>
      <c r="BL51">
        <v>0</v>
      </c>
      <c r="BM51">
        <v>2</v>
      </c>
      <c r="BN51">
        <v>3</v>
      </c>
      <c r="BO51">
        <v>2</v>
      </c>
      <c r="BP51">
        <v>0</v>
      </c>
      <c r="BQ51">
        <v>5</v>
      </c>
      <c r="BR51">
        <v>3</v>
      </c>
      <c r="BS51">
        <v>1</v>
      </c>
      <c r="BT51">
        <v>2</v>
      </c>
      <c r="BU51">
        <v>2</v>
      </c>
      <c r="BV51">
        <v>4</v>
      </c>
      <c r="BW51">
        <v>1</v>
      </c>
      <c r="BX51">
        <v>6</v>
      </c>
      <c r="BY51">
        <v>6</v>
      </c>
      <c r="BZ51">
        <v>6</v>
      </c>
    </row>
    <row r="52" spans="1:78" x14ac:dyDescent="0.25">
      <c r="B52" s="7">
        <v>0.01</v>
      </c>
      <c r="C52" s="7">
        <v>0.01</v>
      </c>
      <c r="D52" t="s">
        <v>108</v>
      </c>
      <c r="E52" t="s">
        <v>108</v>
      </c>
      <c r="F52" s="7">
        <v>0.01</v>
      </c>
      <c r="G52" s="7">
        <v>0.01</v>
      </c>
      <c r="H52" s="7">
        <v>0.01</v>
      </c>
      <c r="I52">
        <v>0</v>
      </c>
      <c r="J52" s="7">
        <v>0.01</v>
      </c>
      <c r="K52" s="7">
        <v>0.01</v>
      </c>
      <c r="L52" s="7">
        <v>0.02</v>
      </c>
      <c r="M52">
        <v>0</v>
      </c>
      <c r="N52" s="7">
        <v>0.01</v>
      </c>
      <c r="O52" t="s">
        <v>108</v>
      </c>
      <c r="P52" t="s">
        <v>108</v>
      </c>
      <c r="Q52" s="7">
        <v>0.01</v>
      </c>
      <c r="R52" s="7">
        <v>0.01</v>
      </c>
      <c r="S52" s="7">
        <v>0.01</v>
      </c>
      <c r="T52" s="7">
        <v>0.01</v>
      </c>
      <c r="U52" s="7">
        <v>0.01</v>
      </c>
      <c r="V52" s="7">
        <v>0.01</v>
      </c>
      <c r="W52" t="s">
        <v>108</v>
      </c>
      <c r="X52" s="7">
        <v>0.01</v>
      </c>
      <c r="Y52" s="7">
        <v>0.02</v>
      </c>
      <c r="Z52" s="7">
        <v>0.01</v>
      </c>
      <c r="AA52" s="7">
        <v>0.01</v>
      </c>
      <c r="AB52" s="7">
        <v>0.01</v>
      </c>
      <c r="AC52" s="7">
        <v>0.03</v>
      </c>
      <c r="AD52" s="7">
        <v>0.01</v>
      </c>
      <c r="AE52" t="s">
        <v>108</v>
      </c>
      <c r="AF52" s="7">
        <v>0.01</v>
      </c>
      <c r="AG52" t="s">
        <v>108</v>
      </c>
      <c r="AH52" s="7">
        <v>0.24</v>
      </c>
      <c r="AI52" s="7">
        <v>0.01</v>
      </c>
      <c r="AJ52" t="s">
        <v>108</v>
      </c>
      <c r="AK52" t="s">
        <v>108</v>
      </c>
      <c r="AL52" s="7">
        <v>0.01</v>
      </c>
      <c r="AM52">
        <v>0</v>
      </c>
      <c r="AN52" t="s">
        <v>108</v>
      </c>
      <c r="AO52" t="s">
        <v>108</v>
      </c>
      <c r="AP52" s="7">
        <v>0.02</v>
      </c>
      <c r="AQ52" s="7">
        <v>0.02</v>
      </c>
      <c r="AR52" s="7">
        <v>0.04</v>
      </c>
      <c r="AS52" t="s">
        <v>108</v>
      </c>
      <c r="AT52" t="s">
        <v>108</v>
      </c>
      <c r="AU52" s="7">
        <v>0.02</v>
      </c>
      <c r="AV52" t="s">
        <v>108</v>
      </c>
      <c r="AW52" t="s">
        <v>108</v>
      </c>
      <c r="AX52" t="s">
        <v>108</v>
      </c>
      <c r="AY52" s="7">
        <v>0.01</v>
      </c>
      <c r="AZ52" t="s">
        <v>108</v>
      </c>
      <c r="BA52" t="s">
        <v>108</v>
      </c>
      <c r="BB52" s="7">
        <v>0.01</v>
      </c>
      <c r="BC52" t="s">
        <v>108</v>
      </c>
      <c r="BD52" t="s">
        <v>108</v>
      </c>
      <c r="BE52" s="7">
        <v>0.01</v>
      </c>
      <c r="BF52" s="7">
        <v>0.01</v>
      </c>
      <c r="BG52" s="7">
        <v>0.01</v>
      </c>
      <c r="BH52" s="7">
        <v>0.02</v>
      </c>
      <c r="BI52" s="7">
        <v>0.01</v>
      </c>
      <c r="BJ52" s="7">
        <v>0.01</v>
      </c>
      <c r="BK52" t="s">
        <v>108</v>
      </c>
      <c r="BL52" t="s">
        <v>108</v>
      </c>
      <c r="BM52" s="7">
        <v>0.01</v>
      </c>
      <c r="BN52" s="7">
        <v>0.01</v>
      </c>
      <c r="BO52" s="7">
        <v>0.03</v>
      </c>
      <c r="BP52" t="s">
        <v>108</v>
      </c>
      <c r="BQ52" s="7">
        <v>0.02</v>
      </c>
      <c r="BR52" s="7">
        <v>0.01</v>
      </c>
      <c r="BS52">
        <v>0</v>
      </c>
      <c r="BT52" s="7">
        <v>0.01</v>
      </c>
      <c r="BU52" s="7">
        <v>0.01</v>
      </c>
      <c r="BV52" s="7">
        <v>0.04</v>
      </c>
      <c r="BW52">
        <v>0</v>
      </c>
      <c r="BX52" s="7">
        <v>0.01</v>
      </c>
      <c r="BY52" s="7">
        <v>0.01</v>
      </c>
      <c r="BZ52" s="7">
        <v>0.01</v>
      </c>
    </row>
    <row r="53" spans="1:78" x14ac:dyDescent="0.25">
      <c r="A53" t="s">
        <v>742</v>
      </c>
      <c r="B53">
        <v>6</v>
      </c>
      <c r="C53">
        <v>5</v>
      </c>
      <c r="D53">
        <v>0</v>
      </c>
      <c r="E53">
        <v>1</v>
      </c>
      <c r="F53">
        <v>1</v>
      </c>
      <c r="G53">
        <v>5</v>
      </c>
      <c r="H53">
        <v>0</v>
      </c>
      <c r="I53">
        <v>2</v>
      </c>
      <c r="J53">
        <v>2</v>
      </c>
      <c r="K53">
        <v>2</v>
      </c>
      <c r="L53">
        <v>0</v>
      </c>
      <c r="M53">
        <v>1</v>
      </c>
      <c r="N53">
        <v>4</v>
      </c>
      <c r="O53">
        <v>1</v>
      </c>
      <c r="P53">
        <v>0</v>
      </c>
      <c r="Q53">
        <v>1</v>
      </c>
      <c r="R53">
        <v>5</v>
      </c>
      <c r="S53">
        <v>4</v>
      </c>
      <c r="T53">
        <v>1</v>
      </c>
      <c r="U53">
        <v>1</v>
      </c>
      <c r="V53">
        <v>6</v>
      </c>
      <c r="W53">
        <v>0</v>
      </c>
      <c r="X53">
        <v>0</v>
      </c>
      <c r="Y53">
        <v>0</v>
      </c>
      <c r="Z53">
        <v>6</v>
      </c>
      <c r="AA53">
        <v>6</v>
      </c>
      <c r="AB53">
        <v>6</v>
      </c>
      <c r="AC53">
        <v>0</v>
      </c>
      <c r="AD53">
        <v>6</v>
      </c>
      <c r="AE53">
        <v>0</v>
      </c>
      <c r="AF53">
        <v>2</v>
      </c>
      <c r="AG53">
        <v>3</v>
      </c>
      <c r="AH53">
        <v>0</v>
      </c>
      <c r="AI53">
        <v>5</v>
      </c>
      <c r="AJ53">
        <v>0</v>
      </c>
      <c r="AK53">
        <v>1</v>
      </c>
      <c r="AL53">
        <v>0</v>
      </c>
      <c r="AM53">
        <v>4</v>
      </c>
      <c r="AN53">
        <v>0</v>
      </c>
      <c r="AO53">
        <v>2</v>
      </c>
      <c r="AP53">
        <v>0</v>
      </c>
      <c r="AQ53">
        <v>0</v>
      </c>
      <c r="AR53">
        <v>0</v>
      </c>
      <c r="AS53">
        <v>1</v>
      </c>
      <c r="AT53">
        <v>1</v>
      </c>
      <c r="AU53">
        <v>2</v>
      </c>
      <c r="AV53">
        <v>0</v>
      </c>
      <c r="AW53">
        <v>0</v>
      </c>
      <c r="AX53">
        <v>0</v>
      </c>
      <c r="AY53">
        <v>0</v>
      </c>
      <c r="AZ53">
        <v>1</v>
      </c>
      <c r="BA53">
        <v>1</v>
      </c>
      <c r="BB53">
        <v>0</v>
      </c>
      <c r="BC53">
        <v>0</v>
      </c>
      <c r="BD53">
        <v>0</v>
      </c>
      <c r="BE53">
        <v>2</v>
      </c>
      <c r="BF53">
        <v>4</v>
      </c>
      <c r="BG53">
        <v>5</v>
      </c>
      <c r="BH53">
        <v>1</v>
      </c>
      <c r="BI53">
        <v>2</v>
      </c>
      <c r="BJ53">
        <v>1</v>
      </c>
      <c r="BK53">
        <v>2</v>
      </c>
      <c r="BL53">
        <v>0</v>
      </c>
      <c r="BM53">
        <v>2</v>
      </c>
      <c r="BN53">
        <v>3</v>
      </c>
      <c r="BO53">
        <v>1</v>
      </c>
      <c r="BP53">
        <v>0</v>
      </c>
      <c r="BQ53">
        <v>1</v>
      </c>
      <c r="BR53">
        <v>3</v>
      </c>
      <c r="BS53">
        <v>3</v>
      </c>
      <c r="BT53">
        <v>2</v>
      </c>
      <c r="BU53">
        <v>0</v>
      </c>
      <c r="BV53">
        <v>1</v>
      </c>
      <c r="BW53">
        <v>0</v>
      </c>
      <c r="BX53">
        <v>6</v>
      </c>
      <c r="BY53">
        <v>6</v>
      </c>
      <c r="BZ53">
        <v>6</v>
      </c>
    </row>
    <row r="54" spans="1:78" x14ac:dyDescent="0.25">
      <c r="B54" s="7">
        <v>0.01</v>
      </c>
      <c r="C54" s="7">
        <v>0.01</v>
      </c>
      <c r="D54" t="s">
        <v>108</v>
      </c>
      <c r="E54" s="7">
        <v>0.02</v>
      </c>
      <c r="F54" s="7">
        <v>0.01</v>
      </c>
      <c r="G54" s="7">
        <v>0.01</v>
      </c>
      <c r="H54" t="s">
        <v>108</v>
      </c>
      <c r="I54" s="7">
        <v>0.01</v>
      </c>
      <c r="J54" s="7">
        <v>0.01</v>
      </c>
      <c r="K54" s="7">
        <v>0.02</v>
      </c>
      <c r="L54" t="s">
        <v>108</v>
      </c>
      <c r="M54" s="7">
        <v>0.01</v>
      </c>
      <c r="N54" s="7">
        <v>0.01</v>
      </c>
      <c r="O54" s="7">
        <v>0.01</v>
      </c>
      <c r="P54" t="s">
        <v>108</v>
      </c>
      <c r="Q54" s="7">
        <v>0.01</v>
      </c>
      <c r="R54" s="7">
        <v>0.01</v>
      </c>
      <c r="S54" s="7">
        <v>0.01</v>
      </c>
      <c r="T54" s="7">
        <v>0.01</v>
      </c>
      <c r="U54" s="7">
        <v>0.01</v>
      </c>
      <c r="V54" s="7">
        <v>0.01</v>
      </c>
      <c r="W54" t="s">
        <v>108</v>
      </c>
      <c r="X54" t="s">
        <v>108</v>
      </c>
      <c r="Y54" t="s">
        <v>108</v>
      </c>
      <c r="Z54" s="7">
        <v>0.01</v>
      </c>
      <c r="AA54" s="7">
        <v>0.01</v>
      </c>
      <c r="AB54" s="7">
        <v>0.01</v>
      </c>
      <c r="AC54" t="s">
        <v>108</v>
      </c>
      <c r="AD54" s="7">
        <v>0.01</v>
      </c>
      <c r="AE54" t="s">
        <v>108</v>
      </c>
      <c r="AF54">
        <v>0</v>
      </c>
      <c r="AG54" s="7">
        <v>0.02</v>
      </c>
      <c r="AH54" t="s">
        <v>108</v>
      </c>
      <c r="AI54" s="7">
        <v>0.01</v>
      </c>
      <c r="AJ54" t="s">
        <v>108</v>
      </c>
      <c r="AK54" s="7">
        <v>0.01</v>
      </c>
      <c r="AL54" t="s">
        <v>108</v>
      </c>
      <c r="AM54" s="7">
        <v>0.02</v>
      </c>
      <c r="AN54" t="s">
        <v>108</v>
      </c>
      <c r="AO54" s="7">
        <v>0.04</v>
      </c>
      <c r="AP54" t="s">
        <v>108</v>
      </c>
      <c r="AQ54" t="s">
        <v>108</v>
      </c>
      <c r="AR54" t="s">
        <v>108</v>
      </c>
      <c r="AS54" s="7">
        <v>0.02</v>
      </c>
      <c r="AT54" s="7">
        <v>0.02</v>
      </c>
      <c r="AU54" s="7">
        <v>0.04</v>
      </c>
      <c r="AV54" t="s">
        <v>108</v>
      </c>
      <c r="AW54" t="s">
        <v>108</v>
      </c>
      <c r="AX54" t="s">
        <v>108</v>
      </c>
      <c r="AY54" t="s">
        <v>108</v>
      </c>
      <c r="AZ54" s="7">
        <v>0.04</v>
      </c>
      <c r="BA54" s="7">
        <v>0.03</v>
      </c>
      <c r="BB54" t="s">
        <v>108</v>
      </c>
      <c r="BC54" t="s">
        <v>108</v>
      </c>
      <c r="BD54" t="s">
        <v>108</v>
      </c>
      <c r="BE54" s="7">
        <v>0.01</v>
      </c>
      <c r="BF54" s="7">
        <v>0.01</v>
      </c>
      <c r="BG54" s="7">
        <v>0.01</v>
      </c>
      <c r="BH54" s="7">
        <v>0.01</v>
      </c>
      <c r="BI54" s="7">
        <v>0.01</v>
      </c>
      <c r="BJ54" s="7">
        <v>0.01</v>
      </c>
      <c r="BK54" s="7">
        <v>0.02</v>
      </c>
      <c r="BL54" t="s">
        <v>108</v>
      </c>
      <c r="BM54" s="7">
        <v>0.01</v>
      </c>
      <c r="BN54" s="7">
        <v>0.01</v>
      </c>
      <c r="BO54" s="7">
        <v>0.01</v>
      </c>
      <c r="BP54" t="s">
        <v>108</v>
      </c>
      <c r="BQ54">
        <v>0</v>
      </c>
      <c r="BR54" s="7">
        <v>0.01</v>
      </c>
      <c r="BS54" s="7">
        <v>0.01</v>
      </c>
      <c r="BT54" s="7">
        <v>0.01</v>
      </c>
      <c r="BU54" t="s">
        <v>108</v>
      </c>
      <c r="BV54" s="7">
        <v>0.02</v>
      </c>
      <c r="BW54" t="s">
        <v>108</v>
      </c>
      <c r="BX54" s="7">
        <v>0.01</v>
      </c>
      <c r="BY54" s="7">
        <v>0.01</v>
      </c>
      <c r="BZ54" s="7">
        <v>0.01</v>
      </c>
    </row>
    <row r="55" spans="1:78" x14ac:dyDescent="0.25">
      <c r="A55" t="s">
        <v>743</v>
      </c>
      <c r="B55">
        <v>6</v>
      </c>
      <c r="C55">
        <v>4</v>
      </c>
      <c r="D55">
        <v>0</v>
      </c>
      <c r="E55">
        <v>1</v>
      </c>
      <c r="F55">
        <v>2</v>
      </c>
      <c r="G55">
        <v>3</v>
      </c>
      <c r="H55">
        <v>1</v>
      </c>
      <c r="I55">
        <v>3</v>
      </c>
      <c r="J55">
        <v>3</v>
      </c>
      <c r="K55">
        <v>0</v>
      </c>
      <c r="L55">
        <v>0</v>
      </c>
      <c r="M55">
        <v>0</v>
      </c>
      <c r="N55">
        <v>4</v>
      </c>
      <c r="O55">
        <v>2</v>
      </c>
      <c r="P55">
        <v>0</v>
      </c>
      <c r="Q55">
        <v>0</v>
      </c>
      <c r="R55">
        <v>6</v>
      </c>
      <c r="S55">
        <v>2</v>
      </c>
      <c r="T55">
        <v>3</v>
      </c>
      <c r="U55">
        <v>0</v>
      </c>
      <c r="V55">
        <v>4</v>
      </c>
      <c r="W55">
        <v>2</v>
      </c>
      <c r="X55">
        <v>0</v>
      </c>
      <c r="Y55">
        <v>2</v>
      </c>
      <c r="Z55">
        <v>4</v>
      </c>
      <c r="AA55">
        <v>6</v>
      </c>
      <c r="AB55">
        <v>4</v>
      </c>
      <c r="AC55">
        <v>0</v>
      </c>
      <c r="AD55">
        <v>4</v>
      </c>
      <c r="AE55">
        <v>1</v>
      </c>
      <c r="AF55">
        <v>4</v>
      </c>
      <c r="AG55">
        <v>2</v>
      </c>
      <c r="AH55">
        <v>0</v>
      </c>
      <c r="AI55">
        <v>6</v>
      </c>
      <c r="AJ55">
        <v>0</v>
      </c>
      <c r="AK55">
        <v>1</v>
      </c>
      <c r="AL55">
        <v>4</v>
      </c>
      <c r="AM55">
        <v>0</v>
      </c>
      <c r="AN55">
        <v>1</v>
      </c>
      <c r="AO55">
        <v>0</v>
      </c>
      <c r="AP55">
        <v>0</v>
      </c>
      <c r="AQ55">
        <v>0</v>
      </c>
      <c r="AR55">
        <v>2</v>
      </c>
      <c r="AS55">
        <v>0</v>
      </c>
      <c r="AT55">
        <v>0</v>
      </c>
      <c r="AU55">
        <v>0</v>
      </c>
      <c r="AV55">
        <v>1</v>
      </c>
      <c r="AW55">
        <v>0</v>
      </c>
      <c r="AX55">
        <v>0</v>
      </c>
      <c r="AY55">
        <v>0</v>
      </c>
      <c r="AZ55">
        <v>2</v>
      </c>
      <c r="BA55">
        <v>1</v>
      </c>
      <c r="BB55">
        <v>0</v>
      </c>
      <c r="BC55">
        <v>0</v>
      </c>
      <c r="BD55">
        <v>0</v>
      </c>
      <c r="BE55">
        <v>1</v>
      </c>
      <c r="BF55">
        <v>4</v>
      </c>
      <c r="BG55">
        <v>4</v>
      </c>
      <c r="BH55">
        <v>2</v>
      </c>
      <c r="BI55">
        <v>1</v>
      </c>
      <c r="BJ55">
        <v>0</v>
      </c>
      <c r="BK55">
        <v>1</v>
      </c>
      <c r="BL55">
        <v>2</v>
      </c>
      <c r="BM55">
        <v>2</v>
      </c>
      <c r="BN55">
        <v>3</v>
      </c>
      <c r="BO55">
        <v>0</v>
      </c>
      <c r="BP55">
        <v>0</v>
      </c>
      <c r="BQ55">
        <v>4</v>
      </c>
      <c r="BR55">
        <v>4</v>
      </c>
      <c r="BS55">
        <v>6</v>
      </c>
      <c r="BT55">
        <v>1</v>
      </c>
      <c r="BU55">
        <v>1</v>
      </c>
      <c r="BV55">
        <v>1</v>
      </c>
      <c r="BW55">
        <v>3</v>
      </c>
      <c r="BX55">
        <v>6</v>
      </c>
      <c r="BY55">
        <v>6</v>
      </c>
      <c r="BZ55">
        <v>6</v>
      </c>
    </row>
    <row r="56" spans="1:78" x14ac:dyDescent="0.25">
      <c r="B56" s="7">
        <v>0.01</v>
      </c>
      <c r="C56" s="7">
        <v>0.01</v>
      </c>
      <c r="D56" t="s">
        <v>108</v>
      </c>
      <c r="E56" s="7">
        <v>0.03</v>
      </c>
      <c r="F56" s="7">
        <v>0.01</v>
      </c>
      <c r="G56" s="7">
        <v>0.01</v>
      </c>
      <c r="H56" s="7">
        <v>0.01</v>
      </c>
      <c r="I56" s="7">
        <v>0.01</v>
      </c>
      <c r="J56" s="7">
        <v>0.01</v>
      </c>
      <c r="K56" t="s">
        <v>108</v>
      </c>
      <c r="L56" t="s">
        <v>108</v>
      </c>
      <c r="M56" t="s">
        <v>108</v>
      </c>
      <c r="N56" s="7">
        <v>0.01</v>
      </c>
      <c r="O56" s="7">
        <v>0.03</v>
      </c>
      <c r="P56" t="s">
        <v>108</v>
      </c>
      <c r="Q56" t="s">
        <v>108</v>
      </c>
      <c r="R56" s="7">
        <v>0.01</v>
      </c>
      <c r="S56" s="7">
        <v>0.01</v>
      </c>
      <c r="T56" s="7">
        <v>0.02</v>
      </c>
      <c r="U56" t="s">
        <v>108</v>
      </c>
      <c r="V56" s="7">
        <v>0.01</v>
      </c>
      <c r="W56" s="7">
        <v>0.03</v>
      </c>
      <c r="X56" t="s">
        <v>108</v>
      </c>
      <c r="Y56" s="7">
        <v>0.02</v>
      </c>
      <c r="Z56" s="7">
        <v>0.01</v>
      </c>
      <c r="AA56" s="7">
        <v>0.01</v>
      </c>
      <c r="AB56" s="7">
        <v>0.01</v>
      </c>
      <c r="AC56" t="s">
        <v>108</v>
      </c>
      <c r="AD56" s="7">
        <v>0.01</v>
      </c>
      <c r="AE56" s="7">
        <v>0.04</v>
      </c>
      <c r="AF56" s="7">
        <v>0.01</v>
      </c>
      <c r="AG56" s="7">
        <v>0.01</v>
      </c>
      <c r="AH56" t="s">
        <v>108</v>
      </c>
      <c r="AI56" s="7">
        <v>0.01</v>
      </c>
      <c r="AJ56" t="s">
        <v>108</v>
      </c>
      <c r="AK56" s="7">
        <v>0.01</v>
      </c>
      <c r="AL56" s="7">
        <v>0.01</v>
      </c>
      <c r="AM56" t="s">
        <v>108</v>
      </c>
      <c r="AN56" s="7">
        <v>0.13</v>
      </c>
      <c r="AO56" t="s">
        <v>108</v>
      </c>
      <c r="AP56" t="s">
        <v>108</v>
      </c>
      <c r="AQ56" t="s">
        <v>108</v>
      </c>
      <c r="AR56" s="7">
        <v>0.04</v>
      </c>
      <c r="AS56" t="s">
        <v>108</v>
      </c>
      <c r="AT56" t="s">
        <v>108</v>
      </c>
      <c r="AU56" t="s">
        <v>108</v>
      </c>
      <c r="AV56" s="7">
        <v>0.03</v>
      </c>
      <c r="AW56" t="s">
        <v>108</v>
      </c>
      <c r="AX56" t="s">
        <v>108</v>
      </c>
      <c r="AY56" t="s">
        <v>108</v>
      </c>
      <c r="AZ56" s="7">
        <v>0.04</v>
      </c>
      <c r="BA56" s="7">
        <v>0.04</v>
      </c>
      <c r="BB56" t="s">
        <v>108</v>
      </c>
      <c r="BC56" t="s">
        <v>108</v>
      </c>
      <c r="BD56" t="s">
        <v>108</v>
      </c>
      <c r="BE56">
        <v>0</v>
      </c>
      <c r="BF56" s="7">
        <v>0.01</v>
      </c>
      <c r="BG56" s="7">
        <v>0.01</v>
      </c>
      <c r="BH56" s="7">
        <v>0.01</v>
      </c>
      <c r="BI56">
        <v>0</v>
      </c>
      <c r="BJ56" t="s">
        <v>108</v>
      </c>
      <c r="BK56" s="7">
        <v>0.01</v>
      </c>
      <c r="BL56" s="7">
        <v>7.0000000000000007E-2</v>
      </c>
      <c r="BM56" s="7">
        <v>0.01</v>
      </c>
      <c r="BN56" s="7">
        <v>0.01</v>
      </c>
      <c r="BO56" t="s">
        <v>108</v>
      </c>
      <c r="BP56" t="s">
        <v>108</v>
      </c>
      <c r="BQ56" s="7">
        <v>0.01</v>
      </c>
      <c r="BR56" s="7">
        <v>0.01</v>
      </c>
      <c r="BS56" s="7">
        <v>0.01</v>
      </c>
      <c r="BT56" s="7">
        <v>0.01</v>
      </c>
      <c r="BU56" s="7">
        <v>0.01</v>
      </c>
      <c r="BV56" s="7">
        <v>0.01</v>
      </c>
      <c r="BW56" s="7">
        <v>0.01</v>
      </c>
      <c r="BX56" s="7">
        <v>0.01</v>
      </c>
      <c r="BY56" s="7">
        <v>0.01</v>
      </c>
      <c r="BZ56" s="7">
        <v>0.01</v>
      </c>
    </row>
    <row r="57" spans="1:78" x14ac:dyDescent="0.25">
      <c r="A57" t="s">
        <v>744</v>
      </c>
      <c r="B57">
        <v>4</v>
      </c>
      <c r="C57">
        <v>4</v>
      </c>
      <c r="D57">
        <v>0</v>
      </c>
      <c r="E57">
        <v>0</v>
      </c>
      <c r="F57">
        <v>0</v>
      </c>
      <c r="G57">
        <v>1</v>
      </c>
      <c r="H57">
        <v>3</v>
      </c>
      <c r="I57">
        <v>1</v>
      </c>
      <c r="J57">
        <v>1</v>
      </c>
      <c r="K57">
        <v>1</v>
      </c>
      <c r="L57">
        <v>2</v>
      </c>
      <c r="M57">
        <v>0</v>
      </c>
      <c r="N57">
        <v>1</v>
      </c>
      <c r="O57">
        <v>3</v>
      </c>
      <c r="P57">
        <v>0</v>
      </c>
      <c r="Q57">
        <v>2</v>
      </c>
      <c r="R57">
        <v>2</v>
      </c>
      <c r="S57">
        <v>2</v>
      </c>
      <c r="T57">
        <v>0</v>
      </c>
      <c r="U57">
        <v>2</v>
      </c>
      <c r="V57">
        <v>3</v>
      </c>
      <c r="W57">
        <v>0</v>
      </c>
      <c r="X57">
        <v>1</v>
      </c>
      <c r="Y57">
        <v>1</v>
      </c>
      <c r="Z57">
        <v>3</v>
      </c>
      <c r="AA57">
        <v>4</v>
      </c>
      <c r="AB57">
        <v>3</v>
      </c>
      <c r="AC57">
        <v>1</v>
      </c>
      <c r="AD57">
        <v>3</v>
      </c>
      <c r="AE57">
        <v>0</v>
      </c>
      <c r="AF57">
        <v>2</v>
      </c>
      <c r="AG57">
        <v>2</v>
      </c>
      <c r="AH57">
        <v>0</v>
      </c>
      <c r="AI57">
        <v>3</v>
      </c>
      <c r="AJ57">
        <v>0</v>
      </c>
      <c r="AK57">
        <v>1</v>
      </c>
      <c r="AL57">
        <v>2</v>
      </c>
      <c r="AM57">
        <v>2</v>
      </c>
      <c r="AN57">
        <v>0</v>
      </c>
      <c r="AO57">
        <v>1</v>
      </c>
      <c r="AP57">
        <v>0</v>
      </c>
      <c r="AQ57">
        <v>0</v>
      </c>
      <c r="AR57">
        <v>1</v>
      </c>
      <c r="AS57">
        <v>0</v>
      </c>
      <c r="AT57">
        <v>0</v>
      </c>
      <c r="AU57">
        <v>1</v>
      </c>
      <c r="AV57">
        <v>1</v>
      </c>
      <c r="AW57">
        <v>0</v>
      </c>
      <c r="AX57">
        <v>0</v>
      </c>
      <c r="AY57">
        <v>1</v>
      </c>
      <c r="AZ57">
        <v>0</v>
      </c>
      <c r="BA57">
        <v>0</v>
      </c>
      <c r="BB57">
        <v>1</v>
      </c>
      <c r="BC57">
        <v>0</v>
      </c>
      <c r="BD57">
        <v>0</v>
      </c>
      <c r="BE57">
        <v>2</v>
      </c>
      <c r="BF57">
        <v>2</v>
      </c>
      <c r="BG57">
        <v>2</v>
      </c>
      <c r="BH57">
        <v>2</v>
      </c>
      <c r="BI57">
        <v>2</v>
      </c>
      <c r="BJ57">
        <v>1</v>
      </c>
      <c r="BK57">
        <v>0</v>
      </c>
      <c r="BL57">
        <v>0</v>
      </c>
      <c r="BM57">
        <v>1</v>
      </c>
      <c r="BN57">
        <v>4</v>
      </c>
      <c r="BO57">
        <v>0</v>
      </c>
      <c r="BP57">
        <v>0</v>
      </c>
      <c r="BQ57">
        <v>1</v>
      </c>
      <c r="BR57">
        <v>4</v>
      </c>
      <c r="BS57">
        <v>4</v>
      </c>
      <c r="BT57">
        <v>1</v>
      </c>
      <c r="BU57">
        <v>2</v>
      </c>
      <c r="BV57">
        <v>0</v>
      </c>
      <c r="BW57">
        <v>1</v>
      </c>
      <c r="BX57">
        <v>3</v>
      </c>
      <c r="BY57">
        <v>1</v>
      </c>
      <c r="BZ57">
        <v>1</v>
      </c>
    </row>
    <row r="58" spans="1:78" x14ac:dyDescent="0.25">
      <c r="B58" s="7">
        <v>0.01</v>
      </c>
      <c r="C58" s="7">
        <v>0.01</v>
      </c>
      <c r="D58" t="s">
        <v>108</v>
      </c>
      <c r="E58" t="s">
        <v>108</v>
      </c>
      <c r="F58" t="s">
        <v>108</v>
      </c>
      <c r="G58">
        <v>0</v>
      </c>
      <c r="H58" s="7">
        <v>0.02</v>
      </c>
      <c r="I58">
        <v>0</v>
      </c>
      <c r="J58">
        <v>0</v>
      </c>
      <c r="K58" s="7">
        <v>0.01</v>
      </c>
      <c r="L58" s="7">
        <v>0.01</v>
      </c>
      <c r="M58" t="s">
        <v>108</v>
      </c>
      <c r="N58">
        <v>0</v>
      </c>
      <c r="O58" s="7">
        <v>0.05</v>
      </c>
      <c r="P58" t="s">
        <v>108</v>
      </c>
      <c r="Q58" s="7">
        <v>0.02</v>
      </c>
      <c r="R58">
        <v>0</v>
      </c>
      <c r="S58">
        <v>0</v>
      </c>
      <c r="T58">
        <v>0</v>
      </c>
      <c r="U58" s="7">
        <v>0.02</v>
      </c>
      <c r="V58" s="7">
        <v>0.01</v>
      </c>
      <c r="W58" t="s">
        <v>108</v>
      </c>
      <c r="X58" s="7">
        <v>0.03</v>
      </c>
      <c r="Y58" s="7">
        <v>0.01</v>
      </c>
      <c r="Z58" s="7">
        <v>0.01</v>
      </c>
      <c r="AA58" s="7">
        <v>0.01</v>
      </c>
      <c r="AB58" s="7">
        <v>0.01</v>
      </c>
      <c r="AC58" s="7">
        <v>0.01</v>
      </c>
      <c r="AD58" s="7">
        <v>0.01</v>
      </c>
      <c r="AE58" t="s">
        <v>108</v>
      </c>
      <c r="AF58">
        <v>0</v>
      </c>
      <c r="AG58" s="7">
        <v>0.02</v>
      </c>
      <c r="AH58" t="s">
        <v>108</v>
      </c>
      <c r="AI58" s="7">
        <v>0.01</v>
      </c>
      <c r="AJ58" t="s">
        <v>108</v>
      </c>
      <c r="AK58" s="7">
        <v>0.01</v>
      </c>
      <c r="AL58">
        <v>0</v>
      </c>
      <c r="AM58" s="7">
        <v>0.01</v>
      </c>
      <c r="AN58" t="s">
        <v>108</v>
      </c>
      <c r="AO58" s="7">
        <v>0.02</v>
      </c>
      <c r="AP58" t="s">
        <v>108</v>
      </c>
      <c r="AQ58" t="s">
        <v>108</v>
      </c>
      <c r="AR58" s="7">
        <v>0.01</v>
      </c>
      <c r="AS58" s="7">
        <v>0.01</v>
      </c>
      <c r="AT58" t="s">
        <v>108</v>
      </c>
      <c r="AU58" s="7">
        <v>0.02</v>
      </c>
      <c r="AV58" s="7">
        <v>0.02</v>
      </c>
      <c r="AW58" t="s">
        <v>108</v>
      </c>
      <c r="AX58" t="s">
        <v>108</v>
      </c>
      <c r="AY58" s="7">
        <v>0.01</v>
      </c>
      <c r="AZ58" t="s">
        <v>108</v>
      </c>
      <c r="BA58" t="s">
        <v>108</v>
      </c>
      <c r="BB58" s="7">
        <v>0.02</v>
      </c>
      <c r="BC58" t="s">
        <v>108</v>
      </c>
      <c r="BD58" t="s">
        <v>108</v>
      </c>
      <c r="BE58" s="7">
        <v>0.01</v>
      </c>
      <c r="BF58" s="7">
        <v>0.01</v>
      </c>
      <c r="BG58">
        <v>0</v>
      </c>
      <c r="BH58" s="7">
        <v>0.01</v>
      </c>
      <c r="BI58" s="7">
        <v>0.01</v>
      </c>
      <c r="BJ58">
        <v>0</v>
      </c>
      <c r="BK58" t="s">
        <v>108</v>
      </c>
      <c r="BL58" t="s">
        <v>108</v>
      </c>
      <c r="BM58">
        <v>0</v>
      </c>
      <c r="BN58" s="7">
        <v>0.01</v>
      </c>
      <c r="BO58" t="s">
        <v>108</v>
      </c>
      <c r="BP58" t="s">
        <v>108</v>
      </c>
      <c r="BQ58">
        <v>0</v>
      </c>
      <c r="BR58" s="7">
        <v>0.01</v>
      </c>
      <c r="BS58" s="7">
        <v>0.01</v>
      </c>
      <c r="BT58">
        <v>0</v>
      </c>
      <c r="BU58" s="7">
        <v>0.01</v>
      </c>
      <c r="BV58" t="s">
        <v>108</v>
      </c>
      <c r="BW58">
        <v>0</v>
      </c>
      <c r="BX58" s="7">
        <v>0.01</v>
      </c>
      <c r="BY58">
        <v>0</v>
      </c>
      <c r="BZ58">
        <v>0</v>
      </c>
    </row>
    <row r="59" spans="1:78" x14ac:dyDescent="0.25">
      <c r="A59" t="s">
        <v>745</v>
      </c>
      <c r="B59">
        <v>4</v>
      </c>
      <c r="C59">
        <v>3</v>
      </c>
      <c r="D59">
        <v>0</v>
      </c>
      <c r="E59">
        <v>1</v>
      </c>
      <c r="F59">
        <v>0</v>
      </c>
      <c r="G59">
        <v>2</v>
      </c>
      <c r="H59">
        <v>2</v>
      </c>
      <c r="I59">
        <v>1</v>
      </c>
      <c r="J59">
        <v>2</v>
      </c>
      <c r="K59">
        <v>0</v>
      </c>
      <c r="L59">
        <v>1</v>
      </c>
      <c r="M59">
        <v>1</v>
      </c>
      <c r="N59">
        <v>3</v>
      </c>
      <c r="O59">
        <v>0</v>
      </c>
      <c r="P59">
        <v>0</v>
      </c>
      <c r="Q59">
        <v>1</v>
      </c>
      <c r="R59">
        <v>4</v>
      </c>
      <c r="S59">
        <v>3</v>
      </c>
      <c r="T59">
        <v>1</v>
      </c>
      <c r="U59">
        <v>1</v>
      </c>
      <c r="V59">
        <v>4</v>
      </c>
      <c r="W59">
        <v>0</v>
      </c>
      <c r="X59">
        <v>0</v>
      </c>
      <c r="Y59">
        <v>0</v>
      </c>
      <c r="Z59">
        <v>4</v>
      </c>
      <c r="AA59">
        <v>4</v>
      </c>
      <c r="AB59">
        <v>4</v>
      </c>
      <c r="AC59">
        <v>0</v>
      </c>
      <c r="AD59">
        <v>4</v>
      </c>
      <c r="AE59">
        <v>1</v>
      </c>
      <c r="AF59">
        <v>4</v>
      </c>
      <c r="AG59">
        <v>0</v>
      </c>
      <c r="AH59">
        <v>0</v>
      </c>
      <c r="AI59">
        <v>3</v>
      </c>
      <c r="AJ59">
        <v>0</v>
      </c>
      <c r="AK59">
        <v>1</v>
      </c>
      <c r="AL59">
        <v>2</v>
      </c>
      <c r="AM59">
        <v>3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</v>
      </c>
      <c r="AW59">
        <v>0</v>
      </c>
      <c r="AX59">
        <v>0</v>
      </c>
      <c r="AY59">
        <v>1</v>
      </c>
      <c r="AZ59">
        <v>0</v>
      </c>
      <c r="BA59">
        <v>1</v>
      </c>
      <c r="BB59">
        <v>1</v>
      </c>
      <c r="BC59">
        <v>1</v>
      </c>
      <c r="BD59">
        <v>0</v>
      </c>
      <c r="BE59">
        <v>2</v>
      </c>
      <c r="BF59">
        <v>2</v>
      </c>
      <c r="BG59">
        <v>4</v>
      </c>
      <c r="BH59">
        <v>0</v>
      </c>
      <c r="BI59">
        <v>2</v>
      </c>
      <c r="BJ59">
        <v>1</v>
      </c>
      <c r="BK59">
        <v>2</v>
      </c>
      <c r="BL59">
        <v>0</v>
      </c>
      <c r="BM59">
        <v>2</v>
      </c>
      <c r="BN59">
        <v>2</v>
      </c>
      <c r="BO59">
        <v>0</v>
      </c>
      <c r="BP59">
        <v>1</v>
      </c>
      <c r="BQ59">
        <v>1</v>
      </c>
      <c r="BR59">
        <v>2</v>
      </c>
      <c r="BS59">
        <v>3</v>
      </c>
      <c r="BT59">
        <v>2</v>
      </c>
      <c r="BU59">
        <v>1</v>
      </c>
      <c r="BV59">
        <v>1</v>
      </c>
      <c r="BW59">
        <v>0</v>
      </c>
      <c r="BX59">
        <v>2</v>
      </c>
      <c r="BY59">
        <v>2</v>
      </c>
      <c r="BZ59">
        <v>1</v>
      </c>
    </row>
    <row r="60" spans="1:78" x14ac:dyDescent="0.25">
      <c r="B60" s="7">
        <v>0.01</v>
      </c>
      <c r="C60" s="7">
        <v>0.01</v>
      </c>
      <c r="D60" t="s">
        <v>108</v>
      </c>
      <c r="E60" s="7">
        <v>0.03</v>
      </c>
      <c r="F60" t="s">
        <v>108</v>
      </c>
      <c r="G60" s="7">
        <v>0.01</v>
      </c>
      <c r="H60" s="7">
        <v>0.01</v>
      </c>
      <c r="I60" s="7">
        <v>0.01</v>
      </c>
      <c r="J60" s="7">
        <v>0.01</v>
      </c>
      <c r="K60" t="s">
        <v>108</v>
      </c>
      <c r="L60" s="7">
        <v>0.01</v>
      </c>
      <c r="M60" s="7">
        <v>0.01</v>
      </c>
      <c r="N60" s="7">
        <v>0.01</v>
      </c>
      <c r="O60" t="s">
        <v>108</v>
      </c>
      <c r="P60" t="s">
        <v>108</v>
      </c>
      <c r="Q60" s="7">
        <v>0.01</v>
      </c>
      <c r="R60" s="7">
        <v>0.01</v>
      </c>
      <c r="S60" s="7">
        <v>0.01</v>
      </c>
      <c r="T60" s="7">
        <v>0.01</v>
      </c>
      <c r="U60" s="7">
        <v>0.01</v>
      </c>
      <c r="V60" s="7">
        <v>0.01</v>
      </c>
      <c r="W60" t="s">
        <v>108</v>
      </c>
      <c r="X60" t="s">
        <v>108</v>
      </c>
      <c r="Y60" t="s">
        <v>108</v>
      </c>
      <c r="Z60" s="7">
        <v>0.01</v>
      </c>
      <c r="AA60" s="7">
        <v>0.01</v>
      </c>
      <c r="AB60" s="7">
        <v>0.01</v>
      </c>
      <c r="AC60" t="s">
        <v>108</v>
      </c>
      <c r="AD60" s="7">
        <v>0.01</v>
      </c>
      <c r="AE60" s="7">
        <v>0.02</v>
      </c>
      <c r="AF60" s="7">
        <v>0.01</v>
      </c>
      <c r="AG60" t="s">
        <v>108</v>
      </c>
      <c r="AH60" t="s">
        <v>108</v>
      </c>
      <c r="AI60" s="7">
        <v>0.01</v>
      </c>
      <c r="AJ60" t="s">
        <v>108</v>
      </c>
      <c r="AK60" s="7">
        <v>0.02</v>
      </c>
      <c r="AL60">
        <v>0</v>
      </c>
      <c r="AM60" s="7">
        <v>0.01</v>
      </c>
      <c r="AN60" t="s">
        <v>108</v>
      </c>
      <c r="AO60" t="s">
        <v>108</v>
      </c>
      <c r="AP60" t="s">
        <v>108</v>
      </c>
      <c r="AQ60" t="s">
        <v>108</v>
      </c>
      <c r="AR60" t="s">
        <v>108</v>
      </c>
      <c r="AS60" t="s">
        <v>108</v>
      </c>
      <c r="AT60" t="s">
        <v>108</v>
      </c>
      <c r="AU60" t="s">
        <v>108</v>
      </c>
      <c r="AV60" s="7">
        <v>0.02</v>
      </c>
      <c r="AW60" t="s">
        <v>108</v>
      </c>
      <c r="AX60" t="s">
        <v>108</v>
      </c>
      <c r="AY60" s="7">
        <v>0.01</v>
      </c>
      <c r="AZ60" t="s">
        <v>108</v>
      </c>
      <c r="BA60" s="7">
        <v>0.03</v>
      </c>
      <c r="BB60" s="7">
        <v>0.02</v>
      </c>
      <c r="BC60" s="7">
        <v>0.01</v>
      </c>
      <c r="BD60" t="s">
        <v>108</v>
      </c>
      <c r="BE60" s="7">
        <v>0.01</v>
      </c>
      <c r="BF60" s="7">
        <v>0.01</v>
      </c>
      <c r="BG60" s="7">
        <v>0.01</v>
      </c>
      <c r="BH60" t="s">
        <v>108</v>
      </c>
      <c r="BI60" s="7">
        <v>0.01</v>
      </c>
      <c r="BJ60" s="7">
        <v>0.01</v>
      </c>
      <c r="BK60" s="7">
        <v>0.02</v>
      </c>
      <c r="BL60" t="s">
        <v>108</v>
      </c>
      <c r="BM60" s="7">
        <v>0.01</v>
      </c>
      <c r="BN60" s="7">
        <v>0.01</v>
      </c>
      <c r="BO60" t="s">
        <v>108</v>
      </c>
      <c r="BP60" s="7">
        <v>0.11</v>
      </c>
      <c r="BQ60">
        <v>0</v>
      </c>
      <c r="BR60">
        <v>0</v>
      </c>
      <c r="BS60" s="7">
        <v>0.01</v>
      </c>
      <c r="BT60" s="7">
        <v>0.01</v>
      </c>
      <c r="BU60">
        <v>0</v>
      </c>
      <c r="BV60" s="7">
        <v>0.01</v>
      </c>
      <c r="BW60" t="s">
        <v>108</v>
      </c>
      <c r="BX60">
        <v>0</v>
      </c>
      <c r="BY60">
        <v>0</v>
      </c>
      <c r="BZ60">
        <v>0</v>
      </c>
    </row>
    <row r="61" spans="1:78" x14ac:dyDescent="0.25">
      <c r="A61" t="s">
        <v>746</v>
      </c>
      <c r="B61">
        <v>4</v>
      </c>
      <c r="C61">
        <v>4</v>
      </c>
      <c r="D61">
        <v>0</v>
      </c>
      <c r="E61">
        <v>0</v>
      </c>
      <c r="F61">
        <v>0</v>
      </c>
      <c r="G61">
        <v>3</v>
      </c>
      <c r="H61">
        <v>1</v>
      </c>
      <c r="I61">
        <v>1</v>
      </c>
      <c r="J61">
        <v>1</v>
      </c>
      <c r="K61">
        <v>2</v>
      </c>
      <c r="L61">
        <v>0</v>
      </c>
      <c r="M61">
        <v>0</v>
      </c>
      <c r="N61">
        <v>4</v>
      </c>
      <c r="O61">
        <v>0</v>
      </c>
      <c r="P61">
        <v>0</v>
      </c>
      <c r="Q61">
        <v>0</v>
      </c>
      <c r="R61">
        <v>4</v>
      </c>
      <c r="S61">
        <v>2</v>
      </c>
      <c r="T61">
        <v>0</v>
      </c>
      <c r="U61">
        <v>0</v>
      </c>
      <c r="V61">
        <v>3</v>
      </c>
      <c r="W61">
        <v>0</v>
      </c>
      <c r="X61">
        <v>0</v>
      </c>
      <c r="Y61">
        <v>0</v>
      </c>
      <c r="Z61">
        <v>4</v>
      </c>
      <c r="AA61">
        <v>4</v>
      </c>
      <c r="AB61">
        <v>4</v>
      </c>
      <c r="AC61">
        <v>0</v>
      </c>
      <c r="AD61">
        <v>4</v>
      </c>
      <c r="AE61">
        <v>0</v>
      </c>
      <c r="AF61">
        <v>4</v>
      </c>
      <c r="AG61">
        <v>0</v>
      </c>
      <c r="AH61">
        <v>0</v>
      </c>
      <c r="AI61">
        <v>2</v>
      </c>
      <c r="AJ61">
        <v>0</v>
      </c>
      <c r="AK61">
        <v>2</v>
      </c>
      <c r="AL61">
        <v>2</v>
      </c>
      <c r="AM61">
        <v>1</v>
      </c>
      <c r="AN61">
        <v>0</v>
      </c>
      <c r="AO61">
        <v>0</v>
      </c>
      <c r="AP61">
        <v>0</v>
      </c>
      <c r="AQ61">
        <v>0</v>
      </c>
      <c r="AR61">
        <v>1</v>
      </c>
      <c r="AS61">
        <v>0</v>
      </c>
      <c r="AT61">
        <v>0</v>
      </c>
      <c r="AU61">
        <v>0</v>
      </c>
      <c r="AV61">
        <v>2</v>
      </c>
      <c r="AW61">
        <v>0</v>
      </c>
      <c r="AX61">
        <v>0</v>
      </c>
      <c r="AY61">
        <v>1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4</v>
      </c>
      <c r="BG61">
        <v>3</v>
      </c>
      <c r="BH61">
        <v>1</v>
      </c>
      <c r="BI61">
        <v>0</v>
      </c>
      <c r="BJ61">
        <v>3</v>
      </c>
      <c r="BK61">
        <v>0</v>
      </c>
      <c r="BL61">
        <v>0</v>
      </c>
      <c r="BM61">
        <v>1</v>
      </c>
      <c r="BN61">
        <v>3</v>
      </c>
      <c r="BO61">
        <v>0</v>
      </c>
      <c r="BP61">
        <v>0</v>
      </c>
      <c r="BQ61">
        <v>1</v>
      </c>
      <c r="BR61">
        <v>3</v>
      </c>
      <c r="BS61">
        <v>4</v>
      </c>
      <c r="BT61">
        <v>0</v>
      </c>
      <c r="BU61">
        <v>0</v>
      </c>
      <c r="BV61">
        <v>1</v>
      </c>
      <c r="BW61">
        <v>1</v>
      </c>
      <c r="BX61">
        <v>4</v>
      </c>
      <c r="BY61">
        <v>4</v>
      </c>
      <c r="BZ61">
        <v>4</v>
      </c>
    </row>
    <row r="62" spans="1:78" x14ac:dyDescent="0.25">
      <c r="B62" s="7">
        <v>0.01</v>
      </c>
      <c r="C62" s="7">
        <v>0.01</v>
      </c>
      <c r="D62" t="s">
        <v>108</v>
      </c>
      <c r="E62" t="s">
        <v>108</v>
      </c>
      <c r="F62" t="s">
        <v>108</v>
      </c>
      <c r="G62" s="7">
        <v>0.01</v>
      </c>
      <c r="H62" s="7">
        <v>0.01</v>
      </c>
      <c r="I62">
        <v>0</v>
      </c>
      <c r="J62" s="7">
        <v>0.01</v>
      </c>
      <c r="K62" s="7">
        <v>0.01</v>
      </c>
      <c r="L62" t="s">
        <v>108</v>
      </c>
      <c r="M62" t="s">
        <v>108</v>
      </c>
      <c r="N62" s="7">
        <v>0.01</v>
      </c>
      <c r="O62" t="s">
        <v>108</v>
      </c>
      <c r="P62" t="s">
        <v>108</v>
      </c>
      <c r="Q62" t="s">
        <v>108</v>
      </c>
      <c r="R62" s="7">
        <v>0.01</v>
      </c>
      <c r="S62" s="7">
        <v>0.01</v>
      </c>
      <c r="T62" t="s">
        <v>108</v>
      </c>
      <c r="U62" t="s">
        <v>108</v>
      </c>
      <c r="V62" s="7">
        <v>0.01</v>
      </c>
      <c r="W62" t="s">
        <v>108</v>
      </c>
      <c r="X62" t="s">
        <v>108</v>
      </c>
      <c r="Y62" t="s">
        <v>108</v>
      </c>
      <c r="Z62" s="7">
        <v>0.01</v>
      </c>
      <c r="AA62" s="7">
        <v>0.01</v>
      </c>
      <c r="AB62" s="7">
        <v>0.01</v>
      </c>
      <c r="AC62" t="s">
        <v>108</v>
      </c>
      <c r="AD62" s="7">
        <v>0.01</v>
      </c>
      <c r="AE62" t="s">
        <v>108</v>
      </c>
      <c r="AF62" s="7">
        <v>0.01</v>
      </c>
      <c r="AG62" t="s">
        <v>108</v>
      </c>
      <c r="AH62" t="s">
        <v>108</v>
      </c>
      <c r="AI62">
        <v>0</v>
      </c>
      <c r="AJ62" t="s">
        <v>108</v>
      </c>
      <c r="AK62" s="7">
        <v>0.02</v>
      </c>
      <c r="AL62" s="7">
        <v>0.01</v>
      </c>
      <c r="AM62" s="7">
        <v>0.01</v>
      </c>
      <c r="AN62" t="s">
        <v>108</v>
      </c>
      <c r="AO62" t="s">
        <v>108</v>
      </c>
      <c r="AP62" t="s">
        <v>108</v>
      </c>
      <c r="AQ62" t="s">
        <v>108</v>
      </c>
      <c r="AR62" s="7">
        <v>0.03</v>
      </c>
      <c r="AS62" t="s">
        <v>108</v>
      </c>
      <c r="AT62" t="s">
        <v>108</v>
      </c>
      <c r="AU62" t="s">
        <v>108</v>
      </c>
      <c r="AV62" s="7">
        <v>0.04</v>
      </c>
      <c r="AW62" t="s">
        <v>108</v>
      </c>
      <c r="AX62" t="s">
        <v>108</v>
      </c>
      <c r="AY62" s="7">
        <v>0.01</v>
      </c>
      <c r="AZ62" t="s">
        <v>108</v>
      </c>
      <c r="BA62" t="s">
        <v>108</v>
      </c>
      <c r="BB62" t="s">
        <v>108</v>
      </c>
      <c r="BC62" t="s">
        <v>108</v>
      </c>
      <c r="BD62" t="s">
        <v>108</v>
      </c>
      <c r="BE62" t="s">
        <v>108</v>
      </c>
      <c r="BF62" s="7">
        <v>0.01</v>
      </c>
      <c r="BG62" s="7">
        <v>0.01</v>
      </c>
      <c r="BH62" s="7">
        <v>0.01</v>
      </c>
      <c r="BI62" t="s">
        <v>108</v>
      </c>
      <c r="BJ62" s="7">
        <v>0.02</v>
      </c>
      <c r="BK62" t="s">
        <v>108</v>
      </c>
      <c r="BL62" t="s">
        <v>108</v>
      </c>
      <c r="BM62">
        <v>0</v>
      </c>
      <c r="BN62" s="7">
        <v>0.01</v>
      </c>
      <c r="BO62" t="s">
        <v>108</v>
      </c>
      <c r="BP62" t="s">
        <v>108</v>
      </c>
      <c r="BQ62">
        <v>0</v>
      </c>
      <c r="BR62" s="7">
        <v>0.01</v>
      </c>
      <c r="BS62" s="7">
        <v>0.01</v>
      </c>
      <c r="BT62" t="s">
        <v>108</v>
      </c>
      <c r="BU62" t="s">
        <v>108</v>
      </c>
      <c r="BV62" s="7">
        <v>0.01</v>
      </c>
      <c r="BW62">
        <v>0</v>
      </c>
      <c r="BX62" s="7">
        <v>0.01</v>
      </c>
      <c r="BY62" s="7">
        <v>0.01</v>
      </c>
      <c r="BZ62" s="7">
        <v>0.01</v>
      </c>
    </row>
    <row r="63" spans="1:78" x14ac:dyDescent="0.25">
      <c r="A63" t="s">
        <v>747</v>
      </c>
      <c r="B63">
        <v>3</v>
      </c>
      <c r="C63">
        <v>3</v>
      </c>
      <c r="D63">
        <v>0</v>
      </c>
      <c r="E63">
        <v>1</v>
      </c>
      <c r="F63">
        <v>1</v>
      </c>
      <c r="G63">
        <v>2</v>
      </c>
      <c r="H63">
        <v>0</v>
      </c>
      <c r="I63">
        <v>0</v>
      </c>
      <c r="J63">
        <v>2</v>
      </c>
      <c r="K63">
        <v>0</v>
      </c>
      <c r="L63">
        <v>2</v>
      </c>
      <c r="M63">
        <v>2</v>
      </c>
      <c r="N63">
        <v>2</v>
      </c>
      <c r="O63">
        <v>0</v>
      </c>
      <c r="P63">
        <v>0</v>
      </c>
      <c r="Q63">
        <v>0</v>
      </c>
      <c r="R63">
        <v>3</v>
      </c>
      <c r="S63">
        <v>2</v>
      </c>
      <c r="T63">
        <v>1</v>
      </c>
      <c r="U63">
        <v>1</v>
      </c>
      <c r="V63">
        <v>3</v>
      </c>
      <c r="W63">
        <v>1</v>
      </c>
      <c r="X63">
        <v>0</v>
      </c>
      <c r="Y63">
        <v>1</v>
      </c>
      <c r="Z63">
        <v>3</v>
      </c>
      <c r="AA63">
        <v>3</v>
      </c>
      <c r="AB63">
        <v>3</v>
      </c>
      <c r="AC63">
        <v>2</v>
      </c>
      <c r="AD63">
        <v>2</v>
      </c>
      <c r="AE63">
        <v>0</v>
      </c>
      <c r="AF63">
        <v>0</v>
      </c>
      <c r="AG63">
        <v>1</v>
      </c>
      <c r="AH63">
        <v>0</v>
      </c>
      <c r="AI63">
        <v>0</v>
      </c>
      <c r="AJ63">
        <v>0</v>
      </c>
      <c r="AK63">
        <v>1</v>
      </c>
      <c r="AL63">
        <v>1</v>
      </c>
      <c r="AM63">
        <v>1</v>
      </c>
      <c r="AN63">
        <v>0</v>
      </c>
      <c r="AO63">
        <v>2</v>
      </c>
      <c r="AP63">
        <v>0</v>
      </c>
      <c r="AQ63">
        <v>0</v>
      </c>
      <c r="AR63">
        <v>0</v>
      </c>
      <c r="AS63">
        <v>0</v>
      </c>
      <c r="AT63">
        <v>1</v>
      </c>
      <c r="AU63">
        <v>0</v>
      </c>
      <c r="AV63">
        <v>0</v>
      </c>
      <c r="AW63">
        <v>0</v>
      </c>
      <c r="AX63">
        <v>0</v>
      </c>
      <c r="AY63">
        <v>2</v>
      </c>
      <c r="AZ63">
        <v>0</v>
      </c>
      <c r="BA63">
        <v>1</v>
      </c>
      <c r="BB63">
        <v>0</v>
      </c>
      <c r="BC63">
        <v>1</v>
      </c>
      <c r="BD63">
        <v>0</v>
      </c>
      <c r="BE63">
        <v>3</v>
      </c>
      <c r="BF63">
        <v>1</v>
      </c>
      <c r="BG63">
        <v>3</v>
      </c>
      <c r="BH63">
        <v>0</v>
      </c>
      <c r="BI63">
        <v>0</v>
      </c>
      <c r="BJ63">
        <v>1</v>
      </c>
      <c r="BK63">
        <v>1</v>
      </c>
      <c r="BL63">
        <v>0</v>
      </c>
      <c r="BM63">
        <v>0</v>
      </c>
      <c r="BN63">
        <v>1</v>
      </c>
      <c r="BO63">
        <v>2</v>
      </c>
      <c r="BP63">
        <v>0</v>
      </c>
      <c r="BQ63">
        <v>1</v>
      </c>
      <c r="BR63">
        <v>1</v>
      </c>
      <c r="BS63">
        <v>1</v>
      </c>
      <c r="BT63">
        <v>3</v>
      </c>
      <c r="BU63">
        <v>1</v>
      </c>
      <c r="BV63">
        <v>1</v>
      </c>
      <c r="BW63">
        <v>1</v>
      </c>
      <c r="BX63">
        <v>1</v>
      </c>
      <c r="BY63">
        <v>1</v>
      </c>
      <c r="BZ63">
        <v>1</v>
      </c>
    </row>
    <row r="64" spans="1:78" x14ac:dyDescent="0.25">
      <c r="B64" s="7">
        <v>0.01</v>
      </c>
      <c r="C64">
        <v>0</v>
      </c>
      <c r="D64" t="s">
        <v>108</v>
      </c>
      <c r="E64" s="7">
        <v>0.02</v>
      </c>
      <c r="F64" s="7">
        <v>0.01</v>
      </c>
      <c r="G64" s="7">
        <v>0.01</v>
      </c>
      <c r="H64" t="s">
        <v>108</v>
      </c>
      <c r="I64" t="s">
        <v>108</v>
      </c>
      <c r="J64" s="7">
        <v>0.01</v>
      </c>
      <c r="K64" t="s">
        <v>108</v>
      </c>
      <c r="L64" s="7">
        <v>0.02</v>
      </c>
      <c r="M64" s="7">
        <v>0.01</v>
      </c>
      <c r="N64">
        <v>0</v>
      </c>
      <c r="O64" t="s">
        <v>108</v>
      </c>
      <c r="P64" t="s">
        <v>108</v>
      </c>
      <c r="Q64" t="s">
        <v>108</v>
      </c>
      <c r="R64" s="7">
        <v>0.01</v>
      </c>
      <c r="S64">
        <v>0</v>
      </c>
      <c r="T64">
        <v>0</v>
      </c>
      <c r="U64" s="7">
        <v>0.01</v>
      </c>
      <c r="V64" s="7">
        <v>0.01</v>
      </c>
      <c r="W64" s="7">
        <v>0.01</v>
      </c>
      <c r="X64" t="s">
        <v>108</v>
      </c>
      <c r="Y64" s="7">
        <v>0.01</v>
      </c>
      <c r="Z64">
        <v>0</v>
      </c>
      <c r="AA64" s="7">
        <v>0.01</v>
      </c>
      <c r="AB64">
        <v>0</v>
      </c>
      <c r="AC64" s="7">
        <v>0.02</v>
      </c>
      <c r="AD64">
        <v>0</v>
      </c>
      <c r="AE64" t="s">
        <v>108</v>
      </c>
      <c r="AF64" t="s">
        <v>108</v>
      </c>
      <c r="AG64" s="7">
        <v>0.01</v>
      </c>
      <c r="AH64" t="s">
        <v>108</v>
      </c>
      <c r="AI64" t="s">
        <v>108</v>
      </c>
      <c r="AJ64" t="s">
        <v>108</v>
      </c>
      <c r="AK64" s="7">
        <v>0.01</v>
      </c>
      <c r="AL64">
        <v>0</v>
      </c>
      <c r="AM64" s="7">
        <v>0.01</v>
      </c>
      <c r="AN64" t="s">
        <v>108</v>
      </c>
      <c r="AO64" s="7">
        <v>0.04</v>
      </c>
      <c r="AP64" t="s">
        <v>108</v>
      </c>
      <c r="AQ64" t="s">
        <v>108</v>
      </c>
      <c r="AR64" t="s">
        <v>108</v>
      </c>
      <c r="AS64" t="s">
        <v>108</v>
      </c>
      <c r="AT64" s="7">
        <v>0.01</v>
      </c>
      <c r="AU64" t="s">
        <v>108</v>
      </c>
      <c r="AV64" t="s">
        <v>108</v>
      </c>
      <c r="AW64" t="s">
        <v>108</v>
      </c>
      <c r="AX64" t="s">
        <v>108</v>
      </c>
      <c r="AY64" s="7">
        <v>0.02</v>
      </c>
      <c r="AZ64" t="s">
        <v>108</v>
      </c>
      <c r="BA64" s="7">
        <v>0.02</v>
      </c>
      <c r="BB64" t="s">
        <v>108</v>
      </c>
      <c r="BC64" s="7">
        <v>0.01</v>
      </c>
      <c r="BD64" t="s">
        <v>108</v>
      </c>
      <c r="BE64" s="7">
        <v>0.01</v>
      </c>
      <c r="BF64">
        <v>0</v>
      </c>
      <c r="BG64" s="7">
        <v>0.01</v>
      </c>
      <c r="BH64" t="s">
        <v>108</v>
      </c>
      <c r="BI64" t="s">
        <v>108</v>
      </c>
      <c r="BJ64">
        <v>0</v>
      </c>
      <c r="BK64" s="7">
        <v>0.02</v>
      </c>
      <c r="BL64" t="s">
        <v>108</v>
      </c>
      <c r="BM64" t="s">
        <v>108</v>
      </c>
      <c r="BN64">
        <v>0</v>
      </c>
      <c r="BO64" s="7">
        <v>0.03</v>
      </c>
      <c r="BP64" t="s">
        <v>108</v>
      </c>
      <c r="BQ64">
        <v>0</v>
      </c>
      <c r="BR64">
        <v>0</v>
      </c>
      <c r="BS64">
        <v>0</v>
      </c>
      <c r="BT64" s="7">
        <v>0.02</v>
      </c>
      <c r="BU64">
        <v>0</v>
      </c>
      <c r="BV64" s="7">
        <v>0.01</v>
      </c>
      <c r="BW64">
        <v>0</v>
      </c>
      <c r="BX64">
        <v>0</v>
      </c>
      <c r="BY64">
        <v>0</v>
      </c>
      <c r="BZ64">
        <v>0</v>
      </c>
    </row>
    <row r="65" spans="1:78" x14ac:dyDescent="0.25">
      <c r="A65" t="s">
        <v>748</v>
      </c>
      <c r="B65">
        <v>3</v>
      </c>
      <c r="C65">
        <v>2</v>
      </c>
      <c r="D65">
        <v>0</v>
      </c>
      <c r="E65">
        <v>1</v>
      </c>
      <c r="F65">
        <v>1</v>
      </c>
      <c r="G65">
        <v>1</v>
      </c>
      <c r="H65">
        <v>1</v>
      </c>
      <c r="I65">
        <v>1</v>
      </c>
      <c r="J65">
        <v>1</v>
      </c>
      <c r="K65">
        <v>1</v>
      </c>
      <c r="L65">
        <v>0</v>
      </c>
      <c r="M65">
        <v>1</v>
      </c>
      <c r="N65">
        <v>2</v>
      </c>
      <c r="O65">
        <v>0</v>
      </c>
      <c r="P65">
        <v>0</v>
      </c>
      <c r="Q65">
        <v>1</v>
      </c>
      <c r="R65">
        <v>2</v>
      </c>
      <c r="S65">
        <v>3</v>
      </c>
      <c r="T65">
        <v>0</v>
      </c>
      <c r="U65">
        <v>0</v>
      </c>
      <c r="V65">
        <v>2</v>
      </c>
      <c r="W65">
        <v>1</v>
      </c>
      <c r="X65">
        <v>0</v>
      </c>
      <c r="Y65">
        <v>0</v>
      </c>
      <c r="Z65">
        <v>3</v>
      </c>
      <c r="AA65">
        <v>3</v>
      </c>
      <c r="AB65">
        <v>3</v>
      </c>
      <c r="AC65">
        <v>0</v>
      </c>
      <c r="AD65">
        <v>3</v>
      </c>
      <c r="AE65">
        <v>0</v>
      </c>
      <c r="AF65">
        <v>0</v>
      </c>
      <c r="AG65">
        <v>3</v>
      </c>
      <c r="AH65">
        <v>0</v>
      </c>
      <c r="AI65">
        <v>3</v>
      </c>
      <c r="AJ65">
        <v>0</v>
      </c>
      <c r="AK65">
        <v>0</v>
      </c>
      <c r="AL65">
        <v>2</v>
      </c>
      <c r="AM65">
        <v>1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</v>
      </c>
      <c r="BA65">
        <v>0</v>
      </c>
      <c r="BB65">
        <v>0</v>
      </c>
      <c r="BC65">
        <v>0</v>
      </c>
      <c r="BD65">
        <v>0</v>
      </c>
      <c r="BE65">
        <v>2</v>
      </c>
      <c r="BF65">
        <v>1</v>
      </c>
      <c r="BG65">
        <v>3</v>
      </c>
      <c r="BH65">
        <v>0</v>
      </c>
      <c r="BI65">
        <v>3</v>
      </c>
      <c r="BJ65">
        <v>0</v>
      </c>
      <c r="BK65">
        <v>0</v>
      </c>
      <c r="BL65">
        <v>0</v>
      </c>
      <c r="BM65">
        <v>2</v>
      </c>
      <c r="BN65">
        <v>1</v>
      </c>
      <c r="BO65">
        <v>0</v>
      </c>
      <c r="BP65">
        <v>0</v>
      </c>
      <c r="BQ65">
        <v>1</v>
      </c>
      <c r="BR65">
        <v>3</v>
      </c>
      <c r="BS65">
        <v>1</v>
      </c>
      <c r="BT65">
        <v>0</v>
      </c>
      <c r="BU65">
        <v>2</v>
      </c>
      <c r="BV65">
        <v>1</v>
      </c>
      <c r="BW65">
        <v>0</v>
      </c>
      <c r="BX65">
        <v>2</v>
      </c>
      <c r="BY65">
        <v>3</v>
      </c>
      <c r="BZ65">
        <v>2</v>
      </c>
    </row>
    <row r="66" spans="1:78" x14ac:dyDescent="0.25">
      <c r="B66" s="7">
        <v>0.01</v>
      </c>
      <c r="C66">
        <v>0</v>
      </c>
      <c r="D66" t="s">
        <v>108</v>
      </c>
      <c r="E66" s="7">
        <v>0.03</v>
      </c>
      <c r="F66" s="7">
        <v>0.01</v>
      </c>
      <c r="G66">
        <v>0</v>
      </c>
      <c r="H66" s="7">
        <v>0.01</v>
      </c>
      <c r="I66">
        <v>0</v>
      </c>
      <c r="J66" s="7">
        <v>0.01</v>
      </c>
      <c r="K66" s="7">
        <v>0.01</v>
      </c>
      <c r="L66" t="s">
        <v>108</v>
      </c>
      <c r="M66" s="7">
        <v>0.01</v>
      </c>
      <c r="N66" s="7">
        <v>0.01</v>
      </c>
      <c r="O66" t="s">
        <v>108</v>
      </c>
      <c r="P66" t="s">
        <v>108</v>
      </c>
      <c r="Q66" s="7">
        <v>0.01</v>
      </c>
      <c r="R66">
        <v>0</v>
      </c>
      <c r="S66" s="7">
        <v>0.01</v>
      </c>
      <c r="T66" t="s">
        <v>108</v>
      </c>
      <c r="U66" t="s">
        <v>108</v>
      </c>
      <c r="V66">
        <v>0</v>
      </c>
      <c r="W66" s="7">
        <v>0.02</v>
      </c>
      <c r="X66" t="s">
        <v>108</v>
      </c>
      <c r="Y66" t="s">
        <v>108</v>
      </c>
      <c r="Z66" s="7">
        <v>0.01</v>
      </c>
      <c r="AA66" s="7">
        <v>0.01</v>
      </c>
      <c r="AB66" s="7">
        <v>0.01</v>
      </c>
      <c r="AC66" t="s">
        <v>108</v>
      </c>
      <c r="AD66" s="7">
        <v>0.01</v>
      </c>
      <c r="AE66" t="s">
        <v>108</v>
      </c>
      <c r="AF66" t="s">
        <v>108</v>
      </c>
      <c r="AG66" s="7">
        <v>0.02</v>
      </c>
      <c r="AH66" t="s">
        <v>108</v>
      </c>
      <c r="AI66" s="7">
        <v>0.01</v>
      </c>
      <c r="AJ66" t="s">
        <v>108</v>
      </c>
      <c r="AK66" t="s">
        <v>108</v>
      </c>
      <c r="AL66">
        <v>0</v>
      </c>
      <c r="AM66" s="7">
        <v>0.01</v>
      </c>
      <c r="AN66" t="s">
        <v>108</v>
      </c>
      <c r="AO66" t="s">
        <v>108</v>
      </c>
      <c r="AP66" t="s">
        <v>108</v>
      </c>
      <c r="AQ66" t="s">
        <v>108</v>
      </c>
      <c r="AR66" t="s">
        <v>108</v>
      </c>
      <c r="AS66" s="7">
        <v>0.03</v>
      </c>
      <c r="AT66" t="s">
        <v>108</v>
      </c>
      <c r="AU66" t="s">
        <v>108</v>
      </c>
      <c r="AV66" t="s">
        <v>108</v>
      </c>
      <c r="AW66" t="s">
        <v>108</v>
      </c>
      <c r="AX66" t="s">
        <v>108</v>
      </c>
      <c r="AY66" t="s">
        <v>108</v>
      </c>
      <c r="AZ66" s="7">
        <v>0.06</v>
      </c>
      <c r="BA66" t="s">
        <v>108</v>
      </c>
      <c r="BB66" t="s">
        <v>108</v>
      </c>
      <c r="BC66" t="s">
        <v>108</v>
      </c>
      <c r="BD66" t="s">
        <v>108</v>
      </c>
      <c r="BE66" s="7">
        <v>0.01</v>
      </c>
      <c r="BF66">
        <v>0</v>
      </c>
      <c r="BG66" s="7">
        <v>0.01</v>
      </c>
      <c r="BH66" t="s">
        <v>108</v>
      </c>
      <c r="BI66" s="7">
        <v>0.01</v>
      </c>
      <c r="BJ66" t="s">
        <v>108</v>
      </c>
      <c r="BK66" t="s">
        <v>108</v>
      </c>
      <c r="BL66" t="s">
        <v>108</v>
      </c>
      <c r="BM66" s="7">
        <v>0.01</v>
      </c>
      <c r="BN66">
        <v>0</v>
      </c>
      <c r="BO66" t="s">
        <v>108</v>
      </c>
      <c r="BP66" t="s">
        <v>108</v>
      </c>
      <c r="BQ66">
        <v>0</v>
      </c>
      <c r="BR66" s="7">
        <v>0.01</v>
      </c>
      <c r="BS66">
        <v>0</v>
      </c>
      <c r="BT66" t="s">
        <v>108</v>
      </c>
      <c r="BU66" s="7">
        <v>0.01</v>
      </c>
      <c r="BV66" s="7">
        <v>0.02</v>
      </c>
      <c r="BW66" t="s">
        <v>108</v>
      </c>
      <c r="BX66" s="7">
        <v>0.01</v>
      </c>
      <c r="BY66" s="7">
        <v>0.01</v>
      </c>
      <c r="BZ66" s="7">
        <v>0.01</v>
      </c>
    </row>
    <row r="67" spans="1:78" x14ac:dyDescent="0.25">
      <c r="A67" t="s">
        <v>749</v>
      </c>
      <c r="B67">
        <v>3</v>
      </c>
      <c r="C67">
        <v>3</v>
      </c>
      <c r="D67">
        <v>0</v>
      </c>
      <c r="E67">
        <v>0</v>
      </c>
      <c r="F67">
        <v>1</v>
      </c>
      <c r="G67">
        <v>2</v>
      </c>
      <c r="H67">
        <v>0</v>
      </c>
      <c r="I67">
        <v>2</v>
      </c>
      <c r="J67">
        <v>1</v>
      </c>
      <c r="K67">
        <v>0</v>
      </c>
      <c r="L67">
        <v>0</v>
      </c>
      <c r="M67">
        <v>0</v>
      </c>
      <c r="N67">
        <v>3</v>
      </c>
      <c r="O67">
        <v>0</v>
      </c>
      <c r="P67">
        <v>0</v>
      </c>
      <c r="Q67">
        <v>0</v>
      </c>
      <c r="R67">
        <v>3</v>
      </c>
      <c r="S67">
        <v>2</v>
      </c>
      <c r="T67">
        <v>0</v>
      </c>
      <c r="U67">
        <v>1</v>
      </c>
      <c r="V67">
        <v>3</v>
      </c>
      <c r="W67">
        <v>0</v>
      </c>
      <c r="X67">
        <v>0</v>
      </c>
      <c r="Y67">
        <v>0</v>
      </c>
      <c r="Z67">
        <v>3</v>
      </c>
      <c r="AA67">
        <v>3</v>
      </c>
      <c r="AB67">
        <v>3</v>
      </c>
      <c r="AC67">
        <v>0</v>
      </c>
      <c r="AD67">
        <v>3</v>
      </c>
      <c r="AE67">
        <v>0</v>
      </c>
      <c r="AF67">
        <v>2</v>
      </c>
      <c r="AG67">
        <v>1</v>
      </c>
      <c r="AH67">
        <v>0</v>
      </c>
      <c r="AI67">
        <v>2</v>
      </c>
      <c r="AJ67">
        <v>0</v>
      </c>
      <c r="AK67">
        <v>1</v>
      </c>
      <c r="AL67">
        <v>2</v>
      </c>
      <c r="AM67">
        <v>1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</v>
      </c>
      <c r="AZ67">
        <v>0</v>
      </c>
      <c r="BA67">
        <v>0</v>
      </c>
      <c r="BB67">
        <v>0</v>
      </c>
      <c r="BC67">
        <v>1</v>
      </c>
      <c r="BD67">
        <v>0</v>
      </c>
      <c r="BE67">
        <v>3</v>
      </c>
      <c r="BF67">
        <v>0</v>
      </c>
      <c r="BG67">
        <v>3</v>
      </c>
      <c r="BH67">
        <v>0</v>
      </c>
      <c r="BI67">
        <v>2</v>
      </c>
      <c r="BJ67">
        <v>0</v>
      </c>
      <c r="BK67">
        <v>1</v>
      </c>
      <c r="BL67">
        <v>0</v>
      </c>
      <c r="BM67">
        <v>0</v>
      </c>
      <c r="BN67">
        <v>3</v>
      </c>
      <c r="BO67">
        <v>0</v>
      </c>
      <c r="BP67">
        <v>0</v>
      </c>
      <c r="BQ67">
        <v>2</v>
      </c>
      <c r="BR67">
        <v>2</v>
      </c>
      <c r="BS67">
        <v>2</v>
      </c>
      <c r="BT67">
        <v>1</v>
      </c>
      <c r="BU67">
        <v>2</v>
      </c>
      <c r="BV67">
        <v>0</v>
      </c>
      <c r="BW67">
        <v>2</v>
      </c>
      <c r="BX67">
        <v>3</v>
      </c>
      <c r="BY67">
        <v>3</v>
      </c>
      <c r="BZ67">
        <v>1</v>
      </c>
    </row>
    <row r="68" spans="1:78" x14ac:dyDescent="0.25">
      <c r="B68">
        <v>0</v>
      </c>
      <c r="C68" s="7">
        <v>0.01</v>
      </c>
      <c r="D68" t="s">
        <v>106</v>
      </c>
      <c r="E68" t="s">
        <v>106</v>
      </c>
      <c r="F68" s="7">
        <v>0.01</v>
      </c>
      <c r="G68">
        <v>0</v>
      </c>
      <c r="H68" t="s">
        <v>106</v>
      </c>
      <c r="I68" s="7">
        <v>0.01</v>
      </c>
      <c r="J68" s="7">
        <v>0.01</v>
      </c>
      <c r="K68" t="s">
        <v>106</v>
      </c>
      <c r="L68" t="s">
        <v>106</v>
      </c>
      <c r="M68" t="s">
        <v>106</v>
      </c>
      <c r="N68" s="7">
        <v>0.01</v>
      </c>
      <c r="O68" t="s">
        <v>106</v>
      </c>
      <c r="P68" t="s">
        <v>106</v>
      </c>
      <c r="Q68" t="s">
        <v>106</v>
      </c>
      <c r="R68" s="7">
        <v>0.01</v>
      </c>
      <c r="S68">
        <v>0</v>
      </c>
      <c r="T68" t="s">
        <v>106</v>
      </c>
      <c r="U68" s="7">
        <v>0.01</v>
      </c>
      <c r="V68" s="7">
        <v>0.01</v>
      </c>
      <c r="W68" t="s">
        <v>106</v>
      </c>
      <c r="X68" t="s">
        <v>106</v>
      </c>
      <c r="Y68" t="s">
        <v>106</v>
      </c>
      <c r="Z68" s="7">
        <v>0.01</v>
      </c>
      <c r="AA68">
        <v>0</v>
      </c>
      <c r="AB68" s="7">
        <v>0.01</v>
      </c>
      <c r="AC68" t="s">
        <v>106</v>
      </c>
      <c r="AD68" s="7">
        <v>0.01</v>
      </c>
      <c r="AE68" t="s">
        <v>106</v>
      </c>
      <c r="AF68">
        <v>0</v>
      </c>
      <c r="AG68" s="7">
        <v>0.01</v>
      </c>
      <c r="AH68" t="s">
        <v>106</v>
      </c>
      <c r="AI68">
        <v>0</v>
      </c>
      <c r="AJ68" t="s">
        <v>106</v>
      </c>
      <c r="AK68" s="7">
        <v>0.02</v>
      </c>
      <c r="AL68">
        <v>0</v>
      </c>
      <c r="AM68" s="7">
        <v>0.01</v>
      </c>
      <c r="AN68" t="s">
        <v>106</v>
      </c>
      <c r="AO68" t="s">
        <v>106</v>
      </c>
      <c r="AP68" t="s">
        <v>106</v>
      </c>
      <c r="AQ68" t="s">
        <v>106</v>
      </c>
      <c r="AR68" t="s">
        <v>106</v>
      </c>
      <c r="AS68" t="s">
        <v>106</v>
      </c>
      <c r="AT68" t="s">
        <v>106</v>
      </c>
      <c r="AU68" t="s">
        <v>106</v>
      </c>
      <c r="AV68" t="s">
        <v>106</v>
      </c>
      <c r="AW68" t="s">
        <v>106</v>
      </c>
      <c r="AX68" t="s">
        <v>106</v>
      </c>
      <c r="AY68" s="7">
        <v>0.02</v>
      </c>
      <c r="AZ68" t="s">
        <v>106</v>
      </c>
      <c r="BA68" t="s">
        <v>106</v>
      </c>
      <c r="BB68" t="s">
        <v>106</v>
      </c>
      <c r="BC68" s="7">
        <v>0.02</v>
      </c>
      <c r="BD68" t="s">
        <v>106</v>
      </c>
      <c r="BE68" s="7">
        <v>0.01</v>
      </c>
      <c r="BF68" t="s">
        <v>106</v>
      </c>
      <c r="BG68" s="7">
        <v>0.01</v>
      </c>
      <c r="BH68" t="s">
        <v>106</v>
      </c>
      <c r="BI68" s="7">
        <v>0.01</v>
      </c>
      <c r="BJ68" t="s">
        <v>106</v>
      </c>
      <c r="BK68" s="7">
        <v>0.02</v>
      </c>
      <c r="BL68" t="s">
        <v>106</v>
      </c>
      <c r="BM68" t="s">
        <v>106</v>
      </c>
      <c r="BN68" s="7">
        <v>0.01</v>
      </c>
      <c r="BO68" t="s">
        <v>106</v>
      </c>
      <c r="BP68" t="s">
        <v>106</v>
      </c>
      <c r="BQ68" s="7">
        <v>0.01</v>
      </c>
      <c r="BR68">
        <v>0</v>
      </c>
      <c r="BS68">
        <v>0</v>
      </c>
      <c r="BT68" s="7">
        <v>0.01</v>
      </c>
      <c r="BU68" s="7">
        <v>0.01</v>
      </c>
      <c r="BV68" t="s">
        <v>106</v>
      </c>
      <c r="BW68" s="7">
        <v>0.01</v>
      </c>
      <c r="BX68" s="7">
        <v>0.01</v>
      </c>
      <c r="BY68" s="7">
        <v>0.01</v>
      </c>
      <c r="BZ68">
        <v>0</v>
      </c>
    </row>
    <row r="69" spans="1:78" x14ac:dyDescent="0.25">
      <c r="A69" t="s">
        <v>750</v>
      </c>
      <c r="B69">
        <v>3</v>
      </c>
      <c r="C69">
        <v>2</v>
      </c>
      <c r="D69">
        <v>0</v>
      </c>
      <c r="E69">
        <v>1</v>
      </c>
      <c r="F69">
        <v>1</v>
      </c>
      <c r="G69">
        <v>2</v>
      </c>
      <c r="H69">
        <v>0</v>
      </c>
      <c r="I69">
        <v>0</v>
      </c>
      <c r="J69">
        <v>2</v>
      </c>
      <c r="K69">
        <v>0</v>
      </c>
      <c r="L69">
        <v>1</v>
      </c>
      <c r="M69">
        <v>2</v>
      </c>
      <c r="N69">
        <v>1</v>
      </c>
      <c r="O69">
        <v>0</v>
      </c>
      <c r="P69">
        <v>0</v>
      </c>
      <c r="Q69">
        <v>1</v>
      </c>
      <c r="R69">
        <v>2</v>
      </c>
      <c r="S69">
        <v>1</v>
      </c>
      <c r="T69">
        <v>1</v>
      </c>
      <c r="U69">
        <v>1</v>
      </c>
      <c r="V69">
        <v>3</v>
      </c>
      <c r="W69">
        <v>0</v>
      </c>
      <c r="X69">
        <v>0</v>
      </c>
      <c r="Y69">
        <v>0</v>
      </c>
      <c r="Z69">
        <v>3</v>
      </c>
      <c r="AA69">
        <v>3</v>
      </c>
      <c r="AB69">
        <v>3</v>
      </c>
      <c r="AC69">
        <v>1</v>
      </c>
      <c r="AD69">
        <v>2</v>
      </c>
      <c r="AE69">
        <v>0</v>
      </c>
      <c r="AF69">
        <v>2</v>
      </c>
      <c r="AG69">
        <v>1</v>
      </c>
      <c r="AH69">
        <v>0</v>
      </c>
      <c r="AI69">
        <v>1</v>
      </c>
      <c r="AJ69">
        <v>0</v>
      </c>
      <c r="AK69">
        <v>2</v>
      </c>
      <c r="AL69">
        <v>2</v>
      </c>
      <c r="AM69">
        <v>1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</v>
      </c>
      <c r="BB69">
        <v>0</v>
      </c>
      <c r="BC69">
        <v>1</v>
      </c>
      <c r="BD69">
        <v>0</v>
      </c>
      <c r="BE69">
        <v>2</v>
      </c>
      <c r="BF69">
        <v>1</v>
      </c>
      <c r="BG69">
        <v>2</v>
      </c>
      <c r="BH69">
        <v>1</v>
      </c>
      <c r="BI69">
        <v>1</v>
      </c>
      <c r="BJ69">
        <v>0</v>
      </c>
      <c r="BK69">
        <v>1</v>
      </c>
      <c r="BL69">
        <v>0</v>
      </c>
      <c r="BM69">
        <v>1</v>
      </c>
      <c r="BN69">
        <v>2</v>
      </c>
      <c r="BO69">
        <v>0</v>
      </c>
      <c r="BP69">
        <v>0</v>
      </c>
      <c r="BQ69">
        <v>0</v>
      </c>
      <c r="BR69">
        <v>2</v>
      </c>
      <c r="BS69">
        <v>2</v>
      </c>
      <c r="BT69">
        <v>1</v>
      </c>
      <c r="BU69">
        <v>1</v>
      </c>
      <c r="BV69">
        <v>0</v>
      </c>
      <c r="BW69">
        <v>0</v>
      </c>
      <c r="BX69">
        <v>2</v>
      </c>
      <c r="BY69">
        <v>1</v>
      </c>
      <c r="BZ69">
        <v>3</v>
      </c>
    </row>
    <row r="70" spans="1:78" x14ac:dyDescent="0.25">
      <c r="B70">
        <v>0</v>
      </c>
      <c r="C70">
        <v>0</v>
      </c>
      <c r="D70" t="s">
        <v>106</v>
      </c>
      <c r="E70" s="7">
        <v>0.02</v>
      </c>
      <c r="F70">
        <v>0</v>
      </c>
      <c r="G70" s="7">
        <v>0.01</v>
      </c>
      <c r="H70" t="s">
        <v>106</v>
      </c>
      <c r="I70" t="s">
        <v>106</v>
      </c>
      <c r="J70" s="7">
        <v>0.01</v>
      </c>
      <c r="K70" t="s">
        <v>106</v>
      </c>
      <c r="L70">
        <v>0</v>
      </c>
      <c r="M70" s="7">
        <v>0.01</v>
      </c>
      <c r="N70">
        <v>0</v>
      </c>
      <c r="O70" t="s">
        <v>106</v>
      </c>
      <c r="P70" t="s">
        <v>106</v>
      </c>
      <c r="Q70" s="7">
        <v>0.01</v>
      </c>
      <c r="R70">
        <v>0</v>
      </c>
      <c r="S70">
        <v>0</v>
      </c>
      <c r="T70">
        <v>0</v>
      </c>
      <c r="U70" s="7">
        <v>0.01</v>
      </c>
      <c r="V70">
        <v>0</v>
      </c>
      <c r="W70" t="s">
        <v>106</v>
      </c>
      <c r="X70" t="s">
        <v>106</v>
      </c>
      <c r="Y70" t="s">
        <v>106</v>
      </c>
      <c r="Z70">
        <v>0</v>
      </c>
      <c r="AA70">
        <v>0</v>
      </c>
      <c r="AB70">
        <v>0</v>
      </c>
      <c r="AC70" s="7">
        <v>0.01</v>
      </c>
      <c r="AD70">
        <v>0</v>
      </c>
      <c r="AE70" t="s">
        <v>106</v>
      </c>
      <c r="AF70">
        <v>0</v>
      </c>
      <c r="AG70">
        <v>0</v>
      </c>
      <c r="AH70" t="s">
        <v>106</v>
      </c>
      <c r="AI70">
        <v>0</v>
      </c>
      <c r="AJ70" t="s">
        <v>106</v>
      </c>
      <c r="AK70" s="7">
        <v>0.02</v>
      </c>
      <c r="AL70">
        <v>0</v>
      </c>
      <c r="AM70">
        <v>0</v>
      </c>
      <c r="AN70" t="s">
        <v>106</v>
      </c>
      <c r="AO70" t="s">
        <v>106</v>
      </c>
      <c r="AP70" t="s">
        <v>106</v>
      </c>
      <c r="AQ70" t="s">
        <v>106</v>
      </c>
      <c r="AR70" t="s">
        <v>106</v>
      </c>
      <c r="AS70" s="7">
        <v>0.02</v>
      </c>
      <c r="AT70" t="s">
        <v>106</v>
      </c>
      <c r="AU70" t="s">
        <v>106</v>
      </c>
      <c r="AV70" t="s">
        <v>106</v>
      </c>
      <c r="AW70" t="s">
        <v>106</v>
      </c>
      <c r="AX70" t="s">
        <v>106</v>
      </c>
      <c r="AY70" t="s">
        <v>106</v>
      </c>
      <c r="AZ70" t="s">
        <v>106</v>
      </c>
      <c r="BA70" s="7">
        <v>0.02</v>
      </c>
      <c r="BB70" t="s">
        <v>106</v>
      </c>
      <c r="BC70" s="7">
        <v>0.02</v>
      </c>
      <c r="BD70" t="s">
        <v>106</v>
      </c>
      <c r="BE70" s="7">
        <v>0.01</v>
      </c>
      <c r="BF70">
        <v>0</v>
      </c>
      <c r="BG70">
        <v>0</v>
      </c>
      <c r="BH70" s="7">
        <v>0.01</v>
      </c>
      <c r="BI70">
        <v>0</v>
      </c>
      <c r="BJ70" t="s">
        <v>106</v>
      </c>
      <c r="BK70" s="7">
        <v>0.01</v>
      </c>
      <c r="BL70" t="s">
        <v>106</v>
      </c>
      <c r="BM70">
        <v>0</v>
      </c>
      <c r="BN70" s="7">
        <v>0.01</v>
      </c>
      <c r="BO70" t="s">
        <v>106</v>
      </c>
      <c r="BP70" t="s">
        <v>106</v>
      </c>
      <c r="BQ70" t="s">
        <v>106</v>
      </c>
      <c r="BR70">
        <v>0</v>
      </c>
      <c r="BS70">
        <v>0</v>
      </c>
      <c r="BT70" s="7">
        <v>0.01</v>
      </c>
      <c r="BU70">
        <v>0</v>
      </c>
      <c r="BV70" t="s">
        <v>106</v>
      </c>
      <c r="BW70" t="s">
        <v>106</v>
      </c>
      <c r="BX70">
        <v>0</v>
      </c>
      <c r="BY70">
        <v>0</v>
      </c>
      <c r="BZ70" s="7">
        <v>0.01</v>
      </c>
    </row>
    <row r="71" spans="1:78" x14ac:dyDescent="0.25">
      <c r="A71" t="s">
        <v>751</v>
      </c>
      <c r="B71">
        <v>3</v>
      </c>
      <c r="C71">
        <v>1</v>
      </c>
      <c r="D71">
        <v>2</v>
      </c>
      <c r="E71">
        <v>0</v>
      </c>
      <c r="F71">
        <v>2</v>
      </c>
      <c r="G71">
        <v>0</v>
      </c>
      <c r="H71">
        <v>1</v>
      </c>
      <c r="I71">
        <v>0</v>
      </c>
      <c r="J71">
        <v>1</v>
      </c>
      <c r="K71">
        <v>1</v>
      </c>
      <c r="L71">
        <v>1</v>
      </c>
      <c r="M71">
        <v>3</v>
      </c>
      <c r="N71">
        <v>0</v>
      </c>
      <c r="O71">
        <v>0</v>
      </c>
      <c r="P71">
        <v>0</v>
      </c>
      <c r="Q71">
        <v>1</v>
      </c>
      <c r="R71">
        <v>2</v>
      </c>
      <c r="S71">
        <v>0</v>
      </c>
      <c r="T71">
        <v>1</v>
      </c>
      <c r="U71">
        <v>1</v>
      </c>
      <c r="V71">
        <v>2</v>
      </c>
      <c r="W71">
        <v>1</v>
      </c>
      <c r="X71">
        <v>0</v>
      </c>
      <c r="Y71">
        <v>1</v>
      </c>
      <c r="Z71">
        <v>2</v>
      </c>
      <c r="AA71">
        <v>3</v>
      </c>
      <c r="AB71">
        <v>2</v>
      </c>
      <c r="AC71">
        <v>1</v>
      </c>
      <c r="AD71">
        <v>1</v>
      </c>
      <c r="AE71">
        <v>1</v>
      </c>
      <c r="AF71">
        <v>2</v>
      </c>
      <c r="AG71">
        <v>1</v>
      </c>
      <c r="AH71">
        <v>0</v>
      </c>
      <c r="AI71">
        <v>2</v>
      </c>
      <c r="AJ71">
        <v>0</v>
      </c>
      <c r="AK71">
        <v>0</v>
      </c>
      <c r="AL71">
        <v>0</v>
      </c>
      <c r="AM71">
        <v>3</v>
      </c>
      <c r="AN71">
        <v>0</v>
      </c>
      <c r="AO71">
        <v>0</v>
      </c>
      <c r="AP71">
        <v>0</v>
      </c>
      <c r="AQ71">
        <v>0</v>
      </c>
      <c r="AR71">
        <v>1</v>
      </c>
      <c r="AS71">
        <v>0</v>
      </c>
      <c r="AT71">
        <v>0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1</v>
      </c>
      <c r="BF71">
        <v>2</v>
      </c>
      <c r="BG71">
        <v>1</v>
      </c>
      <c r="BH71">
        <v>2</v>
      </c>
      <c r="BI71">
        <v>0</v>
      </c>
      <c r="BJ71">
        <v>0</v>
      </c>
      <c r="BK71">
        <v>1</v>
      </c>
      <c r="BL71">
        <v>0</v>
      </c>
      <c r="BM71">
        <v>1</v>
      </c>
      <c r="BN71">
        <v>1</v>
      </c>
      <c r="BO71">
        <v>1</v>
      </c>
      <c r="BP71">
        <v>0</v>
      </c>
      <c r="BQ71">
        <v>1</v>
      </c>
      <c r="BR71">
        <v>0</v>
      </c>
      <c r="BS71">
        <v>2</v>
      </c>
      <c r="BT71">
        <v>1</v>
      </c>
      <c r="BU71">
        <v>0</v>
      </c>
      <c r="BV71">
        <v>0</v>
      </c>
      <c r="BW71">
        <v>1</v>
      </c>
      <c r="BX71">
        <v>2</v>
      </c>
      <c r="BY71">
        <v>2</v>
      </c>
      <c r="BZ71">
        <v>1</v>
      </c>
    </row>
    <row r="72" spans="1:78" x14ac:dyDescent="0.25">
      <c r="B72">
        <v>0</v>
      </c>
      <c r="C72">
        <v>0</v>
      </c>
      <c r="D72" s="7">
        <v>0.03</v>
      </c>
      <c r="E72" t="s">
        <v>106</v>
      </c>
      <c r="F72" s="7">
        <v>0.01</v>
      </c>
      <c r="G72" t="s">
        <v>106</v>
      </c>
      <c r="H72" s="7">
        <v>0.01</v>
      </c>
      <c r="I72" t="s">
        <v>106</v>
      </c>
      <c r="J72">
        <v>0</v>
      </c>
      <c r="K72" s="7">
        <v>0.01</v>
      </c>
      <c r="L72" s="7">
        <v>0.01</v>
      </c>
      <c r="M72" s="7">
        <v>0.02</v>
      </c>
      <c r="N72" t="s">
        <v>106</v>
      </c>
      <c r="O72" t="s">
        <v>106</v>
      </c>
      <c r="P72" t="s">
        <v>106</v>
      </c>
      <c r="Q72" s="7">
        <v>0.01</v>
      </c>
      <c r="R72">
        <v>0</v>
      </c>
      <c r="S72" t="s">
        <v>106</v>
      </c>
      <c r="T72" s="7">
        <v>0.01</v>
      </c>
      <c r="U72" s="7">
        <v>0.01</v>
      </c>
      <c r="V72">
        <v>0</v>
      </c>
      <c r="W72" s="7">
        <v>0.01</v>
      </c>
      <c r="X72" t="s">
        <v>106</v>
      </c>
      <c r="Y72" s="7">
        <v>0.01</v>
      </c>
      <c r="Z72">
        <v>0</v>
      </c>
      <c r="AA72">
        <v>0</v>
      </c>
      <c r="AB72">
        <v>0</v>
      </c>
      <c r="AC72" s="7">
        <v>0.01</v>
      </c>
      <c r="AD72">
        <v>0</v>
      </c>
      <c r="AE72" s="7">
        <v>0.03</v>
      </c>
      <c r="AF72">
        <v>0</v>
      </c>
      <c r="AG72" s="7">
        <v>0.01</v>
      </c>
      <c r="AH72" t="s">
        <v>106</v>
      </c>
      <c r="AI72">
        <v>0</v>
      </c>
      <c r="AJ72" t="s">
        <v>106</v>
      </c>
      <c r="AK72" t="s">
        <v>106</v>
      </c>
      <c r="AL72" t="s">
        <v>106</v>
      </c>
      <c r="AM72" s="7">
        <v>0.01</v>
      </c>
      <c r="AN72" t="s">
        <v>106</v>
      </c>
      <c r="AO72" t="s">
        <v>106</v>
      </c>
      <c r="AP72" t="s">
        <v>106</v>
      </c>
      <c r="AQ72" t="s">
        <v>106</v>
      </c>
      <c r="AR72" s="7">
        <v>0.02</v>
      </c>
      <c r="AS72" t="s">
        <v>106</v>
      </c>
      <c r="AT72" t="s">
        <v>106</v>
      </c>
      <c r="AU72" t="s">
        <v>106</v>
      </c>
      <c r="AV72" t="s">
        <v>106</v>
      </c>
      <c r="AW72" s="7">
        <v>0.14000000000000001</v>
      </c>
      <c r="AX72" t="s">
        <v>106</v>
      </c>
      <c r="AY72" t="s">
        <v>106</v>
      </c>
      <c r="AZ72" t="s">
        <v>106</v>
      </c>
      <c r="BA72" t="s">
        <v>106</v>
      </c>
      <c r="BB72" t="s">
        <v>106</v>
      </c>
      <c r="BC72" t="s">
        <v>106</v>
      </c>
      <c r="BD72" t="s">
        <v>106</v>
      </c>
      <c r="BE72">
        <v>0</v>
      </c>
      <c r="BF72">
        <v>0</v>
      </c>
      <c r="BG72">
        <v>0</v>
      </c>
      <c r="BH72" s="7">
        <v>0.01</v>
      </c>
      <c r="BI72" t="s">
        <v>106</v>
      </c>
      <c r="BJ72" t="s">
        <v>106</v>
      </c>
      <c r="BK72" s="7">
        <v>0.01</v>
      </c>
      <c r="BL72" t="s">
        <v>106</v>
      </c>
      <c r="BM72">
        <v>0</v>
      </c>
      <c r="BN72">
        <v>0</v>
      </c>
      <c r="BO72" s="7">
        <v>0.01</v>
      </c>
      <c r="BP72" t="s">
        <v>106</v>
      </c>
      <c r="BQ72">
        <v>0</v>
      </c>
      <c r="BR72" t="s">
        <v>106</v>
      </c>
      <c r="BS72">
        <v>0</v>
      </c>
      <c r="BT72" s="7">
        <v>0.01</v>
      </c>
      <c r="BU72" t="s">
        <v>106</v>
      </c>
      <c r="BV72" t="s">
        <v>106</v>
      </c>
      <c r="BW72">
        <v>0</v>
      </c>
      <c r="BX72">
        <v>0</v>
      </c>
      <c r="BY72">
        <v>0</v>
      </c>
      <c r="BZ72">
        <v>0</v>
      </c>
    </row>
    <row r="73" spans="1:78" x14ac:dyDescent="0.25">
      <c r="A73" t="s">
        <v>752</v>
      </c>
      <c r="B73">
        <v>2</v>
      </c>
      <c r="C73">
        <v>2</v>
      </c>
      <c r="D73">
        <v>0</v>
      </c>
      <c r="E73">
        <v>1</v>
      </c>
      <c r="F73">
        <v>1</v>
      </c>
      <c r="G73">
        <v>0</v>
      </c>
      <c r="H73">
        <v>2</v>
      </c>
      <c r="I73">
        <v>0</v>
      </c>
      <c r="J73">
        <v>0</v>
      </c>
      <c r="K73">
        <v>2</v>
      </c>
      <c r="L73">
        <v>0</v>
      </c>
      <c r="M73">
        <v>0</v>
      </c>
      <c r="N73">
        <v>2</v>
      </c>
      <c r="O73">
        <v>1</v>
      </c>
      <c r="P73">
        <v>0</v>
      </c>
      <c r="Q73">
        <v>0</v>
      </c>
      <c r="R73">
        <v>2</v>
      </c>
      <c r="S73">
        <v>2</v>
      </c>
      <c r="T73">
        <v>1</v>
      </c>
      <c r="U73">
        <v>0</v>
      </c>
      <c r="V73">
        <v>1</v>
      </c>
      <c r="W73">
        <v>0</v>
      </c>
      <c r="X73">
        <v>1</v>
      </c>
      <c r="Y73">
        <v>1</v>
      </c>
      <c r="Z73">
        <v>2</v>
      </c>
      <c r="AA73">
        <v>2</v>
      </c>
      <c r="AB73">
        <v>2</v>
      </c>
      <c r="AC73">
        <v>2</v>
      </c>
      <c r="AD73">
        <v>1</v>
      </c>
      <c r="AE73">
        <v>0</v>
      </c>
      <c r="AF73">
        <v>2</v>
      </c>
      <c r="AG73">
        <v>0</v>
      </c>
      <c r="AH73">
        <v>0</v>
      </c>
      <c r="AI73">
        <v>2</v>
      </c>
      <c r="AJ73">
        <v>1</v>
      </c>
      <c r="AK73">
        <v>0</v>
      </c>
      <c r="AL73">
        <v>2</v>
      </c>
      <c r="AM73">
        <v>0</v>
      </c>
      <c r="AN73">
        <v>0</v>
      </c>
      <c r="AO73">
        <v>0</v>
      </c>
      <c r="AP73">
        <v>0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1</v>
      </c>
      <c r="AW73">
        <v>0</v>
      </c>
      <c r="AX73">
        <v>0</v>
      </c>
      <c r="AY73">
        <v>0</v>
      </c>
      <c r="AZ73">
        <v>0</v>
      </c>
      <c r="BA73">
        <v>1</v>
      </c>
      <c r="BB73">
        <v>0</v>
      </c>
      <c r="BC73">
        <v>0</v>
      </c>
      <c r="BD73">
        <v>0</v>
      </c>
      <c r="BE73">
        <v>2</v>
      </c>
      <c r="BF73">
        <v>1</v>
      </c>
      <c r="BG73">
        <v>2</v>
      </c>
      <c r="BH73">
        <v>1</v>
      </c>
      <c r="BI73">
        <v>1</v>
      </c>
      <c r="BJ73">
        <v>1</v>
      </c>
      <c r="BK73">
        <v>0</v>
      </c>
      <c r="BL73">
        <v>0</v>
      </c>
      <c r="BM73">
        <v>1</v>
      </c>
      <c r="BN73">
        <v>1</v>
      </c>
      <c r="BO73">
        <v>1</v>
      </c>
      <c r="BP73">
        <v>0</v>
      </c>
      <c r="BQ73">
        <v>1</v>
      </c>
      <c r="BR73">
        <v>1</v>
      </c>
      <c r="BS73">
        <v>0</v>
      </c>
      <c r="BT73">
        <v>1</v>
      </c>
      <c r="BU73">
        <v>1</v>
      </c>
      <c r="BV73">
        <v>1</v>
      </c>
      <c r="BW73">
        <v>0</v>
      </c>
      <c r="BX73">
        <v>2</v>
      </c>
      <c r="BY73">
        <v>2</v>
      </c>
      <c r="BZ73">
        <v>2</v>
      </c>
    </row>
    <row r="74" spans="1:78" x14ac:dyDescent="0.25">
      <c r="B74">
        <v>0</v>
      </c>
      <c r="C74">
        <v>0</v>
      </c>
      <c r="D74" t="s">
        <v>106</v>
      </c>
      <c r="E74" s="7">
        <v>0.03</v>
      </c>
      <c r="F74" s="7">
        <v>0.01</v>
      </c>
      <c r="G74" t="s">
        <v>106</v>
      </c>
      <c r="H74" s="7">
        <v>0.01</v>
      </c>
      <c r="I74" t="s">
        <v>106</v>
      </c>
      <c r="J74" t="s">
        <v>106</v>
      </c>
      <c r="K74" s="7">
        <v>0.02</v>
      </c>
      <c r="L74" t="s">
        <v>106</v>
      </c>
      <c r="M74" t="s">
        <v>106</v>
      </c>
      <c r="N74">
        <v>0</v>
      </c>
      <c r="O74" s="7">
        <v>0.01</v>
      </c>
      <c r="P74" t="s">
        <v>106</v>
      </c>
      <c r="Q74" t="s">
        <v>106</v>
      </c>
      <c r="R74">
        <v>0</v>
      </c>
      <c r="S74">
        <v>0</v>
      </c>
      <c r="T74" s="7">
        <v>0.01</v>
      </c>
      <c r="U74" t="s">
        <v>106</v>
      </c>
      <c r="V74">
        <v>0</v>
      </c>
      <c r="W74" t="s">
        <v>106</v>
      </c>
      <c r="X74" s="7">
        <v>0.02</v>
      </c>
      <c r="Y74" s="7">
        <v>0.02</v>
      </c>
      <c r="Z74">
        <v>0</v>
      </c>
      <c r="AA74">
        <v>0</v>
      </c>
      <c r="AB74">
        <v>0</v>
      </c>
      <c r="AC74" s="7">
        <v>0.01</v>
      </c>
      <c r="AD74">
        <v>0</v>
      </c>
      <c r="AE74" t="s">
        <v>106</v>
      </c>
      <c r="AF74" s="7">
        <v>0.01</v>
      </c>
      <c r="AG74" t="s">
        <v>106</v>
      </c>
      <c r="AH74" t="s">
        <v>106</v>
      </c>
      <c r="AI74">
        <v>0</v>
      </c>
      <c r="AJ74" s="7">
        <v>0.03</v>
      </c>
      <c r="AK74" t="s">
        <v>106</v>
      </c>
      <c r="AL74" s="7">
        <v>0.01</v>
      </c>
      <c r="AM74" t="s">
        <v>106</v>
      </c>
      <c r="AN74" t="s">
        <v>106</v>
      </c>
      <c r="AO74" t="s">
        <v>106</v>
      </c>
      <c r="AP74" t="s">
        <v>106</v>
      </c>
      <c r="AQ74" s="7">
        <v>0.01</v>
      </c>
      <c r="AR74" t="s">
        <v>106</v>
      </c>
      <c r="AS74" t="s">
        <v>106</v>
      </c>
      <c r="AT74" t="s">
        <v>106</v>
      </c>
      <c r="AU74" t="s">
        <v>106</v>
      </c>
      <c r="AV74" s="7">
        <v>0.02</v>
      </c>
      <c r="AW74" t="s">
        <v>106</v>
      </c>
      <c r="AX74" t="s">
        <v>106</v>
      </c>
      <c r="AY74" t="s">
        <v>106</v>
      </c>
      <c r="AZ74" t="s">
        <v>106</v>
      </c>
      <c r="BA74" s="7">
        <v>0.03</v>
      </c>
      <c r="BB74" t="s">
        <v>106</v>
      </c>
      <c r="BC74" t="s">
        <v>106</v>
      </c>
      <c r="BD74" t="s">
        <v>106</v>
      </c>
      <c r="BE74" s="7">
        <v>0.01</v>
      </c>
      <c r="BF74">
        <v>0</v>
      </c>
      <c r="BG74">
        <v>0</v>
      </c>
      <c r="BH74" s="7">
        <v>0.01</v>
      </c>
      <c r="BI74">
        <v>0</v>
      </c>
      <c r="BJ74" s="7">
        <v>0.01</v>
      </c>
      <c r="BK74" t="s">
        <v>106</v>
      </c>
      <c r="BL74" t="s">
        <v>106</v>
      </c>
      <c r="BM74">
        <v>0</v>
      </c>
      <c r="BN74">
        <v>0</v>
      </c>
      <c r="BO74" s="7">
        <v>0.01</v>
      </c>
      <c r="BP74" t="s">
        <v>106</v>
      </c>
      <c r="BQ74">
        <v>0</v>
      </c>
      <c r="BR74">
        <v>0</v>
      </c>
      <c r="BS74" t="s">
        <v>106</v>
      </c>
      <c r="BT74" s="7">
        <v>0.01</v>
      </c>
      <c r="BU74" s="7">
        <v>0.01</v>
      </c>
      <c r="BV74" s="7">
        <v>0.01</v>
      </c>
      <c r="BW74" t="s">
        <v>106</v>
      </c>
      <c r="BX74">
        <v>0</v>
      </c>
      <c r="BY74">
        <v>0</v>
      </c>
      <c r="BZ74">
        <v>0</v>
      </c>
    </row>
    <row r="75" spans="1:78" x14ac:dyDescent="0.25">
      <c r="A75" t="s">
        <v>753</v>
      </c>
      <c r="B75">
        <v>2</v>
      </c>
      <c r="C75">
        <v>1</v>
      </c>
      <c r="D75">
        <v>0</v>
      </c>
      <c r="E75">
        <v>1</v>
      </c>
      <c r="F75">
        <v>0</v>
      </c>
      <c r="G75">
        <v>2</v>
      </c>
      <c r="H75">
        <v>0</v>
      </c>
      <c r="I75">
        <v>0</v>
      </c>
      <c r="J75">
        <v>0</v>
      </c>
      <c r="K75">
        <v>0</v>
      </c>
      <c r="L75">
        <v>2</v>
      </c>
      <c r="M75">
        <v>1</v>
      </c>
      <c r="N75">
        <v>1</v>
      </c>
      <c r="O75">
        <v>0</v>
      </c>
      <c r="P75">
        <v>0</v>
      </c>
      <c r="Q75">
        <v>1</v>
      </c>
      <c r="R75">
        <v>1</v>
      </c>
      <c r="S75">
        <v>2</v>
      </c>
      <c r="T75">
        <v>0</v>
      </c>
      <c r="U75">
        <v>0</v>
      </c>
      <c r="V75">
        <v>2</v>
      </c>
      <c r="W75">
        <v>0</v>
      </c>
      <c r="X75">
        <v>0</v>
      </c>
      <c r="Y75">
        <v>0</v>
      </c>
      <c r="Z75">
        <v>2</v>
      </c>
      <c r="AA75">
        <v>2</v>
      </c>
      <c r="AB75">
        <v>2</v>
      </c>
      <c r="AC75">
        <v>0</v>
      </c>
      <c r="AD75">
        <v>2</v>
      </c>
      <c r="AE75">
        <v>0</v>
      </c>
      <c r="AF75">
        <v>2</v>
      </c>
      <c r="AG75">
        <v>0</v>
      </c>
      <c r="AH75">
        <v>0</v>
      </c>
      <c r="AI75">
        <v>2</v>
      </c>
      <c r="AJ75">
        <v>0</v>
      </c>
      <c r="AK75">
        <v>0</v>
      </c>
      <c r="AL75">
        <v>2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</v>
      </c>
      <c r="BB75">
        <v>1</v>
      </c>
      <c r="BC75">
        <v>0</v>
      </c>
      <c r="BD75">
        <v>0</v>
      </c>
      <c r="BE75">
        <v>1</v>
      </c>
      <c r="BF75">
        <v>1</v>
      </c>
      <c r="BG75">
        <v>2</v>
      </c>
      <c r="BH75">
        <v>0</v>
      </c>
      <c r="BI75">
        <v>1</v>
      </c>
      <c r="BJ75">
        <v>0</v>
      </c>
      <c r="BK75">
        <v>1</v>
      </c>
      <c r="BL75">
        <v>0</v>
      </c>
      <c r="BM75">
        <v>1</v>
      </c>
      <c r="BN75">
        <v>1</v>
      </c>
      <c r="BO75">
        <v>0</v>
      </c>
      <c r="BP75">
        <v>0</v>
      </c>
      <c r="BQ75">
        <v>1</v>
      </c>
      <c r="BR75">
        <v>1</v>
      </c>
      <c r="BS75">
        <v>1</v>
      </c>
      <c r="BT75">
        <v>0</v>
      </c>
      <c r="BU75">
        <v>1</v>
      </c>
      <c r="BV75">
        <v>0</v>
      </c>
      <c r="BW75">
        <v>1</v>
      </c>
      <c r="BX75">
        <v>2</v>
      </c>
      <c r="BY75">
        <v>2</v>
      </c>
      <c r="BZ75">
        <v>2</v>
      </c>
    </row>
    <row r="76" spans="1:78" x14ac:dyDescent="0.25">
      <c r="B76">
        <v>0</v>
      </c>
      <c r="C76">
        <v>0</v>
      </c>
      <c r="D76" t="s">
        <v>106</v>
      </c>
      <c r="E76" s="7">
        <v>0.02</v>
      </c>
      <c r="F76" t="s">
        <v>106</v>
      </c>
      <c r="G76">
        <v>0</v>
      </c>
      <c r="H76" t="s">
        <v>106</v>
      </c>
      <c r="I76" t="s">
        <v>106</v>
      </c>
      <c r="J76" t="s">
        <v>106</v>
      </c>
      <c r="K76" t="s">
        <v>106</v>
      </c>
      <c r="L76" s="7">
        <v>0.01</v>
      </c>
      <c r="M76" s="7">
        <v>0.01</v>
      </c>
      <c r="N76">
        <v>0</v>
      </c>
      <c r="O76" t="s">
        <v>106</v>
      </c>
      <c r="P76" t="s">
        <v>106</v>
      </c>
      <c r="Q76" s="7">
        <v>0.01</v>
      </c>
      <c r="R76">
        <v>0</v>
      </c>
      <c r="S76">
        <v>0</v>
      </c>
      <c r="T76" t="s">
        <v>106</v>
      </c>
      <c r="U76" t="s">
        <v>106</v>
      </c>
      <c r="V76">
        <v>0</v>
      </c>
      <c r="W76" t="s">
        <v>106</v>
      </c>
      <c r="X76" t="s">
        <v>106</v>
      </c>
      <c r="Y76" t="s">
        <v>106</v>
      </c>
      <c r="Z76">
        <v>0</v>
      </c>
      <c r="AA76">
        <v>0</v>
      </c>
      <c r="AB76">
        <v>0</v>
      </c>
      <c r="AC76" t="s">
        <v>106</v>
      </c>
      <c r="AD76">
        <v>0</v>
      </c>
      <c r="AE76" t="s">
        <v>106</v>
      </c>
      <c r="AF76">
        <v>0</v>
      </c>
      <c r="AG76" t="s">
        <v>106</v>
      </c>
      <c r="AH76" t="s">
        <v>106</v>
      </c>
      <c r="AI76">
        <v>0</v>
      </c>
      <c r="AJ76" t="s">
        <v>106</v>
      </c>
      <c r="AK76" t="s">
        <v>106</v>
      </c>
      <c r="AL76">
        <v>0</v>
      </c>
      <c r="AM76" t="s">
        <v>106</v>
      </c>
      <c r="AN76" t="s">
        <v>106</v>
      </c>
      <c r="AO76" t="s">
        <v>106</v>
      </c>
      <c r="AP76" t="s">
        <v>106</v>
      </c>
      <c r="AQ76" t="s">
        <v>106</v>
      </c>
      <c r="AR76" t="s">
        <v>106</v>
      </c>
      <c r="AS76" t="s">
        <v>106</v>
      </c>
      <c r="AT76" t="s">
        <v>106</v>
      </c>
      <c r="AU76" t="s">
        <v>106</v>
      </c>
      <c r="AV76" t="s">
        <v>106</v>
      </c>
      <c r="AW76" t="s">
        <v>106</v>
      </c>
      <c r="AX76" t="s">
        <v>106</v>
      </c>
      <c r="AY76" t="s">
        <v>106</v>
      </c>
      <c r="AZ76" t="s">
        <v>106</v>
      </c>
      <c r="BA76" s="7">
        <v>0.03</v>
      </c>
      <c r="BB76" s="7">
        <v>0.02</v>
      </c>
      <c r="BC76" t="s">
        <v>106</v>
      </c>
      <c r="BD76" t="s">
        <v>106</v>
      </c>
      <c r="BE76">
        <v>0</v>
      </c>
      <c r="BF76">
        <v>0</v>
      </c>
      <c r="BG76">
        <v>0</v>
      </c>
      <c r="BH76" t="s">
        <v>106</v>
      </c>
      <c r="BI76">
        <v>0</v>
      </c>
      <c r="BJ76" t="s">
        <v>106</v>
      </c>
      <c r="BK76" s="7">
        <v>0.01</v>
      </c>
      <c r="BL76" t="s">
        <v>106</v>
      </c>
      <c r="BM76">
        <v>0</v>
      </c>
      <c r="BN76">
        <v>0</v>
      </c>
      <c r="BO76" t="s">
        <v>106</v>
      </c>
      <c r="BP76" t="s">
        <v>106</v>
      </c>
      <c r="BQ76">
        <v>0</v>
      </c>
      <c r="BR76">
        <v>0</v>
      </c>
      <c r="BS76">
        <v>0</v>
      </c>
      <c r="BT76" t="s">
        <v>106</v>
      </c>
      <c r="BU76">
        <v>0</v>
      </c>
      <c r="BV76" t="s">
        <v>106</v>
      </c>
      <c r="BW76">
        <v>0</v>
      </c>
      <c r="BX76">
        <v>0</v>
      </c>
      <c r="BY76">
        <v>0</v>
      </c>
      <c r="BZ76">
        <v>0</v>
      </c>
    </row>
    <row r="77" spans="1:78" x14ac:dyDescent="0.25">
      <c r="A77" t="s">
        <v>754</v>
      </c>
      <c r="B77">
        <v>1</v>
      </c>
      <c r="C77">
        <v>1</v>
      </c>
      <c r="D77">
        <v>0</v>
      </c>
      <c r="E77">
        <v>0</v>
      </c>
      <c r="F77">
        <v>0</v>
      </c>
      <c r="G77">
        <v>1</v>
      </c>
      <c r="H77">
        <v>1</v>
      </c>
      <c r="I77">
        <v>0</v>
      </c>
      <c r="J77">
        <v>0</v>
      </c>
      <c r="K77">
        <v>0</v>
      </c>
      <c r="L77">
        <v>1</v>
      </c>
      <c r="M77">
        <v>1</v>
      </c>
      <c r="N77">
        <v>0</v>
      </c>
      <c r="O77">
        <v>0</v>
      </c>
      <c r="P77">
        <v>1</v>
      </c>
      <c r="Q77">
        <v>0</v>
      </c>
      <c r="R77">
        <v>1</v>
      </c>
      <c r="S77">
        <v>1</v>
      </c>
      <c r="T77">
        <v>0</v>
      </c>
      <c r="U77">
        <v>1</v>
      </c>
      <c r="V77">
        <v>1</v>
      </c>
      <c r="W77">
        <v>0</v>
      </c>
      <c r="X77">
        <v>0</v>
      </c>
      <c r="Y77">
        <v>0</v>
      </c>
      <c r="Z77">
        <v>1</v>
      </c>
      <c r="AA77">
        <v>1</v>
      </c>
      <c r="AB77">
        <v>1</v>
      </c>
      <c r="AC77">
        <v>0</v>
      </c>
      <c r="AD77">
        <v>1</v>
      </c>
      <c r="AE77">
        <v>0</v>
      </c>
      <c r="AF77">
        <v>1</v>
      </c>
      <c r="AG77">
        <v>1</v>
      </c>
      <c r="AH77">
        <v>0</v>
      </c>
      <c r="AI77">
        <v>1</v>
      </c>
      <c r="AJ77">
        <v>0</v>
      </c>
      <c r="AK77">
        <v>1</v>
      </c>
      <c r="AL77">
        <v>1</v>
      </c>
      <c r="AM77">
        <v>1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</v>
      </c>
      <c r="AZ77">
        <v>0</v>
      </c>
      <c r="BA77">
        <v>0</v>
      </c>
      <c r="BB77">
        <v>1</v>
      </c>
      <c r="BC77">
        <v>0</v>
      </c>
      <c r="BD77">
        <v>0</v>
      </c>
      <c r="BE77">
        <v>1</v>
      </c>
      <c r="BF77">
        <v>1</v>
      </c>
      <c r="BG77">
        <v>1</v>
      </c>
      <c r="BH77">
        <v>1</v>
      </c>
      <c r="BI77">
        <v>0</v>
      </c>
      <c r="BJ77">
        <v>0</v>
      </c>
      <c r="BK77">
        <v>1</v>
      </c>
      <c r="BL77">
        <v>0</v>
      </c>
      <c r="BM77">
        <v>0</v>
      </c>
      <c r="BN77">
        <v>1</v>
      </c>
      <c r="BO77">
        <v>0</v>
      </c>
      <c r="BP77">
        <v>0</v>
      </c>
      <c r="BQ77">
        <v>0</v>
      </c>
      <c r="BR77">
        <v>1</v>
      </c>
      <c r="BS77">
        <v>1</v>
      </c>
      <c r="BT77">
        <v>1</v>
      </c>
      <c r="BU77">
        <v>1</v>
      </c>
      <c r="BV77">
        <v>0</v>
      </c>
      <c r="BW77">
        <v>0</v>
      </c>
      <c r="BX77">
        <v>1</v>
      </c>
      <c r="BY77">
        <v>1</v>
      </c>
      <c r="BZ77">
        <v>1</v>
      </c>
    </row>
    <row r="78" spans="1:78" x14ac:dyDescent="0.25">
      <c r="B78">
        <v>0</v>
      </c>
      <c r="C78">
        <v>0</v>
      </c>
      <c r="D78" t="s">
        <v>106</v>
      </c>
      <c r="E78" t="s">
        <v>106</v>
      </c>
      <c r="F78" t="s">
        <v>106</v>
      </c>
      <c r="G78">
        <v>0</v>
      </c>
      <c r="H78">
        <v>0</v>
      </c>
      <c r="I78" t="s">
        <v>106</v>
      </c>
      <c r="J78" t="s">
        <v>106</v>
      </c>
      <c r="K78" t="s">
        <v>106</v>
      </c>
      <c r="L78" s="7">
        <v>0.01</v>
      </c>
      <c r="M78">
        <v>0</v>
      </c>
      <c r="N78" t="s">
        <v>106</v>
      </c>
      <c r="O78" t="s">
        <v>106</v>
      </c>
      <c r="P78" s="7">
        <v>0.03</v>
      </c>
      <c r="Q78" t="s">
        <v>106</v>
      </c>
      <c r="R78">
        <v>0</v>
      </c>
      <c r="S78">
        <v>0</v>
      </c>
      <c r="T78" t="s">
        <v>106</v>
      </c>
      <c r="U78" s="7">
        <v>0.01</v>
      </c>
      <c r="V78">
        <v>0</v>
      </c>
      <c r="W78" t="s">
        <v>106</v>
      </c>
      <c r="X78" t="s">
        <v>106</v>
      </c>
      <c r="Y78" t="s">
        <v>106</v>
      </c>
      <c r="Z78">
        <v>0</v>
      </c>
      <c r="AA78">
        <v>0</v>
      </c>
      <c r="AB78">
        <v>0</v>
      </c>
      <c r="AC78" t="s">
        <v>106</v>
      </c>
      <c r="AD78">
        <v>0</v>
      </c>
      <c r="AE78" t="s">
        <v>106</v>
      </c>
      <c r="AF78">
        <v>0</v>
      </c>
      <c r="AG78">
        <v>0</v>
      </c>
      <c r="AH78" t="s">
        <v>106</v>
      </c>
      <c r="AI78">
        <v>0</v>
      </c>
      <c r="AJ78" t="s">
        <v>106</v>
      </c>
      <c r="AK78" s="7">
        <v>0.01</v>
      </c>
      <c r="AL78">
        <v>0</v>
      </c>
      <c r="AM78">
        <v>0</v>
      </c>
      <c r="AN78" t="s">
        <v>106</v>
      </c>
      <c r="AO78" t="s">
        <v>106</v>
      </c>
      <c r="AP78" t="s">
        <v>106</v>
      </c>
      <c r="AQ78" t="s">
        <v>106</v>
      </c>
      <c r="AR78" t="s">
        <v>106</v>
      </c>
      <c r="AS78" t="s">
        <v>106</v>
      </c>
      <c r="AT78" t="s">
        <v>106</v>
      </c>
      <c r="AU78" t="s">
        <v>106</v>
      </c>
      <c r="AV78" t="s">
        <v>106</v>
      </c>
      <c r="AW78" t="s">
        <v>106</v>
      </c>
      <c r="AX78" t="s">
        <v>106</v>
      </c>
      <c r="AY78" s="7">
        <v>0.01</v>
      </c>
      <c r="AZ78" t="s">
        <v>106</v>
      </c>
      <c r="BA78" t="s">
        <v>106</v>
      </c>
      <c r="BB78" s="7">
        <v>0.01</v>
      </c>
      <c r="BC78" t="s">
        <v>106</v>
      </c>
      <c r="BD78" t="s">
        <v>106</v>
      </c>
      <c r="BE78">
        <v>0</v>
      </c>
      <c r="BF78">
        <v>0</v>
      </c>
      <c r="BG78">
        <v>0</v>
      </c>
      <c r="BH78">
        <v>0</v>
      </c>
      <c r="BI78" t="s">
        <v>106</v>
      </c>
      <c r="BJ78" t="s">
        <v>106</v>
      </c>
      <c r="BK78" s="7">
        <v>0.01</v>
      </c>
      <c r="BL78" t="s">
        <v>106</v>
      </c>
      <c r="BM78" t="s">
        <v>106</v>
      </c>
      <c r="BN78">
        <v>0</v>
      </c>
      <c r="BO78" t="s">
        <v>106</v>
      </c>
      <c r="BP78" t="s">
        <v>106</v>
      </c>
      <c r="BQ78" t="s">
        <v>106</v>
      </c>
      <c r="BR78">
        <v>0</v>
      </c>
      <c r="BS78">
        <v>0</v>
      </c>
      <c r="BT78" s="7">
        <v>0.01</v>
      </c>
      <c r="BU78">
        <v>0</v>
      </c>
      <c r="BV78" t="s">
        <v>106</v>
      </c>
      <c r="BW78" t="s">
        <v>106</v>
      </c>
      <c r="BX78">
        <v>0</v>
      </c>
      <c r="BY78">
        <v>0</v>
      </c>
      <c r="BZ78">
        <v>0</v>
      </c>
    </row>
    <row r="79" spans="1:78" x14ac:dyDescent="0.25">
      <c r="A79" t="s">
        <v>755</v>
      </c>
      <c r="B79">
        <v>1</v>
      </c>
      <c r="C79">
        <v>0</v>
      </c>
      <c r="D79">
        <v>1</v>
      </c>
      <c r="E79">
        <v>0</v>
      </c>
      <c r="F79">
        <v>0</v>
      </c>
      <c r="G79">
        <v>0</v>
      </c>
      <c r="H79">
        <v>1</v>
      </c>
      <c r="I79">
        <v>1</v>
      </c>
      <c r="J79">
        <v>0</v>
      </c>
      <c r="K79">
        <v>0</v>
      </c>
      <c r="L79">
        <v>0</v>
      </c>
      <c r="M79">
        <v>0</v>
      </c>
      <c r="N79">
        <v>1</v>
      </c>
      <c r="O79">
        <v>0</v>
      </c>
      <c r="P79">
        <v>0</v>
      </c>
      <c r="Q79">
        <v>0</v>
      </c>
      <c r="R79">
        <v>1</v>
      </c>
      <c r="S79">
        <v>1</v>
      </c>
      <c r="T79">
        <v>0</v>
      </c>
      <c r="U79">
        <v>0</v>
      </c>
      <c r="V79">
        <v>0</v>
      </c>
      <c r="W79">
        <v>1</v>
      </c>
      <c r="X79">
        <v>0</v>
      </c>
      <c r="Y79">
        <v>0</v>
      </c>
      <c r="Z79">
        <v>1</v>
      </c>
      <c r="AA79">
        <v>1</v>
      </c>
      <c r="AB79">
        <v>1</v>
      </c>
      <c r="AC79">
        <v>0</v>
      </c>
      <c r="AD79">
        <v>1</v>
      </c>
      <c r="AE79">
        <v>0</v>
      </c>
      <c r="AF79">
        <v>1</v>
      </c>
      <c r="AG79">
        <v>0</v>
      </c>
      <c r="AH79">
        <v>0</v>
      </c>
      <c r="AI79">
        <v>1</v>
      </c>
      <c r="AJ79">
        <v>0</v>
      </c>
      <c r="AK79">
        <v>0</v>
      </c>
      <c r="AL79">
        <v>0</v>
      </c>
      <c r="AM79">
        <v>1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1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1</v>
      </c>
      <c r="BG79">
        <v>1</v>
      </c>
      <c r="BH79">
        <v>0</v>
      </c>
      <c r="BI79">
        <v>0</v>
      </c>
      <c r="BJ79">
        <v>1</v>
      </c>
      <c r="BK79">
        <v>0</v>
      </c>
      <c r="BL79">
        <v>0</v>
      </c>
      <c r="BM79">
        <v>1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1</v>
      </c>
      <c r="BY79">
        <v>1</v>
      </c>
      <c r="BZ79">
        <v>0</v>
      </c>
    </row>
    <row r="80" spans="1:78" x14ac:dyDescent="0.25">
      <c r="B80">
        <v>0</v>
      </c>
      <c r="C80" t="s">
        <v>106</v>
      </c>
      <c r="D80" s="7">
        <v>0.02</v>
      </c>
      <c r="E80" t="s">
        <v>106</v>
      </c>
      <c r="F80" t="s">
        <v>106</v>
      </c>
      <c r="G80" t="s">
        <v>106</v>
      </c>
      <c r="H80" s="7">
        <v>0.01</v>
      </c>
      <c r="I80" s="7">
        <v>0.01</v>
      </c>
      <c r="J80" t="s">
        <v>106</v>
      </c>
      <c r="K80" t="s">
        <v>106</v>
      </c>
      <c r="L80" t="s">
        <v>106</v>
      </c>
      <c r="M80" t="s">
        <v>106</v>
      </c>
      <c r="N80">
        <v>0</v>
      </c>
      <c r="O80" t="s">
        <v>106</v>
      </c>
      <c r="P80" t="s">
        <v>106</v>
      </c>
      <c r="Q80" t="s">
        <v>106</v>
      </c>
      <c r="R80">
        <v>0</v>
      </c>
      <c r="S80">
        <v>0</v>
      </c>
      <c r="T80" t="s">
        <v>106</v>
      </c>
      <c r="U80" t="s">
        <v>106</v>
      </c>
      <c r="V80" t="s">
        <v>106</v>
      </c>
      <c r="W80" s="7">
        <v>0.02</v>
      </c>
      <c r="X80" t="s">
        <v>106</v>
      </c>
      <c r="Y80" t="s">
        <v>106</v>
      </c>
      <c r="Z80">
        <v>0</v>
      </c>
      <c r="AA80">
        <v>0</v>
      </c>
      <c r="AB80">
        <v>0</v>
      </c>
      <c r="AC80" t="s">
        <v>106</v>
      </c>
      <c r="AD80">
        <v>0</v>
      </c>
      <c r="AE80" t="s">
        <v>106</v>
      </c>
      <c r="AF80">
        <v>0</v>
      </c>
      <c r="AG80" t="s">
        <v>106</v>
      </c>
      <c r="AH80" t="s">
        <v>106</v>
      </c>
      <c r="AI80">
        <v>0</v>
      </c>
      <c r="AJ80" t="s">
        <v>106</v>
      </c>
      <c r="AK80" t="s">
        <v>106</v>
      </c>
      <c r="AL80" t="s">
        <v>106</v>
      </c>
      <c r="AM80" s="7">
        <v>0.01</v>
      </c>
      <c r="AN80" t="s">
        <v>106</v>
      </c>
      <c r="AO80" t="s">
        <v>106</v>
      </c>
      <c r="AP80" t="s">
        <v>106</v>
      </c>
      <c r="AQ80" t="s">
        <v>106</v>
      </c>
      <c r="AR80" t="s">
        <v>106</v>
      </c>
      <c r="AS80" t="s">
        <v>106</v>
      </c>
      <c r="AT80" t="s">
        <v>106</v>
      </c>
      <c r="AU80" t="s">
        <v>106</v>
      </c>
      <c r="AV80" t="s">
        <v>106</v>
      </c>
      <c r="AW80" t="s">
        <v>106</v>
      </c>
      <c r="AX80" s="7">
        <v>0.03</v>
      </c>
      <c r="AY80" t="s">
        <v>106</v>
      </c>
      <c r="AZ80" t="s">
        <v>106</v>
      </c>
      <c r="BA80" t="s">
        <v>106</v>
      </c>
      <c r="BB80" t="s">
        <v>106</v>
      </c>
      <c r="BC80" t="s">
        <v>106</v>
      </c>
      <c r="BD80" t="s">
        <v>106</v>
      </c>
      <c r="BE80" t="s">
        <v>106</v>
      </c>
      <c r="BF80">
        <v>0</v>
      </c>
      <c r="BG80">
        <v>0</v>
      </c>
      <c r="BH80" t="s">
        <v>106</v>
      </c>
      <c r="BI80" t="s">
        <v>106</v>
      </c>
      <c r="BJ80" s="7">
        <v>0.01</v>
      </c>
      <c r="BK80" t="s">
        <v>106</v>
      </c>
      <c r="BL80" t="s">
        <v>106</v>
      </c>
      <c r="BM80">
        <v>0</v>
      </c>
      <c r="BN80" t="s">
        <v>106</v>
      </c>
      <c r="BO80" t="s">
        <v>106</v>
      </c>
      <c r="BP80" t="s">
        <v>106</v>
      </c>
      <c r="BQ80" t="s">
        <v>106</v>
      </c>
      <c r="BR80">
        <v>0</v>
      </c>
      <c r="BS80">
        <v>0</v>
      </c>
      <c r="BT80" t="s">
        <v>106</v>
      </c>
      <c r="BU80" t="s">
        <v>106</v>
      </c>
      <c r="BV80" t="s">
        <v>106</v>
      </c>
      <c r="BW80" t="s">
        <v>106</v>
      </c>
      <c r="BX80">
        <v>0</v>
      </c>
      <c r="BY80">
        <v>0</v>
      </c>
      <c r="BZ80" t="s">
        <v>106</v>
      </c>
    </row>
    <row r="81" spans="1:78" x14ac:dyDescent="0.25">
      <c r="A81" t="s">
        <v>87</v>
      </c>
      <c r="B81">
        <v>51</v>
      </c>
      <c r="C81">
        <v>46</v>
      </c>
      <c r="D81">
        <v>4</v>
      </c>
      <c r="E81">
        <v>1</v>
      </c>
      <c r="F81">
        <v>9</v>
      </c>
      <c r="G81">
        <v>30</v>
      </c>
      <c r="H81">
        <v>13</v>
      </c>
      <c r="I81">
        <v>7</v>
      </c>
      <c r="J81">
        <v>13</v>
      </c>
      <c r="K81">
        <v>19</v>
      </c>
      <c r="L81">
        <v>13</v>
      </c>
      <c r="M81">
        <v>15</v>
      </c>
      <c r="N81">
        <v>26</v>
      </c>
      <c r="O81">
        <v>9</v>
      </c>
      <c r="P81">
        <v>2</v>
      </c>
      <c r="Q81">
        <v>13</v>
      </c>
      <c r="R81">
        <v>38</v>
      </c>
      <c r="S81">
        <v>28</v>
      </c>
      <c r="T81">
        <v>11</v>
      </c>
      <c r="U81">
        <v>13</v>
      </c>
      <c r="V81">
        <v>37</v>
      </c>
      <c r="W81">
        <v>5</v>
      </c>
      <c r="X81">
        <v>9</v>
      </c>
      <c r="Y81">
        <v>3</v>
      </c>
      <c r="Z81">
        <v>49</v>
      </c>
      <c r="AA81">
        <v>51</v>
      </c>
      <c r="AB81">
        <v>49</v>
      </c>
      <c r="AC81">
        <v>8</v>
      </c>
      <c r="AD81">
        <v>39</v>
      </c>
      <c r="AE81">
        <v>4</v>
      </c>
      <c r="AF81">
        <v>31</v>
      </c>
      <c r="AG81">
        <v>18</v>
      </c>
      <c r="AH81">
        <v>2</v>
      </c>
      <c r="AI81">
        <v>38</v>
      </c>
      <c r="AJ81">
        <v>4</v>
      </c>
      <c r="AK81">
        <v>8</v>
      </c>
      <c r="AL81">
        <v>26</v>
      </c>
      <c r="AM81">
        <v>19</v>
      </c>
      <c r="AN81">
        <v>3</v>
      </c>
      <c r="AO81">
        <v>4</v>
      </c>
      <c r="AP81">
        <v>4</v>
      </c>
      <c r="AQ81">
        <v>5</v>
      </c>
      <c r="AR81">
        <v>4</v>
      </c>
      <c r="AS81">
        <v>4</v>
      </c>
      <c r="AT81">
        <v>3</v>
      </c>
      <c r="AU81">
        <v>3</v>
      </c>
      <c r="AV81">
        <v>3</v>
      </c>
      <c r="AW81">
        <v>1</v>
      </c>
      <c r="AX81">
        <v>3</v>
      </c>
      <c r="AY81">
        <v>5</v>
      </c>
      <c r="AZ81">
        <v>5</v>
      </c>
      <c r="BA81">
        <v>2</v>
      </c>
      <c r="BB81">
        <v>4</v>
      </c>
      <c r="BC81">
        <v>5</v>
      </c>
      <c r="BD81">
        <v>0</v>
      </c>
      <c r="BE81">
        <v>24</v>
      </c>
      <c r="BF81">
        <v>27</v>
      </c>
      <c r="BG81">
        <v>43</v>
      </c>
      <c r="BH81">
        <v>9</v>
      </c>
      <c r="BI81">
        <v>18</v>
      </c>
      <c r="BJ81">
        <v>11</v>
      </c>
      <c r="BK81">
        <v>10</v>
      </c>
      <c r="BL81">
        <v>0</v>
      </c>
      <c r="BM81">
        <v>22</v>
      </c>
      <c r="BN81">
        <v>18</v>
      </c>
      <c r="BO81">
        <v>10</v>
      </c>
      <c r="BP81">
        <v>2</v>
      </c>
      <c r="BQ81">
        <v>23</v>
      </c>
      <c r="BR81">
        <v>33</v>
      </c>
      <c r="BS81">
        <v>28</v>
      </c>
      <c r="BT81">
        <v>14</v>
      </c>
      <c r="BU81">
        <v>12</v>
      </c>
      <c r="BV81">
        <v>8</v>
      </c>
      <c r="BW81">
        <v>17</v>
      </c>
      <c r="BX81">
        <v>33</v>
      </c>
      <c r="BY81">
        <v>35</v>
      </c>
      <c r="BZ81">
        <v>31</v>
      </c>
    </row>
    <row r="82" spans="1:78" x14ac:dyDescent="0.25">
      <c r="B82" s="7">
        <v>0.08</v>
      </c>
      <c r="C82" s="7">
        <v>0.08</v>
      </c>
      <c r="D82" s="7">
        <v>7.0000000000000007E-2</v>
      </c>
      <c r="E82" s="7">
        <v>0.04</v>
      </c>
      <c r="F82" s="7">
        <v>7.0000000000000007E-2</v>
      </c>
      <c r="G82" s="7">
        <v>0.08</v>
      </c>
      <c r="H82" s="7">
        <v>0.1</v>
      </c>
      <c r="I82" s="7">
        <v>0.04</v>
      </c>
      <c r="J82" s="7">
        <v>0.06</v>
      </c>
      <c r="K82" s="7">
        <v>0.14000000000000001</v>
      </c>
      <c r="L82" s="7">
        <v>0.11</v>
      </c>
      <c r="M82" s="7">
        <v>0.11</v>
      </c>
      <c r="N82" s="7">
        <v>0.06</v>
      </c>
      <c r="O82" s="7">
        <v>0.14000000000000001</v>
      </c>
      <c r="P82" s="7">
        <v>0.08</v>
      </c>
      <c r="Q82" s="7">
        <v>0.13</v>
      </c>
      <c r="R82" s="7">
        <v>7.0000000000000007E-2</v>
      </c>
      <c r="S82" s="7">
        <v>7.0000000000000007E-2</v>
      </c>
      <c r="T82" s="7">
        <v>0.08</v>
      </c>
      <c r="U82" s="7">
        <v>0.13</v>
      </c>
      <c r="V82" s="7">
        <v>7.0000000000000007E-2</v>
      </c>
      <c r="W82" s="7">
        <v>0.09</v>
      </c>
      <c r="X82" s="7">
        <v>0.23</v>
      </c>
      <c r="Y82" s="7">
        <v>0.04</v>
      </c>
      <c r="Z82" s="7">
        <v>0.08</v>
      </c>
      <c r="AA82" s="7">
        <v>0.08</v>
      </c>
      <c r="AB82" s="7">
        <v>0.08</v>
      </c>
      <c r="AC82" s="7">
        <v>0.08</v>
      </c>
      <c r="AD82" s="7">
        <v>0.08</v>
      </c>
      <c r="AE82" s="7">
        <v>0.16</v>
      </c>
      <c r="AF82" s="7">
        <v>7.0000000000000007E-2</v>
      </c>
      <c r="AG82" s="7">
        <v>0.11</v>
      </c>
      <c r="AH82" s="7">
        <v>0.26</v>
      </c>
      <c r="AI82" s="7">
        <v>7.0000000000000007E-2</v>
      </c>
      <c r="AJ82" s="7">
        <v>0.15</v>
      </c>
      <c r="AK82" s="7">
        <v>0.09</v>
      </c>
      <c r="AL82" s="7">
        <v>7.0000000000000007E-2</v>
      </c>
      <c r="AM82" s="7">
        <v>0.09</v>
      </c>
      <c r="AN82" s="7">
        <v>0.28000000000000003</v>
      </c>
      <c r="AO82" s="7">
        <v>0.09</v>
      </c>
      <c r="AP82" s="7">
        <v>0.08</v>
      </c>
      <c r="AQ82" s="7">
        <v>7.0000000000000007E-2</v>
      </c>
      <c r="AR82" s="7">
        <v>0.09</v>
      </c>
      <c r="AS82" s="7">
        <v>0.1</v>
      </c>
      <c r="AT82" s="7">
        <v>0.04</v>
      </c>
      <c r="AU82" s="7">
        <v>7.0000000000000007E-2</v>
      </c>
      <c r="AV82" s="7">
        <v>0.08</v>
      </c>
      <c r="AW82" s="7">
        <v>7.0000000000000007E-2</v>
      </c>
      <c r="AX82" s="7">
        <v>7.0000000000000007E-2</v>
      </c>
      <c r="AY82" s="7">
        <v>7.0000000000000007E-2</v>
      </c>
      <c r="AZ82" s="7">
        <v>0.14000000000000001</v>
      </c>
      <c r="BA82" s="7">
        <v>7.0000000000000007E-2</v>
      </c>
      <c r="BB82" s="7">
        <v>0.09</v>
      </c>
      <c r="BC82" s="7">
        <v>0.09</v>
      </c>
      <c r="BD82" t="s">
        <v>108</v>
      </c>
      <c r="BE82" s="7">
        <v>0.09</v>
      </c>
      <c r="BF82" s="7">
        <v>7.0000000000000007E-2</v>
      </c>
      <c r="BG82" s="7">
        <v>0.08</v>
      </c>
      <c r="BH82" s="7">
        <v>0.06</v>
      </c>
      <c r="BI82" s="7">
        <v>7.0000000000000007E-2</v>
      </c>
      <c r="BJ82" s="7">
        <v>0.08</v>
      </c>
      <c r="BK82" s="7">
        <v>0.13</v>
      </c>
      <c r="BL82" t="s">
        <v>108</v>
      </c>
      <c r="BM82" s="7">
        <v>0.08</v>
      </c>
      <c r="BN82" s="7">
        <v>0.06</v>
      </c>
      <c r="BO82" s="7">
        <v>0.15</v>
      </c>
      <c r="BP82" s="7">
        <v>0.32</v>
      </c>
      <c r="BQ82" s="7">
        <v>0.08</v>
      </c>
      <c r="BR82" s="7">
        <v>7.0000000000000007E-2</v>
      </c>
      <c r="BS82" s="7">
        <v>0.06</v>
      </c>
      <c r="BT82" s="7">
        <v>0.11</v>
      </c>
      <c r="BU82" s="7">
        <v>7.0000000000000007E-2</v>
      </c>
      <c r="BV82" s="7">
        <v>0.09</v>
      </c>
      <c r="BW82" s="7">
        <v>7.0000000000000007E-2</v>
      </c>
      <c r="BX82" s="7">
        <v>7.0000000000000007E-2</v>
      </c>
      <c r="BY82" s="7">
        <v>7.0000000000000007E-2</v>
      </c>
      <c r="BZ82" s="7">
        <v>7.0000000000000007E-2</v>
      </c>
    </row>
    <row r="83" spans="1:78" x14ac:dyDescent="0.25">
      <c r="A83" t="s">
        <v>581</v>
      </c>
      <c r="B83">
        <v>7</v>
      </c>
      <c r="C83">
        <v>3</v>
      </c>
      <c r="D83">
        <v>5</v>
      </c>
      <c r="E83">
        <v>0</v>
      </c>
      <c r="F83">
        <v>1</v>
      </c>
      <c r="G83">
        <v>5</v>
      </c>
      <c r="H83">
        <v>1</v>
      </c>
      <c r="I83">
        <v>1</v>
      </c>
      <c r="J83">
        <v>3</v>
      </c>
      <c r="K83">
        <v>2</v>
      </c>
      <c r="L83">
        <v>2</v>
      </c>
      <c r="M83">
        <v>4</v>
      </c>
      <c r="N83">
        <v>3</v>
      </c>
      <c r="O83">
        <v>0</v>
      </c>
      <c r="P83">
        <v>0</v>
      </c>
      <c r="Q83">
        <v>1</v>
      </c>
      <c r="R83">
        <v>6</v>
      </c>
      <c r="S83">
        <v>4</v>
      </c>
      <c r="T83">
        <v>3</v>
      </c>
      <c r="U83">
        <v>1</v>
      </c>
      <c r="V83">
        <v>6</v>
      </c>
      <c r="W83">
        <v>0</v>
      </c>
      <c r="X83">
        <v>2</v>
      </c>
      <c r="Y83">
        <v>0</v>
      </c>
      <c r="Z83">
        <v>7</v>
      </c>
      <c r="AA83">
        <v>7</v>
      </c>
      <c r="AB83">
        <v>7</v>
      </c>
      <c r="AC83">
        <v>0</v>
      </c>
      <c r="AD83">
        <v>6</v>
      </c>
      <c r="AE83">
        <v>1</v>
      </c>
      <c r="AF83">
        <v>5</v>
      </c>
      <c r="AG83">
        <v>2</v>
      </c>
      <c r="AH83">
        <v>0</v>
      </c>
      <c r="AI83">
        <v>6</v>
      </c>
      <c r="AJ83">
        <v>1</v>
      </c>
      <c r="AK83">
        <v>1</v>
      </c>
      <c r="AL83">
        <v>4</v>
      </c>
      <c r="AM83">
        <v>2</v>
      </c>
      <c r="AN83">
        <v>1</v>
      </c>
      <c r="AO83">
        <v>2</v>
      </c>
      <c r="AP83">
        <v>0</v>
      </c>
      <c r="AQ83">
        <v>0</v>
      </c>
      <c r="AR83">
        <v>1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5</v>
      </c>
      <c r="AY83">
        <v>0</v>
      </c>
      <c r="AZ83">
        <v>1</v>
      </c>
      <c r="BA83">
        <v>0</v>
      </c>
      <c r="BB83">
        <v>0</v>
      </c>
      <c r="BC83">
        <v>1</v>
      </c>
      <c r="BD83">
        <v>0</v>
      </c>
      <c r="BE83">
        <v>2</v>
      </c>
      <c r="BF83">
        <v>5</v>
      </c>
      <c r="BG83">
        <v>5</v>
      </c>
      <c r="BH83">
        <v>3</v>
      </c>
      <c r="BI83">
        <v>3</v>
      </c>
      <c r="BJ83">
        <v>2</v>
      </c>
      <c r="BK83">
        <v>0</v>
      </c>
      <c r="BL83">
        <v>0</v>
      </c>
      <c r="BM83">
        <v>3</v>
      </c>
      <c r="BN83">
        <v>2</v>
      </c>
      <c r="BO83">
        <v>2</v>
      </c>
      <c r="BP83">
        <v>2</v>
      </c>
      <c r="BQ83">
        <v>4</v>
      </c>
      <c r="BR83">
        <v>4</v>
      </c>
      <c r="BS83">
        <v>5</v>
      </c>
      <c r="BT83">
        <v>1</v>
      </c>
      <c r="BU83">
        <v>2</v>
      </c>
      <c r="BV83">
        <v>3</v>
      </c>
      <c r="BW83">
        <v>1</v>
      </c>
      <c r="BX83">
        <v>5</v>
      </c>
      <c r="BY83">
        <v>5</v>
      </c>
      <c r="BZ83">
        <v>5</v>
      </c>
    </row>
    <row r="84" spans="1:78" x14ac:dyDescent="0.25">
      <c r="B84" s="7">
        <v>0.01</v>
      </c>
      <c r="C84">
        <v>0</v>
      </c>
      <c r="D84" s="7">
        <v>0.09</v>
      </c>
      <c r="E84" t="s">
        <v>108</v>
      </c>
      <c r="F84">
        <v>0</v>
      </c>
      <c r="G84" s="7">
        <v>0.01</v>
      </c>
      <c r="H84" s="7">
        <v>0.01</v>
      </c>
      <c r="I84" s="7">
        <v>0.01</v>
      </c>
      <c r="J84" s="7">
        <v>0.01</v>
      </c>
      <c r="K84" s="7">
        <v>0.01</v>
      </c>
      <c r="L84" s="7">
        <v>0.01</v>
      </c>
      <c r="M84" s="7">
        <v>0.03</v>
      </c>
      <c r="N84" s="7">
        <v>0.01</v>
      </c>
      <c r="O84" s="7">
        <v>0.01</v>
      </c>
      <c r="P84" t="s">
        <v>108</v>
      </c>
      <c r="Q84" s="7">
        <v>0.01</v>
      </c>
      <c r="R84" s="7">
        <v>0.01</v>
      </c>
      <c r="S84" s="7">
        <v>0.01</v>
      </c>
      <c r="T84" s="7">
        <v>0.02</v>
      </c>
      <c r="U84" s="7">
        <v>0.01</v>
      </c>
      <c r="V84" s="7">
        <v>0.01</v>
      </c>
      <c r="W84" t="s">
        <v>108</v>
      </c>
      <c r="X84" s="7">
        <v>0.04</v>
      </c>
      <c r="Y84" s="7">
        <v>0.01</v>
      </c>
      <c r="Z84" s="7">
        <v>0.01</v>
      </c>
      <c r="AA84" s="7">
        <v>0.01</v>
      </c>
      <c r="AB84" s="7">
        <v>0.01</v>
      </c>
      <c r="AC84">
        <v>0</v>
      </c>
      <c r="AD84" s="7">
        <v>0.01</v>
      </c>
      <c r="AE84" s="7">
        <v>0.02</v>
      </c>
      <c r="AF84" s="7">
        <v>0.01</v>
      </c>
      <c r="AG84" s="7">
        <v>0.01</v>
      </c>
      <c r="AH84" t="s">
        <v>108</v>
      </c>
      <c r="AI84" s="7">
        <v>0.01</v>
      </c>
      <c r="AJ84" s="7">
        <v>0.04</v>
      </c>
      <c r="AK84" s="7">
        <v>0.01</v>
      </c>
      <c r="AL84" s="7">
        <v>0.01</v>
      </c>
      <c r="AM84" s="7">
        <v>0.01</v>
      </c>
      <c r="AN84" s="7">
        <v>7.0000000000000007E-2</v>
      </c>
      <c r="AO84" s="7">
        <v>0.04</v>
      </c>
      <c r="AP84" t="s">
        <v>108</v>
      </c>
      <c r="AQ84" t="s">
        <v>108</v>
      </c>
      <c r="AR84" s="7">
        <v>0.01</v>
      </c>
      <c r="AS84" t="s">
        <v>108</v>
      </c>
      <c r="AT84" t="s">
        <v>108</v>
      </c>
      <c r="AU84" t="s">
        <v>108</v>
      </c>
      <c r="AV84" t="s">
        <v>108</v>
      </c>
      <c r="AW84" t="s">
        <v>108</v>
      </c>
      <c r="AX84" s="7">
        <v>0.11</v>
      </c>
      <c r="AY84" s="7">
        <v>0.01</v>
      </c>
      <c r="AZ84" s="7">
        <v>0.03</v>
      </c>
      <c r="BA84" t="s">
        <v>108</v>
      </c>
      <c r="BB84" t="s">
        <v>108</v>
      </c>
      <c r="BC84" s="7">
        <v>0.01</v>
      </c>
      <c r="BD84" t="s">
        <v>108</v>
      </c>
      <c r="BE84" s="7">
        <v>0.01</v>
      </c>
      <c r="BF84" s="7">
        <v>0.01</v>
      </c>
      <c r="BG84" s="7">
        <v>0.01</v>
      </c>
      <c r="BH84" s="7">
        <v>0.02</v>
      </c>
      <c r="BI84" s="7">
        <v>0.01</v>
      </c>
      <c r="BJ84" s="7">
        <v>0.01</v>
      </c>
      <c r="BK84" t="s">
        <v>108</v>
      </c>
      <c r="BL84" t="s">
        <v>108</v>
      </c>
      <c r="BM84" s="7">
        <v>0.01</v>
      </c>
      <c r="BN84">
        <v>0</v>
      </c>
      <c r="BO84" s="7">
        <v>0.02</v>
      </c>
      <c r="BP84" s="7">
        <v>0.3</v>
      </c>
      <c r="BQ84" s="7">
        <v>0.01</v>
      </c>
      <c r="BR84" s="7">
        <v>0.01</v>
      </c>
      <c r="BS84" s="7">
        <v>0.01</v>
      </c>
      <c r="BT84" s="7">
        <v>0.01</v>
      </c>
      <c r="BU84" s="7">
        <v>0.01</v>
      </c>
      <c r="BV84" s="7">
        <v>0.03</v>
      </c>
      <c r="BW84" s="7">
        <v>0.01</v>
      </c>
      <c r="BX84" s="7">
        <v>0.01</v>
      </c>
      <c r="BY84" s="7">
        <v>0.01</v>
      </c>
      <c r="BZ84" s="7">
        <v>0.01</v>
      </c>
    </row>
    <row r="85" spans="1:78" x14ac:dyDescent="0.25">
      <c r="A85" t="s">
        <v>41</v>
      </c>
      <c r="B85">
        <v>24</v>
      </c>
      <c r="C85">
        <v>21</v>
      </c>
      <c r="D85">
        <v>0</v>
      </c>
      <c r="E85">
        <v>3</v>
      </c>
      <c r="F85">
        <v>10</v>
      </c>
      <c r="G85">
        <v>8</v>
      </c>
      <c r="H85">
        <v>6</v>
      </c>
      <c r="I85">
        <v>5</v>
      </c>
      <c r="J85">
        <v>7</v>
      </c>
      <c r="K85">
        <v>6</v>
      </c>
      <c r="L85">
        <v>6</v>
      </c>
      <c r="M85">
        <v>7</v>
      </c>
      <c r="N85">
        <v>16</v>
      </c>
      <c r="O85">
        <v>1</v>
      </c>
      <c r="P85">
        <v>0</v>
      </c>
      <c r="Q85">
        <v>3</v>
      </c>
      <c r="R85">
        <v>21</v>
      </c>
      <c r="S85">
        <v>12</v>
      </c>
      <c r="T85">
        <v>7</v>
      </c>
      <c r="U85">
        <v>5</v>
      </c>
      <c r="V85">
        <v>20</v>
      </c>
      <c r="W85">
        <v>2</v>
      </c>
      <c r="X85">
        <v>2</v>
      </c>
      <c r="Y85">
        <v>4</v>
      </c>
      <c r="Z85">
        <v>20</v>
      </c>
      <c r="AA85">
        <v>24</v>
      </c>
      <c r="AB85">
        <v>20</v>
      </c>
      <c r="AC85">
        <v>5</v>
      </c>
      <c r="AD85">
        <v>18</v>
      </c>
      <c r="AE85">
        <v>1</v>
      </c>
      <c r="AF85">
        <v>17</v>
      </c>
      <c r="AG85">
        <v>7</v>
      </c>
      <c r="AH85">
        <v>0</v>
      </c>
      <c r="AI85">
        <v>18</v>
      </c>
      <c r="AJ85">
        <v>0</v>
      </c>
      <c r="AK85">
        <v>7</v>
      </c>
      <c r="AL85">
        <v>16</v>
      </c>
      <c r="AM85">
        <v>8</v>
      </c>
      <c r="AN85">
        <v>0</v>
      </c>
      <c r="AO85">
        <v>1</v>
      </c>
      <c r="AP85">
        <v>3</v>
      </c>
      <c r="AQ85">
        <v>5</v>
      </c>
      <c r="AR85">
        <v>2</v>
      </c>
      <c r="AS85">
        <v>3</v>
      </c>
      <c r="AT85">
        <v>3</v>
      </c>
      <c r="AU85">
        <v>2</v>
      </c>
      <c r="AV85">
        <v>1</v>
      </c>
      <c r="AW85">
        <v>0</v>
      </c>
      <c r="AX85">
        <v>0</v>
      </c>
      <c r="AY85">
        <v>1</v>
      </c>
      <c r="AZ85">
        <v>0</v>
      </c>
      <c r="BA85">
        <v>1</v>
      </c>
      <c r="BB85">
        <v>1</v>
      </c>
      <c r="BC85">
        <v>1</v>
      </c>
      <c r="BD85">
        <v>1</v>
      </c>
      <c r="BE85">
        <v>17</v>
      </c>
      <c r="BF85">
        <v>7</v>
      </c>
      <c r="BG85">
        <v>22</v>
      </c>
      <c r="BH85">
        <v>3</v>
      </c>
      <c r="BI85">
        <v>9</v>
      </c>
      <c r="BJ85">
        <v>7</v>
      </c>
      <c r="BK85">
        <v>3</v>
      </c>
      <c r="BL85">
        <v>2</v>
      </c>
      <c r="BM85">
        <v>8</v>
      </c>
      <c r="BN85">
        <v>11</v>
      </c>
      <c r="BO85">
        <v>5</v>
      </c>
      <c r="BP85">
        <v>0</v>
      </c>
      <c r="BQ85">
        <v>6</v>
      </c>
      <c r="BR85">
        <v>13</v>
      </c>
      <c r="BS85">
        <v>11</v>
      </c>
      <c r="BT85">
        <v>9</v>
      </c>
      <c r="BU85">
        <v>8</v>
      </c>
      <c r="BV85">
        <v>2</v>
      </c>
      <c r="BW85">
        <v>4</v>
      </c>
      <c r="BX85">
        <v>15</v>
      </c>
      <c r="BY85">
        <v>16</v>
      </c>
      <c r="BZ85">
        <v>15</v>
      </c>
    </row>
    <row r="86" spans="1:78" x14ac:dyDescent="0.25">
      <c r="B86" s="7">
        <v>0.04</v>
      </c>
      <c r="C86" s="7">
        <v>0.04</v>
      </c>
      <c r="D86" t="s">
        <v>108</v>
      </c>
      <c r="E86" s="7">
        <v>0.09</v>
      </c>
      <c r="F86" s="7">
        <v>7.0000000000000007E-2</v>
      </c>
      <c r="G86" s="7">
        <v>0.02</v>
      </c>
      <c r="H86" s="7">
        <v>0.04</v>
      </c>
      <c r="I86" s="7">
        <v>0.03</v>
      </c>
      <c r="J86" s="7">
        <v>0.03</v>
      </c>
      <c r="K86" s="7">
        <v>0.05</v>
      </c>
      <c r="L86" s="7">
        <v>0.05</v>
      </c>
      <c r="M86" s="7">
        <v>0.05</v>
      </c>
      <c r="N86" s="7">
        <v>0.04</v>
      </c>
      <c r="O86" s="7">
        <v>0.02</v>
      </c>
      <c r="P86" t="s">
        <v>108</v>
      </c>
      <c r="Q86" s="7">
        <v>0.03</v>
      </c>
      <c r="R86" s="7">
        <v>0.04</v>
      </c>
      <c r="S86" s="7">
        <v>0.03</v>
      </c>
      <c r="T86" s="7">
        <v>0.06</v>
      </c>
      <c r="U86" s="7">
        <v>0.05</v>
      </c>
      <c r="V86" s="7">
        <v>0.04</v>
      </c>
      <c r="W86" s="7">
        <v>0.03</v>
      </c>
      <c r="X86" s="7">
        <v>0.06</v>
      </c>
      <c r="Y86" s="7">
        <v>0.06</v>
      </c>
      <c r="Z86" s="7">
        <v>0.03</v>
      </c>
      <c r="AA86" s="7">
        <v>0.04</v>
      </c>
      <c r="AB86" s="7">
        <v>0.03</v>
      </c>
      <c r="AC86" s="7">
        <v>0.05</v>
      </c>
      <c r="AD86" s="7">
        <v>0.03</v>
      </c>
      <c r="AE86" s="7">
        <v>0.06</v>
      </c>
      <c r="AF86" s="7">
        <v>0.04</v>
      </c>
      <c r="AG86" s="7">
        <v>0.05</v>
      </c>
      <c r="AH86" t="s">
        <v>108</v>
      </c>
      <c r="AI86" s="7">
        <v>0.03</v>
      </c>
      <c r="AJ86" t="s">
        <v>108</v>
      </c>
      <c r="AK86" s="7">
        <v>7.0000000000000007E-2</v>
      </c>
      <c r="AL86" s="7">
        <v>0.04</v>
      </c>
      <c r="AM86" s="7">
        <v>0.03</v>
      </c>
      <c r="AN86" t="s">
        <v>108</v>
      </c>
      <c r="AO86" s="7">
        <v>0.02</v>
      </c>
      <c r="AP86" s="7">
        <v>0.06</v>
      </c>
      <c r="AQ86" s="7">
        <v>0.09</v>
      </c>
      <c r="AR86" s="7">
        <v>0.04</v>
      </c>
      <c r="AS86" s="7">
        <v>0.08</v>
      </c>
      <c r="AT86" s="7">
        <v>0.04</v>
      </c>
      <c r="AU86" s="7">
        <v>0.05</v>
      </c>
      <c r="AV86" s="7">
        <v>0.02</v>
      </c>
      <c r="AW86" t="s">
        <v>108</v>
      </c>
      <c r="AX86" t="s">
        <v>108</v>
      </c>
      <c r="AY86" s="7">
        <v>0.02</v>
      </c>
      <c r="AZ86" t="s">
        <v>108</v>
      </c>
      <c r="BA86" s="7">
        <v>0.02</v>
      </c>
      <c r="BB86" s="7">
        <v>0.03</v>
      </c>
      <c r="BC86" s="7">
        <v>0.01</v>
      </c>
      <c r="BD86" s="7">
        <v>1</v>
      </c>
      <c r="BE86" s="7">
        <v>0.06</v>
      </c>
      <c r="BF86" s="7">
        <v>0.02</v>
      </c>
      <c r="BG86" s="7">
        <v>0.04</v>
      </c>
      <c r="BH86" s="7">
        <v>0.02</v>
      </c>
      <c r="BI86" s="7">
        <v>0.04</v>
      </c>
      <c r="BJ86" s="7">
        <v>0.05</v>
      </c>
      <c r="BK86" s="7">
        <v>0.04</v>
      </c>
      <c r="BL86" s="7">
        <v>0.08</v>
      </c>
      <c r="BM86" s="7">
        <v>0.03</v>
      </c>
      <c r="BN86" s="7">
        <v>0.03</v>
      </c>
      <c r="BO86" s="7">
        <v>7.0000000000000007E-2</v>
      </c>
      <c r="BP86" t="s">
        <v>108</v>
      </c>
      <c r="BQ86" s="7">
        <v>0.02</v>
      </c>
      <c r="BR86" s="7">
        <v>0.03</v>
      </c>
      <c r="BS86" s="7">
        <v>0.02</v>
      </c>
      <c r="BT86" s="7">
        <v>7.0000000000000007E-2</v>
      </c>
      <c r="BU86" s="7">
        <v>0.04</v>
      </c>
      <c r="BV86" s="7">
        <v>0.02</v>
      </c>
      <c r="BW86" s="7">
        <v>0.02</v>
      </c>
      <c r="BX86" s="7">
        <v>0.03</v>
      </c>
      <c r="BY86" s="7">
        <v>0.03</v>
      </c>
      <c r="BZ86" s="7">
        <v>0.04</v>
      </c>
    </row>
  </sheetData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69773578-b348-4185-91b0-0c3a7eda8d2a" ContentTypeId="0x0101004C9F495A7355574383679A0A27B2912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or xmlns="631298fc-6a88-4548-b7d9-3b164918c4a3" xsi:nil="true"/>
    <Classification xmlns="631298fc-6a88-4548-b7d9-3b164918c4a3">Unclassified</Classification>
    <Applicable_x0020_Start_x0020_Date xmlns="631298fc-6a88-4548-b7d9-3b164918c4a3" xsi:nil="true"/>
    <Organisation xmlns="631298fc-6a88-4548-b7d9-3b164918c4a3">Choose an Organisation</Organisation>
    <Applicable_x0020_Duration xmlns="631298fc-6a88-4548-b7d9-3b164918c4a3">-</Applicable_x0020_Duration>
    <_Status xmlns="http://schemas.microsoft.com/sharepoint/v3/fields">Draft</_Status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Analysis" ma:contentTypeID="0x0101004C9F495A7355574383679A0A27B29121000C3D3DA1C15C7E4E913FAF82ED6D27F0" ma:contentTypeVersion="4" ma:contentTypeDescription="This is used to create spreadsheets" ma:contentTypeScope="" ma:versionID="7a3ad5ab2efa6eb8cb565c6cc23890f1">
  <xsd:schema xmlns:xsd="http://www.w3.org/2001/XMLSchema" xmlns:xs="http://www.w3.org/2001/XMLSchema" xmlns:p="http://schemas.microsoft.com/office/2006/metadata/properties" xmlns:ns2="631298fc-6a88-4548-b7d9-3b164918c4a3" xmlns:ns3="http://schemas.microsoft.com/sharepoint/v3/fields" targetNamespace="http://schemas.microsoft.com/office/2006/metadata/properties" ma:root="true" ma:fieldsID="7496d0391fe37fcd59492ecc15456140" ns2:_="" ns3:_="">
    <xsd:import namespace="631298fc-6a88-4548-b7d9-3b164918c4a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Applicable_x0020_Start_x0020_Date" minOccurs="0"/>
                <xsd:element ref="ns2:Applicable_x0020_Duration" minOccurs="0"/>
                <xsd:element ref="ns2:Organisation" minOccurs="0"/>
                <xsd:element ref="ns3:_Status" minOccurs="0"/>
                <xsd:element ref="ns2:Classification" minOccurs="0"/>
                <xsd:element ref="ns2:Descrip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298fc-6a88-4548-b7d9-3b164918c4a3" elementFormDefault="qualified">
    <xsd:import namespace="http://schemas.microsoft.com/office/2006/documentManagement/types"/>
    <xsd:import namespace="http://schemas.microsoft.com/office/infopath/2007/PartnerControls"/>
    <xsd:element name="Applicable_x0020_Start_x0020_Date" ma:index="8" nillable="true" ma:displayName="Applicable Start Date" ma:description="The Starting Date for the work - format is DD/MM/YYYY" ma:format="DateOnly" ma:internalName="Applicable_x0020_Start_x0020_Date">
      <xsd:simpleType>
        <xsd:restriction base="dms:DateTime"/>
      </xsd:simpleType>
    </xsd:element>
    <xsd:element name="Applicable_x0020_Duration" ma:index="9" nillable="true" ma:displayName="Applicable Duration" ma:default="-" ma:description="For how long is this document applicable, from the Applicable Start Date?" ma:format="Dropdown" ma:internalName="Applicable_x0020_Duration">
      <xsd:simpleType>
        <xsd:restriction base="dms:Choice">
          <xsd:enumeration value="-"/>
          <xsd:enumeration value="Day"/>
          <xsd:enumeration value="Week"/>
          <xsd:enumeration value="Month"/>
          <xsd:enumeration value="Quarter"/>
          <xsd:enumeration value="6 Months"/>
          <xsd:enumeration value="Winter"/>
          <xsd:enumeration value="Summer"/>
          <xsd:enumeration value="1 Year"/>
          <xsd:enumeration value="2 Years"/>
          <xsd:enumeration value="3 Years"/>
          <xsd:enumeration value="5 Years"/>
          <xsd:enumeration value="6 - 10 Years"/>
          <xsd:enumeration value="Enduring"/>
        </xsd:restriction>
      </xsd:simpleType>
    </xsd:element>
    <xsd:element name="Organisation" ma:index="10" nillable="true" ma:displayName="Organisation" ma:default="Choose an Organisation" ma:format="Dropdown" ma:internalName="Organisation">
      <xsd:simpleType>
        <xsd:union memberTypes="dms:Text">
          <xsd:simpleType>
            <xsd:restriction base="dms:Choice">
              <xsd:enumeration value="Choose an Organisation"/>
              <xsd:enumeration value="Assoc Elec Producers"/>
              <xsd:enumeration value="Atomic Energy Auth"/>
              <xsd:enumeration value="BERR"/>
              <xsd:enumeration value="British Energy"/>
              <xsd:enumeration value="Brit Wind Energy Assoc"/>
              <xsd:enumeration value="Building Research Est"/>
              <xsd:enumeration value="Carbon Trust"/>
              <xsd:enumeration value="Cavendish"/>
              <xsd:enumeration value="Centrica"/>
              <xsd:enumeration value="Central Networks"/>
              <xsd:enumeration value="CE"/>
              <xsd:enumeration value="CEER"/>
              <xsd:enumeration value="CHPA"/>
              <xsd:enumeration value="Competition Commission"/>
              <xsd:enumeration value="DCLG"/>
              <xsd:enumeration value="DCUSA Ltd"/>
              <xsd:enumeration value="DEFRA"/>
              <xsd:enumeration value="DETI (Northern Ireland)"/>
              <xsd:enumeration value="European Commission"/>
              <xsd:enumeration value="EdF"/>
              <xsd:enumeration value="Elec DNO"/>
              <xsd:enumeration value="ELEXON"/>
              <xsd:enumeration value="eon"/>
              <xsd:enumeration value="Electricity North West"/>
              <xsd:enumeration value="Energy Networks Association"/>
              <xsd:enumeration value="Energy Retail Association"/>
              <xsd:enumeration value="Energy Saving Trust"/>
              <xsd:enumeration value="energywatch"/>
              <xsd:enumeration value="ERGEG"/>
              <xsd:enumeration value="Ernst &amp; Young"/>
              <xsd:enumeration value="ESTA"/>
              <xsd:enumeration value="Gas DNs"/>
              <xsd:enumeration value="Gas Forum"/>
              <xsd:enumeration value="Gaz de France"/>
              <xsd:enumeration value="Government"/>
              <xsd:enumeration value="HM Revenue &amp; Customs"/>
              <xsd:enumeration value="HM Treasury"/>
              <xsd:enumeration value="House of Commons"/>
              <xsd:enumeration value="HSE"/>
              <xsd:enumeration value="IDNO"/>
              <xsd:enumeration value="IGT"/>
              <xsd:enumeration value="National Grid Gas"/>
              <xsd:enumeration value="National Grid Elec"/>
              <xsd:enumeration value="nPower"/>
              <xsd:enumeration value="NWOperators"/>
              <xsd:enumeration value="NEDL &amp;  YEDL"/>
              <xsd:enumeration value="Northern Gas Networks"/>
              <xsd:enumeration value="OFGEM"/>
              <xsd:enumeration value="OFREG"/>
              <xsd:enumeration value="OFT"/>
              <xsd:enumeration value="Parity"/>
              <xsd:enumeration value="Parl Renew &amp; Sustain Energy Grp"/>
              <xsd:enumeration value="Renewble Energy Assoc"/>
              <xsd:enumeration value="RWE"/>
              <xsd:enumeration value="Scotia Gas Networks"/>
              <xsd:enumeration value="Scottish and Southern"/>
              <xsd:enumeration value="Scottish Executive"/>
              <xsd:enumeration value="Scottish Power"/>
              <xsd:enumeration value="SmartestEnergy"/>
              <xsd:enumeration value="Suppliers"/>
              <xsd:enumeration value="Wales &amp; West Utilities"/>
              <xsd:enumeration value="Welsh Assembly"/>
              <xsd:enumeration value="WPD"/>
              <xsd:enumeration value="Xoserve"/>
              <xsd:enumeration value="-"/>
            </xsd:restriction>
          </xsd:simpleType>
        </xsd:union>
      </xsd:simpleType>
    </xsd:element>
    <xsd:element name="Classification" ma:index="12" nillable="true" ma:displayName="Classification" ma:default="Unclassified" ma:format="Dropdown" ma:hidden="true" ma:internalName="Classification" ma:readOnly="false">
      <xsd:simpleType>
        <xsd:restriction base="dms:Choice">
          <xsd:enumeration value="Unclassified"/>
          <xsd:enumeration value="Protect"/>
          <xsd:enumeration value="Restricted"/>
        </xsd:restriction>
      </xsd:simpleType>
    </xsd:element>
    <xsd:element name="Descriptor" ma:index="13" nillable="true" ma:displayName="Descriptor" ma:format="Dropdown" ma:hidden="true" ma:internalName="Descriptor" ma:readOnly="false">
      <xsd:simpleType>
        <xsd:restriction base="dms:Choice">
          <xsd:enumeration value="Commercial"/>
          <xsd:enumeration value="Management"/>
          <xsd:enumeration value="Market Sensitive"/>
          <xsd:enumeration value="Staff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11" nillable="true" ma:displayName="Status" ma:default="Draft" ma:description="Choose the appropriate status from the drop-down" ma:format="Dropdown" ma:internalName="_Status">
      <xsd:simpleType>
        <xsd:restriction base="dms:Choice">
          <xsd:enumeration value="Draft"/>
          <xsd:enumeration value="For comment"/>
          <xsd:enumeration value="Peer Reviewed"/>
          <xsd:enumeration value="Head of Dept Reviewed"/>
          <xsd:enumeration value="Legally Reviewed"/>
          <xsd:enumeration value="MD Approved"/>
          <xsd:enumeration value="Final not for Registry"/>
          <xsd:enumeration value="Final and Sent to Registry"/>
          <xsd:enumeration value="Published"/>
          <xsd:enumeration value="For deletion review"/>
          <xsd:enumeration value="External Draft"/>
          <xsd:enumeration value="External for comment"/>
          <xsd:enumeration value="External for action"/>
          <xsd:enumeration value="External Final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sisl xmlns:xsi="http://www.w3.org/2001/XMLSchema-instance" xmlns:xsd="http://www.w3.org/2001/XMLSchema" xmlns="http://www.boldonjames.com/2008/01/sie/internal/label" sislVersion="0" policy="973096ae-7329-4b3b-9368-47aeba6959e1"/>
</file>

<file path=customXml/itemProps1.xml><?xml version="1.0" encoding="utf-8"?>
<ds:datastoreItem xmlns:ds="http://schemas.openxmlformats.org/officeDocument/2006/customXml" ds:itemID="{56D741F0-1F65-4A61-A390-2105EC706C9F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799E44B5-177F-4382-8AC1-706407E0B7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885318-A2BA-4965-A2FF-91769296F5F3}">
  <ds:schemaRefs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  <ds:schemaRef ds:uri="631298fc-6a88-4548-b7d9-3b164918c4a3"/>
    <ds:schemaRef ds:uri="http://schemas.microsoft.com/sharepoint/v3/field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B1768F9F-FEA1-40C8-81B5-7EC578DED8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1298fc-6a88-4548-b7d9-3b164918c4a3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56A83F9D-F2C9-4800-9525-C53C586DD23A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188</vt:i4>
      </vt:variant>
      <vt:variant>
        <vt:lpstr>Named Ranges</vt:lpstr>
      </vt:variant>
      <vt:variant>
        <vt:i4>375</vt:i4>
      </vt:variant>
    </vt:vector>
  </HeadingPairs>
  <TitlesOfParts>
    <vt:vector size="563" baseType="lpstr">
      <vt:lpstr>TOC</vt:lpstr>
      <vt:lpstr>Table1</vt:lpstr>
      <vt:lpstr>Table2</vt:lpstr>
      <vt:lpstr>Table3</vt:lpstr>
      <vt:lpstr>Table4</vt:lpstr>
      <vt:lpstr>Table5</vt:lpstr>
      <vt:lpstr>Table6</vt:lpstr>
      <vt:lpstr>Table7</vt:lpstr>
      <vt:lpstr>Table8</vt:lpstr>
      <vt:lpstr>Table9</vt:lpstr>
      <vt:lpstr>Table10</vt:lpstr>
      <vt:lpstr>Table11</vt:lpstr>
      <vt:lpstr>Table12</vt:lpstr>
      <vt:lpstr>Table13</vt:lpstr>
      <vt:lpstr>Table14</vt:lpstr>
      <vt:lpstr>Table15</vt:lpstr>
      <vt:lpstr>Table16</vt:lpstr>
      <vt:lpstr>Table17</vt:lpstr>
      <vt:lpstr>Table18</vt:lpstr>
      <vt:lpstr>Table19</vt:lpstr>
      <vt:lpstr>Table20</vt:lpstr>
      <vt:lpstr>Table21</vt:lpstr>
      <vt:lpstr>Table22</vt:lpstr>
      <vt:lpstr>Table23</vt:lpstr>
      <vt:lpstr>Table24</vt:lpstr>
      <vt:lpstr>Table25</vt:lpstr>
      <vt:lpstr>Table26</vt:lpstr>
      <vt:lpstr>Table27</vt:lpstr>
      <vt:lpstr>Table28</vt:lpstr>
      <vt:lpstr>Table29</vt:lpstr>
      <vt:lpstr>Table30</vt:lpstr>
      <vt:lpstr>Table31</vt:lpstr>
      <vt:lpstr>Table32</vt:lpstr>
      <vt:lpstr>Table33</vt:lpstr>
      <vt:lpstr>Table34</vt:lpstr>
      <vt:lpstr>Table35</vt:lpstr>
      <vt:lpstr>Table36</vt:lpstr>
      <vt:lpstr>Table37</vt:lpstr>
      <vt:lpstr>Table38</vt:lpstr>
      <vt:lpstr>Table39</vt:lpstr>
      <vt:lpstr>Table40</vt:lpstr>
      <vt:lpstr>Table41</vt:lpstr>
      <vt:lpstr>Table42</vt:lpstr>
      <vt:lpstr>Table43</vt:lpstr>
      <vt:lpstr>Table44</vt:lpstr>
      <vt:lpstr>Table45</vt:lpstr>
      <vt:lpstr>Table46</vt:lpstr>
      <vt:lpstr>Table47</vt:lpstr>
      <vt:lpstr>Table48</vt:lpstr>
      <vt:lpstr>Table49</vt:lpstr>
      <vt:lpstr>Table50</vt:lpstr>
      <vt:lpstr>Table51</vt:lpstr>
      <vt:lpstr>Table52</vt:lpstr>
      <vt:lpstr>Table53</vt:lpstr>
      <vt:lpstr>Table54</vt:lpstr>
      <vt:lpstr>Table55</vt:lpstr>
      <vt:lpstr>Table56</vt:lpstr>
      <vt:lpstr>Table57</vt:lpstr>
      <vt:lpstr>Table58</vt:lpstr>
      <vt:lpstr>Table59</vt:lpstr>
      <vt:lpstr>Table60</vt:lpstr>
      <vt:lpstr>Table61</vt:lpstr>
      <vt:lpstr>Table62</vt:lpstr>
      <vt:lpstr>Table63</vt:lpstr>
      <vt:lpstr>Table64</vt:lpstr>
      <vt:lpstr>Table65</vt:lpstr>
      <vt:lpstr>Table66</vt:lpstr>
      <vt:lpstr>Table67</vt:lpstr>
      <vt:lpstr>Table68</vt:lpstr>
      <vt:lpstr>Table69</vt:lpstr>
      <vt:lpstr>Table70</vt:lpstr>
      <vt:lpstr>Table71</vt:lpstr>
      <vt:lpstr>Table72</vt:lpstr>
      <vt:lpstr>Table73</vt:lpstr>
      <vt:lpstr>Table74</vt:lpstr>
      <vt:lpstr>Table75</vt:lpstr>
      <vt:lpstr>Table76</vt:lpstr>
      <vt:lpstr>Table77</vt:lpstr>
      <vt:lpstr>Table78</vt:lpstr>
      <vt:lpstr>Table79</vt:lpstr>
      <vt:lpstr>Table80</vt:lpstr>
      <vt:lpstr>Table81</vt:lpstr>
      <vt:lpstr>Table82</vt:lpstr>
      <vt:lpstr>Table83</vt:lpstr>
      <vt:lpstr>Table84</vt:lpstr>
      <vt:lpstr>Table85</vt:lpstr>
      <vt:lpstr>Table86</vt:lpstr>
      <vt:lpstr>Table87</vt:lpstr>
      <vt:lpstr>Table88</vt:lpstr>
      <vt:lpstr>Table89</vt:lpstr>
      <vt:lpstr>Table90</vt:lpstr>
      <vt:lpstr>Table91</vt:lpstr>
      <vt:lpstr>Table92</vt:lpstr>
      <vt:lpstr>Table93</vt:lpstr>
      <vt:lpstr>Table94</vt:lpstr>
      <vt:lpstr>Table95</vt:lpstr>
      <vt:lpstr>Table96</vt:lpstr>
      <vt:lpstr>Table97</vt:lpstr>
      <vt:lpstr>Table98</vt:lpstr>
      <vt:lpstr>Table99</vt:lpstr>
      <vt:lpstr>Table100</vt:lpstr>
      <vt:lpstr>Table101</vt:lpstr>
      <vt:lpstr>Table102</vt:lpstr>
      <vt:lpstr>Table103</vt:lpstr>
      <vt:lpstr>Table104</vt:lpstr>
      <vt:lpstr>Table105</vt:lpstr>
      <vt:lpstr>Table106</vt:lpstr>
      <vt:lpstr>Table107</vt:lpstr>
      <vt:lpstr>Table108</vt:lpstr>
      <vt:lpstr>Table109</vt:lpstr>
      <vt:lpstr>Table110</vt:lpstr>
      <vt:lpstr>Table111</vt:lpstr>
      <vt:lpstr>Table112</vt:lpstr>
      <vt:lpstr>Table113</vt:lpstr>
      <vt:lpstr>Table114</vt:lpstr>
      <vt:lpstr>Table115</vt:lpstr>
      <vt:lpstr>Table116</vt:lpstr>
      <vt:lpstr>Table117</vt:lpstr>
      <vt:lpstr>Table118</vt:lpstr>
      <vt:lpstr>Table119</vt:lpstr>
      <vt:lpstr>Table120</vt:lpstr>
      <vt:lpstr>Table121</vt:lpstr>
      <vt:lpstr>Table122</vt:lpstr>
      <vt:lpstr>Table123</vt:lpstr>
      <vt:lpstr>Table124</vt:lpstr>
      <vt:lpstr>Table125</vt:lpstr>
      <vt:lpstr>Table126</vt:lpstr>
      <vt:lpstr>Table127</vt:lpstr>
      <vt:lpstr>Table128</vt:lpstr>
      <vt:lpstr>Table129</vt:lpstr>
      <vt:lpstr>Table130</vt:lpstr>
      <vt:lpstr>Table131</vt:lpstr>
      <vt:lpstr>Table132</vt:lpstr>
      <vt:lpstr>Table133</vt:lpstr>
      <vt:lpstr>Table134</vt:lpstr>
      <vt:lpstr>Table135</vt:lpstr>
      <vt:lpstr>Table136</vt:lpstr>
      <vt:lpstr>Table137</vt:lpstr>
      <vt:lpstr>Table138</vt:lpstr>
      <vt:lpstr>Table139</vt:lpstr>
      <vt:lpstr>Table140</vt:lpstr>
      <vt:lpstr>Table141</vt:lpstr>
      <vt:lpstr>Table142</vt:lpstr>
      <vt:lpstr>Table143</vt:lpstr>
      <vt:lpstr>Table144</vt:lpstr>
      <vt:lpstr>Table145</vt:lpstr>
      <vt:lpstr>Table146</vt:lpstr>
      <vt:lpstr>Table147</vt:lpstr>
      <vt:lpstr>Table148</vt:lpstr>
      <vt:lpstr>Table149</vt:lpstr>
      <vt:lpstr>Table150</vt:lpstr>
      <vt:lpstr>Table151</vt:lpstr>
      <vt:lpstr>Table152</vt:lpstr>
      <vt:lpstr>Table153</vt:lpstr>
      <vt:lpstr>Table154</vt:lpstr>
      <vt:lpstr>Table155</vt:lpstr>
      <vt:lpstr>Table156</vt:lpstr>
      <vt:lpstr>Table157</vt:lpstr>
      <vt:lpstr>Table158</vt:lpstr>
      <vt:lpstr>Table159</vt:lpstr>
      <vt:lpstr>Table160</vt:lpstr>
      <vt:lpstr>Table161</vt:lpstr>
      <vt:lpstr>Table162</vt:lpstr>
      <vt:lpstr>Table163</vt:lpstr>
      <vt:lpstr>Table164</vt:lpstr>
      <vt:lpstr>Table165</vt:lpstr>
      <vt:lpstr>Table166</vt:lpstr>
      <vt:lpstr>Table167</vt:lpstr>
      <vt:lpstr>Table168</vt:lpstr>
      <vt:lpstr>Table169</vt:lpstr>
      <vt:lpstr>Table170</vt:lpstr>
      <vt:lpstr>Table171</vt:lpstr>
      <vt:lpstr>Table172</vt:lpstr>
      <vt:lpstr>Table173</vt:lpstr>
      <vt:lpstr>Table174</vt:lpstr>
      <vt:lpstr>Table175</vt:lpstr>
      <vt:lpstr>Table176</vt:lpstr>
      <vt:lpstr>Table177</vt:lpstr>
      <vt:lpstr>Table178</vt:lpstr>
      <vt:lpstr>Table179</vt:lpstr>
      <vt:lpstr>Table180</vt:lpstr>
      <vt:lpstr>Table181</vt:lpstr>
      <vt:lpstr>Table182</vt:lpstr>
      <vt:lpstr>Table183</vt:lpstr>
      <vt:lpstr>Table184</vt:lpstr>
      <vt:lpstr>Table185</vt:lpstr>
      <vt:lpstr>Table186</vt:lpstr>
      <vt:lpstr>Table187</vt:lpstr>
      <vt:lpstr>TOC!Print_Area</vt:lpstr>
      <vt:lpstr>Table1!Print_Titles</vt:lpstr>
      <vt:lpstr>Table10!Print_Titles</vt:lpstr>
      <vt:lpstr>Table100!Print_Titles</vt:lpstr>
      <vt:lpstr>Table101!Print_Titles</vt:lpstr>
      <vt:lpstr>Table102!Print_Titles</vt:lpstr>
      <vt:lpstr>Table103!Print_Titles</vt:lpstr>
      <vt:lpstr>Table104!Print_Titles</vt:lpstr>
      <vt:lpstr>Table105!Print_Titles</vt:lpstr>
      <vt:lpstr>Table106!Print_Titles</vt:lpstr>
      <vt:lpstr>Table107!Print_Titles</vt:lpstr>
      <vt:lpstr>Table108!Print_Titles</vt:lpstr>
      <vt:lpstr>Table109!Print_Titles</vt:lpstr>
      <vt:lpstr>Table11!Print_Titles</vt:lpstr>
      <vt:lpstr>Table110!Print_Titles</vt:lpstr>
      <vt:lpstr>Table111!Print_Titles</vt:lpstr>
      <vt:lpstr>Table112!Print_Titles</vt:lpstr>
      <vt:lpstr>Table113!Print_Titles</vt:lpstr>
      <vt:lpstr>Table114!Print_Titles</vt:lpstr>
      <vt:lpstr>Table115!Print_Titles</vt:lpstr>
      <vt:lpstr>Table116!Print_Titles</vt:lpstr>
      <vt:lpstr>Table117!Print_Titles</vt:lpstr>
      <vt:lpstr>Table118!Print_Titles</vt:lpstr>
      <vt:lpstr>Table119!Print_Titles</vt:lpstr>
      <vt:lpstr>Table12!Print_Titles</vt:lpstr>
      <vt:lpstr>Table120!Print_Titles</vt:lpstr>
      <vt:lpstr>Table121!Print_Titles</vt:lpstr>
      <vt:lpstr>Table122!Print_Titles</vt:lpstr>
      <vt:lpstr>Table123!Print_Titles</vt:lpstr>
      <vt:lpstr>Table124!Print_Titles</vt:lpstr>
      <vt:lpstr>Table125!Print_Titles</vt:lpstr>
      <vt:lpstr>Table126!Print_Titles</vt:lpstr>
      <vt:lpstr>Table127!Print_Titles</vt:lpstr>
      <vt:lpstr>Table128!Print_Titles</vt:lpstr>
      <vt:lpstr>Table129!Print_Titles</vt:lpstr>
      <vt:lpstr>Table13!Print_Titles</vt:lpstr>
      <vt:lpstr>Table130!Print_Titles</vt:lpstr>
      <vt:lpstr>Table131!Print_Titles</vt:lpstr>
      <vt:lpstr>Table132!Print_Titles</vt:lpstr>
      <vt:lpstr>Table133!Print_Titles</vt:lpstr>
      <vt:lpstr>Table134!Print_Titles</vt:lpstr>
      <vt:lpstr>Table135!Print_Titles</vt:lpstr>
      <vt:lpstr>Table136!Print_Titles</vt:lpstr>
      <vt:lpstr>Table137!Print_Titles</vt:lpstr>
      <vt:lpstr>Table138!Print_Titles</vt:lpstr>
      <vt:lpstr>Table139!Print_Titles</vt:lpstr>
      <vt:lpstr>Table14!Print_Titles</vt:lpstr>
      <vt:lpstr>Table140!Print_Titles</vt:lpstr>
      <vt:lpstr>Table141!Print_Titles</vt:lpstr>
      <vt:lpstr>Table142!Print_Titles</vt:lpstr>
      <vt:lpstr>Table143!Print_Titles</vt:lpstr>
      <vt:lpstr>Table144!Print_Titles</vt:lpstr>
      <vt:lpstr>Table145!Print_Titles</vt:lpstr>
      <vt:lpstr>Table146!Print_Titles</vt:lpstr>
      <vt:lpstr>Table147!Print_Titles</vt:lpstr>
      <vt:lpstr>Table148!Print_Titles</vt:lpstr>
      <vt:lpstr>Table149!Print_Titles</vt:lpstr>
      <vt:lpstr>Table15!Print_Titles</vt:lpstr>
      <vt:lpstr>Table150!Print_Titles</vt:lpstr>
      <vt:lpstr>Table151!Print_Titles</vt:lpstr>
      <vt:lpstr>Table152!Print_Titles</vt:lpstr>
      <vt:lpstr>Table153!Print_Titles</vt:lpstr>
      <vt:lpstr>Table154!Print_Titles</vt:lpstr>
      <vt:lpstr>Table155!Print_Titles</vt:lpstr>
      <vt:lpstr>Table156!Print_Titles</vt:lpstr>
      <vt:lpstr>Table157!Print_Titles</vt:lpstr>
      <vt:lpstr>Table158!Print_Titles</vt:lpstr>
      <vt:lpstr>Table159!Print_Titles</vt:lpstr>
      <vt:lpstr>Table16!Print_Titles</vt:lpstr>
      <vt:lpstr>Table160!Print_Titles</vt:lpstr>
      <vt:lpstr>Table161!Print_Titles</vt:lpstr>
      <vt:lpstr>Table162!Print_Titles</vt:lpstr>
      <vt:lpstr>Table163!Print_Titles</vt:lpstr>
      <vt:lpstr>Table164!Print_Titles</vt:lpstr>
      <vt:lpstr>Table165!Print_Titles</vt:lpstr>
      <vt:lpstr>Table166!Print_Titles</vt:lpstr>
      <vt:lpstr>Table167!Print_Titles</vt:lpstr>
      <vt:lpstr>Table168!Print_Titles</vt:lpstr>
      <vt:lpstr>Table169!Print_Titles</vt:lpstr>
      <vt:lpstr>Table17!Print_Titles</vt:lpstr>
      <vt:lpstr>Table170!Print_Titles</vt:lpstr>
      <vt:lpstr>Table171!Print_Titles</vt:lpstr>
      <vt:lpstr>Table172!Print_Titles</vt:lpstr>
      <vt:lpstr>Table173!Print_Titles</vt:lpstr>
      <vt:lpstr>Table174!Print_Titles</vt:lpstr>
      <vt:lpstr>Table175!Print_Titles</vt:lpstr>
      <vt:lpstr>Table176!Print_Titles</vt:lpstr>
      <vt:lpstr>Table177!Print_Titles</vt:lpstr>
      <vt:lpstr>Table178!Print_Titles</vt:lpstr>
      <vt:lpstr>Table179!Print_Titles</vt:lpstr>
      <vt:lpstr>Table18!Print_Titles</vt:lpstr>
      <vt:lpstr>Table180!Print_Titles</vt:lpstr>
      <vt:lpstr>Table181!Print_Titles</vt:lpstr>
      <vt:lpstr>Table182!Print_Titles</vt:lpstr>
      <vt:lpstr>Table183!Print_Titles</vt:lpstr>
      <vt:lpstr>Table184!Print_Titles</vt:lpstr>
      <vt:lpstr>Table185!Print_Titles</vt:lpstr>
      <vt:lpstr>Table186!Print_Titles</vt:lpstr>
      <vt:lpstr>Table187!Print_Titles</vt:lpstr>
      <vt:lpstr>Table19!Print_Titles</vt:lpstr>
      <vt:lpstr>Table2!Print_Titles</vt:lpstr>
      <vt:lpstr>Table20!Print_Titles</vt:lpstr>
      <vt:lpstr>Table21!Print_Titles</vt:lpstr>
      <vt:lpstr>Table22!Print_Titles</vt:lpstr>
      <vt:lpstr>Table23!Print_Titles</vt:lpstr>
      <vt:lpstr>Table24!Print_Titles</vt:lpstr>
      <vt:lpstr>Table25!Print_Titles</vt:lpstr>
      <vt:lpstr>Table26!Print_Titles</vt:lpstr>
      <vt:lpstr>Table27!Print_Titles</vt:lpstr>
      <vt:lpstr>Table28!Print_Titles</vt:lpstr>
      <vt:lpstr>Table29!Print_Titles</vt:lpstr>
      <vt:lpstr>Table3!Print_Titles</vt:lpstr>
      <vt:lpstr>Table30!Print_Titles</vt:lpstr>
      <vt:lpstr>Table31!Print_Titles</vt:lpstr>
      <vt:lpstr>Table32!Print_Titles</vt:lpstr>
      <vt:lpstr>Table33!Print_Titles</vt:lpstr>
      <vt:lpstr>Table34!Print_Titles</vt:lpstr>
      <vt:lpstr>Table35!Print_Titles</vt:lpstr>
      <vt:lpstr>Table36!Print_Titles</vt:lpstr>
      <vt:lpstr>Table37!Print_Titles</vt:lpstr>
      <vt:lpstr>Table38!Print_Titles</vt:lpstr>
      <vt:lpstr>Table39!Print_Titles</vt:lpstr>
      <vt:lpstr>Table4!Print_Titles</vt:lpstr>
      <vt:lpstr>Table40!Print_Titles</vt:lpstr>
      <vt:lpstr>Table41!Print_Titles</vt:lpstr>
      <vt:lpstr>Table42!Print_Titles</vt:lpstr>
      <vt:lpstr>Table43!Print_Titles</vt:lpstr>
      <vt:lpstr>Table44!Print_Titles</vt:lpstr>
      <vt:lpstr>Table45!Print_Titles</vt:lpstr>
      <vt:lpstr>Table46!Print_Titles</vt:lpstr>
      <vt:lpstr>Table47!Print_Titles</vt:lpstr>
      <vt:lpstr>Table48!Print_Titles</vt:lpstr>
      <vt:lpstr>Table49!Print_Titles</vt:lpstr>
      <vt:lpstr>Table5!Print_Titles</vt:lpstr>
      <vt:lpstr>Table50!Print_Titles</vt:lpstr>
      <vt:lpstr>Table51!Print_Titles</vt:lpstr>
      <vt:lpstr>Table52!Print_Titles</vt:lpstr>
      <vt:lpstr>Table53!Print_Titles</vt:lpstr>
      <vt:lpstr>Table54!Print_Titles</vt:lpstr>
      <vt:lpstr>Table55!Print_Titles</vt:lpstr>
      <vt:lpstr>Table56!Print_Titles</vt:lpstr>
      <vt:lpstr>Table57!Print_Titles</vt:lpstr>
      <vt:lpstr>Table58!Print_Titles</vt:lpstr>
      <vt:lpstr>Table59!Print_Titles</vt:lpstr>
      <vt:lpstr>Table6!Print_Titles</vt:lpstr>
      <vt:lpstr>Table60!Print_Titles</vt:lpstr>
      <vt:lpstr>Table61!Print_Titles</vt:lpstr>
      <vt:lpstr>Table62!Print_Titles</vt:lpstr>
      <vt:lpstr>Table63!Print_Titles</vt:lpstr>
      <vt:lpstr>Table64!Print_Titles</vt:lpstr>
      <vt:lpstr>Table65!Print_Titles</vt:lpstr>
      <vt:lpstr>Table66!Print_Titles</vt:lpstr>
      <vt:lpstr>Table67!Print_Titles</vt:lpstr>
      <vt:lpstr>Table68!Print_Titles</vt:lpstr>
      <vt:lpstr>Table69!Print_Titles</vt:lpstr>
      <vt:lpstr>Table7!Print_Titles</vt:lpstr>
      <vt:lpstr>Table70!Print_Titles</vt:lpstr>
      <vt:lpstr>Table71!Print_Titles</vt:lpstr>
      <vt:lpstr>Table72!Print_Titles</vt:lpstr>
      <vt:lpstr>Table73!Print_Titles</vt:lpstr>
      <vt:lpstr>Table74!Print_Titles</vt:lpstr>
      <vt:lpstr>Table75!Print_Titles</vt:lpstr>
      <vt:lpstr>Table76!Print_Titles</vt:lpstr>
      <vt:lpstr>Table77!Print_Titles</vt:lpstr>
      <vt:lpstr>Table78!Print_Titles</vt:lpstr>
      <vt:lpstr>Table79!Print_Titles</vt:lpstr>
      <vt:lpstr>Table8!Print_Titles</vt:lpstr>
      <vt:lpstr>Table80!Print_Titles</vt:lpstr>
      <vt:lpstr>Table81!Print_Titles</vt:lpstr>
      <vt:lpstr>Table82!Print_Titles</vt:lpstr>
      <vt:lpstr>Table83!Print_Titles</vt:lpstr>
      <vt:lpstr>Table84!Print_Titles</vt:lpstr>
      <vt:lpstr>Table85!Print_Titles</vt:lpstr>
      <vt:lpstr>Table86!Print_Titles</vt:lpstr>
      <vt:lpstr>Table87!Print_Titles</vt:lpstr>
      <vt:lpstr>Table88!Print_Titles</vt:lpstr>
      <vt:lpstr>Table89!Print_Titles</vt:lpstr>
      <vt:lpstr>Table9!Print_Titles</vt:lpstr>
      <vt:lpstr>Table90!Print_Titles</vt:lpstr>
      <vt:lpstr>Table91!Print_Titles</vt:lpstr>
      <vt:lpstr>Table92!Print_Titles</vt:lpstr>
      <vt:lpstr>Table93!Print_Titles</vt:lpstr>
      <vt:lpstr>Table94!Print_Titles</vt:lpstr>
      <vt:lpstr>Table95!Print_Titles</vt:lpstr>
      <vt:lpstr>Table96!Print_Titles</vt:lpstr>
      <vt:lpstr>Table97!Print_Titles</vt:lpstr>
      <vt:lpstr>Table98!Print_Titles</vt:lpstr>
      <vt:lpstr>Table99!Print_Titles</vt:lpstr>
      <vt:lpstr>Table_1</vt:lpstr>
      <vt:lpstr>Table_10</vt:lpstr>
      <vt:lpstr>Table_100</vt:lpstr>
      <vt:lpstr>Table_101</vt:lpstr>
      <vt:lpstr>Table_102</vt:lpstr>
      <vt:lpstr>Table_103</vt:lpstr>
      <vt:lpstr>Table_104</vt:lpstr>
      <vt:lpstr>Table_105</vt:lpstr>
      <vt:lpstr>Table_106</vt:lpstr>
      <vt:lpstr>Table_107</vt:lpstr>
      <vt:lpstr>Table_108</vt:lpstr>
      <vt:lpstr>Table_109</vt:lpstr>
      <vt:lpstr>Table_11</vt:lpstr>
      <vt:lpstr>Table_110</vt:lpstr>
      <vt:lpstr>Table_111</vt:lpstr>
      <vt:lpstr>Table_112</vt:lpstr>
      <vt:lpstr>Table_113</vt:lpstr>
      <vt:lpstr>Table_114</vt:lpstr>
      <vt:lpstr>Table_115</vt:lpstr>
      <vt:lpstr>Table_116</vt:lpstr>
      <vt:lpstr>Table_117</vt:lpstr>
      <vt:lpstr>Table_118</vt:lpstr>
      <vt:lpstr>Table_119</vt:lpstr>
      <vt:lpstr>Table_12</vt:lpstr>
      <vt:lpstr>Table_120</vt:lpstr>
      <vt:lpstr>Table_121</vt:lpstr>
      <vt:lpstr>Table_122</vt:lpstr>
      <vt:lpstr>Table_123</vt:lpstr>
      <vt:lpstr>Table_124</vt:lpstr>
      <vt:lpstr>Table_125</vt:lpstr>
      <vt:lpstr>Table_126</vt:lpstr>
      <vt:lpstr>Table_127</vt:lpstr>
      <vt:lpstr>Table_128</vt:lpstr>
      <vt:lpstr>Table_129</vt:lpstr>
      <vt:lpstr>Table_13</vt:lpstr>
      <vt:lpstr>Table_130</vt:lpstr>
      <vt:lpstr>Table_131</vt:lpstr>
      <vt:lpstr>Table_132</vt:lpstr>
      <vt:lpstr>Table_133</vt:lpstr>
      <vt:lpstr>Table_134</vt:lpstr>
      <vt:lpstr>Table_135</vt:lpstr>
      <vt:lpstr>Table_136</vt:lpstr>
      <vt:lpstr>Table_137</vt:lpstr>
      <vt:lpstr>Table_138</vt:lpstr>
      <vt:lpstr>Table_139</vt:lpstr>
      <vt:lpstr>Table_14</vt:lpstr>
      <vt:lpstr>Table_140</vt:lpstr>
      <vt:lpstr>Table_141</vt:lpstr>
      <vt:lpstr>Table_142</vt:lpstr>
      <vt:lpstr>Table_143</vt:lpstr>
      <vt:lpstr>Table_144</vt:lpstr>
      <vt:lpstr>Table_145</vt:lpstr>
      <vt:lpstr>Table_146</vt:lpstr>
      <vt:lpstr>Table_147</vt:lpstr>
      <vt:lpstr>Table_148</vt:lpstr>
      <vt:lpstr>Table_149</vt:lpstr>
      <vt:lpstr>Table_15</vt:lpstr>
      <vt:lpstr>Table_150</vt:lpstr>
      <vt:lpstr>Table_151</vt:lpstr>
      <vt:lpstr>Table_152</vt:lpstr>
      <vt:lpstr>Table_153</vt:lpstr>
      <vt:lpstr>Table_154</vt:lpstr>
      <vt:lpstr>Table_155</vt:lpstr>
      <vt:lpstr>Table_156</vt:lpstr>
      <vt:lpstr>Table_157</vt:lpstr>
      <vt:lpstr>Table_158</vt:lpstr>
      <vt:lpstr>Table_159</vt:lpstr>
      <vt:lpstr>Table_16</vt:lpstr>
      <vt:lpstr>Table_160</vt:lpstr>
      <vt:lpstr>Table_161</vt:lpstr>
      <vt:lpstr>Table_162</vt:lpstr>
      <vt:lpstr>Table_163</vt:lpstr>
      <vt:lpstr>Table_164</vt:lpstr>
      <vt:lpstr>Table_165</vt:lpstr>
      <vt:lpstr>Table_166</vt:lpstr>
      <vt:lpstr>Table_167</vt:lpstr>
      <vt:lpstr>Table_168</vt:lpstr>
      <vt:lpstr>Table_169</vt:lpstr>
      <vt:lpstr>Table_17</vt:lpstr>
      <vt:lpstr>Table_170</vt:lpstr>
      <vt:lpstr>Table_171</vt:lpstr>
      <vt:lpstr>Table_172</vt:lpstr>
      <vt:lpstr>Table_173</vt:lpstr>
      <vt:lpstr>Table_174</vt:lpstr>
      <vt:lpstr>Table_175</vt:lpstr>
      <vt:lpstr>Table_176</vt:lpstr>
      <vt:lpstr>Table_177</vt:lpstr>
      <vt:lpstr>Table_178</vt:lpstr>
      <vt:lpstr>Table_179</vt:lpstr>
      <vt:lpstr>Table_18</vt:lpstr>
      <vt:lpstr>Table_180</vt:lpstr>
      <vt:lpstr>Table_181</vt:lpstr>
      <vt:lpstr>Table_182</vt:lpstr>
      <vt:lpstr>Table_183</vt:lpstr>
      <vt:lpstr>Table_184</vt:lpstr>
      <vt:lpstr>Table_185</vt:lpstr>
      <vt:lpstr>Table_186</vt:lpstr>
      <vt:lpstr>Table_187</vt:lpstr>
      <vt:lpstr>Table_19</vt:lpstr>
      <vt:lpstr>Table_2</vt:lpstr>
      <vt:lpstr>Table_20</vt:lpstr>
      <vt:lpstr>Table_21</vt:lpstr>
      <vt:lpstr>Table_22</vt:lpstr>
      <vt:lpstr>Table_23</vt:lpstr>
      <vt:lpstr>Table_24</vt:lpstr>
      <vt:lpstr>Table_25</vt:lpstr>
      <vt:lpstr>Table_26</vt:lpstr>
      <vt:lpstr>Table_27</vt:lpstr>
      <vt:lpstr>Table_28</vt:lpstr>
      <vt:lpstr>Table_29</vt:lpstr>
      <vt:lpstr>Table_3</vt:lpstr>
      <vt:lpstr>Table_30</vt:lpstr>
      <vt:lpstr>Table_31</vt:lpstr>
      <vt:lpstr>Table_32</vt:lpstr>
      <vt:lpstr>Table_33</vt:lpstr>
      <vt:lpstr>Table_34</vt:lpstr>
      <vt:lpstr>Table_35</vt:lpstr>
      <vt:lpstr>Table_36</vt:lpstr>
      <vt:lpstr>Table_37</vt:lpstr>
      <vt:lpstr>Table_38</vt:lpstr>
      <vt:lpstr>Table_39</vt:lpstr>
      <vt:lpstr>Table_4</vt:lpstr>
      <vt:lpstr>Table_40</vt:lpstr>
      <vt:lpstr>Table_41</vt:lpstr>
      <vt:lpstr>Table_42</vt:lpstr>
      <vt:lpstr>Table_43</vt:lpstr>
      <vt:lpstr>Table_44</vt:lpstr>
      <vt:lpstr>Table_45</vt:lpstr>
      <vt:lpstr>Table_46</vt:lpstr>
      <vt:lpstr>Table_47</vt:lpstr>
      <vt:lpstr>Table_48</vt:lpstr>
      <vt:lpstr>Table_49</vt:lpstr>
      <vt:lpstr>Table_5</vt:lpstr>
      <vt:lpstr>Table_50</vt:lpstr>
      <vt:lpstr>Table_51</vt:lpstr>
      <vt:lpstr>Table_52</vt:lpstr>
      <vt:lpstr>Table_53</vt:lpstr>
      <vt:lpstr>Table_54</vt:lpstr>
      <vt:lpstr>Table_55</vt:lpstr>
      <vt:lpstr>Table_56</vt:lpstr>
      <vt:lpstr>Table_57</vt:lpstr>
      <vt:lpstr>Table_58</vt:lpstr>
      <vt:lpstr>Table_59</vt:lpstr>
      <vt:lpstr>Table_6</vt:lpstr>
      <vt:lpstr>Table_60</vt:lpstr>
      <vt:lpstr>Table_61</vt:lpstr>
      <vt:lpstr>Table_62</vt:lpstr>
      <vt:lpstr>Table_63</vt:lpstr>
      <vt:lpstr>Table_64</vt:lpstr>
      <vt:lpstr>Table_65</vt:lpstr>
      <vt:lpstr>Table_66</vt:lpstr>
      <vt:lpstr>Table_67</vt:lpstr>
      <vt:lpstr>Table_68</vt:lpstr>
      <vt:lpstr>Table_69</vt:lpstr>
      <vt:lpstr>Table_7</vt:lpstr>
      <vt:lpstr>Table_70</vt:lpstr>
      <vt:lpstr>Table_71</vt:lpstr>
      <vt:lpstr>Table_72</vt:lpstr>
      <vt:lpstr>Table_73</vt:lpstr>
      <vt:lpstr>Table_74</vt:lpstr>
      <vt:lpstr>Table_75</vt:lpstr>
      <vt:lpstr>Table_76</vt:lpstr>
      <vt:lpstr>Table_77</vt:lpstr>
      <vt:lpstr>Table_78</vt:lpstr>
      <vt:lpstr>Table_79</vt:lpstr>
      <vt:lpstr>Table_8</vt:lpstr>
      <vt:lpstr>Table_80</vt:lpstr>
      <vt:lpstr>Table_81</vt:lpstr>
      <vt:lpstr>Table_82</vt:lpstr>
      <vt:lpstr>Table_83</vt:lpstr>
      <vt:lpstr>Table_84</vt:lpstr>
      <vt:lpstr>Table_85</vt:lpstr>
      <vt:lpstr>Table_86</vt:lpstr>
      <vt:lpstr>Table_87</vt:lpstr>
      <vt:lpstr>Table_88</vt:lpstr>
      <vt:lpstr>Table_89</vt:lpstr>
      <vt:lpstr>Table_9</vt:lpstr>
      <vt:lpstr>Table_90</vt:lpstr>
      <vt:lpstr>Table_91</vt:lpstr>
      <vt:lpstr>Table_92</vt:lpstr>
      <vt:lpstr>Table_93</vt:lpstr>
      <vt:lpstr>Table_94</vt:lpstr>
      <vt:lpstr>Table_95</vt:lpstr>
      <vt:lpstr>Table_96</vt:lpstr>
      <vt:lpstr>Table_97</vt:lpstr>
      <vt:lpstr>Table_98</vt:lpstr>
      <vt:lpstr>Table_99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proh.uk</dc:creator>
  <cp:lastModifiedBy>Amar Kadri</cp:lastModifiedBy>
  <dcterms:created xsi:type="dcterms:W3CDTF">2016-07-27T12:05:29Z</dcterms:created>
  <dcterms:modified xsi:type="dcterms:W3CDTF">2016-08-02T10:03:34Z</dcterms:modified>
  <cp:contentStatus>Draft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0x0101004C9F495A7355574383679A0A27B29121000C3D3DA1C15C7E4E913FAF82ED6D27F0</vt:lpwstr>
  </property>
  <property fmtid="{D5CDD505-2E9C-101B-9397-08002B2CF9AE}" pid="3" name="BJSCc5a055b0-1bed-4579_x">
    <vt:lpwstr/>
  </property>
  <property fmtid="{D5CDD505-2E9C-101B-9397-08002B2CF9AE}" pid="4" name="BJSCdd9eba61-d6b9-469b_x">
    <vt:lpwstr/>
  </property>
  <property fmtid="{D5CDD505-2E9C-101B-9397-08002B2CF9AE}" pid="5" name="BJSCSummaryMarking">
    <vt:lpwstr>This item has no classification</vt:lpwstr>
  </property>
  <property fmtid="{D5CDD505-2E9C-101B-9397-08002B2CF9AE}" pid="6" name="BJSCInternalLabe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</vt:lpwstr>
  </property>
  <property fmtid="{D5CDD505-2E9C-101B-9397-08002B2CF9AE}" pid="7" name="docIndexRef">
    <vt:lpwstr>313aa292-a396-407b-add6-cd1742a173d9</vt:lpwstr>
  </property>
  <property fmtid="{D5CDD505-2E9C-101B-9397-08002B2CF9AE}" pid="8" name="bjDocumentSecurityLabel">
    <vt:lpwstr>This item has no classification</vt:lpwstr>
  </property>
  <property fmtid="{D5CDD505-2E9C-101B-9397-08002B2CF9AE}" pid="9" name="bjSaver">
    <vt:lpwstr>C+/l8HYLFFuuxoAn5Qxk7vX8dQhOkUfh</vt:lpwstr>
  </property>
</Properties>
</file>